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2.kobe.local\work2\26_水道局\11_西部水道管理事務所\西部担当\05管理共有\※【絶対消さないでください】04工事共有\01請負工事\◆施工中の工事\東白川特2高層配水池揚水管取替工事\当初設計\01.数量計算書\業者用\"/>
    </mc:Choice>
  </mc:AlternateContent>
  <bookViews>
    <workbookView xWindow="0" yWindow="0" windowWidth="28800" windowHeight="12372" tabRatio="791"/>
  </bookViews>
  <sheets>
    <sheet name="表紙" sheetId="19" r:id="rId1"/>
    <sheet name="総括表（土工事）" sheetId="79" r:id="rId2"/>
    <sheet name="総括表（舗装工事）" sheetId="80" r:id="rId3"/>
    <sheet name="延長表" sheetId="18" r:id="rId4"/>
    <sheet name="試掘（舗50" sheetId="77" r:id="rId5"/>
    <sheet name="試掘（土50" sheetId="78" r:id="rId6"/>
    <sheet name="試掘（舗300" sheetId="21" state="hidden" r:id="rId7"/>
    <sheet name="試掘（土300" sheetId="22" state="hidden" r:id="rId8"/>
    <sheet name="試掘（舗75" sheetId="62" r:id="rId9"/>
    <sheet name="試掘（土75" sheetId="63" r:id="rId10"/>
    <sheet name="試掘（舗400" sheetId="64" r:id="rId11"/>
    <sheet name="試掘（土400" sheetId="65" r:id="rId12"/>
    <sheet name="試掘（舗600" sheetId="75" state="hidden" r:id="rId13"/>
    <sheet name="試掘（土600" sheetId="76" state="hidden" r:id="rId14"/>
    <sheet name="給水2度" sheetId="4" state="hidden" r:id="rId15"/>
    <sheet name="仮配（舗" sheetId="5" state="hidden" r:id="rId16"/>
    <sheet name="仮配（土" sheetId="2" state="hidden" r:id="rId17"/>
    <sheet name="給水(舗" sheetId="7" state="hidden" r:id="rId18"/>
    <sheet name="給水（土" sheetId="8" state="hidden" r:id="rId19"/>
    <sheet name="管工（土量集計" sheetId="25" r:id="rId20"/>
    <sheet name="管工（舗50" sheetId="68" r:id="rId21"/>
    <sheet name="管工（土量1）50" sheetId="69" r:id="rId22"/>
    <sheet name="管工（土量2）50" sheetId="70" r:id="rId23"/>
    <sheet name="管工（舗200" sheetId="26" state="hidden" r:id="rId24"/>
    <sheet name="管工（土量1）200" sheetId="27" state="hidden" r:id="rId25"/>
    <sheet name="管工（土量2）200" sheetId="28" state="hidden" r:id="rId26"/>
    <sheet name="管工（舗75" sheetId="57" r:id="rId27"/>
    <sheet name="管工（土量1）75" sheetId="41" r:id="rId28"/>
    <sheet name="管工（土量2）75" sheetId="58" r:id="rId29"/>
    <sheet name="管工（舗400" sheetId="59" r:id="rId30"/>
    <sheet name="管工（土量1）400" sheetId="44" r:id="rId31"/>
    <sheet name="管工（土量2）400" sheetId="60" r:id="rId32"/>
    <sheet name="管工（舗600" sheetId="72" state="hidden" r:id="rId33"/>
    <sheet name="管工（土量1）600" sheetId="73" state="hidden" r:id="rId34"/>
    <sheet name="管工（土量2）600" sheetId="74" state="hidden" r:id="rId35"/>
    <sheet name="舗装（集計）" sheetId="32" r:id="rId36"/>
    <sheet name="舗装（土量）" sheetId="33" r:id="rId37"/>
  </sheets>
  <definedNames>
    <definedName name="_xlnm.Print_Area" localSheetId="3">延長表!$B$29:$AD$66</definedName>
    <definedName name="_xlnm.Print_Area" localSheetId="16">'仮配（土'!$A$1:$AC$44</definedName>
    <definedName name="_xlnm.Print_Area" localSheetId="15">'仮配（舗'!$A$1:$AB$40</definedName>
    <definedName name="_xlnm.Print_Area" localSheetId="24">'管工（土量1）200'!$A$1:$AC$30</definedName>
    <definedName name="_xlnm.Print_Area" localSheetId="21">'管工（土量1）50'!$A$1:$AC$30</definedName>
    <definedName name="_xlnm.Print_Area" localSheetId="27">'管工（土量1）75'!$A$1:$AC$30</definedName>
    <definedName name="_xlnm.Print_Area" localSheetId="25">'管工（土量2）200'!$A$1:$AF$50</definedName>
    <definedName name="_xlnm.Print_Area" localSheetId="31">'管工（土量2）400'!$A$1:$AF$52</definedName>
    <definedName name="_xlnm.Print_Area" localSheetId="22">'管工（土量2）50'!$A$1:$AF$52</definedName>
    <definedName name="_xlnm.Print_Area" localSheetId="34">'管工（土量2）600'!$A$1:$AF$52</definedName>
    <definedName name="_xlnm.Print_Area" localSheetId="28">'管工（土量2）75'!$A$1:$AF$52</definedName>
    <definedName name="_xlnm.Print_Area" localSheetId="19">'管工（土量集計'!$A$1:$S$33</definedName>
    <definedName name="_xlnm.Print_Area" localSheetId="23">'管工（舗200'!$A$1:$Y$46</definedName>
    <definedName name="_xlnm.Print_Area" localSheetId="29">'管工（舗400'!$A$1:$Y$46</definedName>
    <definedName name="_xlnm.Print_Area" localSheetId="20">'管工（舗50'!$A$1:$Y$46</definedName>
    <definedName name="_xlnm.Print_Area" localSheetId="32">'管工（舗600'!$A$1:$Y$46</definedName>
    <definedName name="_xlnm.Print_Area" localSheetId="26">'管工（舗75'!$A$1:$Y$46</definedName>
    <definedName name="_xlnm.Print_Area" localSheetId="18">'給水（土'!$A$1:$AC$50</definedName>
    <definedName name="_xlnm.Print_Area" localSheetId="17">'給水(舗'!$A$1:$AA$37</definedName>
    <definedName name="_xlnm.Print_Area" localSheetId="14">給水2度!$A$1:$AC$38</definedName>
    <definedName name="_xlnm.Print_Area" localSheetId="7">'試掘（土300'!$A$1:$AD$48</definedName>
    <definedName name="_xlnm.Print_Area" localSheetId="11">'試掘（土400'!$A$1:$AE$48</definedName>
    <definedName name="_xlnm.Print_Area" localSheetId="5">'試掘（土50'!$A$1:$AD$48</definedName>
    <definedName name="_xlnm.Print_Area" localSheetId="13">'試掘（土600'!$A$1:$AE$48</definedName>
    <definedName name="_xlnm.Print_Area" localSheetId="9">'試掘（土75'!$A$1:$AE$48</definedName>
    <definedName name="_xlnm.Print_Area" localSheetId="6">'試掘（舗300'!$A$1:$T$39</definedName>
    <definedName name="_xlnm.Print_Area" localSheetId="10">'試掘（舗400'!$A$1:$T$39</definedName>
    <definedName name="_xlnm.Print_Area" localSheetId="4">'試掘（舗50'!$A$1:$T$39</definedName>
    <definedName name="_xlnm.Print_Area" localSheetId="12">'試掘（舗600'!$A$1:$T$39</definedName>
    <definedName name="_xlnm.Print_Area" localSheetId="8">'試掘（舗75'!$A$1:$T$39</definedName>
    <definedName name="_xlnm.Print_Area" localSheetId="1">'総括表（土工事）'!$A$3:$Z$219</definedName>
    <definedName name="_xlnm.Print_Area" localSheetId="2">'総括表（舗装工事）'!$B$1:$L$150,'総括表（舗装工事）'!$T$95:$Y$167</definedName>
    <definedName name="_xlnm.Print_Area" localSheetId="35">'舗装（集計）'!$A$1:$AO$36</definedName>
    <definedName name="_xlnm.Print_Area" localSheetId="36">'舗装（土量）'!$A$1:$AE$63</definedName>
    <definedName name="掘削幅">延長表!$AG$6:$AI$18</definedName>
    <definedName name="掘削幅矢板">延長表!$AJ$6:$AL$18</definedName>
    <definedName name="範囲1" localSheetId="2">#REF!</definedName>
    <definedName name="範囲1">#REF!</definedName>
    <definedName name="範囲2" localSheetId="2">#REF!</definedName>
    <definedName name="範囲2">#REF!</definedName>
    <definedName name="範囲３" localSheetId="2">#REF!</definedName>
    <definedName name="範囲３">#REF!</definedName>
    <definedName name="範囲４" localSheetId="2">#REF!</definedName>
    <definedName name="範囲４">#REF!</definedName>
  </definedNames>
  <calcPr calcId="162913"/>
</workbook>
</file>

<file path=xl/calcChain.xml><?xml version="1.0" encoding="utf-8"?>
<calcChain xmlns="http://schemas.openxmlformats.org/spreadsheetml/2006/main">
  <c r="H26" i="32" l="1"/>
  <c r="H27" i="32"/>
  <c r="G10" i="32"/>
  <c r="K5" i="44" l="1"/>
  <c r="K4" i="41"/>
  <c r="M11" i="79" l="1"/>
  <c r="I127" i="80" l="1"/>
  <c r="M169" i="79" l="1"/>
  <c r="M168" i="79"/>
  <c r="M167" i="79"/>
  <c r="M165" i="79"/>
  <c r="M164" i="79"/>
  <c r="M128" i="79"/>
  <c r="M112" i="79"/>
  <c r="M104" i="79"/>
  <c r="M90" i="79"/>
  <c r="M86" i="79"/>
  <c r="M82" i="79"/>
  <c r="M24" i="79"/>
  <c r="M19" i="79"/>
  <c r="M15" i="79"/>
  <c r="M13" i="79"/>
  <c r="M9" i="79"/>
  <c r="R168" i="79" l="1"/>
  <c r="R167" i="79"/>
  <c r="R87" i="79"/>
  <c r="R33" i="79"/>
  <c r="R32" i="79"/>
  <c r="R31" i="79"/>
  <c r="K18" i="69"/>
  <c r="K17" i="69"/>
  <c r="F12" i="69"/>
  <c r="P27" i="25"/>
  <c r="T45" i="18"/>
  <c r="T46" i="18"/>
  <c r="P6" i="25"/>
  <c r="P5" i="25"/>
  <c r="F19" i="70"/>
  <c r="F18" i="70"/>
  <c r="F6" i="70"/>
  <c r="H15" i="68"/>
  <c r="E15" i="68"/>
  <c r="H11" i="68"/>
  <c r="H10" i="68"/>
  <c r="E11" i="68"/>
  <c r="E10" i="68"/>
  <c r="J168" i="79"/>
  <c r="J167" i="79"/>
  <c r="J164" i="79"/>
  <c r="J128" i="79"/>
  <c r="J112" i="79"/>
  <c r="J104" i="79"/>
  <c r="J86" i="79"/>
  <c r="J82" i="79"/>
  <c r="J14" i="79"/>
  <c r="J13" i="79"/>
  <c r="J9" i="79"/>
  <c r="H7" i="77"/>
  <c r="E7" i="77"/>
  <c r="I107" i="80" l="1"/>
  <c r="I106" i="80"/>
  <c r="I105" i="80"/>
  <c r="I104" i="80"/>
  <c r="K104" i="80" s="1"/>
  <c r="P104" i="80" s="1"/>
  <c r="I103" i="80"/>
  <c r="K103" i="80" s="1"/>
  <c r="I102" i="80"/>
  <c r="K102" i="80" s="1"/>
  <c r="I101" i="80"/>
  <c r="I100" i="80"/>
  <c r="I99" i="80"/>
  <c r="K99" i="80" s="1"/>
  <c r="I98" i="80"/>
  <c r="K98" i="80" s="1"/>
  <c r="P98" i="80" s="1"/>
  <c r="I95" i="80"/>
  <c r="I94" i="80"/>
  <c r="B77" i="80"/>
  <c r="B4" i="80"/>
  <c r="X166" i="80"/>
  <c r="X165" i="80"/>
  <c r="X164" i="80"/>
  <c r="X163" i="80"/>
  <c r="X162" i="80"/>
  <c r="X161" i="80"/>
  <c r="X160" i="80"/>
  <c r="X159" i="80"/>
  <c r="X158" i="80"/>
  <c r="X157" i="80"/>
  <c r="X156" i="80"/>
  <c r="X155" i="80"/>
  <c r="X154" i="80"/>
  <c r="X153" i="80"/>
  <c r="X152" i="80"/>
  <c r="X151" i="80"/>
  <c r="X150" i="80"/>
  <c r="X149" i="80"/>
  <c r="X148" i="80"/>
  <c r="L148" i="80"/>
  <c r="X147" i="80"/>
  <c r="L147" i="80"/>
  <c r="X146" i="80"/>
  <c r="L146" i="80"/>
  <c r="J146" i="80"/>
  <c r="J149" i="80" s="1"/>
  <c r="X145" i="80"/>
  <c r="X144" i="80"/>
  <c r="L144" i="80"/>
  <c r="X143" i="80"/>
  <c r="L143" i="80"/>
  <c r="J143" i="80"/>
  <c r="J145" i="80" s="1"/>
  <c r="X142" i="80"/>
  <c r="L142" i="80"/>
  <c r="K142" i="80"/>
  <c r="X141" i="80"/>
  <c r="L141" i="80"/>
  <c r="K141" i="80"/>
  <c r="X140" i="80"/>
  <c r="K140" i="80"/>
  <c r="L140" i="80" s="1"/>
  <c r="X139" i="80"/>
  <c r="K139" i="80"/>
  <c r="L139" i="80" s="1"/>
  <c r="X138" i="80"/>
  <c r="K138" i="80"/>
  <c r="L138" i="80" s="1"/>
  <c r="X137" i="80"/>
  <c r="K137" i="80"/>
  <c r="L137" i="80" s="1"/>
  <c r="X136" i="80"/>
  <c r="K136" i="80"/>
  <c r="L136" i="80" s="1"/>
  <c r="X135" i="80"/>
  <c r="K135" i="80"/>
  <c r="L135" i="80" s="1"/>
  <c r="X134" i="80"/>
  <c r="L134" i="80"/>
  <c r="K134" i="80"/>
  <c r="X133" i="80"/>
  <c r="K133" i="80"/>
  <c r="L133" i="80" s="1"/>
  <c r="X132" i="80"/>
  <c r="K132" i="80"/>
  <c r="L132" i="80" s="1"/>
  <c r="X131" i="80"/>
  <c r="K131" i="80"/>
  <c r="L131" i="80" s="1"/>
  <c r="X130" i="80"/>
  <c r="K130" i="80"/>
  <c r="L130" i="80" s="1"/>
  <c r="Q129" i="80"/>
  <c r="P129" i="80"/>
  <c r="K129" i="80"/>
  <c r="O129" i="80" s="1"/>
  <c r="X128" i="80"/>
  <c r="K128" i="80"/>
  <c r="P128" i="80" s="1"/>
  <c r="X127" i="80"/>
  <c r="X126" i="80"/>
  <c r="K126" i="80"/>
  <c r="Q126" i="80" s="1"/>
  <c r="X125" i="80"/>
  <c r="K125" i="80"/>
  <c r="X124" i="80"/>
  <c r="P124" i="80"/>
  <c r="K124" i="80"/>
  <c r="Q124" i="80" s="1"/>
  <c r="X123" i="80"/>
  <c r="K123" i="80"/>
  <c r="X122" i="80"/>
  <c r="K122" i="80"/>
  <c r="Q122" i="80" s="1"/>
  <c r="X121" i="80"/>
  <c r="K121" i="80"/>
  <c r="X120" i="80"/>
  <c r="K120" i="80"/>
  <c r="Q120" i="80" s="1"/>
  <c r="X119" i="80"/>
  <c r="K119" i="80"/>
  <c r="X118" i="80"/>
  <c r="T118" i="80"/>
  <c r="Q118" i="80"/>
  <c r="P118" i="80"/>
  <c r="O118" i="80"/>
  <c r="L118" i="80" s="1"/>
  <c r="K118" i="80"/>
  <c r="X117" i="80"/>
  <c r="K117" i="80"/>
  <c r="X116" i="80"/>
  <c r="K116" i="80"/>
  <c r="Q116" i="80" s="1"/>
  <c r="X115" i="80"/>
  <c r="K115" i="80"/>
  <c r="X114" i="80"/>
  <c r="K114" i="80"/>
  <c r="X113" i="80"/>
  <c r="Q113" i="80"/>
  <c r="P113" i="80"/>
  <c r="O113" i="80"/>
  <c r="L113" i="80"/>
  <c r="K113" i="80"/>
  <c r="X112" i="80"/>
  <c r="P112" i="80"/>
  <c r="K112" i="80"/>
  <c r="Q112" i="80" s="1"/>
  <c r="X111" i="80"/>
  <c r="Q111" i="80"/>
  <c r="P111" i="80"/>
  <c r="O111" i="80"/>
  <c r="L111" i="80"/>
  <c r="K111" i="80"/>
  <c r="X110" i="80"/>
  <c r="T110" i="80"/>
  <c r="Q110" i="80"/>
  <c r="P110" i="80"/>
  <c r="K110" i="80"/>
  <c r="O110" i="80" s="1"/>
  <c r="L110" i="80" s="1"/>
  <c r="X109" i="80"/>
  <c r="T109" i="80"/>
  <c r="Q109" i="80"/>
  <c r="P109" i="80"/>
  <c r="K109" i="80"/>
  <c r="O109" i="80" s="1"/>
  <c r="L109" i="80" s="1"/>
  <c r="X108" i="80"/>
  <c r="Q108" i="80"/>
  <c r="K108" i="80"/>
  <c r="P108" i="80" s="1"/>
  <c r="X107" i="80"/>
  <c r="K107" i="80"/>
  <c r="O107" i="80" s="1"/>
  <c r="X106" i="80"/>
  <c r="K106" i="80"/>
  <c r="P106" i="80" s="1"/>
  <c r="X105" i="80"/>
  <c r="Q105" i="80"/>
  <c r="K105" i="80"/>
  <c r="O105" i="80" s="1"/>
  <c r="X104" i="80"/>
  <c r="X103" i="80"/>
  <c r="X102" i="80"/>
  <c r="X101" i="80"/>
  <c r="K101" i="80"/>
  <c r="O101" i="80" s="1"/>
  <c r="X100" i="80"/>
  <c r="Q100" i="80"/>
  <c r="K100" i="80"/>
  <c r="P100" i="80" s="1"/>
  <c r="X99" i="80"/>
  <c r="X98" i="80"/>
  <c r="X97" i="80"/>
  <c r="X96" i="80"/>
  <c r="Q95" i="80"/>
  <c r="P95" i="80"/>
  <c r="O95" i="80"/>
  <c r="L95" i="80" s="1"/>
  <c r="K95" i="80"/>
  <c r="K94" i="80"/>
  <c r="Q94" i="80" s="1"/>
  <c r="K93" i="80"/>
  <c r="Q93" i="80" s="1"/>
  <c r="G93" i="80"/>
  <c r="D93" i="80"/>
  <c r="G92" i="80"/>
  <c r="D92" i="80"/>
  <c r="G90" i="80"/>
  <c r="D90" i="80"/>
  <c r="K89" i="80"/>
  <c r="P89" i="80" s="1"/>
  <c r="G89" i="80"/>
  <c r="D89" i="80"/>
  <c r="Q88" i="80"/>
  <c r="P88" i="80"/>
  <c r="O88" i="80"/>
  <c r="K88" i="80"/>
  <c r="G88" i="80"/>
  <c r="D88" i="80"/>
  <c r="K87" i="80"/>
  <c r="P87" i="80" s="1"/>
  <c r="G87" i="80"/>
  <c r="D87" i="80"/>
  <c r="Q86" i="80"/>
  <c r="K86" i="80"/>
  <c r="G86" i="80"/>
  <c r="D86" i="80"/>
  <c r="G85" i="80"/>
  <c r="D85" i="80"/>
  <c r="J84" i="80"/>
  <c r="J85" i="80" s="1"/>
  <c r="K85" i="80" s="1"/>
  <c r="I84" i="80"/>
  <c r="I85" i="80" s="1"/>
  <c r="G83" i="80"/>
  <c r="D83" i="80"/>
  <c r="Q82" i="80"/>
  <c r="K82" i="80"/>
  <c r="P82" i="80" s="1"/>
  <c r="G82" i="80"/>
  <c r="D82" i="80"/>
  <c r="Q81" i="80"/>
  <c r="P81" i="80"/>
  <c r="O81" i="80"/>
  <c r="L81" i="80" s="1"/>
  <c r="K81" i="80"/>
  <c r="G81" i="80"/>
  <c r="D81" i="80"/>
  <c r="Q80" i="80"/>
  <c r="P80" i="80"/>
  <c r="O80" i="80"/>
  <c r="L80" i="80" s="1"/>
  <c r="K80" i="80"/>
  <c r="G80" i="80"/>
  <c r="D80" i="80"/>
  <c r="Q73" i="80"/>
  <c r="O73" i="80"/>
  <c r="L73" i="80" s="1"/>
  <c r="K73" i="80"/>
  <c r="P73" i="80" s="1"/>
  <c r="G73" i="80"/>
  <c r="D73" i="80"/>
  <c r="K72" i="80"/>
  <c r="G72" i="80"/>
  <c r="D72" i="80"/>
  <c r="Q71" i="80"/>
  <c r="P71" i="80"/>
  <c r="O71" i="80"/>
  <c r="L71" i="80" s="1"/>
  <c r="K71" i="80"/>
  <c r="G71" i="80"/>
  <c r="D71" i="80"/>
  <c r="R69" i="80"/>
  <c r="Q69" i="80"/>
  <c r="P69" i="80"/>
  <c r="O69" i="80"/>
  <c r="L69" i="80" s="1"/>
  <c r="K69" i="80"/>
  <c r="O68" i="80"/>
  <c r="K68" i="80"/>
  <c r="R68" i="80" s="1"/>
  <c r="R67" i="80"/>
  <c r="Q67" i="80"/>
  <c r="P67" i="80"/>
  <c r="O67" i="80"/>
  <c r="L67" i="80" s="1"/>
  <c r="K67" i="80"/>
  <c r="P66" i="80"/>
  <c r="L66" i="80" s="1"/>
  <c r="O66" i="80"/>
  <c r="K66" i="80"/>
  <c r="Q66" i="80" s="1"/>
  <c r="G66" i="80"/>
  <c r="D66" i="80"/>
  <c r="Q65" i="80"/>
  <c r="P65" i="80"/>
  <c r="O65" i="80"/>
  <c r="L65" i="80"/>
  <c r="K65" i="80"/>
  <c r="G65" i="80"/>
  <c r="D65" i="80"/>
  <c r="K64" i="80"/>
  <c r="O64" i="80" s="1"/>
  <c r="G64" i="80"/>
  <c r="D64" i="80"/>
  <c r="R62" i="80"/>
  <c r="P62" i="80"/>
  <c r="K62" i="80"/>
  <c r="Q62" i="80" s="1"/>
  <c r="K61" i="80"/>
  <c r="Q61" i="80" s="1"/>
  <c r="R60" i="80"/>
  <c r="P60" i="80"/>
  <c r="K60" i="80"/>
  <c r="Q60" i="80" s="1"/>
  <c r="I59" i="80"/>
  <c r="K59" i="80" s="1"/>
  <c r="Q59" i="80" s="1"/>
  <c r="K58" i="80"/>
  <c r="P58" i="80" s="1"/>
  <c r="G58" i="80"/>
  <c r="P57" i="80"/>
  <c r="O57" i="80"/>
  <c r="L57" i="80" s="1"/>
  <c r="K57" i="80"/>
  <c r="G57" i="80"/>
  <c r="K56" i="80"/>
  <c r="P56" i="80" s="1"/>
  <c r="G56" i="80"/>
  <c r="K55" i="80"/>
  <c r="O55" i="80" s="1"/>
  <c r="G55" i="80"/>
  <c r="K54" i="80"/>
  <c r="O54" i="80" s="1"/>
  <c r="P53" i="80"/>
  <c r="K53" i="80"/>
  <c r="O53" i="80" s="1"/>
  <c r="L53" i="80" s="1"/>
  <c r="K52" i="80"/>
  <c r="P52" i="80" s="1"/>
  <c r="K51" i="80"/>
  <c r="O51" i="80" s="1"/>
  <c r="G51" i="80"/>
  <c r="K50" i="80"/>
  <c r="O50" i="80" s="1"/>
  <c r="G50" i="80"/>
  <c r="P49" i="80"/>
  <c r="O49" i="80"/>
  <c r="L49" i="80"/>
  <c r="K49" i="80"/>
  <c r="G49" i="80"/>
  <c r="G48" i="80"/>
  <c r="P47" i="80"/>
  <c r="K47" i="80"/>
  <c r="O47" i="80" s="1"/>
  <c r="L47" i="80" s="1"/>
  <c r="G47" i="80"/>
  <c r="G46" i="80"/>
  <c r="O45" i="80"/>
  <c r="L45" i="80"/>
  <c r="K45" i="80"/>
  <c r="P45" i="80" s="1"/>
  <c r="G45" i="80"/>
  <c r="G44" i="80"/>
  <c r="K43" i="80"/>
  <c r="P43" i="80" s="1"/>
  <c r="G43" i="80"/>
  <c r="P42" i="80"/>
  <c r="O42" i="80"/>
  <c r="L42" i="80" s="1"/>
  <c r="K42" i="80"/>
  <c r="K41" i="80"/>
  <c r="G41" i="80"/>
  <c r="K40" i="80"/>
  <c r="P40" i="80" s="1"/>
  <c r="G40" i="80"/>
  <c r="P39" i="80"/>
  <c r="O39" i="80"/>
  <c r="L39" i="80" s="1"/>
  <c r="K39" i="80"/>
  <c r="K38" i="80"/>
  <c r="O38" i="80" s="1"/>
  <c r="K37" i="80"/>
  <c r="Q37" i="80" s="1"/>
  <c r="K36" i="80"/>
  <c r="Q35" i="80"/>
  <c r="P35" i="80"/>
  <c r="O35" i="80"/>
  <c r="L35" i="80" s="1"/>
  <c r="K35" i="80"/>
  <c r="P33" i="80"/>
  <c r="O33" i="80"/>
  <c r="K33" i="80"/>
  <c r="Q33" i="80" s="1"/>
  <c r="Q32" i="80"/>
  <c r="K32" i="80"/>
  <c r="P32" i="80" s="1"/>
  <c r="L30" i="80"/>
  <c r="K30" i="80"/>
  <c r="L29" i="80"/>
  <c r="K29" i="80"/>
  <c r="L27" i="80"/>
  <c r="K27" i="80"/>
  <c r="L26" i="80"/>
  <c r="L25" i="80"/>
  <c r="L24" i="80"/>
  <c r="Q23" i="80"/>
  <c r="P23" i="80"/>
  <c r="O23" i="80"/>
  <c r="L23" i="80" s="1"/>
  <c r="K23" i="80"/>
  <c r="K22" i="80"/>
  <c r="K21" i="80"/>
  <c r="P21" i="80" s="1"/>
  <c r="Q20" i="80"/>
  <c r="P20" i="80"/>
  <c r="O20" i="80"/>
  <c r="K20" i="80"/>
  <c r="K19" i="80"/>
  <c r="Q19" i="80" s="1"/>
  <c r="P18" i="80"/>
  <c r="O18" i="80"/>
  <c r="K18" i="80"/>
  <c r="Q18" i="80" s="1"/>
  <c r="L17" i="80"/>
  <c r="K17" i="80"/>
  <c r="L16" i="80"/>
  <c r="K16" i="80"/>
  <c r="K15" i="80"/>
  <c r="Q15" i="80" s="1"/>
  <c r="L14" i="80"/>
  <c r="K14" i="80"/>
  <c r="L13" i="80"/>
  <c r="K13" i="80"/>
  <c r="L12" i="80"/>
  <c r="K12" i="80"/>
  <c r="K11" i="80"/>
  <c r="Q11" i="80" s="1"/>
  <c r="Q10" i="80"/>
  <c r="P10" i="80"/>
  <c r="L10" i="80" s="1"/>
  <c r="O10" i="80"/>
  <c r="K10" i="80"/>
  <c r="K9" i="80"/>
  <c r="Q9" i="80" s="1"/>
  <c r="K8" i="80"/>
  <c r="Q8" i="80" s="1"/>
  <c r="K7" i="80"/>
  <c r="P38" i="80" l="1"/>
  <c r="L38" i="80" s="1"/>
  <c r="O116" i="80"/>
  <c r="P116" i="80"/>
  <c r="J150" i="80"/>
  <c r="P107" i="80"/>
  <c r="L107" i="80" s="1"/>
  <c r="Q107" i="80"/>
  <c r="P105" i="80"/>
  <c r="O103" i="80"/>
  <c r="L103" i="80" s="1"/>
  <c r="Q103" i="80"/>
  <c r="P103" i="80"/>
  <c r="P102" i="80"/>
  <c r="Q102" i="80"/>
  <c r="Q101" i="80"/>
  <c r="P101" i="80"/>
  <c r="L101" i="80" s="1"/>
  <c r="O99" i="80"/>
  <c r="L99" i="80" s="1"/>
  <c r="Q99" i="80"/>
  <c r="P99" i="80"/>
  <c r="O94" i="80"/>
  <c r="P94" i="80"/>
  <c r="I91" i="80"/>
  <c r="I92" i="80" s="1"/>
  <c r="K92" i="80" s="1"/>
  <c r="L33" i="80"/>
  <c r="Q85" i="80"/>
  <c r="O85" i="80"/>
  <c r="P85" i="80"/>
  <c r="L18" i="80"/>
  <c r="L64" i="80"/>
  <c r="O98" i="80"/>
  <c r="O11" i="80"/>
  <c r="Q21" i="80"/>
  <c r="O43" i="80"/>
  <c r="L43" i="80" s="1"/>
  <c r="P55" i="80"/>
  <c r="L55" i="80" s="1"/>
  <c r="O58" i="80"/>
  <c r="L58" i="80" s="1"/>
  <c r="J91" i="80"/>
  <c r="J92" i="80" s="1"/>
  <c r="Q87" i="80"/>
  <c r="Q89" i="80"/>
  <c r="Q117" i="80"/>
  <c r="P117" i="80"/>
  <c r="O117" i="80"/>
  <c r="P122" i="80"/>
  <c r="O128" i="80"/>
  <c r="P36" i="80"/>
  <c r="O36" i="80"/>
  <c r="O8" i="80"/>
  <c r="L8" i="80" s="1"/>
  <c r="O21" i="80"/>
  <c r="L21" i="80" s="1"/>
  <c r="P51" i="80"/>
  <c r="L51" i="80" s="1"/>
  <c r="P61" i="80"/>
  <c r="O61" i="80"/>
  <c r="O89" i="80"/>
  <c r="P119" i="80"/>
  <c r="O119" i="80"/>
  <c r="P125" i="80"/>
  <c r="O125" i="80"/>
  <c r="P8" i="80"/>
  <c r="O15" i="80"/>
  <c r="L15" i="80" s="1"/>
  <c r="P72" i="80"/>
  <c r="O72" i="80"/>
  <c r="O87" i="80"/>
  <c r="Q98" i="80"/>
  <c r="Q106" i="80"/>
  <c r="Q119" i="80"/>
  <c r="O122" i="80"/>
  <c r="L122" i="80" s="1"/>
  <c r="Q125" i="80"/>
  <c r="P15" i="80"/>
  <c r="P11" i="80"/>
  <c r="O19" i="80"/>
  <c r="L19" i="80" s="1"/>
  <c r="P22" i="80"/>
  <c r="O22" i="80"/>
  <c r="O37" i="80"/>
  <c r="L37" i="80" s="1"/>
  <c r="O52" i="80"/>
  <c r="L52" i="80" s="1"/>
  <c r="R61" i="80"/>
  <c r="L68" i="80"/>
  <c r="Q72" i="80"/>
  <c r="K84" i="80"/>
  <c r="O93" i="80"/>
  <c r="L93" i="80" s="1"/>
  <c r="O104" i="80"/>
  <c r="L104" i="80" s="1"/>
  <c r="Q128" i="80"/>
  <c r="P19" i="80"/>
  <c r="P37" i="80"/>
  <c r="O40" i="80"/>
  <c r="L40" i="80" s="1"/>
  <c r="P68" i="80"/>
  <c r="P93" i="80"/>
  <c r="Q104" i="80"/>
  <c r="P123" i="80"/>
  <c r="O123" i="80"/>
  <c r="O9" i="80"/>
  <c r="L9" i="80" s="1"/>
  <c r="Q22" i="80"/>
  <c r="O32" i="80"/>
  <c r="L32" i="80" s="1"/>
  <c r="P59" i="80"/>
  <c r="L59" i="80" s="1"/>
  <c r="P64" i="80"/>
  <c r="Q68" i="80"/>
  <c r="O82" i="80"/>
  <c r="L82" i="80" s="1"/>
  <c r="X167" i="80"/>
  <c r="K127" i="80" s="1"/>
  <c r="Q115" i="80"/>
  <c r="P115" i="80"/>
  <c r="O115" i="80"/>
  <c r="O120" i="80"/>
  <c r="Q123" i="80"/>
  <c r="O126" i="80"/>
  <c r="L129" i="80"/>
  <c r="P9" i="80"/>
  <c r="P41" i="80"/>
  <c r="O41" i="80"/>
  <c r="L41" i="80" s="1"/>
  <c r="O56" i="80"/>
  <c r="L56" i="80" s="1"/>
  <c r="O62" i="80"/>
  <c r="L62" i="80" s="1"/>
  <c r="Q64" i="80"/>
  <c r="P86" i="80"/>
  <c r="O86" i="80"/>
  <c r="L86" i="80" s="1"/>
  <c r="L88" i="80"/>
  <c r="O102" i="80"/>
  <c r="L102" i="80" s="1"/>
  <c r="L105" i="80"/>
  <c r="O112" i="80"/>
  <c r="L112" i="80" s="1"/>
  <c r="P120" i="80"/>
  <c r="P126" i="80"/>
  <c r="Q36" i="80"/>
  <c r="O106" i="80"/>
  <c r="P7" i="80"/>
  <c r="O7" i="80"/>
  <c r="L20" i="80"/>
  <c r="L94" i="80"/>
  <c r="P121" i="80"/>
  <c r="O121" i="80"/>
  <c r="L121" i="80" s="1"/>
  <c r="Q7" i="80"/>
  <c r="P50" i="80"/>
  <c r="L50" i="80" s="1"/>
  <c r="P54" i="80"/>
  <c r="L54" i="80" s="1"/>
  <c r="O60" i="80"/>
  <c r="L60" i="80" s="1"/>
  <c r="O100" i="80"/>
  <c r="L100" i="80" s="1"/>
  <c r="O108" i="80"/>
  <c r="L108" i="80" s="1"/>
  <c r="Q121" i="80"/>
  <c r="O124" i="80"/>
  <c r="L124" i="80" s="1"/>
  <c r="L120" i="80" l="1"/>
  <c r="L125" i="80"/>
  <c r="L116" i="80"/>
  <c r="L115" i="80"/>
  <c r="L126" i="80"/>
  <c r="L106" i="80"/>
  <c r="L98" i="80"/>
  <c r="L7" i="80"/>
  <c r="L123" i="80"/>
  <c r="P84" i="80"/>
  <c r="R84" i="80"/>
  <c r="Q84" i="80"/>
  <c r="O84" i="80"/>
  <c r="L85" i="80"/>
  <c r="L36" i="80"/>
  <c r="L128" i="80"/>
  <c r="K91" i="80"/>
  <c r="O127" i="80"/>
  <c r="P127" i="80"/>
  <c r="Q127" i="80"/>
  <c r="P92" i="80"/>
  <c r="O92" i="80"/>
  <c r="Q92" i="80"/>
  <c r="L119" i="80"/>
  <c r="L87" i="80"/>
  <c r="L89" i="80"/>
  <c r="L72" i="80"/>
  <c r="L22" i="80"/>
  <c r="L61" i="80"/>
  <c r="L117" i="80"/>
  <c r="L11" i="80"/>
  <c r="L92" i="80" l="1"/>
  <c r="L127" i="80"/>
  <c r="L84" i="80"/>
  <c r="Q91" i="80"/>
  <c r="P91" i="80"/>
  <c r="O91" i="80"/>
  <c r="R91" i="80"/>
  <c r="L91" i="80" l="1"/>
  <c r="M60" i="33" l="1"/>
  <c r="M56" i="33"/>
  <c r="M53" i="33"/>
  <c r="M52" i="33"/>
  <c r="M42" i="33"/>
  <c r="O23" i="33"/>
  <c r="M24" i="33"/>
  <c r="M23" i="33"/>
  <c r="M19" i="33"/>
  <c r="M17" i="33"/>
  <c r="F44" i="33"/>
  <c r="F42" i="33"/>
  <c r="F19" i="33"/>
  <c r="F17" i="33"/>
  <c r="F10" i="32"/>
  <c r="H10" i="32"/>
  <c r="G27" i="32"/>
  <c r="H9" i="32"/>
  <c r="F9" i="32"/>
  <c r="T216" i="79" l="1"/>
  <c r="T11" i="79"/>
  <c r="T9" i="79"/>
  <c r="K17" i="44"/>
  <c r="K16" i="44"/>
  <c r="K6" i="44"/>
  <c r="K4" i="44"/>
  <c r="F22" i="60"/>
  <c r="F20" i="60"/>
  <c r="F9" i="60"/>
  <c r="F31" i="60"/>
  <c r="F8" i="60"/>
  <c r="F7" i="60"/>
  <c r="F6" i="60"/>
  <c r="F5" i="60"/>
  <c r="K15" i="59"/>
  <c r="H37" i="59"/>
  <c r="K37" i="59"/>
  <c r="H15" i="59"/>
  <c r="E15" i="59"/>
  <c r="E12" i="59"/>
  <c r="K32" i="59"/>
  <c r="H32" i="59"/>
  <c r="H31" i="59"/>
  <c r="E13" i="59"/>
  <c r="K12" i="59"/>
  <c r="H13" i="59"/>
  <c r="H12" i="59"/>
  <c r="H11" i="59"/>
  <c r="K10" i="59"/>
  <c r="H10" i="59"/>
  <c r="E10" i="59"/>
  <c r="K9" i="59"/>
  <c r="H9" i="59"/>
  <c r="I31" i="59" l="1"/>
  <c r="B6" i="79"/>
  <c r="B153" i="79" s="1"/>
  <c r="S11" i="79"/>
  <c r="S9" i="79"/>
  <c r="U218" i="79"/>
  <c r="Z217" i="79"/>
  <c r="Z216" i="79"/>
  <c r="Z215" i="79"/>
  <c r="X215" i="79"/>
  <c r="X218" i="79" s="1"/>
  <c r="W215" i="79"/>
  <c r="W218" i="79" s="1"/>
  <c r="V215" i="79"/>
  <c r="V218" i="79" s="1"/>
  <c r="U215" i="79"/>
  <c r="Q215" i="79"/>
  <c r="Q218" i="79" s="1"/>
  <c r="P215" i="79"/>
  <c r="P218" i="79" s="1"/>
  <c r="O215" i="79"/>
  <c r="O218" i="79" s="1"/>
  <c r="N215" i="79"/>
  <c r="N218" i="79" s="1"/>
  <c r="M215" i="79"/>
  <c r="M218" i="79" s="1"/>
  <c r="L215" i="79"/>
  <c r="L218" i="79" s="1"/>
  <c r="K215" i="79"/>
  <c r="K218" i="79" s="1"/>
  <c r="J215" i="79"/>
  <c r="J218" i="79" s="1"/>
  <c r="V214" i="79"/>
  <c r="Q214" i="79"/>
  <c r="P214" i="79"/>
  <c r="Z213" i="79"/>
  <c r="Z212" i="79"/>
  <c r="X212" i="79"/>
  <c r="X214" i="79" s="1"/>
  <c r="W212" i="79"/>
  <c r="W214" i="79" s="1"/>
  <c r="V212" i="79"/>
  <c r="U212" i="79"/>
  <c r="U214" i="79" s="1"/>
  <c r="Q212" i="79"/>
  <c r="P212" i="79"/>
  <c r="O212" i="79"/>
  <c r="O214" i="79" s="1"/>
  <c r="N212" i="79"/>
  <c r="N214" i="79" s="1"/>
  <c r="M212" i="79"/>
  <c r="M214" i="79" s="1"/>
  <c r="L212" i="79"/>
  <c r="L214" i="79" s="1"/>
  <c r="K212" i="79"/>
  <c r="K214" i="79" s="1"/>
  <c r="J212" i="79"/>
  <c r="J214" i="79" s="1"/>
  <c r="Y210" i="79"/>
  <c r="Z210" i="79" s="1"/>
  <c r="Y209" i="79"/>
  <c r="Z209" i="79" s="1"/>
  <c r="Y208" i="79"/>
  <c r="Z208" i="79" s="1"/>
  <c r="Y207" i="79"/>
  <c r="Z207" i="79" s="1"/>
  <c r="Y206" i="79"/>
  <c r="Z206" i="79" s="1"/>
  <c r="Y205" i="79"/>
  <c r="Z205" i="79" s="1"/>
  <c r="Z203" i="79"/>
  <c r="U203" i="79"/>
  <c r="T203" i="79"/>
  <c r="S203" i="79"/>
  <c r="R203" i="79"/>
  <c r="Y203" i="79" s="1"/>
  <c r="Z202" i="79"/>
  <c r="U202" i="79"/>
  <c r="T202" i="79"/>
  <c r="S202" i="79"/>
  <c r="R202" i="79"/>
  <c r="Z201" i="79"/>
  <c r="U201" i="79"/>
  <c r="Y200" i="79"/>
  <c r="AB200" i="79" s="1"/>
  <c r="Z200" i="79" s="1"/>
  <c r="Y199" i="79"/>
  <c r="AB199" i="79" s="1"/>
  <c r="Z199" i="79" s="1"/>
  <c r="Y198" i="79"/>
  <c r="AB198" i="79" s="1"/>
  <c r="Z198" i="79" s="1"/>
  <c r="Y197" i="79"/>
  <c r="AB197" i="79" s="1"/>
  <c r="Z197" i="79" s="1"/>
  <c r="Y196" i="79"/>
  <c r="AB196" i="79" s="1"/>
  <c r="Z196" i="79" s="1"/>
  <c r="Y195" i="79"/>
  <c r="AB195" i="79" s="1"/>
  <c r="Z195" i="79" s="1"/>
  <c r="Y194" i="79"/>
  <c r="AB194" i="79" s="1"/>
  <c r="Z194" i="79" s="1"/>
  <c r="Y193" i="79"/>
  <c r="Z193" i="79" s="1"/>
  <c r="Y192" i="79"/>
  <c r="Z192" i="79" s="1"/>
  <c r="Y191" i="79"/>
  <c r="Z191" i="79" s="1"/>
  <c r="Y190" i="79"/>
  <c r="Z190" i="79" s="1"/>
  <c r="Y189" i="79"/>
  <c r="AC189" i="79" s="1"/>
  <c r="Z189" i="79" s="1"/>
  <c r="Y188" i="79"/>
  <c r="AC188" i="79" s="1"/>
  <c r="Z188" i="79" s="1"/>
  <c r="Y187" i="79"/>
  <c r="AC187" i="79" s="1"/>
  <c r="Z187" i="79" s="1"/>
  <c r="Y186" i="79"/>
  <c r="AC186" i="79" s="1"/>
  <c r="Y185" i="79"/>
  <c r="AC185" i="79" s="1"/>
  <c r="Z185" i="79" s="1"/>
  <c r="AC184" i="79"/>
  <c r="Z184" i="79"/>
  <c r="Y184" i="79"/>
  <c r="Y183" i="79"/>
  <c r="AC183" i="79" s="1"/>
  <c r="Z183" i="79" s="1"/>
  <c r="Y182" i="79"/>
  <c r="AC182" i="79" s="1"/>
  <c r="Z182" i="79" s="1"/>
  <c r="Y181" i="79"/>
  <c r="AC181" i="79" s="1"/>
  <c r="Z181" i="79" s="1"/>
  <c r="Y180" i="79"/>
  <c r="AC180" i="79" s="1"/>
  <c r="Z180" i="79" s="1"/>
  <c r="Y179" i="79"/>
  <c r="AC179" i="79" s="1"/>
  <c r="Z179" i="79" s="1"/>
  <c r="Y178" i="79"/>
  <c r="AC178" i="79" s="1"/>
  <c r="Z178" i="79" s="1"/>
  <c r="Y177" i="79"/>
  <c r="AC177" i="79" s="1"/>
  <c r="Z177" i="79" s="1"/>
  <c r="Y176" i="79"/>
  <c r="AC176" i="79" s="1"/>
  <c r="Z176" i="79" s="1"/>
  <c r="Y175" i="79"/>
  <c r="AC175" i="79" s="1"/>
  <c r="Z175" i="79" s="1"/>
  <c r="Y174" i="79"/>
  <c r="AC174" i="79" s="1"/>
  <c r="Z174" i="79" s="1"/>
  <c r="Y173" i="79"/>
  <c r="AC173" i="79" s="1"/>
  <c r="Z173" i="79" s="1"/>
  <c r="Y172" i="79"/>
  <c r="AC172" i="79" s="1"/>
  <c r="Z172" i="79" s="1"/>
  <c r="Y171" i="79"/>
  <c r="AD171" i="79" s="1"/>
  <c r="Y170" i="79"/>
  <c r="Y166" i="79"/>
  <c r="AD166" i="79" s="1"/>
  <c r="Y165" i="79"/>
  <c r="AB165" i="79" s="1"/>
  <c r="Y164" i="79"/>
  <c r="Y163" i="79"/>
  <c r="AB163" i="79" s="1"/>
  <c r="Y162" i="79"/>
  <c r="AD162" i="79" s="1"/>
  <c r="Y161" i="79"/>
  <c r="AD161" i="79" s="1"/>
  <c r="AD160" i="79"/>
  <c r="AC160" i="79"/>
  <c r="AB160" i="79"/>
  <c r="Z160" i="79"/>
  <c r="Y149" i="79"/>
  <c r="AD149" i="79" s="1"/>
  <c r="H149" i="79"/>
  <c r="W148" i="79"/>
  <c r="V148" i="79"/>
  <c r="U148" i="79"/>
  <c r="H148" i="79"/>
  <c r="X147" i="79"/>
  <c r="X148" i="79" s="1"/>
  <c r="W147" i="79"/>
  <c r="V147" i="79"/>
  <c r="U147" i="79"/>
  <c r="Q147" i="79"/>
  <c r="Q148" i="79" s="1"/>
  <c r="P147" i="79"/>
  <c r="P148" i="79" s="1"/>
  <c r="O147" i="79"/>
  <c r="O148" i="79" s="1"/>
  <c r="N147" i="79"/>
  <c r="N148" i="79" s="1"/>
  <c r="M147" i="79"/>
  <c r="M148" i="79" s="1"/>
  <c r="L147" i="79"/>
  <c r="L148" i="79" s="1"/>
  <c r="K147" i="79"/>
  <c r="K148" i="79" s="1"/>
  <c r="J147" i="79"/>
  <c r="J148" i="79" s="1"/>
  <c r="H147" i="79"/>
  <c r="Y145" i="79"/>
  <c r="H145" i="79"/>
  <c r="Y144" i="79"/>
  <c r="H144" i="79"/>
  <c r="Y143" i="79"/>
  <c r="H143" i="79"/>
  <c r="Y142" i="79"/>
  <c r="H142" i="79"/>
  <c r="Y141" i="79"/>
  <c r="H141" i="79"/>
  <c r="Y140" i="79"/>
  <c r="H140" i="79"/>
  <c r="Y139" i="79"/>
  <c r="AB139" i="79" s="1"/>
  <c r="Y138" i="79"/>
  <c r="Y137" i="79"/>
  <c r="AB137" i="79" s="1"/>
  <c r="Y136" i="79"/>
  <c r="AD136" i="79" s="1"/>
  <c r="Y135" i="79"/>
  <c r="AB135" i="79" s="1"/>
  <c r="Y134" i="79"/>
  <c r="AB134" i="79" s="1"/>
  <c r="Y133" i="79"/>
  <c r="AE132" i="79"/>
  <c r="AD132" i="79"/>
  <c r="AC132" i="79"/>
  <c r="Y132" i="79"/>
  <c r="AB132" i="79" s="1"/>
  <c r="Y128" i="79"/>
  <c r="U126" i="79"/>
  <c r="Y126" i="79" s="1"/>
  <c r="Y121" i="79"/>
  <c r="Y116" i="79"/>
  <c r="Y112" i="79"/>
  <c r="AE111" i="79"/>
  <c r="AD111" i="79"/>
  <c r="AC111" i="79"/>
  <c r="AB111" i="79"/>
  <c r="Z111" i="79"/>
  <c r="Y111" i="79"/>
  <c r="AE110" i="79"/>
  <c r="AD110" i="79"/>
  <c r="AC110" i="79"/>
  <c r="AB110" i="79"/>
  <c r="Z110" i="79"/>
  <c r="Y106" i="79"/>
  <c r="Y105" i="79"/>
  <c r="AE105" i="79" s="1"/>
  <c r="Y104" i="79"/>
  <c r="Y103" i="79"/>
  <c r="AB103" i="79" s="1"/>
  <c r="Z103" i="79" s="1"/>
  <c r="H103" i="79"/>
  <c r="AC102" i="79"/>
  <c r="Y102" i="79"/>
  <c r="AB102" i="79" s="1"/>
  <c r="H102" i="79"/>
  <c r="Y101" i="79"/>
  <c r="H101" i="79"/>
  <c r="Y100" i="79"/>
  <c r="AC100" i="79" s="1"/>
  <c r="H100" i="79"/>
  <c r="Y99" i="79"/>
  <c r="AC99" i="79" s="1"/>
  <c r="H99" i="79"/>
  <c r="Y98" i="79"/>
  <c r="AC98" i="79" s="1"/>
  <c r="Y97" i="79"/>
  <c r="AB97" i="79" s="1"/>
  <c r="Y96" i="79"/>
  <c r="AB96" i="79" s="1"/>
  <c r="Y95" i="79"/>
  <c r="H95" i="79"/>
  <c r="Y94" i="79"/>
  <c r="H94" i="79"/>
  <c r="Y93" i="79"/>
  <c r="AB93" i="79" s="1"/>
  <c r="H93" i="79"/>
  <c r="H92" i="79"/>
  <c r="H91" i="79"/>
  <c r="Y90" i="79"/>
  <c r="AC90" i="79" s="1"/>
  <c r="H90" i="79"/>
  <c r="Y89" i="79"/>
  <c r="AC89" i="79" s="1"/>
  <c r="H89" i="79"/>
  <c r="H88" i="79"/>
  <c r="H87" i="79"/>
  <c r="Y86" i="79"/>
  <c r="AC86" i="79" s="1"/>
  <c r="H86" i="79"/>
  <c r="Y85" i="79"/>
  <c r="AB85" i="79" s="1"/>
  <c r="H85" i="79"/>
  <c r="H84" i="79"/>
  <c r="H83" i="79"/>
  <c r="Y82" i="79"/>
  <c r="H82" i="79"/>
  <c r="Y81" i="79"/>
  <c r="AC81" i="79" s="1"/>
  <c r="Y80" i="79"/>
  <c r="AC80" i="79" s="1"/>
  <c r="Y79" i="79"/>
  <c r="AC79" i="79" s="1"/>
  <c r="Y78" i="79"/>
  <c r="AC78" i="79" s="1"/>
  <c r="AC77" i="79"/>
  <c r="AB77" i="79"/>
  <c r="Z77" i="79"/>
  <c r="Y77" i="79"/>
  <c r="Y70" i="79"/>
  <c r="Y69" i="79"/>
  <c r="AC69" i="79" s="1"/>
  <c r="Y68" i="79"/>
  <c r="AB68" i="79" s="1"/>
  <c r="Y67" i="79"/>
  <c r="Y66" i="79"/>
  <c r="AD66" i="79" s="1"/>
  <c r="Z64" i="79"/>
  <c r="Y64" i="79"/>
  <c r="Z63" i="79"/>
  <c r="Y63" i="79"/>
  <c r="Z61" i="79"/>
  <c r="Y61" i="79"/>
  <c r="Z60" i="79"/>
  <c r="Z58" i="79"/>
  <c r="Y58" i="79"/>
  <c r="Z57" i="79"/>
  <c r="Z55" i="79"/>
  <c r="Y55" i="79"/>
  <c r="Z54" i="79"/>
  <c r="Y54" i="79"/>
  <c r="Z52" i="79"/>
  <c r="Y52" i="79"/>
  <c r="Z51" i="79"/>
  <c r="Y51" i="79"/>
  <c r="Y53" i="79" s="1"/>
  <c r="AD53" i="79" s="1"/>
  <c r="Z49" i="79"/>
  <c r="Y49" i="79"/>
  <c r="Y50" i="79" s="1"/>
  <c r="Z48" i="79"/>
  <c r="Y48" i="79"/>
  <c r="Z47" i="79"/>
  <c r="Y47" i="79"/>
  <c r="Z46" i="79"/>
  <c r="Y46" i="79"/>
  <c r="Z44" i="79"/>
  <c r="Y44" i="79"/>
  <c r="Z43" i="79"/>
  <c r="Z42" i="79"/>
  <c r="Z41" i="79"/>
  <c r="Z39" i="79"/>
  <c r="Y39" i="79"/>
  <c r="Z38" i="79"/>
  <c r="Z37" i="79"/>
  <c r="Y37" i="79"/>
  <c r="Z36" i="79"/>
  <c r="Z34" i="79"/>
  <c r="Y34" i="79"/>
  <c r="Z33" i="79"/>
  <c r="Z32" i="79"/>
  <c r="Y32" i="79"/>
  <c r="Z31" i="79"/>
  <c r="Y31" i="79"/>
  <c r="Z29" i="79"/>
  <c r="Y29" i="79"/>
  <c r="Z28" i="79"/>
  <c r="Y28" i="79"/>
  <c r="Z27" i="79"/>
  <c r="Y27" i="79"/>
  <c r="Z26" i="79"/>
  <c r="Y26" i="79"/>
  <c r="Y25" i="79"/>
  <c r="AD25" i="79" s="1"/>
  <c r="Y24" i="79"/>
  <c r="AC24" i="79" s="1"/>
  <c r="Y23" i="79"/>
  <c r="Y22" i="79"/>
  <c r="AD22" i="79" s="1"/>
  <c r="Y21" i="79"/>
  <c r="AB21" i="79" s="1"/>
  <c r="Z19" i="79"/>
  <c r="Y19" i="79"/>
  <c r="Y20" i="79" s="1"/>
  <c r="Z18" i="79"/>
  <c r="Y18" i="79"/>
  <c r="Z16" i="79"/>
  <c r="Y16" i="79"/>
  <c r="Z15" i="79"/>
  <c r="Y15" i="79"/>
  <c r="Z14" i="79"/>
  <c r="Y14" i="79"/>
  <c r="Y13" i="79"/>
  <c r="AC13" i="79" s="1"/>
  <c r="Y12" i="79"/>
  <c r="AD12" i="79" s="1"/>
  <c r="Y11" i="79"/>
  <c r="AD11" i="79" s="1"/>
  <c r="Y10" i="79"/>
  <c r="B74" i="79" l="1"/>
  <c r="O219" i="79"/>
  <c r="Z132" i="79"/>
  <c r="AC139" i="79"/>
  <c r="AB161" i="79"/>
  <c r="Z161" i="79" s="1"/>
  <c r="Z93" i="79"/>
  <c r="AD139" i="79"/>
  <c r="AC161" i="79"/>
  <c r="Y202" i="79"/>
  <c r="AB78" i="79"/>
  <c r="Z78" i="79" s="1"/>
  <c r="AC93" i="79"/>
  <c r="AE139" i="79"/>
  <c r="AB22" i="79"/>
  <c r="Z22" i="79" s="1"/>
  <c r="AB100" i="79"/>
  <c r="Z100" i="79" s="1"/>
  <c r="Y146" i="79"/>
  <c r="Y17" i="79"/>
  <c r="Y30" i="79"/>
  <c r="AC68" i="79"/>
  <c r="Z68" i="79" s="1"/>
  <c r="AE134" i="79"/>
  <c r="AC162" i="79"/>
  <c r="AC85" i="79"/>
  <c r="Z85" i="79" s="1"/>
  <c r="P219" i="79"/>
  <c r="AC134" i="79"/>
  <c r="Z134" i="79" s="1"/>
  <c r="U219" i="79"/>
  <c r="AD134" i="79"/>
  <c r="AB162" i="79"/>
  <c r="AC22" i="79"/>
  <c r="AB53" i="79"/>
  <c r="AB105" i="79"/>
  <c r="K219" i="79"/>
  <c r="X219" i="79"/>
  <c r="AC53" i="79"/>
  <c r="AB80" i="79"/>
  <c r="Z80" i="79" s="1"/>
  <c r="Z96" i="79"/>
  <c r="AC105" i="79"/>
  <c r="Y201" i="79"/>
  <c r="Y204" i="79" s="1"/>
  <c r="AB204" i="79" s="1"/>
  <c r="Z204" i="79" s="1"/>
  <c r="L219" i="79"/>
  <c r="Y56" i="79"/>
  <c r="Y65" i="79"/>
  <c r="AC65" i="79" s="1"/>
  <c r="AC96" i="79"/>
  <c r="AD105" i="79"/>
  <c r="AE136" i="79"/>
  <c r="M219" i="79"/>
  <c r="AD24" i="79"/>
  <c r="N219" i="79"/>
  <c r="AB11" i="79"/>
  <c r="AC11" i="79"/>
  <c r="AD20" i="79"/>
  <c r="AC20" i="79"/>
  <c r="AB20" i="79"/>
  <c r="AD50" i="79"/>
  <c r="AC50" i="79"/>
  <c r="AB50" i="79"/>
  <c r="AD146" i="79"/>
  <c r="AC146" i="79"/>
  <c r="AB146" i="79"/>
  <c r="Z146" i="79" s="1"/>
  <c r="Q219" i="79"/>
  <c r="AD17" i="79"/>
  <c r="AC17" i="79"/>
  <c r="AB17" i="79"/>
  <c r="AD30" i="79"/>
  <c r="AC30" i="79"/>
  <c r="AB30" i="79"/>
  <c r="Z30" i="79" s="1"/>
  <c r="AD10" i="79"/>
  <c r="AC10" i="79"/>
  <c r="AB10" i="79"/>
  <c r="Z10" i="79" s="1"/>
  <c r="AD164" i="79"/>
  <c r="AC164" i="79"/>
  <c r="AB164" i="79"/>
  <c r="J219" i="79"/>
  <c r="V219" i="79"/>
  <c r="AB133" i="79"/>
  <c r="AE133" i="79"/>
  <c r="AD133" i="79"/>
  <c r="AB69" i="79"/>
  <c r="Z69" i="79" s="1"/>
  <c r="AE104" i="79"/>
  <c r="AD104" i="79"/>
  <c r="AC104" i="79"/>
  <c r="AB104" i="79"/>
  <c r="AC133" i="79"/>
  <c r="AC137" i="79"/>
  <c r="AB149" i="79"/>
  <c r="Z149" i="79" s="1"/>
  <c r="W219" i="79"/>
  <c r="AD56" i="79"/>
  <c r="AC56" i="79"/>
  <c r="AB56" i="79"/>
  <c r="Z56" i="79" s="1"/>
  <c r="AD137" i="79"/>
  <c r="AC149" i="79"/>
  <c r="AB25" i="79"/>
  <c r="AC70" i="79"/>
  <c r="AB70" i="79"/>
  <c r="AB89" i="79"/>
  <c r="Z89" i="79" s="1"/>
  <c r="AC97" i="79"/>
  <c r="Z97" i="79" s="1"/>
  <c r="AE137" i="79"/>
  <c r="AC25" i="79"/>
  <c r="AB66" i="79"/>
  <c r="Z66" i="79" s="1"/>
  <c r="AB86" i="79"/>
  <c r="Z86" i="79" s="1"/>
  <c r="AC101" i="79"/>
  <c r="AB101" i="79"/>
  <c r="Z101" i="79" s="1"/>
  <c r="AE138" i="79"/>
  <c r="AD138" i="79"/>
  <c r="AC138" i="79"/>
  <c r="AB138" i="79"/>
  <c r="AC66" i="79"/>
  <c r="AE128" i="79"/>
  <c r="AD128" i="79"/>
  <c r="AB166" i="79"/>
  <c r="AB98" i="79"/>
  <c r="Z98" i="79" s="1"/>
  <c r="AC166" i="79"/>
  <c r="AB12" i="79"/>
  <c r="AD67" i="79"/>
  <c r="AC67" i="79"/>
  <c r="AB67" i="79"/>
  <c r="Z67" i="79" s="1"/>
  <c r="AC94" i="79"/>
  <c r="AB94" i="79"/>
  <c r="Z94" i="79" s="1"/>
  <c r="AE106" i="79"/>
  <c r="AD106" i="79"/>
  <c r="AC106" i="79"/>
  <c r="AB128" i="79"/>
  <c r="AC135" i="79"/>
  <c r="AB171" i="79"/>
  <c r="Z171" i="79" s="1"/>
  <c r="AC12" i="79"/>
  <c r="AD23" i="79"/>
  <c r="AC23" i="79"/>
  <c r="AB81" i="79"/>
  <c r="Z81" i="79" s="1"/>
  <c r="AC128" i="79"/>
  <c r="AD135" i="79"/>
  <c r="AC171" i="79"/>
  <c r="AB65" i="79"/>
  <c r="AB106" i="79"/>
  <c r="AE135" i="79"/>
  <c r="AC163" i="79"/>
  <c r="AB23" i="79"/>
  <c r="Z23" i="79" s="1"/>
  <c r="AC95" i="79"/>
  <c r="AB95" i="79"/>
  <c r="AD163" i="79"/>
  <c r="AC82" i="79"/>
  <c r="AB82" i="79"/>
  <c r="Z82" i="79" s="1"/>
  <c r="AC21" i="79"/>
  <c r="Z21" i="79" s="1"/>
  <c r="AB79" i="79"/>
  <c r="Z79" i="79" s="1"/>
  <c r="AB90" i="79"/>
  <c r="Z90" i="79" s="1"/>
  <c r="AB136" i="79"/>
  <c r="AC170" i="79"/>
  <c r="AB170" i="79"/>
  <c r="AB13" i="79"/>
  <c r="AD21" i="79"/>
  <c r="AB24" i="79"/>
  <c r="AB99" i="79"/>
  <c r="Z99" i="79" s="1"/>
  <c r="AC136" i="79"/>
  <c r="AD13" i="79"/>
  <c r="Z102" i="79"/>
  <c r="Z139" i="79"/>
  <c r="AD165" i="79"/>
  <c r="AC165" i="79"/>
  <c r="Z165" i="79" s="1"/>
  <c r="AD170" i="79"/>
  <c r="Z20" i="79" l="1"/>
  <c r="Z164" i="79"/>
  <c r="Z17" i="79"/>
  <c r="Z13" i="79"/>
  <c r="Z137" i="79"/>
  <c r="AD65" i="79"/>
  <c r="Z65" i="79" s="1"/>
  <c r="Z135" i="79"/>
  <c r="Z128" i="79"/>
  <c r="Z136" i="79"/>
  <c r="Z163" i="79"/>
  <c r="Z138" i="79"/>
  <c r="Z162" i="79"/>
  <c r="Z24" i="79"/>
  <c r="Z105" i="79"/>
  <c r="Z53" i="79"/>
  <c r="Z12" i="79"/>
  <c r="Z95" i="79"/>
  <c r="Z11" i="79"/>
  <c r="Z25" i="79"/>
  <c r="Z133" i="79"/>
  <c r="Z170" i="79"/>
  <c r="Z166" i="79"/>
  <c r="Z106" i="79"/>
  <c r="Z104" i="79"/>
  <c r="Z50" i="79"/>
  <c r="Z70" i="79"/>
  <c r="K21" i="41" l="1"/>
  <c r="K6" i="41"/>
  <c r="K5" i="41"/>
  <c r="F31" i="58" l="1"/>
  <c r="F6" i="58"/>
  <c r="F5" i="58"/>
  <c r="L13" i="57"/>
  <c r="L32" i="57"/>
  <c r="L31" i="57"/>
  <c r="I32" i="57"/>
  <c r="I31" i="57"/>
  <c r="F33" i="57"/>
  <c r="I33" i="57" s="1"/>
  <c r="K13" i="57"/>
  <c r="H13" i="57"/>
  <c r="E32" i="57"/>
  <c r="H12" i="57"/>
  <c r="E12" i="57"/>
  <c r="E31" i="57"/>
  <c r="K11" i="57"/>
  <c r="H11" i="57"/>
  <c r="E11" i="57"/>
  <c r="E10" i="57"/>
  <c r="K9" i="57"/>
  <c r="K16" i="69"/>
  <c r="L16" i="69"/>
  <c r="E9" i="68"/>
  <c r="G22" i="25"/>
  <c r="G21" i="25"/>
  <c r="G20" i="25"/>
  <c r="G19" i="25"/>
  <c r="G18" i="25"/>
  <c r="G17" i="25"/>
  <c r="G16" i="25"/>
  <c r="G8" i="25"/>
  <c r="G7" i="25"/>
  <c r="G6" i="25"/>
  <c r="G5" i="25"/>
  <c r="F31" i="65"/>
  <c r="F20" i="65"/>
  <c r="F19" i="65"/>
  <c r="F6" i="65"/>
  <c r="F5" i="65"/>
  <c r="H31" i="64"/>
  <c r="E31" i="64"/>
  <c r="E19" i="64"/>
  <c r="H7" i="64"/>
  <c r="E7" i="64"/>
  <c r="U52" i="18"/>
  <c r="U51" i="18"/>
  <c r="U50" i="18"/>
  <c r="T42" i="18"/>
  <c r="U37" i="18"/>
  <c r="U36" i="18"/>
  <c r="U35" i="18"/>
  <c r="U34" i="18"/>
  <c r="T37" i="18"/>
  <c r="T36" i="18"/>
  <c r="T35" i="18"/>
  <c r="T34" i="18"/>
  <c r="U54" i="18"/>
  <c r="U53" i="18"/>
  <c r="U56" i="18"/>
  <c r="U55" i="18"/>
  <c r="T48" i="18"/>
  <c r="T40" i="18"/>
  <c r="T39" i="18"/>
  <c r="L33" i="57" l="1"/>
  <c r="N18" i="7"/>
  <c r="AJ19" i="57" l="1"/>
  <c r="AG19" i="57"/>
  <c r="AD19" i="57"/>
  <c r="AE9" i="68"/>
  <c r="AE52" i="74"/>
  <c r="AE52" i="70"/>
  <c r="AE52" i="60"/>
  <c r="AE52" i="58"/>
  <c r="AE35" i="72"/>
  <c r="AE34" i="72"/>
  <c r="AE33" i="72"/>
  <c r="AE32" i="72"/>
  <c r="AE31" i="72"/>
  <c r="AE13" i="72"/>
  <c r="AE12" i="72"/>
  <c r="AE11" i="72"/>
  <c r="AE10" i="72"/>
  <c r="AE9" i="72"/>
  <c r="F35" i="72"/>
  <c r="F34" i="72"/>
  <c r="F33" i="72"/>
  <c r="F32" i="72"/>
  <c r="F31" i="72"/>
  <c r="F13" i="72"/>
  <c r="F12" i="72"/>
  <c r="F11" i="72"/>
  <c r="F10" i="72"/>
  <c r="F9" i="72"/>
  <c r="AE35" i="59"/>
  <c r="AE34" i="59"/>
  <c r="AE33" i="59"/>
  <c r="AE32" i="59"/>
  <c r="AE31" i="59"/>
  <c r="AE13" i="59"/>
  <c r="AE12" i="59"/>
  <c r="AE11" i="59"/>
  <c r="AE10" i="59"/>
  <c r="AE9" i="59"/>
  <c r="F35" i="59"/>
  <c r="F34" i="59"/>
  <c r="F33" i="59"/>
  <c r="AE35" i="57"/>
  <c r="AE34" i="57"/>
  <c r="AE33" i="57"/>
  <c r="AE32" i="57"/>
  <c r="AE31" i="57"/>
  <c r="AE13" i="57"/>
  <c r="AE12" i="57"/>
  <c r="AE11" i="57"/>
  <c r="AE10" i="57"/>
  <c r="AE9" i="57"/>
  <c r="O62" i="33" l="1"/>
  <c r="O61" i="33"/>
  <c r="O60" i="33"/>
  <c r="O58" i="33"/>
  <c r="O57" i="33"/>
  <c r="O56" i="33"/>
  <c r="O52" i="33"/>
  <c r="O53" i="33"/>
  <c r="O54" i="33"/>
  <c r="O44" i="33"/>
  <c r="O45" i="33"/>
  <c r="O46" i="33"/>
  <c r="O47" i="33"/>
  <c r="O42" i="33"/>
  <c r="O37" i="33"/>
  <c r="O34" i="33"/>
  <c r="O33" i="33"/>
  <c r="O30" i="33"/>
  <c r="O29" i="33"/>
  <c r="O19" i="33"/>
  <c r="O24" i="33"/>
  <c r="O17" i="33"/>
  <c r="O13" i="33"/>
  <c r="O14" i="33"/>
  <c r="O15" i="33"/>
  <c r="O12" i="33"/>
  <c r="O11" i="33"/>
  <c r="O6" i="33"/>
  <c r="O7" i="33"/>
  <c r="O8" i="33"/>
  <c r="O5" i="33"/>
  <c r="O4" i="33"/>
  <c r="H62" i="33"/>
  <c r="H61" i="33"/>
  <c r="H60" i="33"/>
  <c r="H58" i="33"/>
  <c r="H57" i="33"/>
  <c r="H56" i="33"/>
  <c r="H52" i="33"/>
  <c r="H53" i="33"/>
  <c r="H54" i="33"/>
  <c r="H47" i="33"/>
  <c r="H44" i="33"/>
  <c r="H45" i="33"/>
  <c r="H46" i="33"/>
  <c r="H42" i="33"/>
  <c r="H37" i="33"/>
  <c r="H34" i="33"/>
  <c r="H33" i="33"/>
  <c r="H30" i="33"/>
  <c r="H29" i="33"/>
  <c r="H20" i="33"/>
  <c r="H19" i="33"/>
  <c r="H24" i="33"/>
  <c r="H17" i="33"/>
  <c r="H15" i="33"/>
  <c r="H14" i="33"/>
  <c r="H13" i="33"/>
  <c r="H12" i="33"/>
  <c r="H11" i="33"/>
  <c r="H8" i="33"/>
  <c r="H7" i="33"/>
  <c r="H6" i="33"/>
  <c r="H5" i="33"/>
  <c r="H4" i="33"/>
  <c r="T24" i="74" l="1"/>
  <c r="X50" i="74"/>
  <c r="X50" i="60"/>
  <c r="K19" i="68"/>
  <c r="H19" i="68"/>
  <c r="E19" i="68"/>
  <c r="K19" i="57"/>
  <c r="H19" i="57"/>
  <c r="E19" i="57"/>
  <c r="X50" i="58"/>
  <c r="X50" i="70" l="1"/>
  <c r="T24" i="70" l="1"/>
  <c r="F4" i="8" l="1"/>
  <c r="AM39" i="75" l="1"/>
  <c r="AM39" i="64"/>
  <c r="AM39" i="62"/>
  <c r="T1" i="78"/>
  <c r="O1" i="77"/>
  <c r="R36" i="75" l="1"/>
  <c r="R35" i="75"/>
  <c r="I64" i="77" l="1"/>
  <c r="I63" i="77"/>
  <c r="I60" i="77"/>
  <c r="I59" i="77"/>
  <c r="I56" i="77"/>
  <c r="I55" i="77"/>
  <c r="I52" i="77"/>
  <c r="I51" i="77"/>
  <c r="I48" i="77"/>
  <c r="I47" i="77"/>
  <c r="I44" i="77"/>
  <c r="I43" i="77"/>
  <c r="F65" i="77"/>
  <c r="F64" i="77"/>
  <c r="F63" i="77"/>
  <c r="F61" i="77"/>
  <c r="F60" i="77"/>
  <c r="F59" i="77"/>
  <c r="F57" i="77"/>
  <c r="F56" i="77"/>
  <c r="F55" i="77"/>
  <c r="F53" i="77"/>
  <c r="F52" i="77"/>
  <c r="F51" i="77"/>
  <c r="F49" i="77"/>
  <c r="F48" i="77"/>
  <c r="F47" i="77"/>
  <c r="F45" i="77"/>
  <c r="F44" i="77"/>
  <c r="F43" i="77"/>
  <c r="A1" i="77" l="1"/>
  <c r="L5" i="41" l="1"/>
  <c r="R13" i="78"/>
  <c r="E14" i="44" l="1"/>
  <c r="E27" i="69" l="1"/>
  <c r="E26" i="69"/>
  <c r="E25" i="69"/>
  <c r="E24" i="69"/>
  <c r="E23" i="69"/>
  <c r="E18" i="69"/>
  <c r="E17" i="69"/>
  <c r="E16" i="69"/>
  <c r="F26" i="4"/>
  <c r="F25" i="4"/>
  <c r="E26" i="73" l="1"/>
  <c r="E25" i="73"/>
  <c r="E24" i="73"/>
  <c r="E23" i="73"/>
  <c r="E24" i="44"/>
  <c r="E23" i="44"/>
  <c r="E27" i="41"/>
  <c r="E26" i="41"/>
  <c r="E25" i="41"/>
  <c r="E24" i="41"/>
  <c r="E23" i="41"/>
  <c r="E24" i="27"/>
  <c r="E23" i="27"/>
  <c r="M8" i="41" l="1"/>
  <c r="O34" i="63" l="1"/>
  <c r="O36" i="63"/>
  <c r="O38" i="63"/>
  <c r="G7" i="75" l="1"/>
  <c r="E8" i="75" s="1"/>
  <c r="H30" i="76" l="1"/>
  <c r="V8" i="41" l="1"/>
  <c r="S8" i="41"/>
  <c r="P8" i="41"/>
  <c r="O35" i="33" l="1"/>
  <c r="Z33" i="33" s="1"/>
  <c r="H35" i="33"/>
  <c r="V33" i="33" s="1"/>
  <c r="O31" i="33"/>
  <c r="Z30" i="33" s="1"/>
  <c r="H31" i="33"/>
  <c r="V30" i="33" s="1"/>
  <c r="V56" i="33" l="1"/>
  <c r="V53" i="33"/>
  <c r="AD33" i="33"/>
  <c r="Z53" i="33"/>
  <c r="Z56" i="33"/>
  <c r="AD56" i="33" s="1"/>
  <c r="AD30" i="33"/>
  <c r="AD53" i="33" l="1"/>
  <c r="R13" i="76"/>
  <c r="R13" i="65"/>
  <c r="R13" i="63"/>
  <c r="E38" i="2" l="1"/>
  <c r="J34" i="28" l="1"/>
  <c r="J34" i="70"/>
  <c r="J34" i="74"/>
  <c r="F23" i="73"/>
  <c r="F25" i="73"/>
  <c r="F24" i="44"/>
  <c r="F23" i="44"/>
  <c r="F27" i="41"/>
  <c r="F26" i="41"/>
  <c r="F24" i="41"/>
  <c r="F23" i="41"/>
  <c r="F23" i="27"/>
  <c r="F25" i="41"/>
  <c r="F27" i="44"/>
  <c r="F26" i="44"/>
  <c r="F25" i="44"/>
  <c r="F27" i="73"/>
  <c r="F26" i="73"/>
  <c r="F24" i="73"/>
  <c r="F27" i="27"/>
  <c r="F26" i="27"/>
  <c r="F25" i="27"/>
  <c r="F24" i="27"/>
  <c r="F26" i="69"/>
  <c r="F25" i="69"/>
  <c r="F27" i="69"/>
  <c r="F24" i="69"/>
  <c r="F23" i="69"/>
  <c r="F28" i="73" l="1"/>
  <c r="F28" i="44"/>
  <c r="F28" i="27"/>
  <c r="F29" i="27" s="1"/>
  <c r="F28" i="41"/>
  <c r="F28" i="69"/>
  <c r="F29" i="41" l="1"/>
  <c r="F29" i="44"/>
  <c r="F29" i="69"/>
  <c r="F29" i="73"/>
  <c r="P24" i="74" s="1"/>
  <c r="AE29" i="28"/>
  <c r="T33" i="28" s="1"/>
  <c r="P29" i="28"/>
  <c r="P29" i="74" l="1"/>
  <c r="AE29" i="74" s="1"/>
  <c r="T33" i="74" s="1"/>
  <c r="P29" i="60"/>
  <c r="AE29" i="60" s="1"/>
  <c r="T33" i="60" s="1"/>
  <c r="P24" i="60"/>
  <c r="P29" i="70"/>
  <c r="AE29" i="70" s="1"/>
  <c r="T33" i="70" s="1"/>
  <c r="P24" i="70"/>
  <c r="P29" i="58"/>
  <c r="AE29" i="58" s="1"/>
  <c r="T33" i="58" s="1"/>
  <c r="P24" i="58"/>
  <c r="F51" i="68"/>
  <c r="F41" i="7"/>
  <c r="F44" i="5"/>
  <c r="F42" i="7"/>
  <c r="F38" i="18"/>
  <c r="F44" i="75" l="1"/>
  <c r="Z65" i="75" l="1"/>
  <c r="F65" i="75"/>
  <c r="AC64" i="75"/>
  <c r="Z64" i="75"/>
  <c r="I64" i="75"/>
  <c r="F64" i="75"/>
  <c r="AC63" i="75"/>
  <c r="I63" i="75"/>
  <c r="Z61" i="75"/>
  <c r="F61" i="75"/>
  <c r="AC60" i="75"/>
  <c r="Z60" i="75"/>
  <c r="I60" i="75"/>
  <c r="F60" i="75"/>
  <c r="AC59" i="75"/>
  <c r="I59" i="75"/>
  <c r="Z57" i="75"/>
  <c r="F57" i="75"/>
  <c r="AC56" i="75"/>
  <c r="Z56" i="75"/>
  <c r="I56" i="75"/>
  <c r="F56" i="75"/>
  <c r="AC55" i="75"/>
  <c r="I55" i="75"/>
  <c r="Z53" i="75"/>
  <c r="F53" i="75"/>
  <c r="AC52" i="75"/>
  <c r="Z52" i="75"/>
  <c r="I52" i="75"/>
  <c r="F52" i="75"/>
  <c r="AC51" i="75"/>
  <c r="Z49" i="75"/>
  <c r="F49" i="75"/>
  <c r="AC48" i="75"/>
  <c r="Z48" i="75"/>
  <c r="I48" i="75"/>
  <c r="F48" i="75"/>
  <c r="AC47" i="75"/>
  <c r="I47" i="75"/>
  <c r="Z45" i="75"/>
  <c r="F45" i="75"/>
  <c r="AC44" i="75"/>
  <c r="Z44" i="75"/>
  <c r="I44" i="75"/>
  <c r="AC43" i="75"/>
  <c r="I43" i="75"/>
  <c r="Z65" i="64"/>
  <c r="F65" i="64"/>
  <c r="AC64" i="64"/>
  <c r="Z64" i="64"/>
  <c r="I64" i="64"/>
  <c r="F64" i="64"/>
  <c r="AC63" i="64"/>
  <c r="I63" i="64"/>
  <c r="Z61" i="64"/>
  <c r="F61" i="64"/>
  <c r="AC60" i="64"/>
  <c r="Z60" i="64"/>
  <c r="I60" i="64"/>
  <c r="F60" i="64"/>
  <c r="AC59" i="64"/>
  <c r="I59" i="64"/>
  <c r="Z57" i="64"/>
  <c r="F57" i="64"/>
  <c r="AC56" i="64"/>
  <c r="Z56" i="64"/>
  <c r="I56" i="64"/>
  <c r="F56" i="64"/>
  <c r="AC55" i="64"/>
  <c r="I55" i="64"/>
  <c r="Z53" i="64"/>
  <c r="F53" i="64"/>
  <c r="AC52" i="64"/>
  <c r="Z52" i="64"/>
  <c r="I52" i="64"/>
  <c r="F52" i="64"/>
  <c r="AC51" i="64"/>
  <c r="Z49" i="64"/>
  <c r="F49" i="64"/>
  <c r="AC48" i="64"/>
  <c r="Z48" i="64"/>
  <c r="I48" i="64"/>
  <c r="F48" i="64"/>
  <c r="AC47" i="64"/>
  <c r="I47" i="64"/>
  <c r="Z45" i="64"/>
  <c r="F45" i="64"/>
  <c r="AC44" i="64"/>
  <c r="Z44" i="64"/>
  <c r="I44" i="64"/>
  <c r="F44" i="64"/>
  <c r="AC43" i="64"/>
  <c r="Z65" i="77"/>
  <c r="AC64" i="77"/>
  <c r="Z64" i="77"/>
  <c r="AC63" i="77"/>
  <c r="Z61" i="77"/>
  <c r="AC60" i="77"/>
  <c r="Z60" i="77"/>
  <c r="AC59" i="77"/>
  <c r="Z57" i="77"/>
  <c r="AC56" i="77"/>
  <c r="Z56" i="77"/>
  <c r="AC55" i="77"/>
  <c r="Z53" i="77"/>
  <c r="AC52" i="77"/>
  <c r="Z52" i="77"/>
  <c r="AC51" i="77"/>
  <c r="Z49" i="77"/>
  <c r="AC48" i="77"/>
  <c r="Z48" i="77"/>
  <c r="AC47" i="77"/>
  <c r="Z45" i="77"/>
  <c r="AC44" i="77"/>
  <c r="Z44" i="77"/>
  <c r="AC43" i="77"/>
  <c r="Z65" i="62"/>
  <c r="AC64" i="62"/>
  <c r="Z64" i="62"/>
  <c r="AC63" i="62"/>
  <c r="Z61" i="62"/>
  <c r="AC60" i="62"/>
  <c r="Z60" i="62"/>
  <c r="AC59" i="62"/>
  <c r="Z57" i="62"/>
  <c r="AC56" i="62"/>
  <c r="Z56" i="62"/>
  <c r="AC55" i="62"/>
  <c r="Z53" i="62"/>
  <c r="AC52" i="62"/>
  <c r="Z52" i="62"/>
  <c r="AC51" i="62"/>
  <c r="Z49" i="62"/>
  <c r="AC48" i="62"/>
  <c r="Z48" i="62"/>
  <c r="AC47" i="62"/>
  <c r="Z45" i="62"/>
  <c r="AC44" i="62"/>
  <c r="Z44" i="62"/>
  <c r="AC43" i="62"/>
  <c r="F65" i="62"/>
  <c r="I64" i="62"/>
  <c r="F64" i="62"/>
  <c r="I63" i="62"/>
  <c r="F61" i="62"/>
  <c r="I60" i="62"/>
  <c r="F60" i="62"/>
  <c r="F57" i="62"/>
  <c r="I56" i="62"/>
  <c r="F56" i="62"/>
  <c r="I55" i="62"/>
  <c r="F53" i="62"/>
  <c r="I52" i="62"/>
  <c r="F52" i="62"/>
  <c r="I51" i="62"/>
  <c r="F49" i="62"/>
  <c r="I48" i="62"/>
  <c r="F48" i="62"/>
  <c r="I47" i="62"/>
  <c r="F45" i="62"/>
  <c r="I44" i="62"/>
  <c r="F44" i="62"/>
  <c r="I43" i="62"/>
  <c r="O9" i="33" l="1"/>
  <c r="Z18" i="33" s="1"/>
  <c r="H9" i="33"/>
  <c r="Z43" i="33" l="1"/>
  <c r="V18" i="33"/>
  <c r="V43" i="33"/>
  <c r="F8" i="2" l="1"/>
  <c r="F30" i="2" l="1"/>
  <c r="F4" i="2"/>
  <c r="H42" i="78" l="1"/>
  <c r="H41" i="78"/>
  <c r="H40" i="78"/>
  <c r="H39" i="78"/>
  <c r="H38" i="78"/>
  <c r="H37" i="78"/>
  <c r="H36" i="78"/>
  <c r="H35" i="78"/>
  <c r="H34" i="78"/>
  <c r="H33" i="78"/>
  <c r="O32" i="78"/>
  <c r="AD32" i="78" s="1"/>
  <c r="H32" i="78"/>
  <c r="H31" i="78"/>
  <c r="H43" i="78"/>
  <c r="S30" i="78"/>
  <c r="O30" i="78"/>
  <c r="W29" i="78"/>
  <c r="H29" i="78"/>
  <c r="J28" i="78"/>
  <c r="H28" i="78"/>
  <c r="H27" i="78"/>
  <c r="H26" i="78"/>
  <c r="H25" i="78"/>
  <c r="H24" i="78"/>
  <c r="H23" i="78"/>
  <c r="H22" i="78"/>
  <c r="H21" i="78"/>
  <c r="H16" i="78"/>
  <c r="H15" i="78"/>
  <c r="H14" i="78"/>
  <c r="H13" i="78"/>
  <c r="H12" i="78"/>
  <c r="H11" i="78"/>
  <c r="H10" i="78"/>
  <c r="AD9" i="78"/>
  <c r="O9" i="78"/>
  <c r="H9" i="78"/>
  <c r="H8" i="78"/>
  <c r="O7" i="78"/>
  <c r="AD7" i="78" s="1"/>
  <c r="H7" i="78"/>
  <c r="H6" i="78"/>
  <c r="O5" i="78"/>
  <c r="AD5" i="78" s="1"/>
  <c r="AC613" i="77"/>
  <c r="Y613" i="77"/>
  <c r="I613" i="77"/>
  <c r="E613" i="77"/>
  <c r="AC612" i="77"/>
  <c r="Y612" i="77"/>
  <c r="I612" i="77"/>
  <c r="E612" i="77"/>
  <c r="AC611" i="77"/>
  <c r="Y611" i="77"/>
  <c r="I611" i="77"/>
  <c r="E611" i="77"/>
  <c r="AC610" i="77"/>
  <c r="Y610" i="77"/>
  <c r="I610" i="77"/>
  <c r="E610" i="77"/>
  <c r="AC609" i="77"/>
  <c r="Y609" i="77"/>
  <c r="I609" i="77"/>
  <c r="E609" i="77"/>
  <c r="AC608" i="77"/>
  <c r="Y608" i="77"/>
  <c r="I608" i="77"/>
  <c r="E608" i="77"/>
  <c r="AC607" i="77"/>
  <c r="Y607" i="77"/>
  <c r="I607" i="77"/>
  <c r="E607" i="77"/>
  <c r="AC606" i="77"/>
  <c r="Y606" i="77"/>
  <c r="I606" i="77"/>
  <c r="E606" i="77"/>
  <c r="AC605" i="77"/>
  <c r="Y605" i="77"/>
  <c r="I605" i="77"/>
  <c r="E605" i="77"/>
  <c r="AC604" i="77"/>
  <c r="Y604" i="77"/>
  <c r="I604" i="77"/>
  <c r="E604" i="77"/>
  <c r="AC603" i="77"/>
  <c r="I603" i="77"/>
  <c r="AC602" i="77"/>
  <c r="Y602" i="77"/>
  <c r="I602" i="77"/>
  <c r="E602" i="77"/>
  <c r="AC601" i="77"/>
  <c r="Y601" i="77"/>
  <c r="I601" i="77"/>
  <c r="E601" i="77"/>
  <c r="AC600" i="77"/>
  <c r="Y600" i="77"/>
  <c r="I600" i="77"/>
  <c r="E600" i="77"/>
  <c r="AC599" i="77"/>
  <c r="Y599" i="77"/>
  <c r="I599" i="77"/>
  <c r="E599" i="77"/>
  <c r="AC598" i="77"/>
  <c r="Y598" i="77"/>
  <c r="I598" i="77"/>
  <c r="E598" i="77"/>
  <c r="AC597" i="77"/>
  <c r="Y597" i="77"/>
  <c r="I597" i="77"/>
  <c r="E597" i="77"/>
  <c r="AC596" i="77"/>
  <c r="Y596" i="77"/>
  <c r="I596" i="77"/>
  <c r="E596" i="77"/>
  <c r="AC595" i="77"/>
  <c r="Y595" i="77"/>
  <c r="I595" i="77"/>
  <c r="E595" i="77"/>
  <c r="AC594" i="77"/>
  <c r="Y594" i="77"/>
  <c r="I594" i="77"/>
  <c r="E594" i="77"/>
  <c r="AC593" i="77"/>
  <c r="Y593" i="77"/>
  <c r="I593" i="77"/>
  <c r="E593" i="77"/>
  <c r="AC592" i="77"/>
  <c r="Y592" i="77"/>
  <c r="I592" i="77"/>
  <c r="E592" i="77"/>
  <c r="AC591" i="77"/>
  <c r="Y591" i="77"/>
  <c r="I591" i="77"/>
  <c r="E591" i="77"/>
  <c r="AC590" i="77"/>
  <c r="Y590" i="77"/>
  <c r="I590" i="77"/>
  <c r="E590" i="77"/>
  <c r="AC589" i="77"/>
  <c r="Y589" i="77"/>
  <c r="I589" i="77"/>
  <c r="E589" i="77"/>
  <c r="AC588" i="77"/>
  <c r="Y588" i="77"/>
  <c r="I588" i="77"/>
  <c r="E588" i="77"/>
  <c r="AC587" i="77"/>
  <c r="Y587" i="77"/>
  <c r="I587" i="77"/>
  <c r="E587" i="77"/>
  <c r="AC586" i="77"/>
  <c r="Y586" i="77"/>
  <c r="I586" i="77"/>
  <c r="E586" i="77"/>
  <c r="AC585" i="77"/>
  <c r="Y585" i="77"/>
  <c r="I585" i="77"/>
  <c r="E585" i="77"/>
  <c r="AC584" i="77"/>
  <c r="Y584" i="77"/>
  <c r="I584" i="77"/>
  <c r="E584" i="77"/>
  <c r="AC583" i="77"/>
  <c r="Y583" i="77"/>
  <c r="I583" i="77"/>
  <c r="E583" i="77"/>
  <c r="AC582" i="77"/>
  <c r="Y582" i="77"/>
  <c r="I582" i="77"/>
  <c r="E582" i="77"/>
  <c r="AC581" i="77"/>
  <c r="Y581" i="77"/>
  <c r="I581" i="77"/>
  <c r="E581" i="77"/>
  <c r="AC580" i="77"/>
  <c r="Y580" i="77"/>
  <c r="I580" i="77"/>
  <c r="E580" i="77"/>
  <c r="AC579" i="77"/>
  <c r="Y579" i="77"/>
  <c r="I579" i="77"/>
  <c r="E579" i="77"/>
  <c r="AC578" i="77"/>
  <c r="Y578" i="77"/>
  <c r="I578" i="77"/>
  <c r="AC577" i="77"/>
  <c r="Y577" i="77"/>
  <c r="I577" i="77"/>
  <c r="E577" i="77"/>
  <c r="AC576" i="77"/>
  <c r="Y576" i="77"/>
  <c r="I576" i="77"/>
  <c r="E576" i="77"/>
  <c r="AC575" i="77"/>
  <c r="Y575" i="77"/>
  <c r="I575" i="77"/>
  <c r="E575" i="77"/>
  <c r="AC574" i="77"/>
  <c r="Y574" i="77"/>
  <c r="I574" i="77"/>
  <c r="E574" i="77"/>
  <c r="AC573" i="77"/>
  <c r="Y573" i="77"/>
  <c r="I573" i="77"/>
  <c r="E573" i="77"/>
  <c r="AC572" i="77"/>
  <c r="Y572" i="77"/>
  <c r="I572" i="77"/>
  <c r="E572" i="77"/>
  <c r="AC571" i="77"/>
  <c r="Y571" i="77"/>
  <c r="I571" i="77"/>
  <c r="E571" i="77"/>
  <c r="AC570" i="77"/>
  <c r="Y570" i="77"/>
  <c r="I570" i="77"/>
  <c r="E570" i="77"/>
  <c r="AC569" i="77"/>
  <c r="Y569" i="77"/>
  <c r="I569" i="77"/>
  <c r="E569" i="77"/>
  <c r="AC568" i="77"/>
  <c r="Y568" i="77"/>
  <c r="I568" i="77"/>
  <c r="E568" i="77"/>
  <c r="AC567" i="77"/>
  <c r="Y567" i="77"/>
  <c r="I567" i="77"/>
  <c r="E567" i="77"/>
  <c r="AC566" i="77"/>
  <c r="Y566" i="77"/>
  <c r="I566" i="77"/>
  <c r="E566" i="77"/>
  <c r="AC565" i="77"/>
  <c r="Y565" i="77"/>
  <c r="I565" i="77"/>
  <c r="E565" i="77"/>
  <c r="AC564" i="77"/>
  <c r="Y564" i="77"/>
  <c r="I564" i="77"/>
  <c r="E564" i="77"/>
  <c r="AC563" i="77"/>
  <c r="Y563" i="77"/>
  <c r="I563" i="77"/>
  <c r="E563" i="77"/>
  <c r="AC562" i="77"/>
  <c r="Y562" i="77"/>
  <c r="I562" i="77"/>
  <c r="E562" i="77"/>
  <c r="AC561" i="77"/>
  <c r="Y561" i="77"/>
  <c r="I561" i="77"/>
  <c r="E561" i="77"/>
  <c r="AC560" i="77"/>
  <c r="Y560" i="77"/>
  <c r="I560" i="77"/>
  <c r="E560" i="77"/>
  <c r="AC559" i="77"/>
  <c r="Y559" i="77"/>
  <c r="I559" i="77"/>
  <c r="E559" i="77"/>
  <c r="AC558" i="77"/>
  <c r="Y558" i="77"/>
  <c r="I558" i="77"/>
  <c r="E558" i="77"/>
  <c r="AC557" i="77"/>
  <c r="Y557" i="77"/>
  <c r="I557" i="77"/>
  <c r="E557" i="77"/>
  <c r="AC556" i="77"/>
  <c r="Y556" i="77"/>
  <c r="I556" i="77"/>
  <c r="E556" i="77"/>
  <c r="AC555" i="77"/>
  <c r="Y555" i="77"/>
  <c r="I555" i="77"/>
  <c r="E555" i="77"/>
  <c r="AC554" i="77"/>
  <c r="Y554" i="77"/>
  <c r="I554" i="77"/>
  <c r="E554" i="77"/>
  <c r="AC549" i="77"/>
  <c r="Y549" i="77"/>
  <c r="I549" i="77"/>
  <c r="E549" i="77"/>
  <c r="AC548" i="77"/>
  <c r="Y548" i="77"/>
  <c r="I548" i="77"/>
  <c r="E548" i="77"/>
  <c r="AC547" i="77"/>
  <c r="Y547" i="77"/>
  <c r="I547" i="77"/>
  <c r="E547" i="77"/>
  <c r="AC546" i="77"/>
  <c r="Y546" i="77"/>
  <c r="I546" i="77"/>
  <c r="E546" i="77"/>
  <c r="AC545" i="77"/>
  <c r="Y545" i="77"/>
  <c r="I545" i="77"/>
  <c r="E545" i="77"/>
  <c r="AC544" i="77"/>
  <c r="Y544" i="77"/>
  <c r="I544" i="77"/>
  <c r="E544" i="77"/>
  <c r="AC543" i="77"/>
  <c r="Y543" i="77"/>
  <c r="I543" i="77"/>
  <c r="E543" i="77"/>
  <c r="AC542" i="77"/>
  <c r="Y542" i="77"/>
  <c r="I542" i="77"/>
  <c r="E542" i="77"/>
  <c r="AC541" i="77"/>
  <c r="Y541" i="77"/>
  <c r="I541" i="77"/>
  <c r="E541" i="77"/>
  <c r="AC540" i="77"/>
  <c r="Y540" i="77"/>
  <c r="I540" i="77"/>
  <c r="E540" i="77"/>
  <c r="AC539" i="77"/>
  <c r="Y539" i="77"/>
  <c r="I539" i="77"/>
  <c r="E539" i="77"/>
  <c r="AC538" i="77"/>
  <c r="Y538" i="77"/>
  <c r="I538" i="77"/>
  <c r="E538" i="77"/>
  <c r="AC537" i="77"/>
  <c r="Y537" i="77"/>
  <c r="I537" i="77"/>
  <c r="E537" i="77"/>
  <c r="AC536" i="77"/>
  <c r="Y536" i="77"/>
  <c r="I536" i="77"/>
  <c r="E536" i="77"/>
  <c r="AC535" i="77"/>
  <c r="Y535" i="77"/>
  <c r="I535" i="77"/>
  <c r="E535" i="77"/>
  <c r="AC534" i="77"/>
  <c r="Y534" i="77"/>
  <c r="I534" i="77"/>
  <c r="E534" i="77"/>
  <c r="AC533" i="77"/>
  <c r="Y533" i="77"/>
  <c r="I533" i="77"/>
  <c r="E533" i="77"/>
  <c r="AC532" i="77"/>
  <c r="Y532" i="77"/>
  <c r="I532" i="77"/>
  <c r="E532" i="77"/>
  <c r="AC531" i="77"/>
  <c r="Y531" i="77"/>
  <c r="I531" i="77"/>
  <c r="E531" i="77"/>
  <c r="AC530" i="77"/>
  <c r="Y530" i="77"/>
  <c r="I530" i="77"/>
  <c r="E530" i="77"/>
  <c r="AC529" i="77"/>
  <c r="Y529" i="77"/>
  <c r="I529" i="77"/>
  <c r="E529" i="77"/>
  <c r="AC528" i="77"/>
  <c r="Y528" i="77"/>
  <c r="I528" i="77"/>
  <c r="E528" i="77"/>
  <c r="AC527" i="77"/>
  <c r="Y527" i="77"/>
  <c r="I527" i="77"/>
  <c r="E527" i="77"/>
  <c r="AC526" i="77"/>
  <c r="Y526" i="77"/>
  <c r="I526" i="77"/>
  <c r="E526" i="77"/>
  <c r="AC525" i="77"/>
  <c r="Y525" i="77"/>
  <c r="I525" i="77"/>
  <c r="E525" i="77"/>
  <c r="AC524" i="77"/>
  <c r="Y524" i="77"/>
  <c r="I524" i="77"/>
  <c r="E524" i="77"/>
  <c r="AC523" i="77"/>
  <c r="Y523" i="77"/>
  <c r="I523" i="77"/>
  <c r="E523" i="77"/>
  <c r="AC522" i="77"/>
  <c r="Y522" i="77"/>
  <c r="I522" i="77"/>
  <c r="E522" i="77"/>
  <c r="AC521" i="77"/>
  <c r="Y521" i="77"/>
  <c r="I521" i="77"/>
  <c r="E521" i="77"/>
  <c r="AC520" i="77"/>
  <c r="Y520" i="77"/>
  <c r="I520" i="77"/>
  <c r="E520" i="77"/>
  <c r="AC519" i="77"/>
  <c r="Y519" i="77"/>
  <c r="I519" i="77"/>
  <c r="E519" i="77"/>
  <c r="AC518" i="77"/>
  <c r="Y518" i="77"/>
  <c r="I518" i="77"/>
  <c r="E518" i="77"/>
  <c r="AC517" i="77"/>
  <c r="Y517" i="77"/>
  <c r="I517" i="77"/>
  <c r="E517" i="77"/>
  <c r="AC516" i="77"/>
  <c r="Y516" i="77"/>
  <c r="I516" i="77"/>
  <c r="E516" i="77"/>
  <c r="AC515" i="77"/>
  <c r="Y515" i="77"/>
  <c r="I515" i="77"/>
  <c r="E515" i="77"/>
  <c r="AC514" i="77"/>
  <c r="Y514" i="77"/>
  <c r="I514" i="77"/>
  <c r="E514" i="77"/>
  <c r="AC513" i="77"/>
  <c r="Y513" i="77"/>
  <c r="I513" i="77"/>
  <c r="E513" i="77"/>
  <c r="AC512" i="77"/>
  <c r="Y512" i="77"/>
  <c r="I512" i="77"/>
  <c r="E512" i="77"/>
  <c r="AC511" i="77"/>
  <c r="Y511" i="77"/>
  <c r="I511" i="77"/>
  <c r="E511" i="77"/>
  <c r="AC510" i="77"/>
  <c r="Y510" i="77"/>
  <c r="I510" i="77"/>
  <c r="E510" i="77"/>
  <c r="AC509" i="77"/>
  <c r="Y509" i="77"/>
  <c r="I509" i="77"/>
  <c r="AC508" i="77"/>
  <c r="Y508" i="77"/>
  <c r="I508" i="77"/>
  <c r="E508" i="77"/>
  <c r="AC507" i="77"/>
  <c r="Y507" i="77"/>
  <c r="I507" i="77"/>
  <c r="E507" i="77"/>
  <c r="AC506" i="77"/>
  <c r="Y506" i="77"/>
  <c r="I506" i="77"/>
  <c r="E506" i="77"/>
  <c r="AC505" i="77"/>
  <c r="Y505" i="77"/>
  <c r="I505" i="77"/>
  <c r="E505" i="77"/>
  <c r="AC504" i="77"/>
  <c r="Y504" i="77"/>
  <c r="I504" i="77"/>
  <c r="E504" i="77"/>
  <c r="AC503" i="77"/>
  <c r="Y503" i="77"/>
  <c r="I503" i="77"/>
  <c r="E503" i="77"/>
  <c r="AC502" i="77"/>
  <c r="Y502" i="77"/>
  <c r="I502" i="77"/>
  <c r="E502" i="77"/>
  <c r="AC501" i="77"/>
  <c r="Y501" i="77"/>
  <c r="I501" i="77"/>
  <c r="E501" i="77"/>
  <c r="AC500" i="77"/>
  <c r="Y500" i="77"/>
  <c r="I500" i="77"/>
  <c r="E500" i="77"/>
  <c r="AC499" i="77"/>
  <c r="I499" i="77"/>
  <c r="AC498" i="77"/>
  <c r="Y498" i="77"/>
  <c r="I498" i="77"/>
  <c r="E498" i="77"/>
  <c r="AC497" i="77"/>
  <c r="Y497" i="77"/>
  <c r="I497" i="77"/>
  <c r="E497" i="77"/>
  <c r="AC496" i="77"/>
  <c r="Y496" i="77"/>
  <c r="I496" i="77"/>
  <c r="E496" i="77"/>
  <c r="AC495" i="77"/>
  <c r="Y495" i="77"/>
  <c r="I495" i="77"/>
  <c r="E495" i="77"/>
  <c r="AC494" i="77"/>
  <c r="Y494" i="77"/>
  <c r="I494" i="77"/>
  <c r="E494" i="77"/>
  <c r="AC493" i="77"/>
  <c r="Y493" i="77"/>
  <c r="I493" i="77"/>
  <c r="E493" i="77"/>
  <c r="AC492" i="77"/>
  <c r="Y492" i="77"/>
  <c r="I492" i="77"/>
  <c r="E492" i="77"/>
  <c r="AC491" i="77"/>
  <c r="Y491" i="77"/>
  <c r="I491" i="77"/>
  <c r="E491" i="77"/>
  <c r="AC490" i="77"/>
  <c r="Y490" i="77"/>
  <c r="I490" i="77"/>
  <c r="E490" i="77"/>
  <c r="AC485" i="77"/>
  <c r="Y485" i="77"/>
  <c r="I485" i="77"/>
  <c r="E485" i="77"/>
  <c r="AC484" i="77"/>
  <c r="Y484" i="77"/>
  <c r="I484" i="77"/>
  <c r="E484" i="77"/>
  <c r="AC483" i="77"/>
  <c r="Y483" i="77"/>
  <c r="I483" i="77"/>
  <c r="E483" i="77"/>
  <c r="AC482" i="77"/>
  <c r="Y482" i="77"/>
  <c r="I482" i="77"/>
  <c r="E482" i="77"/>
  <c r="AC481" i="77"/>
  <c r="Y481" i="77"/>
  <c r="I481" i="77"/>
  <c r="E481" i="77"/>
  <c r="AC480" i="77"/>
  <c r="Y480" i="77"/>
  <c r="I480" i="77"/>
  <c r="E480" i="77"/>
  <c r="AC479" i="77"/>
  <c r="Y479" i="77"/>
  <c r="I479" i="77"/>
  <c r="E479" i="77"/>
  <c r="AC478" i="77"/>
  <c r="Y478" i="77"/>
  <c r="I478" i="77"/>
  <c r="E478" i="77"/>
  <c r="AC477" i="77"/>
  <c r="Y477" i="77"/>
  <c r="I477" i="77"/>
  <c r="E477" i="77"/>
  <c r="AC476" i="77"/>
  <c r="Y476" i="77"/>
  <c r="I476" i="77"/>
  <c r="E476" i="77"/>
  <c r="AC475" i="77"/>
  <c r="Y475" i="77"/>
  <c r="I475" i="77"/>
  <c r="E475" i="77"/>
  <c r="AC474" i="77"/>
  <c r="Y474" i="77"/>
  <c r="I474" i="77"/>
  <c r="E474" i="77"/>
  <c r="AC473" i="77"/>
  <c r="Y473" i="77"/>
  <c r="I473" i="77"/>
  <c r="E473" i="77"/>
  <c r="AC472" i="77"/>
  <c r="Y472" i="77"/>
  <c r="I472" i="77"/>
  <c r="E472" i="77"/>
  <c r="AC471" i="77"/>
  <c r="Y471" i="77"/>
  <c r="I471" i="77"/>
  <c r="E471" i="77"/>
  <c r="AC470" i="77"/>
  <c r="Y470" i="77"/>
  <c r="I470" i="77"/>
  <c r="E470" i="77"/>
  <c r="AC469" i="77"/>
  <c r="Y469" i="77"/>
  <c r="I469" i="77"/>
  <c r="E469" i="77"/>
  <c r="AC468" i="77"/>
  <c r="Y468" i="77"/>
  <c r="I468" i="77"/>
  <c r="E468" i="77"/>
  <c r="AC467" i="77"/>
  <c r="Y467" i="77"/>
  <c r="I467" i="77"/>
  <c r="E467" i="77"/>
  <c r="AC466" i="77"/>
  <c r="Y466" i="77"/>
  <c r="I466" i="77"/>
  <c r="E466" i="77"/>
  <c r="AC465" i="77"/>
  <c r="Y465" i="77"/>
  <c r="I465" i="77"/>
  <c r="E465" i="77"/>
  <c r="AC464" i="77"/>
  <c r="Y464" i="77"/>
  <c r="I464" i="77"/>
  <c r="E464" i="77"/>
  <c r="AC463" i="77"/>
  <c r="Y463" i="77"/>
  <c r="I463" i="77"/>
  <c r="E463" i="77"/>
  <c r="AC462" i="77"/>
  <c r="Y462" i="77"/>
  <c r="I462" i="77"/>
  <c r="E462" i="77"/>
  <c r="AC461" i="77"/>
  <c r="Y461" i="77"/>
  <c r="I461" i="77"/>
  <c r="E461" i="77"/>
  <c r="AC460" i="77"/>
  <c r="Y460" i="77"/>
  <c r="I460" i="77"/>
  <c r="E460" i="77"/>
  <c r="AC459" i="77"/>
  <c r="Y459" i="77"/>
  <c r="I459" i="77"/>
  <c r="E459" i="77"/>
  <c r="AC458" i="77"/>
  <c r="Y458" i="77"/>
  <c r="I458" i="77"/>
  <c r="E458" i="77"/>
  <c r="AC457" i="77"/>
  <c r="Y457" i="77"/>
  <c r="I457" i="77"/>
  <c r="E457" i="77"/>
  <c r="AC456" i="77"/>
  <c r="Y456" i="77"/>
  <c r="I456" i="77"/>
  <c r="E456" i="77"/>
  <c r="AC455" i="77"/>
  <c r="Y455" i="77"/>
  <c r="I455" i="77"/>
  <c r="E455" i="77"/>
  <c r="AC454" i="77"/>
  <c r="Y454" i="77"/>
  <c r="I454" i="77"/>
  <c r="E454" i="77"/>
  <c r="AC453" i="77"/>
  <c r="Y453" i="77"/>
  <c r="I453" i="77"/>
  <c r="E453" i="77"/>
  <c r="AC452" i="77"/>
  <c r="Y452" i="77"/>
  <c r="I452" i="77"/>
  <c r="E452" i="77"/>
  <c r="AC451" i="77"/>
  <c r="Y451" i="77"/>
  <c r="I451" i="77"/>
  <c r="E451" i="77"/>
  <c r="I450" i="77"/>
  <c r="AC449" i="77"/>
  <c r="Y449" i="77"/>
  <c r="I449" i="77"/>
  <c r="E449" i="77"/>
  <c r="AC448" i="77"/>
  <c r="Y448" i="77"/>
  <c r="I448" i="77"/>
  <c r="E448" i="77"/>
  <c r="AC447" i="77"/>
  <c r="Y447" i="77"/>
  <c r="I447" i="77"/>
  <c r="E447" i="77"/>
  <c r="AC446" i="77"/>
  <c r="Y446" i="77"/>
  <c r="I446" i="77"/>
  <c r="E446" i="77"/>
  <c r="AC445" i="77"/>
  <c r="Y445" i="77"/>
  <c r="I445" i="77"/>
  <c r="E445" i="77"/>
  <c r="AC444" i="77"/>
  <c r="Y444" i="77"/>
  <c r="I444" i="77"/>
  <c r="E444" i="77"/>
  <c r="AC443" i="77"/>
  <c r="Y443" i="77"/>
  <c r="I443" i="77"/>
  <c r="E443" i="77"/>
  <c r="AC442" i="77"/>
  <c r="Y442" i="77"/>
  <c r="I442" i="77"/>
  <c r="E442" i="77"/>
  <c r="AC441" i="77"/>
  <c r="Y441" i="77"/>
  <c r="I441" i="77"/>
  <c r="E441" i="77"/>
  <c r="AC440" i="77"/>
  <c r="Y440" i="77"/>
  <c r="E440" i="77"/>
  <c r="AC439" i="77"/>
  <c r="Y439" i="77"/>
  <c r="I439" i="77"/>
  <c r="E439" i="77"/>
  <c r="AC438" i="77"/>
  <c r="Y438" i="77"/>
  <c r="I438" i="77"/>
  <c r="E438" i="77"/>
  <c r="AC437" i="77"/>
  <c r="Y437" i="77"/>
  <c r="I437" i="77"/>
  <c r="E437" i="77"/>
  <c r="AC436" i="77"/>
  <c r="Y436" i="77"/>
  <c r="I436" i="77"/>
  <c r="E436" i="77"/>
  <c r="AC435" i="77"/>
  <c r="Y435" i="77"/>
  <c r="I435" i="77"/>
  <c r="E435" i="77"/>
  <c r="AC434" i="77"/>
  <c r="Y434" i="77"/>
  <c r="I434" i="77"/>
  <c r="E434" i="77"/>
  <c r="AC433" i="77"/>
  <c r="Y433" i="77"/>
  <c r="I433" i="77"/>
  <c r="E433" i="77"/>
  <c r="AC432" i="77"/>
  <c r="Y432" i="77"/>
  <c r="I432" i="77"/>
  <c r="E432" i="77"/>
  <c r="AC431" i="77"/>
  <c r="Y431" i="77"/>
  <c r="I431" i="77"/>
  <c r="E431" i="77"/>
  <c r="AC430" i="77"/>
  <c r="Y430" i="77"/>
  <c r="I430" i="77"/>
  <c r="E430" i="77"/>
  <c r="AC429" i="77"/>
  <c r="Y429" i="77"/>
  <c r="I429" i="77"/>
  <c r="E429" i="77"/>
  <c r="AC428" i="77"/>
  <c r="Y428" i="77"/>
  <c r="I428" i="77"/>
  <c r="E428" i="77"/>
  <c r="AC427" i="77"/>
  <c r="Y427" i="77"/>
  <c r="I427" i="77"/>
  <c r="E427" i="77"/>
  <c r="AC426" i="77"/>
  <c r="Y426" i="77"/>
  <c r="I426" i="77"/>
  <c r="E426" i="77"/>
  <c r="AD331" i="77"/>
  <c r="AC331" i="77"/>
  <c r="AB331" i="77"/>
  <c r="AA331" i="77"/>
  <c r="Z331" i="77"/>
  <c r="Y331" i="77"/>
  <c r="J331" i="77"/>
  <c r="I331" i="77"/>
  <c r="H331" i="77"/>
  <c r="G331" i="77"/>
  <c r="F331" i="77"/>
  <c r="E331" i="77"/>
  <c r="AD330" i="77"/>
  <c r="AC330" i="77"/>
  <c r="AB330" i="77"/>
  <c r="AA330" i="77"/>
  <c r="Z330" i="77"/>
  <c r="Y330" i="77"/>
  <c r="J330" i="77"/>
  <c r="I330" i="77"/>
  <c r="H330" i="77"/>
  <c r="G330" i="77"/>
  <c r="F330" i="77"/>
  <c r="E330" i="77"/>
  <c r="AD329" i="77"/>
  <c r="AC329" i="77"/>
  <c r="AB329" i="77"/>
  <c r="AA329" i="77"/>
  <c r="Z329" i="77"/>
  <c r="Y329" i="77"/>
  <c r="J329" i="77"/>
  <c r="I329" i="77"/>
  <c r="H329" i="77"/>
  <c r="G329" i="77"/>
  <c r="F329" i="77"/>
  <c r="E329" i="77"/>
  <c r="AD328" i="77"/>
  <c r="AC328" i="77"/>
  <c r="AB328" i="77"/>
  <c r="AA328" i="77"/>
  <c r="Z328" i="77"/>
  <c r="Y328" i="77"/>
  <c r="J328" i="77"/>
  <c r="I328" i="77"/>
  <c r="H328" i="77"/>
  <c r="G328" i="77"/>
  <c r="F328" i="77"/>
  <c r="E328" i="77"/>
  <c r="AD327" i="77"/>
  <c r="AC327" i="77"/>
  <c r="AB327" i="77"/>
  <c r="AA327" i="77"/>
  <c r="Z327" i="77"/>
  <c r="Y327" i="77"/>
  <c r="J327" i="77"/>
  <c r="I327" i="77"/>
  <c r="H327" i="77"/>
  <c r="G327" i="77"/>
  <c r="F327" i="77"/>
  <c r="E327" i="77"/>
  <c r="AD326" i="77"/>
  <c r="AC326" i="77"/>
  <c r="AB326" i="77"/>
  <c r="AA326" i="77"/>
  <c r="Z326" i="77"/>
  <c r="Y326" i="77"/>
  <c r="J326" i="77"/>
  <c r="I326" i="77"/>
  <c r="H326" i="77"/>
  <c r="G326" i="77"/>
  <c r="F326" i="77"/>
  <c r="E326" i="77"/>
  <c r="AD325" i="77"/>
  <c r="AC325" i="77"/>
  <c r="AB325" i="77"/>
  <c r="AA325" i="77"/>
  <c r="Z325" i="77"/>
  <c r="Y325" i="77"/>
  <c r="J325" i="77"/>
  <c r="I325" i="77"/>
  <c r="H325" i="77"/>
  <c r="G325" i="77"/>
  <c r="F325" i="77"/>
  <c r="E325" i="77"/>
  <c r="AD324" i="77"/>
  <c r="AC324" i="77"/>
  <c r="AB324" i="77"/>
  <c r="AA324" i="77"/>
  <c r="Z324" i="77"/>
  <c r="Y324" i="77"/>
  <c r="J324" i="77"/>
  <c r="I324" i="77"/>
  <c r="H324" i="77"/>
  <c r="G324" i="77"/>
  <c r="F324" i="77"/>
  <c r="E324" i="77"/>
  <c r="AD323" i="77"/>
  <c r="AC323" i="77"/>
  <c r="AB323" i="77"/>
  <c r="AA323" i="77"/>
  <c r="Z323" i="77"/>
  <c r="Y323" i="77"/>
  <c r="J323" i="77"/>
  <c r="I323" i="77"/>
  <c r="H323" i="77"/>
  <c r="G323" i="77"/>
  <c r="F323" i="77"/>
  <c r="E323" i="77"/>
  <c r="AD322" i="77"/>
  <c r="AC322" i="77"/>
  <c r="AB322" i="77"/>
  <c r="AA322" i="77"/>
  <c r="Z322" i="77"/>
  <c r="Y322" i="77"/>
  <c r="J322" i="77"/>
  <c r="I322" i="77"/>
  <c r="H322" i="77"/>
  <c r="G322" i="77"/>
  <c r="F322" i="77"/>
  <c r="E322" i="77"/>
  <c r="AD321" i="77"/>
  <c r="AC321" i="77"/>
  <c r="AB321" i="77"/>
  <c r="AA321" i="77"/>
  <c r="Z321" i="77"/>
  <c r="Y321" i="77"/>
  <c r="J321" i="77"/>
  <c r="I321" i="77"/>
  <c r="H321" i="77"/>
  <c r="G321" i="77"/>
  <c r="F321" i="77"/>
  <c r="E321" i="77"/>
  <c r="AD320" i="77"/>
  <c r="AC320" i="77"/>
  <c r="AB320" i="77"/>
  <c r="AA320" i="77"/>
  <c r="Z320" i="77"/>
  <c r="Y320" i="77"/>
  <c r="J320" i="77"/>
  <c r="I320" i="77"/>
  <c r="H320" i="77"/>
  <c r="G320" i="77"/>
  <c r="F320" i="77"/>
  <c r="E320" i="77"/>
  <c r="AD319" i="77"/>
  <c r="AC319" i="77"/>
  <c r="AB319" i="77"/>
  <c r="AA319" i="77"/>
  <c r="Z319" i="77"/>
  <c r="Y319" i="77"/>
  <c r="J319" i="77"/>
  <c r="I319" i="77"/>
  <c r="H319" i="77"/>
  <c r="G319" i="77"/>
  <c r="F319" i="77"/>
  <c r="E319" i="77"/>
  <c r="AD318" i="77"/>
  <c r="AC318" i="77"/>
  <c r="AB318" i="77"/>
  <c r="AA318" i="77"/>
  <c r="Z318" i="77"/>
  <c r="Y318" i="77"/>
  <c r="J318" i="77"/>
  <c r="I318" i="77"/>
  <c r="H318" i="77"/>
  <c r="G318" i="77"/>
  <c r="F318" i="77"/>
  <c r="E318" i="77"/>
  <c r="AD317" i="77"/>
  <c r="AC317" i="77"/>
  <c r="AB317" i="77"/>
  <c r="AA317" i="77"/>
  <c r="Z317" i="77"/>
  <c r="Y317" i="77"/>
  <c r="J317" i="77"/>
  <c r="I317" i="77"/>
  <c r="H317" i="77"/>
  <c r="G317" i="77"/>
  <c r="F317" i="77"/>
  <c r="E317" i="77"/>
  <c r="AD316" i="77"/>
  <c r="AC316" i="77"/>
  <c r="AB316" i="77"/>
  <c r="AA316" i="77"/>
  <c r="Z316" i="77"/>
  <c r="Y316" i="77"/>
  <c r="J316" i="77"/>
  <c r="I316" i="77"/>
  <c r="H316" i="77"/>
  <c r="G316" i="77"/>
  <c r="F316" i="77"/>
  <c r="E316" i="77"/>
  <c r="AD315" i="77"/>
  <c r="AC315" i="77"/>
  <c r="AB315" i="77"/>
  <c r="AA315" i="77"/>
  <c r="Z315" i="77"/>
  <c r="Y315" i="77"/>
  <c r="J315" i="77"/>
  <c r="I315" i="77"/>
  <c r="H315" i="77"/>
  <c r="G315" i="77"/>
  <c r="F315" i="77"/>
  <c r="E315" i="77"/>
  <c r="AD314" i="77"/>
  <c r="AC314" i="77"/>
  <c r="AB314" i="77"/>
  <c r="AA314" i="77"/>
  <c r="Z314" i="77"/>
  <c r="Y314" i="77"/>
  <c r="J314" i="77"/>
  <c r="I314" i="77"/>
  <c r="H314" i="77"/>
  <c r="G314" i="77"/>
  <c r="F314" i="77"/>
  <c r="E314" i="77"/>
  <c r="AD313" i="77"/>
  <c r="AC313" i="77"/>
  <c r="AB313" i="77"/>
  <c r="AA313" i="77"/>
  <c r="Z313" i="77"/>
  <c r="Y313" i="77"/>
  <c r="J313" i="77"/>
  <c r="I313" i="77"/>
  <c r="H313" i="77"/>
  <c r="G313" i="77"/>
  <c r="F313" i="77"/>
  <c r="E313" i="77"/>
  <c r="AD312" i="77"/>
  <c r="AC312" i="77"/>
  <c r="AB312" i="77"/>
  <c r="AA312" i="77"/>
  <c r="Z312" i="77"/>
  <c r="Y312" i="77"/>
  <c r="J312" i="77"/>
  <c r="I312" i="77"/>
  <c r="H312" i="77"/>
  <c r="G312" i="77"/>
  <c r="F312" i="77"/>
  <c r="E312" i="77"/>
  <c r="AD311" i="77"/>
  <c r="AC311" i="77"/>
  <c r="AB311" i="77"/>
  <c r="AA311" i="77"/>
  <c r="Z311" i="77"/>
  <c r="Y311" i="77"/>
  <c r="J311" i="77"/>
  <c r="I311" i="77"/>
  <c r="H311" i="77"/>
  <c r="G311" i="77"/>
  <c r="F311" i="77"/>
  <c r="E311" i="77"/>
  <c r="AD310" i="77"/>
  <c r="AC310" i="77"/>
  <c r="AB310" i="77"/>
  <c r="AA310" i="77"/>
  <c r="Z310" i="77"/>
  <c r="Y310" i="77"/>
  <c r="J310" i="77"/>
  <c r="I310" i="77"/>
  <c r="H310" i="77"/>
  <c r="G310" i="77"/>
  <c r="F310" i="77"/>
  <c r="E310" i="77"/>
  <c r="AD309" i="77"/>
  <c r="AC309" i="77"/>
  <c r="AB309" i="77"/>
  <c r="AA309" i="77"/>
  <c r="Z309" i="77"/>
  <c r="Y309" i="77"/>
  <c r="J309" i="77"/>
  <c r="I309" i="77"/>
  <c r="H309" i="77"/>
  <c r="G309" i="77"/>
  <c r="F309" i="77"/>
  <c r="E309" i="77"/>
  <c r="AD308" i="77"/>
  <c r="AC308" i="77"/>
  <c r="AB308" i="77"/>
  <c r="AA308" i="77"/>
  <c r="Z308" i="77"/>
  <c r="Y308" i="77"/>
  <c r="J308" i="77"/>
  <c r="I308" i="77"/>
  <c r="H308" i="77"/>
  <c r="G308" i="77"/>
  <c r="F308" i="77"/>
  <c r="E308" i="77"/>
  <c r="AD307" i="77"/>
  <c r="AC307" i="77"/>
  <c r="AB307" i="77"/>
  <c r="AA307" i="77"/>
  <c r="Z307" i="77"/>
  <c r="Y307" i="77"/>
  <c r="J307" i="77"/>
  <c r="I307" i="77"/>
  <c r="H307" i="77"/>
  <c r="G307" i="77"/>
  <c r="F307" i="77"/>
  <c r="E307" i="77"/>
  <c r="AD306" i="77"/>
  <c r="AC306" i="77"/>
  <c r="AB306" i="77"/>
  <c r="AA306" i="77"/>
  <c r="Z306" i="77"/>
  <c r="Y306" i="77"/>
  <c r="J306" i="77"/>
  <c r="I306" i="77"/>
  <c r="H306" i="77"/>
  <c r="G306" i="77"/>
  <c r="F306" i="77"/>
  <c r="E306" i="77"/>
  <c r="AD305" i="77"/>
  <c r="AC305" i="77"/>
  <c r="AB305" i="77"/>
  <c r="AA305" i="77"/>
  <c r="Z305" i="77"/>
  <c r="Y305" i="77"/>
  <c r="J305" i="77"/>
  <c r="I305" i="77"/>
  <c r="H305" i="77"/>
  <c r="G305" i="77"/>
  <c r="F305" i="77"/>
  <c r="E305" i="77"/>
  <c r="AD304" i="77"/>
  <c r="AC304" i="77"/>
  <c r="AB304" i="77"/>
  <c r="AA304" i="77"/>
  <c r="Z304" i="77"/>
  <c r="Y304" i="77"/>
  <c r="J304" i="77"/>
  <c r="I304" i="77"/>
  <c r="H304" i="77"/>
  <c r="G304" i="77"/>
  <c r="F304" i="77"/>
  <c r="E304" i="77"/>
  <c r="AD303" i="77"/>
  <c r="AC303" i="77"/>
  <c r="AB303" i="77"/>
  <c r="AA303" i="77"/>
  <c r="Z303" i="77"/>
  <c r="Y303" i="77"/>
  <c r="J303" i="77"/>
  <c r="I303" i="77"/>
  <c r="H303" i="77"/>
  <c r="G303" i="77"/>
  <c r="F303" i="77"/>
  <c r="E303" i="77"/>
  <c r="AD302" i="77"/>
  <c r="AC302" i="77"/>
  <c r="AB302" i="77"/>
  <c r="AA302" i="77"/>
  <c r="Z302" i="77"/>
  <c r="Y302" i="77"/>
  <c r="J302" i="77"/>
  <c r="I302" i="77"/>
  <c r="H302" i="77"/>
  <c r="G302" i="77"/>
  <c r="F302" i="77"/>
  <c r="E302" i="77"/>
  <c r="AD301" i="77"/>
  <c r="AC301" i="77"/>
  <c r="AB301" i="77"/>
  <c r="AA301" i="77"/>
  <c r="Z301" i="77"/>
  <c r="Y301" i="77"/>
  <c r="I301" i="77"/>
  <c r="H301" i="77"/>
  <c r="G301" i="77"/>
  <c r="F301" i="77"/>
  <c r="E301" i="77"/>
  <c r="AD300" i="77"/>
  <c r="AC300" i="77"/>
  <c r="AB300" i="77"/>
  <c r="AA300" i="77"/>
  <c r="Z300" i="77"/>
  <c r="Y300" i="77"/>
  <c r="J300" i="77"/>
  <c r="I300" i="77"/>
  <c r="H300" i="77"/>
  <c r="G300" i="77"/>
  <c r="F300" i="77"/>
  <c r="E300" i="77"/>
  <c r="AD299" i="77"/>
  <c r="AC299" i="77"/>
  <c r="AB299" i="77"/>
  <c r="AA299" i="77"/>
  <c r="Z299" i="77"/>
  <c r="Y299" i="77"/>
  <c r="J299" i="77"/>
  <c r="I299" i="77"/>
  <c r="H299" i="77"/>
  <c r="G299" i="77"/>
  <c r="F299" i="77"/>
  <c r="E299" i="77"/>
  <c r="AD298" i="77"/>
  <c r="AC298" i="77"/>
  <c r="AB298" i="77"/>
  <c r="AA298" i="77"/>
  <c r="Z298" i="77"/>
  <c r="Y298" i="77"/>
  <c r="J298" i="77"/>
  <c r="I298" i="77"/>
  <c r="H298" i="77"/>
  <c r="G298" i="77"/>
  <c r="F298" i="77"/>
  <c r="E298" i="77"/>
  <c r="AD297" i="77"/>
  <c r="AC297" i="77"/>
  <c r="AB297" i="77"/>
  <c r="AA297" i="77"/>
  <c r="Z297" i="77"/>
  <c r="Y297" i="77"/>
  <c r="J297" i="77"/>
  <c r="I297" i="77"/>
  <c r="H297" i="77"/>
  <c r="G297" i="77"/>
  <c r="F297" i="77"/>
  <c r="E297" i="77"/>
  <c r="AD296" i="77"/>
  <c r="AC296" i="77"/>
  <c r="AB296" i="77"/>
  <c r="AA296" i="77"/>
  <c r="Z296" i="77"/>
  <c r="Y296" i="77"/>
  <c r="J296" i="77"/>
  <c r="I296" i="77"/>
  <c r="H296" i="77"/>
  <c r="G296" i="77"/>
  <c r="F296" i="77"/>
  <c r="E296" i="77"/>
  <c r="AD295" i="77"/>
  <c r="AC295" i="77"/>
  <c r="AB295" i="77"/>
  <c r="AA295" i="77"/>
  <c r="Z295" i="77"/>
  <c r="Y295" i="77"/>
  <c r="J295" i="77"/>
  <c r="I295" i="77"/>
  <c r="H295" i="77"/>
  <c r="G295" i="77"/>
  <c r="F295" i="77"/>
  <c r="E295" i="77"/>
  <c r="AD294" i="77"/>
  <c r="AC294" i="77"/>
  <c r="AB294" i="77"/>
  <c r="AA294" i="77"/>
  <c r="Z294" i="77"/>
  <c r="Y294" i="77"/>
  <c r="J294" i="77"/>
  <c r="I294" i="77"/>
  <c r="H294" i="77"/>
  <c r="G294" i="77"/>
  <c r="F294" i="77"/>
  <c r="E294" i="77"/>
  <c r="AD293" i="77"/>
  <c r="AC293" i="77"/>
  <c r="AB293" i="77"/>
  <c r="AA293" i="77"/>
  <c r="Z293" i="77"/>
  <c r="Y293" i="77"/>
  <c r="J293" i="77"/>
  <c r="I293" i="77"/>
  <c r="H293" i="77"/>
  <c r="G293" i="77"/>
  <c r="F293" i="77"/>
  <c r="E293" i="77"/>
  <c r="AD292" i="77"/>
  <c r="AC292" i="77"/>
  <c r="AB292" i="77"/>
  <c r="AA292" i="77"/>
  <c r="Z292" i="77"/>
  <c r="Y292" i="77"/>
  <c r="J292" i="77"/>
  <c r="I292" i="77"/>
  <c r="H292" i="77"/>
  <c r="G292" i="77"/>
  <c r="F292" i="77"/>
  <c r="E292" i="77"/>
  <c r="AD287" i="77"/>
  <c r="AC287" i="77"/>
  <c r="AB287" i="77"/>
  <c r="AA287" i="77"/>
  <c r="Z287" i="77"/>
  <c r="Y287" i="77"/>
  <c r="J287" i="77"/>
  <c r="I287" i="77"/>
  <c r="H287" i="77"/>
  <c r="G287" i="77"/>
  <c r="F287" i="77"/>
  <c r="E287" i="77"/>
  <c r="AD286" i="77"/>
  <c r="AC286" i="77"/>
  <c r="AB286" i="77"/>
  <c r="AA286" i="77"/>
  <c r="Z286" i="77"/>
  <c r="Y286" i="77"/>
  <c r="J286" i="77"/>
  <c r="I286" i="77"/>
  <c r="H286" i="77"/>
  <c r="G286" i="77"/>
  <c r="F286" i="77"/>
  <c r="E286" i="77"/>
  <c r="AD285" i="77"/>
  <c r="AC285" i="77"/>
  <c r="AB285" i="77"/>
  <c r="AA285" i="77"/>
  <c r="Z285" i="77"/>
  <c r="Y285" i="77"/>
  <c r="J285" i="77"/>
  <c r="I285" i="77"/>
  <c r="H285" i="77"/>
  <c r="G285" i="77"/>
  <c r="F285" i="77"/>
  <c r="E285" i="77"/>
  <c r="AD284" i="77"/>
  <c r="AC284" i="77"/>
  <c r="AB284" i="77"/>
  <c r="AA284" i="77"/>
  <c r="Z284" i="77"/>
  <c r="Y284" i="77"/>
  <c r="J284" i="77"/>
  <c r="I284" i="77"/>
  <c r="H284" i="77"/>
  <c r="G284" i="77"/>
  <c r="F284" i="77"/>
  <c r="E284" i="77"/>
  <c r="AD283" i="77"/>
  <c r="AC283" i="77"/>
  <c r="AB283" i="77"/>
  <c r="AA283" i="77"/>
  <c r="Z283" i="77"/>
  <c r="Y283" i="77"/>
  <c r="J283" i="77"/>
  <c r="I283" i="77"/>
  <c r="H283" i="77"/>
  <c r="G283" i="77"/>
  <c r="F283" i="77"/>
  <c r="E283" i="77"/>
  <c r="AD282" i="77"/>
  <c r="AC282" i="77"/>
  <c r="AB282" i="77"/>
  <c r="AA282" i="77"/>
  <c r="Z282" i="77"/>
  <c r="Y282" i="77"/>
  <c r="J282" i="77"/>
  <c r="I282" i="77"/>
  <c r="H282" i="77"/>
  <c r="G282" i="77"/>
  <c r="F282" i="77"/>
  <c r="E282" i="77"/>
  <c r="AD281" i="77"/>
  <c r="AC281" i="77"/>
  <c r="AB281" i="77"/>
  <c r="AA281" i="77"/>
  <c r="Z281" i="77"/>
  <c r="Y281" i="77"/>
  <c r="J281" i="77"/>
  <c r="I281" i="77"/>
  <c r="H281" i="77"/>
  <c r="G281" i="77"/>
  <c r="F281" i="77"/>
  <c r="E281" i="77"/>
  <c r="AD280" i="77"/>
  <c r="AC280" i="77"/>
  <c r="AB280" i="77"/>
  <c r="AA280" i="77"/>
  <c r="Z280" i="77"/>
  <c r="Y280" i="77"/>
  <c r="J280" i="77"/>
  <c r="I280" i="77"/>
  <c r="H280" i="77"/>
  <c r="G280" i="77"/>
  <c r="F280" i="77"/>
  <c r="E280" i="77"/>
  <c r="AD279" i="77"/>
  <c r="AC279" i="77"/>
  <c r="AB279" i="77"/>
  <c r="AA279" i="77"/>
  <c r="Z279" i="77"/>
  <c r="Y279" i="77"/>
  <c r="J279" i="77"/>
  <c r="I279" i="77"/>
  <c r="H279" i="77"/>
  <c r="G279" i="77"/>
  <c r="F279" i="77"/>
  <c r="E279" i="77"/>
  <c r="AD278" i="77"/>
  <c r="AC278" i="77"/>
  <c r="AB278" i="77"/>
  <c r="AA278" i="77"/>
  <c r="Z278" i="77"/>
  <c r="Y278" i="77"/>
  <c r="J278" i="77"/>
  <c r="I278" i="77"/>
  <c r="H278" i="77"/>
  <c r="G278" i="77"/>
  <c r="F278" i="77"/>
  <c r="E278" i="77"/>
  <c r="AD277" i="77"/>
  <c r="AC277" i="77"/>
  <c r="AB277" i="77"/>
  <c r="AA277" i="77"/>
  <c r="Z277" i="77"/>
  <c r="Y277" i="77"/>
  <c r="J277" i="77"/>
  <c r="I277" i="77"/>
  <c r="H277" i="77"/>
  <c r="G277" i="77"/>
  <c r="F277" i="77"/>
  <c r="E277" i="77"/>
  <c r="AD276" i="77"/>
  <c r="AC276" i="77"/>
  <c r="AB276" i="77"/>
  <c r="AA276" i="77"/>
  <c r="Z276" i="77"/>
  <c r="Y276" i="77"/>
  <c r="J276" i="77"/>
  <c r="I276" i="77"/>
  <c r="H276" i="77"/>
  <c r="G276" i="77"/>
  <c r="F276" i="77"/>
  <c r="E276" i="77"/>
  <c r="AD275" i="77"/>
  <c r="AC275" i="77"/>
  <c r="AB275" i="77"/>
  <c r="AA275" i="77"/>
  <c r="Z275" i="77"/>
  <c r="Y275" i="77"/>
  <c r="J275" i="77"/>
  <c r="I275" i="77"/>
  <c r="H275" i="77"/>
  <c r="G275" i="77"/>
  <c r="F275" i="77"/>
  <c r="E275" i="77"/>
  <c r="AD274" i="77"/>
  <c r="AC274" i="77"/>
  <c r="AB274" i="77"/>
  <c r="AA274" i="77"/>
  <c r="Z274" i="77"/>
  <c r="Y274" i="77"/>
  <c r="J274" i="77"/>
  <c r="I274" i="77"/>
  <c r="H274" i="77"/>
  <c r="G274" i="77"/>
  <c r="F274" i="77"/>
  <c r="E274" i="77"/>
  <c r="AD273" i="77"/>
  <c r="AC273" i="77"/>
  <c r="AB273" i="77"/>
  <c r="AA273" i="77"/>
  <c r="Z273" i="77"/>
  <c r="Y273" i="77"/>
  <c r="J273" i="77"/>
  <c r="I273" i="77"/>
  <c r="H273" i="77"/>
  <c r="G273" i="77"/>
  <c r="F273" i="77"/>
  <c r="E273" i="77"/>
  <c r="AD272" i="77"/>
  <c r="AC272" i="77"/>
  <c r="AB272" i="77"/>
  <c r="AA272" i="77"/>
  <c r="Z272" i="77"/>
  <c r="Y272" i="77"/>
  <c r="J272" i="77"/>
  <c r="I272" i="77"/>
  <c r="H272" i="77"/>
  <c r="G272" i="77"/>
  <c r="F272" i="77"/>
  <c r="E272" i="77"/>
  <c r="AD271" i="77"/>
  <c r="AC271" i="77"/>
  <c r="AB271" i="77"/>
  <c r="AA271" i="77"/>
  <c r="Z271" i="77"/>
  <c r="Y271" i="77"/>
  <c r="J271" i="77"/>
  <c r="I271" i="77"/>
  <c r="H271" i="77"/>
  <c r="G271" i="77"/>
  <c r="F271" i="77"/>
  <c r="E271" i="77"/>
  <c r="AD270" i="77"/>
  <c r="AC270" i="77"/>
  <c r="AB270" i="77"/>
  <c r="AA270" i="77"/>
  <c r="Z270" i="77"/>
  <c r="Y270" i="77"/>
  <c r="J270" i="77"/>
  <c r="I270" i="77"/>
  <c r="H270" i="77"/>
  <c r="G270" i="77"/>
  <c r="F270" i="77"/>
  <c r="E270" i="77"/>
  <c r="AD269" i="77"/>
  <c r="AC269" i="77"/>
  <c r="AB269" i="77"/>
  <c r="AA269" i="77"/>
  <c r="Z269" i="77"/>
  <c r="Y269" i="77"/>
  <c r="J269" i="77"/>
  <c r="I269" i="77"/>
  <c r="H269" i="77"/>
  <c r="G269" i="77"/>
  <c r="F269" i="77"/>
  <c r="E269" i="77"/>
  <c r="AD268" i="77"/>
  <c r="AC268" i="77"/>
  <c r="AB268" i="77"/>
  <c r="AA268" i="77"/>
  <c r="Z268" i="77"/>
  <c r="Y268" i="77"/>
  <c r="J268" i="77"/>
  <c r="I268" i="77"/>
  <c r="H268" i="77"/>
  <c r="G268" i="77"/>
  <c r="F268" i="77"/>
  <c r="E268" i="77"/>
  <c r="AD267" i="77"/>
  <c r="AC267" i="77"/>
  <c r="AB267" i="77"/>
  <c r="AA267" i="77"/>
  <c r="Z267" i="77"/>
  <c r="Y267" i="77"/>
  <c r="J267" i="77"/>
  <c r="I267" i="77"/>
  <c r="H267" i="77"/>
  <c r="G267" i="77"/>
  <c r="F267" i="77"/>
  <c r="E267" i="77"/>
  <c r="AD266" i="77"/>
  <c r="AC266" i="77"/>
  <c r="AB266" i="77"/>
  <c r="AA266" i="77"/>
  <c r="Z266" i="77"/>
  <c r="Y266" i="77"/>
  <c r="J266" i="77"/>
  <c r="I266" i="77"/>
  <c r="H266" i="77"/>
  <c r="G266" i="77"/>
  <c r="F266" i="77"/>
  <c r="E266" i="77"/>
  <c r="AD265" i="77"/>
  <c r="AC265" i="77"/>
  <c r="AB265" i="77"/>
  <c r="AA265" i="77"/>
  <c r="Z265" i="77"/>
  <c r="Y265" i="77"/>
  <c r="J265" i="77"/>
  <c r="I265" i="77"/>
  <c r="H265" i="77"/>
  <c r="G265" i="77"/>
  <c r="F265" i="77"/>
  <c r="E265" i="77"/>
  <c r="AD264" i="77"/>
  <c r="AC264" i="77"/>
  <c r="AB264" i="77"/>
  <c r="AA264" i="77"/>
  <c r="Z264" i="77"/>
  <c r="Y264" i="77"/>
  <c r="J264" i="77"/>
  <c r="I264" i="77"/>
  <c r="H264" i="77"/>
  <c r="G264" i="77"/>
  <c r="F264" i="77"/>
  <c r="E264" i="77"/>
  <c r="AD263" i="77"/>
  <c r="AC263" i="77"/>
  <c r="AB263" i="77"/>
  <c r="AA263" i="77"/>
  <c r="Z263" i="77"/>
  <c r="Y263" i="77"/>
  <c r="J263" i="77"/>
  <c r="I263" i="77"/>
  <c r="H263" i="77"/>
  <c r="G263" i="77"/>
  <c r="F263" i="77"/>
  <c r="E263" i="77"/>
  <c r="AD262" i="77"/>
  <c r="AC262" i="77"/>
  <c r="AB262" i="77"/>
  <c r="AA262" i="77"/>
  <c r="Z262" i="77"/>
  <c r="Y262" i="77"/>
  <c r="J262" i="77"/>
  <c r="I262" i="77"/>
  <c r="H262" i="77"/>
  <c r="G262" i="77"/>
  <c r="F262" i="77"/>
  <c r="E262" i="77"/>
  <c r="AD261" i="77"/>
  <c r="AC261" i="77"/>
  <c r="AB261" i="77"/>
  <c r="AA261" i="77"/>
  <c r="Z261" i="77"/>
  <c r="Y261" i="77"/>
  <c r="J261" i="77"/>
  <c r="I261" i="77"/>
  <c r="H261" i="77"/>
  <c r="G261" i="77"/>
  <c r="F261" i="77"/>
  <c r="E261" i="77"/>
  <c r="AD260" i="77"/>
  <c r="AC260" i="77"/>
  <c r="AB260" i="77"/>
  <c r="AA260" i="77"/>
  <c r="Z260" i="77"/>
  <c r="Y260" i="77"/>
  <c r="J260" i="77"/>
  <c r="I260" i="77"/>
  <c r="H260" i="77"/>
  <c r="G260" i="77"/>
  <c r="F260" i="77"/>
  <c r="E260" i="77"/>
  <c r="AD259" i="77"/>
  <c r="AC259" i="77"/>
  <c r="AB259" i="77"/>
  <c r="AA259" i="77"/>
  <c r="Z259" i="77"/>
  <c r="Y259" i="77"/>
  <c r="J259" i="77"/>
  <c r="I259" i="77"/>
  <c r="H259" i="77"/>
  <c r="G259" i="77"/>
  <c r="F259" i="77"/>
  <c r="E259" i="77"/>
  <c r="AD258" i="77"/>
  <c r="AC258" i="77"/>
  <c r="AB258" i="77"/>
  <c r="AA258" i="77"/>
  <c r="Z258" i="77"/>
  <c r="Y258" i="77"/>
  <c r="J258" i="77"/>
  <c r="I258" i="77"/>
  <c r="H258" i="77"/>
  <c r="G258" i="77"/>
  <c r="F258" i="77"/>
  <c r="E258" i="77"/>
  <c r="AD257" i="77"/>
  <c r="AC257" i="77"/>
  <c r="AB257" i="77"/>
  <c r="AA257" i="77"/>
  <c r="Z257" i="77"/>
  <c r="Y257" i="77"/>
  <c r="J257" i="77"/>
  <c r="I257" i="77"/>
  <c r="H257" i="77"/>
  <c r="G257" i="77"/>
  <c r="F257" i="77"/>
  <c r="E257" i="77"/>
  <c r="AD256" i="77"/>
  <c r="AC256" i="77"/>
  <c r="AB256" i="77"/>
  <c r="AA256" i="77"/>
  <c r="Z256" i="77"/>
  <c r="Y256" i="77"/>
  <c r="I256" i="77"/>
  <c r="H256" i="77"/>
  <c r="G256" i="77"/>
  <c r="F256" i="77"/>
  <c r="E256" i="77"/>
  <c r="AD255" i="77"/>
  <c r="AC255" i="77"/>
  <c r="AB255" i="77"/>
  <c r="AA255" i="77"/>
  <c r="Z255" i="77"/>
  <c r="Y255" i="77"/>
  <c r="J255" i="77"/>
  <c r="I255" i="77"/>
  <c r="H255" i="77"/>
  <c r="G255" i="77"/>
  <c r="F255" i="77"/>
  <c r="E255" i="77"/>
  <c r="AD254" i="77"/>
  <c r="AC254" i="77"/>
  <c r="AB254" i="77"/>
  <c r="AA254" i="77"/>
  <c r="Z254" i="77"/>
  <c r="Y254" i="77"/>
  <c r="J254" i="77"/>
  <c r="I254" i="77"/>
  <c r="H254" i="77"/>
  <c r="G254" i="77"/>
  <c r="F254" i="77"/>
  <c r="E254" i="77"/>
  <c r="AD253" i="77"/>
  <c r="AC253" i="77"/>
  <c r="AB253" i="77"/>
  <c r="AA253" i="77"/>
  <c r="Z253" i="77"/>
  <c r="Y253" i="77"/>
  <c r="J253" i="77"/>
  <c r="I253" i="77"/>
  <c r="H253" i="77"/>
  <c r="G253" i="77"/>
  <c r="F253" i="77"/>
  <c r="E253" i="77"/>
  <c r="AD252" i="77"/>
  <c r="AC252" i="77"/>
  <c r="AB252" i="77"/>
  <c r="AA252" i="77"/>
  <c r="Z252" i="77"/>
  <c r="Y252" i="77"/>
  <c r="J252" i="77"/>
  <c r="I252" i="77"/>
  <c r="H252" i="77"/>
  <c r="G252" i="77"/>
  <c r="F252" i="77"/>
  <c r="E252" i="77"/>
  <c r="AD251" i="77"/>
  <c r="AC251" i="77"/>
  <c r="AB251" i="77"/>
  <c r="AA251" i="77"/>
  <c r="Z251" i="77"/>
  <c r="Y251" i="77"/>
  <c r="J251" i="77"/>
  <c r="I251" i="77"/>
  <c r="H251" i="77"/>
  <c r="G251" i="77"/>
  <c r="F251" i="77"/>
  <c r="E251" i="77"/>
  <c r="AD250" i="77"/>
  <c r="AC250" i="77"/>
  <c r="AB250" i="77"/>
  <c r="AA250" i="77"/>
  <c r="Z250" i="77"/>
  <c r="Y250" i="77"/>
  <c r="J250" i="77"/>
  <c r="I250" i="77"/>
  <c r="H250" i="77"/>
  <c r="G250" i="77"/>
  <c r="F250" i="77"/>
  <c r="E250" i="77"/>
  <c r="AD249" i="77"/>
  <c r="AC249" i="77"/>
  <c r="AB249" i="77"/>
  <c r="AA249" i="77"/>
  <c r="Z249" i="77"/>
  <c r="Y249" i="77"/>
  <c r="J249" i="77"/>
  <c r="I249" i="77"/>
  <c r="H249" i="77"/>
  <c r="G249" i="77"/>
  <c r="F249" i="77"/>
  <c r="E249" i="77"/>
  <c r="AD248" i="77"/>
  <c r="AC248" i="77"/>
  <c r="AB248" i="77"/>
  <c r="AA248" i="77"/>
  <c r="Z248" i="77"/>
  <c r="Y248" i="77"/>
  <c r="J248" i="77"/>
  <c r="I248" i="77"/>
  <c r="H248" i="77"/>
  <c r="G248" i="77"/>
  <c r="F248" i="77"/>
  <c r="E248" i="77"/>
  <c r="AD243" i="77"/>
  <c r="AC243" i="77"/>
  <c r="AB243" i="77"/>
  <c r="AA243" i="77"/>
  <c r="Z243" i="77"/>
  <c r="Y243" i="77"/>
  <c r="J243" i="77"/>
  <c r="I243" i="77"/>
  <c r="H243" i="77"/>
  <c r="G243" i="77"/>
  <c r="F243" i="77"/>
  <c r="E243" i="77"/>
  <c r="AD242" i="77"/>
  <c r="AC242" i="77"/>
  <c r="AB242" i="77"/>
  <c r="AA242" i="77"/>
  <c r="Z242" i="77"/>
  <c r="Y242" i="77"/>
  <c r="J242" i="77"/>
  <c r="I242" i="77"/>
  <c r="H242" i="77"/>
  <c r="G242" i="77"/>
  <c r="F242" i="77"/>
  <c r="E242" i="77"/>
  <c r="AD241" i="77"/>
  <c r="AC241" i="77"/>
  <c r="AB241" i="77"/>
  <c r="AA241" i="77"/>
  <c r="Z241" i="77"/>
  <c r="Y241" i="77"/>
  <c r="J241" i="77"/>
  <c r="I241" i="77"/>
  <c r="H241" i="77"/>
  <c r="G241" i="77"/>
  <c r="F241" i="77"/>
  <c r="E241" i="77"/>
  <c r="AD240" i="77"/>
  <c r="AC240" i="77"/>
  <c r="AB240" i="77"/>
  <c r="AA240" i="77"/>
  <c r="Z240" i="77"/>
  <c r="Y240" i="77"/>
  <c r="J240" i="77"/>
  <c r="I240" i="77"/>
  <c r="H240" i="77"/>
  <c r="G240" i="77"/>
  <c r="F240" i="77"/>
  <c r="E240" i="77"/>
  <c r="AD239" i="77"/>
  <c r="AC239" i="77"/>
  <c r="AB239" i="77"/>
  <c r="AA239" i="77"/>
  <c r="Z239" i="77"/>
  <c r="Y239" i="77"/>
  <c r="J239" i="77"/>
  <c r="I239" i="77"/>
  <c r="H239" i="77"/>
  <c r="G239" i="77"/>
  <c r="F239" i="77"/>
  <c r="E239" i="77"/>
  <c r="AD238" i="77"/>
  <c r="AC238" i="77"/>
  <c r="AB238" i="77"/>
  <c r="AA238" i="77"/>
  <c r="Z238" i="77"/>
  <c r="Y238" i="77"/>
  <c r="J238" i="77"/>
  <c r="I238" i="77"/>
  <c r="H238" i="77"/>
  <c r="G238" i="77"/>
  <c r="F238" i="77"/>
  <c r="E238" i="77"/>
  <c r="AD237" i="77"/>
  <c r="AC237" i="77"/>
  <c r="AB237" i="77"/>
  <c r="AA237" i="77"/>
  <c r="Z237" i="77"/>
  <c r="Y237" i="77"/>
  <c r="J237" i="77"/>
  <c r="I237" i="77"/>
  <c r="H237" i="77"/>
  <c r="G237" i="77"/>
  <c r="F237" i="77"/>
  <c r="E237" i="77"/>
  <c r="AD236" i="77"/>
  <c r="AC236" i="77"/>
  <c r="AB236" i="77"/>
  <c r="AA236" i="77"/>
  <c r="Z236" i="77"/>
  <c r="Y236" i="77"/>
  <c r="J236" i="77"/>
  <c r="I236" i="77"/>
  <c r="H236" i="77"/>
  <c r="G236" i="77"/>
  <c r="F236" i="77"/>
  <c r="E236" i="77"/>
  <c r="AD235" i="77"/>
  <c r="AC235" i="77"/>
  <c r="AB235" i="77"/>
  <c r="AA235" i="77"/>
  <c r="Z235" i="77"/>
  <c r="Y235" i="77"/>
  <c r="J235" i="77"/>
  <c r="I235" i="77"/>
  <c r="H235" i="77"/>
  <c r="G235" i="77"/>
  <c r="F235" i="77"/>
  <c r="E235" i="77"/>
  <c r="AD234" i="77"/>
  <c r="AC234" i="77"/>
  <c r="AB234" i="77"/>
  <c r="AA234" i="77"/>
  <c r="Z234" i="77"/>
  <c r="Y234" i="77"/>
  <c r="J234" i="77"/>
  <c r="I234" i="77"/>
  <c r="H234" i="77"/>
  <c r="G234" i="77"/>
  <c r="F234" i="77"/>
  <c r="E234" i="77"/>
  <c r="AD233" i="77"/>
  <c r="AC233" i="77"/>
  <c r="AB233" i="77"/>
  <c r="AA233" i="77"/>
  <c r="Z233" i="77"/>
  <c r="Y233" i="77"/>
  <c r="J233" i="77"/>
  <c r="I233" i="77"/>
  <c r="H233" i="77"/>
  <c r="G233" i="77"/>
  <c r="F233" i="77"/>
  <c r="AD232" i="77"/>
  <c r="AC232" i="77"/>
  <c r="AB232" i="77"/>
  <c r="AA232" i="77"/>
  <c r="Z232" i="77"/>
  <c r="Y232" i="77"/>
  <c r="J232" i="77"/>
  <c r="I232" i="77"/>
  <c r="H232" i="77"/>
  <c r="G232" i="77"/>
  <c r="F232" i="77"/>
  <c r="E232" i="77"/>
  <c r="AD231" i="77"/>
  <c r="AC231" i="77"/>
  <c r="AB231" i="77"/>
  <c r="AA231" i="77"/>
  <c r="Z231" i="77"/>
  <c r="Y231" i="77"/>
  <c r="J231" i="77"/>
  <c r="I231" i="77"/>
  <c r="H231" i="77"/>
  <c r="G231" i="77"/>
  <c r="F231" i="77"/>
  <c r="E231" i="77"/>
  <c r="AD230" i="77"/>
  <c r="AC230" i="77"/>
  <c r="AB230" i="77"/>
  <c r="AA230" i="77"/>
  <c r="Z230" i="77"/>
  <c r="Y230" i="77"/>
  <c r="J230" i="77"/>
  <c r="I230" i="77"/>
  <c r="H230" i="77"/>
  <c r="G230" i="77"/>
  <c r="F230" i="77"/>
  <c r="E230" i="77"/>
  <c r="AD229" i="77"/>
  <c r="AC229" i="77"/>
  <c r="AB229" i="77"/>
  <c r="AA229" i="77"/>
  <c r="Z229" i="77"/>
  <c r="Y229" i="77"/>
  <c r="J229" i="77"/>
  <c r="I229" i="77"/>
  <c r="H229" i="77"/>
  <c r="G229" i="77"/>
  <c r="F229" i="77"/>
  <c r="E229" i="77"/>
  <c r="AD228" i="77"/>
  <c r="AC228" i="77"/>
  <c r="AB228" i="77"/>
  <c r="AA228" i="77"/>
  <c r="Z228" i="77"/>
  <c r="Y228" i="77"/>
  <c r="J228" i="77"/>
  <c r="I228" i="77"/>
  <c r="H228" i="77"/>
  <c r="G228" i="77"/>
  <c r="F228" i="77"/>
  <c r="E228" i="77"/>
  <c r="AD227" i="77"/>
  <c r="AC227" i="77"/>
  <c r="AB227" i="77"/>
  <c r="AA227" i="77"/>
  <c r="Z227" i="77"/>
  <c r="Y227" i="77"/>
  <c r="J227" i="77"/>
  <c r="I227" i="77"/>
  <c r="H227" i="77"/>
  <c r="G227" i="77"/>
  <c r="F227" i="77"/>
  <c r="E227" i="77"/>
  <c r="AD226" i="77"/>
  <c r="AC226" i="77"/>
  <c r="AB226" i="77"/>
  <c r="AA226" i="77"/>
  <c r="Z226" i="77"/>
  <c r="Y226" i="77"/>
  <c r="J226" i="77"/>
  <c r="I226" i="77"/>
  <c r="H226" i="77"/>
  <c r="G226" i="77"/>
  <c r="F226" i="77"/>
  <c r="E226" i="77"/>
  <c r="AD225" i="77"/>
  <c r="AC225" i="77"/>
  <c r="AB225" i="77"/>
  <c r="AA225" i="77"/>
  <c r="Z225" i="77"/>
  <c r="Y225" i="77"/>
  <c r="J225" i="77"/>
  <c r="I225" i="77"/>
  <c r="H225" i="77"/>
  <c r="G225" i="77"/>
  <c r="F225" i="77"/>
  <c r="E225" i="77"/>
  <c r="AD224" i="77"/>
  <c r="AC224" i="77"/>
  <c r="AB224" i="77"/>
  <c r="AA224" i="77"/>
  <c r="Z224" i="77"/>
  <c r="Y224" i="77"/>
  <c r="J224" i="77"/>
  <c r="I224" i="77"/>
  <c r="H224" i="77"/>
  <c r="G224" i="77"/>
  <c r="F224" i="77"/>
  <c r="E224" i="77"/>
  <c r="AD223" i="77"/>
  <c r="AC223" i="77"/>
  <c r="AB223" i="77"/>
  <c r="AA223" i="77"/>
  <c r="Z223" i="77"/>
  <c r="Y223" i="77"/>
  <c r="J223" i="77"/>
  <c r="I223" i="77"/>
  <c r="H223" i="77"/>
  <c r="G223" i="77"/>
  <c r="F223" i="77"/>
  <c r="E223" i="77"/>
  <c r="AD222" i="77"/>
  <c r="AC222" i="77"/>
  <c r="AB222" i="77"/>
  <c r="AA222" i="77"/>
  <c r="Z222" i="77"/>
  <c r="Y222" i="77"/>
  <c r="J222" i="77"/>
  <c r="I222" i="77"/>
  <c r="H222" i="77"/>
  <c r="G222" i="77"/>
  <c r="F222" i="77"/>
  <c r="E222" i="77"/>
  <c r="AD221" i="77"/>
  <c r="AC221" i="77"/>
  <c r="AB221" i="77"/>
  <c r="AA221" i="77"/>
  <c r="Z221" i="77"/>
  <c r="Y221" i="77"/>
  <c r="J221" i="77"/>
  <c r="I221" i="77"/>
  <c r="H221" i="77"/>
  <c r="G221" i="77"/>
  <c r="F221" i="77"/>
  <c r="E221" i="77"/>
  <c r="AD220" i="77"/>
  <c r="AC220" i="77"/>
  <c r="AB220" i="77"/>
  <c r="AA220" i="77"/>
  <c r="Z220" i="77"/>
  <c r="Y220" i="77"/>
  <c r="J220" i="77"/>
  <c r="I220" i="77"/>
  <c r="H220" i="77"/>
  <c r="G220" i="77"/>
  <c r="F220" i="77"/>
  <c r="E220" i="77"/>
  <c r="AD219" i="77"/>
  <c r="AC219" i="77"/>
  <c r="AB219" i="77"/>
  <c r="AA219" i="77"/>
  <c r="Z219" i="77"/>
  <c r="Y219" i="77"/>
  <c r="J219" i="77"/>
  <c r="I219" i="77"/>
  <c r="H219" i="77"/>
  <c r="G219" i="77"/>
  <c r="F219" i="77"/>
  <c r="E219" i="77"/>
  <c r="AD218" i="77"/>
  <c r="AC218" i="77"/>
  <c r="AB218" i="77"/>
  <c r="AA218" i="77"/>
  <c r="Z218" i="77"/>
  <c r="Y218" i="77"/>
  <c r="J218" i="77"/>
  <c r="I218" i="77"/>
  <c r="H218" i="77"/>
  <c r="G218" i="77"/>
  <c r="F218" i="77"/>
  <c r="E218" i="77"/>
  <c r="AD217" i="77"/>
  <c r="AC217" i="77"/>
  <c r="AB217" i="77"/>
  <c r="AA217" i="77"/>
  <c r="Z217" i="77"/>
  <c r="Y217" i="77"/>
  <c r="J217" i="77"/>
  <c r="I217" i="77"/>
  <c r="H217" i="77"/>
  <c r="G217" i="77"/>
  <c r="F217" i="77"/>
  <c r="E217" i="77"/>
  <c r="AD216" i="77"/>
  <c r="AC216" i="77"/>
  <c r="AB216" i="77"/>
  <c r="AA216" i="77"/>
  <c r="Z216" i="77"/>
  <c r="Y216" i="77"/>
  <c r="J216" i="77"/>
  <c r="I216" i="77"/>
  <c r="H216" i="77"/>
  <c r="G216" i="77"/>
  <c r="F216" i="77"/>
  <c r="E216" i="77"/>
  <c r="AD215" i="77"/>
  <c r="AC215" i="77"/>
  <c r="AB215" i="77"/>
  <c r="AA215" i="77"/>
  <c r="Z215" i="77"/>
  <c r="Y215" i="77"/>
  <c r="J215" i="77"/>
  <c r="I215" i="77"/>
  <c r="H215" i="77"/>
  <c r="G215" i="77"/>
  <c r="F215" i="77"/>
  <c r="E215" i="77"/>
  <c r="AD214" i="77"/>
  <c r="AC214" i="77"/>
  <c r="AB214" i="77"/>
  <c r="AA214" i="77"/>
  <c r="Z214" i="77"/>
  <c r="Y214" i="77"/>
  <c r="J214" i="77"/>
  <c r="I214" i="77"/>
  <c r="H214" i="77"/>
  <c r="G214" i="77"/>
  <c r="F214" i="77"/>
  <c r="E214" i="77"/>
  <c r="AD213" i="77"/>
  <c r="AC213" i="77"/>
  <c r="AB213" i="77"/>
  <c r="AA213" i="77"/>
  <c r="Z213" i="77"/>
  <c r="Y213" i="77"/>
  <c r="J213" i="77"/>
  <c r="I213" i="77"/>
  <c r="H213" i="77"/>
  <c r="G213" i="77"/>
  <c r="F213" i="77"/>
  <c r="E213" i="77"/>
  <c r="AD212" i="77"/>
  <c r="AC212" i="77"/>
  <c r="AB212" i="77"/>
  <c r="AA212" i="77"/>
  <c r="Z212" i="77"/>
  <c r="Y212" i="77"/>
  <c r="J212" i="77"/>
  <c r="I212" i="77"/>
  <c r="H212" i="77"/>
  <c r="G212" i="77"/>
  <c r="F212" i="77"/>
  <c r="E212" i="77"/>
  <c r="AD211" i="77"/>
  <c r="AC211" i="77"/>
  <c r="AB211" i="77"/>
  <c r="AA211" i="77"/>
  <c r="Z211" i="77"/>
  <c r="Y211" i="77"/>
  <c r="J211" i="77"/>
  <c r="H211" i="77"/>
  <c r="G211" i="77"/>
  <c r="F211" i="77"/>
  <c r="E211" i="77"/>
  <c r="AD210" i="77"/>
  <c r="AC210" i="77"/>
  <c r="AB210" i="77"/>
  <c r="AA210" i="77"/>
  <c r="Z210" i="77"/>
  <c r="Y210" i="77"/>
  <c r="J210" i="77"/>
  <c r="I210" i="77"/>
  <c r="H210" i="77"/>
  <c r="G210" i="77"/>
  <c r="F210" i="77"/>
  <c r="E210" i="77"/>
  <c r="AD209" i="77"/>
  <c r="AC209" i="77"/>
  <c r="AB209" i="77"/>
  <c r="AA209" i="77"/>
  <c r="Z209" i="77"/>
  <c r="Y209" i="77"/>
  <c r="J209" i="77"/>
  <c r="I209" i="77"/>
  <c r="H209" i="77"/>
  <c r="G209" i="77"/>
  <c r="F209" i="77"/>
  <c r="E209" i="77"/>
  <c r="AD208" i="77"/>
  <c r="AC208" i="77"/>
  <c r="AB208" i="77"/>
  <c r="AA208" i="77"/>
  <c r="Z208" i="77"/>
  <c r="Y208" i="77"/>
  <c r="J208" i="77"/>
  <c r="I208" i="77"/>
  <c r="H208" i="77"/>
  <c r="G208" i="77"/>
  <c r="F208" i="77"/>
  <c r="E208" i="77"/>
  <c r="AD207" i="77"/>
  <c r="AC207" i="77"/>
  <c r="AB207" i="77"/>
  <c r="AA207" i="77"/>
  <c r="Z207" i="77"/>
  <c r="Y207" i="77"/>
  <c r="J207" i="77"/>
  <c r="H207" i="77"/>
  <c r="G207" i="77"/>
  <c r="F207" i="77"/>
  <c r="AD206" i="77"/>
  <c r="AC206" i="77"/>
  <c r="AB206" i="77"/>
  <c r="AA206" i="77"/>
  <c r="Z206" i="77"/>
  <c r="Y206" i="77"/>
  <c r="J206" i="77"/>
  <c r="I206" i="77"/>
  <c r="H206" i="77"/>
  <c r="G206" i="77"/>
  <c r="F206" i="77"/>
  <c r="E206" i="77"/>
  <c r="AD205" i="77"/>
  <c r="AC205" i="77"/>
  <c r="AB205" i="77"/>
  <c r="AA205" i="77"/>
  <c r="Z205" i="77"/>
  <c r="Y205" i="77"/>
  <c r="J205" i="77"/>
  <c r="I205" i="77"/>
  <c r="H205" i="77"/>
  <c r="G205" i="77"/>
  <c r="F205" i="77"/>
  <c r="E205" i="77"/>
  <c r="AD204" i="77"/>
  <c r="AC204" i="77"/>
  <c r="AB204" i="77"/>
  <c r="AA204" i="77"/>
  <c r="Z204" i="77"/>
  <c r="Y204" i="77"/>
  <c r="J204" i="77"/>
  <c r="I204" i="77"/>
  <c r="H204" i="77"/>
  <c r="G204" i="77"/>
  <c r="F204" i="77"/>
  <c r="E204" i="77"/>
  <c r="AD199" i="77"/>
  <c r="AC199" i="77"/>
  <c r="AB199" i="77"/>
  <c r="AA199" i="77"/>
  <c r="Z199" i="77"/>
  <c r="Y199" i="77"/>
  <c r="J199" i="77"/>
  <c r="I199" i="77"/>
  <c r="H199" i="77"/>
  <c r="G199" i="77"/>
  <c r="F199" i="77"/>
  <c r="E199" i="77"/>
  <c r="AD198" i="77"/>
  <c r="AC198" i="77"/>
  <c r="AB198" i="77"/>
  <c r="AA198" i="77"/>
  <c r="Z198" i="77"/>
  <c r="Y198" i="77"/>
  <c r="J198" i="77"/>
  <c r="I198" i="77"/>
  <c r="H198" i="77"/>
  <c r="G198" i="77"/>
  <c r="F198" i="77"/>
  <c r="E198" i="77"/>
  <c r="AD197" i="77"/>
  <c r="AC197" i="77"/>
  <c r="AB197" i="77"/>
  <c r="AA197" i="77"/>
  <c r="Z197" i="77"/>
  <c r="Y197" i="77"/>
  <c r="J197" i="77"/>
  <c r="I197" i="77"/>
  <c r="H197" i="77"/>
  <c r="G197" i="77"/>
  <c r="F197" i="77"/>
  <c r="E197" i="77"/>
  <c r="AD196" i="77"/>
  <c r="AC196" i="77"/>
  <c r="AB196" i="77"/>
  <c r="AA196" i="77"/>
  <c r="Z196" i="77"/>
  <c r="Y196" i="77"/>
  <c r="J196" i="77"/>
  <c r="I196" i="77"/>
  <c r="H196" i="77"/>
  <c r="G196" i="77"/>
  <c r="F196" i="77"/>
  <c r="E196" i="77"/>
  <c r="AD195" i="77"/>
  <c r="AC195" i="77"/>
  <c r="AB195" i="77"/>
  <c r="AA195" i="77"/>
  <c r="Z195" i="77"/>
  <c r="Y195" i="77"/>
  <c r="J195" i="77"/>
  <c r="I195" i="77"/>
  <c r="H195" i="77"/>
  <c r="G195" i="77"/>
  <c r="F195" i="77"/>
  <c r="E195" i="77"/>
  <c r="AD194" i="77"/>
  <c r="AC194" i="77"/>
  <c r="AB194" i="77"/>
  <c r="AA194" i="77"/>
  <c r="Z194" i="77"/>
  <c r="Y194" i="77"/>
  <c r="J194" i="77"/>
  <c r="I194" i="77"/>
  <c r="H194" i="77"/>
  <c r="G194" i="77"/>
  <c r="F194" i="77"/>
  <c r="E194" i="77"/>
  <c r="AD193" i="77"/>
  <c r="AC193" i="77"/>
  <c r="AB193" i="77"/>
  <c r="AA193" i="77"/>
  <c r="Z193" i="77"/>
  <c r="Y193" i="77"/>
  <c r="J193" i="77"/>
  <c r="I193" i="77"/>
  <c r="H193" i="77"/>
  <c r="G193" i="77"/>
  <c r="F193" i="77"/>
  <c r="E193" i="77"/>
  <c r="AD192" i="77"/>
  <c r="AC192" i="77"/>
  <c r="AB192" i="77"/>
  <c r="AA192" i="77"/>
  <c r="Z192" i="77"/>
  <c r="Y192" i="77"/>
  <c r="J192" i="77"/>
  <c r="I192" i="77"/>
  <c r="H192" i="77"/>
  <c r="G192" i="77"/>
  <c r="F192" i="77"/>
  <c r="E192" i="77"/>
  <c r="AD191" i="77"/>
  <c r="AC191" i="77"/>
  <c r="AB191" i="77"/>
  <c r="AA191" i="77"/>
  <c r="Z191" i="77"/>
  <c r="Y191" i="77"/>
  <c r="J191" i="77"/>
  <c r="I191" i="77"/>
  <c r="H191" i="77"/>
  <c r="G191" i="77"/>
  <c r="F191" i="77"/>
  <c r="E191" i="77"/>
  <c r="AD190" i="77"/>
  <c r="AC190" i="77"/>
  <c r="AB190" i="77"/>
  <c r="AA190" i="77"/>
  <c r="Z190" i="77"/>
  <c r="Y190" i="77"/>
  <c r="J190" i="77"/>
  <c r="I190" i="77"/>
  <c r="H190" i="77"/>
  <c r="G190" i="77"/>
  <c r="F190" i="77"/>
  <c r="E190" i="77"/>
  <c r="AD189" i="77"/>
  <c r="AC189" i="77"/>
  <c r="AB189" i="77"/>
  <c r="AA189" i="77"/>
  <c r="Z189" i="77"/>
  <c r="Y189" i="77"/>
  <c r="J189" i="77"/>
  <c r="I189" i="77"/>
  <c r="H189" i="77"/>
  <c r="G189" i="77"/>
  <c r="F189" i="77"/>
  <c r="E189" i="77"/>
  <c r="AD188" i="77"/>
  <c r="AC188" i="77"/>
  <c r="AB188" i="77"/>
  <c r="AA188" i="77"/>
  <c r="Z188" i="77"/>
  <c r="Y188" i="77"/>
  <c r="J188" i="77"/>
  <c r="I188" i="77"/>
  <c r="H188" i="77"/>
  <c r="G188" i="77"/>
  <c r="F188" i="77"/>
  <c r="E188" i="77"/>
  <c r="AD187" i="77"/>
  <c r="AC187" i="77"/>
  <c r="AB187" i="77"/>
  <c r="AA187" i="77"/>
  <c r="Z187" i="77"/>
  <c r="Y187" i="77"/>
  <c r="J187" i="77"/>
  <c r="I187" i="77"/>
  <c r="H187" i="77"/>
  <c r="G187" i="77"/>
  <c r="F187" i="77"/>
  <c r="E187" i="77"/>
  <c r="AD186" i="77"/>
  <c r="AC186" i="77"/>
  <c r="AB186" i="77"/>
  <c r="AA186" i="77"/>
  <c r="Z186" i="77"/>
  <c r="Y186" i="77"/>
  <c r="J186" i="77"/>
  <c r="I186" i="77"/>
  <c r="H186" i="77"/>
  <c r="G186" i="77"/>
  <c r="F186" i="77"/>
  <c r="E186" i="77"/>
  <c r="AD185" i="77"/>
  <c r="AC185" i="77"/>
  <c r="AB185" i="77"/>
  <c r="AA185" i="77"/>
  <c r="Z185" i="77"/>
  <c r="Y185" i="77"/>
  <c r="J185" i="77"/>
  <c r="I185" i="77"/>
  <c r="H185" i="77"/>
  <c r="G185" i="77"/>
  <c r="F185" i="77"/>
  <c r="E185" i="77"/>
  <c r="AD184" i="77"/>
  <c r="AC184" i="77"/>
  <c r="AB184" i="77"/>
  <c r="AA184" i="77"/>
  <c r="Z184" i="77"/>
  <c r="Y184" i="77"/>
  <c r="J184" i="77"/>
  <c r="I184" i="77"/>
  <c r="H184" i="77"/>
  <c r="G184" i="77"/>
  <c r="F184" i="77"/>
  <c r="E184" i="77"/>
  <c r="AD183" i="77"/>
  <c r="AC183" i="77"/>
  <c r="AB183" i="77"/>
  <c r="AA183" i="77"/>
  <c r="Z183" i="77"/>
  <c r="Y183" i="77"/>
  <c r="J183" i="77"/>
  <c r="I183" i="77"/>
  <c r="H183" i="77"/>
  <c r="G183" i="77"/>
  <c r="F183" i="77"/>
  <c r="E183" i="77"/>
  <c r="AD182" i="77"/>
  <c r="AC182" i="77"/>
  <c r="AB182" i="77"/>
  <c r="AA182" i="77"/>
  <c r="Z182" i="77"/>
  <c r="Y182" i="77"/>
  <c r="J182" i="77"/>
  <c r="I182" i="77"/>
  <c r="H182" i="77"/>
  <c r="G182" i="77"/>
  <c r="F182" i="77"/>
  <c r="E182" i="77"/>
  <c r="AD181" i="77"/>
  <c r="AC181" i="77"/>
  <c r="AB181" i="77"/>
  <c r="AA181" i="77"/>
  <c r="Z181" i="77"/>
  <c r="Y181" i="77"/>
  <c r="J181" i="77"/>
  <c r="I181" i="77"/>
  <c r="H181" i="77"/>
  <c r="G181" i="77"/>
  <c r="F181" i="77"/>
  <c r="E181" i="77"/>
  <c r="AD180" i="77"/>
  <c r="AC180" i="77"/>
  <c r="AB180" i="77"/>
  <c r="AA180" i="77"/>
  <c r="Z180" i="77"/>
  <c r="Y180" i="77"/>
  <c r="J180" i="77"/>
  <c r="I180" i="77"/>
  <c r="H180" i="77"/>
  <c r="G180" i="77"/>
  <c r="F180" i="77"/>
  <c r="E180" i="77"/>
  <c r="AD179" i="77"/>
  <c r="AC179" i="77"/>
  <c r="AB179" i="77"/>
  <c r="AA179" i="77"/>
  <c r="Z179" i="77"/>
  <c r="Y179" i="77"/>
  <c r="J179" i="77"/>
  <c r="I179" i="77"/>
  <c r="H179" i="77"/>
  <c r="G179" i="77"/>
  <c r="E179" i="77"/>
  <c r="AD178" i="77"/>
  <c r="AC178" i="77"/>
  <c r="AB178" i="77"/>
  <c r="AA178" i="77"/>
  <c r="Z178" i="77"/>
  <c r="Y178" i="77"/>
  <c r="J178" i="77"/>
  <c r="I178" i="77"/>
  <c r="H178" i="77"/>
  <c r="G178" i="77"/>
  <c r="F178" i="77"/>
  <c r="E178" i="77"/>
  <c r="AD177" i="77"/>
  <c r="AC177" i="77"/>
  <c r="AB177" i="77"/>
  <c r="AA177" i="77"/>
  <c r="Z177" i="77"/>
  <c r="Y177" i="77"/>
  <c r="J177" i="77"/>
  <c r="I177" i="77"/>
  <c r="H177" i="77"/>
  <c r="G177" i="77"/>
  <c r="F177" i="77"/>
  <c r="E177" i="77"/>
  <c r="AD176" i="77"/>
  <c r="AC176" i="77"/>
  <c r="AB176" i="77"/>
  <c r="AA176" i="77"/>
  <c r="Z176" i="77"/>
  <c r="Y176" i="77"/>
  <c r="J176" i="77"/>
  <c r="I176" i="77"/>
  <c r="H176" i="77"/>
  <c r="G176" i="77"/>
  <c r="F176" i="77"/>
  <c r="E176" i="77"/>
  <c r="AD175" i="77"/>
  <c r="AC175" i="77"/>
  <c r="AB175" i="77"/>
  <c r="AA175" i="77"/>
  <c r="Z175" i="77"/>
  <c r="Y175" i="77"/>
  <c r="J175" i="77"/>
  <c r="I175" i="77"/>
  <c r="H175" i="77"/>
  <c r="G175" i="77"/>
  <c r="F175" i="77"/>
  <c r="E175" i="77"/>
  <c r="AD174" i="77"/>
  <c r="AC174" i="77"/>
  <c r="AB174" i="77"/>
  <c r="AA174" i="77"/>
  <c r="Y174" i="77"/>
  <c r="J174" i="77"/>
  <c r="I174" i="77"/>
  <c r="H174" i="77"/>
  <c r="G174" i="77"/>
  <c r="E174" i="77"/>
  <c r="AD173" i="77"/>
  <c r="AC173" i="77"/>
  <c r="AB173" i="77"/>
  <c r="AA173" i="77"/>
  <c r="Z173" i="77"/>
  <c r="Y173" i="77"/>
  <c r="J173" i="77"/>
  <c r="I173" i="77"/>
  <c r="H173" i="77"/>
  <c r="G173" i="77"/>
  <c r="F173" i="77"/>
  <c r="E173" i="77"/>
  <c r="AD172" i="77"/>
  <c r="AC172" i="77"/>
  <c r="AB172" i="77"/>
  <c r="AA172" i="77"/>
  <c r="Z172" i="77"/>
  <c r="Y172" i="77"/>
  <c r="J172" i="77"/>
  <c r="I172" i="77"/>
  <c r="H172" i="77"/>
  <c r="G172" i="77"/>
  <c r="F172" i="77"/>
  <c r="E172" i="77"/>
  <c r="AD171" i="77"/>
  <c r="AC171" i="77"/>
  <c r="AB171" i="77"/>
  <c r="AA171" i="77"/>
  <c r="Z171" i="77"/>
  <c r="Y171" i="77"/>
  <c r="J171" i="77"/>
  <c r="I171" i="77"/>
  <c r="H171" i="77"/>
  <c r="G171" i="77"/>
  <c r="F171" i="77"/>
  <c r="E171" i="77"/>
  <c r="AD170" i="77"/>
  <c r="AC170" i="77"/>
  <c r="AB170" i="77"/>
  <c r="AA170" i="77"/>
  <c r="Z170" i="77"/>
  <c r="Y170" i="77"/>
  <c r="J170" i="77"/>
  <c r="I170" i="77"/>
  <c r="H170" i="77"/>
  <c r="G170" i="77"/>
  <c r="F170" i="77"/>
  <c r="E170" i="77"/>
  <c r="AC169" i="77"/>
  <c r="AB169" i="77"/>
  <c r="AA169" i="77"/>
  <c r="Z169" i="77"/>
  <c r="Y169" i="77"/>
  <c r="I169" i="77"/>
  <c r="H169" i="77"/>
  <c r="G169" i="77"/>
  <c r="F169" i="77"/>
  <c r="E169" i="77"/>
  <c r="AD168" i="77"/>
  <c r="AC168" i="77"/>
  <c r="AB168" i="77"/>
  <c r="AA168" i="77"/>
  <c r="Z168" i="77"/>
  <c r="Y168" i="77"/>
  <c r="J168" i="77"/>
  <c r="I168" i="77"/>
  <c r="H168" i="77"/>
  <c r="G168" i="77"/>
  <c r="F168" i="77"/>
  <c r="E168" i="77"/>
  <c r="AD167" i="77"/>
  <c r="AC167" i="77"/>
  <c r="AB167" i="77"/>
  <c r="AA167" i="77"/>
  <c r="Z167" i="77"/>
  <c r="Y167" i="77"/>
  <c r="J167" i="77"/>
  <c r="I167" i="77"/>
  <c r="H167" i="77"/>
  <c r="G167" i="77"/>
  <c r="F167" i="77"/>
  <c r="E167" i="77"/>
  <c r="AD166" i="77"/>
  <c r="AC166" i="77"/>
  <c r="AB166" i="77"/>
  <c r="AA166" i="77"/>
  <c r="Z166" i="77"/>
  <c r="Y166" i="77"/>
  <c r="J166" i="77"/>
  <c r="H166" i="77"/>
  <c r="G166" i="77"/>
  <c r="F166" i="77"/>
  <c r="E166" i="77"/>
  <c r="AD165" i="77"/>
  <c r="AC165" i="77"/>
  <c r="AB165" i="77"/>
  <c r="AA165" i="77"/>
  <c r="Z165" i="77"/>
  <c r="Y165" i="77"/>
  <c r="J165" i="77"/>
  <c r="I165" i="77"/>
  <c r="H165" i="77"/>
  <c r="G165" i="77"/>
  <c r="F165" i="77"/>
  <c r="E165" i="77"/>
  <c r="AD164" i="77"/>
  <c r="AC164" i="77"/>
  <c r="AB164" i="77"/>
  <c r="AA164" i="77"/>
  <c r="Z164" i="77"/>
  <c r="Y164" i="77"/>
  <c r="J164" i="77"/>
  <c r="I164" i="77"/>
  <c r="H164" i="77"/>
  <c r="G164" i="77"/>
  <c r="F164" i="77"/>
  <c r="E164" i="77"/>
  <c r="AD163" i="77"/>
  <c r="AC163" i="77"/>
  <c r="AB163" i="77"/>
  <c r="AA163" i="77"/>
  <c r="Z163" i="77"/>
  <c r="Y163" i="77"/>
  <c r="J163" i="77"/>
  <c r="H163" i="77"/>
  <c r="G163" i="77"/>
  <c r="F163" i="77"/>
  <c r="AD162" i="77"/>
  <c r="AC162" i="77"/>
  <c r="AB162" i="77"/>
  <c r="AA162" i="77"/>
  <c r="Z162" i="77"/>
  <c r="Y162" i="77"/>
  <c r="J162" i="77"/>
  <c r="I162" i="77"/>
  <c r="H162" i="77"/>
  <c r="G162" i="77"/>
  <c r="F162" i="77"/>
  <c r="E162" i="77"/>
  <c r="AD161" i="77"/>
  <c r="AC161" i="77"/>
  <c r="AB161" i="77"/>
  <c r="AA161" i="77"/>
  <c r="Z161" i="77"/>
  <c r="Y161" i="77"/>
  <c r="J161" i="77"/>
  <c r="I161" i="77"/>
  <c r="H161" i="77"/>
  <c r="G161" i="77"/>
  <c r="F161" i="77"/>
  <c r="E161" i="77"/>
  <c r="AD160" i="77"/>
  <c r="AC160" i="77"/>
  <c r="AB160" i="77"/>
  <c r="AA160" i="77"/>
  <c r="Z160" i="77"/>
  <c r="Y160" i="77"/>
  <c r="J160" i="77"/>
  <c r="I160" i="77"/>
  <c r="H160" i="77"/>
  <c r="G160" i="77"/>
  <c r="F160" i="77"/>
  <c r="E160" i="77"/>
  <c r="AD155" i="77"/>
  <c r="AC155" i="77"/>
  <c r="AB155" i="77"/>
  <c r="AA155" i="77"/>
  <c r="Z155" i="77"/>
  <c r="Y155" i="77"/>
  <c r="J155" i="77"/>
  <c r="I155" i="77"/>
  <c r="H155" i="77"/>
  <c r="G155" i="77"/>
  <c r="F155" i="77"/>
  <c r="E155" i="77"/>
  <c r="AD154" i="77"/>
  <c r="AC154" i="77"/>
  <c r="AB154" i="77"/>
  <c r="AA154" i="77"/>
  <c r="Z154" i="77"/>
  <c r="Y154" i="77"/>
  <c r="J154" i="77"/>
  <c r="I154" i="77"/>
  <c r="H154" i="77"/>
  <c r="G154" i="77"/>
  <c r="F154" i="77"/>
  <c r="E154" i="77"/>
  <c r="AD153" i="77"/>
  <c r="AC153" i="77"/>
  <c r="AB153" i="77"/>
  <c r="AA153" i="77"/>
  <c r="Z153" i="77"/>
  <c r="Y153" i="77"/>
  <c r="J153" i="77"/>
  <c r="I153" i="77"/>
  <c r="H153" i="77"/>
  <c r="G153" i="77"/>
  <c r="F153" i="77"/>
  <c r="E153" i="77"/>
  <c r="AD152" i="77"/>
  <c r="AC152" i="77"/>
  <c r="AB152" i="77"/>
  <c r="AA152" i="77"/>
  <c r="Z152" i="77"/>
  <c r="Y152" i="77"/>
  <c r="J152" i="77"/>
  <c r="I152" i="77"/>
  <c r="H152" i="77"/>
  <c r="G152" i="77"/>
  <c r="F152" i="77"/>
  <c r="E152" i="77"/>
  <c r="AD151" i="77"/>
  <c r="AC151" i="77"/>
  <c r="AB151" i="77"/>
  <c r="AA151" i="77"/>
  <c r="Z151" i="77"/>
  <c r="Y151" i="77"/>
  <c r="J151" i="77"/>
  <c r="I151" i="77"/>
  <c r="H151" i="77"/>
  <c r="G151" i="77"/>
  <c r="F151" i="77"/>
  <c r="E151" i="77"/>
  <c r="AD150" i="77"/>
  <c r="AC150" i="77"/>
  <c r="AB150" i="77"/>
  <c r="AA150" i="77"/>
  <c r="Z150" i="77"/>
  <c r="Y150" i="77"/>
  <c r="J150" i="77"/>
  <c r="I150" i="77"/>
  <c r="H150" i="77"/>
  <c r="G150" i="77"/>
  <c r="F150" i="77"/>
  <c r="E150" i="77"/>
  <c r="AD149" i="77"/>
  <c r="AC149" i="77"/>
  <c r="AB149" i="77"/>
  <c r="AA149" i="77"/>
  <c r="Z149" i="77"/>
  <c r="Y149" i="77"/>
  <c r="J149" i="77"/>
  <c r="I149" i="77"/>
  <c r="H149" i="77"/>
  <c r="G149" i="77"/>
  <c r="F149" i="77"/>
  <c r="E149" i="77"/>
  <c r="AD148" i="77"/>
  <c r="AC148" i="77"/>
  <c r="AB148" i="77"/>
  <c r="AA148" i="77"/>
  <c r="Z148" i="77"/>
  <c r="Y148" i="77"/>
  <c r="J148" i="77"/>
  <c r="I148" i="77"/>
  <c r="H148" i="77"/>
  <c r="G148" i="77"/>
  <c r="F148" i="77"/>
  <c r="E148" i="77"/>
  <c r="AD147" i="77"/>
  <c r="AC147" i="77"/>
  <c r="AB147" i="77"/>
  <c r="AA147" i="77"/>
  <c r="Z147" i="77"/>
  <c r="Y147" i="77"/>
  <c r="J147" i="77"/>
  <c r="I147" i="77"/>
  <c r="H147" i="77"/>
  <c r="G147" i="77"/>
  <c r="F147" i="77"/>
  <c r="E147" i="77"/>
  <c r="AD146" i="77"/>
  <c r="AC146" i="77"/>
  <c r="AB146" i="77"/>
  <c r="AA146" i="77"/>
  <c r="Z146" i="77"/>
  <c r="Y146" i="77"/>
  <c r="J146" i="77"/>
  <c r="I146" i="77"/>
  <c r="H146" i="77"/>
  <c r="G146" i="77"/>
  <c r="F146" i="77"/>
  <c r="E146" i="77"/>
  <c r="AD145" i="77"/>
  <c r="AC145" i="77"/>
  <c r="AB145" i="77"/>
  <c r="AA145" i="77"/>
  <c r="Z145" i="77"/>
  <c r="Y145" i="77"/>
  <c r="J145" i="77"/>
  <c r="I145" i="77"/>
  <c r="H145" i="77"/>
  <c r="G145" i="77"/>
  <c r="F145" i="77"/>
  <c r="E145" i="77"/>
  <c r="AD144" i="77"/>
  <c r="AC144" i="77"/>
  <c r="AB144" i="77"/>
  <c r="AA144" i="77"/>
  <c r="Z144" i="77"/>
  <c r="Y144" i="77"/>
  <c r="J144" i="77"/>
  <c r="I144" i="77"/>
  <c r="H144" i="77"/>
  <c r="G144" i="77"/>
  <c r="F144" i="77"/>
  <c r="E144" i="77"/>
  <c r="AD143" i="77"/>
  <c r="AC143" i="77"/>
  <c r="AB143" i="77"/>
  <c r="AA143" i="77"/>
  <c r="Z143" i="77"/>
  <c r="Y143" i="77"/>
  <c r="J143" i="77"/>
  <c r="I143" i="77"/>
  <c r="H143" i="77"/>
  <c r="G143" i="77"/>
  <c r="F143" i="77"/>
  <c r="E143" i="77"/>
  <c r="AD142" i="77"/>
  <c r="AC142" i="77"/>
  <c r="AB142" i="77"/>
  <c r="AA142" i="77"/>
  <c r="Z142" i="77"/>
  <c r="Y142" i="77"/>
  <c r="J142" i="77"/>
  <c r="I142" i="77"/>
  <c r="H142" i="77"/>
  <c r="G142" i="77"/>
  <c r="F142" i="77"/>
  <c r="E142" i="77"/>
  <c r="AD141" i="77"/>
  <c r="AC141" i="77"/>
  <c r="AB141" i="77"/>
  <c r="AA141" i="77"/>
  <c r="Z141" i="77"/>
  <c r="Y141" i="77"/>
  <c r="J141" i="77"/>
  <c r="I141" i="77"/>
  <c r="H141" i="77"/>
  <c r="G141" i="77"/>
  <c r="F141" i="77"/>
  <c r="E141" i="77"/>
  <c r="AD140" i="77"/>
  <c r="AC140" i="77"/>
  <c r="AB140" i="77"/>
  <c r="AA140" i="77"/>
  <c r="Z140" i="77"/>
  <c r="Y140" i="77"/>
  <c r="J140" i="77"/>
  <c r="I140" i="77"/>
  <c r="H140" i="77"/>
  <c r="G140" i="77"/>
  <c r="F140" i="77"/>
  <c r="E140" i="77"/>
  <c r="AD139" i="77"/>
  <c r="AC139" i="77"/>
  <c r="AB139" i="77"/>
  <c r="AA139" i="77"/>
  <c r="Z139" i="77"/>
  <c r="Y139" i="77"/>
  <c r="J139" i="77"/>
  <c r="I139" i="77"/>
  <c r="H139" i="77"/>
  <c r="G139" i="77"/>
  <c r="F139" i="77"/>
  <c r="E139" i="77"/>
  <c r="AD138" i="77"/>
  <c r="AC138" i="77"/>
  <c r="AB138" i="77"/>
  <c r="AA138" i="77"/>
  <c r="Z138" i="77"/>
  <c r="Y138" i="77"/>
  <c r="J138" i="77"/>
  <c r="I138" i="77"/>
  <c r="H138" i="77"/>
  <c r="G138" i="77"/>
  <c r="F138" i="77"/>
  <c r="E138" i="77"/>
  <c r="AD137" i="77"/>
  <c r="AC137" i="77"/>
  <c r="AB137" i="77"/>
  <c r="AA137" i="77"/>
  <c r="Z137" i="77"/>
  <c r="Y137" i="77"/>
  <c r="J137" i="77"/>
  <c r="I137" i="77"/>
  <c r="H137" i="77"/>
  <c r="G137" i="77"/>
  <c r="F137" i="77"/>
  <c r="E137" i="77"/>
  <c r="AD136" i="77"/>
  <c r="AC136" i="77"/>
  <c r="AB136" i="77"/>
  <c r="AA136" i="77"/>
  <c r="Z136" i="77"/>
  <c r="Y136" i="77"/>
  <c r="J136" i="77"/>
  <c r="I136" i="77"/>
  <c r="H136" i="77"/>
  <c r="G136" i="77"/>
  <c r="F136" i="77"/>
  <c r="E136" i="77"/>
  <c r="AD135" i="77"/>
  <c r="AC135" i="77"/>
  <c r="AB135" i="77"/>
  <c r="AA135" i="77"/>
  <c r="Z135" i="77"/>
  <c r="Y135" i="77"/>
  <c r="J135" i="77"/>
  <c r="I135" i="77"/>
  <c r="H135" i="77"/>
  <c r="G135" i="77"/>
  <c r="F135" i="77"/>
  <c r="AD134" i="77"/>
  <c r="AC134" i="77"/>
  <c r="AB134" i="77"/>
  <c r="AA134" i="77"/>
  <c r="Z134" i="77"/>
  <c r="Y134" i="77"/>
  <c r="J134" i="77"/>
  <c r="I134" i="77"/>
  <c r="H134" i="77"/>
  <c r="G134" i="77"/>
  <c r="F134" i="77"/>
  <c r="E134" i="77"/>
  <c r="AD133" i="77"/>
  <c r="AC133" i="77"/>
  <c r="AB133" i="77"/>
  <c r="AA133" i="77"/>
  <c r="Z133" i="77"/>
  <c r="Y133" i="77"/>
  <c r="J133" i="77"/>
  <c r="I133" i="77"/>
  <c r="H133" i="77"/>
  <c r="G133" i="77"/>
  <c r="F133" i="77"/>
  <c r="E133" i="77"/>
  <c r="AD132" i="77"/>
  <c r="AC132" i="77"/>
  <c r="AB132" i="77"/>
  <c r="AA132" i="77"/>
  <c r="Z132" i="77"/>
  <c r="Y132" i="77"/>
  <c r="J132" i="77"/>
  <c r="I132" i="77"/>
  <c r="H132" i="77"/>
  <c r="G132" i="77"/>
  <c r="F132" i="77"/>
  <c r="E132" i="77"/>
  <c r="AD131" i="77"/>
  <c r="AC131" i="77"/>
  <c r="AB131" i="77"/>
  <c r="AA131" i="77"/>
  <c r="Z131" i="77"/>
  <c r="Y131" i="77"/>
  <c r="J131" i="77"/>
  <c r="I131" i="77"/>
  <c r="H131" i="77"/>
  <c r="G131" i="77"/>
  <c r="F131" i="77"/>
  <c r="E131" i="77"/>
  <c r="AD130" i="77"/>
  <c r="AC130" i="77"/>
  <c r="AB130" i="77"/>
  <c r="AA130" i="77"/>
  <c r="Z130" i="77"/>
  <c r="Y130" i="77"/>
  <c r="J130" i="77"/>
  <c r="I130" i="77"/>
  <c r="H130" i="77"/>
  <c r="G130" i="77"/>
  <c r="F130" i="77"/>
  <c r="E130" i="77"/>
  <c r="AD129" i="77"/>
  <c r="AC129" i="77"/>
  <c r="AB129" i="77"/>
  <c r="AA129" i="77"/>
  <c r="Z129" i="77"/>
  <c r="Y129" i="77"/>
  <c r="J129" i="77"/>
  <c r="I129" i="77"/>
  <c r="H129" i="77"/>
  <c r="G129" i="77"/>
  <c r="F129" i="77"/>
  <c r="E129" i="77"/>
  <c r="AD128" i="77"/>
  <c r="AC128" i="77"/>
  <c r="AB128" i="77"/>
  <c r="AA128" i="77"/>
  <c r="Z128" i="77"/>
  <c r="Y128" i="77"/>
  <c r="J128" i="77"/>
  <c r="I128" i="77"/>
  <c r="H128" i="77"/>
  <c r="G128" i="77"/>
  <c r="F128" i="77"/>
  <c r="E128" i="77"/>
  <c r="AD127" i="77"/>
  <c r="AC127" i="77"/>
  <c r="AB127" i="77"/>
  <c r="AA127" i="77"/>
  <c r="Z127" i="77"/>
  <c r="Y127" i="77"/>
  <c r="J127" i="77"/>
  <c r="I127" i="77"/>
  <c r="H127" i="77"/>
  <c r="G127" i="77"/>
  <c r="F127" i="77"/>
  <c r="E127" i="77"/>
  <c r="AD126" i="77"/>
  <c r="AC126" i="77"/>
  <c r="AB126" i="77"/>
  <c r="AA126" i="77"/>
  <c r="Z126" i="77"/>
  <c r="Y126" i="77"/>
  <c r="J126" i="77"/>
  <c r="I126" i="77"/>
  <c r="H126" i="77"/>
  <c r="G126" i="77"/>
  <c r="F126" i="77"/>
  <c r="E126" i="77"/>
  <c r="AD125" i="77"/>
  <c r="AC125" i="77"/>
  <c r="AB125" i="77"/>
  <c r="AA125" i="77"/>
  <c r="Z125" i="77"/>
  <c r="Y125" i="77"/>
  <c r="J125" i="77"/>
  <c r="I125" i="77"/>
  <c r="H125" i="77"/>
  <c r="G125" i="77"/>
  <c r="F125" i="77"/>
  <c r="E125" i="77"/>
  <c r="AD124" i="77"/>
  <c r="AC124" i="77"/>
  <c r="AB124" i="77"/>
  <c r="AA124" i="77"/>
  <c r="Z124" i="77"/>
  <c r="Y124" i="77"/>
  <c r="J124" i="77"/>
  <c r="I124" i="77"/>
  <c r="H124" i="77"/>
  <c r="G124" i="77"/>
  <c r="F124" i="77"/>
  <c r="E124" i="77"/>
  <c r="AD123" i="77"/>
  <c r="AC123" i="77"/>
  <c r="AB123" i="77"/>
  <c r="AA123" i="77"/>
  <c r="Z123" i="77"/>
  <c r="Y123" i="77"/>
  <c r="J123" i="77"/>
  <c r="I123" i="77"/>
  <c r="H123" i="77"/>
  <c r="G123" i="77"/>
  <c r="F123" i="77"/>
  <c r="E123" i="77"/>
  <c r="AD122" i="77"/>
  <c r="AC122" i="77"/>
  <c r="AB122" i="77"/>
  <c r="AA122" i="77"/>
  <c r="Z122" i="77"/>
  <c r="Y122" i="77"/>
  <c r="J122" i="77"/>
  <c r="I122" i="77"/>
  <c r="H122" i="77"/>
  <c r="G122" i="77"/>
  <c r="F122" i="77"/>
  <c r="E122" i="77"/>
  <c r="AD121" i="77"/>
  <c r="AC121" i="77"/>
  <c r="AB121" i="77"/>
  <c r="AA121" i="77"/>
  <c r="Z121" i="77"/>
  <c r="Y121" i="77"/>
  <c r="J121" i="77"/>
  <c r="H121" i="77"/>
  <c r="G121" i="77"/>
  <c r="F121" i="77"/>
  <c r="E121" i="77"/>
  <c r="AD120" i="77"/>
  <c r="AC120" i="77"/>
  <c r="AB120" i="77"/>
  <c r="AA120" i="77"/>
  <c r="Z120" i="77"/>
  <c r="Y120" i="77"/>
  <c r="J120" i="77"/>
  <c r="I120" i="77"/>
  <c r="H120" i="77"/>
  <c r="G120" i="77"/>
  <c r="F120" i="77"/>
  <c r="AD119" i="77"/>
  <c r="AB119" i="77"/>
  <c r="AA119" i="77"/>
  <c r="Z119" i="77"/>
  <c r="J119" i="77"/>
  <c r="H119" i="77"/>
  <c r="F119" i="77"/>
  <c r="AD118" i="77"/>
  <c r="AC118" i="77"/>
  <c r="AB118" i="77"/>
  <c r="AA118" i="77"/>
  <c r="Z118" i="77"/>
  <c r="Y118" i="77"/>
  <c r="J118" i="77"/>
  <c r="I118" i="77"/>
  <c r="H118" i="77"/>
  <c r="G118" i="77"/>
  <c r="F118" i="77"/>
  <c r="E118" i="77"/>
  <c r="AD117" i="77"/>
  <c r="AC117" i="77"/>
  <c r="AB117" i="77"/>
  <c r="AA117" i="77"/>
  <c r="Z117" i="77"/>
  <c r="Y117" i="77"/>
  <c r="J117" i="77"/>
  <c r="I117" i="77"/>
  <c r="H117" i="77"/>
  <c r="G117" i="77"/>
  <c r="F117" i="77"/>
  <c r="E117" i="77"/>
  <c r="AD116" i="77"/>
  <c r="AC116" i="77"/>
  <c r="AB116" i="77"/>
  <c r="AA116" i="77"/>
  <c r="Z116" i="77"/>
  <c r="Y116" i="77"/>
  <c r="J116" i="77"/>
  <c r="I116" i="77"/>
  <c r="H116" i="77"/>
  <c r="G116" i="77"/>
  <c r="F116" i="77"/>
  <c r="E116" i="77"/>
  <c r="AD111" i="77"/>
  <c r="AC111" i="77"/>
  <c r="AB111" i="77"/>
  <c r="AA111" i="77"/>
  <c r="Z111" i="77"/>
  <c r="Y111" i="77"/>
  <c r="J111" i="77"/>
  <c r="I111" i="77"/>
  <c r="H111" i="77"/>
  <c r="G111" i="77"/>
  <c r="F111" i="77"/>
  <c r="E111" i="77"/>
  <c r="AD110" i="77"/>
  <c r="AC110" i="77"/>
  <c r="AB110" i="77"/>
  <c r="AA110" i="77"/>
  <c r="Z110" i="77"/>
  <c r="Y110" i="77"/>
  <c r="J110" i="77"/>
  <c r="I110" i="77"/>
  <c r="H110" i="77"/>
  <c r="G110" i="77"/>
  <c r="F110" i="77"/>
  <c r="E110" i="77"/>
  <c r="AD109" i="77"/>
  <c r="AC109" i="77"/>
  <c r="AB109" i="77"/>
  <c r="AA109" i="77"/>
  <c r="Z109" i="77"/>
  <c r="Y109" i="77"/>
  <c r="J109" i="77"/>
  <c r="I109" i="77"/>
  <c r="H109" i="77"/>
  <c r="G109" i="77"/>
  <c r="F109" i="77"/>
  <c r="E109" i="77"/>
  <c r="AD108" i="77"/>
  <c r="AC108" i="77"/>
  <c r="AB108" i="77"/>
  <c r="AA108" i="77"/>
  <c r="Z108" i="77"/>
  <c r="Y108" i="77"/>
  <c r="J108" i="77"/>
  <c r="I108" i="77"/>
  <c r="H108" i="77"/>
  <c r="G108" i="77"/>
  <c r="F108" i="77"/>
  <c r="E108" i="77"/>
  <c r="AD107" i="77"/>
  <c r="AC107" i="77"/>
  <c r="AB107" i="77"/>
  <c r="AA107" i="77"/>
  <c r="Z107" i="77"/>
  <c r="Y107" i="77"/>
  <c r="J107" i="77"/>
  <c r="I107" i="77"/>
  <c r="H107" i="77"/>
  <c r="G107" i="77"/>
  <c r="F107" i="77"/>
  <c r="E107" i="77"/>
  <c r="AD106" i="77"/>
  <c r="AC106" i="77"/>
  <c r="AB106" i="77"/>
  <c r="AA106" i="77"/>
  <c r="Z106" i="77"/>
  <c r="Y106" i="77"/>
  <c r="J106" i="77"/>
  <c r="I106" i="77"/>
  <c r="H106" i="77"/>
  <c r="G106" i="77"/>
  <c r="F106" i="77"/>
  <c r="E106" i="77"/>
  <c r="AD105" i="77"/>
  <c r="AC105" i="77"/>
  <c r="AB105" i="77"/>
  <c r="AA105" i="77"/>
  <c r="Z105" i="77"/>
  <c r="Y105" i="77"/>
  <c r="J105" i="77"/>
  <c r="I105" i="77"/>
  <c r="H105" i="77"/>
  <c r="G105" i="77"/>
  <c r="F105" i="77"/>
  <c r="E105" i="77"/>
  <c r="AD104" i="77"/>
  <c r="AC104" i="77"/>
  <c r="AB104" i="77"/>
  <c r="AA104" i="77"/>
  <c r="Z104" i="77"/>
  <c r="Y104" i="77"/>
  <c r="J104" i="77"/>
  <c r="I104" i="77"/>
  <c r="H104" i="77"/>
  <c r="G104" i="77"/>
  <c r="F104" i="77"/>
  <c r="E104" i="77"/>
  <c r="AD103" i="77"/>
  <c r="AC103" i="77"/>
  <c r="AB103" i="77"/>
  <c r="AA103" i="77"/>
  <c r="Z103" i="77"/>
  <c r="Y103" i="77"/>
  <c r="J103" i="77"/>
  <c r="I103" i="77"/>
  <c r="H103" i="77"/>
  <c r="G103" i="77"/>
  <c r="F103" i="77"/>
  <c r="E103" i="77"/>
  <c r="AD102" i="77"/>
  <c r="AC102" i="77"/>
  <c r="AB102" i="77"/>
  <c r="AA102" i="77"/>
  <c r="Z102" i="77"/>
  <c r="Y102" i="77"/>
  <c r="J102" i="77"/>
  <c r="I102" i="77"/>
  <c r="H102" i="77"/>
  <c r="G102" i="77"/>
  <c r="F102" i="77"/>
  <c r="E102" i="77"/>
  <c r="AD101" i="77"/>
  <c r="AC101" i="77"/>
  <c r="AB101" i="77"/>
  <c r="AA101" i="77"/>
  <c r="Z101" i="77"/>
  <c r="Y101" i="77"/>
  <c r="J101" i="77"/>
  <c r="I101" i="77"/>
  <c r="H101" i="77"/>
  <c r="G101" i="77"/>
  <c r="F101" i="77"/>
  <c r="E101" i="77"/>
  <c r="AD100" i="77"/>
  <c r="AC100" i="77"/>
  <c r="AB100" i="77"/>
  <c r="AA100" i="77"/>
  <c r="Z100" i="77"/>
  <c r="Y100" i="77"/>
  <c r="J100" i="77"/>
  <c r="I100" i="77"/>
  <c r="H100" i="77"/>
  <c r="G100" i="77"/>
  <c r="F100" i="77"/>
  <c r="E100" i="77"/>
  <c r="AD99" i="77"/>
  <c r="AC99" i="77"/>
  <c r="AB99" i="77"/>
  <c r="AA99" i="77"/>
  <c r="Z99" i="77"/>
  <c r="Y99" i="77"/>
  <c r="J99" i="77"/>
  <c r="I99" i="77"/>
  <c r="H99" i="77"/>
  <c r="G99" i="77"/>
  <c r="F99" i="77"/>
  <c r="E99" i="77"/>
  <c r="AD98" i="77"/>
  <c r="AC98" i="77"/>
  <c r="AB98" i="77"/>
  <c r="AA98" i="77"/>
  <c r="Z98" i="77"/>
  <c r="Y98" i="77"/>
  <c r="J98" i="77"/>
  <c r="I98" i="77"/>
  <c r="H98" i="77"/>
  <c r="G98" i="77"/>
  <c r="F98" i="77"/>
  <c r="E98" i="77"/>
  <c r="AD97" i="77"/>
  <c r="AC97" i="77"/>
  <c r="AB97" i="77"/>
  <c r="AA97" i="77"/>
  <c r="Z97" i="77"/>
  <c r="Y97" i="77"/>
  <c r="J97" i="77"/>
  <c r="I97" i="77"/>
  <c r="H97" i="77"/>
  <c r="G97" i="77"/>
  <c r="F97" i="77"/>
  <c r="E97" i="77"/>
  <c r="AD96" i="77"/>
  <c r="AC96" i="77"/>
  <c r="AB96" i="77"/>
  <c r="AA96" i="77"/>
  <c r="Z96" i="77"/>
  <c r="Y96" i="77"/>
  <c r="J96" i="77"/>
  <c r="I96" i="77"/>
  <c r="H96" i="77"/>
  <c r="G96" i="77"/>
  <c r="F96" i="77"/>
  <c r="E96" i="77"/>
  <c r="AD95" i="77"/>
  <c r="AC95" i="77"/>
  <c r="AB95" i="77"/>
  <c r="AA95" i="77"/>
  <c r="Z95" i="77"/>
  <c r="Y95" i="77"/>
  <c r="J95" i="77"/>
  <c r="I95" i="77"/>
  <c r="H95" i="77"/>
  <c r="G95" i="77"/>
  <c r="F95" i="77"/>
  <c r="E95" i="77"/>
  <c r="AD94" i="77"/>
  <c r="AC94" i="77"/>
  <c r="AB94" i="77"/>
  <c r="AA94" i="77"/>
  <c r="Z94" i="77"/>
  <c r="Y94" i="77"/>
  <c r="J94" i="77"/>
  <c r="I94" i="77"/>
  <c r="H94" i="77"/>
  <c r="G94" i="77"/>
  <c r="F94" i="77"/>
  <c r="E94" i="77"/>
  <c r="AD93" i="77"/>
  <c r="AC93" i="77"/>
  <c r="AB93" i="77"/>
  <c r="AA93" i="77"/>
  <c r="Z93" i="77"/>
  <c r="Y93" i="77"/>
  <c r="J93" i="77"/>
  <c r="I93" i="77"/>
  <c r="H93" i="77"/>
  <c r="G93" i="77"/>
  <c r="F93" i="77"/>
  <c r="E93" i="77"/>
  <c r="AD92" i="77"/>
  <c r="AC92" i="77"/>
  <c r="AB92" i="77"/>
  <c r="AA92" i="77"/>
  <c r="Z92" i="77"/>
  <c r="Y92" i="77"/>
  <c r="J92" i="77"/>
  <c r="I92" i="77"/>
  <c r="H92" i="77"/>
  <c r="G92" i="77"/>
  <c r="F92" i="77"/>
  <c r="E92" i="77"/>
  <c r="AD91" i="77"/>
  <c r="AC91" i="77"/>
  <c r="AB91" i="77"/>
  <c r="AA91" i="77"/>
  <c r="Z91" i="77"/>
  <c r="Y91" i="77"/>
  <c r="J91" i="77"/>
  <c r="I91" i="77"/>
  <c r="H91" i="77"/>
  <c r="G91" i="77"/>
  <c r="F91" i="77"/>
  <c r="E91" i="77"/>
  <c r="AD90" i="77"/>
  <c r="AC90" i="77"/>
  <c r="AB90" i="77"/>
  <c r="AA90" i="77"/>
  <c r="Z90" i="77"/>
  <c r="Y90" i="77"/>
  <c r="J90" i="77"/>
  <c r="I90" i="77"/>
  <c r="H90" i="77"/>
  <c r="G90" i="77"/>
  <c r="F90" i="77"/>
  <c r="E90" i="77"/>
  <c r="AD89" i="77"/>
  <c r="AC89" i="77"/>
  <c r="AB89" i="77"/>
  <c r="AA89" i="77"/>
  <c r="Z89" i="77"/>
  <c r="Y89" i="77"/>
  <c r="J89" i="77"/>
  <c r="I89" i="77"/>
  <c r="H89" i="77"/>
  <c r="G89" i="77"/>
  <c r="F89" i="77"/>
  <c r="E89" i="77"/>
  <c r="AD88" i="77"/>
  <c r="AC88" i="77"/>
  <c r="AB88" i="77"/>
  <c r="AA88" i="77"/>
  <c r="Z88" i="77"/>
  <c r="Y88" i="77"/>
  <c r="J88" i="77"/>
  <c r="I88" i="77"/>
  <c r="H88" i="77"/>
  <c r="G88" i="77"/>
  <c r="F88" i="77"/>
  <c r="E88" i="77"/>
  <c r="AD87" i="77"/>
  <c r="AC87" i="77"/>
  <c r="AB87" i="77"/>
  <c r="AA87" i="77"/>
  <c r="Z87" i="77"/>
  <c r="Y87" i="77"/>
  <c r="J87" i="77"/>
  <c r="I87" i="77"/>
  <c r="H87" i="77"/>
  <c r="G87" i="77"/>
  <c r="F87" i="77"/>
  <c r="E87" i="77"/>
  <c r="AD86" i="77"/>
  <c r="AC86" i="77"/>
  <c r="AB86" i="77"/>
  <c r="AA86" i="77"/>
  <c r="Z86" i="77"/>
  <c r="Y86" i="77"/>
  <c r="J86" i="77"/>
  <c r="I86" i="77"/>
  <c r="H86" i="77"/>
  <c r="G86" i="77"/>
  <c r="F86" i="77"/>
  <c r="E86" i="77"/>
  <c r="AD85" i="77"/>
  <c r="AC85" i="77"/>
  <c r="AB85" i="77"/>
  <c r="AA85" i="77"/>
  <c r="Z85" i="77"/>
  <c r="Y85" i="77"/>
  <c r="J85" i="77"/>
  <c r="I85" i="77"/>
  <c r="H85" i="77"/>
  <c r="G85" i="77"/>
  <c r="F85" i="77"/>
  <c r="E85" i="77"/>
  <c r="AD84" i="77"/>
  <c r="AC84" i="77"/>
  <c r="AB84" i="77"/>
  <c r="AA84" i="77"/>
  <c r="Z84" i="77"/>
  <c r="Y84" i="77"/>
  <c r="J84" i="77"/>
  <c r="I84" i="77"/>
  <c r="H84" i="77"/>
  <c r="G84" i="77"/>
  <c r="F84" i="77"/>
  <c r="E84" i="77"/>
  <c r="AD83" i="77"/>
  <c r="AC83" i="77"/>
  <c r="AB83" i="77"/>
  <c r="AA83" i="77"/>
  <c r="Z83" i="77"/>
  <c r="Y83" i="77"/>
  <c r="J83" i="77"/>
  <c r="I83" i="77"/>
  <c r="H83" i="77"/>
  <c r="G83" i="77"/>
  <c r="F83" i="77"/>
  <c r="E83" i="77"/>
  <c r="AD82" i="77"/>
  <c r="AC82" i="77"/>
  <c r="AB82" i="77"/>
  <c r="AA82" i="77"/>
  <c r="Z82" i="77"/>
  <c r="Y82" i="77"/>
  <c r="J82" i="77"/>
  <c r="I82" i="77"/>
  <c r="H82" i="77"/>
  <c r="G82" i="77"/>
  <c r="F82" i="77"/>
  <c r="E82" i="77"/>
  <c r="AD81" i="77"/>
  <c r="AC81" i="77"/>
  <c r="AB81" i="77"/>
  <c r="AA81" i="77"/>
  <c r="Y81" i="77"/>
  <c r="J81" i="77"/>
  <c r="I81" i="77"/>
  <c r="H81" i="77"/>
  <c r="G81" i="77"/>
  <c r="E81" i="77"/>
  <c r="AD80" i="77"/>
  <c r="AC80" i="77"/>
  <c r="AB80" i="77"/>
  <c r="AA80" i="77"/>
  <c r="Z80" i="77"/>
  <c r="Y80" i="77"/>
  <c r="J80" i="77"/>
  <c r="I80" i="77"/>
  <c r="H80" i="77"/>
  <c r="G80" i="77"/>
  <c r="F80" i="77"/>
  <c r="E80" i="77"/>
  <c r="AD79" i="77"/>
  <c r="AC79" i="77"/>
  <c r="AB79" i="77"/>
  <c r="AA79" i="77"/>
  <c r="Z79" i="77"/>
  <c r="Y79" i="77"/>
  <c r="J79" i="77"/>
  <c r="I79" i="77"/>
  <c r="H79" i="77"/>
  <c r="G79" i="77"/>
  <c r="F79" i="77"/>
  <c r="E79" i="77"/>
  <c r="AD78" i="77"/>
  <c r="AC78" i="77"/>
  <c r="AB78" i="77"/>
  <c r="AA78" i="77"/>
  <c r="Z78" i="77"/>
  <c r="Y78" i="77"/>
  <c r="J78" i="77"/>
  <c r="I78" i="77"/>
  <c r="H78" i="77"/>
  <c r="G78" i="77"/>
  <c r="F78" i="77"/>
  <c r="E78" i="77"/>
  <c r="AD77" i="77"/>
  <c r="AC77" i="77"/>
  <c r="AB77" i="77"/>
  <c r="AA77" i="77"/>
  <c r="Z77" i="77"/>
  <c r="Y77" i="77"/>
  <c r="J77" i="77"/>
  <c r="I77" i="77"/>
  <c r="H77" i="77"/>
  <c r="G77" i="77"/>
  <c r="F77" i="77"/>
  <c r="E77" i="77"/>
  <c r="AC76" i="77"/>
  <c r="AB76" i="77"/>
  <c r="AA76" i="77"/>
  <c r="Z76" i="77"/>
  <c r="Y76" i="77"/>
  <c r="I76" i="77"/>
  <c r="H76" i="77"/>
  <c r="G76" i="77"/>
  <c r="F76" i="77"/>
  <c r="E76" i="77"/>
  <c r="AD75" i="77"/>
  <c r="AC75" i="77"/>
  <c r="AB75" i="77"/>
  <c r="AA75" i="77"/>
  <c r="Z75" i="77"/>
  <c r="Y75" i="77"/>
  <c r="J75" i="77"/>
  <c r="I75" i="77"/>
  <c r="H75" i="77"/>
  <c r="G75" i="77"/>
  <c r="F75" i="77"/>
  <c r="E75" i="77"/>
  <c r="AD74" i="77"/>
  <c r="AC74" i="77"/>
  <c r="AB74" i="77"/>
  <c r="AB338" i="77" s="1"/>
  <c r="AA74" i="77"/>
  <c r="Z74" i="77"/>
  <c r="Y74" i="77"/>
  <c r="J74" i="77"/>
  <c r="I74" i="77"/>
  <c r="H74" i="77"/>
  <c r="G74" i="77"/>
  <c r="F74" i="77"/>
  <c r="E74" i="77"/>
  <c r="AD73" i="77"/>
  <c r="AC73" i="77"/>
  <c r="AB73" i="77"/>
  <c r="AA73" i="77"/>
  <c r="Z73" i="77"/>
  <c r="Y73" i="77"/>
  <c r="J73" i="77"/>
  <c r="I73" i="77"/>
  <c r="H73" i="77"/>
  <c r="G73" i="77"/>
  <c r="F73" i="77"/>
  <c r="E73" i="77"/>
  <c r="AD72" i="77"/>
  <c r="AC72" i="77"/>
  <c r="AB72" i="77"/>
  <c r="AA72" i="77"/>
  <c r="Z72" i="77"/>
  <c r="Y72" i="77"/>
  <c r="J72" i="77"/>
  <c r="I72" i="77"/>
  <c r="H72" i="77"/>
  <c r="G72" i="77"/>
  <c r="F72" i="77"/>
  <c r="E72" i="77"/>
  <c r="AD31" i="77"/>
  <c r="AB32" i="77" s="1"/>
  <c r="Z63" i="77" s="1"/>
  <c r="AA31" i="77"/>
  <c r="Y32" i="77" s="1"/>
  <c r="Z59" i="77" s="1"/>
  <c r="J31" i="77"/>
  <c r="H32" i="77" s="1"/>
  <c r="G31" i="77"/>
  <c r="E32" i="77" s="1"/>
  <c r="AD19" i="77"/>
  <c r="AB20" i="77" s="1"/>
  <c r="Z55" i="77" s="1"/>
  <c r="AA19" i="77"/>
  <c r="Y20" i="77" s="1"/>
  <c r="Z51" i="77" s="1"/>
  <c r="J19" i="77"/>
  <c r="H20" i="77" s="1"/>
  <c r="J20" i="77" s="1"/>
  <c r="G19" i="77"/>
  <c r="E20" i="77" s="1"/>
  <c r="AD7" i="77"/>
  <c r="AB8" i="77" s="1"/>
  <c r="Z47" i="77" s="1"/>
  <c r="AA7" i="77"/>
  <c r="J7" i="77"/>
  <c r="H8" i="77" s="1"/>
  <c r="G7" i="77"/>
  <c r="E8" i="77" s="1"/>
  <c r="AJ6" i="77"/>
  <c r="P6" i="77"/>
  <c r="AM5" i="77"/>
  <c r="AJ5" i="77"/>
  <c r="S5" i="77"/>
  <c r="AM4" i="77"/>
  <c r="G9" i="72"/>
  <c r="AK9" i="57"/>
  <c r="AM9" i="57" s="1"/>
  <c r="F9" i="26"/>
  <c r="H42" i="76"/>
  <c r="H41" i="76"/>
  <c r="H40" i="76"/>
  <c r="H39" i="76"/>
  <c r="H38" i="76"/>
  <c r="H37" i="76"/>
  <c r="H36" i="76"/>
  <c r="H35" i="76"/>
  <c r="H34" i="76"/>
  <c r="H33" i="76"/>
  <c r="O32" i="76"/>
  <c r="AD32" i="76" s="1"/>
  <c r="H32" i="76"/>
  <c r="H31" i="76"/>
  <c r="H43" i="76"/>
  <c r="S30" i="76"/>
  <c r="O30" i="76"/>
  <c r="W29" i="76"/>
  <c r="H29" i="76"/>
  <c r="J28" i="76"/>
  <c r="H28" i="76"/>
  <c r="H27" i="76"/>
  <c r="H26" i="76"/>
  <c r="H25" i="76"/>
  <c r="H24" i="76"/>
  <c r="H23" i="76"/>
  <c r="H22" i="76"/>
  <c r="H21" i="76"/>
  <c r="H20" i="76"/>
  <c r="H19" i="76"/>
  <c r="H18" i="76"/>
  <c r="H16" i="76"/>
  <c r="H15" i="76"/>
  <c r="H14" i="76"/>
  <c r="H13" i="76"/>
  <c r="H12" i="76"/>
  <c r="H11" i="76"/>
  <c r="H10" i="76"/>
  <c r="O9" i="76"/>
  <c r="AD9" i="76" s="1"/>
  <c r="H9" i="76"/>
  <c r="H8" i="76"/>
  <c r="O7" i="76"/>
  <c r="AD7" i="76" s="1"/>
  <c r="H7" i="76"/>
  <c r="H6" i="76"/>
  <c r="O5" i="76"/>
  <c r="AD5" i="76" s="1"/>
  <c r="H5" i="76"/>
  <c r="H17" i="76" s="1"/>
  <c r="O34" i="76" s="1"/>
  <c r="T1" i="76"/>
  <c r="AC613" i="75"/>
  <c r="Y613" i="75"/>
  <c r="I613" i="75"/>
  <c r="E613" i="75"/>
  <c r="AC612" i="75"/>
  <c r="Y612" i="75"/>
  <c r="I612" i="75"/>
  <c r="E612" i="75"/>
  <c r="AC611" i="75"/>
  <c r="Y611" i="75"/>
  <c r="I611" i="75"/>
  <c r="E611" i="75"/>
  <c r="AC610" i="75"/>
  <c r="Y610" i="75"/>
  <c r="I610" i="75"/>
  <c r="E610" i="75"/>
  <c r="AC609" i="75"/>
  <c r="Y609" i="75"/>
  <c r="I609" i="75"/>
  <c r="E609" i="75"/>
  <c r="AC608" i="75"/>
  <c r="Y608" i="75"/>
  <c r="I608" i="75"/>
  <c r="E608" i="75"/>
  <c r="AC607" i="75"/>
  <c r="Y607" i="75"/>
  <c r="I607" i="75"/>
  <c r="E607" i="75"/>
  <c r="AC606" i="75"/>
  <c r="Y606" i="75"/>
  <c r="I606" i="75"/>
  <c r="E606" i="75"/>
  <c r="AC605" i="75"/>
  <c r="Y605" i="75"/>
  <c r="I605" i="75"/>
  <c r="E605" i="75"/>
  <c r="AC604" i="75"/>
  <c r="Y604" i="75"/>
  <c r="I604" i="75"/>
  <c r="E604" i="75"/>
  <c r="AC603" i="75"/>
  <c r="I603" i="75"/>
  <c r="AC602" i="75"/>
  <c r="Y602" i="75"/>
  <c r="I602" i="75"/>
  <c r="E602" i="75"/>
  <c r="AC601" i="75"/>
  <c r="Y601" i="75"/>
  <c r="I601" i="75"/>
  <c r="E601" i="75"/>
  <c r="AC600" i="75"/>
  <c r="Y600" i="75"/>
  <c r="I600" i="75"/>
  <c r="E600" i="75"/>
  <c r="AC599" i="75"/>
  <c r="Y599" i="75"/>
  <c r="I599" i="75"/>
  <c r="E599" i="75"/>
  <c r="AC598" i="75"/>
  <c r="Y598" i="75"/>
  <c r="I598" i="75"/>
  <c r="E598" i="75"/>
  <c r="AC597" i="75"/>
  <c r="Y597" i="75"/>
  <c r="I597" i="75"/>
  <c r="E597" i="75"/>
  <c r="AC596" i="75"/>
  <c r="Y596" i="75"/>
  <c r="I596" i="75"/>
  <c r="E596" i="75"/>
  <c r="AC595" i="75"/>
  <c r="Y595" i="75"/>
  <c r="I595" i="75"/>
  <c r="E595" i="75"/>
  <c r="AC594" i="75"/>
  <c r="Y594" i="75"/>
  <c r="I594" i="75"/>
  <c r="E594" i="75"/>
  <c r="AC593" i="75"/>
  <c r="Y593" i="75"/>
  <c r="I593" i="75"/>
  <c r="E593" i="75"/>
  <c r="AC592" i="75"/>
  <c r="Y592" i="75"/>
  <c r="I592" i="75"/>
  <c r="E592" i="75"/>
  <c r="AC591" i="75"/>
  <c r="Y591" i="75"/>
  <c r="I591" i="75"/>
  <c r="E591" i="75"/>
  <c r="AC590" i="75"/>
  <c r="Y590" i="75"/>
  <c r="I590" i="75"/>
  <c r="E590" i="75"/>
  <c r="AC589" i="75"/>
  <c r="Y589" i="75"/>
  <c r="I589" i="75"/>
  <c r="E589" i="75"/>
  <c r="AC588" i="75"/>
  <c r="Y588" i="75"/>
  <c r="I588" i="75"/>
  <c r="E588" i="75"/>
  <c r="AC587" i="75"/>
  <c r="Y587" i="75"/>
  <c r="I587" i="75"/>
  <c r="E587" i="75"/>
  <c r="AC586" i="75"/>
  <c r="Y586" i="75"/>
  <c r="I586" i="75"/>
  <c r="E586" i="75"/>
  <c r="AC585" i="75"/>
  <c r="Y585" i="75"/>
  <c r="I585" i="75"/>
  <c r="E585" i="75"/>
  <c r="AC584" i="75"/>
  <c r="Y584" i="75"/>
  <c r="I584" i="75"/>
  <c r="E584" i="75"/>
  <c r="AC583" i="75"/>
  <c r="Y583" i="75"/>
  <c r="I583" i="75"/>
  <c r="E583" i="75"/>
  <c r="AC582" i="75"/>
  <c r="Y582" i="75"/>
  <c r="I582" i="75"/>
  <c r="E582" i="75"/>
  <c r="AC581" i="75"/>
  <c r="Y581" i="75"/>
  <c r="I581" i="75"/>
  <c r="E581" i="75"/>
  <c r="AC580" i="75"/>
  <c r="Y580" i="75"/>
  <c r="I580" i="75"/>
  <c r="E580" i="75"/>
  <c r="AC579" i="75"/>
  <c r="Y579" i="75"/>
  <c r="I579" i="75"/>
  <c r="E579" i="75"/>
  <c r="AC578" i="75"/>
  <c r="Y578" i="75"/>
  <c r="I578" i="75"/>
  <c r="E578" i="75"/>
  <c r="AC577" i="75"/>
  <c r="Y577" i="75"/>
  <c r="I577" i="75"/>
  <c r="E577" i="75"/>
  <c r="AC576" i="75"/>
  <c r="Y576" i="75"/>
  <c r="I576" i="75"/>
  <c r="E576" i="75"/>
  <c r="AC575" i="75"/>
  <c r="Y575" i="75"/>
  <c r="I575" i="75"/>
  <c r="E575" i="75"/>
  <c r="AC574" i="75"/>
  <c r="Y574" i="75"/>
  <c r="I574" i="75"/>
  <c r="E574" i="75"/>
  <c r="AC573" i="75"/>
  <c r="Y573" i="75"/>
  <c r="I573" i="75"/>
  <c r="E573" i="75"/>
  <c r="AC572" i="75"/>
  <c r="Y572" i="75"/>
  <c r="I572" i="75"/>
  <c r="E572" i="75"/>
  <c r="AC571" i="75"/>
  <c r="Y571" i="75"/>
  <c r="I571" i="75"/>
  <c r="E571" i="75"/>
  <c r="AC570" i="75"/>
  <c r="Y570" i="75"/>
  <c r="I570" i="75"/>
  <c r="E570" i="75"/>
  <c r="AC569" i="75"/>
  <c r="Y569" i="75"/>
  <c r="I569" i="75"/>
  <c r="E569" i="75"/>
  <c r="AC568" i="75"/>
  <c r="Y568" i="75"/>
  <c r="I568" i="75"/>
  <c r="AC567" i="75"/>
  <c r="Y567" i="75"/>
  <c r="I567" i="75"/>
  <c r="E567" i="75"/>
  <c r="AC566" i="75"/>
  <c r="Y566" i="75"/>
  <c r="I566" i="75"/>
  <c r="E566" i="75"/>
  <c r="AC565" i="75"/>
  <c r="Y565" i="75"/>
  <c r="I565" i="75"/>
  <c r="E565" i="75"/>
  <c r="AC564" i="75"/>
  <c r="Y564" i="75"/>
  <c r="I564" i="75"/>
  <c r="E564" i="75"/>
  <c r="AC563" i="75"/>
  <c r="Y563" i="75"/>
  <c r="I563" i="75"/>
  <c r="E563" i="75"/>
  <c r="AC562" i="75"/>
  <c r="Y562" i="75"/>
  <c r="I562" i="75"/>
  <c r="E562" i="75"/>
  <c r="AC561" i="75"/>
  <c r="Y561" i="75"/>
  <c r="I561" i="75"/>
  <c r="E561" i="75"/>
  <c r="AC560" i="75"/>
  <c r="Y560" i="75"/>
  <c r="I560" i="75"/>
  <c r="E560" i="75"/>
  <c r="AC559" i="75"/>
  <c r="Y559" i="75"/>
  <c r="I559" i="75"/>
  <c r="E559" i="75"/>
  <c r="AC558" i="75"/>
  <c r="Y558" i="75"/>
  <c r="I558" i="75"/>
  <c r="E558" i="75"/>
  <c r="AC557" i="75"/>
  <c r="Y557" i="75"/>
  <c r="I557" i="75"/>
  <c r="E557" i="75"/>
  <c r="AC556" i="75"/>
  <c r="Y556" i="75"/>
  <c r="I556" i="75"/>
  <c r="E556" i="75"/>
  <c r="AC555" i="75"/>
  <c r="Y555" i="75"/>
  <c r="I555" i="75"/>
  <c r="E555" i="75"/>
  <c r="AC554" i="75"/>
  <c r="Y554" i="75"/>
  <c r="I554" i="75"/>
  <c r="E554" i="75"/>
  <c r="AC549" i="75"/>
  <c r="Y549" i="75"/>
  <c r="I549" i="75"/>
  <c r="E549" i="75"/>
  <c r="AC548" i="75"/>
  <c r="Y548" i="75"/>
  <c r="I548" i="75"/>
  <c r="E548" i="75"/>
  <c r="AC547" i="75"/>
  <c r="Y547" i="75"/>
  <c r="I547" i="75"/>
  <c r="E547" i="75"/>
  <c r="AC546" i="75"/>
  <c r="Y546" i="75"/>
  <c r="I546" i="75"/>
  <c r="E546" i="75"/>
  <c r="AC545" i="75"/>
  <c r="Y545" i="75"/>
  <c r="I545" i="75"/>
  <c r="E545" i="75"/>
  <c r="AC544" i="75"/>
  <c r="Y544" i="75"/>
  <c r="I544" i="75"/>
  <c r="E544" i="75"/>
  <c r="AC543" i="75"/>
  <c r="Y543" i="75"/>
  <c r="I543" i="75"/>
  <c r="E543" i="75"/>
  <c r="AC542" i="75"/>
  <c r="Y542" i="75"/>
  <c r="I542" i="75"/>
  <c r="E542" i="75"/>
  <c r="AC541" i="75"/>
  <c r="Y541" i="75"/>
  <c r="I541" i="75"/>
  <c r="E541" i="75"/>
  <c r="AC540" i="75"/>
  <c r="Y540" i="75"/>
  <c r="I540" i="75"/>
  <c r="E540" i="75"/>
  <c r="AC539" i="75"/>
  <c r="Y539" i="75"/>
  <c r="I539" i="75"/>
  <c r="E539" i="75"/>
  <c r="AC538" i="75"/>
  <c r="Y538" i="75"/>
  <c r="I538" i="75"/>
  <c r="E538" i="75"/>
  <c r="AC537" i="75"/>
  <c r="Y537" i="75"/>
  <c r="I537" i="75"/>
  <c r="E537" i="75"/>
  <c r="AC536" i="75"/>
  <c r="Y536" i="75"/>
  <c r="I536" i="75"/>
  <c r="E536" i="75"/>
  <c r="AC535" i="75"/>
  <c r="Y535" i="75"/>
  <c r="I535" i="75"/>
  <c r="E535" i="75"/>
  <c r="AC534" i="75"/>
  <c r="Y534" i="75"/>
  <c r="I534" i="75"/>
  <c r="E534" i="75"/>
  <c r="AC533" i="75"/>
  <c r="Y533" i="75"/>
  <c r="I533" i="75"/>
  <c r="E533" i="75"/>
  <c r="AC532" i="75"/>
  <c r="Y532" i="75"/>
  <c r="I532" i="75"/>
  <c r="E532" i="75"/>
  <c r="AC531" i="75"/>
  <c r="Y531" i="75"/>
  <c r="I531" i="75"/>
  <c r="E531" i="75"/>
  <c r="AC530" i="75"/>
  <c r="Y530" i="75"/>
  <c r="I530" i="75"/>
  <c r="E530" i="75"/>
  <c r="AC529" i="75"/>
  <c r="Y529" i="75"/>
  <c r="I529" i="75"/>
  <c r="E529" i="75"/>
  <c r="AC528" i="75"/>
  <c r="Y528" i="75"/>
  <c r="I528" i="75"/>
  <c r="E528" i="75"/>
  <c r="AC527" i="75"/>
  <c r="Y527" i="75"/>
  <c r="I527" i="75"/>
  <c r="E527" i="75"/>
  <c r="AC526" i="75"/>
  <c r="Y526" i="75"/>
  <c r="I526" i="75"/>
  <c r="E526" i="75"/>
  <c r="AC525" i="75"/>
  <c r="Y525" i="75"/>
  <c r="I525" i="75"/>
  <c r="E525" i="75"/>
  <c r="AC524" i="75"/>
  <c r="Y524" i="75"/>
  <c r="I524" i="75"/>
  <c r="E524" i="75"/>
  <c r="AC523" i="75"/>
  <c r="Y523" i="75"/>
  <c r="I523" i="75"/>
  <c r="E523" i="75"/>
  <c r="AC522" i="75"/>
  <c r="Y522" i="75"/>
  <c r="I522" i="75"/>
  <c r="E522" i="75"/>
  <c r="AC521" i="75"/>
  <c r="Y521" i="75"/>
  <c r="I521" i="75"/>
  <c r="E521" i="75"/>
  <c r="AC520" i="75"/>
  <c r="Y520" i="75"/>
  <c r="I520" i="75"/>
  <c r="E520" i="75"/>
  <c r="AC519" i="75"/>
  <c r="Y519" i="75"/>
  <c r="I519" i="75"/>
  <c r="E519" i="75"/>
  <c r="AC518" i="75"/>
  <c r="Y518" i="75"/>
  <c r="I518" i="75"/>
  <c r="E518" i="75"/>
  <c r="AC517" i="75"/>
  <c r="Y517" i="75"/>
  <c r="I517" i="75"/>
  <c r="E517" i="75"/>
  <c r="AC516" i="75"/>
  <c r="Y516" i="75"/>
  <c r="I516" i="75"/>
  <c r="E516" i="75"/>
  <c r="AC515" i="75"/>
  <c r="Y515" i="75"/>
  <c r="I515" i="75"/>
  <c r="E515" i="75"/>
  <c r="AC514" i="75"/>
  <c r="Y514" i="75"/>
  <c r="I514" i="75"/>
  <c r="AC513" i="75"/>
  <c r="Y513" i="75"/>
  <c r="I513" i="75"/>
  <c r="E513" i="75"/>
  <c r="AC512" i="75"/>
  <c r="Y512" i="75"/>
  <c r="I512" i="75"/>
  <c r="E512" i="75"/>
  <c r="AC511" i="75"/>
  <c r="Y511" i="75"/>
  <c r="I511" i="75"/>
  <c r="E511" i="75"/>
  <c r="AC510" i="75"/>
  <c r="Y510" i="75"/>
  <c r="I510" i="75"/>
  <c r="E510" i="75"/>
  <c r="AC509" i="75"/>
  <c r="Y509" i="75"/>
  <c r="I509" i="75"/>
  <c r="E509" i="75"/>
  <c r="AC508" i="75"/>
  <c r="Y508" i="75"/>
  <c r="I508" i="75"/>
  <c r="E508" i="75"/>
  <c r="AC507" i="75"/>
  <c r="Y507" i="75"/>
  <c r="I507" i="75"/>
  <c r="E507" i="75"/>
  <c r="AC506" i="75"/>
  <c r="Y506" i="75"/>
  <c r="I506" i="75"/>
  <c r="E506" i="75"/>
  <c r="AC505" i="75"/>
  <c r="Y505" i="75"/>
  <c r="I505" i="75"/>
  <c r="E505" i="75"/>
  <c r="AC504" i="75"/>
  <c r="Y504" i="75"/>
  <c r="I504" i="75"/>
  <c r="E504" i="75"/>
  <c r="AC503" i="75"/>
  <c r="Y503" i="75"/>
  <c r="I503" i="75"/>
  <c r="E503" i="75"/>
  <c r="AC502" i="75"/>
  <c r="Y502" i="75"/>
  <c r="I502" i="75"/>
  <c r="E502" i="75"/>
  <c r="AC501" i="75"/>
  <c r="Y501" i="75"/>
  <c r="I501" i="75"/>
  <c r="E501" i="75"/>
  <c r="AC500" i="75"/>
  <c r="Y500" i="75"/>
  <c r="I500" i="75"/>
  <c r="E500" i="75"/>
  <c r="AC499" i="75"/>
  <c r="I499" i="75"/>
  <c r="AC498" i="75"/>
  <c r="Y498" i="75"/>
  <c r="I498" i="75"/>
  <c r="E498" i="75"/>
  <c r="AC497" i="75"/>
  <c r="Y497" i="75"/>
  <c r="I497" i="75"/>
  <c r="E497" i="75"/>
  <c r="AC496" i="75"/>
  <c r="Y496" i="75"/>
  <c r="I496" i="75"/>
  <c r="E496" i="75"/>
  <c r="AC495" i="75"/>
  <c r="Y495" i="75"/>
  <c r="I495" i="75"/>
  <c r="E495" i="75"/>
  <c r="AC494" i="75"/>
  <c r="Y494" i="75"/>
  <c r="I494" i="75"/>
  <c r="E494" i="75"/>
  <c r="AC493" i="75"/>
  <c r="Y493" i="75"/>
  <c r="I493" i="75"/>
  <c r="E493" i="75"/>
  <c r="AC492" i="75"/>
  <c r="Y492" i="75"/>
  <c r="I492" i="75"/>
  <c r="E492" i="75"/>
  <c r="AC491" i="75"/>
  <c r="Y491" i="75"/>
  <c r="I491" i="75"/>
  <c r="E491" i="75"/>
  <c r="AC490" i="75"/>
  <c r="Y490" i="75"/>
  <c r="I490" i="75"/>
  <c r="E490" i="75"/>
  <c r="AC485" i="75"/>
  <c r="Y485" i="75"/>
  <c r="I485" i="75"/>
  <c r="E485" i="75"/>
  <c r="AC484" i="75"/>
  <c r="Y484" i="75"/>
  <c r="I484" i="75"/>
  <c r="E484" i="75"/>
  <c r="AC483" i="75"/>
  <c r="Y483" i="75"/>
  <c r="I483" i="75"/>
  <c r="E483" i="75"/>
  <c r="AC482" i="75"/>
  <c r="Y482" i="75"/>
  <c r="I482" i="75"/>
  <c r="E482" i="75"/>
  <c r="AC481" i="75"/>
  <c r="Y481" i="75"/>
  <c r="I481" i="75"/>
  <c r="E481" i="75"/>
  <c r="AC480" i="75"/>
  <c r="Y480" i="75"/>
  <c r="I480" i="75"/>
  <c r="E480" i="75"/>
  <c r="AC479" i="75"/>
  <c r="Y479" i="75"/>
  <c r="I479" i="75"/>
  <c r="E479" i="75"/>
  <c r="AC478" i="75"/>
  <c r="Y478" i="75"/>
  <c r="I478" i="75"/>
  <c r="E478" i="75"/>
  <c r="AC477" i="75"/>
  <c r="Y477" i="75"/>
  <c r="I477" i="75"/>
  <c r="E477" i="75"/>
  <c r="AC476" i="75"/>
  <c r="Y476" i="75"/>
  <c r="I476" i="75"/>
  <c r="E476" i="75"/>
  <c r="AC475" i="75"/>
  <c r="Y475" i="75"/>
  <c r="I475" i="75"/>
  <c r="AC474" i="75"/>
  <c r="Y474" i="75"/>
  <c r="I474" i="75"/>
  <c r="E474" i="75"/>
  <c r="AC473" i="75"/>
  <c r="Y473" i="75"/>
  <c r="I473" i="75"/>
  <c r="E473" i="75"/>
  <c r="AC472" i="75"/>
  <c r="Y472" i="75"/>
  <c r="I472" i="75"/>
  <c r="E472" i="75"/>
  <c r="AC471" i="75"/>
  <c r="Y471" i="75"/>
  <c r="I471" i="75"/>
  <c r="E471" i="75"/>
  <c r="AC470" i="75"/>
  <c r="Y470" i="75"/>
  <c r="I470" i="75"/>
  <c r="E470" i="75"/>
  <c r="AC469" i="75"/>
  <c r="Y469" i="75"/>
  <c r="I469" i="75"/>
  <c r="E469" i="75"/>
  <c r="AC468" i="75"/>
  <c r="Y468" i="75"/>
  <c r="I468" i="75"/>
  <c r="E468" i="75"/>
  <c r="AC467" i="75"/>
  <c r="Y467" i="75"/>
  <c r="I467" i="75"/>
  <c r="E467" i="75"/>
  <c r="AC466" i="75"/>
  <c r="Y466" i="75"/>
  <c r="I466" i="75"/>
  <c r="E466" i="75"/>
  <c r="AC465" i="75"/>
  <c r="Y465" i="75"/>
  <c r="I465" i="75"/>
  <c r="E465" i="75"/>
  <c r="AC464" i="75"/>
  <c r="Y464" i="75"/>
  <c r="I464" i="75"/>
  <c r="E464" i="75"/>
  <c r="AC463" i="75"/>
  <c r="Y463" i="75"/>
  <c r="I463" i="75"/>
  <c r="E463" i="75"/>
  <c r="AC462" i="75"/>
  <c r="Y462" i="75"/>
  <c r="I462" i="75"/>
  <c r="E462" i="75"/>
  <c r="AC461" i="75"/>
  <c r="Y461" i="75"/>
  <c r="I461" i="75"/>
  <c r="E461" i="75"/>
  <c r="AC460" i="75"/>
  <c r="Y460" i="75"/>
  <c r="I460" i="75"/>
  <c r="E460" i="75"/>
  <c r="AC459" i="75"/>
  <c r="Y459" i="75"/>
  <c r="I459" i="75"/>
  <c r="E459" i="75"/>
  <c r="AC458" i="75"/>
  <c r="Y458" i="75"/>
  <c r="I458" i="75"/>
  <c r="E458" i="75"/>
  <c r="AC457" i="75"/>
  <c r="Y457" i="75"/>
  <c r="I457" i="75"/>
  <c r="E457" i="75"/>
  <c r="AC456" i="75"/>
  <c r="Y456" i="75"/>
  <c r="AD648" i="75" s="1"/>
  <c r="AC648" i="75" s="1"/>
  <c r="I456" i="75"/>
  <c r="E456" i="75"/>
  <c r="AC455" i="75"/>
  <c r="Y455" i="75"/>
  <c r="AD647" i="75" s="1"/>
  <c r="AC647" i="75" s="1"/>
  <c r="I455" i="75"/>
  <c r="E455" i="75"/>
  <c r="AC454" i="75"/>
  <c r="Y454" i="75"/>
  <c r="AD646" i="75" s="1"/>
  <c r="AC646" i="75" s="1"/>
  <c r="I454" i="75"/>
  <c r="E454" i="75"/>
  <c r="AC453" i="75"/>
  <c r="Y453" i="75"/>
  <c r="AD645" i="75" s="1"/>
  <c r="AC645" i="75" s="1"/>
  <c r="I453" i="75"/>
  <c r="E453" i="75"/>
  <c r="AC452" i="75"/>
  <c r="Y452" i="75"/>
  <c r="AD644" i="75" s="1"/>
  <c r="AC644" i="75" s="1"/>
  <c r="I452" i="75"/>
  <c r="E452" i="75"/>
  <c r="AC451" i="75"/>
  <c r="Y451" i="75"/>
  <c r="AD643" i="75" s="1"/>
  <c r="AC643" i="75" s="1"/>
  <c r="I451" i="75"/>
  <c r="E451" i="75"/>
  <c r="I450" i="75"/>
  <c r="AC449" i="75"/>
  <c r="AD641" i="75" s="1"/>
  <c r="AC641" i="75" s="1"/>
  <c r="Y449" i="75"/>
  <c r="I449" i="75"/>
  <c r="E449" i="75"/>
  <c r="AC448" i="75"/>
  <c r="AD640" i="75" s="1"/>
  <c r="AC640" i="75" s="1"/>
  <c r="Y448" i="75"/>
  <c r="I448" i="75"/>
  <c r="E448" i="75"/>
  <c r="AC447" i="75"/>
  <c r="AD639" i="75" s="1"/>
  <c r="AC639" i="75" s="1"/>
  <c r="Y447" i="75"/>
  <c r="I447" i="75"/>
  <c r="E447" i="75"/>
  <c r="AC446" i="75"/>
  <c r="AD638" i="75" s="1"/>
  <c r="AC638" i="75" s="1"/>
  <c r="Y446" i="75"/>
  <c r="I446" i="75"/>
  <c r="E446" i="75"/>
  <c r="AC445" i="75"/>
  <c r="AD637" i="75" s="1"/>
  <c r="AC637" i="75" s="1"/>
  <c r="Y445" i="75"/>
  <c r="I445" i="75"/>
  <c r="E445" i="75"/>
  <c r="AC444" i="75"/>
  <c r="AD636" i="75" s="1"/>
  <c r="AC636" i="75" s="1"/>
  <c r="Y444" i="75"/>
  <c r="I444" i="75"/>
  <c r="E444" i="75"/>
  <c r="AC443" i="75"/>
  <c r="AD635" i="75" s="1"/>
  <c r="AC635" i="75" s="1"/>
  <c r="Y443" i="75"/>
  <c r="I443" i="75"/>
  <c r="E443" i="75"/>
  <c r="AC442" i="75"/>
  <c r="AD634" i="75" s="1"/>
  <c r="AC634" i="75" s="1"/>
  <c r="Y442" i="75"/>
  <c r="I442" i="75"/>
  <c r="E442" i="75"/>
  <c r="AC441" i="75"/>
  <c r="AD633" i="75" s="1"/>
  <c r="AC633" i="75" s="1"/>
  <c r="Y441" i="75"/>
  <c r="I441" i="75"/>
  <c r="E441" i="75"/>
  <c r="AC440" i="75"/>
  <c r="AD632" i="75" s="1"/>
  <c r="AC632" i="75" s="1"/>
  <c r="Y440" i="75"/>
  <c r="I440" i="75"/>
  <c r="E440" i="75"/>
  <c r="AC439" i="75"/>
  <c r="AD631" i="75" s="1"/>
  <c r="AC631" i="75" s="1"/>
  <c r="Y439" i="75"/>
  <c r="I439" i="75"/>
  <c r="E439" i="75"/>
  <c r="AC438" i="75"/>
  <c r="AD630" i="75" s="1"/>
  <c r="AC630" i="75" s="1"/>
  <c r="Y438" i="75"/>
  <c r="I438" i="75"/>
  <c r="E438" i="75"/>
  <c r="AC437" i="75"/>
  <c r="AD629" i="75" s="1"/>
  <c r="AC629" i="75" s="1"/>
  <c r="Y437" i="75"/>
  <c r="I437" i="75"/>
  <c r="E437" i="75"/>
  <c r="AC436" i="75"/>
  <c r="AD628" i="75" s="1"/>
  <c r="AC628" i="75" s="1"/>
  <c r="Y436" i="75"/>
  <c r="I436" i="75"/>
  <c r="E436" i="75"/>
  <c r="AC435" i="75"/>
  <c r="Y435" i="75"/>
  <c r="I435" i="75"/>
  <c r="E435" i="75"/>
  <c r="AC434" i="75"/>
  <c r="Y434" i="75"/>
  <c r="I434" i="75"/>
  <c r="E434" i="75"/>
  <c r="AC433" i="75"/>
  <c r="Y433" i="75"/>
  <c r="I433" i="75"/>
  <c r="E433" i="75"/>
  <c r="AC432" i="75"/>
  <c r="Y432" i="75"/>
  <c r="I432" i="75"/>
  <c r="E432" i="75"/>
  <c r="AC431" i="75"/>
  <c r="Y431" i="75"/>
  <c r="I431" i="75"/>
  <c r="E431" i="75"/>
  <c r="AC430" i="75"/>
  <c r="Y430" i="75"/>
  <c r="I430" i="75"/>
  <c r="E430" i="75"/>
  <c r="AC429" i="75"/>
  <c r="Y429" i="75"/>
  <c r="I429" i="75"/>
  <c r="E429" i="75"/>
  <c r="AC428" i="75"/>
  <c r="Y428" i="75"/>
  <c r="I428" i="75"/>
  <c r="E428" i="75"/>
  <c r="AC427" i="75"/>
  <c r="Y427" i="75"/>
  <c r="I427" i="75"/>
  <c r="E427" i="75"/>
  <c r="AC426" i="75"/>
  <c r="Y426" i="75"/>
  <c r="I426" i="75"/>
  <c r="E426" i="75"/>
  <c r="AD331" i="75"/>
  <c r="AC331" i="75"/>
  <c r="AB331" i="75"/>
  <c r="AA331" i="75"/>
  <c r="Z331" i="75"/>
  <c r="Y331" i="75"/>
  <c r="J331" i="75"/>
  <c r="I331" i="75"/>
  <c r="H331" i="75"/>
  <c r="G331" i="75"/>
  <c r="F331" i="75"/>
  <c r="E331" i="75"/>
  <c r="AD330" i="75"/>
  <c r="AC330" i="75"/>
  <c r="AB330" i="75"/>
  <c r="AA330" i="75"/>
  <c r="Z330" i="75"/>
  <c r="Y330" i="75"/>
  <c r="J330" i="75"/>
  <c r="I330" i="75"/>
  <c r="H330" i="75"/>
  <c r="G330" i="75"/>
  <c r="F330" i="75"/>
  <c r="E330" i="75"/>
  <c r="AD329" i="75"/>
  <c r="AC329" i="75"/>
  <c r="AB329" i="75"/>
  <c r="AA329" i="75"/>
  <c r="Z329" i="75"/>
  <c r="Y329" i="75"/>
  <c r="J329" i="75"/>
  <c r="I329" i="75"/>
  <c r="H329" i="75"/>
  <c r="G329" i="75"/>
  <c r="F329" i="75"/>
  <c r="E329" i="75"/>
  <c r="AD328" i="75"/>
  <c r="AC328" i="75"/>
  <c r="AB328" i="75"/>
  <c r="AA328" i="75"/>
  <c r="Z328" i="75"/>
  <c r="Y328" i="75"/>
  <c r="J328" i="75"/>
  <c r="I328" i="75"/>
  <c r="H328" i="75"/>
  <c r="G328" i="75"/>
  <c r="F328" i="75"/>
  <c r="E328" i="75"/>
  <c r="AD327" i="75"/>
  <c r="AC327" i="75"/>
  <c r="AB327" i="75"/>
  <c r="AA327" i="75"/>
  <c r="Z327" i="75"/>
  <c r="Y327" i="75"/>
  <c r="J327" i="75"/>
  <c r="I327" i="75"/>
  <c r="H327" i="75"/>
  <c r="G327" i="75"/>
  <c r="F327" i="75"/>
  <c r="E327" i="75"/>
  <c r="AD326" i="75"/>
  <c r="AC326" i="75"/>
  <c r="AB326" i="75"/>
  <c r="AA326" i="75"/>
  <c r="Z326" i="75"/>
  <c r="Y326" i="75"/>
  <c r="J326" i="75"/>
  <c r="I326" i="75"/>
  <c r="H326" i="75"/>
  <c r="G326" i="75"/>
  <c r="F326" i="75"/>
  <c r="E326" i="75"/>
  <c r="AD325" i="75"/>
  <c r="AC325" i="75"/>
  <c r="AB325" i="75"/>
  <c r="AA325" i="75"/>
  <c r="Z325" i="75"/>
  <c r="Y325" i="75"/>
  <c r="J325" i="75"/>
  <c r="I325" i="75"/>
  <c r="H325" i="75"/>
  <c r="G325" i="75"/>
  <c r="F325" i="75"/>
  <c r="E325" i="75"/>
  <c r="AD324" i="75"/>
  <c r="AC324" i="75"/>
  <c r="AB324" i="75"/>
  <c r="AA324" i="75"/>
  <c r="Z324" i="75"/>
  <c r="Y324" i="75"/>
  <c r="J324" i="75"/>
  <c r="I324" i="75"/>
  <c r="H324" i="75"/>
  <c r="G324" i="75"/>
  <c r="F324" i="75"/>
  <c r="E324" i="75"/>
  <c r="AD323" i="75"/>
  <c r="AC323" i="75"/>
  <c r="AB323" i="75"/>
  <c r="AA323" i="75"/>
  <c r="Z323" i="75"/>
  <c r="Y323" i="75"/>
  <c r="J323" i="75"/>
  <c r="I323" i="75"/>
  <c r="H323" i="75"/>
  <c r="G323" i="75"/>
  <c r="F323" i="75"/>
  <c r="E323" i="75"/>
  <c r="AD322" i="75"/>
  <c r="AC322" i="75"/>
  <c r="AB322" i="75"/>
  <c r="AA322" i="75"/>
  <c r="Z322" i="75"/>
  <c r="Y322" i="75"/>
  <c r="J322" i="75"/>
  <c r="I322" i="75"/>
  <c r="H322" i="75"/>
  <c r="G322" i="75"/>
  <c r="F322" i="75"/>
  <c r="E322" i="75"/>
  <c r="AD321" i="75"/>
  <c r="AC321" i="75"/>
  <c r="AB321" i="75"/>
  <c r="AA321" i="75"/>
  <c r="Z321" i="75"/>
  <c r="Y321" i="75"/>
  <c r="J321" i="75"/>
  <c r="I321" i="75"/>
  <c r="H321" i="75"/>
  <c r="G321" i="75"/>
  <c r="F321" i="75"/>
  <c r="E321" i="75"/>
  <c r="AD320" i="75"/>
  <c r="AC320" i="75"/>
  <c r="AB320" i="75"/>
  <c r="AA320" i="75"/>
  <c r="Z320" i="75"/>
  <c r="Y320" i="75"/>
  <c r="J320" i="75"/>
  <c r="I320" i="75"/>
  <c r="H320" i="75"/>
  <c r="G320" i="75"/>
  <c r="F320" i="75"/>
  <c r="E320" i="75"/>
  <c r="AD319" i="75"/>
  <c r="AC319" i="75"/>
  <c r="AB319" i="75"/>
  <c r="AA319" i="75"/>
  <c r="Z319" i="75"/>
  <c r="Y319" i="75"/>
  <c r="J319" i="75"/>
  <c r="I319" i="75"/>
  <c r="H319" i="75"/>
  <c r="G319" i="75"/>
  <c r="F319" i="75"/>
  <c r="E319" i="75"/>
  <c r="AD318" i="75"/>
  <c r="AC318" i="75"/>
  <c r="AB318" i="75"/>
  <c r="AA318" i="75"/>
  <c r="Z318" i="75"/>
  <c r="Y318" i="75"/>
  <c r="J318" i="75"/>
  <c r="I318" i="75"/>
  <c r="H318" i="75"/>
  <c r="G318" i="75"/>
  <c r="F318" i="75"/>
  <c r="E318" i="75"/>
  <c r="AD317" i="75"/>
  <c r="AC317" i="75"/>
  <c r="AB317" i="75"/>
  <c r="AA317" i="75"/>
  <c r="Z317" i="75"/>
  <c r="Y317" i="75"/>
  <c r="J317" i="75"/>
  <c r="I317" i="75"/>
  <c r="H317" i="75"/>
  <c r="G317" i="75"/>
  <c r="F317" i="75"/>
  <c r="E317" i="75"/>
  <c r="AD316" i="75"/>
  <c r="AC316" i="75"/>
  <c r="AB316" i="75"/>
  <c r="AA316" i="75"/>
  <c r="Z316" i="75"/>
  <c r="Y316" i="75"/>
  <c r="J316" i="75"/>
  <c r="I316" i="75"/>
  <c r="H316" i="75"/>
  <c r="G316" i="75"/>
  <c r="F316" i="75"/>
  <c r="E316" i="75"/>
  <c r="AD315" i="75"/>
  <c r="AC315" i="75"/>
  <c r="AB315" i="75"/>
  <c r="AA315" i="75"/>
  <c r="Z315" i="75"/>
  <c r="Y315" i="75"/>
  <c r="J315" i="75"/>
  <c r="I315" i="75"/>
  <c r="H315" i="75"/>
  <c r="G315" i="75"/>
  <c r="F315" i="75"/>
  <c r="E315" i="75"/>
  <c r="AD314" i="75"/>
  <c r="AC314" i="75"/>
  <c r="AB314" i="75"/>
  <c r="AA314" i="75"/>
  <c r="Z314" i="75"/>
  <c r="Y314" i="75"/>
  <c r="J314" i="75"/>
  <c r="I314" i="75"/>
  <c r="H314" i="75"/>
  <c r="G314" i="75"/>
  <c r="F314" i="75"/>
  <c r="E314" i="75"/>
  <c r="AD313" i="75"/>
  <c r="AC313" i="75"/>
  <c r="AB313" i="75"/>
  <c r="AA313" i="75"/>
  <c r="Z313" i="75"/>
  <c r="Y313" i="75"/>
  <c r="J313" i="75"/>
  <c r="I313" i="75"/>
  <c r="H313" i="75"/>
  <c r="G313" i="75"/>
  <c r="F313" i="75"/>
  <c r="E313" i="75"/>
  <c r="AD312" i="75"/>
  <c r="AC312" i="75"/>
  <c r="AB312" i="75"/>
  <c r="AA312" i="75"/>
  <c r="Z312" i="75"/>
  <c r="Y312" i="75"/>
  <c r="J312" i="75"/>
  <c r="I312" i="75"/>
  <c r="H312" i="75"/>
  <c r="G312" i="75"/>
  <c r="F312" i="75"/>
  <c r="E312" i="75"/>
  <c r="AD311" i="75"/>
  <c r="AC311" i="75"/>
  <c r="AB311" i="75"/>
  <c r="AA311" i="75"/>
  <c r="Z311" i="75"/>
  <c r="Y311" i="75"/>
  <c r="J311" i="75"/>
  <c r="I311" i="75"/>
  <c r="H311" i="75"/>
  <c r="G311" i="75"/>
  <c r="F311" i="75"/>
  <c r="E311" i="75"/>
  <c r="AD310" i="75"/>
  <c r="AC310" i="75"/>
  <c r="AB310" i="75"/>
  <c r="AA310" i="75"/>
  <c r="Z310" i="75"/>
  <c r="Y310" i="75"/>
  <c r="J310" i="75"/>
  <c r="I310" i="75"/>
  <c r="H310" i="75"/>
  <c r="G310" i="75"/>
  <c r="F310" i="75"/>
  <c r="E310" i="75"/>
  <c r="AD309" i="75"/>
  <c r="AC309" i="75"/>
  <c r="AB309" i="75"/>
  <c r="AA309" i="75"/>
  <c r="Z309" i="75"/>
  <c r="Y309" i="75"/>
  <c r="J309" i="75"/>
  <c r="I309" i="75"/>
  <c r="H309" i="75"/>
  <c r="G309" i="75"/>
  <c r="F309" i="75"/>
  <c r="E309" i="75"/>
  <c r="AD308" i="75"/>
  <c r="AC308" i="75"/>
  <c r="AB308" i="75"/>
  <c r="AA308" i="75"/>
  <c r="Z308" i="75"/>
  <c r="Y308" i="75"/>
  <c r="J308" i="75"/>
  <c r="I308" i="75"/>
  <c r="H308" i="75"/>
  <c r="G308" i="75"/>
  <c r="F308" i="75"/>
  <c r="E308" i="75"/>
  <c r="AD307" i="75"/>
  <c r="AC307" i="75"/>
  <c r="AB307" i="75"/>
  <c r="AA307" i="75"/>
  <c r="Z307" i="75"/>
  <c r="Y307" i="75"/>
  <c r="J307" i="75"/>
  <c r="I307" i="75"/>
  <c r="H307" i="75"/>
  <c r="G307" i="75"/>
  <c r="F307" i="75"/>
  <c r="E307" i="75"/>
  <c r="AD306" i="75"/>
  <c r="AC306" i="75"/>
  <c r="AB306" i="75"/>
  <c r="AA306" i="75"/>
  <c r="Z306" i="75"/>
  <c r="Y306" i="75"/>
  <c r="J306" i="75"/>
  <c r="I306" i="75"/>
  <c r="H306" i="75"/>
  <c r="G306" i="75"/>
  <c r="F306" i="75"/>
  <c r="E306" i="75"/>
  <c r="AD305" i="75"/>
  <c r="AC305" i="75"/>
  <c r="AB305" i="75"/>
  <c r="AA305" i="75"/>
  <c r="Z305" i="75"/>
  <c r="Y305" i="75"/>
  <c r="J305" i="75"/>
  <c r="I305" i="75"/>
  <c r="H305" i="75"/>
  <c r="G305" i="75"/>
  <c r="F305" i="75"/>
  <c r="E305" i="75"/>
  <c r="AD304" i="75"/>
  <c r="AC304" i="75"/>
  <c r="AB304" i="75"/>
  <c r="AA304" i="75"/>
  <c r="Z304" i="75"/>
  <c r="Y304" i="75"/>
  <c r="J304" i="75"/>
  <c r="I304" i="75"/>
  <c r="H304" i="75"/>
  <c r="G304" i="75"/>
  <c r="F304" i="75"/>
  <c r="E304" i="75"/>
  <c r="AD303" i="75"/>
  <c r="AC303" i="75"/>
  <c r="AB303" i="75"/>
  <c r="AA303" i="75"/>
  <c r="Z303" i="75"/>
  <c r="Y303" i="75"/>
  <c r="J303" i="75"/>
  <c r="I303" i="75"/>
  <c r="H303" i="75"/>
  <c r="G303" i="75"/>
  <c r="F303" i="75"/>
  <c r="E303" i="75"/>
  <c r="AD302" i="75"/>
  <c r="AC302" i="75"/>
  <c r="AB302" i="75"/>
  <c r="AA302" i="75"/>
  <c r="Z302" i="75"/>
  <c r="Y302" i="75"/>
  <c r="J302" i="75"/>
  <c r="I302" i="75"/>
  <c r="H302" i="75"/>
  <c r="G302" i="75"/>
  <c r="F302" i="75"/>
  <c r="E302" i="75"/>
  <c r="AD301" i="75"/>
  <c r="AC301" i="75"/>
  <c r="AB301" i="75"/>
  <c r="AA301" i="75"/>
  <c r="Z301" i="75"/>
  <c r="Y301" i="75"/>
  <c r="J301" i="75"/>
  <c r="I301" i="75"/>
  <c r="H301" i="75"/>
  <c r="G301" i="75"/>
  <c r="F301" i="75"/>
  <c r="E301" i="75"/>
  <c r="AD300" i="75"/>
  <c r="AC300" i="75"/>
  <c r="AB300" i="75"/>
  <c r="AA300" i="75"/>
  <c r="Z300" i="75"/>
  <c r="Y300" i="75"/>
  <c r="J300" i="75"/>
  <c r="I300" i="75"/>
  <c r="H300" i="75"/>
  <c r="G300" i="75"/>
  <c r="F300" i="75"/>
  <c r="E300" i="75"/>
  <c r="AD299" i="75"/>
  <c r="AC299" i="75"/>
  <c r="AB299" i="75"/>
  <c r="AA299" i="75"/>
  <c r="Z299" i="75"/>
  <c r="Y299" i="75"/>
  <c r="J299" i="75"/>
  <c r="I299" i="75"/>
  <c r="H299" i="75"/>
  <c r="G299" i="75"/>
  <c r="F299" i="75"/>
  <c r="E299" i="75"/>
  <c r="AD298" i="75"/>
  <c r="AC298" i="75"/>
  <c r="AB298" i="75"/>
  <c r="AA298" i="75"/>
  <c r="Z298" i="75"/>
  <c r="Y298" i="75"/>
  <c r="J298" i="75"/>
  <c r="I298" i="75"/>
  <c r="H298" i="75"/>
  <c r="G298" i="75"/>
  <c r="F298" i="75"/>
  <c r="E298" i="75"/>
  <c r="AD297" i="75"/>
  <c r="AC297" i="75"/>
  <c r="AB297" i="75"/>
  <c r="AA297" i="75"/>
  <c r="Z297" i="75"/>
  <c r="Y297" i="75"/>
  <c r="J297" i="75"/>
  <c r="I297" i="75"/>
  <c r="H297" i="75"/>
  <c r="G297" i="75"/>
  <c r="F297" i="75"/>
  <c r="E297" i="75"/>
  <c r="AD296" i="75"/>
  <c r="AC296" i="75"/>
  <c r="AB296" i="75"/>
  <c r="AA296" i="75"/>
  <c r="Z296" i="75"/>
  <c r="Y296" i="75"/>
  <c r="J296" i="75"/>
  <c r="I296" i="75"/>
  <c r="H296" i="75"/>
  <c r="G296" i="75"/>
  <c r="F296" i="75"/>
  <c r="E296" i="75"/>
  <c r="AD295" i="75"/>
  <c r="AC295" i="75"/>
  <c r="AB295" i="75"/>
  <c r="AA295" i="75"/>
  <c r="Z295" i="75"/>
  <c r="Y295" i="75"/>
  <c r="J295" i="75"/>
  <c r="I295" i="75"/>
  <c r="H295" i="75"/>
  <c r="G295" i="75"/>
  <c r="F295" i="75"/>
  <c r="E295" i="75"/>
  <c r="AD294" i="75"/>
  <c r="AC294" i="75"/>
  <c r="AB294" i="75"/>
  <c r="AA294" i="75"/>
  <c r="Z294" i="75"/>
  <c r="Y294" i="75"/>
  <c r="J294" i="75"/>
  <c r="I294" i="75"/>
  <c r="H294" i="75"/>
  <c r="G294" i="75"/>
  <c r="F294" i="75"/>
  <c r="E294" i="75"/>
  <c r="AD293" i="75"/>
  <c r="AC293" i="75"/>
  <c r="AB293" i="75"/>
  <c r="AA293" i="75"/>
  <c r="Z293" i="75"/>
  <c r="Y293" i="75"/>
  <c r="J293" i="75"/>
  <c r="I293" i="75"/>
  <c r="H293" i="75"/>
  <c r="G293" i="75"/>
  <c r="F293" i="75"/>
  <c r="E293" i="75"/>
  <c r="AD292" i="75"/>
  <c r="AC292" i="75"/>
  <c r="AB292" i="75"/>
  <c r="AA292" i="75"/>
  <c r="Z292" i="75"/>
  <c r="Y292" i="75"/>
  <c r="J292" i="75"/>
  <c r="I292" i="75"/>
  <c r="H292" i="75"/>
  <c r="G292" i="75"/>
  <c r="F292" i="75"/>
  <c r="E292" i="75"/>
  <c r="AD287" i="75"/>
  <c r="AC287" i="75"/>
  <c r="AB287" i="75"/>
  <c r="AA287" i="75"/>
  <c r="Z287" i="75"/>
  <c r="Y287" i="75"/>
  <c r="J287" i="75"/>
  <c r="I287" i="75"/>
  <c r="H287" i="75"/>
  <c r="G287" i="75"/>
  <c r="F287" i="75"/>
  <c r="E287" i="75"/>
  <c r="AD286" i="75"/>
  <c r="AC286" i="75"/>
  <c r="AB286" i="75"/>
  <c r="AA286" i="75"/>
  <c r="Z286" i="75"/>
  <c r="Y286" i="75"/>
  <c r="J286" i="75"/>
  <c r="I286" i="75"/>
  <c r="H286" i="75"/>
  <c r="G286" i="75"/>
  <c r="F286" i="75"/>
  <c r="E286" i="75"/>
  <c r="AD285" i="75"/>
  <c r="AC285" i="75"/>
  <c r="AB285" i="75"/>
  <c r="AA285" i="75"/>
  <c r="Z285" i="75"/>
  <c r="Y285" i="75"/>
  <c r="J285" i="75"/>
  <c r="I285" i="75"/>
  <c r="H285" i="75"/>
  <c r="G285" i="75"/>
  <c r="F285" i="75"/>
  <c r="E285" i="75"/>
  <c r="AD284" i="75"/>
  <c r="AC284" i="75"/>
  <c r="AB284" i="75"/>
  <c r="AA284" i="75"/>
  <c r="Z284" i="75"/>
  <c r="Y284" i="75"/>
  <c r="J284" i="75"/>
  <c r="I284" i="75"/>
  <c r="H284" i="75"/>
  <c r="G284" i="75"/>
  <c r="F284" i="75"/>
  <c r="E284" i="75"/>
  <c r="AD283" i="75"/>
  <c r="AC283" i="75"/>
  <c r="AB283" i="75"/>
  <c r="AA283" i="75"/>
  <c r="Z283" i="75"/>
  <c r="Y283" i="75"/>
  <c r="J283" i="75"/>
  <c r="I283" i="75"/>
  <c r="H283" i="75"/>
  <c r="G283" i="75"/>
  <c r="F283" i="75"/>
  <c r="E283" i="75"/>
  <c r="AD282" i="75"/>
  <c r="AC282" i="75"/>
  <c r="AB282" i="75"/>
  <c r="AA282" i="75"/>
  <c r="Z282" i="75"/>
  <c r="Y282" i="75"/>
  <c r="J282" i="75"/>
  <c r="I282" i="75"/>
  <c r="H282" i="75"/>
  <c r="G282" i="75"/>
  <c r="F282" i="75"/>
  <c r="E282" i="75"/>
  <c r="AD281" i="75"/>
  <c r="AC281" i="75"/>
  <c r="AB281" i="75"/>
  <c r="AA281" i="75"/>
  <c r="Z281" i="75"/>
  <c r="Y281" i="75"/>
  <c r="J281" i="75"/>
  <c r="I281" i="75"/>
  <c r="H281" i="75"/>
  <c r="G281" i="75"/>
  <c r="F281" i="75"/>
  <c r="E281" i="75"/>
  <c r="AD280" i="75"/>
  <c r="AC280" i="75"/>
  <c r="AB280" i="75"/>
  <c r="AA280" i="75"/>
  <c r="Z280" i="75"/>
  <c r="Y280" i="75"/>
  <c r="J280" i="75"/>
  <c r="I280" i="75"/>
  <c r="H280" i="75"/>
  <c r="G280" i="75"/>
  <c r="F280" i="75"/>
  <c r="E280" i="75"/>
  <c r="AD279" i="75"/>
  <c r="AC279" i="75"/>
  <c r="AB279" i="75"/>
  <c r="AA279" i="75"/>
  <c r="Z279" i="75"/>
  <c r="Y279" i="75"/>
  <c r="J279" i="75"/>
  <c r="I279" i="75"/>
  <c r="H279" i="75"/>
  <c r="G279" i="75"/>
  <c r="F279" i="75"/>
  <c r="E279" i="75"/>
  <c r="AD278" i="75"/>
  <c r="AC278" i="75"/>
  <c r="AB278" i="75"/>
  <c r="AA278" i="75"/>
  <c r="Z278" i="75"/>
  <c r="Y278" i="75"/>
  <c r="J278" i="75"/>
  <c r="I278" i="75"/>
  <c r="H278" i="75"/>
  <c r="G278" i="75"/>
  <c r="F278" i="75"/>
  <c r="E278" i="75"/>
  <c r="AD277" i="75"/>
  <c r="AC277" i="75"/>
  <c r="AB277" i="75"/>
  <c r="AA277" i="75"/>
  <c r="Z277" i="75"/>
  <c r="Y277" i="75"/>
  <c r="J277" i="75"/>
  <c r="I277" i="75"/>
  <c r="H277" i="75"/>
  <c r="G277" i="75"/>
  <c r="F277" i="75"/>
  <c r="E277" i="75"/>
  <c r="AD276" i="75"/>
  <c r="AC276" i="75"/>
  <c r="AB276" i="75"/>
  <c r="AA276" i="75"/>
  <c r="Z276" i="75"/>
  <c r="Y276" i="75"/>
  <c r="J276" i="75"/>
  <c r="I276" i="75"/>
  <c r="H276" i="75"/>
  <c r="G276" i="75"/>
  <c r="F276" i="75"/>
  <c r="E276" i="75"/>
  <c r="AD275" i="75"/>
  <c r="AC275" i="75"/>
  <c r="AB275" i="75"/>
  <c r="AA275" i="75"/>
  <c r="Z275" i="75"/>
  <c r="Y275" i="75"/>
  <c r="J275" i="75"/>
  <c r="I275" i="75"/>
  <c r="H275" i="75"/>
  <c r="G275" i="75"/>
  <c r="F275" i="75"/>
  <c r="E275" i="75"/>
  <c r="AD274" i="75"/>
  <c r="AC274" i="75"/>
  <c r="AB274" i="75"/>
  <c r="AA274" i="75"/>
  <c r="Z274" i="75"/>
  <c r="Y274" i="75"/>
  <c r="J274" i="75"/>
  <c r="I274" i="75"/>
  <c r="H274" i="75"/>
  <c r="G274" i="75"/>
  <c r="F274" i="75"/>
  <c r="E274" i="75"/>
  <c r="AD273" i="75"/>
  <c r="AC273" i="75"/>
  <c r="AB273" i="75"/>
  <c r="AA273" i="75"/>
  <c r="Z273" i="75"/>
  <c r="Y273" i="75"/>
  <c r="J273" i="75"/>
  <c r="I273" i="75"/>
  <c r="H273" i="75"/>
  <c r="G273" i="75"/>
  <c r="F273" i="75"/>
  <c r="E273" i="75"/>
  <c r="AD272" i="75"/>
  <c r="AC272" i="75"/>
  <c r="AB272" i="75"/>
  <c r="AA272" i="75"/>
  <c r="Z272" i="75"/>
  <c r="Y272" i="75"/>
  <c r="J272" i="75"/>
  <c r="I272" i="75"/>
  <c r="H272" i="75"/>
  <c r="G272" i="75"/>
  <c r="F272" i="75"/>
  <c r="E272" i="75"/>
  <c r="AD271" i="75"/>
  <c r="AC271" i="75"/>
  <c r="AB271" i="75"/>
  <c r="AA271" i="75"/>
  <c r="Z271" i="75"/>
  <c r="Y271" i="75"/>
  <c r="J271" i="75"/>
  <c r="I271" i="75"/>
  <c r="H271" i="75"/>
  <c r="G271" i="75"/>
  <c r="F271" i="75"/>
  <c r="E271" i="75"/>
  <c r="AD270" i="75"/>
  <c r="AC270" i="75"/>
  <c r="AB270" i="75"/>
  <c r="AA270" i="75"/>
  <c r="Z270" i="75"/>
  <c r="Y270" i="75"/>
  <c r="J270" i="75"/>
  <c r="I270" i="75"/>
  <c r="H270" i="75"/>
  <c r="G270" i="75"/>
  <c r="F270" i="75"/>
  <c r="E270" i="75"/>
  <c r="AD269" i="75"/>
  <c r="AC269" i="75"/>
  <c r="AB269" i="75"/>
  <c r="AA269" i="75"/>
  <c r="Z269" i="75"/>
  <c r="Y269" i="75"/>
  <c r="J269" i="75"/>
  <c r="I269" i="75"/>
  <c r="H269" i="75"/>
  <c r="G269" i="75"/>
  <c r="F269" i="75"/>
  <c r="E269" i="75"/>
  <c r="AD268" i="75"/>
  <c r="AC268" i="75"/>
  <c r="AB268" i="75"/>
  <c r="AA268" i="75"/>
  <c r="Z268" i="75"/>
  <c r="Y268" i="75"/>
  <c r="J268" i="75"/>
  <c r="I268" i="75"/>
  <c r="H268" i="75"/>
  <c r="G268" i="75"/>
  <c r="F268" i="75"/>
  <c r="E268" i="75"/>
  <c r="AD267" i="75"/>
  <c r="AC267" i="75"/>
  <c r="AB267" i="75"/>
  <c r="AA267" i="75"/>
  <c r="Z267" i="75"/>
  <c r="Y267" i="75"/>
  <c r="J267" i="75"/>
  <c r="I267" i="75"/>
  <c r="H267" i="75"/>
  <c r="G267" i="75"/>
  <c r="F267" i="75"/>
  <c r="E267" i="75"/>
  <c r="AD266" i="75"/>
  <c r="AC266" i="75"/>
  <c r="AB266" i="75"/>
  <c r="AA266" i="75"/>
  <c r="Z266" i="75"/>
  <c r="Y266" i="75"/>
  <c r="J266" i="75"/>
  <c r="I266" i="75"/>
  <c r="H266" i="75"/>
  <c r="G266" i="75"/>
  <c r="F266" i="75"/>
  <c r="E266" i="75"/>
  <c r="AD265" i="75"/>
  <c r="AC265" i="75"/>
  <c r="AB265" i="75"/>
  <c r="AA265" i="75"/>
  <c r="Z265" i="75"/>
  <c r="Y265" i="75"/>
  <c r="J265" i="75"/>
  <c r="I265" i="75"/>
  <c r="H265" i="75"/>
  <c r="G265" i="75"/>
  <c r="F265" i="75"/>
  <c r="E265" i="75"/>
  <c r="AD264" i="75"/>
  <c r="AC264" i="75"/>
  <c r="AB264" i="75"/>
  <c r="AA264" i="75"/>
  <c r="Z264" i="75"/>
  <c r="Y264" i="75"/>
  <c r="J264" i="75"/>
  <c r="I264" i="75"/>
  <c r="H264" i="75"/>
  <c r="G264" i="75"/>
  <c r="F264" i="75"/>
  <c r="E264" i="75"/>
  <c r="AD263" i="75"/>
  <c r="AC263" i="75"/>
  <c r="AB263" i="75"/>
  <c r="AA263" i="75"/>
  <c r="Z263" i="75"/>
  <c r="Y263" i="75"/>
  <c r="J263" i="75"/>
  <c r="I263" i="75"/>
  <c r="H263" i="75"/>
  <c r="G263" i="75"/>
  <c r="F263" i="75"/>
  <c r="E263" i="75"/>
  <c r="AD262" i="75"/>
  <c r="AC262" i="75"/>
  <c r="AB262" i="75"/>
  <c r="AA262" i="75"/>
  <c r="Z262" i="75"/>
  <c r="Y262" i="75"/>
  <c r="J262" i="75"/>
  <c r="I262" i="75"/>
  <c r="H262" i="75"/>
  <c r="G262" i="75"/>
  <c r="F262" i="75"/>
  <c r="E262" i="75"/>
  <c r="AD261" i="75"/>
  <c r="AC261" i="75"/>
  <c r="AB261" i="75"/>
  <c r="AA261" i="75"/>
  <c r="Z261" i="75"/>
  <c r="Y261" i="75"/>
  <c r="J261" i="75"/>
  <c r="I261" i="75"/>
  <c r="H261" i="75"/>
  <c r="G261" i="75"/>
  <c r="F261" i="75"/>
  <c r="E261" i="75"/>
  <c r="AD260" i="75"/>
  <c r="AC260" i="75"/>
  <c r="AB260" i="75"/>
  <c r="AA260" i="75"/>
  <c r="Z260" i="75"/>
  <c r="Y260" i="75"/>
  <c r="J260" i="75"/>
  <c r="I260" i="75"/>
  <c r="H260" i="75"/>
  <c r="G260" i="75"/>
  <c r="F260" i="75"/>
  <c r="E260" i="75"/>
  <c r="AD259" i="75"/>
  <c r="AC259" i="75"/>
  <c r="AB259" i="75"/>
  <c r="AA259" i="75"/>
  <c r="Z259" i="75"/>
  <c r="Y259" i="75"/>
  <c r="J259" i="75"/>
  <c r="I259" i="75"/>
  <c r="H259" i="75"/>
  <c r="G259" i="75"/>
  <c r="F259" i="75"/>
  <c r="E259" i="75"/>
  <c r="AD258" i="75"/>
  <c r="AC258" i="75"/>
  <c r="AB258" i="75"/>
  <c r="AA258" i="75"/>
  <c r="Z258" i="75"/>
  <c r="Y258" i="75"/>
  <c r="J258" i="75"/>
  <c r="I258" i="75"/>
  <c r="H258" i="75"/>
  <c r="G258" i="75"/>
  <c r="F258" i="75"/>
  <c r="E258" i="75"/>
  <c r="AD257" i="75"/>
  <c r="AC257" i="75"/>
  <c r="AB257" i="75"/>
  <c r="AA257" i="75"/>
  <c r="Z257" i="75"/>
  <c r="Y257" i="75"/>
  <c r="J257" i="75"/>
  <c r="I257" i="75"/>
  <c r="H257" i="75"/>
  <c r="G257" i="75"/>
  <c r="F257" i="75"/>
  <c r="E257" i="75"/>
  <c r="AD256" i="75"/>
  <c r="AC256" i="75"/>
  <c r="AB256" i="75"/>
  <c r="AA256" i="75"/>
  <c r="Z256" i="75"/>
  <c r="Y256" i="75"/>
  <c r="J256" i="75"/>
  <c r="I256" i="75"/>
  <c r="H256" i="75"/>
  <c r="G256" i="75"/>
  <c r="F256" i="75"/>
  <c r="E256" i="75"/>
  <c r="AD255" i="75"/>
  <c r="AC255" i="75"/>
  <c r="AB255" i="75"/>
  <c r="AA255" i="75"/>
  <c r="Z255" i="75"/>
  <c r="Y255" i="75"/>
  <c r="J255" i="75"/>
  <c r="I255" i="75"/>
  <c r="H255" i="75"/>
  <c r="G255" i="75"/>
  <c r="F255" i="75"/>
  <c r="E255" i="75"/>
  <c r="AD254" i="75"/>
  <c r="AC254" i="75"/>
  <c r="AB254" i="75"/>
  <c r="AA254" i="75"/>
  <c r="Z254" i="75"/>
  <c r="Y254" i="75"/>
  <c r="J254" i="75"/>
  <c r="I254" i="75"/>
  <c r="H254" i="75"/>
  <c r="G254" i="75"/>
  <c r="F254" i="75"/>
  <c r="E254" i="75"/>
  <c r="AD253" i="75"/>
  <c r="AC253" i="75"/>
  <c r="AB253" i="75"/>
  <c r="AA253" i="75"/>
  <c r="Z253" i="75"/>
  <c r="Y253" i="75"/>
  <c r="J253" i="75"/>
  <c r="I253" i="75"/>
  <c r="H253" i="75"/>
  <c r="G253" i="75"/>
  <c r="F253" i="75"/>
  <c r="E253" i="75"/>
  <c r="AD252" i="75"/>
  <c r="AC252" i="75"/>
  <c r="AB252" i="75"/>
  <c r="AA252" i="75"/>
  <c r="Z252" i="75"/>
  <c r="Y252" i="75"/>
  <c r="J252" i="75"/>
  <c r="I252" i="75"/>
  <c r="H252" i="75"/>
  <c r="G252" i="75"/>
  <c r="F252" i="75"/>
  <c r="E252" i="75"/>
  <c r="AD251" i="75"/>
  <c r="AC251" i="75"/>
  <c r="AB251" i="75"/>
  <c r="AA251" i="75"/>
  <c r="Z251" i="75"/>
  <c r="Y251" i="75"/>
  <c r="J251" i="75"/>
  <c r="I251" i="75"/>
  <c r="H251" i="75"/>
  <c r="G251" i="75"/>
  <c r="F251" i="75"/>
  <c r="E251" i="75"/>
  <c r="AD250" i="75"/>
  <c r="AC250" i="75"/>
  <c r="AB250" i="75"/>
  <c r="AA250" i="75"/>
  <c r="Z250" i="75"/>
  <c r="Y250" i="75"/>
  <c r="J250" i="75"/>
  <c r="I250" i="75"/>
  <c r="H250" i="75"/>
  <c r="G250" i="75"/>
  <c r="F250" i="75"/>
  <c r="E250" i="75"/>
  <c r="AD249" i="75"/>
  <c r="AC249" i="75"/>
  <c r="AB249" i="75"/>
  <c r="AA249" i="75"/>
  <c r="Z249" i="75"/>
  <c r="Y249" i="75"/>
  <c r="J249" i="75"/>
  <c r="I249" i="75"/>
  <c r="H249" i="75"/>
  <c r="G249" i="75"/>
  <c r="F249" i="75"/>
  <c r="E249" i="75"/>
  <c r="AD248" i="75"/>
  <c r="AC248" i="75"/>
  <c r="AB248" i="75"/>
  <c r="AA248" i="75"/>
  <c r="Z248" i="75"/>
  <c r="Y248" i="75"/>
  <c r="J248" i="75"/>
  <c r="I248" i="75"/>
  <c r="H248" i="75"/>
  <c r="G248" i="75"/>
  <c r="F248" i="75"/>
  <c r="E248" i="75"/>
  <c r="AD243" i="75"/>
  <c r="AC243" i="75"/>
  <c r="AB243" i="75"/>
  <c r="AA243" i="75"/>
  <c r="Z243" i="75"/>
  <c r="Y243" i="75"/>
  <c r="J243" i="75"/>
  <c r="I243" i="75"/>
  <c r="H243" i="75"/>
  <c r="G243" i="75"/>
  <c r="F243" i="75"/>
  <c r="E243" i="75"/>
  <c r="AD242" i="75"/>
  <c r="AC242" i="75"/>
  <c r="AB242" i="75"/>
  <c r="AA242" i="75"/>
  <c r="Z242" i="75"/>
  <c r="Y242" i="75"/>
  <c r="J242" i="75"/>
  <c r="I242" i="75"/>
  <c r="H242" i="75"/>
  <c r="G242" i="75"/>
  <c r="F242" i="75"/>
  <c r="E242" i="75"/>
  <c r="AD241" i="75"/>
  <c r="AC241" i="75"/>
  <c r="AB241" i="75"/>
  <c r="AA241" i="75"/>
  <c r="Z241" i="75"/>
  <c r="Y241" i="75"/>
  <c r="J241" i="75"/>
  <c r="I241" i="75"/>
  <c r="H241" i="75"/>
  <c r="G241" i="75"/>
  <c r="F241" i="75"/>
  <c r="E241" i="75"/>
  <c r="AD240" i="75"/>
  <c r="AC240" i="75"/>
  <c r="AB240" i="75"/>
  <c r="AA240" i="75"/>
  <c r="Z240" i="75"/>
  <c r="Y240" i="75"/>
  <c r="J240" i="75"/>
  <c r="I240" i="75"/>
  <c r="H240" i="75"/>
  <c r="G240" i="75"/>
  <c r="F240" i="75"/>
  <c r="E240" i="75"/>
  <c r="AD239" i="75"/>
  <c r="AC239" i="75"/>
  <c r="AB239" i="75"/>
  <c r="AA239" i="75"/>
  <c r="Z239" i="75"/>
  <c r="Y239" i="75"/>
  <c r="J239" i="75"/>
  <c r="I239" i="75"/>
  <c r="H239" i="75"/>
  <c r="G239" i="75"/>
  <c r="F239" i="75"/>
  <c r="E239" i="75"/>
  <c r="AD238" i="75"/>
  <c r="AC238" i="75"/>
  <c r="AB238" i="75"/>
  <c r="AA238" i="75"/>
  <c r="Z238" i="75"/>
  <c r="Y238" i="75"/>
  <c r="J238" i="75"/>
  <c r="I238" i="75"/>
  <c r="H238" i="75"/>
  <c r="G238" i="75"/>
  <c r="F238" i="75"/>
  <c r="E238" i="75"/>
  <c r="AD237" i="75"/>
  <c r="AC237" i="75"/>
  <c r="AB237" i="75"/>
  <c r="AA237" i="75"/>
  <c r="Z237" i="75"/>
  <c r="Y237" i="75"/>
  <c r="J237" i="75"/>
  <c r="I237" i="75"/>
  <c r="H237" i="75"/>
  <c r="G237" i="75"/>
  <c r="F237" i="75"/>
  <c r="E237" i="75"/>
  <c r="AD236" i="75"/>
  <c r="AC236" i="75"/>
  <c r="AB236" i="75"/>
  <c r="AA236" i="75"/>
  <c r="Z236" i="75"/>
  <c r="Y236" i="75"/>
  <c r="J236" i="75"/>
  <c r="I236" i="75"/>
  <c r="H236" i="75"/>
  <c r="G236" i="75"/>
  <c r="F236" i="75"/>
  <c r="E236" i="75"/>
  <c r="AD235" i="75"/>
  <c r="AC235" i="75"/>
  <c r="AB235" i="75"/>
  <c r="AA235" i="75"/>
  <c r="Z235" i="75"/>
  <c r="Y235" i="75"/>
  <c r="J235" i="75"/>
  <c r="I235" i="75"/>
  <c r="H235" i="75"/>
  <c r="G235" i="75"/>
  <c r="F235" i="75"/>
  <c r="E235" i="75"/>
  <c r="AD234" i="75"/>
  <c r="AC234" i="75"/>
  <c r="AB234" i="75"/>
  <c r="AA234" i="75"/>
  <c r="Z234" i="75"/>
  <c r="Y234" i="75"/>
  <c r="J234" i="75"/>
  <c r="I234" i="75"/>
  <c r="H234" i="75"/>
  <c r="G234" i="75"/>
  <c r="F234" i="75"/>
  <c r="E234" i="75"/>
  <c r="AD233" i="75"/>
  <c r="AC233" i="75"/>
  <c r="AB233" i="75"/>
  <c r="AA233" i="75"/>
  <c r="Z233" i="75"/>
  <c r="Y233" i="75"/>
  <c r="J233" i="75"/>
  <c r="I233" i="75"/>
  <c r="H233" i="75"/>
  <c r="G233" i="75"/>
  <c r="F233" i="75"/>
  <c r="E233" i="75"/>
  <c r="AD232" i="75"/>
  <c r="AC232" i="75"/>
  <c r="AB232" i="75"/>
  <c r="AA232" i="75"/>
  <c r="Z232" i="75"/>
  <c r="Y232" i="75"/>
  <c r="J232" i="75"/>
  <c r="I232" i="75"/>
  <c r="H232" i="75"/>
  <c r="G232" i="75"/>
  <c r="F232" i="75"/>
  <c r="E232" i="75"/>
  <c r="AD231" i="75"/>
  <c r="AC231" i="75"/>
  <c r="AB231" i="75"/>
  <c r="AA231" i="75"/>
  <c r="Z231" i="75"/>
  <c r="Y231" i="75"/>
  <c r="J231" i="75"/>
  <c r="I231" i="75"/>
  <c r="H231" i="75"/>
  <c r="G231" i="75"/>
  <c r="F231" i="75"/>
  <c r="E231" i="75"/>
  <c r="AD230" i="75"/>
  <c r="AC230" i="75"/>
  <c r="AB230" i="75"/>
  <c r="AA230" i="75"/>
  <c r="Z230" i="75"/>
  <c r="Y230" i="75"/>
  <c r="J230" i="75"/>
  <c r="I230" i="75"/>
  <c r="H230" i="75"/>
  <c r="G230" i="75"/>
  <c r="F230" i="75"/>
  <c r="E230" i="75"/>
  <c r="AD229" i="75"/>
  <c r="AC229" i="75"/>
  <c r="AB229" i="75"/>
  <c r="AA229" i="75"/>
  <c r="Z229" i="75"/>
  <c r="Y229" i="75"/>
  <c r="J229" i="75"/>
  <c r="I229" i="75"/>
  <c r="H229" i="75"/>
  <c r="G229" i="75"/>
  <c r="F229" i="75"/>
  <c r="E229" i="75"/>
  <c r="AD228" i="75"/>
  <c r="AC228" i="75"/>
  <c r="AB228" i="75"/>
  <c r="AA228" i="75"/>
  <c r="Z228" i="75"/>
  <c r="Y228" i="75"/>
  <c r="J228" i="75"/>
  <c r="I228" i="75"/>
  <c r="H228" i="75"/>
  <c r="G228" i="75"/>
  <c r="F228" i="75"/>
  <c r="E228" i="75"/>
  <c r="AD227" i="75"/>
  <c r="AC227" i="75"/>
  <c r="AB227" i="75"/>
  <c r="AA227" i="75"/>
  <c r="Z227" i="75"/>
  <c r="Y227" i="75"/>
  <c r="J227" i="75"/>
  <c r="I227" i="75"/>
  <c r="H227" i="75"/>
  <c r="G227" i="75"/>
  <c r="F227" i="75"/>
  <c r="E227" i="75"/>
  <c r="AD226" i="75"/>
  <c r="AC226" i="75"/>
  <c r="AB226" i="75"/>
  <c r="AA226" i="75"/>
  <c r="Z226" i="75"/>
  <c r="Y226" i="75"/>
  <c r="J226" i="75"/>
  <c r="I226" i="75"/>
  <c r="H226" i="75"/>
  <c r="G226" i="75"/>
  <c r="F226" i="75"/>
  <c r="E226" i="75"/>
  <c r="AD225" i="75"/>
  <c r="AC225" i="75"/>
  <c r="AB225" i="75"/>
  <c r="AA225" i="75"/>
  <c r="Z225" i="75"/>
  <c r="Y225" i="75"/>
  <c r="J225" i="75"/>
  <c r="I225" i="75"/>
  <c r="H225" i="75"/>
  <c r="G225" i="75"/>
  <c r="F225" i="75"/>
  <c r="E225" i="75"/>
  <c r="AD224" i="75"/>
  <c r="AC224" i="75"/>
  <c r="AB224" i="75"/>
  <c r="AA224" i="75"/>
  <c r="Z224" i="75"/>
  <c r="Y224" i="75"/>
  <c r="J224" i="75"/>
  <c r="I224" i="75"/>
  <c r="H224" i="75"/>
  <c r="G224" i="75"/>
  <c r="F224" i="75"/>
  <c r="E224" i="75"/>
  <c r="AD223" i="75"/>
  <c r="AC223" i="75"/>
  <c r="AB223" i="75"/>
  <c r="AA223" i="75"/>
  <c r="Z223" i="75"/>
  <c r="Y223" i="75"/>
  <c r="J223" i="75"/>
  <c r="I223" i="75"/>
  <c r="H223" i="75"/>
  <c r="G223" i="75"/>
  <c r="F223" i="75"/>
  <c r="E223" i="75"/>
  <c r="AD222" i="75"/>
  <c r="AC222" i="75"/>
  <c r="AB222" i="75"/>
  <c r="AA222" i="75"/>
  <c r="Z222" i="75"/>
  <c r="Y222" i="75"/>
  <c r="J222" i="75"/>
  <c r="I222" i="75"/>
  <c r="H222" i="75"/>
  <c r="G222" i="75"/>
  <c r="F222" i="75"/>
  <c r="E222" i="75"/>
  <c r="AD221" i="75"/>
  <c r="AC221" i="75"/>
  <c r="AB221" i="75"/>
  <c r="AA221" i="75"/>
  <c r="Z221" i="75"/>
  <c r="Y221" i="75"/>
  <c r="J221" i="75"/>
  <c r="I221" i="75"/>
  <c r="H221" i="75"/>
  <c r="G221" i="75"/>
  <c r="F221" i="75"/>
  <c r="E221" i="75"/>
  <c r="AD220" i="75"/>
  <c r="AC220" i="75"/>
  <c r="AB220" i="75"/>
  <c r="AA220" i="75"/>
  <c r="Z220" i="75"/>
  <c r="Y220" i="75"/>
  <c r="J220" i="75"/>
  <c r="I220" i="75"/>
  <c r="H220" i="75"/>
  <c r="G220" i="75"/>
  <c r="F220" i="75"/>
  <c r="E220" i="75"/>
  <c r="AD219" i="75"/>
  <c r="AC219" i="75"/>
  <c r="AB219" i="75"/>
  <c r="AA219" i="75"/>
  <c r="Z219" i="75"/>
  <c r="Y219" i="75"/>
  <c r="J219" i="75"/>
  <c r="I219" i="75"/>
  <c r="H219" i="75"/>
  <c r="G219" i="75"/>
  <c r="F219" i="75"/>
  <c r="E219" i="75"/>
  <c r="AD218" i="75"/>
  <c r="AC218" i="75"/>
  <c r="AB218" i="75"/>
  <c r="AA218" i="75"/>
  <c r="Z218" i="75"/>
  <c r="Y218" i="75"/>
  <c r="J218" i="75"/>
  <c r="I218" i="75"/>
  <c r="H218" i="75"/>
  <c r="G218" i="75"/>
  <c r="F218" i="75"/>
  <c r="E218" i="75"/>
  <c r="AD217" i="75"/>
  <c r="AC217" i="75"/>
  <c r="AB217" i="75"/>
  <c r="AA217" i="75"/>
  <c r="Z217" i="75"/>
  <c r="Y217" i="75"/>
  <c r="J217" i="75"/>
  <c r="I217" i="75"/>
  <c r="H217" i="75"/>
  <c r="G217" i="75"/>
  <c r="F217" i="75"/>
  <c r="E217" i="75"/>
  <c r="AD216" i="75"/>
  <c r="AC216" i="75"/>
  <c r="AB216" i="75"/>
  <c r="AA216" i="75"/>
  <c r="Z216" i="75"/>
  <c r="Y216" i="75"/>
  <c r="J216" i="75"/>
  <c r="I216" i="75"/>
  <c r="H216" i="75"/>
  <c r="G216" i="75"/>
  <c r="F216" i="75"/>
  <c r="E216" i="75"/>
  <c r="AD215" i="75"/>
  <c r="AC215" i="75"/>
  <c r="AB215" i="75"/>
  <c r="AA215" i="75"/>
  <c r="Z215" i="75"/>
  <c r="Y215" i="75"/>
  <c r="J215" i="75"/>
  <c r="I215" i="75"/>
  <c r="H215" i="75"/>
  <c r="G215" i="75"/>
  <c r="F215" i="75"/>
  <c r="E215" i="75"/>
  <c r="AD214" i="75"/>
  <c r="AC214" i="75"/>
  <c r="AB214" i="75"/>
  <c r="AA214" i="75"/>
  <c r="Z214" i="75"/>
  <c r="Y214" i="75"/>
  <c r="J214" i="75"/>
  <c r="I214" i="75"/>
  <c r="H214" i="75"/>
  <c r="G214" i="75"/>
  <c r="F214" i="75"/>
  <c r="E214" i="75"/>
  <c r="AD213" i="75"/>
  <c r="AC213" i="75"/>
  <c r="AB213" i="75"/>
  <c r="AA213" i="75"/>
  <c r="Z213" i="75"/>
  <c r="Y213" i="75"/>
  <c r="J213" i="75"/>
  <c r="I213" i="75"/>
  <c r="H213" i="75"/>
  <c r="G213" i="75"/>
  <c r="F213" i="75"/>
  <c r="E213" i="75"/>
  <c r="AD212" i="75"/>
  <c r="AC212" i="75"/>
  <c r="AB212" i="75"/>
  <c r="AA212" i="75"/>
  <c r="Z212" i="75"/>
  <c r="Y212" i="75"/>
  <c r="J212" i="75"/>
  <c r="I212" i="75"/>
  <c r="H212" i="75"/>
  <c r="G212" i="75"/>
  <c r="F212" i="75"/>
  <c r="E212" i="75"/>
  <c r="AD211" i="75"/>
  <c r="AC211" i="75"/>
  <c r="AB211" i="75"/>
  <c r="AA211" i="75"/>
  <c r="Z211" i="75"/>
  <c r="Y211" i="75"/>
  <c r="J211" i="75"/>
  <c r="I211" i="75"/>
  <c r="H211" i="75"/>
  <c r="G211" i="75"/>
  <c r="F211" i="75"/>
  <c r="E211" i="75"/>
  <c r="AD210" i="75"/>
  <c r="AC210" i="75"/>
  <c r="AB210" i="75"/>
  <c r="AA210" i="75"/>
  <c r="Z210" i="75"/>
  <c r="Y210" i="75"/>
  <c r="J210" i="75"/>
  <c r="I210" i="75"/>
  <c r="H210" i="75"/>
  <c r="G210" i="75"/>
  <c r="F210" i="75"/>
  <c r="E210" i="75"/>
  <c r="AD209" i="75"/>
  <c r="AC209" i="75"/>
  <c r="AB209" i="75"/>
  <c r="AA209" i="75"/>
  <c r="Z209" i="75"/>
  <c r="Y209" i="75"/>
  <c r="J209" i="75"/>
  <c r="I209" i="75"/>
  <c r="H209" i="75"/>
  <c r="G209" i="75"/>
  <c r="F209" i="75"/>
  <c r="E209" i="75"/>
  <c r="AD208" i="75"/>
  <c r="AC208" i="75"/>
  <c r="AB208" i="75"/>
  <c r="AA208" i="75"/>
  <c r="Z208" i="75"/>
  <c r="Y208" i="75"/>
  <c r="J208" i="75"/>
  <c r="I208" i="75"/>
  <c r="H208" i="75"/>
  <c r="G208" i="75"/>
  <c r="F208" i="75"/>
  <c r="E208" i="75"/>
  <c r="AD207" i="75"/>
  <c r="AC207" i="75"/>
  <c r="AB207" i="75"/>
  <c r="AA207" i="75"/>
  <c r="Z207" i="75"/>
  <c r="Y207" i="75"/>
  <c r="J207" i="75"/>
  <c r="I207" i="75"/>
  <c r="H207" i="75"/>
  <c r="G207" i="75"/>
  <c r="F207" i="75"/>
  <c r="E207" i="75"/>
  <c r="AD206" i="75"/>
  <c r="AC206" i="75"/>
  <c r="AB206" i="75"/>
  <c r="AA206" i="75"/>
  <c r="Z206" i="75"/>
  <c r="Y206" i="75"/>
  <c r="J206" i="75"/>
  <c r="I206" i="75"/>
  <c r="H206" i="75"/>
  <c r="G206" i="75"/>
  <c r="F206" i="75"/>
  <c r="E206" i="75"/>
  <c r="AD205" i="75"/>
  <c r="AC205" i="75"/>
  <c r="AB205" i="75"/>
  <c r="AA205" i="75"/>
  <c r="Z205" i="75"/>
  <c r="Y205" i="75"/>
  <c r="J205" i="75"/>
  <c r="I205" i="75"/>
  <c r="H205" i="75"/>
  <c r="G205" i="75"/>
  <c r="F205" i="75"/>
  <c r="E205" i="75"/>
  <c r="AD204" i="75"/>
  <c r="AC204" i="75"/>
  <c r="AB204" i="75"/>
  <c r="AA204" i="75"/>
  <c r="Z204" i="75"/>
  <c r="Y204" i="75"/>
  <c r="J204" i="75"/>
  <c r="I204" i="75"/>
  <c r="H204" i="75"/>
  <c r="G204" i="75"/>
  <c r="F204" i="75"/>
  <c r="E204" i="75"/>
  <c r="AD199" i="75"/>
  <c r="AC199" i="75"/>
  <c r="AB199" i="75"/>
  <c r="AA199" i="75"/>
  <c r="Z199" i="75"/>
  <c r="Y199" i="75"/>
  <c r="J199" i="75"/>
  <c r="I199" i="75"/>
  <c r="H199" i="75"/>
  <c r="G199" i="75"/>
  <c r="F199" i="75"/>
  <c r="E199" i="75"/>
  <c r="AD198" i="75"/>
  <c r="AC198" i="75"/>
  <c r="AB198" i="75"/>
  <c r="AA198" i="75"/>
  <c r="Z198" i="75"/>
  <c r="Y198" i="75"/>
  <c r="J198" i="75"/>
  <c r="I198" i="75"/>
  <c r="H198" i="75"/>
  <c r="G198" i="75"/>
  <c r="F198" i="75"/>
  <c r="E198" i="75"/>
  <c r="AD197" i="75"/>
  <c r="AC197" i="75"/>
  <c r="AB197" i="75"/>
  <c r="AA197" i="75"/>
  <c r="Z197" i="75"/>
  <c r="Y197" i="75"/>
  <c r="J197" i="75"/>
  <c r="I197" i="75"/>
  <c r="H197" i="75"/>
  <c r="G197" i="75"/>
  <c r="F197" i="75"/>
  <c r="E197" i="75"/>
  <c r="AD196" i="75"/>
  <c r="AC196" i="75"/>
  <c r="AB196" i="75"/>
  <c r="AA196" i="75"/>
  <c r="Z196" i="75"/>
  <c r="Y196" i="75"/>
  <c r="J196" i="75"/>
  <c r="I196" i="75"/>
  <c r="H196" i="75"/>
  <c r="G196" i="75"/>
  <c r="F196" i="75"/>
  <c r="E196" i="75"/>
  <c r="AD195" i="75"/>
  <c r="AC195" i="75"/>
  <c r="AB195" i="75"/>
  <c r="AA195" i="75"/>
  <c r="Z195" i="75"/>
  <c r="Y195" i="75"/>
  <c r="J195" i="75"/>
  <c r="I195" i="75"/>
  <c r="H195" i="75"/>
  <c r="G195" i="75"/>
  <c r="F195" i="75"/>
  <c r="E195" i="75"/>
  <c r="AD194" i="75"/>
  <c r="AC194" i="75"/>
  <c r="AB194" i="75"/>
  <c r="AA194" i="75"/>
  <c r="Z194" i="75"/>
  <c r="Y194" i="75"/>
  <c r="J194" i="75"/>
  <c r="I194" i="75"/>
  <c r="H194" i="75"/>
  <c r="G194" i="75"/>
  <c r="F194" i="75"/>
  <c r="E194" i="75"/>
  <c r="AD193" i="75"/>
  <c r="AC193" i="75"/>
  <c r="AB193" i="75"/>
  <c r="AA193" i="75"/>
  <c r="Z193" i="75"/>
  <c r="Y193" i="75"/>
  <c r="J193" i="75"/>
  <c r="I193" i="75"/>
  <c r="H193" i="75"/>
  <c r="G193" i="75"/>
  <c r="F193" i="75"/>
  <c r="E193" i="75"/>
  <c r="AD192" i="75"/>
  <c r="AC192" i="75"/>
  <c r="AB192" i="75"/>
  <c r="AA192" i="75"/>
  <c r="Z192" i="75"/>
  <c r="Y192" i="75"/>
  <c r="J192" i="75"/>
  <c r="I192" i="75"/>
  <c r="H192" i="75"/>
  <c r="G192" i="75"/>
  <c r="F192" i="75"/>
  <c r="E192" i="75"/>
  <c r="AD191" i="75"/>
  <c r="AC191" i="75"/>
  <c r="AB191" i="75"/>
  <c r="AA191" i="75"/>
  <c r="Z191" i="75"/>
  <c r="Y191" i="75"/>
  <c r="J191" i="75"/>
  <c r="I191" i="75"/>
  <c r="H191" i="75"/>
  <c r="G191" i="75"/>
  <c r="F191" i="75"/>
  <c r="E191" i="75"/>
  <c r="AD190" i="75"/>
  <c r="AC190" i="75"/>
  <c r="AB190" i="75"/>
  <c r="AA190" i="75"/>
  <c r="Z190" i="75"/>
  <c r="Y190" i="75"/>
  <c r="J190" i="75"/>
  <c r="I190" i="75"/>
  <c r="H190" i="75"/>
  <c r="G190" i="75"/>
  <c r="F190" i="75"/>
  <c r="E190" i="75"/>
  <c r="AD189" i="75"/>
  <c r="AC189" i="75"/>
  <c r="AB189" i="75"/>
  <c r="AA189" i="75"/>
  <c r="Z189" i="75"/>
  <c r="Y189" i="75"/>
  <c r="J189" i="75"/>
  <c r="I189" i="75"/>
  <c r="H189" i="75"/>
  <c r="G189" i="75"/>
  <c r="F189" i="75"/>
  <c r="E189" i="75"/>
  <c r="AD188" i="75"/>
  <c r="AC188" i="75"/>
  <c r="AB188" i="75"/>
  <c r="AA188" i="75"/>
  <c r="Z188" i="75"/>
  <c r="Y188" i="75"/>
  <c r="J188" i="75"/>
  <c r="I188" i="75"/>
  <c r="H188" i="75"/>
  <c r="G188" i="75"/>
  <c r="F188" i="75"/>
  <c r="E188" i="75"/>
  <c r="AD187" i="75"/>
  <c r="AC187" i="75"/>
  <c r="AB187" i="75"/>
  <c r="AA187" i="75"/>
  <c r="Z187" i="75"/>
  <c r="Y187" i="75"/>
  <c r="J187" i="75"/>
  <c r="I187" i="75"/>
  <c r="H187" i="75"/>
  <c r="G187" i="75"/>
  <c r="F187" i="75"/>
  <c r="E187" i="75"/>
  <c r="AD186" i="75"/>
  <c r="AC186" i="75"/>
  <c r="AB186" i="75"/>
  <c r="AA186" i="75"/>
  <c r="Z186" i="75"/>
  <c r="Y186" i="75"/>
  <c r="J186" i="75"/>
  <c r="I186" i="75"/>
  <c r="H186" i="75"/>
  <c r="G186" i="75"/>
  <c r="F186" i="75"/>
  <c r="E186" i="75"/>
  <c r="AD185" i="75"/>
  <c r="AC185" i="75"/>
  <c r="AB185" i="75"/>
  <c r="AA185" i="75"/>
  <c r="Z185" i="75"/>
  <c r="Y185" i="75"/>
  <c r="J185" i="75"/>
  <c r="I185" i="75"/>
  <c r="H185" i="75"/>
  <c r="G185" i="75"/>
  <c r="F185" i="75"/>
  <c r="E185" i="75"/>
  <c r="AD184" i="75"/>
  <c r="AC184" i="75"/>
  <c r="AB184" i="75"/>
  <c r="AA184" i="75"/>
  <c r="Z184" i="75"/>
  <c r="Y184" i="75"/>
  <c r="J184" i="75"/>
  <c r="I184" i="75"/>
  <c r="H184" i="75"/>
  <c r="G184" i="75"/>
  <c r="F184" i="75"/>
  <c r="E184" i="75"/>
  <c r="AD183" i="75"/>
  <c r="AC183" i="75"/>
  <c r="AB183" i="75"/>
  <c r="AA183" i="75"/>
  <c r="Z183" i="75"/>
  <c r="Y183" i="75"/>
  <c r="J183" i="75"/>
  <c r="I183" i="75"/>
  <c r="H183" i="75"/>
  <c r="G183" i="75"/>
  <c r="F183" i="75"/>
  <c r="E183" i="75"/>
  <c r="AD182" i="75"/>
  <c r="AC182" i="75"/>
  <c r="AB182" i="75"/>
  <c r="AA182" i="75"/>
  <c r="Z182" i="75"/>
  <c r="Y182" i="75"/>
  <c r="J182" i="75"/>
  <c r="I182" i="75"/>
  <c r="H182" i="75"/>
  <c r="G182" i="75"/>
  <c r="F182" i="75"/>
  <c r="E182" i="75"/>
  <c r="AD181" i="75"/>
  <c r="AC181" i="75"/>
  <c r="AB181" i="75"/>
  <c r="AA181" i="75"/>
  <c r="Z181" i="75"/>
  <c r="Y181" i="75"/>
  <c r="J181" i="75"/>
  <c r="I181" i="75"/>
  <c r="H181" i="75"/>
  <c r="G181" i="75"/>
  <c r="F181" i="75"/>
  <c r="E181" i="75"/>
  <c r="AD180" i="75"/>
  <c r="AC180" i="75"/>
  <c r="AB180" i="75"/>
  <c r="AA180" i="75"/>
  <c r="Z180" i="75"/>
  <c r="Y180" i="75"/>
  <c r="J180" i="75"/>
  <c r="I180" i="75"/>
  <c r="H180" i="75"/>
  <c r="G180" i="75"/>
  <c r="F180" i="75"/>
  <c r="E180" i="75"/>
  <c r="AD179" i="75"/>
  <c r="AC179" i="75"/>
  <c r="AB179" i="75"/>
  <c r="AA179" i="75"/>
  <c r="Z179" i="75"/>
  <c r="Y179" i="75"/>
  <c r="J179" i="75"/>
  <c r="I179" i="75"/>
  <c r="H179" i="75"/>
  <c r="G179" i="75"/>
  <c r="F179" i="75"/>
  <c r="E179" i="75"/>
  <c r="AD178" i="75"/>
  <c r="AC178" i="75"/>
  <c r="AB178" i="75"/>
  <c r="AA178" i="75"/>
  <c r="Z178" i="75"/>
  <c r="Y178" i="75"/>
  <c r="J178" i="75"/>
  <c r="I178" i="75"/>
  <c r="H178" i="75"/>
  <c r="G178" i="75"/>
  <c r="F178" i="75"/>
  <c r="E178" i="75"/>
  <c r="AD177" i="75"/>
  <c r="AC177" i="75"/>
  <c r="AB177" i="75"/>
  <c r="AA177" i="75"/>
  <c r="Z177" i="75"/>
  <c r="Y177" i="75"/>
  <c r="J177" i="75"/>
  <c r="I177" i="75"/>
  <c r="H177" i="75"/>
  <c r="G177" i="75"/>
  <c r="F177" i="75"/>
  <c r="E177" i="75"/>
  <c r="AD176" i="75"/>
  <c r="AC176" i="75"/>
  <c r="AB176" i="75"/>
  <c r="AA176" i="75"/>
  <c r="Z176" i="75"/>
  <c r="Y176" i="75"/>
  <c r="J176" i="75"/>
  <c r="I176" i="75"/>
  <c r="H176" i="75"/>
  <c r="G176" i="75"/>
  <c r="F176" i="75"/>
  <c r="E176" i="75"/>
  <c r="AD175" i="75"/>
  <c r="AC175" i="75"/>
  <c r="AB175" i="75"/>
  <c r="AA175" i="75"/>
  <c r="Z175" i="75"/>
  <c r="Y175" i="75"/>
  <c r="J175" i="75"/>
  <c r="I175" i="75"/>
  <c r="H175" i="75"/>
  <c r="G175" i="75"/>
  <c r="F175" i="75"/>
  <c r="E175" i="75"/>
  <c r="AD174" i="75"/>
  <c r="AC174" i="75"/>
  <c r="AB174" i="75"/>
  <c r="AA174" i="75"/>
  <c r="Y174" i="75"/>
  <c r="J174" i="75"/>
  <c r="I174" i="75"/>
  <c r="H174" i="75"/>
  <c r="G174" i="75"/>
  <c r="AD173" i="75"/>
  <c r="AC173" i="75"/>
  <c r="AB173" i="75"/>
  <c r="AA173" i="75"/>
  <c r="Z173" i="75"/>
  <c r="Y173" i="75"/>
  <c r="J173" i="75"/>
  <c r="I173" i="75"/>
  <c r="H173" i="75"/>
  <c r="G173" i="75"/>
  <c r="F173" i="75"/>
  <c r="E173" i="75"/>
  <c r="AD172" i="75"/>
  <c r="AC172" i="75"/>
  <c r="AB172" i="75"/>
  <c r="AA172" i="75"/>
  <c r="Z172" i="75"/>
  <c r="Y172" i="75"/>
  <c r="J172" i="75"/>
  <c r="I172" i="75"/>
  <c r="H172" i="75"/>
  <c r="G172" i="75"/>
  <c r="F172" i="75"/>
  <c r="E172" i="75"/>
  <c r="AD171" i="75"/>
  <c r="AC171" i="75"/>
  <c r="AB171" i="75"/>
  <c r="AA171" i="75"/>
  <c r="Z171" i="75"/>
  <c r="Y171" i="75"/>
  <c r="J171" i="75"/>
  <c r="I171" i="75"/>
  <c r="H171" i="75"/>
  <c r="G171" i="75"/>
  <c r="F171" i="75"/>
  <c r="E171" i="75"/>
  <c r="AD170" i="75"/>
  <c r="AC170" i="75"/>
  <c r="AB170" i="75"/>
  <c r="AA170" i="75"/>
  <c r="Z170" i="75"/>
  <c r="Y170" i="75"/>
  <c r="J170" i="75"/>
  <c r="I170" i="75"/>
  <c r="H170" i="75"/>
  <c r="G170" i="75"/>
  <c r="F170" i="75"/>
  <c r="E170" i="75"/>
  <c r="AC169" i="75"/>
  <c r="AB169" i="75"/>
  <c r="AA169" i="75"/>
  <c r="Z169" i="75"/>
  <c r="Y169" i="75"/>
  <c r="H169" i="75"/>
  <c r="G169" i="75"/>
  <c r="F169" i="75"/>
  <c r="E169" i="75"/>
  <c r="AD168" i="75"/>
  <c r="AC168" i="75"/>
  <c r="AB168" i="75"/>
  <c r="AA168" i="75"/>
  <c r="Z168" i="75"/>
  <c r="Y168" i="75"/>
  <c r="J168" i="75"/>
  <c r="I168" i="75"/>
  <c r="H168" i="75"/>
  <c r="G168" i="75"/>
  <c r="F168" i="75"/>
  <c r="E168" i="75"/>
  <c r="AD167" i="75"/>
  <c r="AC167" i="75"/>
  <c r="AB167" i="75"/>
  <c r="AA167" i="75"/>
  <c r="Z167" i="75"/>
  <c r="Y167" i="75"/>
  <c r="J167" i="75"/>
  <c r="I167" i="75"/>
  <c r="H167" i="75"/>
  <c r="G167" i="75"/>
  <c r="F167" i="75"/>
  <c r="E167" i="75"/>
  <c r="AD166" i="75"/>
  <c r="AC166" i="75"/>
  <c r="AB166" i="75"/>
  <c r="AA166" i="75"/>
  <c r="Z166" i="75"/>
  <c r="Y166" i="75"/>
  <c r="J166" i="75"/>
  <c r="I166" i="75"/>
  <c r="H166" i="75"/>
  <c r="G166" i="75"/>
  <c r="F166" i="75"/>
  <c r="E166" i="75"/>
  <c r="AD165" i="75"/>
  <c r="AC165" i="75"/>
  <c r="AB165" i="75"/>
  <c r="AA165" i="75"/>
  <c r="Z165" i="75"/>
  <c r="Y165" i="75"/>
  <c r="J165" i="75"/>
  <c r="I165" i="75"/>
  <c r="H165" i="75"/>
  <c r="G165" i="75"/>
  <c r="F165" i="75"/>
  <c r="E165" i="75"/>
  <c r="AD164" i="75"/>
  <c r="AC164" i="75"/>
  <c r="AB164" i="75"/>
  <c r="AA164" i="75"/>
  <c r="Z164" i="75"/>
  <c r="Y164" i="75"/>
  <c r="J164" i="75"/>
  <c r="I164" i="75"/>
  <c r="H164" i="75"/>
  <c r="G164" i="75"/>
  <c r="F164" i="75"/>
  <c r="E164" i="75"/>
  <c r="AD163" i="75"/>
  <c r="AC163" i="75"/>
  <c r="AB163" i="75"/>
  <c r="AA163" i="75"/>
  <c r="Z163" i="75"/>
  <c r="Y163" i="75"/>
  <c r="J163" i="75"/>
  <c r="I163" i="75"/>
  <c r="H163" i="75"/>
  <c r="G163" i="75"/>
  <c r="F163" i="75"/>
  <c r="E163" i="75"/>
  <c r="AD162" i="75"/>
  <c r="AC162" i="75"/>
  <c r="AB162" i="75"/>
  <c r="AA162" i="75"/>
  <c r="Z162" i="75"/>
  <c r="Y162" i="75"/>
  <c r="J162" i="75"/>
  <c r="I162" i="75"/>
  <c r="H162" i="75"/>
  <c r="G162" i="75"/>
  <c r="F162" i="75"/>
  <c r="E162" i="75"/>
  <c r="AD161" i="75"/>
  <c r="AC161" i="75"/>
  <c r="AB161" i="75"/>
  <c r="AA161" i="75"/>
  <c r="Z161" i="75"/>
  <c r="Y161" i="75"/>
  <c r="J161" i="75"/>
  <c r="I161" i="75"/>
  <c r="H161" i="75"/>
  <c r="G161" i="75"/>
  <c r="F161" i="75"/>
  <c r="E161" i="75"/>
  <c r="AD160" i="75"/>
  <c r="AC160" i="75"/>
  <c r="AB160" i="75"/>
  <c r="AA160" i="75"/>
  <c r="Z160" i="75"/>
  <c r="Y160" i="75"/>
  <c r="J160" i="75"/>
  <c r="I160" i="75"/>
  <c r="H160" i="75"/>
  <c r="G160" i="75"/>
  <c r="F160" i="75"/>
  <c r="E160" i="75"/>
  <c r="AD155" i="75"/>
  <c r="AC155" i="75"/>
  <c r="AB155" i="75"/>
  <c r="AA155" i="75"/>
  <c r="Z155" i="75"/>
  <c r="Y155" i="75"/>
  <c r="J155" i="75"/>
  <c r="I155" i="75"/>
  <c r="H155" i="75"/>
  <c r="G155" i="75"/>
  <c r="F155" i="75"/>
  <c r="E155" i="75"/>
  <c r="AD154" i="75"/>
  <c r="AC154" i="75"/>
  <c r="AB154" i="75"/>
  <c r="AA154" i="75"/>
  <c r="Z154" i="75"/>
  <c r="Y154" i="75"/>
  <c r="J154" i="75"/>
  <c r="I154" i="75"/>
  <c r="H154" i="75"/>
  <c r="G154" i="75"/>
  <c r="F154" i="75"/>
  <c r="E154" i="75"/>
  <c r="AD153" i="75"/>
  <c r="AC153" i="75"/>
  <c r="AB153" i="75"/>
  <c r="AA153" i="75"/>
  <c r="Z153" i="75"/>
  <c r="Y153" i="75"/>
  <c r="J153" i="75"/>
  <c r="I153" i="75"/>
  <c r="H153" i="75"/>
  <c r="G153" i="75"/>
  <c r="F153" i="75"/>
  <c r="E153" i="75"/>
  <c r="AD152" i="75"/>
  <c r="AC152" i="75"/>
  <c r="AB152" i="75"/>
  <c r="AA152" i="75"/>
  <c r="Z152" i="75"/>
  <c r="Y152" i="75"/>
  <c r="J152" i="75"/>
  <c r="I152" i="75"/>
  <c r="H152" i="75"/>
  <c r="G152" i="75"/>
  <c r="F152" i="75"/>
  <c r="E152" i="75"/>
  <c r="AD151" i="75"/>
  <c r="AC151" i="75"/>
  <c r="AB151" i="75"/>
  <c r="AA151" i="75"/>
  <c r="Z151" i="75"/>
  <c r="Y151" i="75"/>
  <c r="J151" i="75"/>
  <c r="I151" i="75"/>
  <c r="H151" i="75"/>
  <c r="G151" i="75"/>
  <c r="F151" i="75"/>
  <c r="E151" i="75"/>
  <c r="AD150" i="75"/>
  <c r="AC150" i="75"/>
  <c r="AB150" i="75"/>
  <c r="AA150" i="75"/>
  <c r="Z150" i="75"/>
  <c r="Y150" i="75"/>
  <c r="J150" i="75"/>
  <c r="I150" i="75"/>
  <c r="H150" i="75"/>
  <c r="G150" i="75"/>
  <c r="F150" i="75"/>
  <c r="E150" i="75"/>
  <c r="AD149" i="75"/>
  <c r="AC149" i="75"/>
  <c r="AB149" i="75"/>
  <c r="AA149" i="75"/>
  <c r="Z149" i="75"/>
  <c r="Y149" i="75"/>
  <c r="J149" i="75"/>
  <c r="I149" i="75"/>
  <c r="H149" i="75"/>
  <c r="G149" i="75"/>
  <c r="F149" i="75"/>
  <c r="E149" i="75"/>
  <c r="AD148" i="75"/>
  <c r="AC148" i="75"/>
  <c r="AB148" i="75"/>
  <c r="AA148" i="75"/>
  <c r="Z148" i="75"/>
  <c r="Y148" i="75"/>
  <c r="J148" i="75"/>
  <c r="I148" i="75"/>
  <c r="H148" i="75"/>
  <c r="G148" i="75"/>
  <c r="F148" i="75"/>
  <c r="E148" i="75"/>
  <c r="AD147" i="75"/>
  <c r="AC147" i="75"/>
  <c r="AB147" i="75"/>
  <c r="AA147" i="75"/>
  <c r="Z147" i="75"/>
  <c r="Y147" i="75"/>
  <c r="J147" i="75"/>
  <c r="I147" i="75"/>
  <c r="H147" i="75"/>
  <c r="G147" i="75"/>
  <c r="F147" i="75"/>
  <c r="E147" i="75"/>
  <c r="AD146" i="75"/>
  <c r="AC146" i="75"/>
  <c r="AB146" i="75"/>
  <c r="AA146" i="75"/>
  <c r="Z146" i="75"/>
  <c r="Y146" i="75"/>
  <c r="J146" i="75"/>
  <c r="I146" i="75"/>
  <c r="H146" i="75"/>
  <c r="G146" i="75"/>
  <c r="F146" i="75"/>
  <c r="E146" i="75"/>
  <c r="AD145" i="75"/>
  <c r="AC145" i="75"/>
  <c r="AB145" i="75"/>
  <c r="AA145" i="75"/>
  <c r="Z145" i="75"/>
  <c r="Y145" i="75"/>
  <c r="J145" i="75"/>
  <c r="I145" i="75"/>
  <c r="H145" i="75"/>
  <c r="G145" i="75"/>
  <c r="F145" i="75"/>
  <c r="E145" i="75"/>
  <c r="AD144" i="75"/>
  <c r="AC144" i="75"/>
  <c r="AB144" i="75"/>
  <c r="AA144" i="75"/>
  <c r="Z144" i="75"/>
  <c r="Y144" i="75"/>
  <c r="J144" i="75"/>
  <c r="I144" i="75"/>
  <c r="H144" i="75"/>
  <c r="G144" i="75"/>
  <c r="F144" i="75"/>
  <c r="E144" i="75"/>
  <c r="AD143" i="75"/>
  <c r="AC143" i="75"/>
  <c r="AB143" i="75"/>
  <c r="AA143" i="75"/>
  <c r="Z143" i="75"/>
  <c r="Y143" i="75"/>
  <c r="J143" i="75"/>
  <c r="I143" i="75"/>
  <c r="H143" i="75"/>
  <c r="G143" i="75"/>
  <c r="F143" i="75"/>
  <c r="E143" i="75"/>
  <c r="AD142" i="75"/>
  <c r="AC142" i="75"/>
  <c r="AB142" i="75"/>
  <c r="AA142" i="75"/>
  <c r="Z142" i="75"/>
  <c r="Y142" i="75"/>
  <c r="J142" i="75"/>
  <c r="I142" i="75"/>
  <c r="H142" i="75"/>
  <c r="G142" i="75"/>
  <c r="F142" i="75"/>
  <c r="E142" i="75"/>
  <c r="AD141" i="75"/>
  <c r="AC141" i="75"/>
  <c r="AB141" i="75"/>
  <c r="AA141" i="75"/>
  <c r="Z141" i="75"/>
  <c r="Y141" i="75"/>
  <c r="J141" i="75"/>
  <c r="I141" i="75"/>
  <c r="H141" i="75"/>
  <c r="G141" i="75"/>
  <c r="F141" i="75"/>
  <c r="E141" i="75"/>
  <c r="AD140" i="75"/>
  <c r="AC140" i="75"/>
  <c r="AB140" i="75"/>
  <c r="AA140" i="75"/>
  <c r="Z140" i="75"/>
  <c r="Y140" i="75"/>
  <c r="J140" i="75"/>
  <c r="I140" i="75"/>
  <c r="H140" i="75"/>
  <c r="G140" i="75"/>
  <c r="F140" i="75"/>
  <c r="E140" i="75"/>
  <c r="AD139" i="75"/>
  <c r="AC139" i="75"/>
  <c r="AB139" i="75"/>
  <c r="AA139" i="75"/>
  <c r="Z139" i="75"/>
  <c r="Y139" i="75"/>
  <c r="J139" i="75"/>
  <c r="I139" i="75"/>
  <c r="H139" i="75"/>
  <c r="G139" i="75"/>
  <c r="F139" i="75"/>
  <c r="E139" i="75"/>
  <c r="AD138" i="75"/>
  <c r="AC138" i="75"/>
  <c r="AB138" i="75"/>
  <c r="AA138" i="75"/>
  <c r="Z138" i="75"/>
  <c r="Y138" i="75"/>
  <c r="J138" i="75"/>
  <c r="I138" i="75"/>
  <c r="H138" i="75"/>
  <c r="G138" i="75"/>
  <c r="F138" i="75"/>
  <c r="E138" i="75"/>
  <c r="AD137" i="75"/>
  <c r="AC137" i="75"/>
  <c r="AB137" i="75"/>
  <c r="AA137" i="75"/>
  <c r="Z137" i="75"/>
  <c r="Y137" i="75"/>
  <c r="J137" i="75"/>
  <c r="I137" i="75"/>
  <c r="H137" i="75"/>
  <c r="G137" i="75"/>
  <c r="F137" i="75"/>
  <c r="E137" i="75"/>
  <c r="AD136" i="75"/>
  <c r="AC136" i="75"/>
  <c r="AB136" i="75"/>
  <c r="AA136" i="75"/>
  <c r="Z136" i="75"/>
  <c r="Y136" i="75"/>
  <c r="J136" i="75"/>
  <c r="I136" i="75"/>
  <c r="H136" i="75"/>
  <c r="G136" i="75"/>
  <c r="F136" i="75"/>
  <c r="E136" i="75"/>
  <c r="AD135" i="75"/>
  <c r="AC135" i="75"/>
  <c r="AB135" i="75"/>
  <c r="AA135" i="75"/>
  <c r="Z135" i="75"/>
  <c r="Y135" i="75"/>
  <c r="J135" i="75"/>
  <c r="I135" i="75"/>
  <c r="H135" i="75"/>
  <c r="G135" i="75"/>
  <c r="F135" i="75"/>
  <c r="E135" i="75"/>
  <c r="AD134" i="75"/>
  <c r="AC134" i="75"/>
  <c r="AB134" i="75"/>
  <c r="AA134" i="75"/>
  <c r="Z134" i="75"/>
  <c r="Y134" i="75"/>
  <c r="J134" i="75"/>
  <c r="I134" i="75"/>
  <c r="H134" i="75"/>
  <c r="G134" i="75"/>
  <c r="F134" i="75"/>
  <c r="E134" i="75"/>
  <c r="AD133" i="75"/>
  <c r="AC133" i="75"/>
  <c r="AB133" i="75"/>
  <c r="AA133" i="75"/>
  <c r="Z133" i="75"/>
  <c r="Y133" i="75"/>
  <c r="J133" i="75"/>
  <c r="I133" i="75"/>
  <c r="H133" i="75"/>
  <c r="G133" i="75"/>
  <c r="F133" i="75"/>
  <c r="E133" i="75"/>
  <c r="AD132" i="75"/>
  <c r="AC132" i="75"/>
  <c r="AB132" i="75"/>
  <c r="AA132" i="75"/>
  <c r="Z132" i="75"/>
  <c r="Y132" i="75"/>
  <c r="J132" i="75"/>
  <c r="I132" i="75"/>
  <c r="H132" i="75"/>
  <c r="G132" i="75"/>
  <c r="F132" i="75"/>
  <c r="E132" i="75"/>
  <c r="AD131" i="75"/>
  <c r="AC131" i="75"/>
  <c r="AB131" i="75"/>
  <c r="AA131" i="75"/>
  <c r="Z131" i="75"/>
  <c r="Y131" i="75"/>
  <c r="J131" i="75"/>
  <c r="I131" i="75"/>
  <c r="H131" i="75"/>
  <c r="G131" i="75"/>
  <c r="F131" i="75"/>
  <c r="E131" i="75"/>
  <c r="AD130" i="75"/>
  <c r="AC130" i="75"/>
  <c r="AB130" i="75"/>
  <c r="AA130" i="75"/>
  <c r="Z130" i="75"/>
  <c r="Y130" i="75"/>
  <c r="J130" i="75"/>
  <c r="I130" i="75"/>
  <c r="H130" i="75"/>
  <c r="G130" i="75"/>
  <c r="F130" i="75"/>
  <c r="E130" i="75"/>
  <c r="AD129" i="75"/>
  <c r="AC129" i="75"/>
  <c r="AB129" i="75"/>
  <c r="AA129" i="75"/>
  <c r="Z129" i="75"/>
  <c r="Y129" i="75"/>
  <c r="J129" i="75"/>
  <c r="I129" i="75"/>
  <c r="H129" i="75"/>
  <c r="G129" i="75"/>
  <c r="F129" i="75"/>
  <c r="E129" i="75"/>
  <c r="AD128" i="75"/>
  <c r="AC128" i="75"/>
  <c r="AB128" i="75"/>
  <c r="AA128" i="75"/>
  <c r="Z128" i="75"/>
  <c r="Y128" i="75"/>
  <c r="J128" i="75"/>
  <c r="I128" i="75"/>
  <c r="H128" i="75"/>
  <c r="G128" i="75"/>
  <c r="F128" i="75"/>
  <c r="E128" i="75"/>
  <c r="AD127" i="75"/>
  <c r="AC127" i="75"/>
  <c r="AB127" i="75"/>
  <c r="AA127" i="75"/>
  <c r="Z127" i="75"/>
  <c r="Y127" i="75"/>
  <c r="J127" i="75"/>
  <c r="I127" i="75"/>
  <c r="H127" i="75"/>
  <c r="G127" i="75"/>
  <c r="F127" i="75"/>
  <c r="E127" i="75"/>
  <c r="AD126" i="75"/>
  <c r="AC126" i="75"/>
  <c r="AB126" i="75"/>
  <c r="AA126" i="75"/>
  <c r="Z126" i="75"/>
  <c r="Y126" i="75"/>
  <c r="J126" i="75"/>
  <c r="I126" i="75"/>
  <c r="H126" i="75"/>
  <c r="G126" i="75"/>
  <c r="F126" i="75"/>
  <c r="E126" i="75"/>
  <c r="AD125" i="75"/>
  <c r="AC125" i="75"/>
  <c r="AB125" i="75"/>
  <c r="AA125" i="75"/>
  <c r="Z125" i="75"/>
  <c r="Y125" i="75"/>
  <c r="J125" i="75"/>
  <c r="I125" i="75"/>
  <c r="H125" i="75"/>
  <c r="G125" i="75"/>
  <c r="E125" i="75"/>
  <c r="AD124" i="75"/>
  <c r="AC124" i="75"/>
  <c r="AB124" i="75"/>
  <c r="AA124" i="75"/>
  <c r="Z124" i="75"/>
  <c r="Y124" i="75"/>
  <c r="J124" i="75"/>
  <c r="I124" i="75"/>
  <c r="H124" i="75"/>
  <c r="G124" i="75"/>
  <c r="F124" i="75"/>
  <c r="E124" i="75"/>
  <c r="AD123" i="75"/>
  <c r="AC123" i="75"/>
  <c r="AB123" i="75"/>
  <c r="AA123" i="75"/>
  <c r="Z123" i="75"/>
  <c r="Y123" i="75"/>
  <c r="J123" i="75"/>
  <c r="I123" i="75"/>
  <c r="H123" i="75"/>
  <c r="G123" i="75"/>
  <c r="F123" i="75"/>
  <c r="E123" i="75"/>
  <c r="AD122" i="75"/>
  <c r="AC122" i="75"/>
  <c r="AB122" i="75"/>
  <c r="AA122" i="75"/>
  <c r="Z122" i="75"/>
  <c r="Y122" i="75"/>
  <c r="J122" i="75"/>
  <c r="I122" i="75"/>
  <c r="H122" i="75"/>
  <c r="G122" i="75"/>
  <c r="F122" i="75"/>
  <c r="E122" i="75"/>
  <c r="AD121" i="75"/>
  <c r="AC121" i="75"/>
  <c r="AB121" i="75"/>
  <c r="AA121" i="75"/>
  <c r="Z121" i="75"/>
  <c r="Y121" i="75"/>
  <c r="J121" i="75"/>
  <c r="I121" i="75"/>
  <c r="H121" i="75"/>
  <c r="G121" i="75"/>
  <c r="F121" i="75"/>
  <c r="E121" i="75"/>
  <c r="AD120" i="75"/>
  <c r="AC120" i="75"/>
  <c r="AB120" i="75"/>
  <c r="AA120" i="75"/>
  <c r="Z120" i="75"/>
  <c r="Y120" i="75"/>
  <c r="I120" i="75"/>
  <c r="H120" i="75"/>
  <c r="G120" i="75"/>
  <c r="F120" i="75"/>
  <c r="E120" i="75"/>
  <c r="AD119" i="75"/>
  <c r="AB119" i="75"/>
  <c r="AA119" i="75"/>
  <c r="Z119" i="75"/>
  <c r="J119" i="75"/>
  <c r="H119" i="75"/>
  <c r="G119" i="75"/>
  <c r="F119" i="75"/>
  <c r="AD118" i="75"/>
  <c r="AC118" i="75"/>
  <c r="AB118" i="75"/>
  <c r="AA118" i="75"/>
  <c r="Z118" i="75"/>
  <c r="Y118" i="75"/>
  <c r="J118" i="75"/>
  <c r="I118" i="75"/>
  <c r="H118" i="75"/>
  <c r="G118" i="75"/>
  <c r="F118" i="75"/>
  <c r="E118" i="75"/>
  <c r="AD117" i="75"/>
  <c r="AC117" i="75"/>
  <c r="AB117" i="75"/>
  <c r="AA117" i="75"/>
  <c r="Z117" i="75"/>
  <c r="Y117" i="75"/>
  <c r="J117" i="75"/>
  <c r="I117" i="75"/>
  <c r="H117" i="75"/>
  <c r="G117" i="75"/>
  <c r="F117" i="75"/>
  <c r="E117" i="75"/>
  <c r="AD116" i="75"/>
  <c r="AC116" i="75"/>
  <c r="AB116" i="75"/>
  <c r="AA116" i="75"/>
  <c r="Z116" i="75"/>
  <c r="Y116" i="75"/>
  <c r="J116" i="75"/>
  <c r="I116" i="75"/>
  <c r="H116" i="75"/>
  <c r="G116" i="75"/>
  <c r="F116" i="75"/>
  <c r="E116" i="75"/>
  <c r="AD111" i="75"/>
  <c r="AD375" i="75" s="1"/>
  <c r="AC111" i="75"/>
  <c r="AC375" i="75" s="1"/>
  <c r="AB111" i="75"/>
  <c r="AA111" i="75"/>
  <c r="AA375" i="75" s="1"/>
  <c r="Z111" i="75"/>
  <c r="Y111" i="75"/>
  <c r="J111" i="75"/>
  <c r="I111" i="75"/>
  <c r="H111" i="75"/>
  <c r="G111" i="75"/>
  <c r="F111" i="75"/>
  <c r="E111" i="75"/>
  <c r="AD110" i="75"/>
  <c r="AC110" i="75"/>
  <c r="AB110" i="75"/>
  <c r="AA110" i="75"/>
  <c r="AA374" i="75" s="1"/>
  <c r="Z110" i="75"/>
  <c r="Y110" i="75"/>
  <c r="J110" i="75"/>
  <c r="I110" i="75"/>
  <c r="H110" i="75"/>
  <c r="G110" i="75"/>
  <c r="F110" i="75"/>
  <c r="E110" i="75"/>
  <c r="AD109" i="75"/>
  <c r="AC109" i="75"/>
  <c r="AB109" i="75"/>
  <c r="AA109" i="75"/>
  <c r="AA373" i="75" s="1"/>
  <c r="Z109" i="75"/>
  <c r="Y109" i="75"/>
  <c r="J109" i="75"/>
  <c r="I109" i="75"/>
  <c r="H109" i="75"/>
  <c r="G109" i="75"/>
  <c r="F109" i="75"/>
  <c r="E109" i="75"/>
  <c r="AD108" i="75"/>
  <c r="AC108" i="75"/>
  <c r="AB108" i="75"/>
  <c r="AA108" i="75"/>
  <c r="AA372" i="75" s="1"/>
  <c r="Z108" i="75"/>
  <c r="Y108" i="75"/>
  <c r="J108" i="75"/>
  <c r="I108" i="75"/>
  <c r="H108" i="75"/>
  <c r="G108" i="75"/>
  <c r="F108" i="75"/>
  <c r="E108" i="75"/>
  <c r="AD107" i="75"/>
  <c r="AC107" i="75"/>
  <c r="AB107" i="75"/>
  <c r="AA107" i="75"/>
  <c r="AA371" i="75" s="1"/>
  <c r="Z107" i="75"/>
  <c r="Y107" i="75"/>
  <c r="J107" i="75"/>
  <c r="I107" i="75"/>
  <c r="H107" i="75"/>
  <c r="G107" i="75"/>
  <c r="F107" i="75"/>
  <c r="E107" i="75"/>
  <c r="AD106" i="75"/>
  <c r="AC106" i="75"/>
  <c r="AB106" i="75"/>
  <c r="AA106" i="75"/>
  <c r="AA370" i="75" s="1"/>
  <c r="Z106" i="75"/>
  <c r="Y106" i="75"/>
  <c r="J106" i="75"/>
  <c r="I106" i="75"/>
  <c r="H106" i="75"/>
  <c r="G106" i="75"/>
  <c r="F106" i="75"/>
  <c r="E106" i="75"/>
  <c r="AD105" i="75"/>
  <c r="AC105" i="75"/>
  <c r="AB105" i="75"/>
  <c r="AA105" i="75"/>
  <c r="AA369" i="75" s="1"/>
  <c r="Z105" i="75"/>
  <c r="Y105" i="75"/>
  <c r="J105" i="75"/>
  <c r="I105" i="75"/>
  <c r="H105" i="75"/>
  <c r="G105" i="75"/>
  <c r="F105" i="75"/>
  <c r="E105" i="75"/>
  <c r="AD104" i="75"/>
  <c r="AC104" i="75"/>
  <c r="AB104" i="75"/>
  <c r="AA104" i="75"/>
  <c r="AA368" i="75" s="1"/>
  <c r="Z104" i="75"/>
  <c r="Y104" i="75"/>
  <c r="J104" i="75"/>
  <c r="I104" i="75"/>
  <c r="H104" i="75"/>
  <c r="G104" i="75"/>
  <c r="F104" i="75"/>
  <c r="E104" i="75"/>
  <c r="AD103" i="75"/>
  <c r="AC103" i="75"/>
  <c r="AB103" i="75"/>
  <c r="AA103" i="75"/>
  <c r="AA367" i="75" s="1"/>
  <c r="Z103" i="75"/>
  <c r="Y103" i="75"/>
  <c r="J103" i="75"/>
  <c r="I103" i="75"/>
  <c r="H103" i="75"/>
  <c r="G103" i="75"/>
  <c r="F103" i="75"/>
  <c r="E103" i="75"/>
  <c r="AD102" i="75"/>
  <c r="AC102" i="75"/>
  <c r="AB102" i="75"/>
  <c r="AA102" i="75"/>
  <c r="AA366" i="75" s="1"/>
  <c r="Z102" i="75"/>
  <c r="Y102" i="75"/>
  <c r="Y366" i="75"/>
  <c r="J102" i="75"/>
  <c r="I102" i="75"/>
  <c r="H102" i="75"/>
  <c r="G102" i="75"/>
  <c r="F102" i="75"/>
  <c r="E102" i="75"/>
  <c r="AD101" i="75"/>
  <c r="AC101" i="75"/>
  <c r="AC365" i="75" s="1"/>
  <c r="AB101" i="75"/>
  <c r="AA101" i="75"/>
  <c r="Z101" i="75"/>
  <c r="Y101" i="75"/>
  <c r="Y365" i="75" s="1"/>
  <c r="J101" i="75"/>
  <c r="I101" i="75"/>
  <c r="H101" i="75"/>
  <c r="G101" i="75"/>
  <c r="F101" i="75"/>
  <c r="E101" i="75"/>
  <c r="AD100" i="75"/>
  <c r="AC100" i="75"/>
  <c r="AC364" i="75" s="1"/>
  <c r="AB100" i="75"/>
  <c r="AA100" i="75"/>
  <c r="Z100" i="75"/>
  <c r="Y100" i="75"/>
  <c r="Y364" i="75" s="1"/>
  <c r="J100" i="75"/>
  <c r="I100" i="75"/>
  <c r="H100" i="75"/>
  <c r="G100" i="75"/>
  <c r="F100" i="75"/>
  <c r="E100" i="75"/>
  <c r="AD99" i="75"/>
  <c r="AC99" i="75"/>
  <c r="AC363" i="75" s="1"/>
  <c r="AB99" i="75"/>
  <c r="AA99" i="75"/>
  <c r="Z99" i="75"/>
  <c r="Y99" i="75"/>
  <c r="Y363" i="75" s="1"/>
  <c r="J99" i="75"/>
  <c r="I99" i="75"/>
  <c r="H99" i="75"/>
  <c r="G99" i="75"/>
  <c r="F99" i="75"/>
  <c r="E99" i="75"/>
  <c r="AD98" i="75"/>
  <c r="AC98" i="75"/>
  <c r="AC362" i="75" s="1"/>
  <c r="AB98" i="75"/>
  <c r="AA98" i="75"/>
  <c r="Z98" i="75"/>
  <c r="Y98" i="75"/>
  <c r="Y362" i="75" s="1"/>
  <c r="J98" i="75"/>
  <c r="I98" i="75"/>
  <c r="H98" i="75"/>
  <c r="G98" i="75"/>
  <c r="F98" i="75"/>
  <c r="E98" i="75"/>
  <c r="AD97" i="75"/>
  <c r="AC97" i="75"/>
  <c r="AC361" i="75" s="1"/>
  <c r="AB97" i="75"/>
  <c r="AA97" i="75"/>
  <c r="Z97" i="75"/>
  <c r="Y97" i="75"/>
  <c r="J97" i="75"/>
  <c r="I97" i="75"/>
  <c r="H97" i="75"/>
  <c r="G97" i="75"/>
  <c r="F97" i="75"/>
  <c r="E97" i="75"/>
  <c r="AD96" i="75"/>
  <c r="AC96" i="75"/>
  <c r="AC360" i="75" s="1"/>
  <c r="AB96" i="75"/>
  <c r="AA96" i="75"/>
  <c r="Z96" i="75"/>
  <c r="Y96" i="75"/>
  <c r="Y360" i="75"/>
  <c r="J96" i="75"/>
  <c r="I96" i="75"/>
  <c r="H96" i="75"/>
  <c r="G96" i="75"/>
  <c r="F96" i="75"/>
  <c r="E96" i="75"/>
  <c r="AD95" i="75"/>
  <c r="AC95" i="75"/>
  <c r="AC359" i="75" s="1"/>
  <c r="AB95" i="75"/>
  <c r="AA95" i="75"/>
  <c r="Z95" i="75"/>
  <c r="Y95" i="75"/>
  <c r="Y359" i="75" s="1"/>
  <c r="J95" i="75"/>
  <c r="I95" i="75"/>
  <c r="H95" i="75"/>
  <c r="G95" i="75"/>
  <c r="F95" i="75"/>
  <c r="E95" i="75"/>
  <c r="AD94" i="75"/>
  <c r="AC94" i="75"/>
  <c r="AB94" i="75"/>
  <c r="AA94" i="75"/>
  <c r="Z94" i="75"/>
  <c r="Y94" i="75"/>
  <c r="Y358" i="75" s="1"/>
  <c r="J94" i="75"/>
  <c r="I94" i="75"/>
  <c r="H94" i="75"/>
  <c r="G94" i="75"/>
  <c r="F94" i="75"/>
  <c r="E94" i="75"/>
  <c r="AD93" i="75"/>
  <c r="AC93" i="75"/>
  <c r="AC357" i="75" s="1"/>
  <c r="AB93" i="75"/>
  <c r="AA93" i="75"/>
  <c r="Z93" i="75"/>
  <c r="Y93" i="75"/>
  <c r="Y357" i="75" s="1"/>
  <c r="J93" i="75"/>
  <c r="I93" i="75"/>
  <c r="H93" i="75"/>
  <c r="G93" i="75"/>
  <c r="F93" i="75"/>
  <c r="E93" i="75"/>
  <c r="AD92" i="75"/>
  <c r="AC92" i="75"/>
  <c r="AC356" i="75" s="1"/>
  <c r="AB92" i="75"/>
  <c r="AA92" i="75"/>
  <c r="Z92" i="75"/>
  <c r="Y92" i="75"/>
  <c r="Y356" i="75" s="1"/>
  <c r="J92" i="75"/>
  <c r="I92" i="75"/>
  <c r="H92" i="75"/>
  <c r="G92" i="75"/>
  <c r="F92" i="75"/>
  <c r="E92" i="75"/>
  <c r="AD91" i="75"/>
  <c r="AC91" i="75"/>
  <c r="AC355" i="75" s="1"/>
  <c r="AB91" i="75"/>
  <c r="AA91" i="75"/>
  <c r="Z91" i="75"/>
  <c r="Y91" i="75"/>
  <c r="Y355" i="75" s="1"/>
  <c r="J91" i="75"/>
  <c r="I91" i="75"/>
  <c r="H91" i="75"/>
  <c r="G91" i="75"/>
  <c r="F91" i="75"/>
  <c r="E91" i="75"/>
  <c r="AD90" i="75"/>
  <c r="AC90" i="75"/>
  <c r="AC354" i="75" s="1"/>
  <c r="AB90" i="75"/>
  <c r="AA90" i="75"/>
  <c r="Z90" i="75"/>
  <c r="Y90" i="75"/>
  <c r="Y354" i="75" s="1"/>
  <c r="J90" i="75"/>
  <c r="I90" i="75"/>
  <c r="H90" i="75"/>
  <c r="G90" i="75"/>
  <c r="F90" i="75"/>
  <c r="E90" i="75"/>
  <c r="AD89" i="75"/>
  <c r="AC89" i="75"/>
  <c r="AC353" i="75" s="1"/>
  <c r="AB89" i="75"/>
  <c r="AA89" i="75"/>
  <c r="Z89" i="75"/>
  <c r="Y89" i="75"/>
  <c r="Y353" i="75" s="1"/>
  <c r="J89" i="75"/>
  <c r="I89" i="75"/>
  <c r="H89" i="75"/>
  <c r="G89" i="75"/>
  <c r="F89" i="75"/>
  <c r="E89" i="75"/>
  <c r="AD88" i="75"/>
  <c r="AC88" i="75"/>
  <c r="AC352" i="75" s="1"/>
  <c r="AB88" i="75"/>
  <c r="AA88" i="75"/>
  <c r="Z88" i="75"/>
  <c r="Y88" i="75"/>
  <c r="Y352" i="75" s="1"/>
  <c r="J88" i="75"/>
  <c r="I88" i="75"/>
  <c r="H88" i="75"/>
  <c r="G88" i="75"/>
  <c r="F88" i="75"/>
  <c r="E88" i="75"/>
  <c r="AD87" i="75"/>
  <c r="AC87" i="75"/>
  <c r="AC351" i="75" s="1"/>
  <c r="AB87" i="75"/>
  <c r="AA87" i="75"/>
  <c r="Z87" i="75"/>
  <c r="Y87" i="75"/>
  <c r="Y351" i="75" s="1"/>
  <c r="J87" i="75"/>
  <c r="I87" i="75"/>
  <c r="H87" i="75"/>
  <c r="G87" i="75"/>
  <c r="F87" i="75"/>
  <c r="E87" i="75"/>
  <c r="AD86" i="75"/>
  <c r="AC86" i="75"/>
  <c r="AC350" i="75" s="1"/>
  <c r="AB86" i="75"/>
  <c r="AA86" i="75"/>
  <c r="Z86" i="75"/>
  <c r="Y86" i="75"/>
  <c r="J86" i="75"/>
  <c r="I86" i="75"/>
  <c r="H86" i="75"/>
  <c r="G86" i="75"/>
  <c r="F86" i="75"/>
  <c r="E86" i="75"/>
  <c r="AD85" i="75"/>
  <c r="AC85" i="75"/>
  <c r="AC349" i="75" s="1"/>
  <c r="AB85" i="75"/>
  <c r="AA85" i="75"/>
  <c r="Z85" i="75"/>
  <c r="Y85" i="75"/>
  <c r="Y349" i="75" s="1"/>
  <c r="J85" i="75"/>
  <c r="I85" i="75"/>
  <c r="H85" i="75"/>
  <c r="G85" i="75"/>
  <c r="F85" i="75"/>
  <c r="E85" i="75"/>
  <c r="AD84" i="75"/>
  <c r="AC84" i="75"/>
  <c r="AC348" i="75" s="1"/>
  <c r="AB84" i="75"/>
  <c r="AA84" i="75"/>
  <c r="Z84" i="75"/>
  <c r="Y84" i="75"/>
  <c r="Y348" i="75" s="1"/>
  <c r="J84" i="75"/>
  <c r="I84" i="75"/>
  <c r="H84" i="75"/>
  <c r="G84" i="75"/>
  <c r="F84" i="75"/>
  <c r="E84" i="75"/>
  <c r="AD83" i="75"/>
  <c r="AC83" i="75"/>
  <c r="AC347" i="75" s="1"/>
  <c r="AB83" i="75"/>
  <c r="AA83" i="75"/>
  <c r="Z83" i="75"/>
  <c r="Y83" i="75"/>
  <c r="Y347" i="75" s="1"/>
  <c r="J83" i="75"/>
  <c r="I83" i="75"/>
  <c r="H83" i="75"/>
  <c r="G83" i="75"/>
  <c r="F83" i="75"/>
  <c r="E83" i="75"/>
  <c r="AD82" i="75"/>
  <c r="AC82" i="75"/>
  <c r="AC346" i="75" s="1"/>
  <c r="AB82" i="75"/>
  <c r="AA82" i="75"/>
  <c r="Z82" i="75"/>
  <c r="Y82" i="75"/>
  <c r="Y346" i="75" s="1"/>
  <c r="J82" i="75"/>
  <c r="I82" i="75"/>
  <c r="H82" i="75"/>
  <c r="G82" i="75"/>
  <c r="F82" i="75"/>
  <c r="E82" i="75"/>
  <c r="AD81" i="75"/>
  <c r="AC81" i="75"/>
  <c r="AB81" i="75"/>
  <c r="AA81" i="75"/>
  <c r="Y81" i="75"/>
  <c r="J81" i="75"/>
  <c r="I81" i="75"/>
  <c r="H81" i="75"/>
  <c r="G81" i="75"/>
  <c r="E81" i="75"/>
  <c r="AD80" i="75"/>
  <c r="AC80" i="75"/>
  <c r="AB80" i="75"/>
  <c r="AA80" i="75"/>
  <c r="Z80" i="75"/>
  <c r="Y80" i="75"/>
  <c r="Y344" i="75"/>
  <c r="J80" i="75"/>
  <c r="I80" i="75"/>
  <c r="H80" i="75"/>
  <c r="G80" i="75"/>
  <c r="F80" i="75"/>
  <c r="E80" i="75"/>
  <c r="AD79" i="75"/>
  <c r="AC79" i="75"/>
  <c r="AC343" i="75" s="1"/>
  <c r="AB79" i="75"/>
  <c r="AB343" i="75" s="1"/>
  <c r="AA79" i="75"/>
  <c r="Z79" i="75"/>
  <c r="Y79" i="75"/>
  <c r="J79" i="75"/>
  <c r="I79" i="75"/>
  <c r="H79" i="75"/>
  <c r="G79" i="75"/>
  <c r="F79" i="75"/>
  <c r="E79" i="75"/>
  <c r="AD78" i="75"/>
  <c r="AC78" i="75"/>
  <c r="AC342" i="75"/>
  <c r="AB78" i="75"/>
  <c r="AA78" i="75"/>
  <c r="Z78" i="75"/>
  <c r="Y78" i="75"/>
  <c r="J78" i="75"/>
  <c r="I78" i="75"/>
  <c r="H78" i="75"/>
  <c r="G78" i="75"/>
  <c r="F78" i="75"/>
  <c r="E78" i="75"/>
  <c r="AD77" i="75"/>
  <c r="AC77" i="75"/>
  <c r="AC341" i="75" s="1"/>
  <c r="AB77" i="75"/>
  <c r="AA77" i="75"/>
  <c r="Z77" i="75"/>
  <c r="Y77" i="75"/>
  <c r="Y341" i="75" s="1"/>
  <c r="J77" i="75"/>
  <c r="I77" i="75"/>
  <c r="H77" i="75"/>
  <c r="G77" i="75"/>
  <c r="F77" i="75"/>
  <c r="E77" i="75"/>
  <c r="AC76" i="75"/>
  <c r="AB76" i="75"/>
  <c r="AA76" i="75"/>
  <c r="Z76" i="75"/>
  <c r="Y76" i="75"/>
  <c r="I76" i="75"/>
  <c r="H76" i="75"/>
  <c r="G76" i="75"/>
  <c r="F76" i="75"/>
  <c r="E76" i="75"/>
  <c r="AD75" i="75"/>
  <c r="AC75" i="75"/>
  <c r="AB75" i="75"/>
  <c r="AA75" i="75"/>
  <c r="Z75" i="75"/>
  <c r="Y75" i="75"/>
  <c r="J75" i="75"/>
  <c r="I75" i="75"/>
  <c r="H75" i="75"/>
  <c r="G75" i="75"/>
  <c r="F75" i="75"/>
  <c r="E75" i="75"/>
  <c r="AD74" i="75"/>
  <c r="AC74" i="75"/>
  <c r="AB74" i="75"/>
  <c r="AA74" i="75"/>
  <c r="AA338" i="75" s="1"/>
  <c r="Z74" i="75"/>
  <c r="Y74" i="75"/>
  <c r="Y338" i="75"/>
  <c r="J74" i="75"/>
  <c r="I74" i="75"/>
  <c r="H74" i="75"/>
  <c r="G74" i="75"/>
  <c r="F74" i="75"/>
  <c r="E74" i="75"/>
  <c r="AD73" i="75"/>
  <c r="AC73" i="75"/>
  <c r="AC337" i="75" s="1"/>
  <c r="AB73" i="75"/>
  <c r="AA73" i="75"/>
  <c r="Z73" i="75"/>
  <c r="Y73" i="75"/>
  <c r="Y337" i="75"/>
  <c r="J73" i="75"/>
  <c r="I73" i="75"/>
  <c r="H73" i="75"/>
  <c r="G73" i="75"/>
  <c r="F73" i="75"/>
  <c r="E73" i="75"/>
  <c r="AD72" i="75"/>
  <c r="AC72" i="75"/>
  <c r="AC336" i="75" s="1"/>
  <c r="AB72" i="75"/>
  <c r="AA72" i="75"/>
  <c r="Z72" i="75"/>
  <c r="Y72" i="75"/>
  <c r="Y336" i="75" s="1"/>
  <c r="J72" i="75"/>
  <c r="I72" i="75"/>
  <c r="H72" i="75"/>
  <c r="G72" i="75"/>
  <c r="F72" i="75"/>
  <c r="E72" i="75"/>
  <c r="AM5" i="75"/>
  <c r="S5" i="75"/>
  <c r="AJ6" i="75"/>
  <c r="AM4" i="75"/>
  <c r="AD31" i="75"/>
  <c r="AB32" i="75" s="1"/>
  <c r="Z63" i="75" s="1"/>
  <c r="AA31" i="75"/>
  <c r="Y32" i="75" s="1"/>
  <c r="J31" i="75"/>
  <c r="H32" i="75" s="1"/>
  <c r="F63" i="75" s="1"/>
  <c r="G31" i="75"/>
  <c r="E32" i="75" s="1"/>
  <c r="AD19" i="75"/>
  <c r="AB20" i="75" s="1"/>
  <c r="Z55" i="75" s="1"/>
  <c r="AA19" i="75"/>
  <c r="Y20" i="75" s="1"/>
  <c r="J19" i="75"/>
  <c r="H20" i="75" s="1"/>
  <c r="F55" i="75" s="1"/>
  <c r="G19" i="75"/>
  <c r="E20" i="75" s="1"/>
  <c r="I51" i="75" s="1"/>
  <c r="S4" i="75" s="1"/>
  <c r="AD7" i="75"/>
  <c r="AB8" i="75" s="1"/>
  <c r="AA7" i="75"/>
  <c r="J7" i="75"/>
  <c r="H8" i="75" s="1"/>
  <c r="P6" i="75"/>
  <c r="AJ5" i="75"/>
  <c r="P5" i="75"/>
  <c r="AI1" i="75"/>
  <c r="O1" i="75"/>
  <c r="F31" i="68"/>
  <c r="V21" i="41"/>
  <c r="S21" i="41"/>
  <c r="P21" i="41"/>
  <c r="L17" i="41"/>
  <c r="M17" i="41" s="1"/>
  <c r="L16" i="27"/>
  <c r="E15" i="27"/>
  <c r="E17" i="73"/>
  <c r="E16" i="73"/>
  <c r="E15" i="73"/>
  <c r="E14" i="73"/>
  <c r="E15" i="44"/>
  <c r="F10" i="68"/>
  <c r="I10" i="68" s="1"/>
  <c r="J10" i="68" s="1"/>
  <c r="F11" i="68"/>
  <c r="F12" i="68"/>
  <c r="L12" i="68" s="1"/>
  <c r="N12" i="68" s="1"/>
  <c r="F13" i="68"/>
  <c r="I13" i="68" s="1"/>
  <c r="J13" i="68" s="1"/>
  <c r="F32" i="68"/>
  <c r="I32" i="68" s="1"/>
  <c r="J32" i="68" s="1"/>
  <c r="F33" i="68"/>
  <c r="I33" i="68" s="1"/>
  <c r="J33" i="68" s="1"/>
  <c r="F34" i="68"/>
  <c r="I34" i="68" s="1"/>
  <c r="J34" i="68" s="1"/>
  <c r="F35" i="68"/>
  <c r="I35" i="68" s="1"/>
  <c r="J35" i="68" s="1"/>
  <c r="AE31" i="68"/>
  <c r="AK31" i="68" s="1"/>
  <c r="AM31" i="68" s="1"/>
  <c r="AE32" i="68"/>
  <c r="AE33" i="68"/>
  <c r="AH33" i="68" s="1"/>
  <c r="AI33" i="68" s="1"/>
  <c r="AE34" i="68"/>
  <c r="AE35" i="68"/>
  <c r="AK35" i="68" s="1"/>
  <c r="AM35" i="68" s="1"/>
  <c r="AH9" i="68"/>
  <c r="AI9" i="68" s="1"/>
  <c r="AE10" i="68"/>
  <c r="AF10" i="68" s="1"/>
  <c r="AE11" i="68"/>
  <c r="AH11" i="68" s="1"/>
  <c r="AI11" i="68" s="1"/>
  <c r="AE12" i="68"/>
  <c r="AK12" i="68" s="1"/>
  <c r="AM12" i="68" s="1"/>
  <c r="AE13" i="68"/>
  <c r="AK13" i="68" s="1"/>
  <c r="AM13" i="68" s="1"/>
  <c r="F10" i="26"/>
  <c r="G10" i="26" s="1"/>
  <c r="F11" i="26"/>
  <c r="G11" i="26" s="1"/>
  <c r="F12" i="26"/>
  <c r="L12" i="26" s="1"/>
  <c r="N12" i="26" s="1"/>
  <c r="F13" i="26"/>
  <c r="F31" i="26"/>
  <c r="I31" i="26" s="1"/>
  <c r="J31" i="26" s="1"/>
  <c r="F32" i="26"/>
  <c r="G32" i="26" s="1"/>
  <c r="F33" i="26"/>
  <c r="F34" i="26"/>
  <c r="G34" i="26" s="1"/>
  <c r="F35" i="26"/>
  <c r="G35" i="26" s="1"/>
  <c r="AE9" i="26"/>
  <c r="AF9" i="26" s="1"/>
  <c r="AE10" i="26"/>
  <c r="AK10" i="26" s="1"/>
  <c r="AM10" i="26" s="1"/>
  <c r="AE11" i="26"/>
  <c r="AE12" i="26"/>
  <c r="AK12" i="26" s="1"/>
  <c r="AM12" i="26" s="1"/>
  <c r="AE13" i="26"/>
  <c r="AK13" i="26" s="1"/>
  <c r="AM13" i="26" s="1"/>
  <c r="AE31" i="26"/>
  <c r="AH31" i="26" s="1"/>
  <c r="AI31" i="26" s="1"/>
  <c r="AE32" i="26"/>
  <c r="AK32" i="26" s="1"/>
  <c r="AM32" i="26" s="1"/>
  <c r="AE33" i="26"/>
  <c r="AH33" i="26" s="1"/>
  <c r="AI33" i="26" s="1"/>
  <c r="AE34" i="26"/>
  <c r="AE35" i="26"/>
  <c r="AF35" i="26" s="1"/>
  <c r="F35" i="57"/>
  <c r="F34" i="57"/>
  <c r="G33" i="57"/>
  <c r="G32" i="57"/>
  <c r="G31" i="57"/>
  <c r="AK12" i="57"/>
  <c r="AM12" i="57" s="1"/>
  <c r="AK11" i="57"/>
  <c r="AM11" i="57" s="1"/>
  <c r="AK10" i="57"/>
  <c r="AM10" i="57" s="1"/>
  <c r="AF34" i="57"/>
  <c r="AF33" i="57"/>
  <c r="AF32" i="57"/>
  <c r="AF31" i="57"/>
  <c r="AF12" i="57"/>
  <c r="AF11" i="57"/>
  <c r="AF10" i="57"/>
  <c r="AF9" i="57"/>
  <c r="AD41" i="57"/>
  <c r="AG41" i="57"/>
  <c r="AJ41" i="57"/>
  <c r="AS4" i="57"/>
  <c r="L9" i="41"/>
  <c r="L4" i="41"/>
  <c r="L8" i="41"/>
  <c r="L21" i="41"/>
  <c r="M21" i="41" s="1"/>
  <c r="O27" i="41"/>
  <c r="W27" i="41" s="1"/>
  <c r="E16" i="41"/>
  <c r="E15" i="41"/>
  <c r="E14" i="41"/>
  <c r="E13" i="41"/>
  <c r="E12" i="41"/>
  <c r="AF35" i="59"/>
  <c r="AF33" i="59"/>
  <c r="AF31" i="59"/>
  <c r="AK9" i="59"/>
  <c r="AM9" i="59" s="1"/>
  <c r="G33" i="59"/>
  <c r="G32" i="59"/>
  <c r="G12" i="59"/>
  <c r="L11" i="59"/>
  <c r="N11" i="59" s="1"/>
  <c r="L10" i="59"/>
  <c r="N10" i="59" s="1"/>
  <c r="AK34" i="72"/>
  <c r="AM34" i="72" s="1"/>
  <c r="AK33" i="72"/>
  <c r="AM33" i="72" s="1"/>
  <c r="AK13" i="72"/>
  <c r="AM13" i="72" s="1"/>
  <c r="AK12" i="72"/>
  <c r="AM12" i="72" s="1"/>
  <c r="L35" i="72"/>
  <c r="N35" i="72" s="1"/>
  <c r="L34" i="72"/>
  <c r="N34" i="72" s="1"/>
  <c r="G32" i="72"/>
  <c r="G12" i="72"/>
  <c r="C37" i="18"/>
  <c r="C36" i="18"/>
  <c r="C34" i="18"/>
  <c r="C35" i="18"/>
  <c r="E14" i="27"/>
  <c r="L29" i="25"/>
  <c r="L30" i="25"/>
  <c r="L31" i="25"/>
  <c r="L32" i="25"/>
  <c r="L28" i="25"/>
  <c r="F32" i="25"/>
  <c r="H32" i="25"/>
  <c r="O10" i="25"/>
  <c r="Q10" i="25" s="1"/>
  <c r="N21" i="25" s="1"/>
  <c r="F10" i="25"/>
  <c r="H10" i="25"/>
  <c r="H29" i="25"/>
  <c r="F29" i="25"/>
  <c r="F28" i="25"/>
  <c r="H28" i="25"/>
  <c r="N33" i="25"/>
  <c r="F30" i="25"/>
  <c r="H30" i="25" s="1"/>
  <c r="F31" i="25"/>
  <c r="H31" i="25"/>
  <c r="AD57" i="18"/>
  <c r="AC57" i="18"/>
  <c r="AB57" i="18"/>
  <c r="AA57" i="18"/>
  <c r="Z57" i="18"/>
  <c r="Y57" i="18"/>
  <c r="X57" i="18"/>
  <c r="W57" i="18"/>
  <c r="V57" i="18"/>
  <c r="Q57" i="18"/>
  <c r="P57" i="18"/>
  <c r="O57" i="18"/>
  <c r="N57" i="18"/>
  <c r="L57" i="18"/>
  <c r="K57" i="18"/>
  <c r="J57" i="18"/>
  <c r="I57" i="18"/>
  <c r="H57" i="18"/>
  <c r="F44" i="18"/>
  <c r="F45" i="18"/>
  <c r="F46" i="18"/>
  <c r="F47" i="18"/>
  <c r="H42" i="74"/>
  <c r="H41" i="74"/>
  <c r="H40" i="74"/>
  <c r="T38" i="74"/>
  <c r="P38" i="74"/>
  <c r="H39" i="74"/>
  <c r="H38" i="74"/>
  <c r="T36" i="74"/>
  <c r="P36" i="74"/>
  <c r="H37" i="74"/>
  <c r="X35" i="74"/>
  <c r="H36" i="74"/>
  <c r="H35" i="74"/>
  <c r="H34" i="74"/>
  <c r="H33" i="74"/>
  <c r="H32" i="74"/>
  <c r="H31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6" i="74"/>
  <c r="H15" i="74"/>
  <c r="H14" i="74"/>
  <c r="H13" i="74"/>
  <c r="H12" i="74"/>
  <c r="T11" i="74"/>
  <c r="P11" i="74"/>
  <c r="H11" i="74"/>
  <c r="H10" i="74"/>
  <c r="P9" i="74"/>
  <c r="AE9" i="74" s="1"/>
  <c r="H9" i="74"/>
  <c r="H8" i="74"/>
  <c r="P7" i="74"/>
  <c r="AE7" i="74" s="1"/>
  <c r="H7" i="74"/>
  <c r="H6" i="74"/>
  <c r="H5" i="74"/>
  <c r="U1" i="74"/>
  <c r="O29" i="73"/>
  <c r="W29" i="73" s="1"/>
  <c r="O28" i="73"/>
  <c r="W28" i="73" s="1"/>
  <c r="O27" i="73"/>
  <c r="W27" i="73" s="1"/>
  <c r="O26" i="73"/>
  <c r="W26" i="73" s="1"/>
  <c r="O25" i="73"/>
  <c r="W25" i="73" s="1"/>
  <c r="Y20" i="73"/>
  <c r="V20" i="73"/>
  <c r="M20" i="73"/>
  <c r="L20" i="73"/>
  <c r="AC19" i="73"/>
  <c r="Y19" i="73"/>
  <c r="V19" i="73"/>
  <c r="S19" i="73"/>
  <c r="P19" i="73"/>
  <c r="L19" i="73"/>
  <c r="M19" i="73" s="1"/>
  <c r="AB18" i="73"/>
  <c r="AC18" i="73"/>
  <c r="Y18" i="73"/>
  <c r="V18" i="73"/>
  <c r="S18" i="73"/>
  <c r="P18" i="73"/>
  <c r="L18" i="73"/>
  <c r="M18" i="73" s="1"/>
  <c r="F18" i="73"/>
  <c r="AB17" i="73"/>
  <c r="AC17" i="73" s="1"/>
  <c r="Y17" i="73"/>
  <c r="V17" i="73"/>
  <c r="S17" i="73"/>
  <c r="P17" i="73"/>
  <c r="L17" i="73"/>
  <c r="M17" i="73" s="1"/>
  <c r="F17" i="73"/>
  <c r="AB16" i="73"/>
  <c r="AC16" i="73"/>
  <c r="Y16" i="73"/>
  <c r="V16" i="73"/>
  <c r="S16" i="73"/>
  <c r="P16" i="73"/>
  <c r="L16" i="73"/>
  <c r="M16" i="73" s="1"/>
  <c r="F16" i="73"/>
  <c r="F15" i="73"/>
  <c r="F14" i="73"/>
  <c r="Y11" i="73"/>
  <c r="Q11" i="73"/>
  <c r="F11" i="73"/>
  <c r="Y10" i="73"/>
  <c r="Q10" i="73"/>
  <c r="F10" i="73"/>
  <c r="M9" i="73"/>
  <c r="X33" i="74" s="1"/>
  <c r="F9" i="73"/>
  <c r="Y8" i="73"/>
  <c r="V8" i="73"/>
  <c r="S8" i="73"/>
  <c r="P8" i="73"/>
  <c r="L8" i="73"/>
  <c r="M8" i="73" s="1"/>
  <c r="F8" i="73"/>
  <c r="AC7" i="73"/>
  <c r="Y7" i="73"/>
  <c r="V7" i="73"/>
  <c r="S7" i="73"/>
  <c r="P7" i="73"/>
  <c r="L7" i="73"/>
  <c r="M7" i="73" s="1"/>
  <c r="F7" i="73"/>
  <c r="AC6" i="73"/>
  <c r="Y6" i="73"/>
  <c r="V6" i="73"/>
  <c r="S6" i="73"/>
  <c r="P6" i="73"/>
  <c r="L6" i="73"/>
  <c r="M6" i="73" s="1"/>
  <c r="F6" i="73"/>
  <c r="AC5" i="73"/>
  <c r="Y5" i="73"/>
  <c r="V5" i="73"/>
  <c r="S5" i="73"/>
  <c r="P5" i="73"/>
  <c r="L5" i="73"/>
  <c r="M5" i="73" s="1"/>
  <c r="F5" i="73"/>
  <c r="AC4" i="73"/>
  <c r="Y4" i="73"/>
  <c r="V4" i="73"/>
  <c r="S4" i="73"/>
  <c r="P4" i="73"/>
  <c r="L4" i="73"/>
  <c r="M4" i="73" s="1"/>
  <c r="F4" i="73"/>
  <c r="V1" i="73"/>
  <c r="AI621" i="72"/>
  <c r="AH621" i="72"/>
  <c r="AE621" i="72"/>
  <c r="AD621" i="72"/>
  <c r="J621" i="72"/>
  <c r="I621" i="72"/>
  <c r="F621" i="72"/>
  <c r="E621" i="72"/>
  <c r="AI620" i="72"/>
  <c r="AH620" i="72"/>
  <c r="AE620" i="72"/>
  <c r="AD620" i="72"/>
  <c r="J620" i="72"/>
  <c r="I620" i="72"/>
  <c r="F620" i="72"/>
  <c r="E620" i="72"/>
  <c r="AI619" i="72"/>
  <c r="AH619" i="72"/>
  <c r="AE619" i="72"/>
  <c r="AD619" i="72"/>
  <c r="J619" i="72"/>
  <c r="I619" i="72"/>
  <c r="F619" i="72"/>
  <c r="E619" i="72"/>
  <c r="AI618" i="72"/>
  <c r="AH618" i="72"/>
  <c r="AE618" i="72"/>
  <c r="AD618" i="72"/>
  <c r="J618" i="72"/>
  <c r="I618" i="72"/>
  <c r="F618" i="72"/>
  <c r="E618" i="72"/>
  <c r="AI617" i="72"/>
  <c r="AH617" i="72"/>
  <c r="AE617" i="72"/>
  <c r="AD617" i="72"/>
  <c r="J617" i="72"/>
  <c r="I617" i="72"/>
  <c r="F617" i="72"/>
  <c r="E617" i="72"/>
  <c r="AI616" i="72"/>
  <c r="AH616" i="72"/>
  <c r="AE616" i="72"/>
  <c r="AD616" i="72"/>
  <c r="J616" i="72"/>
  <c r="I616" i="72"/>
  <c r="F616" i="72"/>
  <c r="E616" i="72"/>
  <c r="AI615" i="72"/>
  <c r="AH615" i="72"/>
  <c r="AE615" i="72"/>
  <c r="AD615" i="72"/>
  <c r="J615" i="72"/>
  <c r="I615" i="72"/>
  <c r="F615" i="72"/>
  <c r="E615" i="72"/>
  <c r="AI614" i="72"/>
  <c r="AH614" i="72"/>
  <c r="AE614" i="72"/>
  <c r="AD614" i="72"/>
  <c r="J614" i="72"/>
  <c r="I614" i="72"/>
  <c r="F614" i="72"/>
  <c r="E614" i="72"/>
  <c r="AI613" i="72"/>
  <c r="AH613" i="72"/>
  <c r="AE613" i="72"/>
  <c r="AD613" i="72"/>
  <c r="J613" i="72"/>
  <c r="I613" i="72"/>
  <c r="F613" i="72"/>
  <c r="E613" i="72"/>
  <c r="AI612" i="72"/>
  <c r="AH612" i="72"/>
  <c r="AE612" i="72"/>
  <c r="AD612" i="72"/>
  <c r="J612" i="72"/>
  <c r="I612" i="72"/>
  <c r="F612" i="72"/>
  <c r="E612" i="72"/>
  <c r="AI611" i="72"/>
  <c r="AH611" i="72"/>
  <c r="AD611" i="72"/>
  <c r="J611" i="72"/>
  <c r="I611" i="72"/>
  <c r="E611" i="72"/>
  <c r="AI610" i="72"/>
  <c r="AH610" i="72"/>
  <c r="AE610" i="72"/>
  <c r="AD610" i="72"/>
  <c r="J610" i="72"/>
  <c r="I610" i="72"/>
  <c r="F610" i="72"/>
  <c r="E610" i="72"/>
  <c r="AI609" i="72"/>
  <c r="AH609" i="72"/>
  <c r="AE609" i="72"/>
  <c r="AD609" i="72"/>
  <c r="J609" i="72"/>
  <c r="I609" i="72"/>
  <c r="F609" i="72"/>
  <c r="E609" i="72"/>
  <c r="AI608" i="72"/>
  <c r="AH608" i="72"/>
  <c r="AE608" i="72"/>
  <c r="AD608" i="72"/>
  <c r="J608" i="72"/>
  <c r="I608" i="72"/>
  <c r="F608" i="72"/>
  <c r="E608" i="72"/>
  <c r="AI607" i="72"/>
  <c r="AH607" i="72"/>
  <c r="AE607" i="72"/>
  <c r="AD607" i="72"/>
  <c r="J607" i="72"/>
  <c r="I607" i="72"/>
  <c r="F607" i="72"/>
  <c r="E607" i="72"/>
  <c r="AI606" i="72"/>
  <c r="AH606" i="72"/>
  <c r="AE606" i="72"/>
  <c r="AD606" i="72"/>
  <c r="J606" i="72"/>
  <c r="I606" i="72"/>
  <c r="F606" i="72"/>
  <c r="E606" i="72"/>
  <c r="AI605" i="72"/>
  <c r="AH605" i="72"/>
  <c r="AE605" i="72"/>
  <c r="AD605" i="72"/>
  <c r="J605" i="72"/>
  <c r="I605" i="72"/>
  <c r="F605" i="72"/>
  <c r="E605" i="72"/>
  <c r="AI604" i="72"/>
  <c r="AH604" i="72"/>
  <c r="AE604" i="72"/>
  <c r="AD604" i="72"/>
  <c r="J604" i="72"/>
  <c r="I604" i="72"/>
  <c r="F604" i="72"/>
  <c r="E604" i="72"/>
  <c r="AI603" i="72"/>
  <c r="AH603" i="72"/>
  <c r="AE603" i="72"/>
  <c r="AD603" i="72"/>
  <c r="J603" i="72"/>
  <c r="I603" i="72"/>
  <c r="F603" i="72"/>
  <c r="E603" i="72"/>
  <c r="AI602" i="72"/>
  <c r="AH602" i="72"/>
  <c r="AE602" i="72"/>
  <c r="AD602" i="72"/>
  <c r="J602" i="72"/>
  <c r="I602" i="72"/>
  <c r="F602" i="72"/>
  <c r="E602" i="72"/>
  <c r="AI601" i="72"/>
  <c r="AH601" i="72"/>
  <c r="AE601" i="72"/>
  <c r="AD601" i="72"/>
  <c r="J601" i="72"/>
  <c r="I601" i="72"/>
  <c r="F601" i="72"/>
  <c r="E601" i="72"/>
  <c r="AI600" i="72"/>
  <c r="AH600" i="72"/>
  <c r="AE600" i="72"/>
  <c r="AD600" i="72"/>
  <c r="J600" i="72"/>
  <c r="I600" i="72"/>
  <c r="F600" i="72"/>
  <c r="E600" i="72"/>
  <c r="AI599" i="72"/>
  <c r="AH599" i="72"/>
  <c r="AE599" i="72"/>
  <c r="AD599" i="72"/>
  <c r="J599" i="72"/>
  <c r="I599" i="72"/>
  <c r="F599" i="72"/>
  <c r="E599" i="72"/>
  <c r="AI598" i="72"/>
  <c r="AH598" i="72"/>
  <c r="AE598" i="72"/>
  <c r="AD598" i="72"/>
  <c r="J598" i="72"/>
  <c r="I598" i="72"/>
  <c r="F598" i="72"/>
  <c r="E598" i="72"/>
  <c r="AI597" i="72"/>
  <c r="AH597" i="72"/>
  <c r="AE597" i="72"/>
  <c r="AD597" i="72"/>
  <c r="J597" i="72"/>
  <c r="I597" i="72"/>
  <c r="F597" i="72"/>
  <c r="E597" i="72"/>
  <c r="AI596" i="72"/>
  <c r="AH596" i="72"/>
  <c r="AE596" i="72"/>
  <c r="AD596" i="72"/>
  <c r="J596" i="72"/>
  <c r="I596" i="72"/>
  <c r="F596" i="72"/>
  <c r="E596" i="72"/>
  <c r="AI595" i="72"/>
  <c r="AH595" i="72"/>
  <c r="AE595" i="72"/>
  <c r="AD595" i="72"/>
  <c r="J595" i="72"/>
  <c r="I595" i="72"/>
  <c r="F595" i="72"/>
  <c r="E595" i="72"/>
  <c r="AI594" i="72"/>
  <c r="AH594" i="72"/>
  <c r="AE594" i="72"/>
  <c r="AD594" i="72"/>
  <c r="J594" i="72"/>
  <c r="I594" i="72"/>
  <c r="F594" i="72"/>
  <c r="E594" i="72"/>
  <c r="AI593" i="72"/>
  <c r="AH593" i="72"/>
  <c r="AE593" i="72"/>
  <c r="AD593" i="72"/>
  <c r="J593" i="72"/>
  <c r="I593" i="72"/>
  <c r="F593" i="72"/>
  <c r="E593" i="72"/>
  <c r="AI592" i="72"/>
  <c r="AH592" i="72"/>
  <c r="AE592" i="72"/>
  <c r="AD592" i="72"/>
  <c r="J592" i="72"/>
  <c r="I592" i="72"/>
  <c r="F592" i="72"/>
  <c r="E592" i="72"/>
  <c r="AI591" i="72"/>
  <c r="AH591" i="72"/>
  <c r="AE591" i="72"/>
  <c r="AD591" i="72"/>
  <c r="J591" i="72"/>
  <c r="I591" i="72"/>
  <c r="F591" i="72"/>
  <c r="E591" i="72"/>
  <c r="AI590" i="72"/>
  <c r="AH590" i="72"/>
  <c r="AE590" i="72"/>
  <c r="AD590" i="72"/>
  <c r="J590" i="72"/>
  <c r="I590" i="72"/>
  <c r="F590" i="72"/>
  <c r="E590" i="72"/>
  <c r="AI589" i="72"/>
  <c r="AH589" i="72"/>
  <c r="AE589" i="72"/>
  <c r="AD589" i="72"/>
  <c r="J589" i="72"/>
  <c r="I589" i="72"/>
  <c r="F589" i="72"/>
  <c r="E589" i="72"/>
  <c r="AI588" i="72"/>
  <c r="AH588" i="72"/>
  <c r="AE588" i="72"/>
  <c r="AD588" i="72"/>
  <c r="J588" i="72"/>
  <c r="I588" i="72"/>
  <c r="F588" i="72"/>
  <c r="E588" i="72"/>
  <c r="AI587" i="72"/>
  <c r="AH587" i="72"/>
  <c r="AE587" i="72"/>
  <c r="AD587" i="72"/>
  <c r="J587" i="72"/>
  <c r="I587" i="72"/>
  <c r="F587" i="72"/>
  <c r="E587" i="72"/>
  <c r="AI586" i="72"/>
  <c r="AH586" i="72"/>
  <c r="AE586" i="72"/>
  <c r="AD586" i="72"/>
  <c r="J586" i="72"/>
  <c r="I586" i="72"/>
  <c r="F586" i="72"/>
  <c r="E586" i="72"/>
  <c r="AI585" i="72"/>
  <c r="AH585" i="72"/>
  <c r="AE585" i="72"/>
  <c r="AD585" i="72"/>
  <c r="J585" i="72"/>
  <c r="I585" i="72"/>
  <c r="F585" i="72"/>
  <c r="E585" i="72"/>
  <c r="AI584" i="72"/>
  <c r="AH584" i="72"/>
  <c r="AE584" i="72"/>
  <c r="AD584" i="72"/>
  <c r="J584" i="72"/>
  <c r="I584" i="72"/>
  <c r="F584" i="72"/>
  <c r="E584" i="72"/>
  <c r="AI583" i="72"/>
  <c r="AH583" i="72"/>
  <c r="AE583" i="72"/>
  <c r="AD583" i="72"/>
  <c r="J583" i="72"/>
  <c r="I583" i="72"/>
  <c r="F583" i="72"/>
  <c r="E583" i="72"/>
  <c r="AI582" i="72"/>
  <c r="AH582" i="72"/>
  <c r="AE582" i="72"/>
  <c r="AD582" i="72"/>
  <c r="J582" i="72"/>
  <c r="I582" i="72"/>
  <c r="F582" i="72"/>
  <c r="E582" i="72"/>
  <c r="AI581" i="72"/>
  <c r="AH581" i="72"/>
  <c r="AE581" i="72"/>
  <c r="AD581" i="72"/>
  <c r="J581" i="72"/>
  <c r="I581" i="72"/>
  <c r="F581" i="72"/>
  <c r="E581" i="72"/>
  <c r="AI580" i="72"/>
  <c r="AH580" i="72"/>
  <c r="AE580" i="72"/>
  <c r="AD580" i="72"/>
  <c r="J580" i="72"/>
  <c r="I580" i="72"/>
  <c r="F580" i="72"/>
  <c r="E580" i="72"/>
  <c r="AI579" i="72"/>
  <c r="AH579" i="72"/>
  <c r="AE579" i="72"/>
  <c r="AD579" i="72"/>
  <c r="J579" i="72"/>
  <c r="I579" i="72"/>
  <c r="F579" i="72"/>
  <c r="E579" i="72"/>
  <c r="AI578" i="72"/>
  <c r="AH578" i="72"/>
  <c r="AE578" i="72"/>
  <c r="AD578" i="72"/>
  <c r="J578" i="72"/>
  <c r="I578" i="72"/>
  <c r="F578" i="72"/>
  <c r="E578" i="72"/>
  <c r="AI577" i="72"/>
  <c r="AH577" i="72"/>
  <c r="AE577" i="72"/>
  <c r="AD577" i="72"/>
  <c r="J577" i="72"/>
  <c r="I577" i="72"/>
  <c r="F577" i="72"/>
  <c r="E577" i="72"/>
  <c r="AI576" i="72"/>
  <c r="AH576" i="72"/>
  <c r="AE576" i="72"/>
  <c r="AD576" i="72"/>
  <c r="J576" i="72"/>
  <c r="I576" i="72"/>
  <c r="F576" i="72"/>
  <c r="E576" i="72"/>
  <c r="AI575" i="72"/>
  <c r="AH575" i="72"/>
  <c r="AE575" i="72"/>
  <c r="AD575" i="72"/>
  <c r="J575" i="72"/>
  <c r="I575" i="72"/>
  <c r="F575" i="72"/>
  <c r="E575" i="72"/>
  <c r="AI574" i="72"/>
  <c r="AH574" i="72"/>
  <c r="AE574" i="72"/>
  <c r="AD574" i="72"/>
  <c r="J574" i="72"/>
  <c r="I574" i="72"/>
  <c r="F574" i="72"/>
  <c r="E574" i="72"/>
  <c r="AI573" i="72"/>
  <c r="AH573" i="72"/>
  <c r="AE573" i="72"/>
  <c r="AD573" i="72"/>
  <c r="J573" i="72"/>
  <c r="I573" i="72"/>
  <c r="F573" i="72"/>
  <c r="E573" i="72"/>
  <c r="AI572" i="72"/>
  <c r="AH572" i="72"/>
  <c r="AE572" i="72"/>
  <c r="AD572" i="72"/>
  <c r="J572" i="72"/>
  <c r="I572" i="72"/>
  <c r="F572" i="72"/>
  <c r="E572" i="72"/>
  <c r="AI571" i="72"/>
  <c r="AH571" i="72"/>
  <c r="AE571" i="72"/>
  <c r="AD571" i="72"/>
  <c r="J571" i="72"/>
  <c r="I571" i="72"/>
  <c r="F571" i="72"/>
  <c r="E571" i="72"/>
  <c r="AI570" i="72"/>
  <c r="AH570" i="72"/>
  <c r="AE570" i="72"/>
  <c r="AD570" i="72"/>
  <c r="J570" i="72"/>
  <c r="I570" i="72"/>
  <c r="F570" i="72"/>
  <c r="E570" i="72"/>
  <c r="AI569" i="72"/>
  <c r="AH569" i="72"/>
  <c r="AE569" i="72"/>
  <c r="AD569" i="72"/>
  <c r="J569" i="72"/>
  <c r="I569" i="72"/>
  <c r="F569" i="72"/>
  <c r="E569" i="72"/>
  <c r="AI568" i="72"/>
  <c r="AH568" i="72"/>
  <c r="AE568" i="72"/>
  <c r="AD568" i="72"/>
  <c r="J568" i="72"/>
  <c r="I568" i="72"/>
  <c r="F568" i="72"/>
  <c r="E568" i="72"/>
  <c r="AI567" i="72"/>
  <c r="AH567" i="72"/>
  <c r="AE567" i="72"/>
  <c r="AD567" i="72"/>
  <c r="J567" i="72"/>
  <c r="I567" i="72"/>
  <c r="F567" i="72"/>
  <c r="E567" i="72"/>
  <c r="AI566" i="72"/>
  <c r="AH566" i="72"/>
  <c r="AE566" i="72"/>
  <c r="AD566" i="72"/>
  <c r="J566" i="72"/>
  <c r="I566" i="72"/>
  <c r="F566" i="72"/>
  <c r="E566" i="72"/>
  <c r="AI565" i="72"/>
  <c r="AH565" i="72"/>
  <c r="AE565" i="72"/>
  <c r="AD565" i="72"/>
  <c r="J565" i="72"/>
  <c r="I565" i="72"/>
  <c r="F565" i="72"/>
  <c r="E565" i="72"/>
  <c r="AI564" i="72"/>
  <c r="AH564" i="72"/>
  <c r="AE564" i="72"/>
  <c r="AD564" i="72"/>
  <c r="J564" i="72"/>
  <c r="I564" i="72"/>
  <c r="F564" i="72"/>
  <c r="E564" i="72"/>
  <c r="AI563" i="72"/>
  <c r="AH563" i="72"/>
  <c r="AE563" i="72"/>
  <c r="AD563" i="72"/>
  <c r="J563" i="72"/>
  <c r="I563" i="72"/>
  <c r="F563" i="72"/>
  <c r="E563" i="72"/>
  <c r="AI562" i="72"/>
  <c r="AH562" i="72"/>
  <c r="AE562" i="72"/>
  <c r="AD562" i="72"/>
  <c r="J562" i="72"/>
  <c r="I562" i="72"/>
  <c r="F562" i="72"/>
  <c r="E562" i="72"/>
  <c r="AI557" i="72"/>
  <c r="AH557" i="72"/>
  <c r="AE557" i="72"/>
  <c r="AD557" i="72"/>
  <c r="J557" i="72"/>
  <c r="I557" i="72"/>
  <c r="F557" i="72"/>
  <c r="E557" i="72"/>
  <c r="AI556" i="72"/>
  <c r="AH556" i="72"/>
  <c r="AE556" i="72"/>
  <c r="AD556" i="72"/>
  <c r="J556" i="72"/>
  <c r="I556" i="72"/>
  <c r="F556" i="72"/>
  <c r="E556" i="72"/>
  <c r="AI555" i="72"/>
  <c r="AH555" i="72"/>
  <c r="AE555" i="72"/>
  <c r="AD555" i="72"/>
  <c r="J555" i="72"/>
  <c r="I555" i="72"/>
  <c r="F555" i="72"/>
  <c r="E555" i="72"/>
  <c r="AI554" i="72"/>
  <c r="AH554" i="72"/>
  <c r="AE554" i="72"/>
  <c r="AD554" i="72"/>
  <c r="J554" i="72"/>
  <c r="I554" i="72"/>
  <c r="F554" i="72"/>
  <c r="E554" i="72"/>
  <c r="AI553" i="72"/>
  <c r="AH553" i="72"/>
  <c r="AE553" i="72"/>
  <c r="AD553" i="72"/>
  <c r="J553" i="72"/>
  <c r="I553" i="72"/>
  <c r="F553" i="72"/>
  <c r="E553" i="72"/>
  <c r="AI552" i="72"/>
  <c r="AH552" i="72"/>
  <c r="AE552" i="72"/>
  <c r="AD552" i="72"/>
  <c r="J552" i="72"/>
  <c r="I552" i="72"/>
  <c r="F552" i="72"/>
  <c r="E552" i="72"/>
  <c r="AI551" i="72"/>
  <c r="AH551" i="72"/>
  <c r="AE551" i="72"/>
  <c r="AD551" i="72"/>
  <c r="J551" i="72"/>
  <c r="I551" i="72"/>
  <c r="F551" i="72"/>
  <c r="E551" i="72"/>
  <c r="AI550" i="72"/>
  <c r="AH550" i="72"/>
  <c r="AE550" i="72"/>
  <c r="AD550" i="72"/>
  <c r="J550" i="72"/>
  <c r="I550" i="72"/>
  <c r="F550" i="72"/>
  <c r="E550" i="72"/>
  <c r="AI549" i="72"/>
  <c r="AH549" i="72"/>
  <c r="AE549" i="72"/>
  <c r="AD549" i="72"/>
  <c r="J549" i="72"/>
  <c r="I549" i="72"/>
  <c r="F549" i="72"/>
  <c r="E549" i="72"/>
  <c r="AI548" i="72"/>
  <c r="AH548" i="72"/>
  <c r="AE548" i="72"/>
  <c r="AD548" i="72"/>
  <c r="J548" i="72"/>
  <c r="I548" i="72"/>
  <c r="F548" i="72"/>
  <c r="E548" i="72"/>
  <c r="AI547" i="72"/>
  <c r="AH547" i="72"/>
  <c r="AE547" i="72"/>
  <c r="AD547" i="72"/>
  <c r="J547" i="72"/>
  <c r="I547" i="72"/>
  <c r="F547" i="72"/>
  <c r="E547" i="72"/>
  <c r="AI546" i="72"/>
  <c r="AH546" i="72"/>
  <c r="AE546" i="72"/>
  <c r="AD546" i="72"/>
  <c r="J546" i="72"/>
  <c r="I546" i="72"/>
  <c r="F546" i="72"/>
  <c r="E546" i="72"/>
  <c r="AI545" i="72"/>
  <c r="AH545" i="72"/>
  <c r="AE545" i="72"/>
  <c r="AD545" i="72"/>
  <c r="J545" i="72"/>
  <c r="I545" i="72"/>
  <c r="F545" i="72"/>
  <c r="E545" i="72"/>
  <c r="AI544" i="72"/>
  <c r="AH544" i="72"/>
  <c r="AE544" i="72"/>
  <c r="AD544" i="72"/>
  <c r="J544" i="72"/>
  <c r="I544" i="72"/>
  <c r="F544" i="72"/>
  <c r="E544" i="72"/>
  <c r="AI543" i="72"/>
  <c r="AH543" i="72"/>
  <c r="AE543" i="72"/>
  <c r="AD543" i="72"/>
  <c r="J543" i="72"/>
  <c r="I543" i="72"/>
  <c r="F543" i="72"/>
  <c r="E543" i="72"/>
  <c r="AI542" i="72"/>
  <c r="AH542" i="72"/>
  <c r="AE542" i="72"/>
  <c r="AD542" i="72"/>
  <c r="J542" i="72"/>
  <c r="I542" i="72"/>
  <c r="F542" i="72"/>
  <c r="E542" i="72"/>
  <c r="AI541" i="72"/>
  <c r="AH541" i="72"/>
  <c r="AE541" i="72"/>
  <c r="AD541" i="72"/>
  <c r="J541" i="72"/>
  <c r="I541" i="72"/>
  <c r="F541" i="72"/>
  <c r="E541" i="72"/>
  <c r="AI540" i="72"/>
  <c r="AH540" i="72"/>
  <c r="AE540" i="72"/>
  <c r="AD540" i="72"/>
  <c r="J540" i="72"/>
  <c r="I540" i="72"/>
  <c r="F540" i="72"/>
  <c r="E540" i="72"/>
  <c r="AI539" i="72"/>
  <c r="AH539" i="72"/>
  <c r="AE539" i="72"/>
  <c r="AD539" i="72"/>
  <c r="J539" i="72"/>
  <c r="I539" i="72"/>
  <c r="F539" i="72"/>
  <c r="E539" i="72"/>
  <c r="AI538" i="72"/>
  <c r="AH538" i="72"/>
  <c r="AE538" i="72"/>
  <c r="AD538" i="72"/>
  <c r="J538" i="72"/>
  <c r="I538" i="72"/>
  <c r="F538" i="72"/>
  <c r="E538" i="72"/>
  <c r="AI537" i="72"/>
  <c r="AH537" i="72"/>
  <c r="AE537" i="72"/>
  <c r="AD537" i="72"/>
  <c r="J537" i="72"/>
  <c r="I537" i="72"/>
  <c r="F537" i="72"/>
  <c r="E537" i="72"/>
  <c r="AI536" i="72"/>
  <c r="AH536" i="72"/>
  <c r="AE536" i="72"/>
  <c r="AD536" i="72"/>
  <c r="J536" i="72"/>
  <c r="I536" i="72"/>
  <c r="F536" i="72"/>
  <c r="E536" i="72"/>
  <c r="AI535" i="72"/>
  <c r="AH535" i="72"/>
  <c r="AE535" i="72"/>
  <c r="AD535" i="72"/>
  <c r="J535" i="72"/>
  <c r="I535" i="72"/>
  <c r="F535" i="72"/>
  <c r="E535" i="72"/>
  <c r="AI534" i="72"/>
  <c r="AH534" i="72"/>
  <c r="AE534" i="72"/>
  <c r="AD534" i="72"/>
  <c r="J534" i="72"/>
  <c r="I534" i="72"/>
  <c r="F534" i="72"/>
  <c r="E534" i="72"/>
  <c r="AI533" i="72"/>
  <c r="AH533" i="72"/>
  <c r="AE533" i="72"/>
  <c r="AD533" i="72"/>
  <c r="J533" i="72"/>
  <c r="I533" i="72"/>
  <c r="F533" i="72"/>
  <c r="E533" i="72"/>
  <c r="AI532" i="72"/>
  <c r="AH532" i="72"/>
  <c r="AE532" i="72"/>
  <c r="AD532" i="72"/>
  <c r="J532" i="72"/>
  <c r="I532" i="72"/>
  <c r="F532" i="72"/>
  <c r="E532" i="72"/>
  <c r="AI531" i="72"/>
  <c r="AH531" i="72"/>
  <c r="AE531" i="72"/>
  <c r="AD531" i="72"/>
  <c r="J531" i="72"/>
  <c r="I531" i="72"/>
  <c r="F531" i="72"/>
  <c r="E531" i="72"/>
  <c r="AI530" i="72"/>
  <c r="AH530" i="72"/>
  <c r="AE530" i="72"/>
  <c r="AD530" i="72"/>
  <c r="J530" i="72"/>
  <c r="I530" i="72"/>
  <c r="F530" i="72"/>
  <c r="E530" i="72"/>
  <c r="AI529" i="72"/>
  <c r="AH529" i="72"/>
  <c r="AE529" i="72"/>
  <c r="AD529" i="72"/>
  <c r="J529" i="72"/>
  <c r="I529" i="72"/>
  <c r="F529" i="72"/>
  <c r="E529" i="72"/>
  <c r="AI528" i="72"/>
  <c r="AH528" i="72"/>
  <c r="AE528" i="72"/>
  <c r="AD528" i="72"/>
  <c r="J528" i="72"/>
  <c r="I528" i="72"/>
  <c r="F528" i="72"/>
  <c r="E528" i="72"/>
  <c r="AI527" i="72"/>
  <c r="AH527" i="72"/>
  <c r="AE527" i="72"/>
  <c r="AD527" i="72"/>
  <c r="J527" i="72"/>
  <c r="I527" i="72"/>
  <c r="F527" i="72"/>
  <c r="E527" i="72"/>
  <c r="AI526" i="72"/>
  <c r="AH526" i="72"/>
  <c r="AE526" i="72"/>
  <c r="AD526" i="72"/>
  <c r="J526" i="72"/>
  <c r="I526" i="72"/>
  <c r="F526" i="72"/>
  <c r="E526" i="72"/>
  <c r="AI525" i="72"/>
  <c r="AH525" i="72"/>
  <c r="AE525" i="72"/>
  <c r="AD525" i="72"/>
  <c r="J525" i="72"/>
  <c r="I525" i="72"/>
  <c r="F525" i="72"/>
  <c r="E525" i="72"/>
  <c r="AI524" i="72"/>
  <c r="AH524" i="72"/>
  <c r="AE524" i="72"/>
  <c r="AD524" i="72"/>
  <c r="J524" i="72"/>
  <c r="I524" i="72"/>
  <c r="F524" i="72"/>
  <c r="E524" i="72"/>
  <c r="AI523" i="72"/>
  <c r="AH523" i="72"/>
  <c r="AE523" i="72"/>
  <c r="AD523" i="72"/>
  <c r="J523" i="72"/>
  <c r="I523" i="72"/>
  <c r="F523" i="72"/>
  <c r="E523" i="72"/>
  <c r="AI522" i="72"/>
  <c r="AH522" i="72"/>
  <c r="AE522" i="72"/>
  <c r="AD522" i="72"/>
  <c r="J522" i="72"/>
  <c r="I522" i="72"/>
  <c r="F522" i="72"/>
  <c r="E522" i="72"/>
  <c r="AI521" i="72"/>
  <c r="AH521" i="72"/>
  <c r="AE521" i="72"/>
  <c r="AD521" i="72"/>
  <c r="J521" i="72"/>
  <c r="I521" i="72"/>
  <c r="F521" i="72"/>
  <c r="E521" i="72"/>
  <c r="AI520" i="72"/>
  <c r="AH520" i="72"/>
  <c r="AE520" i="72"/>
  <c r="AD520" i="72"/>
  <c r="J520" i="72"/>
  <c r="I520" i="72"/>
  <c r="F520" i="72"/>
  <c r="E520" i="72"/>
  <c r="AI519" i="72"/>
  <c r="AH519" i="72"/>
  <c r="AE519" i="72"/>
  <c r="AD519" i="72"/>
  <c r="J519" i="72"/>
  <c r="I519" i="72"/>
  <c r="F519" i="72"/>
  <c r="E519" i="72"/>
  <c r="AI518" i="72"/>
  <c r="AH518" i="72"/>
  <c r="AE518" i="72"/>
  <c r="AD518" i="72"/>
  <c r="J518" i="72"/>
  <c r="I518" i="72"/>
  <c r="F518" i="72"/>
  <c r="E518" i="72"/>
  <c r="AI517" i="72"/>
  <c r="AH517" i="72"/>
  <c r="AE517" i="72"/>
  <c r="AD517" i="72"/>
  <c r="J517" i="72"/>
  <c r="I517" i="72"/>
  <c r="F517" i="72"/>
  <c r="E517" i="72"/>
  <c r="AI516" i="72"/>
  <c r="AH516" i="72"/>
  <c r="AE516" i="72"/>
  <c r="AD516" i="72"/>
  <c r="J516" i="72"/>
  <c r="I516" i="72"/>
  <c r="F516" i="72"/>
  <c r="E516" i="72"/>
  <c r="AI515" i="72"/>
  <c r="AH515" i="72"/>
  <c r="AE515" i="72"/>
  <c r="AD515" i="72"/>
  <c r="J515" i="72"/>
  <c r="I515" i="72"/>
  <c r="F515" i="72"/>
  <c r="E515" i="72"/>
  <c r="AI514" i="72"/>
  <c r="AH514" i="72"/>
  <c r="AE514" i="72"/>
  <c r="AD514" i="72"/>
  <c r="J514" i="72"/>
  <c r="I514" i="72"/>
  <c r="F514" i="72"/>
  <c r="E514" i="72"/>
  <c r="AI513" i="72"/>
  <c r="AH513" i="72"/>
  <c r="AE513" i="72"/>
  <c r="AD513" i="72"/>
  <c r="J513" i="72"/>
  <c r="I513" i="72"/>
  <c r="F513" i="72"/>
  <c r="E513" i="72"/>
  <c r="AI512" i="72"/>
  <c r="AH512" i="72"/>
  <c r="AE512" i="72"/>
  <c r="AD512" i="72"/>
  <c r="J512" i="72"/>
  <c r="I512" i="72"/>
  <c r="F512" i="72"/>
  <c r="E512" i="72"/>
  <c r="AI511" i="72"/>
  <c r="AH511" i="72"/>
  <c r="AE511" i="72"/>
  <c r="AD511" i="72"/>
  <c r="J511" i="72"/>
  <c r="I511" i="72"/>
  <c r="F511" i="72"/>
  <c r="E511" i="72"/>
  <c r="AI510" i="72"/>
  <c r="AH510" i="72"/>
  <c r="AE510" i="72"/>
  <c r="AD510" i="72"/>
  <c r="J510" i="72"/>
  <c r="I510" i="72"/>
  <c r="F510" i="72"/>
  <c r="E510" i="72"/>
  <c r="AI509" i="72"/>
  <c r="AH509" i="72"/>
  <c r="AE509" i="72"/>
  <c r="AD509" i="72"/>
  <c r="J509" i="72"/>
  <c r="I509" i="72"/>
  <c r="F509" i="72"/>
  <c r="E509" i="72"/>
  <c r="AI508" i="72"/>
  <c r="AH508" i="72"/>
  <c r="AE508" i="72"/>
  <c r="AD508" i="72"/>
  <c r="J508" i="72"/>
  <c r="I508" i="72"/>
  <c r="F508" i="72"/>
  <c r="E508" i="72"/>
  <c r="AI507" i="72"/>
  <c r="AH507" i="72"/>
  <c r="AE507" i="72"/>
  <c r="J507" i="72"/>
  <c r="I507" i="72"/>
  <c r="F507" i="72"/>
  <c r="AI506" i="72"/>
  <c r="AH506" i="72"/>
  <c r="AE506" i="72"/>
  <c r="AD506" i="72"/>
  <c r="J506" i="72"/>
  <c r="I506" i="72"/>
  <c r="F506" i="72"/>
  <c r="E506" i="72"/>
  <c r="AI505" i="72"/>
  <c r="AH505" i="72"/>
  <c r="AE505" i="72"/>
  <c r="AD505" i="72"/>
  <c r="J505" i="72"/>
  <c r="I505" i="72"/>
  <c r="F505" i="72"/>
  <c r="E505" i="72"/>
  <c r="AI504" i="72"/>
  <c r="AH504" i="72"/>
  <c r="AE504" i="72"/>
  <c r="AD504" i="72"/>
  <c r="J504" i="72"/>
  <c r="I504" i="72"/>
  <c r="F504" i="72"/>
  <c r="E504" i="72"/>
  <c r="AI503" i="72"/>
  <c r="AH503" i="72"/>
  <c r="AE503" i="72"/>
  <c r="AD503" i="72"/>
  <c r="J503" i="72"/>
  <c r="I503" i="72"/>
  <c r="F503" i="72"/>
  <c r="E503" i="72"/>
  <c r="AI502" i="72"/>
  <c r="AH502" i="72"/>
  <c r="AE502" i="72"/>
  <c r="AD502" i="72"/>
  <c r="J502" i="72"/>
  <c r="I502" i="72"/>
  <c r="F502" i="72"/>
  <c r="E502" i="72"/>
  <c r="AI501" i="72"/>
  <c r="AH501" i="72"/>
  <c r="AE501" i="72"/>
  <c r="AD501" i="72"/>
  <c r="J501" i="72"/>
  <c r="I501" i="72"/>
  <c r="F501" i="72"/>
  <c r="E501" i="72"/>
  <c r="AI500" i="72"/>
  <c r="AH500" i="72"/>
  <c r="AE500" i="72"/>
  <c r="AD500" i="72"/>
  <c r="J500" i="72"/>
  <c r="I500" i="72"/>
  <c r="F500" i="72"/>
  <c r="E500" i="72"/>
  <c r="AI499" i="72"/>
  <c r="AH499" i="72"/>
  <c r="AE499" i="72"/>
  <c r="AD499" i="72"/>
  <c r="J499" i="72"/>
  <c r="I499" i="72"/>
  <c r="F499" i="72"/>
  <c r="E499" i="72"/>
  <c r="AI498" i="72"/>
  <c r="AH498" i="72"/>
  <c r="AE498" i="72"/>
  <c r="AD498" i="72"/>
  <c r="J498" i="72"/>
  <c r="I498" i="72"/>
  <c r="F498" i="72"/>
  <c r="E498" i="72"/>
  <c r="AI493" i="72"/>
  <c r="AH493" i="72"/>
  <c r="AE493" i="72"/>
  <c r="AD493" i="72"/>
  <c r="J493" i="72"/>
  <c r="I493" i="72"/>
  <c r="F493" i="72"/>
  <c r="E493" i="72"/>
  <c r="AI492" i="72"/>
  <c r="AH492" i="72"/>
  <c r="AE492" i="72"/>
  <c r="AD492" i="72"/>
  <c r="J492" i="72"/>
  <c r="I492" i="72"/>
  <c r="F492" i="72"/>
  <c r="E492" i="72"/>
  <c r="AI491" i="72"/>
  <c r="AH491" i="72"/>
  <c r="AE491" i="72"/>
  <c r="AD491" i="72"/>
  <c r="J491" i="72"/>
  <c r="I491" i="72"/>
  <c r="F491" i="72"/>
  <c r="E491" i="72"/>
  <c r="AI490" i="72"/>
  <c r="AH490" i="72"/>
  <c r="AE490" i="72"/>
  <c r="AD490" i="72"/>
  <c r="J490" i="72"/>
  <c r="I490" i="72"/>
  <c r="F490" i="72"/>
  <c r="E490" i="72"/>
  <c r="AI489" i="72"/>
  <c r="AH489" i="72"/>
  <c r="AE489" i="72"/>
  <c r="AD489" i="72"/>
  <c r="J489" i="72"/>
  <c r="I489" i="72"/>
  <c r="F489" i="72"/>
  <c r="E489" i="72"/>
  <c r="AI488" i="72"/>
  <c r="AH488" i="72"/>
  <c r="AE488" i="72"/>
  <c r="AD488" i="72"/>
  <c r="J488" i="72"/>
  <c r="I488" i="72"/>
  <c r="F488" i="72"/>
  <c r="E488" i="72"/>
  <c r="AI487" i="72"/>
  <c r="AH487" i="72"/>
  <c r="AE487" i="72"/>
  <c r="AD487" i="72"/>
  <c r="J487" i="72"/>
  <c r="I487" i="72"/>
  <c r="F487" i="72"/>
  <c r="E487" i="72"/>
  <c r="AI486" i="72"/>
  <c r="AH486" i="72"/>
  <c r="AE486" i="72"/>
  <c r="AD486" i="72"/>
  <c r="J486" i="72"/>
  <c r="I486" i="72"/>
  <c r="F486" i="72"/>
  <c r="E486" i="72"/>
  <c r="AI485" i="72"/>
  <c r="AH485" i="72"/>
  <c r="AE485" i="72"/>
  <c r="AD485" i="72"/>
  <c r="J485" i="72"/>
  <c r="I485" i="72"/>
  <c r="F485" i="72"/>
  <c r="E485" i="72"/>
  <c r="AI484" i="72"/>
  <c r="AH484" i="72"/>
  <c r="AE484" i="72"/>
  <c r="AD484" i="72"/>
  <c r="J484" i="72"/>
  <c r="I484" i="72"/>
  <c r="F484" i="72"/>
  <c r="E484" i="72"/>
  <c r="AI483" i="72"/>
  <c r="AH483" i="72"/>
  <c r="AE483" i="72"/>
  <c r="AD483" i="72"/>
  <c r="J483" i="72"/>
  <c r="I483" i="72"/>
  <c r="F483" i="72"/>
  <c r="E483" i="72"/>
  <c r="AI482" i="72"/>
  <c r="AH482" i="72"/>
  <c r="AE482" i="72"/>
  <c r="AD482" i="72"/>
  <c r="J482" i="72"/>
  <c r="I482" i="72"/>
  <c r="F482" i="72"/>
  <c r="E482" i="72"/>
  <c r="AI481" i="72"/>
  <c r="AH481" i="72"/>
  <c r="AE481" i="72"/>
  <c r="AD481" i="72"/>
  <c r="J481" i="72"/>
  <c r="I481" i="72"/>
  <c r="F481" i="72"/>
  <c r="E481" i="72"/>
  <c r="AI480" i="72"/>
  <c r="AH480" i="72"/>
  <c r="AE480" i="72"/>
  <c r="AD480" i="72"/>
  <c r="J480" i="72"/>
  <c r="I480" i="72"/>
  <c r="F480" i="72"/>
  <c r="E480" i="72"/>
  <c r="AI479" i="72"/>
  <c r="AH479" i="72"/>
  <c r="AE479" i="72"/>
  <c r="AD479" i="72"/>
  <c r="J479" i="72"/>
  <c r="I479" i="72"/>
  <c r="F479" i="72"/>
  <c r="E479" i="72"/>
  <c r="AI478" i="72"/>
  <c r="AH478" i="72"/>
  <c r="AE478" i="72"/>
  <c r="AD478" i="72"/>
  <c r="J478" i="72"/>
  <c r="I478" i="72"/>
  <c r="F478" i="72"/>
  <c r="E478" i="72"/>
  <c r="AI477" i="72"/>
  <c r="AH477" i="72"/>
  <c r="AE477" i="72"/>
  <c r="AD477" i="72"/>
  <c r="J477" i="72"/>
  <c r="I477" i="72"/>
  <c r="F477" i="72"/>
  <c r="E477" i="72"/>
  <c r="AI476" i="72"/>
  <c r="AH476" i="72"/>
  <c r="AE476" i="72"/>
  <c r="AD476" i="72"/>
  <c r="J476" i="72"/>
  <c r="I476" i="72"/>
  <c r="F476" i="72"/>
  <c r="E476" i="72"/>
  <c r="AI475" i="72"/>
  <c r="AH475" i="72"/>
  <c r="AE475" i="72"/>
  <c r="AD475" i="72"/>
  <c r="J475" i="72"/>
  <c r="I475" i="72"/>
  <c r="F475" i="72"/>
  <c r="E475" i="72"/>
  <c r="AI474" i="72"/>
  <c r="AH474" i="72"/>
  <c r="AE474" i="72"/>
  <c r="AD474" i="72"/>
  <c r="J474" i="72"/>
  <c r="I474" i="72"/>
  <c r="F474" i="72"/>
  <c r="E474" i="72"/>
  <c r="AI473" i="72"/>
  <c r="AH473" i="72"/>
  <c r="AE473" i="72"/>
  <c r="AD473" i="72"/>
  <c r="J473" i="72"/>
  <c r="I473" i="72"/>
  <c r="F473" i="72"/>
  <c r="E473" i="72"/>
  <c r="AI472" i="72"/>
  <c r="AH472" i="72"/>
  <c r="AE472" i="72"/>
  <c r="AD472" i="72"/>
  <c r="J472" i="72"/>
  <c r="I472" i="72"/>
  <c r="F472" i="72"/>
  <c r="E472" i="72"/>
  <c r="AI471" i="72"/>
  <c r="AH471" i="72"/>
  <c r="AE471" i="72"/>
  <c r="AD471" i="72"/>
  <c r="J471" i="72"/>
  <c r="I471" i="72"/>
  <c r="F471" i="72"/>
  <c r="E471" i="72"/>
  <c r="AI470" i="72"/>
  <c r="AH470" i="72"/>
  <c r="AE470" i="72"/>
  <c r="AD470" i="72"/>
  <c r="J470" i="72"/>
  <c r="I470" i="72"/>
  <c r="F470" i="72"/>
  <c r="E470" i="72"/>
  <c r="AI469" i="72"/>
  <c r="AH469" i="72"/>
  <c r="AE469" i="72"/>
  <c r="AD469" i="72"/>
  <c r="J469" i="72"/>
  <c r="I469" i="72"/>
  <c r="F469" i="72"/>
  <c r="E469" i="72"/>
  <c r="AI468" i="72"/>
  <c r="AH468" i="72"/>
  <c r="AE468" i="72"/>
  <c r="AD468" i="72"/>
  <c r="J468" i="72"/>
  <c r="I468" i="72"/>
  <c r="F468" i="72"/>
  <c r="E468" i="72"/>
  <c r="AI467" i="72"/>
  <c r="AH467" i="72"/>
  <c r="AE467" i="72"/>
  <c r="AD467" i="72"/>
  <c r="J467" i="72"/>
  <c r="I467" i="72"/>
  <c r="F467" i="72"/>
  <c r="E467" i="72"/>
  <c r="AI466" i="72"/>
  <c r="AH466" i="72"/>
  <c r="AE466" i="72"/>
  <c r="AD466" i="72"/>
  <c r="J466" i="72"/>
  <c r="I466" i="72"/>
  <c r="F466" i="72"/>
  <c r="E466" i="72"/>
  <c r="AI465" i="72"/>
  <c r="AH465" i="72"/>
  <c r="AE465" i="72"/>
  <c r="AD465" i="72"/>
  <c r="J465" i="72"/>
  <c r="I465" i="72"/>
  <c r="F465" i="72"/>
  <c r="E465" i="72"/>
  <c r="AI464" i="72"/>
  <c r="AH464" i="72"/>
  <c r="AE464" i="72"/>
  <c r="AD464" i="72"/>
  <c r="J464" i="72"/>
  <c r="I464" i="72"/>
  <c r="F464" i="72"/>
  <c r="E464" i="72"/>
  <c r="AI463" i="72"/>
  <c r="AH463" i="72"/>
  <c r="AE463" i="72"/>
  <c r="AD463" i="72"/>
  <c r="J463" i="72"/>
  <c r="I463" i="72"/>
  <c r="F463" i="72"/>
  <c r="E463" i="72"/>
  <c r="AI462" i="72"/>
  <c r="AH462" i="72"/>
  <c r="AE462" i="72"/>
  <c r="AD462" i="72"/>
  <c r="J462" i="72"/>
  <c r="I462" i="72"/>
  <c r="F462" i="72"/>
  <c r="E462" i="72"/>
  <c r="AI461" i="72"/>
  <c r="AH461" i="72"/>
  <c r="AE461" i="72"/>
  <c r="AD461" i="72"/>
  <c r="J461" i="72"/>
  <c r="I461" i="72"/>
  <c r="F461" i="72"/>
  <c r="E461" i="72"/>
  <c r="AI460" i="72"/>
  <c r="AH460" i="72"/>
  <c r="AE460" i="72"/>
  <c r="AD460" i="72"/>
  <c r="J460" i="72"/>
  <c r="I460" i="72"/>
  <c r="F460" i="72"/>
  <c r="E460" i="72"/>
  <c r="AI459" i="72"/>
  <c r="AH459" i="72"/>
  <c r="AE459" i="72"/>
  <c r="AD459" i="72"/>
  <c r="J459" i="72"/>
  <c r="I459" i="72"/>
  <c r="F459" i="72"/>
  <c r="E459" i="72"/>
  <c r="AI458" i="72"/>
  <c r="AH458" i="72"/>
  <c r="AD458" i="72"/>
  <c r="J458" i="72"/>
  <c r="I458" i="72"/>
  <c r="E458" i="72"/>
  <c r="AI457" i="72"/>
  <c r="AH457" i="72"/>
  <c r="AE457" i="72"/>
  <c r="AD457" i="72"/>
  <c r="J457" i="72"/>
  <c r="I457" i="72"/>
  <c r="F457" i="72"/>
  <c r="E457" i="72"/>
  <c r="AI456" i="72"/>
  <c r="AH456" i="72"/>
  <c r="AE456" i="72"/>
  <c r="AD456" i="72"/>
  <c r="J456" i="72"/>
  <c r="I456" i="72"/>
  <c r="F456" i="72"/>
  <c r="E456" i="72"/>
  <c r="AI455" i="72"/>
  <c r="AH455" i="72"/>
  <c r="AE455" i="72"/>
  <c r="AD455" i="72"/>
  <c r="J455" i="72"/>
  <c r="I455" i="72"/>
  <c r="F455" i="72"/>
  <c r="E455" i="72"/>
  <c r="AI454" i="72"/>
  <c r="AH454" i="72"/>
  <c r="AE454" i="72"/>
  <c r="AD454" i="72"/>
  <c r="J454" i="72"/>
  <c r="I454" i="72"/>
  <c r="F454" i="72"/>
  <c r="E454" i="72"/>
  <c r="AI453" i="72"/>
  <c r="AH453" i="72"/>
  <c r="AE453" i="72"/>
  <c r="AD453" i="72"/>
  <c r="J453" i="72"/>
  <c r="I453" i="72"/>
  <c r="F453" i="72"/>
  <c r="E453" i="72"/>
  <c r="AI452" i="72"/>
  <c r="AH452" i="72"/>
  <c r="AE452" i="72"/>
  <c r="AD452" i="72"/>
  <c r="J452" i="72"/>
  <c r="I452" i="72"/>
  <c r="F452" i="72"/>
  <c r="E452" i="72"/>
  <c r="AI451" i="72"/>
  <c r="AH451" i="72"/>
  <c r="AE451" i="72"/>
  <c r="AD451" i="72"/>
  <c r="J451" i="72"/>
  <c r="I451" i="72"/>
  <c r="F451" i="72"/>
  <c r="E451" i="72"/>
  <c r="AI450" i="72"/>
  <c r="AH450" i="72"/>
  <c r="AE450" i="72"/>
  <c r="AD450" i="72"/>
  <c r="J450" i="72"/>
  <c r="I450" i="72"/>
  <c r="F450" i="72"/>
  <c r="E450" i="72"/>
  <c r="AI449" i="72"/>
  <c r="AH449" i="72"/>
  <c r="AE449" i="72"/>
  <c r="AD449" i="72"/>
  <c r="J449" i="72"/>
  <c r="I449" i="72"/>
  <c r="F449" i="72"/>
  <c r="E449" i="72"/>
  <c r="AI448" i="72"/>
  <c r="AH448" i="72"/>
  <c r="AE448" i="72"/>
  <c r="AD448" i="72"/>
  <c r="J448" i="72"/>
  <c r="I448" i="72"/>
  <c r="F448" i="72"/>
  <c r="E448" i="72"/>
  <c r="AI447" i="72"/>
  <c r="AH447" i="72"/>
  <c r="AE447" i="72"/>
  <c r="AD447" i="72"/>
  <c r="J447" i="72"/>
  <c r="I447" i="72"/>
  <c r="F447" i="72"/>
  <c r="E447" i="72"/>
  <c r="AI446" i="72"/>
  <c r="AH446" i="72"/>
  <c r="AE446" i="72"/>
  <c r="AD446" i="72"/>
  <c r="J446" i="72"/>
  <c r="I446" i="72"/>
  <c r="F446" i="72"/>
  <c r="E446" i="72"/>
  <c r="AI445" i="72"/>
  <c r="AH445" i="72"/>
  <c r="AE445" i="72"/>
  <c r="AD445" i="72"/>
  <c r="J445" i="72"/>
  <c r="I445" i="72"/>
  <c r="F445" i="72"/>
  <c r="E445" i="72"/>
  <c r="AI444" i="72"/>
  <c r="AH444" i="72"/>
  <c r="AE444" i="72"/>
  <c r="AD444" i="72"/>
  <c r="J444" i="72"/>
  <c r="I444" i="72"/>
  <c r="F444" i="72"/>
  <c r="E444" i="72"/>
  <c r="AI443" i="72"/>
  <c r="AH443" i="72"/>
  <c r="AE443" i="72"/>
  <c r="AD443" i="72"/>
  <c r="J443" i="72"/>
  <c r="I443" i="72"/>
  <c r="F443" i="72"/>
  <c r="E443" i="72"/>
  <c r="AI442" i="72"/>
  <c r="AH442" i="72"/>
  <c r="AE442" i="72"/>
  <c r="AD442" i="72"/>
  <c r="J442" i="72"/>
  <c r="I442" i="72"/>
  <c r="F442" i="72"/>
  <c r="E442" i="72"/>
  <c r="AI441" i="72"/>
  <c r="AH441" i="72"/>
  <c r="AE441" i="72"/>
  <c r="AD441" i="72"/>
  <c r="J441" i="72"/>
  <c r="I441" i="72"/>
  <c r="F441" i="72"/>
  <c r="E441" i="72"/>
  <c r="AI440" i="72"/>
  <c r="AH440" i="72"/>
  <c r="AE440" i="72"/>
  <c r="AD440" i="72"/>
  <c r="J440" i="72"/>
  <c r="I440" i="72"/>
  <c r="F440" i="72"/>
  <c r="E440" i="72"/>
  <c r="AI439" i="72"/>
  <c r="AH439" i="72"/>
  <c r="AE439" i="72"/>
  <c r="AD439" i="72"/>
  <c r="J439" i="72"/>
  <c r="I439" i="72"/>
  <c r="F439" i="72"/>
  <c r="E439" i="72"/>
  <c r="AI438" i="72"/>
  <c r="AH438" i="72"/>
  <c r="AE438" i="72"/>
  <c r="AD438" i="72"/>
  <c r="J438" i="72"/>
  <c r="I438" i="72"/>
  <c r="F438" i="72"/>
  <c r="E438" i="72"/>
  <c r="AI437" i="72"/>
  <c r="AH437" i="72"/>
  <c r="AE437" i="72"/>
  <c r="AD437" i="72"/>
  <c r="J437" i="72"/>
  <c r="I437" i="72"/>
  <c r="F437" i="72"/>
  <c r="E437" i="72"/>
  <c r="AI436" i="72"/>
  <c r="AH436" i="72"/>
  <c r="AE436" i="72"/>
  <c r="AD436" i="72"/>
  <c r="J436" i="72"/>
  <c r="I436" i="72"/>
  <c r="F436" i="72"/>
  <c r="E436" i="72"/>
  <c r="AI435" i="72"/>
  <c r="AH435" i="72"/>
  <c r="AE435" i="72"/>
  <c r="AD435" i="72"/>
  <c r="J435" i="72"/>
  <c r="I435" i="72"/>
  <c r="F435" i="72"/>
  <c r="E435" i="72"/>
  <c r="AI434" i="72"/>
  <c r="AH434" i="72"/>
  <c r="AE434" i="72"/>
  <c r="AD434" i="72"/>
  <c r="J434" i="72"/>
  <c r="I434" i="72"/>
  <c r="F434" i="72"/>
  <c r="E434" i="72"/>
  <c r="AI339" i="72"/>
  <c r="AH339" i="72"/>
  <c r="AG339" i="72"/>
  <c r="AF339" i="72"/>
  <c r="AE339" i="72"/>
  <c r="AD339" i="72"/>
  <c r="J339" i="72"/>
  <c r="I339" i="72"/>
  <c r="H339" i="72"/>
  <c r="G339" i="72"/>
  <c r="F339" i="72"/>
  <c r="E339" i="72"/>
  <c r="AI338" i="72"/>
  <c r="AH338" i="72"/>
  <c r="AG338" i="72"/>
  <c r="AF338" i="72"/>
  <c r="AE338" i="72"/>
  <c r="AD338" i="72"/>
  <c r="J338" i="72"/>
  <c r="I338" i="72"/>
  <c r="H338" i="72"/>
  <c r="G338" i="72"/>
  <c r="F338" i="72"/>
  <c r="E338" i="72"/>
  <c r="AI337" i="72"/>
  <c r="AH337" i="72"/>
  <c r="AG337" i="72"/>
  <c r="AF337" i="72"/>
  <c r="AE337" i="72"/>
  <c r="AD337" i="72"/>
  <c r="J337" i="72"/>
  <c r="I337" i="72"/>
  <c r="H337" i="72"/>
  <c r="G337" i="72"/>
  <c r="F337" i="72"/>
  <c r="E337" i="72"/>
  <c r="AI336" i="72"/>
  <c r="AH336" i="72"/>
  <c r="AG336" i="72"/>
  <c r="AF336" i="72"/>
  <c r="AE336" i="72"/>
  <c r="AD336" i="72"/>
  <c r="J336" i="72"/>
  <c r="I336" i="72"/>
  <c r="H336" i="72"/>
  <c r="G336" i="72"/>
  <c r="F336" i="72"/>
  <c r="E336" i="72"/>
  <c r="AI335" i="72"/>
  <c r="AH335" i="72"/>
  <c r="AG335" i="72"/>
  <c r="AF335" i="72"/>
  <c r="AE335" i="72"/>
  <c r="AD335" i="72"/>
  <c r="J335" i="72"/>
  <c r="I335" i="72"/>
  <c r="H335" i="72"/>
  <c r="G335" i="72"/>
  <c r="F335" i="72"/>
  <c r="E335" i="72"/>
  <c r="AI334" i="72"/>
  <c r="AH334" i="72"/>
  <c r="AG334" i="72"/>
  <c r="AF334" i="72"/>
  <c r="AE334" i="72"/>
  <c r="AD334" i="72"/>
  <c r="J334" i="72"/>
  <c r="I334" i="72"/>
  <c r="H334" i="72"/>
  <c r="G334" i="72"/>
  <c r="F334" i="72"/>
  <c r="E334" i="72"/>
  <c r="AI333" i="72"/>
  <c r="AH333" i="72"/>
  <c r="AG333" i="72"/>
  <c r="AF333" i="72"/>
  <c r="AE333" i="72"/>
  <c r="AD333" i="72"/>
  <c r="J333" i="72"/>
  <c r="I333" i="72"/>
  <c r="H333" i="72"/>
  <c r="G333" i="72"/>
  <c r="F333" i="72"/>
  <c r="E333" i="72"/>
  <c r="AI332" i="72"/>
  <c r="AH332" i="72"/>
  <c r="AG332" i="72"/>
  <c r="AF332" i="72"/>
  <c r="AE332" i="72"/>
  <c r="AD332" i="72"/>
  <c r="J332" i="72"/>
  <c r="I332" i="72"/>
  <c r="H332" i="72"/>
  <c r="G332" i="72"/>
  <c r="F332" i="72"/>
  <c r="E332" i="72"/>
  <c r="AI331" i="72"/>
  <c r="AH331" i="72"/>
  <c r="AG331" i="72"/>
  <c r="AF331" i="72"/>
  <c r="AE331" i="72"/>
  <c r="AD331" i="72"/>
  <c r="J331" i="72"/>
  <c r="I331" i="72"/>
  <c r="H331" i="72"/>
  <c r="G331" i="72"/>
  <c r="F331" i="72"/>
  <c r="E331" i="72"/>
  <c r="AI330" i="72"/>
  <c r="AH330" i="72"/>
  <c r="AG330" i="72"/>
  <c r="AF330" i="72"/>
  <c r="AE330" i="72"/>
  <c r="AD330" i="72"/>
  <c r="J330" i="72"/>
  <c r="I330" i="72"/>
  <c r="H330" i="72"/>
  <c r="G330" i="72"/>
  <c r="F330" i="72"/>
  <c r="E330" i="72"/>
  <c r="AI329" i="72"/>
  <c r="AH329" i="72"/>
  <c r="AG329" i="72"/>
  <c r="AF329" i="72"/>
  <c r="AE329" i="72"/>
  <c r="AD329" i="72"/>
  <c r="J329" i="72"/>
  <c r="I329" i="72"/>
  <c r="H329" i="72"/>
  <c r="G329" i="72"/>
  <c r="F329" i="72"/>
  <c r="E329" i="72"/>
  <c r="AI328" i="72"/>
  <c r="AH328" i="72"/>
  <c r="AG328" i="72"/>
  <c r="AF328" i="72"/>
  <c r="AE328" i="72"/>
  <c r="AD328" i="72"/>
  <c r="J328" i="72"/>
  <c r="I328" i="72"/>
  <c r="H328" i="72"/>
  <c r="G328" i="72"/>
  <c r="F328" i="72"/>
  <c r="E328" i="72"/>
  <c r="AI327" i="72"/>
  <c r="AH327" i="72"/>
  <c r="AG327" i="72"/>
  <c r="AF327" i="72"/>
  <c r="AE327" i="72"/>
  <c r="AD327" i="72"/>
  <c r="J327" i="72"/>
  <c r="I327" i="72"/>
  <c r="H327" i="72"/>
  <c r="G327" i="72"/>
  <c r="F327" i="72"/>
  <c r="E327" i="72"/>
  <c r="AI326" i="72"/>
  <c r="AH326" i="72"/>
  <c r="AG326" i="72"/>
  <c r="AF326" i="72"/>
  <c r="AE326" i="72"/>
  <c r="AD326" i="72"/>
  <c r="J326" i="72"/>
  <c r="I326" i="72"/>
  <c r="H326" i="72"/>
  <c r="G326" i="72"/>
  <c r="F326" i="72"/>
  <c r="E326" i="72"/>
  <c r="AI325" i="72"/>
  <c r="AH325" i="72"/>
  <c r="AG325" i="72"/>
  <c r="AF325" i="72"/>
  <c r="AE325" i="72"/>
  <c r="AD325" i="72"/>
  <c r="J325" i="72"/>
  <c r="I325" i="72"/>
  <c r="H325" i="72"/>
  <c r="G325" i="72"/>
  <c r="F325" i="72"/>
  <c r="E325" i="72"/>
  <c r="AI324" i="72"/>
  <c r="AH324" i="72"/>
  <c r="AG324" i="72"/>
  <c r="AF324" i="72"/>
  <c r="AE324" i="72"/>
  <c r="AD324" i="72"/>
  <c r="J324" i="72"/>
  <c r="I324" i="72"/>
  <c r="H324" i="72"/>
  <c r="G324" i="72"/>
  <c r="F324" i="72"/>
  <c r="E324" i="72"/>
  <c r="AI323" i="72"/>
  <c r="AH323" i="72"/>
  <c r="AG323" i="72"/>
  <c r="AF323" i="72"/>
  <c r="AE323" i="72"/>
  <c r="AD323" i="72"/>
  <c r="J323" i="72"/>
  <c r="I323" i="72"/>
  <c r="H323" i="72"/>
  <c r="G323" i="72"/>
  <c r="F323" i="72"/>
  <c r="E323" i="72"/>
  <c r="AI322" i="72"/>
  <c r="AH322" i="72"/>
  <c r="AG322" i="72"/>
  <c r="AF322" i="72"/>
  <c r="AE322" i="72"/>
  <c r="AD322" i="72"/>
  <c r="J322" i="72"/>
  <c r="I322" i="72"/>
  <c r="H322" i="72"/>
  <c r="G322" i="72"/>
  <c r="F322" i="72"/>
  <c r="E322" i="72"/>
  <c r="AI321" i="72"/>
  <c r="AH321" i="72"/>
  <c r="AG321" i="72"/>
  <c r="AF321" i="72"/>
  <c r="AE321" i="72"/>
  <c r="AD321" i="72"/>
  <c r="J321" i="72"/>
  <c r="I321" i="72"/>
  <c r="H321" i="72"/>
  <c r="G321" i="72"/>
  <c r="F321" i="72"/>
  <c r="E321" i="72"/>
  <c r="AI320" i="72"/>
  <c r="AH320" i="72"/>
  <c r="AG320" i="72"/>
  <c r="AF320" i="72"/>
  <c r="AE320" i="72"/>
  <c r="AD320" i="72"/>
  <c r="J320" i="72"/>
  <c r="I320" i="72"/>
  <c r="H320" i="72"/>
  <c r="G320" i="72"/>
  <c r="F320" i="72"/>
  <c r="E320" i="72"/>
  <c r="AI319" i="72"/>
  <c r="AH319" i="72"/>
  <c r="AG319" i="72"/>
  <c r="AF319" i="72"/>
  <c r="AE319" i="72"/>
  <c r="AD319" i="72"/>
  <c r="J319" i="72"/>
  <c r="I319" i="72"/>
  <c r="H319" i="72"/>
  <c r="G319" i="72"/>
  <c r="F319" i="72"/>
  <c r="E319" i="72"/>
  <c r="AI318" i="72"/>
  <c r="AH318" i="72"/>
  <c r="AG318" i="72"/>
  <c r="AF318" i="72"/>
  <c r="AE318" i="72"/>
  <c r="AD318" i="72"/>
  <c r="J318" i="72"/>
  <c r="I318" i="72"/>
  <c r="H318" i="72"/>
  <c r="G318" i="72"/>
  <c r="F318" i="72"/>
  <c r="E318" i="72"/>
  <c r="AI317" i="72"/>
  <c r="AH317" i="72"/>
  <c r="AG317" i="72"/>
  <c r="AF317" i="72"/>
  <c r="AE317" i="72"/>
  <c r="AD317" i="72"/>
  <c r="J317" i="72"/>
  <c r="I317" i="72"/>
  <c r="H317" i="72"/>
  <c r="G317" i="72"/>
  <c r="F317" i="72"/>
  <c r="E317" i="72"/>
  <c r="AI316" i="72"/>
  <c r="AH316" i="72"/>
  <c r="AG316" i="72"/>
  <c r="AF316" i="72"/>
  <c r="AE316" i="72"/>
  <c r="AD316" i="72"/>
  <c r="J316" i="72"/>
  <c r="I316" i="72"/>
  <c r="H316" i="72"/>
  <c r="G316" i="72"/>
  <c r="F316" i="72"/>
  <c r="E316" i="72"/>
  <c r="AI315" i="72"/>
  <c r="AH315" i="72"/>
  <c r="AG315" i="72"/>
  <c r="AF315" i="72"/>
  <c r="AE315" i="72"/>
  <c r="AD315" i="72"/>
  <c r="J315" i="72"/>
  <c r="I315" i="72"/>
  <c r="H315" i="72"/>
  <c r="G315" i="72"/>
  <c r="F315" i="72"/>
  <c r="E315" i="72"/>
  <c r="AI314" i="72"/>
  <c r="AH314" i="72"/>
  <c r="AG314" i="72"/>
  <c r="AF314" i="72"/>
  <c r="AE314" i="72"/>
  <c r="AD314" i="72"/>
  <c r="J314" i="72"/>
  <c r="I314" i="72"/>
  <c r="H314" i="72"/>
  <c r="G314" i="72"/>
  <c r="F314" i="72"/>
  <c r="E314" i="72"/>
  <c r="AI313" i="72"/>
  <c r="AH313" i="72"/>
  <c r="AG313" i="72"/>
  <c r="AF313" i="72"/>
  <c r="AE313" i="72"/>
  <c r="AD313" i="72"/>
  <c r="J313" i="72"/>
  <c r="I313" i="72"/>
  <c r="H313" i="72"/>
  <c r="G313" i="72"/>
  <c r="F313" i="72"/>
  <c r="E313" i="72"/>
  <c r="AI312" i="72"/>
  <c r="AH312" i="72"/>
  <c r="AG312" i="72"/>
  <c r="AF312" i="72"/>
  <c r="AE312" i="72"/>
  <c r="AD312" i="72"/>
  <c r="J312" i="72"/>
  <c r="I312" i="72"/>
  <c r="H312" i="72"/>
  <c r="G312" i="72"/>
  <c r="F312" i="72"/>
  <c r="E312" i="72"/>
  <c r="AI311" i="72"/>
  <c r="AH311" i="72"/>
  <c r="AG311" i="72"/>
  <c r="AF311" i="72"/>
  <c r="AE311" i="72"/>
  <c r="AD311" i="72"/>
  <c r="J311" i="72"/>
  <c r="I311" i="72"/>
  <c r="H311" i="72"/>
  <c r="G311" i="72"/>
  <c r="F311" i="72"/>
  <c r="E311" i="72"/>
  <c r="AI310" i="72"/>
  <c r="AH310" i="72"/>
  <c r="AG310" i="72"/>
  <c r="AF310" i="72"/>
  <c r="AE310" i="72"/>
  <c r="AD310" i="72"/>
  <c r="J310" i="72"/>
  <c r="I310" i="72"/>
  <c r="H310" i="72"/>
  <c r="G310" i="72"/>
  <c r="F310" i="72"/>
  <c r="E310" i="72"/>
  <c r="AI309" i="72"/>
  <c r="AH309" i="72"/>
  <c r="AG309" i="72"/>
  <c r="AF309" i="72"/>
  <c r="AE309" i="72"/>
  <c r="AD309" i="72"/>
  <c r="J309" i="72"/>
  <c r="I309" i="72"/>
  <c r="H309" i="72"/>
  <c r="G309" i="72"/>
  <c r="F309" i="72"/>
  <c r="E309" i="72"/>
  <c r="AI308" i="72"/>
  <c r="AH308" i="72"/>
  <c r="AG308" i="72"/>
  <c r="AF308" i="72"/>
  <c r="AE308" i="72"/>
  <c r="AD308" i="72"/>
  <c r="J308" i="72"/>
  <c r="I308" i="72"/>
  <c r="H308" i="72"/>
  <c r="G308" i="72"/>
  <c r="F308" i="72"/>
  <c r="E308" i="72"/>
  <c r="AI307" i="72"/>
  <c r="AH307" i="72"/>
  <c r="AG307" i="72"/>
  <c r="AF307" i="72"/>
  <c r="AE307" i="72"/>
  <c r="AD307" i="72"/>
  <c r="J307" i="72"/>
  <c r="I307" i="72"/>
  <c r="H307" i="72"/>
  <c r="G307" i="72"/>
  <c r="F307" i="72"/>
  <c r="E307" i="72"/>
  <c r="AI306" i="72"/>
  <c r="AH306" i="72"/>
  <c r="AG306" i="72"/>
  <c r="AF306" i="72"/>
  <c r="AE306" i="72"/>
  <c r="AD306" i="72"/>
  <c r="J306" i="72"/>
  <c r="I306" i="72"/>
  <c r="H306" i="72"/>
  <c r="G306" i="72"/>
  <c r="F306" i="72"/>
  <c r="E306" i="72"/>
  <c r="AI305" i="72"/>
  <c r="AH305" i="72"/>
  <c r="AG305" i="72"/>
  <c r="AF305" i="72"/>
  <c r="AE305" i="72"/>
  <c r="AD305" i="72"/>
  <c r="J305" i="72"/>
  <c r="I305" i="72"/>
  <c r="H305" i="72"/>
  <c r="G305" i="72"/>
  <c r="F305" i="72"/>
  <c r="E305" i="72"/>
  <c r="AI304" i="72"/>
  <c r="AH304" i="72"/>
  <c r="AG304" i="72"/>
  <c r="AF304" i="72"/>
  <c r="AE304" i="72"/>
  <c r="AD304" i="72"/>
  <c r="J304" i="72"/>
  <c r="I304" i="72"/>
  <c r="H304" i="72"/>
  <c r="G304" i="72"/>
  <c r="F304" i="72"/>
  <c r="E304" i="72"/>
  <c r="AI303" i="72"/>
  <c r="AH303" i="72"/>
  <c r="AG303" i="72"/>
  <c r="AF303" i="72"/>
  <c r="AE303" i="72"/>
  <c r="AD303" i="72"/>
  <c r="J303" i="72"/>
  <c r="I303" i="72"/>
  <c r="H303" i="72"/>
  <c r="G303" i="72"/>
  <c r="F303" i="72"/>
  <c r="E303" i="72"/>
  <c r="AI302" i="72"/>
  <c r="AH302" i="72"/>
  <c r="AG302" i="72"/>
  <c r="AF302" i="72"/>
  <c r="AE302" i="72"/>
  <c r="AD302" i="72"/>
  <c r="J302" i="72"/>
  <c r="I302" i="72"/>
  <c r="H302" i="72"/>
  <c r="G302" i="72"/>
  <c r="F302" i="72"/>
  <c r="E302" i="72"/>
  <c r="AI301" i="72"/>
  <c r="AH301" i="72"/>
  <c r="AG301" i="72"/>
  <c r="AF301" i="72"/>
  <c r="AE301" i="72"/>
  <c r="AD301" i="72"/>
  <c r="J301" i="72"/>
  <c r="I301" i="72"/>
  <c r="H301" i="72"/>
  <c r="G301" i="72"/>
  <c r="F301" i="72"/>
  <c r="E301" i="72"/>
  <c r="AI300" i="72"/>
  <c r="AH300" i="72"/>
  <c r="AG300" i="72"/>
  <c r="AF300" i="72"/>
  <c r="AE300" i="72"/>
  <c r="AD300" i="72"/>
  <c r="J300" i="72"/>
  <c r="I300" i="72"/>
  <c r="H300" i="72"/>
  <c r="G300" i="72"/>
  <c r="F300" i="72"/>
  <c r="E300" i="72"/>
  <c r="AI295" i="72"/>
  <c r="AH295" i="72"/>
  <c r="AG295" i="72"/>
  <c r="AF295" i="72"/>
  <c r="AE295" i="72"/>
  <c r="AD295" i="72"/>
  <c r="J295" i="72"/>
  <c r="I295" i="72"/>
  <c r="H295" i="72"/>
  <c r="G295" i="72"/>
  <c r="F295" i="72"/>
  <c r="E295" i="72"/>
  <c r="AI294" i="72"/>
  <c r="AH294" i="72"/>
  <c r="AG294" i="72"/>
  <c r="AF294" i="72"/>
  <c r="AE294" i="72"/>
  <c r="AD294" i="72"/>
  <c r="J294" i="72"/>
  <c r="I294" i="72"/>
  <c r="H294" i="72"/>
  <c r="G294" i="72"/>
  <c r="F294" i="72"/>
  <c r="E294" i="72"/>
  <c r="AI293" i="72"/>
  <c r="AH293" i="72"/>
  <c r="AG293" i="72"/>
  <c r="AF293" i="72"/>
  <c r="AE293" i="72"/>
  <c r="AD293" i="72"/>
  <c r="J293" i="72"/>
  <c r="I293" i="72"/>
  <c r="H293" i="72"/>
  <c r="G293" i="72"/>
  <c r="F293" i="72"/>
  <c r="E293" i="72"/>
  <c r="AI292" i="72"/>
  <c r="AH292" i="72"/>
  <c r="AG292" i="72"/>
  <c r="AF292" i="72"/>
  <c r="AE292" i="72"/>
  <c r="AD292" i="72"/>
  <c r="J292" i="72"/>
  <c r="I292" i="72"/>
  <c r="H292" i="72"/>
  <c r="G292" i="72"/>
  <c r="F292" i="72"/>
  <c r="E292" i="72"/>
  <c r="AI291" i="72"/>
  <c r="AH291" i="72"/>
  <c r="AG291" i="72"/>
  <c r="AF291" i="72"/>
  <c r="AE291" i="72"/>
  <c r="AD291" i="72"/>
  <c r="J291" i="72"/>
  <c r="I291" i="72"/>
  <c r="H291" i="72"/>
  <c r="G291" i="72"/>
  <c r="F291" i="72"/>
  <c r="E291" i="72"/>
  <c r="AI290" i="72"/>
  <c r="AH290" i="72"/>
  <c r="AG290" i="72"/>
  <c r="AF290" i="72"/>
  <c r="AE290" i="72"/>
  <c r="AD290" i="72"/>
  <c r="J290" i="72"/>
  <c r="I290" i="72"/>
  <c r="H290" i="72"/>
  <c r="G290" i="72"/>
  <c r="F290" i="72"/>
  <c r="E290" i="72"/>
  <c r="AI289" i="72"/>
  <c r="AH289" i="72"/>
  <c r="AG289" i="72"/>
  <c r="AF289" i="72"/>
  <c r="AE289" i="72"/>
  <c r="AD289" i="72"/>
  <c r="J289" i="72"/>
  <c r="I289" i="72"/>
  <c r="H289" i="72"/>
  <c r="G289" i="72"/>
  <c r="F289" i="72"/>
  <c r="E289" i="72"/>
  <c r="AI288" i="72"/>
  <c r="AH288" i="72"/>
  <c r="AG288" i="72"/>
  <c r="AF288" i="72"/>
  <c r="AE288" i="72"/>
  <c r="AD288" i="72"/>
  <c r="J288" i="72"/>
  <c r="I288" i="72"/>
  <c r="H288" i="72"/>
  <c r="G288" i="72"/>
  <c r="F288" i="72"/>
  <c r="E288" i="72"/>
  <c r="AI287" i="72"/>
  <c r="AH287" i="72"/>
  <c r="AG287" i="72"/>
  <c r="AF287" i="72"/>
  <c r="AE287" i="72"/>
  <c r="AD287" i="72"/>
  <c r="J287" i="72"/>
  <c r="I287" i="72"/>
  <c r="H287" i="72"/>
  <c r="G287" i="72"/>
  <c r="F287" i="72"/>
  <c r="E287" i="72"/>
  <c r="AI286" i="72"/>
  <c r="AH286" i="72"/>
  <c r="AG286" i="72"/>
  <c r="AF286" i="72"/>
  <c r="AE286" i="72"/>
  <c r="AD286" i="72"/>
  <c r="J286" i="72"/>
  <c r="I286" i="72"/>
  <c r="H286" i="72"/>
  <c r="G286" i="72"/>
  <c r="F286" i="72"/>
  <c r="E286" i="72"/>
  <c r="AI285" i="72"/>
  <c r="AH285" i="72"/>
  <c r="AG285" i="72"/>
  <c r="AF285" i="72"/>
  <c r="AE285" i="72"/>
  <c r="AD285" i="72"/>
  <c r="J285" i="72"/>
  <c r="I285" i="72"/>
  <c r="H285" i="72"/>
  <c r="G285" i="72"/>
  <c r="F285" i="72"/>
  <c r="E285" i="72"/>
  <c r="AI284" i="72"/>
  <c r="AH284" i="72"/>
  <c r="AG284" i="72"/>
  <c r="AF284" i="72"/>
  <c r="AE284" i="72"/>
  <c r="AD284" i="72"/>
  <c r="J284" i="72"/>
  <c r="I284" i="72"/>
  <c r="H284" i="72"/>
  <c r="G284" i="72"/>
  <c r="F284" i="72"/>
  <c r="E284" i="72"/>
  <c r="AI283" i="72"/>
  <c r="AH283" i="72"/>
  <c r="AG283" i="72"/>
  <c r="AF283" i="72"/>
  <c r="AE283" i="72"/>
  <c r="AD283" i="72"/>
  <c r="J283" i="72"/>
  <c r="I283" i="72"/>
  <c r="H283" i="72"/>
  <c r="G283" i="72"/>
  <c r="F283" i="72"/>
  <c r="E283" i="72"/>
  <c r="AI282" i="72"/>
  <c r="AH282" i="72"/>
  <c r="AG282" i="72"/>
  <c r="AF282" i="72"/>
  <c r="AE282" i="72"/>
  <c r="AD282" i="72"/>
  <c r="J282" i="72"/>
  <c r="I282" i="72"/>
  <c r="H282" i="72"/>
  <c r="G282" i="72"/>
  <c r="F282" i="72"/>
  <c r="E282" i="72"/>
  <c r="AI281" i="72"/>
  <c r="AH281" i="72"/>
  <c r="AG281" i="72"/>
  <c r="AF281" i="72"/>
  <c r="AE281" i="72"/>
  <c r="AD281" i="72"/>
  <c r="J281" i="72"/>
  <c r="I281" i="72"/>
  <c r="H281" i="72"/>
  <c r="G281" i="72"/>
  <c r="F281" i="72"/>
  <c r="E281" i="72"/>
  <c r="AI280" i="72"/>
  <c r="AH280" i="72"/>
  <c r="AG280" i="72"/>
  <c r="AF280" i="72"/>
  <c r="AE280" i="72"/>
  <c r="AD280" i="72"/>
  <c r="J280" i="72"/>
  <c r="I280" i="72"/>
  <c r="H280" i="72"/>
  <c r="G280" i="72"/>
  <c r="F280" i="72"/>
  <c r="E280" i="72"/>
  <c r="AI279" i="72"/>
  <c r="AH279" i="72"/>
  <c r="AG279" i="72"/>
  <c r="AF279" i="72"/>
  <c r="AE279" i="72"/>
  <c r="AD279" i="72"/>
  <c r="J279" i="72"/>
  <c r="I279" i="72"/>
  <c r="H279" i="72"/>
  <c r="G279" i="72"/>
  <c r="F279" i="72"/>
  <c r="E279" i="72"/>
  <c r="AI278" i="72"/>
  <c r="AH278" i="72"/>
  <c r="AG278" i="72"/>
  <c r="AF278" i="72"/>
  <c r="AE278" i="72"/>
  <c r="AD278" i="72"/>
  <c r="J278" i="72"/>
  <c r="I278" i="72"/>
  <c r="H278" i="72"/>
  <c r="G278" i="72"/>
  <c r="F278" i="72"/>
  <c r="E278" i="72"/>
  <c r="AI277" i="72"/>
  <c r="AH277" i="72"/>
  <c r="AG277" i="72"/>
  <c r="AF277" i="72"/>
  <c r="AE277" i="72"/>
  <c r="AD277" i="72"/>
  <c r="J277" i="72"/>
  <c r="I277" i="72"/>
  <c r="H277" i="72"/>
  <c r="G277" i="72"/>
  <c r="F277" i="72"/>
  <c r="E277" i="72"/>
  <c r="AI276" i="72"/>
  <c r="AH276" i="72"/>
  <c r="AG276" i="72"/>
  <c r="AF276" i="72"/>
  <c r="AE276" i="72"/>
  <c r="AD276" i="72"/>
  <c r="J276" i="72"/>
  <c r="I276" i="72"/>
  <c r="H276" i="72"/>
  <c r="G276" i="72"/>
  <c r="F276" i="72"/>
  <c r="E276" i="72"/>
  <c r="AI275" i="72"/>
  <c r="AH275" i="72"/>
  <c r="AG275" i="72"/>
  <c r="AF275" i="72"/>
  <c r="AE275" i="72"/>
  <c r="AD275" i="72"/>
  <c r="J275" i="72"/>
  <c r="I275" i="72"/>
  <c r="H275" i="72"/>
  <c r="G275" i="72"/>
  <c r="F275" i="72"/>
  <c r="E275" i="72"/>
  <c r="AI274" i="72"/>
  <c r="AH274" i="72"/>
  <c r="AG274" i="72"/>
  <c r="AF274" i="72"/>
  <c r="AE274" i="72"/>
  <c r="AD274" i="72"/>
  <c r="J274" i="72"/>
  <c r="I274" i="72"/>
  <c r="H274" i="72"/>
  <c r="G274" i="72"/>
  <c r="F274" i="72"/>
  <c r="E274" i="72"/>
  <c r="AI273" i="72"/>
  <c r="AH273" i="72"/>
  <c r="AG273" i="72"/>
  <c r="AF273" i="72"/>
  <c r="AE273" i="72"/>
  <c r="AD273" i="72"/>
  <c r="J273" i="72"/>
  <c r="I273" i="72"/>
  <c r="H273" i="72"/>
  <c r="G273" i="72"/>
  <c r="F273" i="72"/>
  <c r="E273" i="72"/>
  <c r="AI272" i="72"/>
  <c r="AH272" i="72"/>
  <c r="AG272" i="72"/>
  <c r="AF272" i="72"/>
  <c r="AE272" i="72"/>
  <c r="AD272" i="72"/>
  <c r="J272" i="72"/>
  <c r="I272" i="72"/>
  <c r="H272" i="72"/>
  <c r="G272" i="72"/>
  <c r="F272" i="72"/>
  <c r="E272" i="72"/>
  <c r="AI271" i="72"/>
  <c r="AH271" i="72"/>
  <c r="AG271" i="72"/>
  <c r="AF271" i="72"/>
  <c r="AE271" i="72"/>
  <c r="AD271" i="72"/>
  <c r="J271" i="72"/>
  <c r="I271" i="72"/>
  <c r="H271" i="72"/>
  <c r="G271" i="72"/>
  <c r="F271" i="72"/>
  <c r="E271" i="72"/>
  <c r="AI270" i="72"/>
  <c r="AH270" i="72"/>
  <c r="AG270" i="72"/>
  <c r="AF270" i="72"/>
  <c r="AE270" i="72"/>
  <c r="AD270" i="72"/>
  <c r="J270" i="72"/>
  <c r="I270" i="72"/>
  <c r="H270" i="72"/>
  <c r="G270" i="72"/>
  <c r="F270" i="72"/>
  <c r="E270" i="72"/>
  <c r="AI269" i="72"/>
  <c r="AH269" i="72"/>
  <c r="AG269" i="72"/>
  <c r="AF269" i="72"/>
  <c r="AE269" i="72"/>
  <c r="AD269" i="72"/>
  <c r="J269" i="72"/>
  <c r="I269" i="72"/>
  <c r="H269" i="72"/>
  <c r="G269" i="72"/>
  <c r="F269" i="72"/>
  <c r="E269" i="72"/>
  <c r="AI268" i="72"/>
  <c r="AH268" i="72"/>
  <c r="AG268" i="72"/>
  <c r="AF268" i="72"/>
  <c r="AE268" i="72"/>
  <c r="AD268" i="72"/>
  <c r="J268" i="72"/>
  <c r="I268" i="72"/>
  <c r="H268" i="72"/>
  <c r="G268" i="72"/>
  <c r="F268" i="72"/>
  <c r="E268" i="72"/>
  <c r="AI267" i="72"/>
  <c r="AH267" i="72"/>
  <c r="AG267" i="72"/>
  <c r="AF267" i="72"/>
  <c r="AE267" i="72"/>
  <c r="AD267" i="72"/>
  <c r="J267" i="72"/>
  <c r="I267" i="72"/>
  <c r="H267" i="72"/>
  <c r="G267" i="72"/>
  <c r="F267" i="72"/>
  <c r="E267" i="72"/>
  <c r="AI266" i="72"/>
  <c r="AH266" i="72"/>
  <c r="AG266" i="72"/>
  <c r="AF266" i="72"/>
  <c r="AE266" i="72"/>
  <c r="AD266" i="72"/>
  <c r="J266" i="72"/>
  <c r="I266" i="72"/>
  <c r="H266" i="72"/>
  <c r="G266" i="72"/>
  <c r="F266" i="72"/>
  <c r="E266" i="72"/>
  <c r="AI265" i="72"/>
  <c r="AH265" i="72"/>
  <c r="AG265" i="72"/>
  <c r="AF265" i="72"/>
  <c r="AE265" i="72"/>
  <c r="AD265" i="72"/>
  <c r="J265" i="72"/>
  <c r="I265" i="72"/>
  <c r="H265" i="72"/>
  <c r="G265" i="72"/>
  <c r="F265" i="72"/>
  <c r="E265" i="72"/>
  <c r="AI264" i="72"/>
  <c r="AH264" i="72"/>
  <c r="AG264" i="72"/>
  <c r="AF264" i="72"/>
  <c r="AE264" i="72"/>
  <c r="AD264" i="72"/>
  <c r="J264" i="72"/>
  <c r="I264" i="72"/>
  <c r="H264" i="72"/>
  <c r="G264" i="72"/>
  <c r="F264" i="72"/>
  <c r="E264" i="72"/>
  <c r="AI263" i="72"/>
  <c r="AH263" i="72"/>
  <c r="AG263" i="72"/>
  <c r="AF263" i="72"/>
  <c r="AE263" i="72"/>
  <c r="AD263" i="72"/>
  <c r="J263" i="72"/>
  <c r="I263" i="72"/>
  <c r="H263" i="72"/>
  <c r="G263" i="72"/>
  <c r="F263" i="72"/>
  <c r="E263" i="72"/>
  <c r="AI262" i="72"/>
  <c r="AH262" i="72"/>
  <c r="AG262" i="72"/>
  <c r="AF262" i="72"/>
  <c r="AE262" i="72"/>
  <c r="AD262" i="72"/>
  <c r="J262" i="72"/>
  <c r="I262" i="72"/>
  <c r="H262" i="72"/>
  <c r="G262" i="72"/>
  <c r="F262" i="72"/>
  <c r="E262" i="72"/>
  <c r="AI261" i="72"/>
  <c r="AH261" i="72"/>
  <c r="AG261" i="72"/>
  <c r="AF261" i="72"/>
  <c r="AE261" i="72"/>
  <c r="AD261" i="72"/>
  <c r="J261" i="72"/>
  <c r="I261" i="72"/>
  <c r="H261" i="72"/>
  <c r="G261" i="72"/>
  <c r="F261" i="72"/>
  <c r="E261" i="72"/>
  <c r="AI260" i="72"/>
  <c r="AH260" i="72"/>
  <c r="AG260" i="72"/>
  <c r="AF260" i="72"/>
  <c r="AE260" i="72"/>
  <c r="AD260" i="72"/>
  <c r="J260" i="72"/>
  <c r="I260" i="72"/>
  <c r="H260" i="72"/>
  <c r="G260" i="72"/>
  <c r="F260" i="72"/>
  <c r="E260" i="72"/>
  <c r="AI259" i="72"/>
  <c r="AH259" i="72"/>
  <c r="AG259" i="72"/>
  <c r="AF259" i="72"/>
  <c r="AE259" i="72"/>
  <c r="AD259" i="72"/>
  <c r="J259" i="72"/>
  <c r="I259" i="72"/>
  <c r="H259" i="72"/>
  <c r="G259" i="72"/>
  <c r="F259" i="72"/>
  <c r="E259" i="72"/>
  <c r="AI258" i="72"/>
  <c r="AH258" i="72"/>
  <c r="AG258" i="72"/>
  <c r="AF258" i="72"/>
  <c r="AE258" i="72"/>
  <c r="AD258" i="72"/>
  <c r="J258" i="72"/>
  <c r="I258" i="72"/>
  <c r="H258" i="72"/>
  <c r="G258" i="72"/>
  <c r="F258" i="72"/>
  <c r="E258" i="72"/>
  <c r="AI257" i="72"/>
  <c r="AH257" i="72"/>
  <c r="AG257" i="72"/>
  <c r="AF257" i="72"/>
  <c r="AE257" i="72"/>
  <c r="AD257" i="72"/>
  <c r="J257" i="72"/>
  <c r="I257" i="72"/>
  <c r="H257" i="72"/>
  <c r="G257" i="72"/>
  <c r="F257" i="72"/>
  <c r="E257" i="72"/>
  <c r="AI256" i="72"/>
  <c r="AH256" i="72"/>
  <c r="AG256" i="72"/>
  <c r="AF256" i="72"/>
  <c r="AE256" i="72"/>
  <c r="AD256" i="72"/>
  <c r="J256" i="72"/>
  <c r="I256" i="72"/>
  <c r="H256" i="72"/>
  <c r="G256" i="72"/>
  <c r="F256" i="72"/>
  <c r="E256" i="72"/>
  <c r="AI251" i="72"/>
  <c r="AH251" i="72"/>
  <c r="AG251" i="72"/>
  <c r="AF251" i="72"/>
  <c r="AE251" i="72"/>
  <c r="AD251" i="72"/>
  <c r="J251" i="72"/>
  <c r="I251" i="72"/>
  <c r="H251" i="72"/>
  <c r="G251" i="72"/>
  <c r="F251" i="72"/>
  <c r="E251" i="72"/>
  <c r="AI250" i="72"/>
  <c r="AH250" i="72"/>
  <c r="AG250" i="72"/>
  <c r="AF250" i="72"/>
  <c r="AE250" i="72"/>
  <c r="AD250" i="72"/>
  <c r="J250" i="72"/>
  <c r="I250" i="72"/>
  <c r="H250" i="72"/>
  <c r="G250" i="72"/>
  <c r="F250" i="72"/>
  <c r="E250" i="72"/>
  <c r="AI249" i="72"/>
  <c r="AH249" i="72"/>
  <c r="AG249" i="72"/>
  <c r="AF249" i="72"/>
  <c r="AE249" i="72"/>
  <c r="AD249" i="72"/>
  <c r="J249" i="72"/>
  <c r="I249" i="72"/>
  <c r="H249" i="72"/>
  <c r="G249" i="72"/>
  <c r="F249" i="72"/>
  <c r="E249" i="72"/>
  <c r="AI248" i="72"/>
  <c r="AH248" i="72"/>
  <c r="AG248" i="72"/>
  <c r="AF248" i="72"/>
  <c r="AE248" i="72"/>
  <c r="AD248" i="72"/>
  <c r="J248" i="72"/>
  <c r="I248" i="72"/>
  <c r="H248" i="72"/>
  <c r="G248" i="72"/>
  <c r="F248" i="72"/>
  <c r="E248" i="72"/>
  <c r="AI247" i="72"/>
  <c r="AH247" i="72"/>
  <c r="AG247" i="72"/>
  <c r="AF247" i="72"/>
  <c r="AE247" i="72"/>
  <c r="AD247" i="72"/>
  <c r="J247" i="72"/>
  <c r="I247" i="72"/>
  <c r="H247" i="72"/>
  <c r="G247" i="72"/>
  <c r="F247" i="72"/>
  <c r="E247" i="72"/>
  <c r="AI246" i="72"/>
  <c r="AH246" i="72"/>
  <c r="AG246" i="72"/>
  <c r="AF246" i="72"/>
  <c r="AE246" i="72"/>
  <c r="AD246" i="72"/>
  <c r="J246" i="72"/>
  <c r="I246" i="72"/>
  <c r="H246" i="72"/>
  <c r="G246" i="72"/>
  <c r="F246" i="72"/>
  <c r="E246" i="72"/>
  <c r="AI245" i="72"/>
  <c r="AH245" i="72"/>
  <c r="AG245" i="72"/>
  <c r="AF245" i="72"/>
  <c r="AE245" i="72"/>
  <c r="AD245" i="72"/>
  <c r="J245" i="72"/>
  <c r="I245" i="72"/>
  <c r="H245" i="72"/>
  <c r="G245" i="72"/>
  <c r="F245" i="72"/>
  <c r="E245" i="72"/>
  <c r="AI244" i="72"/>
  <c r="AH244" i="72"/>
  <c r="AG244" i="72"/>
  <c r="AF244" i="72"/>
  <c r="AE244" i="72"/>
  <c r="AD244" i="72"/>
  <c r="J244" i="72"/>
  <c r="I244" i="72"/>
  <c r="H244" i="72"/>
  <c r="G244" i="72"/>
  <c r="F244" i="72"/>
  <c r="E244" i="72"/>
  <c r="AI243" i="72"/>
  <c r="AH243" i="72"/>
  <c r="AG243" i="72"/>
  <c r="AF243" i="72"/>
  <c r="AE243" i="72"/>
  <c r="AD243" i="72"/>
  <c r="J243" i="72"/>
  <c r="I243" i="72"/>
  <c r="H243" i="72"/>
  <c r="G243" i="72"/>
  <c r="F243" i="72"/>
  <c r="E243" i="72"/>
  <c r="AI242" i="72"/>
  <c r="AH242" i="72"/>
  <c r="AG242" i="72"/>
  <c r="AF242" i="72"/>
  <c r="AE242" i="72"/>
  <c r="AD242" i="72"/>
  <c r="J242" i="72"/>
  <c r="I242" i="72"/>
  <c r="H242" i="72"/>
  <c r="G242" i="72"/>
  <c r="F242" i="72"/>
  <c r="E242" i="72"/>
  <c r="AI241" i="72"/>
  <c r="AH241" i="72"/>
  <c r="AG241" i="72"/>
  <c r="AF241" i="72"/>
  <c r="AE241" i="72"/>
  <c r="AD241" i="72"/>
  <c r="J241" i="72"/>
  <c r="I241" i="72"/>
  <c r="H241" i="72"/>
  <c r="G241" i="72"/>
  <c r="F241" i="72"/>
  <c r="E241" i="72"/>
  <c r="AI240" i="72"/>
  <c r="AH240" i="72"/>
  <c r="AG240" i="72"/>
  <c r="AF240" i="72"/>
  <c r="AE240" i="72"/>
  <c r="AD240" i="72"/>
  <c r="J240" i="72"/>
  <c r="I240" i="72"/>
  <c r="H240" i="72"/>
  <c r="G240" i="72"/>
  <c r="F240" i="72"/>
  <c r="E240" i="72"/>
  <c r="AI239" i="72"/>
  <c r="AH239" i="72"/>
  <c r="AG239" i="72"/>
  <c r="AF239" i="72"/>
  <c r="AE239" i="72"/>
  <c r="AD239" i="72"/>
  <c r="J239" i="72"/>
  <c r="I239" i="72"/>
  <c r="H239" i="72"/>
  <c r="G239" i="72"/>
  <c r="F239" i="72"/>
  <c r="E239" i="72"/>
  <c r="AI238" i="72"/>
  <c r="AH238" i="72"/>
  <c r="AG238" i="72"/>
  <c r="AF238" i="72"/>
  <c r="AE238" i="72"/>
  <c r="AD238" i="72"/>
  <c r="J238" i="72"/>
  <c r="I238" i="72"/>
  <c r="H238" i="72"/>
  <c r="G238" i="72"/>
  <c r="F238" i="72"/>
  <c r="E238" i="72"/>
  <c r="AI237" i="72"/>
  <c r="AH237" i="72"/>
  <c r="AG237" i="72"/>
  <c r="AF237" i="72"/>
  <c r="AE237" i="72"/>
  <c r="AD237" i="72"/>
  <c r="J237" i="72"/>
  <c r="I237" i="72"/>
  <c r="H237" i="72"/>
  <c r="G237" i="72"/>
  <c r="F237" i="72"/>
  <c r="E237" i="72"/>
  <c r="AI236" i="72"/>
  <c r="AH236" i="72"/>
  <c r="AG236" i="72"/>
  <c r="AF236" i="72"/>
  <c r="AE236" i="72"/>
  <c r="AD236" i="72"/>
  <c r="J236" i="72"/>
  <c r="I236" i="72"/>
  <c r="H236" i="72"/>
  <c r="G236" i="72"/>
  <c r="F236" i="72"/>
  <c r="E236" i="72"/>
  <c r="AI235" i="72"/>
  <c r="AH235" i="72"/>
  <c r="AG235" i="72"/>
  <c r="AF235" i="72"/>
  <c r="AE235" i="72"/>
  <c r="AD235" i="72"/>
  <c r="J235" i="72"/>
  <c r="I235" i="72"/>
  <c r="H235" i="72"/>
  <c r="G235" i="72"/>
  <c r="F235" i="72"/>
  <c r="E235" i="72"/>
  <c r="AI234" i="72"/>
  <c r="AH234" i="72"/>
  <c r="AG234" i="72"/>
  <c r="AF234" i="72"/>
  <c r="AE234" i="72"/>
  <c r="AD234" i="72"/>
  <c r="J234" i="72"/>
  <c r="I234" i="72"/>
  <c r="H234" i="72"/>
  <c r="G234" i="72"/>
  <c r="F234" i="72"/>
  <c r="E234" i="72"/>
  <c r="AI233" i="72"/>
  <c r="AH233" i="72"/>
  <c r="AG233" i="72"/>
  <c r="AF233" i="72"/>
  <c r="AE233" i="72"/>
  <c r="AD233" i="72"/>
  <c r="J233" i="72"/>
  <c r="I233" i="72"/>
  <c r="H233" i="72"/>
  <c r="G233" i="72"/>
  <c r="F233" i="72"/>
  <c r="E233" i="72"/>
  <c r="AI232" i="72"/>
  <c r="AH232" i="72"/>
  <c r="AG232" i="72"/>
  <c r="AF232" i="72"/>
  <c r="AE232" i="72"/>
  <c r="AD232" i="72"/>
  <c r="J232" i="72"/>
  <c r="I232" i="72"/>
  <c r="H232" i="72"/>
  <c r="G232" i="72"/>
  <c r="F232" i="72"/>
  <c r="E232" i="72"/>
  <c r="AI231" i="72"/>
  <c r="AH231" i="72"/>
  <c r="AG231" i="72"/>
  <c r="AF231" i="72"/>
  <c r="AE231" i="72"/>
  <c r="AD231" i="72"/>
  <c r="J231" i="72"/>
  <c r="I231" i="72"/>
  <c r="H231" i="72"/>
  <c r="G231" i="72"/>
  <c r="F231" i="72"/>
  <c r="E231" i="72"/>
  <c r="AI230" i="72"/>
  <c r="AH230" i="72"/>
  <c r="AG230" i="72"/>
  <c r="AF230" i="72"/>
  <c r="AE230" i="72"/>
  <c r="AD230" i="72"/>
  <c r="J230" i="72"/>
  <c r="I230" i="72"/>
  <c r="H230" i="72"/>
  <c r="G230" i="72"/>
  <c r="F230" i="72"/>
  <c r="E230" i="72"/>
  <c r="AI229" i="72"/>
  <c r="AH229" i="72"/>
  <c r="AG229" i="72"/>
  <c r="AF229" i="72"/>
  <c r="AE229" i="72"/>
  <c r="AD229" i="72"/>
  <c r="J229" i="72"/>
  <c r="I229" i="72"/>
  <c r="H229" i="72"/>
  <c r="G229" i="72"/>
  <c r="F229" i="72"/>
  <c r="E229" i="72"/>
  <c r="AI228" i="72"/>
  <c r="AH228" i="72"/>
  <c r="AG228" i="72"/>
  <c r="AF228" i="72"/>
  <c r="AE228" i="72"/>
  <c r="AD228" i="72"/>
  <c r="J228" i="72"/>
  <c r="I228" i="72"/>
  <c r="H228" i="72"/>
  <c r="G228" i="72"/>
  <c r="F228" i="72"/>
  <c r="E228" i="72"/>
  <c r="AI227" i="72"/>
  <c r="AH227" i="72"/>
  <c r="AG227" i="72"/>
  <c r="AF227" i="72"/>
  <c r="AE227" i="72"/>
  <c r="AD227" i="72"/>
  <c r="J227" i="72"/>
  <c r="I227" i="72"/>
  <c r="H227" i="72"/>
  <c r="G227" i="72"/>
  <c r="F227" i="72"/>
  <c r="E227" i="72"/>
  <c r="AI226" i="72"/>
  <c r="AH226" i="72"/>
  <c r="AG226" i="72"/>
  <c r="AF226" i="72"/>
  <c r="AE226" i="72"/>
  <c r="AD226" i="72"/>
  <c r="J226" i="72"/>
  <c r="I226" i="72"/>
  <c r="H226" i="72"/>
  <c r="G226" i="72"/>
  <c r="F226" i="72"/>
  <c r="E226" i="72"/>
  <c r="AI225" i="72"/>
  <c r="AH225" i="72"/>
  <c r="AG225" i="72"/>
  <c r="AF225" i="72"/>
  <c r="AE225" i="72"/>
  <c r="AD225" i="72"/>
  <c r="J225" i="72"/>
  <c r="I225" i="72"/>
  <c r="H225" i="72"/>
  <c r="G225" i="72"/>
  <c r="F225" i="72"/>
  <c r="E225" i="72"/>
  <c r="AI224" i="72"/>
  <c r="AH224" i="72"/>
  <c r="AG224" i="72"/>
  <c r="AF224" i="72"/>
  <c r="AE224" i="72"/>
  <c r="AD224" i="72"/>
  <c r="J224" i="72"/>
  <c r="I224" i="72"/>
  <c r="H224" i="72"/>
  <c r="G224" i="72"/>
  <c r="F224" i="72"/>
  <c r="E224" i="72"/>
  <c r="AI223" i="72"/>
  <c r="AH223" i="72"/>
  <c r="AG223" i="72"/>
  <c r="AF223" i="72"/>
  <c r="AE223" i="72"/>
  <c r="AD223" i="72"/>
  <c r="J223" i="72"/>
  <c r="I223" i="72"/>
  <c r="H223" i="72"/>
  <c r="G223" i="72"/>
  <c r="F223" i="72"/>
  <c r="E223" i="72"/>
  <c r="AI222" i="72"/>
  <c r="AH222" i="72"/>
  <c r="AG222" i="72"/>
  <c r="AF222" i="72"/>
  <c r="AE222" i="72"/>
  <c r="AD222" i="72"/>
  <c r="J222" i="72"/>
  <c r="I222" i="72"/>
  <c r="H222" i="72"/>
  <c r="G222" i="72"/>
  <c r="F222" i="72"/>
  <c r="E222" i="72"/>
  <c r="AI221" i="72"/>
  <c r="AH221" i="72"/>
  <c r="AG221" i="72"/>
  <c r="AF221" i="72"/>
  <c r="AE221" i="72"/>
  <c r="AD221" i="72"/>
  <c r="J221" i="72"/>
  <c r="I221" i="72"/>
  <c r="H221" i="72"/>
  <c r="G221" i="72"/>
  <c r="F221" i="72"/>
  <c r="E221" i="72"/>
  <c r="AI220" i="72"/>
  <c r="AH220" i="72"/>
  <c r="AG220" i="72"/>
  <c r="AF220" i="72"/>
  <c r="AE220" i="72"/>
  <c r="AD220" i="72"/>
  <c r="J220" i="72"/>
  <c r="I220" i="72"/>
  <c r="H220" i="72"/>
  <c r="G220" i="72"/>
  <c r="F220" i="72"/>
  <c r="E220" i="72"/>
  <c r="AI219" i="72"/>
  <c r="AH219" i="72"/>
  <c r="AG219" i="72"/>
  <c r="AF219" i="72"/>
  <c r="AE219" i="72"/>
  <c r="AD219" i="72"/>
  <c r="J219" i="72"/>
  <c r="I219" i="72"/>
  <c r="H219" i="72"/>
  <c r="G219" i="72"/>
  <c r="F219" i="72"/>
  <c r="E219" i="72"/>
  <c r="AI218" i="72"/>
  <c r="AH218" i="72"/>
  <c r="AG218" i="72"/>
  <c r="AF218" i="72"/>
  <c r="AE218" i="72"/>
  <c r="AD218" i="72"/>
  <c r="J218" i="72"/>
  <c r="I218" i="72"/>
  <c r="H218" i="72"/>
  <c r="G218" i="72"/>
  <c r="F218" i="72"/>
  <c r="E218" i="72"/>
  <c r="AI217" i="72"/>
  <c r="AH217" i="72"/>
  <c r="AG217" i="72"/>
  <c r="AF217" i="72"/>
  <c r="AE217" i="72"/>
  <c r="AD217" i="72"/>
  <c r="J217" i="72"/>
  <c r="I217" i="72"/>
  <c r="H217" i="72"/>
  <c r="G217" i="72"/>
  <c r="F217" i="72"/>
  <c r="E217" i="72"/>
  <c r="AI216" i="72"/>
  <c r="AH216" i="72"/>
  <c r="AG216" i="72"/>
  <c r="AF216" i="72"/>
  <c r="AE216" i="72"/>
  <c r="AD216" i="72"/>
  <c r="J216" i="72"/>
  <c r="I216" i="72"/>
  <c r="H216" i="72"/>
  <c r="G216" i="72"/>
  <c r="F216" i="72"/>
  <c r="E216" i="72"/>
  <c r="AI215" i="72"/>
  <c r="AH215" i="72"/>
  <c r="AG215" i="72"/>
  <c r="AF215" i="72"/>
  <c r="AE215" i="72"/>
  <c r="AD215" i="72"/>
  <c r="J215" i="72"/>
  <c r="I215" i="72"/>
  <c r="H215" i="72"/>
  <c r="G215" i="72"/>
  <c r="F215" i="72"/>
  <c r="E215" i="72"/>
  <c r="AI214" i="72"/>
  <c r="AH214" i="72"/>
  <c r="AG214" i="72"/>
  <c r="AF214" i="72"/>
  <c r="AE214" i="72"/>
  <c r="AD214" i="72"/>
  <c r="J214" i="72"/>
  <c r="I214" i="72"/>
  <c r="H214" i="72"/>
  <c r="G214" i="72"/>
  <c r="F214" i="72"/>
  <c r="E214" i="72"/>
  <c r="AI213" i="72"/>
  <c r="AH213" i="72"/>
  <c r="AG213" i="72"/>
  <c r="AF213" i="72"/>
  <c r="AE213" i="72"/>
  <c r="AD213" i="72"/>
  <c r="J213" i="72"/>
  <c r="I213" i="72"/>
  <c r="H213" i="72"/>
  <c r="G213" i="72"/>
  <c r="F213" i="72"/>
  <c r="E213" i="72"/>
  <c r="AI212" i="72"/>
  <c r="AH212" i="72"/>
  <c r="AG212" i="72"/>
  <c r="AF212" i="72"/>
  <c r="AE212" i="72"/>
  <c r="AD212" i="72"/>
  <c r="J212" i="72"/>
  <c r="I212" i="72"/>
  <c r="H212" i="72"/>
  <c r="G212" i="72"/>
  <c r="F212" i="72"/>
  <c r="E212" i="72"/>
  <c r="AI207" i="72"/>
  <c r="AH207" i="72"/>
  <c r="AG207" i="72"/>
  <c r="AF207" i="72"/>
  <c r="AE207" i="72"/>
  <c r="AD207" i="72"/>
  <c r="J207" i="72"/>
  <c r="I207" i="72"/>
  <c r="H207" i="72"/>
  <c r="G207" i="72"/>
  <c r="F207" i="72"/>
  <c r="E207" i="72"/>
  <c r="AI206" i="72"/>
  <c r="AH206" i="72"/>
  <c r="AG206" i="72"/>
  <c r="AF206" i="72"/>
  <c r="AE206" i="72"/>
  <c r="AD206" i="72"/>
  <c r="J206" i="72"/>
  <c r="I206" i="72"/>
  <c r="H206" i="72"/>
  <c r="G206" i="72"/>
  <c r="F206" i="72"/>
  <c r="E206" i="72"/>
  <c r="AI205" i="72"/>
  <c r="AH205" i="72"/>
  <c r="AG205" i="72"/>
  <c r="AF205" i="72"/>
  <c r="AE205" i="72"/>
  <c r="AD205" i="72"/>
  <c r="J205" i="72"/>
  <c r="I205" i="72"/>
  <c r="H205" i="72"/>
  <c r="G205" i="72"/>
  <c r="F205" i="72"/>
  <c r="E205" i="72"/>
  <c r="AI204" i="72"/>
  <c r="AH204" i="72"/>
  <c r="AG204" i="72"/>
  <c r="AF204" i="72"/>
  <c r="AE204" i="72"/>
  <c r="AD204" i="72"/>
  <c r="J204" i="72"/>
  <c r="I204" i="72"/>
  <c r="H204" i="72"/>
  <c r="G204" i="72"/>
  <c r="F204" i="72"/>
  <c r="E204" i="72"/>
  <c r="AI203" i="72"/>
  <c r="AH203" i="72"/>
  <c r="AG203" i="72"/>
  <c r="AF203" i="72"/>
  <c r="AE203" i="72"/>
  <c r="AD203" i="72"/>
  <c r="J203" i="72"/>
  <c r="I203" i="72"/>
  <c r="H203" i="72"/>
  <c r="G203" i="72"/>
  <c r="F203" i="72"/>
  <c r="E203" i="72"/>
  <c r="AI202" i="72"/>
  <c r="AH202" i="72"/>
  <c r="AG202" i="72"/>
  <c r="AF202" i="72"/>
  <c r="AE202" i="72"/>
  <c r="AD202" i="72"/>
  <c r="J202" i="72"/>
  <c r="I202" i="72"/>
  <c r="H202" i="72"/>
  <c r="G202" i="72"/>
  <c r="F202" i="72"/>
  <c r="E202" i="72"/>
  <c r="AI201" i="72"/>
  <c r="AH201" i="72"/>
  <c r="AG201" i="72"/>
  <c r="AF201" i="72"/>
  <c r="AE201" i="72"/>
  <c r="AD201" i="72"/>
  <c r="J201" i="72"/>
  <c r="I201" i="72"/>
  <c r="H201" i="72"/>
  <c r="G201" i="72"/>
  <c r="F201" i="72"/>
  <c r="E201" i="72"/>
  <c r="AI200" i="72"/>
  <c r="AH200" i="72"/>
  <c r="AG200" i="72"/>
  <c r="AF200" i="72"/>
  <c r="AE200" i="72"/>
  <c r="AD200" i="72"/>
  <c r="J200" i="72"/>
  <c r="I200" i="72"/>
  <c r="H200" i="72"/>
  <c r="G200" i="72"/>
  <c r="F200" i="72"/>
  <c r="E200" i="72"/>
  <c r="AI199" i="72"/>
  <c r="AH199" i="72"/>
  <c r="AG199" i="72"/>
  <c r="AF199" i="72"/>
  <c r="AE199" i="72"/>
  <c r="AD199" i="72"/>
  <c r="J199" i="72"/>
  <c r="I199" i="72"/>
  <c r="H199" i="72"/>
  <c r="G199" i="72"/>
  <c r="F199" i="72"/>
  <c r="E199" i="72"/>
  <c r="AI198" i="72"/>
  <c r="AH198" i="72"/>
  <c r="AG198" i="72"/>
  <c r="AF198" i="72"/>
  <c r="AE198" i="72"/>
  <c r="AD198" i="72"/>
  <c r="J198" i="72"/>
  <c r="I198" i="72"/>
  <c r="H198" i="72"/>
  <c r="G198" i="72"/>
  <c r="F198" i="72"/>
  <c r="E198" i="72"/>
  <c r="AI197" i="72"/>
  <c r="AH197" i="72"/>
  <c r="AG197" i="72"/>
  <c r="AF197" i="72"/>
  <c r="AE197" i="72"/>
  <c r="AD197" i="72"/>
  <c r="J197" i="72"/>
  <c r="I197" i="72"/>
  <c r="H197" i="72"/>
  <c r="G197" i="72"/>
  <c r="F197" i="72"/>
  <c r="E197" i="72"/>
  <c r="AI196" i="72"/>
  <c r="AH196" i="72"/>
  <c r="AG196" i="72"/>
  <c r="AF196" i="72"/>
  <c r="AE196" i="72"/>
  <c r="AD196" i="72"/>
  <c r="J196" i="72"/>
  <c r="I196" i="72"/>
  <c r="H196" i="72"/>
  <c r="G196" i="72"/>
  <c r="F196" i="72"/>
  <c r="E196" i="72"/>
  <c r="AI195" i="72"/>
  <c r="AH195" i="72"/>
  <c r="AG195" i="72"/>
  <c r="AF195" i="72"/>
  <c r="AE195" i="72"/>
  <c r="AD195" i="72"/>
  <c r="J195" i="72"/>
  <c r="I195" i="72"/>
  <c r="H195" i="72"/>
  <c r="G195" i="72"/>
  <c r="F195" i="72"/>
  <c r="E195" i="72"/>
  <c r="AI194" i="72"/>
  <c r="AH194" i="72"/>
  <c r="AG194" i="72"/>
  <c r="AF194" i="72"/>
  <c r="AE194" i="72"/>
  <c r="AD194" i="72"/>
  <c r="J194" i="72"/>
  <c r="I194" i="72"/>
  <c r="H194" i="72"/>
  <c r="G194" i="72"/>
  <c r="F194" i="72"/>
  <c r="E194" i="72"/>
  <c r="AI193" i="72"/>
  <c r="AH193" i="72"/>
  <c r="AG193" i="72"/>
  <c r="AF193" i="72"/>
  <c r="AE193" i="72"/>
  <c r="AD193" i="72"/>
  <c r="J193" i="72"/>
  <c r="I193" i="72"/>
  <c r="H193" i="72"/>
  <c r="G193" i="72"/>
  <c r="F193" i="72"/>
  <c r="E193" i="72"/>
  <c r="AI192" i="72"/>
  <c r="AH192" i="72"/>
  <c r="AG192" i="72"/>
  <c r="AF192" i="72"/>
  <c r="AE192" i="72"/>
  <c r="AD192" i="72"/>
  <c r="J192" i="72"/>
  <c r="I192" i="72"/>
  <c r="H192" i="72"/>
  <c r="G192" i="72"/>
  <c r="F192" i="72"/>
  <c r="E192" i="72"/>
  <c r="AI191" i="72"/>
  <c r="AH191" i="72"/>
  <c r="AG191" i="72"/>
  <c r="AF191" i="72"/>
  <c r="AE191" i="72"/>
  <c r="AD191" i="72"/>
  <c r="J191" i="72"/>
  <c r="I191" i="72"/>
  <c r="H191" i="72"/>
  <c r="G191" i="72"/>
  <c r="F191" i="72"/>
  <c r="E191" i="72"/>
  <c r="AI190" i="72"/>
  <c r="AH190" i="72"/>
  <c r="AG190" i="72"/>
  <c r="AF190" i="72"/>
  <c r="AE190" i="72"/>
  <c r="AD190" i="72"/>
  <c r="J190" i="72"/>
  <c r="I190" i="72"/>
  <c r="H190" i="72"/>
  <c r="G190" i="72"/>
  <c r="F190" i="72"/>
  <c r="E190" i="72"/>
  <c r="AI189" i="72"/>
  <c r="AH189" i="72"/>
  <c r="AG189" i="72"/>
  <c r="AF189" i="72"/>
  <c r="AE189" i="72"/>
  <c r="AD189" i="72"/>
  <c r="J189" i="72"/>
  <c r="I189" i="72"/>
  <c r="H189" i="72"/>
  <c r="G189" i="72"/>
  <c r="F189" i="72"/>
  <c r="E189" i="72"/>
  <c r="AI188" i="72"/>
  <c r="AH188" i="72"/>
  <c r="AG188" i="72"/>
  <c r="AF188" i="72"/>
  <c r="AE188" i="72"/>
  <c r="AD188" i="72"/>
  <c r="J188" i="72"/>
  <c r="I188" i="72"/>
  <c r="H188" i="72"/>
  <c r="G188" i="72"/>
  <c r="F188" i="72"/>
  <c r="E188" i="72"/>
  <c r="AI187" i="72"/>
  <c r="AH187" i="72"/>
  <c r="AG187" i="72"/>
  <c r="AF187" i="72"/>
  <c r="AE187" i="72"/>
  <c r="AD187" i="72"/>
  <c r="J187" i="72"/>
  <c r="I187" i="72"/>
  <c r="H187" i="72"/>
  <c r="G187" i="72"/>
  <c r="F187" i="72"/>
  <c r="E187" i="72"/>
  <c r="AI186" i="72"/>
  <c r="AH186" i="72"/>
  <c r="AG186" i="72"/>
  <c r="AF186" i="72"/>
  <c r="AE186" i="72"/>
  <c r="AD186" i="72"/>
  <c r="J186" i="72"/>
  <c r="I186" i="72"/>
  <c r="H186" i="72"/>
  <c r="G186" i="72"/>
  <c r="F186" i="72"/>
  <c r="E186" i="72"/>
  <c r="AI185" i="72"/>
  <c r="AH185" i="72"/>
  <c r="AG185" i="72"/>
  <c r="AF185" i="72"/>
  <c r="AE185" i="72"/>
  <c r="AD185" i="72"/>
  <c r="J185" i="72"/>
  <c r="I185" i="72"/>
  <c r="H185" i="72"/>
  <c r="G185" i="72"/>
  <c r="F185" i="72"/>
  <c r="E185" i="72"/>
  <c r="AI184" i="72"/>
  <c r="AH184" i="72"/>
  <c r="AG184" i="72"/>
  <c r="AF184" i="72"/>
  <c r="AE184" i="72"/>
  <c r="AD184" i="72"/>
  <c r="J184" i="72"/>
  <c r="I184" i="72"/>
  <c r="H184" i="72"/>
  <c r="G184" i="72"/>
  <c r="F184" i="72"/>
  <c r="E184" i="72"/>
  <c r="AI183" i="72"/>
  <c r="AH183" i="72"/>
  <c r="AG183" i="72"/>
  <c r="AF183" i="72"/>
  <c r="AE183" i="72"/>
  <c r="AD183" i="72"/>
  <c r="J183" i="72"/>
  <c r="I183" i="72"/>
  <c r="H183" i="72"/>
  <c r="G183" i="72"/>
  <c r="F183" i="72"/>
  <c r="E183" i="72"/>
  <c r="AI182" i="72"/>
  <c r="AH182" i="72"/>
  <c r="AG182" i="72"/>
  <c r="AF182" i="72"/>
  <c r="AD182" i="72"/>
  <c r="J182" i="72"/>
  <c r="I182" i="72"/>
  <c r="H182" i="72"/>
  <c r="G182" i="72"/>
  <c r="E182" i="72"/>
  <c r="AI181" i="72"/>
  <c r="AH181" i="72"/>
  <c r="AG181" i="72"/>
  <c r="AF181" i="72"/>
  <c r="AE181" i="72"/>
  <c r="AD181" i="72"/>
  <c r="J181" i="72"/>
  <c r="I181" i="72"/>
  <c r="H181" i="72"/>
  <c r="G181" i="72"/>
  <c r="F181" i="72"/>
  <c r="E181" i="72"/>
  <c r="AI180" i="72"/>
  <c r="AH180" i="72"/>
  <c r="AG180" i="72"/>
  <c r="AF180" i="72"/>
  <c r="AE180" i="72"/>
  <c r="AD180" i="72"/>
  <c r="J180" i="72"/>
  <c r="I180" i="72"/>
  <c r="H180" i="72"/>
  <c r="G180" i="72"/>
  <c r="F180" i="72"/>
  <c r="E180" i="72"/>
  <c r="AI179" i="72"/>
  <c r="AH179" i="72"/>
  <c r="AG179" i="72"/>
  <c r="AF179" i="72"/>
  <c r="AE179" i="72"/>
  <c r="AD179" i="72"/>
  <c r="J179" i="72"/>
  <c r="I179" i="72"/>
  <c r="H179" i="72"/>
  <c r="G179" i="72"/>
  <c r="F179" i="72"/>
  <c r="E179" i="72"/>
  <c r="AI178" i="72"/>
  <c r="AH178" i="72"/>
  <c r="AG178" i="72"/>
  <c r="AF178" i="72"/>
  <c r="AE178" i="72"/>
  <c r="AD178" i="72"/>
  <c r="J178" i="72"/>
  <c r="I178" i="72"/>
  <c r="H178" i="72"/>
  <c r="G178" i="72"/>
  <c r="F178" i="72"/>
  <c r="E178" i="72"/>
  <c r="AH177" i="72"/>
  <c r="AG177" i="72"/>
  <c r="AF177" i="72"/>
  <c r="AD177" i="72"/>
  <c r="I177" i="72"/>
  <c r="H177" i="72"/>
  <c r="G177" i="72"/>
  <c r="E177" i="72"/>
  <c r="AI176" i="72"/>
  <c r="AH176" i="72"/>
  <c r="AG176" i="72"/>
  <c r="AF176" i="72"/>
  <c r="AE176" i="72"/>
  <c r="AD176" i="72"/>
  <c r="J176" i="72"/>
  <c r="I176" i="72"/>
  <c r="H176" i="72"/>
  <c r="G176" i="72"/>
  <c r="F176" i="72"/>
  <c r="E176" i="72"/>
  <c r="AI175" i="72"/>
  <c r="AH175" i="72"/>
  <c r="AG175" i="72"/>
  <c r="AF175" i="72"/>
  <c r="AE175" i="72"/>
  <c r="AD175" i="72"/>
  <c r="J175" i="72"/>
  <c r="I175" i="72"/>
  <c r="H175" i="72"/>
  <c r="G175" i="72"/>
  <c r="F175" i="72"/>
  <c r="E175" i="72"/>
  <c r="AI174" i="72"/>
  <c r="AH174" i="72"/>
  <c r="AG174" i="72"/>
  <c r="AF174" i="72"/>
  <c r="AE174" i="72"/>
  <c r="AD174" i="72"/>
  <c r="J174" i="72"/>
  <c r="I174" i="72"/>
  <c r="H174" i="72"/>
  <c r="G174" i="72"/>
  <c r="F174" i="72"/>
  <c r="E174" i="72"/>
  <c r="AI173" i="72"/>
  <c r="AH173" i="72"/>
  <c r="AG173" i="72"/>
  <c r="AF173" i="72"/>
  <c r="AE173" i="72"/>
  <c r="AD173" i="72"/>
  <c r="J173" i="72"/>
  <c r="I173" i="72"/>
  <c r="H173" i="72"/>
  <c r="G173" i="72"/>
  <c r="F173" i="72"/>
  <c r="E173" i="72"/>
  <c r="AI172" i="72"/>
  <c r="AH172" i="72"/>
  <c r="AG172" i="72"/>
  <c r="AF172" i="72"/>
  <c r="AE172" i="72"/>
  <c r="AD172" i="72"/>
  <c r="J172" i="72"/>
  <c r="I172" i="72"/>
  <c r="H172" i="72"/>
  <c r="G172" i="72"/>
  <c r="F172" i="72"/>
  <c r="E172" i="72"/>
  <c r="AI171" i="72"/>
  <c r="AH171" i="72"/>
  <c r="AG171" i="72"/>
  <c r="AF171" i="72"/>
  <c r="AE171" i="72"/>
  <c r="AD171" i="72"/>
  <c r="J171" i="72"/>
  <c r="I171" i="72"/>
  <c r="H171" i="72"/>
  <c r="G171" i="72"/>
  <c r="F171" i="72"/>
  <c r="E171" i="72"/>
  <c r="AI170" i="72"/>
  <c r="AH170" i="72"/>
  <c r="AG170" i="72"/>
  <c r="AF170" i="72"/>
  <c r="AE170" i="72"/>
  <c r="AD170" i="72"/>
  <c r="J170" i="72"/>
  <c r="I170" i="72"/>
  <c r="H170" i="72"/>
  <c r="G170" i="72"/>
  <c r="F170" i="72"/>
  <c r="E170" i="72"/>
  <c r="AI169" i="72"/>
  <c r="AH169" i="72"/>
  <c r="AG169" i="72"/>
  <c r="AF169" i="72"/>
  <c r="AE169" i="72"/>
  <c r="AD169" i="72"/>
  <c r="J169" i="72"/>
  <c r="I169" i="72"/>
  <c r="H169" i="72"/>
  <c r="G169" i="72"/>
  <c r="F169" i="72"/>
  <c r="E169" i="72"/>
  <c r="AI168" i="72"/>
  <c r="AH168" i="72"/>
  <c r="AG168" i="72"/>
  <c r="AF168" i="72"/>
  <c r="AE168" i="72"/>
  <c r="AD168" i="72"/>
  <c r="J168" i="72"/>
  <c r="I168" i="72"/>
  <c r="H168" i="72"/>
  <c r="G168" i="72"/>
  <c r="F168" i="72"/>
  <c r="E168" i="72"/>
  <c r="AI163" i="72"/>
  <c r="AH163" i="72"/>
  <c r="AG163" i="72"/>
  <c r="AF163" i="72"/>
  <c r="AE163" i="72"/>
  <c r="AD163" i="72"/>
  <c r="J163" i="72"/>
  <c r="I163" i="72"/>
  <c r="H163" i="72"/>
  <c r="G163" i="72"/>
  <c r="F163" i="72"/>
  <c r="E163" i="72"/>
  <c r="AI162" i="72"/>
  <c r="AH162" i="72"/>
  <c r="AG162" i="72"/>
  <c r="AF162" i="72"/>
  <c r="AE162" i="72"/>
  <c r="AD162" i="72"/>
  <c r="J162" i="72"/>
  <c r="I162" i="72"/>
  <c r="H162" i="72"/>
  <c r="G162" i="72"/>
  <c r="F162" i="72"/>
  <c r="E162" i="72"/>
  <c r="AI161" i="72"/>
  <c r="AH161" i="72"/>
  <c r="AG161" i="72"/>
  <c r="AF161" i="72"/>
  <c r="AE161" i="72"/>
  <c r="AD161" i="72"/>
  <c r="J161" i="72"/>
  <c r="I161" i="72"/>
  <c r="H161" i="72"/>
  <c r="G161" i="72"/>
  <c r="F161" i="72"/>
  <c r="E161" i="72"/>
  <c r="AI160" i="72"/>
  <c r="AH160" i="72"/>
  <c r="AG160" i="72"/>
  <c r="AF160" i="72"/>
  <c r="AE160" i="72"/>
  <c r="AD160" i="72"/>
  <c r="J160" i="72"/>
  <c r="I160" i="72"/>
  <c r="H160" i="72"/>
  <c r="G160" i="72"/>
  <c r="F160" i="72"/>
  <c r="E160" i="72"/>
  <c r="AI159" i="72"/>
  <c r="AH159" i="72"/>
  <c r="AG159" i="72"/>
  <c r="AF159" i="72"/>
  <c r="AE159" i="72"/>
  <c r="AD159" i="72"/>
  <c r="J159" i="72"/>
  <c r="I159" i="72"/>
  <c r="H159" i="72"/>
  <c r="G159" i="72"/>
  <c r="F159" i="72"/>
  <c r="E159" i="72"/>
  <c r="AI158" i="72"/>
  <c r="AH158" i="72"/>
  <c r="AG158" i="72"/>
  <c r="AF158" i="72"/>
  <c r="AE158" i="72"/>
  <c r="AD158" i="72"/>
  <c r="J158" i="72"/>
  <c r="I158" i="72"/>
  <c r="H158" i="72"/>
  <c r="G158" i="72"/>
  <c r="F158" i="72"/>
  <c r="E158" i="72"/>
  <c r="AI157" i="72"/>
  <c r="AH157" i="72"/>
  <c r="AG157" i="72"/>
  <c r="AF157" i="72"/>
  <c r="AE157" i="72"/>
  <c r="AD157" i="72"/>
  <c r="J157" i="72"/>
  <c r="I157" i="72"/>
  <c r="H157" i="72"/>
  <c r="G157" i="72"/>
  <c r="F157" i="72"/>
  <c r="E157" i="72"/>
  <c r="AI156" i="72"/>
  <c r="AH156" i="72"/>
  <c r="AG156" i="72"/>
  <c r="AF156" i="72"/>
  <c r="AE156" i="72"/>
  <c r="AD156" i="72"/>
  <c r="J156" i="72"/>
  <c r="I156" i="72"/>
  <c r="H156" i="72"/>
  <c r="G156" i="72"/>
  <c r="F156" i="72"/>
  <c r="E156" i="72"/>
  <c r="AI155" i="72"/>
  <c r="AH155" i="72"/>
  <c r="AG155" i="72"/>
  <c r="AF155" i="72"/>
  <c r="AE155" i="72"/>
  <c r="AD155" i="72"/>
  <c r="J155" i="72"/>
  <c r="I155" i="72"/>
  <c r="H155" i="72"/>
  <c r="G155" i="72"/>
  <c r="F155" i="72"/>
  <c r="E155" i="72"/>
  <c r="AI154" i="72"/>
  <c r="AH154" i="72"/>
  <c r="AG154" i="72"/>
  <c r="AF154" i="72"/>
  <c r="AE154" i="72"/>
  <c r="AD154" i="72"/>
  <c r="J154" i="72"/>
  <c r="I154" i="72"/>
  <c r="H154" i="72"/>
  <c r="G154" i="72"/>
  <c r="F154" i="72"/>
  <c r="E154" i="72"/>
  <c r="AI153" i="72"/>
  <c r="AH153" i="72"/>
  <c r="AG153" i="72"/>
  <c r="AF153" i="72"/>
  <c r="AE153" i="72"/>
  <c r="AD153" i="72"/>
  <c r="J153" i="72"/>
  <c r="I153" i="72"/>
  <c r="H153" i="72"/>
  <c r="G153" i="72"/>
  <c r="F153" i="72"/>
  <c r="E153" i="72"/>
  <c r="AI152" i="72"/>
  <c r="AH152" i="72"/>
  <c r="AG152" i="72"/>
  <c r="AF152" i="72"/>
  <c r="AE152" i="72"/>
  <c r="AD152" i="72"/>
  <c r="J152" i="72"/>
  <c r="I152" i="72"/>
  <c r="H152" i="72"/>
  <c r="G152" i="72"/>
  <c r="F152" i="72"/>
  <c r="E152" i="72"/>
  <c r="AI151" i="72"/>
  <c r="AH151" i="72"/>
  <c r="AG151" i="72"/>
  <c r="AF151" i="72"/>
  <c r="AE151" i="72"/>
  <c r="AD151" i="72"/>
  <c r="J151" i="72"/>
  <c r="I151" i="72"/>
  <c r="H151" i="72"/>
  <c r="G151" i="72"/>
  <c r="F151" i="72"/>
  <c r="E151" i="72"/>
  <c r="AI150" i="72"/>
  <c r="AH150" i="72"/>
  <c r="AG150" i="72"/>
  <c r="AF150" i="72"/>
  <c r="AE150" i="72"/>
  <c r="AD150" i="72"/>
  <c r="J150" i="72"/>
  <c r="I150" i="72"/>
  <c r="H150" i="72"/>
  <c r="G150" i="72"/>
  <c r="F150" i="72"/>
  <c r="E150" i="72"/>
  <c r="AI149" i="72"/>
  <c r="AH149" i="72"/>
  <c r="AG149" i="72"/>
  <c r="AF149" i="72"/>
  <c r="AE149" i="72"/>
  <c r="AD149" i="72"/>
  <c r="J149" i="72"/>
  <c r="I149" i="72"/>
  <c r="H149" i="72"/>
  <c r="G149" i="72"/>
  <c r="F149" i="72"/>
  <c r="E149" i="72"/>
  <c r="AI148" i="72"/>
  <c r="AH148" i="72"/>
  <c r="AG148" i="72"/>
  <c r="AF148" i="72"/>
  <c r="AE148" i="72"/>
  <c r="AD148" i="72"/>
  <c r="J148" i="72"/>
  <c r="I148" i="72"/>
  <c r="H148" i="72"/>
  <c r="G148" i="72"/>
  <c r="F148" i="72"/>
  <c r="E148" i="72"/>
  <c r="AI147" i="72"/>
  <c r="AH147" i="72"/>
  <c r="AG147" i="72"/>
  <c r="AF147" i="72"/>
  <c r="AE147" i="72"/>
  <c r="AD147" i="72"/>
  <c r="J147" i="72"/>
  <c r="I147" i="72"/>
  <c r="H147" i="72"/>
  <c r="G147" i="72"/>
  <c r="F147" i="72"/>
  <c r="E147" i="72"/>
  <c r="AI146" i="72"/>
  <c r="AH146" i="72"/>
  <c r="AG146" i="72"/>
  <c r="AF146" i="72"/>
  <c r="AE146" i="72"/>
  <c r="AD146" i="72"/>
  <c r="J146" i="72"/>
  <c r="I146" i="72"/>
  <c r="H146" i="72"/>
  <c r="G146" i="72"/>
  <c r="F146" i="72"/>
  <c r="E146" i="72"/>
  <c r="AI145" i="72"/>
  <c r="AH145" i="72"/>
  <c r="AG145" i="72"/>
  <c r="AF145" i="72"/>
  <c r="AE145" i="72"/>
  <c r="AD145" i="72"/>
  <c r="J145" i="72"/>
  <c r="I145" i="72"/>
  <c r="H145" i="72"/>
  <c r="G145" i="72"/>
  <c r="F145" i="72"/>
  <c r="E145" i="72"/>
  <c r="AI144" i="72"/>
  <c r="AH144" i="72"/>
  <c r="AG144" i="72"/>
  <c r="AF144" i="72"/>
  <c r="AE144" i="72"/>
  <c r="AD144" i="72"/>
  <c r="J144" i="72"/>
  <c r="I144" i="72"/>
  <c r="H144" i="72"/>
  <c r="G144" i="72"/>
  <c r="F144" i="72"/>
  <c r="E144" i="72"/>
  <c r="AI143" i="72"/>
  <c r="AH143" i="72"/>
  <c r="AG143" i="72"/>
  <c r="AF143" i="72"/>
  <c r="AE143" i="72"/>
  <c r="AD143" i="72"/>
  <c r="J143" i="72"/>
  <c r="I143" i="72"/>
  <c r="H143" i="72"/>
  <c r="G143" i="72"/>
  <c r="F143" i="72"/>
  <c r="E143" i="72"/>
  <c r="AI142" i="72"/>
  <c r="AH142" i="72"/>
  <c r="AG142" i="72"/>
  <c r="AF142" i="72"/>
  <c r="AE142" i="72"/>
  <c r="AD142" i="72"/>
  <c r="J142" i="72"/>
  <c r="I142" i="72"/>
  <c r="H142" i="72"/>
  <c r="G142" i="72"/>
  <c r="F142" i="72"/>
  <c r="E142" i="72"/>
  <c r="AI141" i="72"/>
  <c r="AH141" i="72"/>
  <c r="AG141" i="72"/>
  <c r="AF141" i="72"/>
  <c r="AE141" i="72"/>
  <c r="AD141" i="72"/>
  <c r="J141" i="72"/>
  <c r="I141" i="72"/>
  <c r="H141" i="72"/>
  <c r="G141" i="72"/>
  <c r="F141" i="72"/>
  <c r="E141" i="72"/>
  <c r="AI140" i="72"/>
  <c r="AH140" i="72"/>
  <c r="AG140" i="72"/>
  <c r="AF140" i="72"/>
  <c r="AE140" i="72"/>
  <c r="AD140" i="72"/>
  <c r="J140" i="72"/>
  <c r="I140" i="72"/>
  <c r="H140" i="72"/>
  <c r="G140" i="72"/>
  <c r="F140" i="72"/>
  <c r="E140" i="72"/>
  <c r="AI139" i="72"/>
  <c r="AH139" i="72"/>
  <c r="AG139" i="72"/>
  <c r="AF139" i="72"/>
  <c r="AE139" i="72"/>
  <c r="AD139" i="72"/>
  <c r="J139" i="72"/>
  <c r="I139" i="72"/>
  <c r="H139" i="72"/>
  <c r="G139" i="72"/>
  <c r="F139" i="72"/>
  <c r="E139" i="72"/>
  <c r="AI138" i="72"/>
  <c r="AH138" i="72"/>
  <c r="AG138" i="72"/>
  <c r="AF138" i="72"/>
  <c r="AE138" i="72"/>
  <c r="AD138" i="72"/>
  <c r="J138" i="72"/>
  <c r="I138" i="72"/>
  <c r="H138" i="72"/>
  <c r="G138" i="72"/>
  <c r="F138" i="72"/>
  <c r="E138" i="72"/>
  <c r="AI137" i="72"/>
  <c r="AH137" i="72"/>
  <c r="AG137" i="72"/>
  <c r="AF137" i="72"/>
  <c r="AE137" i="72"/>
  <c r="AD137" i="72"/>
  <c r="J137" i="72"/>
  <c r="I137" i="72"/>
  <c r="H137" i="72"/>
  <c r="G137" i="72"/>
  <c r="F137" i="72"/>
  <c r="E137" i="72"/>
  <c r="AI136" i="72"/>
  <c r="AH136" i="72"/>
  <c r="AG136" i="72"/>
  <c r="AF136" i="72"/>
  <c r="AE136" i="72"/>
  <c r="AD136" i="72"/>
  <c r="J136" i="72"/>
  <c r="I136" i="72"/>
  <c r="H136" i="72"/>
  <c r="G136" i="72"/>
  <c r="F136" i="72"/>
  <c r="E136" i="72"/>
  <c r="AI135" i="72"/>
  <c r="AH135" i="72"/>
  <c r="AG135" i="72"/>
  <c r="AF135" i="72"/>
  <c r="AE135" i="72"/>
  <c r="AD135" i="72"/>
  <c r="J135" i="72"/>
  <c r="I135" i="72"/>
  <c r="H135" i="72"/>
  <c r="G135" i="72"/>
  <c r="F135" i="72"/>
  <c r="E135" i="72"/>
  <c r="AI134" i="72"/>
  <c r="AH134" i="72"/>
  <c r="AG134" i="72"/>
  <c r="AF134" i="72"/>
  <c r="AE134" i="72"/>
  <c r="AD134" i="72"/>
  <c r="J134" i="72"/>
  <c r="I134" i="72"/>
  <c r="H134" i="72"/>
  <c r="G134" i="72"/>
  <c r="F134" i="72"/>
  <c r="E134" i="72"/>
  <c r="AI133" i="72"/>
  <c r="AH133" i="72"/>
  <c r="AG133" i="72"/>
  <c r="AF133" i="72"/>
  <c r="AE133" i="72"/>
  <c r="AD133" i="72"/>
  <c r="J133" i="72"/>
  <c r="I133" i="72"/>
  <c r="H133" i="72"/>
  <c r="G133" i="72"/>
  <c r="F133" i="72"/>
  <c r="E133" i="72"/>
  <c r="AI132" i="72"/>
  <c r="AH132" i="72"/>
  <c r="AG132" i="72"/>
  <c r="AF132" i="72"/>
  <c r="AE132" i="72"/>
  <c r="AD132" i="72"/>
  <c r="J132" i="72"/>
  <c r="I132" i="72"/>
  <c r="H132" i="72"/>
  <c r="G132" i="72"/>
  <c r="F132" i="72"/>
  <c r="E132" i="72"/>
  <c r="AI131" i="72"/>
  <c r="AH131" i="72"/>
  <c r="AG131" i="72"/>
  <c r="AF131" i="72"/>
  <c r="AE131" i="72"/>
  <c r="AD131" i="72"/>
  <c r="J131" i="72"/>
  <c r="I131" i="72"/>
  <c r="H131" i="72"/>
  <c r="G131" i="72"/>
  <c r="F131" i="72"/>
  <c r="E131" i="72"/>
  <c r="AI130" i="72"/>
  <c r="AH130" i="72"/>
  <c r="AG130" i="72"/>
  <c r="AF130" i="72"/>
  <c r="AE130" i="72"/>
  <c r="AD130" i="72"/>
  <c r="J130" i="72"/>
  <c r="I130" i="72"/>
  <c r="H130" i="72"/>
  <c r="G130" i="72"/>
  <c r="F130" i="72"/>
  <c r="E130" i="72"/>
  <c r="AI129" i="72"/>
  <c r="AH129" i="72"/>
  <c r="AG129" i="72"/>
  <c r="AF129" i="72"/>
  <c r="AE129" i="72"/>
  <c r="AD129" i="72"/>
  <c r="J129" i="72"/>
  <c r="I129" i="72"/>
  <c r="H129" i="72"/>
  <c r="G129" i="72"/>
  <c r="F129" i="72"/>
  <c r="E129" i="72"/>
  <c r="AI128" i="72"/>
  <c r="AH128" i="72"/>
  <c r="AG128" i="72"/>
  <c r="AF128" i="72"/>
  <c r="AE128" i="72"/>
  <c r="AD128" i="72"/>
  <c r="J128" i="72"/>
  <c r="I128" i="72"/>
  <c r="H128" i="72"/>
  <c r="G128" i="72"/>
  <c r="F128" i="72"/>
  <c r="E128" i="72"/>
  <c r="AI127" i="72"/>
  <c r="AG127" i="72"/>
  <c r="AF127" i="72"/>
  <c r="AE127" i="72"/>
  <c r="J127" i="72"/>
  <c r="H127" i="72"/>
  <c r="G127" i="72"/>
  <c r="F127" i="72"/>
  <c r="AI126" i="72"/>
  <c r="AH126" i="72"/>
  <c r="AG126" i="72"/>
  <c r="AF126" i="72"/>
  <c r="AE126" i="72"/>
  <c r="AD126" i="72"/>
  <c r="J126" i="72"/>
  <c r="I126" i="72"/>
  <c r="H126" i="72"/>
  <c r="G126" i="72"/>
  <c r="F126" i="72"/>
  <c r="E126" i="72"/>
  <c r="AI125" i="72"/>
  <c r="AH125" i="72"/>
  <c r="AG125" i="72"/>
  <c r="AF125" i="72"/>
  <c r="AE125" i="72"/>
  <c r="AD125" i="72"/>
  <c r="J125" i="72"/>
  <c r="I125" i="72"/>
  <c r="H125" i="72"/>
  <c r="G125" i="72"/>
  <c r="F125" i="72"/>
  <c r="E125" i="72"/>
  <c r="AI124" i="72"/>
  <c r="AH124" i="72"/>
  <c r="AG124" i="72"/>
  <c r="AF124" i="72"/>
  <c r="AE124" i="72"/>
  <c r="AD124" i="72"/>
  <c r="J124" i="72"/>
  <c r="I124" i="72"/>
  <c r="H124" i="72"/>
  <c r="G124" i="72"/>
  <c r="F124" i="72"/>
  <c r="E124" i="72"/>
  <c r="AI119" i="72"/>
  <c r="AH119" i="72"/>
  <c r="AG119" i="72"/>
  <c r="AF119" i="72"/>
  <c r="AE119" i="72"/>
  <c r="AD119" i="72"/>
  <c r="J119" i="72"/>
  <c r="I119" i="72"/>
  <c r="H119" i="72"/>
  <c r="G119" i="72"/>
  <c r="F119" i="72"/>
  <c r="E119" i="72"/>
  <c r="AI118" i="72"/>
  <c r="AH118" i="72"/>
  <c r="AG118" i="72"/>
  <c r="AF118" i="72"/>
  <c r="AE118" i="72"/>
  <c r="AD118" i="72"/>
  <c r="J118" i="72"/>
  <c r="I118" i="72"/>
  <c r="H118" i="72"/>
  <c r="G118" i="72"/>
  <c r="F118" i="72"/>
  <c r="E118" i="72"/>
  <c r="AI117" i="72"/>
  <c r="AH117" i="72"/>
  <c r="AG117" i="72"/>
  <c r="AF117" i="72"/>
  <c r="AE117" i="72"/>
  <c r="AD117" i="72"/>
  <c r="J117" i="72"/>
  <c r="I117" i="72"/>
  <c r="H117" i="72"/>
  <c r="G117" i="72"/>
  <c r="F117" i="72"/>
  <c r="E117" i="72"/>
  <c r="AI116" i="72"/>
  <c r="AH116" i="72"/>
  <c r="AG116" i="72"/>
  <c r="AF116" i="72"/>
  <c r="AE116" i="72"/>
  <c r="AD116" i="72"/>
  <c r="J116" i="72"/>
  <c r="I116" i="72"/>
  <c r="H116" i="72"/>
  <c r="G116" i="72"/>
  <c r="F116" i="72"/>
  <c r="E116" i="72"/>
  <c r="AI115" i="72"/>
  <c r="AH115" i="72"/>
  <c r="AG115" i="72"/>
  <c r="AF115" i="72"/>
  <c r="AE115" i="72"/>
  <c r="AD115" i="72"/>
  <c r="J115" i="72"/>
  <c r="I115" i="72"/>
  <c r="H115" i="72"/>
  <c r="G115" i="72"/>
  <c r="F115" i="72"/>
  <c r="E115" i="72"/>
  <c r="AI114" i="72"/>
  <c r="AH114" i="72"/>
  <c r="AG114" i="72"/>
  <c r="AF114" i="72"/>
  <c r="AE114" i="72"/>
  <c r="AD114" i="72"/>
  <c r="J114" i="72"/>
  <c r="I114" i="72"/>
  <c r="H114" i="72"/>
  <c r="G114" i="72"/>
  <c r="F114" i="72"/>
  <c r="E114" i="72"/>
  <c r="AI113" i="72"/>
  <c r="AH113" i="72"/>
  <c r="AG113" i="72"/>
  <c r="AF113" i="72"/>
  <c r="AE113" i="72"/>
  <c r="AD113" i="72"/>
  <c r="J113" i="72"/>
  <c r="I113" i="72"/>
  <c r="H113" i="72"/>
  <c r="G113" i="72"/>
  <c r="F113" i="72"/>
  <c r="E113" i="72"/>
  <c r="AI112" i="72"/>
  <c r="AH112" i="72"/>
  <c r="AG112" i="72"/>
  <c r="AF112" i="72"/>
  <c r="AE112" i="72"/>
  <c r="AD112" i="72"/>
  <c r="J112" i="72"/>
  <c r="I112" i="72"/>
  <c r="H112" i="72"/>
  <c r="G112" i="72"/>
  <c r="F112" i="72"/>
  <c r="E112" i="72"/>
  <c r="AI111" i="72"/>
  <c r="AH111" i="72"/>
  <c r="AG111" i="72"/>
  <c r="AF111" i="72"/>
  <c r="AE111" i="72"/>
  <c r="AD111" i="72"/>
  <c r="J111" i="72"/>
  <c r="I111" i="72"/>
  <c r="H111" i="72"/>
  <c r="G111" i="72"/>
  <c r="F111" i="72"/>
  <c r="E111" i="72"/>
  <c r="AI110" i="72"/>
  <c r="AH110" i="72"/>
  <c r="AG110" i="72"/>
  <c r="AF110" i="72"/>
  <c r="AE110" i="72"/>
  <c r="AD110" i="72"/>
  <c r="J110" i="72"/>
  <c r="I110" i="72"/>
  <c r="H110" i="72"/>
  <c r="G110" i="72"/>
  <c r="F110" i="72"/>
  <c r="E110" i="72"/>
  <c r="AI109" i="72"/>
  <c r="AH109" i="72"/>
  <c r="AG109" i="72"/>
  <c r="AF109" i="72"/>
  <c r="AE109" i="72"/>
  <c r="AD109" i="72"/>
  <c r="J109" i="72"/>
  <c r="I109" i="72"/>
  <c r="H109" i="72"/>
  <c r="G109" i="72"/>
  <c r="F109" i="72"/>
  <c r="E109" i="72"/>
  <c r="AI108" i="72"/>
  <c r="AH108" i="72"/>
  <c r="AG108" i="72"/>
  <c r="AF108" i="72"/>
  <c r="AE108" i="72"/>
  <c r="AD108" i="72"/>
  <c r="J108" i="72"/>
  <c r="I108" i="72"/>
  <c r="H108" i="72"/>
  <c r="G108" i="72"/>
  <c r="F108" i="72"/>
  <c r="E108" i="72"/>
  <c r="AI107" i="72"/>
  <c r="AH107" i="72"/>
  <c r="AG107" i="72"/>
  <c r="AF107" i="72"/>
  <c r="AE107" i="72"/>
  <c r="AD107" i="72"/>
  <c r="J107" i="72"/>
  <c r="I107" i="72"/>
  <c r="H107" i="72"/>
  <c r="G107" i="72"/>
  <c r="F107" i="72"/>
  <c r="E107" i="72"/>
  <c r="AI106" i="72"/>
  <c r="AH106" i="72"/>
  <c r="AG106" i="72"/>
  <c r="AF106" i="72"/>
  <c r="AE106" i="72"/>
  <c r="AD106" i="72"/>
  <c r="J106" i="72"/>
  <c r="I106" i="72"/>
  <c r="H106" i="72"/>
  <c r="G106" i="72"/>
  <c r="F106" i="72"/>
  <c r="E106" i="72"/>
  <c r="AI105" i="72"/>
  <c r="AH105" i="72"/>
  <c r="AG105" i="72"/>
  <c r="AF105" i="72"/>
  <c r="AE105" i="72"/>
  <c r="AD105" i="72"/>
  <c r="J105" i="72"/>
  <c r="I105" i="72"/>
  <c r="H105" i="72"/>
  <c r="G105" i="72"/>
  <c r="F105" i="72"/>
  <c r="E105" i="72"/>
  <c r="AI104" i="72"/>
  <c r="AH104" i="72"/>
  <c r="AG104" i="72"/>
  <c r="AF104" i="72"/>
  <c r="AE104" i="72"/>
  <c r="AD104" i="72"/>
  <c r="J104" i="72"/>
  <c r="I104" i="72"/>
  <c r="H104" i="72"/>
  <c r="G104" i="72"/>
  <c r="F104" i="72"/>
  <c r="E104" i="72"/>
  <c r="AI103" i="72"/>
  <c r="AH103" i="72"/>
  <c r="AG103" i="72"/>
  <c r="AF103" i="72"/>
  <c r="AE103" i="72"/>
  <c r="AD103" i="72"/>
  <c r="J103" i="72"/>
  <c r="I103" i="72"/>
  <c r="H103" i="72"/>
  <c r="G103" i="72"/>
  <c r="F103" i="72"/>
  <c r="E103" i="72"/>
  <c r="AI102" i="72"/>
  <c r="AH102" i="72"/>
  <c r="AG102" i="72"/>
  <c r="AF102" i="72"/>
  <c r="AE102" i="72"/>
  <c r="AD102" i="72"/>
  <c r="J102" i="72"/>
  <c r="I102" i="72"/>
  <c r="H102" i="72"/>
  <c r="G102" i="72"/>
  <c r="F102" i="72"/>
  <c r="E102" i="72"/>
  <c r="AI101" i="72"/>
  <c r="AH101" i="72"/>
  <c r="AG101" i="72"/>
  <c r="AF101" i="72"/>
  <c r="AE101" i="72"/>
  <c r="AD101" i="72"/>
  <c r="J101" i="72"/>
  <c r="I101" i="72"/>
  <c r="H101" i="72"/>
  <c r="G101" i="72"/>
  <c r="F101" i="72"/>
  <c r="E101" i="72"/>
  <c r="AI100" i="72"/>
  <c r="AH100" i="72"/>
  <c r="AG100" i="72"/>
  <c r="AF100" i="72"/>
  <c r="AE100" i="72"/>
  <c r="AD100" i="72"/>
  <c r="J100" i="72"/>
  <c r="I100" i="72"/>
  <c r="H100" i="72"/>
  <c r="G100" i="72"/>
  <c r="F100" i="72"/>
  <c r="E100" i="72"/>
  <c r="AI99" i="72"/>
  <c r="AH99" i="72"/>
  <c r="AG99" i="72"/>
  <c r="AF99" i="72"/>
  <c r="AE99" i="72"/>
  <c r="AD99" i="72"/>
  <c r="J99" i="72"/>
  <c r="I99" i="72"/>
  <c r="H99" i="72"/>
  <c r="G99" i="72"/>
  <c r="F99" i="72"/>
  <c r="E99" i="72"/>
  <c r="AI98" i="72"/>
  <c r="AH98" i="72"/>
  <c r="AG98" i="72"/>
  <c r="AF98" i="72"/>
  <c r="AE98" i="72"/>
  <c r="AD98" i="72"/>
  <c r="J98" i="72"/>
  <c r="I98" i="72"/>
  <c r="H98" i="72"/>
  <c r="G98" i="72"/>
  <c r="F98" i="72"/>
  <c r="E98" i="72"/>
  <c r="AI97" i="72"/>
  <c r="AH97" i="72"/>
  <c r="AG97" i="72"/>
  <c r="AF97" i="72"/>
  <c r="AE97" i="72"/>
  <c r="AD97" i="72"/>
  <c r="J97" i="72"/>
  <c r="I97" i="72"/>
  <c r="H97" i="72"/>
  <c r="G97" i="72"/>
  <c r="F97" i="72"/>
  <c r="E97" i="72"/>
  <c r="AI96" i="72"/>
  <c r="AH96" i="72"/>
  <c r="AG96" i="72"/>
  <c r="AF96" i="72"/>
  <c r="AE96" i="72"/>
  <c r="AD96" i="72"/>
  <c r="J96" i="72"/>
  <c r="I96" i="72"/>
  <c r="H96" i="72"/>
  <c r="G96" i="72"/>
  <c r="F96" i="72"/>
  <c r="E96" i="72"/>
  <c r="AI95" i="72"/>
  <c r="AH95" i="72"/>
  <c r="AG95" i="72"/>
  <c r="AF95" i="72"/>
  <c r="AE95" i="72"/>
  <c r="AD95" i="72"/>
  <c r="J95" i="72"/>
  <c r="I95" i="72"/>
  <c r="H95" i="72"/>
  <c r="G95" i="72"/>
  <c r="F95" i="72"/>
  <c r="E95" i="72"/>
  <c r="AI94" i="72"/>
  <c r="AH94" i="72"/>
  <c r="AG94" i="72"/>
  <c r="AF94" i="72"/>
  <c r="AE94" i="72"/>
  <c r="AD94" i="72"/>
  <c r="J94" i="72"/>
  <c r="I94" i="72"/>
  <c r="H94" i="72"/>
  <c r="G94" i="72"/>
  <c r="F94" i="72"/>
  <c r="E94" i="72"/>
  <c r="AI93" i="72"/>
  <c r="AH93" i="72"/>
  <c r="AG93" i="72"/>
  <c r="AF93" i="72"/>
  <c r="AE93" i="72"/>
  <c r="AD93" i="72"/>
  <c r="J93" i="72"/>
  <c r="I93" i="72"/>
  <c r="H93" i="72"/>
  <c r="G93" i="72"/>
  <c r="F93" i="72"/>
  <c r="E93" i="72"/>
  <c r="AI92" i="72"/>
  <c r="AH92" i="72"/>
  <c r="AG92" i="72"/>
  <c r="AF92" i="72"/>
  <c r="AE92" i="72"/>
  <c r="AD92" i="72"/>
  <c r="J92" i="72"/>
  <c r="I92" i="72"/>
  <c r="H92" i="72"/>
  <c r="G92" i="72"/>
  <c r="F92" i="72"/>
  <c r="E92" i="72"/>
  <c r="AI91" i="72"/>
  <c r="AH91" i="72"/>
  <c r="AG91" i="72"/>
  <c r="AF91" i="72"/>
  <c r="AE91" i="72"/>
  <c r="AD91" i="72"/>
  <c r="J91" i="72"/>
  <c r="I91" i="72"/>
  <c r="H91" i="72"/>
  <c r="G91" i="72"/>
  <c r="F91" i="72"/>
  <c r="E91" i="72"/>
  <c r="AI90" i="72"/>
  <c r="AH90" i="72"/>
  <c r="AG90" i="72"/>
  <c r="AF90" i="72"/>
  <c r="AE90" i="72"/>
  <c r="AD90" i="72"/>
  <c r="J90" i="72"/>
  <c r="I90" i="72"/>
  <c r="H90" i="72"/>
  <c r="G90" i="72"/>
  <c r="F90" i="72"/>
  <c r="E90" i="72"/>
  <c r="AI89" i="72"/>
  <c r="AH89" i="72"/>
  <c r="AG89" i="72"/>
  <c r="AF89" i="72"/>
  <c r="AD89" i="72"/>
  <c r="J89" i="72"/>
  <c r="I89" i="72"/>
  <c r="H89" i="72"/>
  <c r="G89" i="72"/>
  <c r="E89" i="72"/>
  <c r="AI88" i="72"/>
  <c r="AH88" i="72"/>
  <c r="AG88" i="72"/>
  <c r="AF88" i="72"/>
  <c r="AE88" i="72"/>
  <c r="AD88" i="72"/>
  <c r="J88" i="72"/>
  <c r="I88" i="72"/>
  <c r="H88" i="72"/>
  <c r="G88" i="72"/>
  <c r="F88" i="72"/>
  <c r="E88" i="72"/>
  <c r="AI87" i="72"/>
  <c r="AH87" i="72"/>
  <c r="AG87" i="72"/>
  <c r="AF87" i="72"/>
  <c r="AE87" i="72"/>
  <c r="AD87" i="72"/>
  <c r="J87" i="72"/>
  <c r="I87" i="72"/>
  <c r="H87" i="72"/>
  <c r="G87" i="72"/>
  <c r="F87" i="72"/>
  <c r="E87" i="72"/>
  <c r="AI86" i="72"/>
  <c r="AH86" i="72"/>
  <c r="AG86" i="72"/>
  <c r="AF86" i="72"/>
  <c r="AE86" i="72"/>
  <c r="AD86" i="72"/>
  <c r="J86" i="72"/>
  <c r="I86" i="72"/>
  <c r="H86" i="72"/>
  <c r="G86" i="72"/>
  <c r="F86" i="72"/>
  <c r="E86" i="72"/>
  <c r="AI85" i="72"/>
  <c r="AH85" i="72"/>
  <c r="AG85" i="72"/>
  <c r="AF85" i="72"/>
  <c r="AE85" i="72"/>
  <c r="AD85" i="72"/>
  <c r="J85" i="72"/>
  <c r="I85" i="72"/>
  <c r="H85" i="72"/>
  <c r="G85" i="72"/>
  <c r="F85" i="72"/>
  <c r="E85" i="72"/>
  <c r="AH84" i="72"/>
  <c r="AG84" i="72"/>
  <c r="AF84" i="72"/>
  <c r="AD84" i="72"/>
  <c r="I84" i="72"/>
  <c r="H84" i="72"/>
  <c r="G84" i="72"/>
  <c r="E84" i="72"/>
  <c r="AI83" i="72"/>
  <c r="AH83" i="72"/>
  <c r="AG83" i="72"/>
  <c r="AF83" i="72"/>
  <c r="AE83" i="72"/>
  <c r="AD83" i="72"/>
  <c r="J83" i="72"/>
  <c r="I83" i="72"/>
  <c r="H83" i="72"/>
  <c r="G83" i="72"/>
  <c r="F83" i="72"/>
  <c r="E83" i="72"/>
  <c r="AI82" i="72"/>
  <c r="AH82" i="72"/>
  <c r="AG82" i="72"/>
  <c r="AF82" i="72"/>
  <c r="AE82" i="72"/>
  <c r="AD82" i="72"/>
  <c r="J82" i="72"/>
  <c r="I82" i="72"/>
  <c r="H82" i="72"/>
  <c r="G82" i="72"/>
  <c r="F82" i="72"/>
  <c r="E82" i="72"/>
  <c r="AI81" i="72"/>
  <c r="AH81" i="72"/>
  <c r="AG81" i="72"/>
  <c r="AF81" i="72"/>
  <c r="AE81" i="72"/>
  <c r="AD81" i="72"/>
  <c r="J81" i="72"/>
  <c r="I81" i="72"/>
  <c r="H81" i="72"/>
  <c r="G81" i="72"/>
  <c r="F81" i="72"/>
  <c r="E81" i="72"/>
  <c r="AI80" i="72"/>
  <c r="AH80" i="72"/>
  <c r="AG80" i="72"/>
  <c r="AF80" i="72"/>
  <c r="AE80" i="72"/>
  <c r="AD80" i="72"/>
  <c r="J80" i="72"/>
  <c r="I80" i="72"/>
  <c r="H80" i="72"/>
  <c r="G80" i="72"/>
  <c r="F80" i="72"/>
  <c r="E80" i="72"/>
  <c r="AE73" i="72"/>
  <c r="F73" i="72"/>
  <c r="AH72" i="72"/>
  <c r="AE72" i="72"/>
  <c r="I72" i="72"/>
  <c r="F72" i="72"/>
  <c r="AH71" i="72"/>
  <c r="AE71" i="72"/>
  <c r="I71" i="72"/>
  <c r="F71" i="72"/>
  <c r="AE69" i="72"/>
  <c r="F69" i="72"/>
  <c r="AH68" i="72"/>
  <c r="AE68" i="72"/>
  <c r="I68" i="72"/>
  <c r="F68" i="72"/>
  <c r="AH67" i="72"/>
  <c r="AE67" i="72"/>
  <c r="I67" i="72"/>
  <c r="F67" i="72"/>
  <c r="AE65" i="72"/>
  <c r="F65" i="72"/>
  <c r="AH64" i="72"/>
  <c r="AE64" i="72"/>
  <c r="I64" i="72"/>
  <c r="F64" i="72"/>
  <c r="AH63" i="72"/>
  <c r="AE63" i="72"/>
  <c r="I63" i="72"/>
  <c r="F63" i="72"/>
  <c r="AE61" i="72"/>
  <c r="F61" i="72"/>
  <c r="AH60" i="72"/>
  <c r="AE60" i="72"/>
  <c r="I60" i="72"/>
  <c r="F60" i="72"/>
  <c r="AH59" i="72"/>
  <c r="AE59" i="72"/>
  <c r="I59" i="72"/>
  <c r="F59" i="72"/>
  <c r="AE57" i="72"/>
  <c r="F57" i="72"/>
  <c r="AH56" i="72"/>
  <c r="AE56" i="72"/>
  <c r="I56" i="72"/>
  <c r="F56" i="72"/>
  <c r="AH55" i="72"/>
  <c r="AE55" i="72"/>
  <c r="I55" i="72"/>
  <c r="F55" i="72"/>
  <c r="AE53" i="72"/>
  <c r="F53" i="72"/>
  <c r="AH52" i="72"/>
  <c r="AE52" i="72"/>
  <c r="AS12" i="72" s="1"/>
  <c r="I52" i="72"/>
  <c r="X11" i="72" s="1"/>
  <c r="F52" i="72"/>
  <c r="AH51" i="72"/>
  <c r="AW11" i="72" s="1"/>
  <c r="AE51" i="72"/>
  <c r="AS11" i="72" s="1"/>
  <c r="I51" i="72"/>
  <c r="X10" i="72" s="1"/>
  <c r="F51" i="72"/>
  <c r="T10" i="72" s="1"/>
  <c r="AJ41" i="72"/>
  <c r="AW6" i="72" s="1"/>
  <c r="AG41" i="72"/>
  <c r="AW5" i="72" s="1"/>
  <c r="AD41" i="72"/>
  <c r="K41" i="72"/>
  <c r="H41" i="72"/>
  <c r="X5" i="72" s="1"/>
  <c r="E41" i="72"/>
  <c r="X4" i="72" s="1"/>
  <c r="AK35" i="72"/>
  <c r="AM35" i="72" s="1"/>
  <c r="L33" i="72"/>
  <c r="N33" i="72" s="1"/>
  <c r="AF31" i="72"/>
  <c r="AK31" i="72"/>
  <c r="AM31" i="72" s="1"/>
  <c r="AJ19" i="72"/>
  <c r="AE177" i="72"/>
  <c r="AG19" i="72"/>
  <c r="AS5" i="72" s="1"/>
  <c r="AD19" i="72"/>
  <c r="AS4" i="72" s="1"/>
  <c r="AE84" i="72"/>
  <c r="K19" i="72"/>
  <c r="F177" i="72" s="1"/>
  <c r="H19" i="72"/>
  <c r="E19" i="72"/>
  <c r="F84" i="72" s="1"/>
  <c r="AW12" i="72"/>
  <c r="G11" i="72"/>
  <c r="AF10" i="72"/>
  <c r="AK10" i="72"/>
  <c r="AM10" i="72" s="1"/>
  <c r="AV6" i="72"/>
  <c r="AT6" i="72"/>
  <c r="AS6" i="72"/>
  <c r="AR6" i="72"/>
  <c r="AP6" i="72"/>
  <c r="X6" i="72"/>
  <c r="W6" i="72"/>
  <c r="U6" i="72"/>
  <c r="S6" i="72"/>
  <c r="Q6" i="72"/>
  <c r="AV5" i="72"/>
  <c r="AT5" i="72"/>
  <c r="AR5" i="72"/>
  <c r="AP5" i="72"/>
  <c r="W5" i="72"/>
  <c r="U5" i="72"/>
  <c r="T5" i="72"/>
  <c r="S5" i="72"/>
  <c r="Q5" i="72"/>
  <c r="AW4" i="72"/>
  <c r="AV4" i="72"/>
  <c r="AT4" i="72"/>
  <c r="AR4" i="72"/>
  <c r="AP4" i="72"/>
  <c r="W4" i="72"/>
  <c r="U4" i="72"/>
  <c r="S4" i="72"/>
  <c r="Q4" i="72"/>
  <c r="AQ1" i="72"/>
  <c r="R1" i="72"/>
  <c r="R56" i="18"/>
  <c r="M56" i="18"/>
  <c r="S56" i="18" s="1"/>
  <c r="G56" i="18" s="1"/>
  <c r="R55" i="18"/>
  <c r="M55" i="18"/>
  <c r="R54" i="18"/>
  <c r="M54" i="18"/>
  <c r="S54" i="18" s="1"/>
  <c r="G54" i="18" s="1"/>
  <c r="R53" i="18"/>
  <c r="M53" i="18"/>
  <c r="R52" i="18"/>
  <c r="M52" i="18"/>
  <c r="S52" i="18" s="1"/>
  <c r="G52" i="18" s="1"/>
  <c r="R51" i="18"/>
  <c r="M51" i="18"/>
  <c r="R50" i="18"/>
  <c r="M50" i="18"/>
  <c r="S50" i="18" s="1"/>
  <c r="G50" i="18" s="1"/>
  <c r="AB18" i="44"/>
  <c r="AB17" i="44"/>
  <c r="AB16" i="44"/>
  <c r="AB19" i="41"/>
  <c r="AB18" i="41"/>
  <c r="AB17" i="41"/>
  <c r="AC17" i="41" s="1"/>
  <c r="AB18" i="27"/>
  <c r="AB17" i="27"/>
  <c r="AB16" i="27"/>
  <c r="AC6" i="27"/>
  <c r="AB18" i="69"/>
  <c r="AB17" i="69"/>
  <c r="AC17" i="69"/>
  <c r="AB16" i="69"/>
  <c r="AC16" i="69" s="1"/>
  <c r="L17" i="69"/>
  <c r="M17" i="69" s="1"/>
  <c r="I31" i="68"/>
  <c r="J31" i="68" s="1"/>
  <c r="H42" i="70"/>
  <c r="H41" i="70"/>
  <c r="H40" i="70"/>
  <c r="T38" i="70"/>
  <c r="P38" i="70"/>
  <c r="H39" i="70"/>
  <c r="H38" i="70"/>
  <c r="T36" i="70"/>
  <c r="P36" i="70"/>
  <c r="H37" i="70"/>
  <c r="X35" i="70"/>
  <c r="H36" i="70"/>
  <c r="H35" i="70"/>
  <c r="H34" i="70"/>
  <c r="H33" i="70"/>
  <c r="H32" i="70"/>
  <c r="H31" i="70"/>
  <c r="H29" i="70"/>
  <c r="H28" i="70"/>
  <c r="H27" i="70"/>
  <c r="H26" i="70"/>
  <c r="H25" i="70"/>
  <c r="H24" i="70"/>
  <c r="H23" i="70"/>
  <c r="H22" i="70"/>
  <c r="H21" i="70"/>
  <c r="H20" i="70"/>
  <c r="H19" i="70"/>
  <c r="H18" i="70"/>
  <c r="H16" i="70"/>
  <c r="H15" i="70"/>
  <c r="H14" i="70"/>
  <c r="H13" i="70"/>
  <c r="H12" i="70"/>
  <c r="T11" i="70"/>
  <c r="P11" i="70"/>
  <c r="H11" i="70"/>
  <c r="H10" i="70"/>
  <c r="P9" i="70"/>
  <c r="AE9" i="70" s="1"/>
  <c r="H9" i="70"/>
  <c r="H8" i="70"/>
  <c r="P7" i="70"/>
  <c r="AE7" i="70" s="1"/>
  <c r="H7" i="70"/>
  <c r="H6" i="70"/>
  <c r="U1" i="70"/>
  <c r="O29" i="69"/>
  <c r="W29" i="69"/>
  <c r="O28" i="69"/>
  <c r="W28" i="69" s="1"/>
  <c r="O27" i="69"/>
  <c r="W27" i="69" s="1"/>
  <c r="O26" i="69"/>
  <c r="W26" i="69" s="1"/>
  <c r="O25" i="69"/>
  <c r="W25" i="69" s="1"/>
  <c r="L20" i="69"/>
  <c r="M20" i="69"/>
  <c r="AC19" i="69"/>
  <c r="L19" i="69"/>
  <c r="M19" i="69" s="1"/>
  <c r="AC18" i="69"/>
  <c r="L18" i="69"/>
  <c r="M18" i="69"/>
  <c r="F18" i="69"/>
  <c r="Y17" i="69"/>
  <c r="V17" i="69"/>
  <c r="S17" i="69"/>
  <c r="P17" i="69"/>
  <c r="F17" i="69"/>
  <c r="Y16" i="69"/>
  <c r="V16" i="69"/>
  <c r="S16" i="69"/>
  <c r="P16" i="69"/>
  <c r="M16" i="69"/>
  <c r="F16" i="69"/>
  <c r="F15" i="69"/>
  <c r="F14" i="69"/>
  <c r="Y11" i="69"/>
  <c r="Q11" i="69"/>
  <c r="F11" i="69"/>
  <c r="Y10" i="69"/>
  <c r="Q10" i="69"/>
  <c r="AB11" i="69" s="1"/>
  <c r="F10" i="69"/>
  <c r="M9" i="69"/>
  <c r="F9" i="69"/>
  <c r="L8" i="69"/>
  <c r="M8" i="69" s="1"/>
  <c r="F8" i="69"/>
  <c r="AC7" i="69"/>
  <c r="L7" i="69"/>
  <c r="M7" i="69" s="1"/>
  <c r="F7" i="69"/>
  <c r="AC6" i="69"/>
  <c r="L6" i="69"/>
  <c r="M6" i="69"/>
  <c r="F6" i="69"/>
  <c r="AC5" i="69"/>
  <c r="Y5" i="69"/>
  <c r="V5" i="69"/>
  <c r="S5" i="69"/>
  <c r="P5" i="69"/>
  <c r="L5" i="69"/>
  <c r="M5" i="69"/>
  <c r="F5" i="69"/>
  <c r="AC4" i="69"/>
  <c r="Y4" i="69"/>
  <c r="V4" i="69"/>
  <c r="S4" i="69"/>
  <c r="P4" i="69"/>
  <c r="L4" i="69"/>
  <c r="M4" i="69" s="1"/>
  <c r="F4" i="69"/>
  <c r="V1" i="69"/>
  <c r="AI621" i="68"/>
  <c r="AH621" i="68"/>
  <c r="AE621" i="68"/>
  <c r="AD621" i="68"/>
  <c r="J621" i="68"/>
  <c r="I621" i="68"/>
  <c r="F621" i="68"/>
  <c r="E621" i="68"/>
  <c r="AI620" i="68"/>
  <c r="AH620" i="68"/>
  <c r="AE620" i="68"/>
  <c r="AD620" i="68"/>
  <c r="J620" i="68"/>
  <c r="I620" i="68"/>
  <c r="F620" i="68"/>
  <c r="E620" i="68"/>
  <c r="AI619" i="68"/>
  <c r="AH619" i="68"/>
  <c r="AE619" i="68"/>
  <c r="AD619" i="68"/>
  <c r="J619" i="68"/>
  <c r="I619" i="68"/>
  <c r="F619" i="68"/>
  <c r="E619" i="68"/>
  <c r="AI618" i="68"/>
  <c r="AH618" i="68"/>
  <c r="AE618" i="68"/>
  <c r="AD618" i="68"/>
  <c r="J618" i="68"/>
  <c r="I618" i="68"/>
  <c r="F618" i="68"/>
  <c r="E618" i="68"/>
  <c r="AI617" i="68"/>
  <c r="AH617" i="68"/>
  <c r="AE617" i="68"/>
  <c r="AD617" i="68"/>
  <c r="J617" i="68"/>
  <c r="I617" i="68"/>
  <c r="F617" i="68"/>
  <c r="E617" i="68"/>
  <c r="AI616" i="68"/>
  <c r="AH616" i="68"/>
  <c r="AE616" i="68"/>
  <c r="AD616" i="68"/>
  <c r="J616" i="68"/>
  <c r="I616" i="68"/>
  <c r="F616" i="68"/>
  <c r="E616" i="68"/>
  <c r="AI615" i="68"/>
  <c r="AH615" i="68"/>
  <c r="AE615" i="68"/>
  <c r="AD615" i="68"/>
  <c r="J615" i="68"/>
  <c r="I615" i="68"/>
  <c r="F615" i="68"/>
  <c r="E615" i="68"/>
  <c r="AI614" i="68"/>
  <c r="AH614" i="68"/>
  <c r="AE614" i="68"/>
  <c r="AD614" i="68"/>
  <c r="J614" i="68"/>
  <c r="I614" i="68"/>
  <c r="F614" i="68"/>
  <c r="E614" i="68"/>
  <c r="AI613" i="68"/>
  <c r="AH613" i="68"/>
  <c r="AE613" i="68"/>
  <c r="AD613" i="68"/>
  <c r="J613" i="68"/>
  <c r="I613" i="68"/>
  <c r="F613" i="68"/>
  <c r="E613" i="68"/>
  <c r="AI612" i="68"/>
  <c r="AH612" i="68"/>
  <c r="AE612" i="68"/>
  <c r="AD612" i="68"/>
  <c r="J612" i="68"/>
  <c r="I612" i="68"/>
  <c r="F612" i="68"/>
  <c r="E612" i="68"/>
  <c r="AI611" i="68"/>
  <c r="AH611" i="68"/>
  <c r="AD611" i="68"/>
  <c r="J611" i="68"/>
  <c r="I611" i="68"/>
  <c r="E611" i="68"/>
  <c r="AI610" i="68"/>
  <c r="AH610" i="68"/>
  <c r="AE610" i="68"/>
  <c r="AD610" i="68"/>
  <c r="J610" i="68"/>
  <c r="I610" i="68"/>
  <c r="F610" i="68"/>
  <c r="E610" i="68"/>
  <c r="AI609" i="68"/>
  <c r="AH609" i="68"/>
  <c r="AE609" i="68"/>
  <c r="AD609" i="68"/>
  <c r="J609" i="68"/>
  <c r="I609" i="68"/>
  <c r="F609" i="68"/>
  <c r="E609" i="68"/>
  <c r="AI608" i="68"/>
  <c r="AH608" i="68"/>
  <c r="AE608" i="68"/>
  <c r="AD608" i="68"/>
  <c r="J608" i="68"/>
  <c r="I608" i="68"/>
  <c r="F608" i="68"/>
  <c r="E608" i="68"/>
  <c r="AI607" i="68"/>
  <c r="AH607" i="68"/>
  <c r="AE607" i="68"/>
  <c r="AD607" i="68"/>
  <c r="J607" i="68"/>
  <c r="I607" i="68"/>
  <c r="F607" i="68"/>
  <c r="E607" i="68"/>
  <c r="AI606" i="68"/>
  <c r="AH606" i="68"/>
  <c r="AE606" i="68"/>
  <c r="AD606" i="68"/>
  <c r="J606" i="68"/>
  <c r="I606" i="68"/>
  <c r="F606" i="68"/>
  <c r="E606" i="68"/>
  <c r="AI605" i="68"/>
  <c r="AH605" i="68"/>
  <c r="AE605" i="68"/>
  <c r="AD605" i="68"/>
  <c r="J605" i="68"/>
  <c r="I605" i="68"/>
  <c r="F605" i="68"/>
  <c r="E605" i="68"/>
  <c r="AI604" i="68"/>
  <c r="AH604" i="68"/>
  <c r="AE604" i="68"/>
  <c r="AD604" i="68"/>
  <c r="J604" i="68"/>
  <c r="I604" i="68"/>
  <c r="F604" i="68"/>
  <c r="E604" i="68"/>
  <c r="AI603" i="68"/>
  <c r="AH603" i="68"/>
  <c r="AE603" i="68"/>
  <c r="AD603" i="68"/>
  <c r="J603" i="68"/>
  <c r="I603" i="68"/>
  <c r="F603" i="68"/>
  <c r="E603" i="68"/>
  <c r="AI602" i="68"/>
  <c r="AH602" i="68"/>
  <c r="AE602" i="68"/>
  <c r="AD602" i="68"/>
  <c r="J602" i="68"/>
  <c r="I602" i="68"/>
  <c r="F602" i="68"/>
  <c r="E602" i="68"/>
  <c r="AI601" i="68"/>
  <c r="AH601" i="68"/>
  <c r="AE601" i="68"/>
  <c r="AD601" i="68"/>
  <c r="J601" i="68"/>
  <c r="I601" i="68"/>
  <c r="F601" i="68"/>
  <c r="E601" i="68"/>
  <c r="AI600" i="68"/>
  <c r="AH600" i="68"/>
  <c r="AE600" i="68"/>
  <c r="AD600" i="68"/>
  <c r="J600" i="68"/>
  <c r="I600" i="68"/>
  <c r="F600" i="68"/>
  <c r="E600" i="68"/>
  <c r="AI599" i="68"/>
  <c r="AH599" i="68"/>
  <c r="AE599" i="68"/>
  <c r="AD599" i="68"/>
  <c r="J599" i="68"/>
  <c r="I599" i="68"/>
  <c r="F599" i="68"/>
  <c r="E599" i="68"/>
  <c r="AI598" i="68"/>
  <c r="AH598" i="68"/>
  <c r="AE598" i="68"/>
  <c r="AD598" i="68"/>
  <c r="J598" i="68"/>
  <c r="I598" i="68"/>
  <c r="F598" i="68"/>
  <c r="E598" i="68"/>
  <c r="AI597" i="68"/>
  <c r="AH597" i="68"/>
  <c r="AE597" i="68"/>
  <c r="AD597" i="68"/>
  <c r="J597" i="68"/>
  <c r="I597" i="68"/>
  <c r="F597" i="68"/>
  <c r="E597" i="68"/>
  <c r="AI596" i="68"/>
  <c r="AH596" i="68"/>
  <c r="AE596" i="68"/>
  <c r="AD596" i="68"/>
  <c r="J596" i="68"/>
  <c r="I596" i="68"/>
  <c r="F596" i="68"/>
  <c r="E596" i="68"/>
  <c r="AI595" i="68"/>
  <c r="AH595" i="68"/>
  <c r="AE595" i="68"/>
  <c r="AD595" i="68"/>
  <c r="J595" i="68"/>
  <c r="I595" i="68"/>
  <c r="F595" i="68"/>
  <c r="E595" i="68"/>
  <c r="AI594" i="68"/>
  <c r="AH594" i="68"/>
  <c r="AE594" i="68"/>
  <c r="AD594" i="68"/>
  <c r="J594" i="68"/>
  <c r="I594" i="68"/>
  <c r="F594" i="68"/>
  <c r="E594" i="68"/>
  <c r="AI593" i="68"/>
  <c r="AH593" i="68"/>
  <c r="AE593" i="68"/>
  <c r="AD593" i="68"/>
  <c r="J593" i="68"/>
  <c r="I593" i="68"/>
  <c r="F593" i="68"/>
  <c r="E593" i="68"/>
  <c r="AI592" i="68"/>
  <c r="AH592" i="68"/>
  <c r="AE592" i="68"/>
  <c r="AD592" i="68"/>
  <c r="J592" i="68"/>
  <c r="I592" i="68"/>
  <c r="F592" i="68"/>
  <c r="E592" i="68"/>
  <c r="AI591" i="68"/>
  <c r="AH591" i="68"/>
  <c r="AE591" i="68"/>
  <c r="AD591" i="68"/>
  <c r="J591" i="68"/>
  <c r="I591" i="68"/>
  <c r="F591" i="68"/>
  <c r="E591" i="68"/>
  <c r="AI590" i="68"/>
  <c r="AH590" i="68"/>
  <c r="AE590" i="68"/>
  <c r="AD590" i="68"/>
  <c r="J590" i="68"/>
  <c r="I590" i="68"/>
  <c r="F590" i="68"/>
  <c r="E590" i="68"/>
  <c r="AI589" i="68"/>
  <c r="AH589" i="68"/>
  <c r="AE589" i="68"/>
  <c r="AD589" i="68"/>
  <c r="J589" i="68"/>
  <c r="I589" i="68"/>
  <c r="F589" i="68"/>
  <c r="E589" i="68"/>
  <c r="AI588" i="68"/>
  <c r="AH588" i="68"/>
  <c r="AE588" i="68"/>
  <c r="AD588" i="68"/>
  <c r="J588" i="68"/>
  <c r="I588" i="68"/>
  <c r="F588" i="68"/>
  <c r="E588" i="68"/>
  <c r="AI587" i="68"/>
  <c r="AH587" i="68"/>
  <c r="AE587" i="68"/>
  <c r="AD587" i="68"/>
  <c r="J587" i="68"/>
  <c r="I587" i="68"/>
  <c r="F587" i="68"/>
  <c r="E587" i="68"/>
  <c r="AI586" i="68"/>
  <c r="AH586" i="68"/>
  <c r="AE586" i="68"/>
  <c r="AD586" i="68"/>
  <c r="J586" i="68"/>
  <c r="I586" i="68"/>
  <c r="F586" i="68"/>
  <c r="E586" i="68"/>
  <c r="AI585" i="68"/>
  <c r="AH585" i="68"/>
  <c r="AE585" i="68"/>
  <c r="AD585" i="68"/>
  <c r="J585" i="68"/>
  <c r="I585" i="68"/>
  <c r="F585" i="68"/>
  <c r="E585" i="68"/>
  <c r="AI584" i="68"/>
  <c r="AH584" i="68"/>
  <c r="AE584" i="68"/>
  <c r="AD584" i="68"/>
  <c r="J584" i="68"/>
  <c r="I584" i="68"/>
  <c r="F584" i="68"/>
  <c r="E584" i="68"/>
  <c r="AI583" i="68"/>
  <c r="AH583" i="68"/>
  <c r="AE583" i="68"/>
  <c r="AD583" i="68"/>
  <c r="J583" i="68"/>
  <c r="I583" i="68"/>
  <c r="F583" i="68"/>
  <c r="E583" i="68"/>
  <c r="AI582" i="68"/>
  <c r="AH582" i="68"/>
  <c r="AE582" i="68"/>
  <c r="AD582" i="68"/>
  <c r="J582" i="68"/>
  <c r="I582" i="68"/>
  <c r="F582" i="68"/>
  <c r="E582" i="68"/>
  <c r="AI581" i="68"/>
  <c r="AH581" i="68"/>
  <c r="AE581" i="68"/>
  <c r="AD581" i="68"/>
  <c r="J581" i="68"/>
  <c r="I581" i="68"/>
  <c r="F581" i="68"/>
  <c r="E581" i="68"/>
  <c r="AI580" i="68"/>
  <c r="AH580" i="68"/>
  <c r="AE580" i="68"/>
  <c r="AD580" i="68"/>
  <c r="J580" i="68"/>
  <c r="I580" i="68"/>
  <c r="F580" i="68"/>
  <c r="E580" i="68"/>
  <c r="AI579" i="68"/>
  <c r="AH579" i="68"/>
  <c r="AE579" i="68"/>
  <c r="AD579" i="68"/>
  <c r="J579" i="68"/>
  <c r="I579" i="68"/>
  <c r="F579" i="68"/>
  <c r="E579" i="68"/>
  <c r="AI578" i="68"/>
  <c r="AH578" i="68"/>
  <c r="AE578" i="68"/>
  <c r="AD578" i="68"/>
  <c r="J578" i="68"/>
  <c r="I578" i="68"/>
  <c r="F578" i="68"/>
  <c r="E578" i="68"/>
  <c r="AI577" i="68"/>
  <c r="AH577" i="68"/>
  <c r="AE577" i="68"/>
  <c r="AD577" i="68"/>
  <c r="J577" i="68"/>
  <c r="I577" i="68"/>
  <c r="F577" i="68"/>
  <c r="E577" i="68"/>
  <c r="AI576" i="68"/>
  <c r="AH576" i="68"/>
  <c r="AE576" i="68"/>
  <c r="AD576" i="68"/>
  <c r="J576" i="68"/>
  <c r="I576" i="68"/>
  <c r="F576" i="68"/>
  <c r="E576" i="68"/>
  <c r="AI575" i="68"/>
  <c r="AH575" i="68"/>
  <c r="AE575" i="68"/>
  <c r="AD575" i="68"/>
  <c r="J575" i="68"/>
  <c r="I575" i="68"/>
  <c r="F575" i="68"/>
  <c r="E575" i="68"/>
  <c r="AI574" i="68"/>
  <c r="AH574" i="68"/>
  <c r="AE574" i="68"/>
  <c r="AD574" i="68"/>
  <c r="J574" i="68"/>
  <c r="I574" i="68"/>
  <c r="F574" i="68"/>
  <c r="E574" i="68"/>
  <c r="AI573" i="68"/>
  <c r="AH573" i="68"/>
  <c r="AE573" i="68"/>
  <c r="AD573" i="68"/>
  <c r="J573" i="68"/>
  <c r="I573" i="68"/>
  <c r="F573" i="68"/>
  <c r="E573" i="68"/>
  <c r="AI572" i="68"/>
  <c r="AH572" i="68"/>
  <c r="AE572" i="68"/>
  <c r="AD572" i="68"/>
  <c r="J572" i="68"/>
  <c r="I572" i="68"/>
  <c r="F572" i="68"/>
  <c r="E572" i="68"/>
  <c r="AI571" i="68"/>
  <c r="AH571" i="68"/>
  <c r="AE571" i="68"/>
  <c r="AD571" i="68"/>
  <c r="J571" i="68"/>
  <c r="I571" i="68"/>
  <c r="F571" i="68"/>
  <c r="E571" i="68"/>
  <c r="AI570" i="68"/>
  <c r="AH570" i="68"/>
  <c r="AE570" i="68"/>
  <c r="AD570" i="68"/>
  <c r="J570" i="68"/>
  <c r="I570" i="68"/>
  <c r="F570" i="68"/>
  <c r="E570" i="68"/>
  <c r="AI569" i="68"/>
  <c r="AH569" i="68"/>
  <c r="AE569" i="68"/>
  <c r="AD569" i="68"/>
  <c r="J569" i="68"/>
  <c r="I569" i="68"/>
  <c r="F569" i="68"/>
  <c r="E569" i="68"/>
  <c r="AI568" i="68"/>
  <c r="AH568" i="68"/>
  <c r="AE568" i="68"/>
  <c r="AD568" i="68"/>
  <c r="J568" i="68"/>
  <c r="I568" i="68"/>
  <c r="F568" i="68"/>
  <c r="E568" i="68"/>
  <c r="AI567" i="68"/>
  <c r="AH567" i="68"/>
  <c r="AE567" i="68"/>
  <c r="AD567" i="68"/>
  <c r="J567" i="68"/>
  <c r="I567" i="68"/>
  <c r="F567" i="68"/>
  <c r="E567" i="68"/>
  <c r="AI566" i="68"/>
  <c r="AH566" i="68"/>
  <c r="AE566" i="68"/>
  <c r="AD566" i="68"/>
  <c r="J566" i="68"/>
  <c r="I566" i="68"/>
  <c r="F566" i="68"/>
  <c r="E566" i="68"/>
  <c r="AI565" i="68"/>
  <c r="AH565" i="68"/>
  <c r="AE565" i="68"/>
  <c r="AD565" i="68"/>
  <c r="J565" i="68"/>
  <c r="I565" i="68"/>
  <c r="F565" i="68"/>
  <c r="E565" i="68"/>
  <c r="AI564" i="68"/>
  <c r="AH564" i="68"/>
  <c r="AE564" i="68"/>
  <c r="AD564" i="68"/>
  <c r="J564" i="68"/>
  <c r="I564" i="68"/>
  <c r="F564" i="68"/>
  <c r="E564" i="68"/>
  <c r="AI563" i="68"/>
  <c r="AH563" i="68"/>
  <c r="AE563" i="68"/>
  <c r="AD563" i="68"/>
  <c r="J563" i="68"/>
  <c r="I563" i="68"/>
  <c r="F563" i="68"/>
  <c r="E563" i="68"/>
  <c r="AI562" i="68"/>
  <c r="AH562" i="68"/>
  <c r="AE562" i="68"/>
  <c r="AD562" i="68"/>
  <c r="J562" i="68"/>
  <c r="I562" i="68"/>
  <c r="F562" i="68"/>
  <c r="E562" i="68"/>
  <c r="AI557" i="68"/>
  <c r="AH557" i="68"/>
  <c r="AE557" i="68"/>
  <c r="AD557" i="68"/>
  <c r="J557" i="68"/>
  <c r="I557" i="68"/>
  <c r="F557" i="68"/>
  <c r="E557" i="68"/>
  <c r="AI556" i="68"/>
  <c r="AH556" i="68"/>
  <c r="AE556" i="68"/>
  <c r="AD556" i="68"/>
  <c r="J556" i="68"/>
  <c r="I556" i="68"/>
  <c r="F556" i="68"/>
  <c r="E556" i="68"/>
  <c r="AI555" i="68"/>
  <c r="AH555" i="68"/>
  <c r="AE555" i="68"/>
  <c r="AD555" i="68"/>
  <c r="J555" i="68"/>
  <c r="I555" i="68"/>
  <c r="F555" i="68"/>
  <c r="E555" i="68"/>
  <c r="AI554" i="68"/>
  <c r="AH554" i="68"/>
  <c r="AE554" i="68"/>
  <c r="AD554" i="68"/>
  <c r="J554" i="68"/>
  <c r="I554" i="68"/>
  <c r="F554" i="68"/>
  <c r="E554" i="68"/>
  <c r="AI553" i="68"/>
  <c r="AH553" i="68"/>
  <c r="AE553" i="68"/>
  <c r="AD553" i="68"/>
  <c r="J553" i="68"/>
  <c r="I553" i="68"/>
  <c r="F553" i="68"/>
  <c r="E553" i="68"/>
  <c r="AI552" i="68"/>
  <c r="AH552" i="68"/>
  <c r="AE552" i="68"/>
  <c r="AD552" i="68"/>
  <c r="J552" i="68"/>
  <c r="I552" i="68"/>
  <c r="F552" i="68"/>
  <c r="E552" i="68"/>
  <c r="AI551" i="68"/>
  <c r="AH551" i="68"/>
  <c r="AE551" i="68"/>
  <c r="AD551" i="68"/>
  <c r="J551" i="68"/>
  <c r="I551" i="68"/>
  <c r="F551" i="68"/>
  <c r="E551" i="68"/>
  <c r="AI550" i="68"/>
  <c r="AH550" i="68"/>
  <c r="AE550" i="68"/>
  <c r="AD550" i="68"/>
  <c r="J550" i="68"/>
  <c r="I550" i="68"/>
  <c r="F550" i="68"/>
  <c r="E550" i="68"/>
  <c r="AI549" i="68"/>
  <c r="AH549" i="68"/>
  <c r="AE549" i="68"/>
  <c r="AD549" i="68"/>
  <c r="J549" i="68"/>
  <c r="I549" i="68"/>
  <c r="F549" i="68"/>
  <c r="E549" i="68"/>
  <c r="AI548" i="68"/>
  <c r="AH548" i="68"/>
  <c r="AE548" i="68"/>
  <c r="AD548" i="68"/>
  <c r="J548" i="68"/>
  <c r="I548" i="68"/>
  <c r="F548" i="68"/>
  <c r="E548" i="68"/>
  <c r="AI547" i="68"/>
  <c r="AH547" i="68"/>
  <c r="AE547" i="68"/>
  <c r="AD547" i="68"/>
  <c r="J547" i="68"/>
  <c r="I547" i="68"/>
  <c r="F547" i="68"/>
  <c r="E547" i="68"/>
  <c r="AI546" i="68"/>
  <c r="AH546" i="68"/>
  <c r="AE546" i="68"/>
  <c r="AD546" i="68"/>
  <c r="J546" i="68"/>
  <c r="I546" i="68"/>
  <c r="F546" i="68"/>
  <c r="E546" i="68"/>
  <c r="AI545" i="68"/>
  <c r="AH545" i="68"/>
  <c r="AE545" i="68"/>
  <c r="AD545" i="68"/>
  <c r="J545" i="68"/>
  <c r="I545" i="68"/>
  <c r="F545" i="68"/>
  <c r="E545" i="68"/>
  <c r="AI544" i="68"/>
  <c r="AH544" i="68"/>
  <c r="AE544" i="68"/>
  <c r="AD544" i="68"/>
  <c r="J544" i="68"/>
  <c r="I544" i="68"/>
  <c r="F544" i="68"/>
  <c r="E544" i="68"/>
  <c r="AI543" i="68"/>
  <c r="AH543" i="68"/>
  <c r="AE543" i="68"/>
  <c r="AD543" i="68"/>
  <c r="J543" i="68"/>
  <c r="I543" i="68"/>
  <c r="F543" i="68"/>
  <c r="E543" i="68"/>
  <c r="AI542" i="68"/>
  <c r="AH542" i="68"/>
  <c r="AE542" i="68"/>
  <c r="AD542" i="68"/>
  <c r="J542" i="68"/>
  <c r="I542" i="68"/>
  <c r="F542" i="68"/>
  <c r="E542" i="68"/>
  <c r="AI541" i="68"/>
  <c r="AH541" i="68"/>
  <c r="AE541" i="68"/>
  <c r="AD541" i="68"/>
  <c r="J541" i="68"/>
  <c r="I541" i="68"/>
  <c r="F541" i="68"/>
  <c r="E541" i="68"/>
  <c r="AI540" i="68"/>
  <c r="AH540" i="68"/>
  <c r="AE540" i="68"/>
  <c r="AD540" i="68"/>
  <c r="J540" i="68"/>
  <c r="I540" i="68"/>
  <c r="F540" i="68"/>
  <c r="E540" i="68"/>
  <c r="AI539" i="68"/>
  <c r="AH539" i="68"/>
  <c r="AE539" i="68"/>
  <c r="AD539" i="68"/>
  <c r="J539" i="68"/>
  <c r="I539" i="68"/>
  <c r="F539" i="68"/>
  <c r="E539" i="68"/>
  <c r="AI538" i="68"/>
  <c r="AH538" i="68"/>
  <c r="AE538" i="68"/>
  <c r="AD538" i="68"/>
  <c r="J538" i="68"/>
  <c r="I538" i="68"/>
  <c r="F538" i="68"/>
  <c r="E538" i="68"/>
  <c r="AI537" i="68"/>
  <c r="AH537" i="68"/>
  <c r="AE537" i="68"/>
  <c r="AD537" i="68"/>
  <c r="J537" i="68"/>
  <c r="I537" i="68"/>
  <c r="F537" i="68"/>
  <c r="E537" i="68"/>
  <c r="AI536" i="68"/>
  <c r="AH536" i="68"/>
  <c r="AE536" i="68"/>
  <c r="AD536" i="68"/>
  <c r="J536" i="68"/>
  <c r="I536" i="68"/>
  <c r="F536" i="68"/>
  <c r="E536" i="68"/>
  <c r="AI535" i="68"/>
  <c r="AH535" i="68"/>
  <c r="AE535" i="68"/>
  <c r="AD535" i="68"/>
  <c r="J535" i="68"/>
  <c r="I535" i="68"/>
  <c r="F535" i="68"/>
  <c r="E535" i="68"/>
  <c r="AI534" i="68"/>
  <c r="AH534" i="68"/>
  <c r="AE534" i="68"/>
  <c r="AD534" i="68"/>
  <c r="J534" i="68"/>
  <c r="I534" i="68"/>
  <c r="F534" i="68"/>
  <c r="E534" i="68"/>
  <c r="AI533" i="68"/>
  <c r="AH533" i="68"/>
  <c r="AE533" i="68"/>
  <c r="AD533" i="68"/>
  <c r="J533" i="68"/>
  <c r="I533" i="68"/>
  <c r="F533" i="68"/>
  <c r="E533" i="68"/>
  <c r="AI532" i="68"/>
  <c r="AH532" i="68"/>
  <c r="AE532" i="68"/>
  <c r="AD532" i="68"/>
  <c r="J532" i="68"/>
  <c r="I532" i="68"/>
  <c r="F532" i="68"/>
  <c r="E532" i="68"/>
  <c r="AI531" i="68"/>
  <c r="AH531" i="68"/>
  <c r="AE531" i="68"/>
  <c r="AD531" i="68"/>
  <c r="J531" i="68"/>
  <c r="I531" i="68"/>
  <c r="F531" i="68"/>
  <c r="E531" i="68"/>
  <c r="AI530" i="68"/>
  <c r="AH530" i="68"/>
  <c r="AE530" i="68"/>
  <c r="AD530" i="68"/>
  <c r="J530" i="68"/>
  <c r="I530" i="68"/>
  <c r="F530" i="68"/>
  <c r="E530" i="68"/>
  <c r="AI529" i="68"/>
  <c r="AH529" i="68"/>
  <c r="AE529" i="68"/>
  <c r="AD529" i="68"/>
  <c r="J529" i="68"/>
  <c r="I529" i="68"/>
  <c r="F529" i="68"/>
  <c r="E529" i="68"/>
  <c r="AI528" i="68"/>
  <c r="AH528" i="68"/>
  <c r="AE528" i="68"/>
  <c r="AD528" i="68"/>
  <c r="J528" i="68"/>
  <c r="I528" i="68"/>
  <c r="F528" i="68"/>
  <c r="E528" i="68"/>
  <c r="AI527" i="68"/>
  <c r="AH527" i="68"/>
  <c r="AE527" i="68"/>
  <c r="AD527" i="68"/>
  <c r="J527" i="68"/>
  <c r="I527" i="68"/>
  <c r="F527" i="68"/>
  <c r="E527" i="68"/>
  <c r="AI526" i="68"/>
  <c r="AH526" i="68"/>
  <c r="AE526" i="68"/>
  <c r="AD526" i="68"/>
  <c r="J526" i="68"/>
  <c r="I526" i="68"/>
  <c r="F526" i="68"/>
  <c r="E526" i="68"/>
  <c r="AI525" i="68"/>
  <c r="AH525" i="68"/>
  <c r="AE525" i="68"/>
  <c r="AD525" i="68"/>
  <c r="J525" i="68"/>
  <c r="I525" i="68"/>
  <c r="F525" i="68"/>
  <c r="E525" i="68"/>
  <c r="AI524" i="68"/>
  <c r="AH524" i="68"/>
  <c r="AE524" i="68"/>
  <c r="AD524" i="68"/>
  <c r="J524" i="68"/>
  <c r="I524" i="68"/>
  <c r="F524" i="68"/>
  <c r="E524" i="68"/>
  <c r="AI523" i="68"/>
  <c r="AH523" i="68"/>
  <c r="AE523" i="68"/>
  <c r="AD523" i="68"/>
  <c r="J523" i="68"/>
  <c r="I523" i="68"/>
  <c r="F523" i="68"/>
  <c r="E523" i="68"/>
  <c r="AI522" i="68"/>
  <c r="AH522" i="68"/>
  <c r="AE522" i="68"/>
  <c r="AD522" i="68"/>
  <c r="J522" i="68"/>
  <c r="I522" i="68"/>
  <c r="F522" i="68"/>
  <c r="E522" i="68"/>
  <c r="AI521" i="68"/>
  <c r="AH521" i="68"/>
  <c r="AE521" i="68"/>
  <c r="AD521" i="68"/>
  <c r="J521" i="68"/>
  <c r="I521" i="68"/>
  <c r="F521" i="68"/>
  <c r="E521" i="68"/>
  <c r="AI520" i="68"/>
  <c r="AH520" i="68"/>
  <c r="AE520" i="68"/>
  <c r="AD520" i="68"/>
  <c r="J520" i="68"/>
  <c r="I520" i="68"/>
  <c r="F520" i="68"/>
  <c r="E520" i="68"/>
  <c r="AI519" i="68"/>
  <c r="AH519" i="68"/>
  <c r="AE519" i="68"/>
  <c r="AD519" i="68"/>
  <c r="J519" i="68"/>
  <c r="I519" i="68"/>
  <c r="F519" i="68"/>
  <c r="E519" i="68"/>
  <c r="AI518" i="68"/>
  <c r="AH518" i="68"/>
  <c r="AE518" i="68"/>
  <c r="AD518" i="68"/>
  <c r="J518" i="68"/>
  <c r="I518" i="68"/>
  <c r="F518" i="68"/>
  <c r="E518" i="68"/>
  <c r="AI517" i="68"/>
  <c r="AH517" i="68"/>
  <c r="AE517" i="68"/>
  <c r="AD517" i="68"/>
  <c r="J517" i="68"/>
  <c r="I517" i="68"/>
  <c r="F517" i="68"/>
  <c r="E517" i="68"/>
  <c r="AI516" i="68"/>
  <c r="AH516" i="68"/>
  <c r="AE516" i="68"/>
  <c r="AD516" i="68"/>
  <c r="J516" i="68"/>
  <c r="I516" i="68"/>
  <c r="F516" i="68"/>
  <c r="E516" i="68"/>
  <c r="AI515" i="68"/>
  <c r="AH515" i="68"/>
  <c r="AE515" i="68"/>
  <c r="AD515" i="68"/>
  <c r="J515" i="68"/>
  <c r="I515" i="68"/>
  <c r="F515" i="68"/>
  <c r="E515" i="68"/>
  <c r="AI514" i="68"/>
  <c r="AH514" i="68"/>
  <c r="AE514" i="68"/>
  <c r="AD514" i="68"/>
  <c r="J514" i="68"/>
  <c r="I514" i="68"/>
  <c r="F514" i="68"/>
  <c r="E514" i="68"/>
  <c r="AI513" i="68"/>
  <c r="AH513" i="68"/>
  <c r="AE513" i="68"/>
  <c r="AD513" i="68"/>
  <c r="J513" i="68"/>
  <c r="I513" i="68"/>
  <c r="F513" i="68"/>
  <c r="E513" i="68"/>
  <c r="AI512" i="68"/>
  <c r="AH512" i="68"/>
  <c r="AE512" i="68"/>
  <c r="AD512" i="68"/>
  <c r="J512" i="68"/>
  <c r="I512" i="68"/>
  <c r="F512" i="68"/>
  <c r="E512" i="68"/>
  <c r="AI511" i="68"/>
  <c r="AH511" i="68"/>
  <c r="AE511" i="68"/>
  <c r="AD511" i="68"/>
  <c r="J511" i="68"/>
  <c r="I511" i="68"/>
  <c r="F511" i="68"/>
  <c r="E511" i="68"/>
  <c r="AI510" i="68"/>
  <c r="AH510" i="68"/>
  <c r="AE510" i="68"/>
  <c r="AD510" i="68"/>
  <c r="J510" i="68"/>
  <c r="I510" i="68"/>
  <c r="F510" i="68"/>
  <c r="E510" i="68"/>
  <c r="AI509" i="68"/>
  <c r="AH509" i="68"/>
  <c r="AE509" i="68"/>
  <c r="AD509" i="68"/>
  <c r="J509" i="68"/>
  <c r="I509" i="68"/>
  <c r="F509" i="68"/>
  <c r="E509" i="68"/>
  <c r="AI508" i="68"/>
  <c r="AH508" i="68"/>
  <c r="AE508" i="68"/>
  <c r="AD508" i="68"/>
  <c r="J508" i="68"/>
  <c r="I508" i="68"/>
  <c r="F508" i="68"/>
  <c r="E508" i="68"/>
  <c r="AI507" i="68"/>
  <c r="AH507" i="68"/>
  <c r="AE507" i="68"/>
  <c r="J507" i="68"/>
  <c r="I507" i="68"/>
  <c r="F507" i="68"/>
  <c r="AI506" i="68"/>
  <c r="AH506" i="68"/>
  <c r="AE506" i="68"/>
  <c r="AD506" i="68"/>
  <c r="J506" i="68"/>
  <c r="I506" i="68"/>
  <c r="F506" i="68"/>
  <c r="E506" i="68"/>
  <c r="AI505" i="68"/>
  <c r="AH505" i="68"/>
  <c r="AE505" i="68"/>
  <c r="AD505" i="68"/>
  <c r="J505" i="68"/>
  <c r="I505" i="68"/>
  <c r="F505" i="68"/>
  <c r="E505" i="68"/>
  <c r="AI504" i="68"/>
  <c r="AH504" i="68"/>
  <c r="AE504" i="68"/>
  <c r="AD504" i="68"/>
  <c r="J504" i="68"/>
  <c r="I504" i="68"/>
  <c r="F504" i="68"/>
  <c r="E504" i="68"/>
  <c r="AI503" i="68"/>
  <c r="AH503" i="68"/>
  <c r="AE503" i="68"/>
  <c r="AD503" i="68"/>
  <c r="J503" i="68"/>
  <c r="I503" i="68"/>
  <c r="F503" i="68"/>
  <c r="E503" i="68"/>
  <c r="AI502" i="68"/>
  <c r="AH502" i="68"/>
  <c r="AE502" i="68"/>
  <c r="AD502" i="68"/>
  <c r="J502" i="68"/>
  <c r="I502" i="68"/>
  <c r="F502" i="68"/>
  <c r="E502" i="68"/>
  <c r="AI501" i="68"/>
  <c r="AH501" i="68"/>
  <c r="AE501" i="68"/>
  <c r="AD501" i="68"/>
  <c r="J501" i="68"/>
  <c r="I501" i="68"/>
  <c r="F501" i="68"/>
  <c r="E501" i="68"/>
  <c r="AI500" i="68"/>
  <c r="AH500" i="68"/>
  <c r="AE500" i="68"/>
  <c r="AD500" i="68"/>
  <c r="J500" i="68"/>
  <c r="I500" i="68"/>
  <c r="F500" i="68"/>
  <c r="E500" i="68"/>
  <c r="AI499" i="68"/>
  <c r="AH499" i="68"/>
  <c r="AE499" i="68"/>
  <c r="AD499" i="68"/>
  <c r="J499" i="68"/>
  <c r="I499" i="68"/>
  <c r="F499" i="68"/>
  <c r="E499" i="68"/>
  <c r="AI498" i="68"/>
  <c r="AH498" i="68"/>
  <c r="AE498" i="68"/>
  <c r="AD498" i="68"/>
  <c r="J498" i="68"/>
  <c r="I498" i="68"/>
  <c r="F498" i="68"/>
  <c r="E498" i="68"/>
  <c r="AI493" i="68"/>
  <c r="AH493" i="68"/>
  <c r="AE493" i="68"/>
  <c r="AD493" i="68"/>
  <c r="J493" i="68"/>
  <c r="I493" i="68"/>
  <c r="F493" i="68"/>
  <c r="E493" i="68"/>
  <c r="AI492" i="68"/>
  <c r="AH492" i="68"/>
  <c r="AE492" i="68"/>
  <c r="AD492" i="68"/>
  <c r="J492" i="68"/>
  <c r="I492" i="68"/>
  <c r="F492" i="68"/>
  <c r="E492" i="68"/>
  <c r="AI491" i="68"/>
  <c r="AH491" i="68"/>
  <c r="AE491" i="68"/>
  <c r="AD491" i="68"/>
  <c r="J491" i="68"/>
  <c r="I491" i="68"/>
  <c r="F491" i="68"/>
  <c r="E491" i="68"/>
  <c r="AI490" i="68"/>
  <c r="AH490" i="68"/>
  <c r="AE490" i="68"/>
  <c r="AD490" i="68"/>
  <c r="J490" i="68"/>
  <c r="I490" i="68"/>
  <c r="F490" i="68"/>
  <c r="E490" i="68"/>
  <c r="AI489" i="68"/>
  <c r="AH489" i="68"/>
  <c r="AE489" i="68"/>
  <c r="AD489" i="68"/>
  <c r="J489" i="68"/>
  <c r="I489" i="68"/>
  <c r="F489" i="68"/>
  <c r="E489" i="68"/>
  <c r="AI488" i="68"/>
  <c r="AH488" i="68"/>
  <c r="AE488" i="68"/>
  <c r="AD488" i="68"/>
  <c r="J488" i="68"/>
  <c r="I488" i="68"/>
  <c r="F488" i="68"/>
  <c r="E488" i="68"/>
  <c r="AI487" i="68"/>
  <c r="AH487" i="68"/>
  <c r="AE487" i="68"/>
  <c r="AD487" i="68"/>
  <c r="J487" i="68"/>
  <c r="I487" i="68"/>
  <c r="F487" i="68"/>
  <c r="E487" i="68"/>
  <c r="AI486" i="68"/>
  <c r="AH486" i="68"/>
  <c r="AE486" i="68"/>
  <c r="AD486" i="68"/>
  <c r="J486" i="68"/>
  <c r="I486" i="68"/>
  <c r="F486" i="68"/>
  <c r="E486" i="68"/>
  <c r="AI485" i="68"/>
  <c r="AH485" i="68"/>
  <c r="AE485" i="68"/>
  <c r="AD485" i="68"/>
  <c r="J485" i="68"/>
  <c r="I485" i="68"/>
  <c r="F485" i="68"/>
  <c r="E485" i="68"/>
  <c r="AI484" i="68"/>
  <c r="AH484" i="68"/>
  <c r="AE484" i="68"/>
  <c r="AD484" i="68"/>
  <c r="J484" i="68"/>
  <c r="I484" i="68"/>
  <c r="F484" i="68"/>
  <c r="E484" i="68"/>
  <c r="AI483" i="68"/>
  <c r="AH483" i="68"/>
  <c r="AE483" i="68"/>
  <c r="AD483" i="68"/>
  <c r="J483" i="68"/>
  <c r="I483" i="68"/>
  <c r="F483" i="68"/>
  <c r="E483" i="68"/>
  <c r="AI482" i="68"/>
  <c r="AH482" i="68"/>
  <c r="AE482" i="68"/>
  <c r="AD482" i="68"/>
  <c r="J482" i="68"/>
  <c r="I482" i="68"/>
  <c r="F482" i="68"/>
  <c r="E482" i="68"/>
  <c r="AI481" i="68"/>
  <c r="AH481" i="68"/>
  <c r="AE481" i="68"/>
  <c r="AD481" i="68"/>
  <c r="J481" i="68"/>
  <c r="I481" i="68"/>
  <c r="F481" i="68"/>
  <c r="E481" i="68"/>
  <c r="AI480" i="68"/>
  <c r="AH480" i="68"/>
  <c r="AE480" i="68"/>
  <c r="AD480" i="68"/>
  <c r="J480" i="68"/>
  <c r="I480" i="68"/>
  <c r="F480" i="68"/>
  <c r="E480" i="68"/>
  <c r="AI479" i="68"/>
  <c r="AH479" i="68"/>
  <c r="AE479" i="68"/>
  <c r="AD479" i="68"/>
  <c r="J479" i="68"/>
  <c r="I479" i="68"/>
  <c r="F479" i="68"/>
  <c r="E479" i="68"/>
  <c r="AI478" i="68"/>
  <c r="AH478" i="68"/>
  <c r="AE478" i="68"/>
  <c r="AD478" i="68"/>
  <c r="J478" i="68"/>
  <c r="I478" i="68"/>
  <c r="F478" i="68"/>
  <c r="E478" i="68"/>
  <c r="AI477" i="68"/>
  <c r="AH477" i="68"/>
  <c r="AE477" i="68"/>
  <c r="AD477" i="68"/>
  <c r="J477" i="68"/>
  <c r="I477" i="68"/>
  <c r="F477" i="68"/>
  <c r="E477" i="68"/>
  <c r="AI476" i="68"/>
  <c r="AH476" i="68"/>
  <c r="AE476" i="68"/>
  <c r="AD476" i="68"/>
  <c r="J476" i="68"/>
  <c r="I476" i="68"/>
  <c r="F476" i="68"/>
  <c r="E476" i="68"/>
  <c r="AI475" i="68"/>
  <c r="AH475" i="68"/>
  <c r="AE475" i="68"/>
  <c r="AD475" i="68"/>
  <c r="J475" i="68"/>
  <c r="I475" i="68"/>
  <c r="F475" i="68"/>
  <c r="E475" i="68"/>
  <c r="AI474" i="68"/>
  <c r="AH474" i="68"/>
  <c r="AE474" i="68"/>
  <c r="AD474" i="68"/>
  <c r="J474" i="68"/>
  <c r="I474" i="68"/>
  <c r="F474" i="68"/>
  <c r="E474" i="68"/>
  <c r="AI473" i="68"/>
  <c r="AH473" i="68"/>
  <c r="AE473" i="68"/>
  <c r="AD473" i="68"/>
  <c r="J473" i="68"/>
  <c r="I473" i="68"/>
  <c r="F473" i="68"/>
  <c r="E473" i="68"/>
  <c r="AI472" i="68"/>
  <c r="AH472" i="68"/>
  <c r="AE472" i="68"/>
  <c r="AD472" i="68"/>
  <c r="J472" i="68"/>
  <c r="I472" i="68"/>
  <c r="F472" i="68"/>
  <c r="E472" i="68"/>
  <c r="AI471" i="68"/>
  <c r="AH471" i="68"/>
  <c r="AE471" i="68"/>
  <c r="AD471" i="68"/>
  <c r="J471" i="68"/>
  <c r="I471" i="68"/>
  <c r="F471" i="68"/>
  <c r="E471" i="68"/>
  <c r="AI470" i="68"/>
  <c r="AH470" i="68"/>
  <c r="AE470" i="68"/>
  <c r="AD470" i="68"/>
  <c r="J470" i="68"/>
  <c r="I470" i="68"/>
  <c r="F470" i="68"/>
  <c r="E470" i="68"/>
  <c r="AI469" i="68"/>
  <c r="AH469" i="68"/>
  <c r="AE469" i="68"/>
  <c r="AD469" i="68"/>
  <c r="J469" i="68"/>
  <c r="I469" i="68"/>
  <c r="F469" i="68"/>
  <c r="E469" i="68"/>
  <c r="AI468" i="68"/>
  <c r="AH468" i="68"/>
  <c r="AE468" i="68"/>
  <c r="AD468" i="68"/>
  <c r="J468" i="68"/>
  <c r="I468" i="68"/>
  <c r="F468" i="68"/>
  <c r="E468" i="68"/>
  <c r="AI467" i="68"/>
  <c r="AH467" i="68"/>
  <c r="AE467" i="68"/>
  <c r="AD467" i="68"/>
  <c r="J467" i="68"/>
  <c r="I467" i="68"/>
  <c r="F467" i="68"/>
  <c r="E467" i="68"/>
  <c r="AI466" i="68"/>
  <c r="AH466" i="68"/>
  <c r="AE466" i="68"/>
  <c r="AD466" i="68"/>
  <c r="J466" i="68"/>
  <c r="I466" i="68"/>
  <c r="F466" i="68"/>
  <c r="E466" i="68"/>
  <c r="AI465" i="68"/>
  <c r="AH465" i="68"/>
  <c r="AE465" i="68"/>
  <c r="AD465" i="68"/>
  <c r="J465" i="68"/>
  <c r="I465" i="68"/>
  <c r="F465" i="68"/>
  <c r="E465" i="68"/>
  <c r="AI464" i="68"/>
  <c r="AH464" i="68"/>
  <c r="AE464" i="68"/>
  <c r="AD464" i="68"/>
  <c r="J464" i="68"/>
  <c r="I464" i="68"/>
  <c r="F464" i="68"/>
  <c r="E464" i="68"/>
  <c r="AI463" i="68"/>
  <c r="AH463" i="68"/>
  <c r="AE463" i="68"/>
  <c r="AD463" i="68"/>
  <c r="J463" i="68"/>
  <c r="I463" i="68"/>
  <c r="F463" i="68"/>
  <c r="E463" i="68"/>
  <c r="AI462" i="68"/>
  <c r="AH462" i="68"/>
  <c r="AE462" i="68"/>
  <c r="AD462" i="68"/>
  <c r="J462" i="68"/>
  <c r="I462" i="68"/>
  <c r="F462" i="68"/>
  <c r="E462" i="68"/>
  <c r="AI461" i="68"/>
  <c r="AH461" i="68"/>
  <c r="AE461" i="68"/>
  <c r="AD461" i="68"/>
  <c r="J461" i="68"/>
  <c r="I461" i="68"/>
  <c r="F461" i="68"/>
  <c r="E461" i="68"/>
  <c r="AI460" i="68"/>
  <c r="AH460" i="68"/>
  <c r="AE460" i="68"/>
  <c r="AD460" i="68"/>
  <c r="J460" i="68"/>
  <c r="I460" i="68"/>
  <c r="F460" i="68"/>
  <c r="E460" i="68"/>
  <c r="AI459" i="68"/>
  <c r="AH459" i="68"/>
  <c r="AE459" i="68"/>
  <c r="AD459" i="68"/>
  <c r="J459" i="68"/>
  <c r="I459" i="68"/>
  <c r="F459" i="68"/>
  <c r="E459" i="68"/>
  <c r="AI458" i="68"/>
  <c r="AH458" i="68"/>
  <c r="AD458" i="68"/>
  <c r="J458" i="68"/>
  <c r="I458" i="68"/>
  <c r="E458" i="68"/>
  <c r="AI457" i="68"/>
  <c r="AH457" i="68"/>
  <c r="AE457" i="68"/>
  <c r="AD457" i="68"/>
  <c r="J457" i="68"/>
  <c r="I457" i="68"/>
  <c r="F457" i="68"/>
  <c r="E457" i="68"/>
  <c r="AI456" i="68"/>
  <c r="AH456" i="68"/>
  <c r="AE456" i="68"/>
  <c r="AD456" i="68"/>
  <c r="J456" i="68"/>
  <c r="I456" i="68"/>
  <c r="F456" i="68"/>
  <c r="E456" i="68"/>
  <c r="AI455" i="68"/>
  <c r="AH455" i="68"/>
  <c r="AE455" i="68"/>
  <c r="AD455" i="68"/>
  <c r="J455" i="68"/>
  <c r="I455" i="68"/>
  <c r="F455" i="68"/>
  <c r="E455" i="68"/>
  <c r="AI454" i="68"/>
  <c r="AH454" i="68"/>
  <c r="AE454" i="68"/>
  <c r="AD454" i="68"/>
  <c r="J454" i="68"/>
  <c r="I454" i="68"/>
  <c r="F454" i="68"/>
  <c r="E454" i="68"/>
  <c r="AI453" i="68"/>
  <c r="AH453" i="68"/>
  <c r="AE453" i="68"/>
  <c r="AD453" i="68"/>
  <c r="J453" i="68"/>
  <c r="I453" i="68"/>
  <c r="F453" i="68"/>
  <c r="E453" i="68"/>
  <c r="AI452" i="68"/>
  <c r="AH452" i="68"/>
  <c r="AE452" i="68"/>
  <c r="AD452" i="68"/>
  <c r="J452" i="68"/>
  <c r="I452" i="68"/>
  <c r="F452" i="68"/>
  <c r="E452" i="68"/>
  <c r="AI451" i="68"/>
  <c r="AH451" i="68"/>
  <c r="AE451" i="68"/>
  <c r="AD451" i="68"/>
  <c r="J451" i="68"/>
  <c r="I451" i="68"/>
  <c r="F451" i="68"/>
  <c r="E451" i="68"/>
  <c r="AI450" i="68"/>
  <c r="AH450" i="68"/>
  <c r="AE450" i="68"/>
  <c r="AD450" i="68"/>
  <c r="J450" i="68"/>
  <c r="I450" i="68"/>
  <c r="F450" i="68"/>
  <c r="E450" i="68"/>
  <c r="AI449" i="68"/>
  <c r="AH449" i="68"/>
  <c r="AE449" i="68"/>
  <c r="AD449" i="68"/>
  <c r="J449" i="68"/>
  <c r="I449" i="68"/>
  <c r="F449" i="68"/>
  <c r="E449" i="68"/>
  <c r="AI448" i="68"/>
  <c r="AH448" i="68"/>
  <c r="AE448" i="68"/>
  <c r="AD448" i="68"/>
  <c r="J448" i="68"/>
  <c r="I448" i="68"/>
  <c r="F448" i="68"/>
  <c r="E448" i="68"/>
  <c r="AI447" i="68"/>
  <c r="AH447" i="68"/>
  <c r="AE447" i="68"/>
  <c r="AD447" i="68"/>
  <c r="J447" i="68"/>
  <c r="I447" i="68"/>
  <c r="F447" i="68"/>
  <c r="E447" i="68"/>
  <c r="AI446" i="68"/>
  <c r="AH446" i="68"/>
  <c r="AE446" i="68"/>
  <c r="AD446" i="68"/>
  <c r="J446" i="68"/>
  <c r="I446" i="68"/>
  <c r="F446" i="68"/>
  <c r="E446" i="68"/>
  <c r="AI445" i="68"/>
  <c r="AH445" i="68"/>
  <c r="AE445" i="68"/>
  <c r="AD445" i="68"/>
  <c r="J445" i="68"/>
  <c r="I445" i="68"/>
  <c r="F445" i="68"/>
  <c r="E445" i="68"/>
  <c r="AI444" i="68"/>
  <c r="AH444" i="68"/>
  <c r="AE444" i="68"/>
  <c r="AD444" i="68"/>
  <c r="J444" i="68"/>
  <c r="I444" i="68"/>
  <c r="F444" i="68"/>
  <c r="E444" i="68"/>
  <c r="AI443" i="68"/>
  <c r="AH443" i="68"/>
  <c r="AE443" i="68"/>
  <c r="AD443" i="68"/>
  <c r="J443" i="68"/>
  <c r="I443" i="68"/>
  <c r="F443" i="68"/>
  <c r="E443" i="68"/>
  <c r="AI442" i="68"/>
  <c r="AH442" i="68"/>
  <c r="AE442" i="68"/>
  <c r="AD442" i="68"/>
  <c r="J442" i="68"/>
  <c r="I442" i="68"/>
  <c r="F442" i="68"/>
  <c r="E442" i="68"/>
  <c r="AI441" i="68"/>
  <c r="AH441" i="68"/>
  <c r="AE441" i="68"/>
  <c r="AD441" i="68"/>
  <c r="J441" i="68"/>
  <c r="I441" i="68"/>
  <c r="F441" i="68"/>
  <c r="E441" i="68"/>
  <c r="AI440" i="68"/>
  <c r="AH440" i="68"/>
  <c r="AE440" i="68"/>
  <c r="AD440" i="68"/>
  <c r="J440" i="68"/>
  <c r="I440" i="68"/>
  <c r="F440" i="68"/>
  <c r="E440" i="68"/>
  <c r="AI439" i="68"/>
  <c r="AH439" i="68"/>
  <c r="AE439" i="68"/>
  <c r="AD439" i="68"/>
  <c r="J439" i="68"/>
  <c r="I439" i="68"/>
  <c r="F439" i="68"/>
  <c r="E439" i="68"/>
  <c r="AI438" i="68"/>
  <c r="AH438" i="68"/>
  <c r="AE438" i="68"/>
  <c r="AD438" i="68"/>
  <c r="J438" i="68"/>
  <c r="I438" i="68"/>
  <c r="F438" i="68"/>
  <c r="E438" i="68"/>
  <c r="AI437" i="68"/>
  <c r="AH437" i="68"/>
  <c r="AE437" i="68"/>
  <c r="AD437" i="68"/>
  <c r="J437" i="68"/>
  <c r="I437" i="68"/>
  <c r="F437" i="68"/>
  <c r="E437" i="68"/>
  <c r="AI436" i="68"/>
  <c r="AH436" i="68"/>
  <c r="AE436" i="68"/>
  <c r="AD436" i="68"/>
  <c r="J436" i="68"/>
  <c r="I436" i="68"/>
  <c r="F436" i="68"/>
  <c r="E436" i="68"/>
  <c r="AI435" i="68"/>
  <c r="AH435" i="68"/>
  <c r="AE435" i="68"/>
  <c r="AD435" i="68"/>
  <c r="J435" i="68"/>
  <c r="I435" i="68"/>
  <c r="F435" i="68"/>
  <c r="E435" i="68"/>
  <c r="AI434" i="68"/>
  <c r="AH434" i="68"/>
  <c r="AE434" i="68"/>
  <c r="AD434" i="68"/>
  <c r="J434" i="68"/>
  <c r="I434" i="68"/>
  <c r="F434" i="68"/>
  <c r="E434" i="68"/>
  <c r="AI339" i="68"/>
  <c r="AH339" i="68"/>
  <c r="AG339" i="68"/>
  <c r="AF339" i="68"/>
  <c r="AE339" i="68"/>
  <c r="AD339" i="68"/>
  <c r="J339" i="68"/>
  <c r="I339" i="68"/>
  <c r="H339" i="68"/>
  <c r="G339" i="68"/>
  <c r="F339" i="68"/>
  <c r="E339" i="68"/>
  <c r="AI338" i="68"/>
  <c r="AH338" i="68"/>
  <c r="AG338" i="68"/>
  <c r="AF338" i="68"/>
  <c r="AE338" i="68"/>
  <c r="AD338" i="68"/>
  <c r="J338" i="68"/>
  <c r="I338" i="68"/>
  <c r="H338" i="68"/>
  <c r="G338" i="68"/>
  <c r="F338" i="68"/>
  <c r="E338" i="68"/>
  <c r="AI337" i="68"/>
  <c r="AH337" i="68"/>
  <c r="AG337" i="68"/>
  <c r="AF337" i="68"/>
  <c r="AE337" i="68"/>
  <c r="AD337" i="68"/>
  <c r="J337" i="68"/>
  <c r="I337" i="68"/>
  <c r="H337" i="68"/>
  <c r="G337" i="68"/>
  <c r="F337" i="68"/>
  <c r="E337" i="68"/>
  <c r="AI336" i="68"/>
  <c r="AH336" i="68"/>
  <c r="AG336" i="68"/>
  <c r="AF336" i="68"/>
  <c r="AE336" i="68"/>
  <c r="AD336" i="68"/>
  <c r="J336" i="68"/>
  <c r="I336" i="68"/>
  <c r="H336" i="68"/>
  <c r="G336" i="68"/>
  <c r="F336" i="68"/>
  <c r="E336" i="68"/>
  <c r="AI335" i="68"/>
  <c r="AH335" i="68"/>
  <c r="AG335" i="68"/>
  <c r="AF335" i="68"/>
  <c r="AE335" i="68"/>
  <c r="AD335" i="68"/>
  <c r="J335" i="68"/>
  <c r="I335" i="68"/>
  <c r="H335" i="68"/>
  <c r="G335" i="68"/>
  <c r="F335" i="68"/>
  <c r="E335" i="68"/>
  <c r="AI334" i="68"/>
  <c r="AH334" i="68"/>
  <c r="AG334" i="68"/>
  <c r="AF334" i="68"/>
  <c r="AE334" i="68"/>
  <c r="AD334" i="68"/>
  <c r="J334" i="68"/>
  <c r="I334" i="68"/>
  <c r="H334" i="68"/>
  <c r="G334" i="68"/>
  <c r="F334" i="68"/>
  <c r="E334" i="68"/>
  <c r="AI333" i="68"/>
  <c r="AH333" i="68"/>
  <c r="AG333" i="68"/>
  <c r="AF333" i="68"/>
  <c r="AE333" i="68"/>
  <c r="AD333" i="68"/>
  <c r="J333" i="68"/>
  <c r="I333" i="68"/>
  <c r="H333" i="68"/>
  <c r="G333" i="68"/>
  <c r="F333" i="68"/>
  <c r="E333" i="68"/>
  <c r="AI332" i="68"/>
  <c r="AH332" i="68"/>
  <c r="AG332" i="68"/>
  <c r="AF332" i="68"/>
  <c r="AE332" i="68"/>
  <c r="AD332" i="68"/>
  <c r="J332" i="68"/>
  <c r="I332" i="68"/>
  <c r="H332" i="68"/>
  <c r="G332" i="68"/>
  <c r="F332" i="68"/>
  <c r="E332" i="68"/>
  <c r="AI331" i="68"/>
  <c r="AH331" i="68"/>
  <c r="AG331" i="68"/>
  <c r="AF331" i="68"/>
  <c r="AE331" i="68"/>
  <c r="AD331" i="68"/>
  <c r="J331" i="68"/>
  <c r="I331" i="68"/>
  <c r="H331" i="68"/>
  <c r="G331" i="68"/>
  <c r="F331" i="68"/>
  <c r="E331" i="68"/>
  <c r="AI330" i="68"/>
  <c r="AH330" i="68"/>
  <c r="AG330" i="68"/>
  <c r="AF330" i="68"/>
  <c r="AE330" i="68"/>
  <c r="AD330" i="68"/>
  <c r="J330" i="68"/>
  <c r="I330" i="68"/>
  <c r="H330" i="68"/>
  <c r="G330" i="68"/>
  <c r="F330" i="68"/>
  <c r="E330" i="68"/>
  <c r="AI329" i="68"/>
  <c r="AH329" i="68"/>
  <c r="AG329" i="68"/>
  <c r="AF329" i="68"/>
  <c r="AE329" i="68"/>
  <c r="AD329" i="68"/>
  <c r="J329" i="68"/>
  <c r="I329" i="68"/>
  <c r="H329" i="68"/>
  <c r="G329" i="68"/>
  <c r="F329" i="68"/>
  <c r="E329" i="68"/>
  <c r="AI328" i="68"/>
  <c r="AH328" i="68"/>
  <c r="AG328" i="68"/>
  <c r="AF328" i="68"/>
  <c r="AE328" i="68"/>
  <c r="AD328" i="68"/>
  <c r="J328" i="68"/>
  <c r="I328" i="68"/>
  <c r="H328" i="68"/>
  <c r="G328" i="68"/>
  <c r="F328" i="68"/>
  <c r="E328" i="68"/>
  <c r="AI327" i="68"/>
  <c r="AH327" i="68"/>
  <c r="AG327" i="68"/>
  <c r="AF327" i="68"/>
  <c r="AE327" i="68"/>
  <c r="AD327" i="68"/>
  <c r="J327" i="68"/>
  <c r="I327" i="68"/>
  <c r="H327" i="68"/>
  <c r="G327" i="68"/>
  <c r="F327" i="68"/>
  <c r="E327" i="68"/>
  <c r="AI326" i="68"/>
  <c r="AH326" i="68"/>
  <c r="AG326" i="68"/>
  <c r="AF326" i="68"/>
  <c r="AE326" i="68"/>
  <c r="AD326" i="68"/>
  <c r="J326" i="68"/>
  <c r="I326" i="68"/>
  <c r="H326" i="68"/>
  <c r="G326" i="68"/>
  <c r="F326" i="68"/>
  <c r="E326" i="68"/>
  <c r="AI325" i="68"/>
  <c r="AH325" i="68"/>
  <c r="AG325" i="68"/>
  <c r="AF325" i="68"/>
  <c r="AE325" i="68"/>
  <c r="AD325" i="68"/>
  <c r="J325" i="68"/>
  <c r="I325" i="68"/>
  <c r="H325" i="68"/>
  <c r="G325" i="68"/>
  <c r="F325" i="68"/>
  <c r="E325" i="68"/>
  <c r="AI324" i="68"/>
  <c r="AH324" i="68"/>
  <c r="AG324" i="68"/>
  <c r="AF324" i="68"/>
  <c r="AE324" i="68"/>
  <c r="AD324" i="68"/>
  <c r="J324" i="68"/>
  <c r="I324" i="68"/>
  <c r="H324" i="68"/>
  <c r="G324" i="68"/>
  <c r="F324" i="68"/>
  <c r="E324" i="68"/>
  <c r="AI323" i="68"/>
  <c r="AH323" i="68"/>
  <c r="AG323" i="68"/>
  <c r="AF323" i="68"/>
  <c r="AE323" i="68"/>
  <c r="AD323" i="68"/>
  <c r="J323" i="68"/>
  <c r="I323" i="68"/>
  <c r="H323" i="68"/>
  <c r="G323" i="68"/>
  <c r="F323" i="68"/>
  <c r="E323" i="68"/>
  <c r="AI322" i="68"/>
  <c r="AH322" i="68"/>
  <c r="AG322" i="68"/>
  <c r="AF322" i="68"/>
  <c r="AE322" i="68"/>
  <c r="AD322" i="68"/>
  <c r="J322" i="68"/>
  <c r="I322" i="68"/>
  <c r="H322" i="68"/>
  <c r="G322" i="68"/>
  <c r="F322" i="68"/>
  <c r="E322" i="68"/>
  <c r="AI321" i="68"/>
  <c r="AH321" i="68"/>
  <c r="AG321" i="68"/>
  <c r="AF321" i="68"/>
  <c r="AE321" i="68"/>
  <c r="AD321" i="68"/>
  <c r="J321" i="68"/>
  <c r="I321" i="68"/>
  <c r="H321" i="68"/>
  <c r="G321" i="68"/>
  <c r="F321" i="68"/>
  <c r="E321" i="68"/>
  <c r="AI320" i="68"/>
  <c r="AH320" i="68"/>
  <c r="AG320" i="68"/>
  <c r="AF320" i="68"/>
  <c r="AE320" i="68"/>
  <c r="AD320" i="68"/>
  <c r="J320" i="68"/>
  <c r="I320" i="68"/>
  <c r="H320" i="68"/>
  <c r="G320" i="68"/>
  <c r="F320" i="68"/>
  <c r="E320" i="68"/>
  <c r="AI319" i="68"/>
  <c r="AH319" i="68"/>
  <c r="AG319" i="68"/>
  <c r="AF319" i="68"/>
  <c r="AE319" i="68"/>
  <c r="AD319" i="68"/>
  <c r="J319" i="68"/>
  <c r="I319" i="68"/>
  <c r="H319" i="68"/>
  <c r="G319" i="68"/>
  <c r="F319" i="68"/>
  <c r="E319" i="68"/>
  <c r="AI318" i="68"/>
  <c r="AH318" i="68"/>
  <c r="AG318" i="68"/>
  <c r="AF318" i="68"/>
  <c r="AE318" i="68"/>
  <c r="AD318" i="68"/>
  <c r="J318" i="68"/>
  <c r="I318" i="68"/>
  <c r="H318" i="68"/>
  <c r="G318" i="68"/>
  <c r="F318" i="68"/>
  <c r="E318" i="68"/>
  <c r="AI317" i="68"/>
  <c r="AH317" i="68"/>
  <c r="AG317" i="68"/>
  <c r="AF317" i="68"/>
  <c r="AE317" i="68"/>
  <c r="AD317" i="68"/>
  <c r="J317" i="68"/>
  <c r="I317" i="68"/>
  <c r="H317" i="68"/>
  <c r="G317" i="68"/>
  <c r="F317" i="68"/>
  <c r="E317" i="68"/>
  <c r="AI316" i="68"/>
  <c r="AH316" i="68"/>
  <c r="AG316" i="68"/>
  <c r="AF316" i="68"/>
  <c r="AE316" i="68"/>
  <c r="AD316" i="68"/>
  <c r="J316" i="68"/>
  <c r="I316" i="68"/>
  <c r="H316" i="68"/>
  <c r="G316" i="68"/>
  <c r="F316" i="68"/>
  <c r="E316" i="68"/>
  <c r="AI315" i="68"/>
  <c r="AH315" i="68"/>
  <c r="AG315" i="68"/>
  <c r="AF315" i="68"/>
  <c r="AE315" i="68"/>
  <c r="AD315" i="68"/>
  <c r="J315" i="68"/>
  <c r="I315" i="68"/>
  <c r="H315" i="68"/>
  <c r="G315" i="68"/>
  <c r="F315" i="68"/>
  <c r="E315" i="68"/>
  <c r="AI314" i="68"/>
  <c r="AH314" i="68"/>
  <c r="AG314" i="68"/>
  <c r="AF314" i="68"/>
  <c r="AE314" i="68"/>
  <c r="AD314" i="68"/>
  <c r="J314" i="68"/>
  <c r="I314" i="68"/>
  <c r="H314" i="68"/>
  <c r="G314" i="68"/>
  <c r="F314" i="68"/>
  <c r="E314" i="68"/>
  <c r="AI313" i="68"/>
  <c r="AH313" i="68"/>
  <c r="AG313" i="68"/>
  <c r="AF313" i="68"/>
  <c r="AE313" i="68"/>
  <c r="AD313" i="68"/>
  <c r="J313" i="68"/>
  <c r="I313" i="68"/>
  <c r="H313" i="68"/>
  <c r="G313" i="68"/>
  <c r="F313" i="68"/>
  <c r="E313" i="68"/>
  <c r="AI312" i="68"/>
  <c r="AH312" i="68"/>
  <c r="AG312" i="68"/>
  <c r="AF312" i="68"/>
  <c r="AE312" i="68"/>
  <c r="AD312" i="68"/>
  <c r="J312" i="68"/>
  <c r="I312" i="68"/>
  <c r="H312" i="68"/>
  <c r="G312" i="68"/>
  <c r="F312" i="68"/>
  <c r="E312" i="68"/>
  <c r="AI311" i="68"/>
  <c r="AH311" i="68"/>
  <c r="AG311" i="68"/>
  <c r="AF311" i="68"/>
  <c r="AE311" i="68"/>
  <c r="AD311" i="68"/>
  <c r="J311" i="68"/>
  <c r="I311" i="68"/>
  <c r="H311" i="68"/>
  <c r="G311" i="68"/>
  <c r="F311" i="68"/>
  <c r="E311" i="68"/>
  <c r="AI310" i="68"/>
  <c r="AH310" i="68"/>
  <c r="AG310" i="68"/>
  <c r="AF310" i="68"/>
  <c r="AE310" i="68"/>
  <c r="AD310" i="68"/>
  <c r="J310" i="68"/>
  <c r="I310" i="68"/>
  <c r="H310" i="68"/>
  <c r="G310" i="68"/>
  <c r="F310" i="68"/>
  <c r="E310" i="68"/>
  <c r="AI309" i="68"/>
  <c r="AH309" i="68"/>
  <c r="AG309" i="68"/>
  <c r="AF309" i="68"/>
  <c r="AE309" i="68"/>
  <c r="AD309" i="68"/>
  <c r="J309" i="68"/>
  <c r="I309" i="68"/>
  <c r="H309" i="68"/>
  <c r="G309" i="68"/>
  <c r="F309" i="68"/>
  <c r="E309" i="68"/>
  <c r="AI308" i="68"/>
  <c r="AH308" i="68"/>
  <c r="AG308" i="68"/>
  <c r="AF308" i="68"/>
  <c r="AE308" i="68"/>
  <c r="AD308" i="68"/>
  <c r="J308" i="68"/>
  <c r="I308" i="68"/>
  <c r="H308" i="68"/>
  <c r="G308" i="68"/>
  <c r="F308" i="68"/>
  <c r="E308" i="68"/>
  <c r="AI307" i="68"/>
  <c r="AH307" i="68"/>
  <c r="AG307" i="68"/>
  <c r="AF307" i="68"/>
  <c r="AE307" i="68"/>
  <c r="AD307" i="68"/>
  <c r="J307" i="68"/>
  <c r="I307" i="68"/>
  <c r="H307" i="68"/>
  <c r="G307" i="68"/>
  <c r="F307" i="68"/>
  <c r="E307" i="68"/>
  <c r="AI306" i="68"/>
  <c r="AH306" i="68"/>
  <c r="AG306" i="68"/>
  <c r="AF306" i="68"/>
  <c r="AE306" i="68"/>
  <c r="AD306" i="68"/>
  <c r="J306" i="68"/>
  <c r="I306" i="68"/>
  <c r="H306" i="68"/>
  <c r="G306" i="68"/>
  <c r="F306" i="68"/>
  <c r="E306" i="68"/>
  <c r="AI305" i="68"/>
  <c r="AH305" i="68"/>
  <c r="AG305" i="68"/>
  <c r="AF305" i="68"/>
  <c r="AE305" i="68"/>
  <c r="AD305" i="68"/>
  <c r="J305" i="68"/>
  <c r="I305" i="68"/>
  <c r="H305" i="68"/>
  <c r="G305" i="68"/>
  <c r="F305" i="68"/>
  <c r="E305" i="68"/>
  <c r="AI304" i="68"/>
  <c r="AH304" i="68"/>
  <c r="AG304" i="68"/>
  <c r="AF304" i="68"/>
  <c r="AE304" i="68"/>
  <c r="AD304" i="68"/>
  <c r="J304" i="68"/>
  <c r="I304" i="68"/>
  <c r="H304" i="68"/>
  <c r="G304" i="68"/>
  <c r="F304" i="68"/>
  <c r="E304" i="68"/>
  <c r="AI303" i="68"/>
  <c r="AH303" i="68"/>
  <c r="AG303" i="68"/>
  <c r="AF303" i="68"/>
  <c r="AE303" i="68"/>
  <c r="AD303" i="68"/>
  <c r="J303" i="68"/>
  <c r="I303" i="68"/>
  <c r="H303" i="68"/>
  <c r="G303" i="68"/>
  <c r="F303" i="68"/>
  <c r="E303" i="68"/>
  <c r="AI302" i="68"/>
  <c r="AH302" i="68"/>
  <c r="AG302" i="68"/>
  <c r="AF302" i="68"/>
  <c r="AE302" i="68"/>
  <c r="AD302" i="68"/>
  <c r="J302" i="68"/>
  <c r="I302" i="68"/>
  <c r="H302" i="68"/>
  <c r="G302" i="68"/>
  <c r="F302" i="68"/>
  <c r="E302" i="68"/>
  <c r="AI301" i="68"/>
  <c r="AH301" i="68"/>
  <c r="AG301" i="68"/>
  <c r="AF301" i="68"/>
  <c r="AE301" i="68"/>
  <c r="AD301" i="68"/>
  <c r="J301" i="68"/>
  <c r="I301" i="68"/>
  <c r="H301" i="68"/>
  <c r="G301" i="68"/>
  <c r="F301" i="68"/>
  <c r="E301" i="68"/>
  <c r="AI300" i="68"/>
  <c r="AH300" i="68"/>
  <c r="AG300" i="68"/>
  <c r="AF300" i="68"/>
  <c r="AE300" i="68"/>
  <c r="AD300" i="68"/>
  <c r="J300" i="68"/>
  <c r="I300" i="68"/>
  <c r="H300" i="68"/>
  <c r="G300" i="68"/>
  <c r="F300" i="68"/>
  <c r="E300" i="68"/>
  <c r="AI295" i="68"/>
  <c r="AH295" i="68"/>
  <c r="AG295" i="68"/>
  <c r="AF295" i="68"/>
  <c r="AE295" i="68"/>
  <c r="AD295" i="68"/>
  <c r="J295" i="68"/>
  <c r="I295" i="68"/>
  <c r="H295" i="68"/>
  <c r="G295" i="68"/>
  <c r="F295" i="68"/>
  <c r="E295" i="68"/>
  <c r="AI294" i="68"/>
  <c r="AH294" i="68"/>
  <c r="AG294" i="68"/>
  <c r="AF294" i="68"/>
  <c r="AE294" i="68"/>
  <c r="AD294" i="68"/>
  <c r="J294" i="68"/>
  <c r="I294" i="68"/>
  <c r="H294" i="68"/>
  <c r="G294" i="68"/>
  <c r="F294" i="68"/>
  <c r="E294" i="68"/>
  <c r="AI293" i="68"/>
  <c r="AH293" i="68"/>
  <c r="AG293" i="68"/>
  <c r="AF293" i="68"/>
  <c r="AE293" i="68"/>
  <c r="AD293" i="68"/>
  <c r="J293" i="68"/>
  <c r="I293" i="68"/>
  <c r="H293" i="68"/>
  <c r="G293" i="68"/>
  <c r="F293" i="68"/>
  <c r="E293" i="68"/>
  <c r="AI292" i="68"/>
  <c r="AH292" i="68"/>
  <c r="AG292" i="68"/>
  <c r="AF292" i="68"/>
  <c r="AE292" i="68"/>
  <c r="AD292" i="68"/>
  <c r="J292" i="68"/>
  <c r="I292" i="68"/>
  <c r="H292" i="68"/>
  <c r="G292" i="68"/>
  <c r="F292" i="68"/>
  <c r="E292" i="68"/>
  <c r="AI291" i="68"/>
  <c r="AH291" i="68"/>
  <c r="AG291" i="68"/>
  <c r="AF291" i="68"/>
  <c r="AE291" i="68"/>
  <c r="AD291" i="68"/>
  <c r="J291" i="68"/>
  <c r="I291" i="68"/>
  <c r="H291" i="68"/>
  <c r="G291" i="68"/>
  <c r="F291" i="68"/>
  <c r="E291" i="68"/>
  <c r="AI290" i="68"/>
  <c r="AH290" i="68"/>
  <c r="AG290" i="68"/>
  <c r="AF290" i="68"/>
  <c r="AE290" i="68"/>
  <c r="AD290" i="68"/>
  <c r="J290" i="68"/>
  <c r="I290" i="68"/>
  <c r="H290" i="68"/>
  <c r="G290" i="68"/>
  <c r="F290" i="68"/>
  <c r="E290" i="68"/>
  <c r="AI289" i="68"/>
  <c r="AH289" i="68"/>
  <c r="AG289" i="68"/>
  <c r="AF289" i="68"/>
  <c r="AE289" i="68"/>
  <c r="AD289" i="68"/>
  <c r="J289" i="68"/>
  <c r="I289" i="68"/>
  <c r="H289" i="68"/>
  <c r="G289" i="68"/>
  <c r="F289" i="68"/>
  <c r="E289" i="68"/>
  <c r="AI288" i="68"/>
  <c r="AH288" i="68"/>
  <c r="AG288" i="68"/>
  <c r="AF288" i="68"/>
  <c r="AE288" i="68"/>
  <c r="AD288" i="68"/>
  <c r="J288" i="68"/>
  <c r="I288" i="68"/>
  <c r="H288" i="68"/>
  <c r="G288" i="68"/>
  <c r="F288" i="68"/>
  <c r="E288" i="68"/>
  <c r="AI287" i="68"/>
  <c r="AH287" i="68"/>
  <c r="AG287" i="68"/>
  <c r="AF287" i="68"/>
  <c r="AE287" i="68"/>
  <c r="AD287" i="68"/>
  <c r="J287" i="68"/>
  <c r="I287" i="68"/>
  <c r="H287" i="68"/>
  <c r="G287" i="68"/>
  <c r="F287" i="68"/>
  <c r="E287" i="68"/>
  <c r="AI286" i="68"/>
  <c r="AH286" i="68"/>
  <c r="AG286" i="68"/>
  <c r="AF286" i="68"/>
  <c r="AE286" i="68"/>
  <c r="AD286" i="68"/>
  <c r="J286" i="68"/>
  <c r="I286" i="68"/>
  <c r="H286" i="68"/>
  <c r="G286" i="68"/>
  <c r="F286" i="68"/>
  <c r="E286" i="68"/>
  <c r="AI285" i="68"/>
  <c r="AH285" i="68"/>
  <c r="AG285" i="68"/>
  <c r="AF285" i="68"/>
  <c r="AE285" i="68"/>
  <c r="AD285" i="68"/>
  <c r="J285" i="68"/>
  <c r="I285" i="68"/>
  <c r="H285" i="68"/>
  <c r="G285" i="68"/>
  <c r="F285" i="68"/>
  <c r="E285" i="68"/>
  <c r="AI284" i="68"/>
  <c r="AH284" i="68"/>
  <c r="AG284" i="68"/>
  <c r="AF284" i="68"/>
  <c r="AE284" i="68"/>
  <c r="AD284" i="68"/>
  <c r="J284" i="68"/>
  <c r="I284" i="68"/>
  <c r="H284" i="68"/>
  <c r="G284" i="68"/>
  <c r="F284" i="68"/>
  <c r="E284" i="68"/>
  <c r="AI283" i="68"/>
  <c r="AH283" i="68"/>
  <c r="AG283" i="68"/>
  <c r="AF283" i="68"/>
  <c r="AE283" i="68"/>
  <c r="AD283" i="68"/>
  <c r="J283" i="68"/>
  <c r="I283" i="68"/>
  <c r="H283" i="68"/>
  <c r="G283" i="68"/>
  <c r="F283" i="68"/>
  <c r="E283" i="68"/>
  <c r="AI282" i="68"/>
  <c r="AH282" i="68"/>
  <c r="AG282" i="68"/>
  <c r="AF282" i="68"/>
  <c r="AE282" i="68"/>
  <c r="AD282" i="68"/>
  <c r="J282" i="68"/>
  <c r="I282" i="68"/>
  <c r="H282" i="68"/>
  <c r="G282" i="68"/>
  <c r="F282" i="68"/>
  <c r="E282" i="68"/>
  <c r="AI281" i="68"/>
  <c r="AH281" i="68"/>
  <c r="AG281" i="68"/>
  <c r="AF281" i="68"/>
  <c r="AE281" i="68"/>
  <c r="AD281" i="68"/>
  <c r="J281" i="68"/>
  <c r="I281" i="68"/>
  <c r="H281" i="68"/>
  <c r="G281" i="68"/>
  <c r="F281" i="68"/>
  <c r="E281" i="68"/>
  <c r="AI280" i="68"/>
  <c r="AH280" i="68"/>
  <c r="AG280" i="68"/>
  <c r="AF280" i="68"/>
  <c r="AE280" i="68"/>
  <c r="AD280" i="68"/>
  <c r="J280" i="68"/>
  <c r="I280" i="68"/>
  <c r="H280" i="68"/>
  <c r="G280" i="68"/>
  <c r="F280" i="68"/>
  <c r="E280" i="68"/>
  <c r="AI279" i="68"/>
  <c r="AH279" i="68"/>
  <c r="AG279" i="68"/>
  <c r="AF279" i="68"/>
  <c r="AE279" i="68"/>
  <c r="AD279" i="68"/>
  <c r="J279" i="68"/>
  <c r="I279" i="68"/>
  <c r="H279" i="68"/>
  <c r="G279" i="68"/>
  <c r="F279" i="68"/>
  <c r="E279" i="68"/>
  <c r="AI278" i="68"/>
  <c r="AH278" i="68"/>
  <c r="AG278" i="68"/>
  <c r="AF278" i="68"/>
  <c r="AE278" i="68"/>
  <c r="AD278" i="68"/>
  <c r="J278" i="68"/>
  <c r="I278" i="68"/>
  <c r="H278" i="68"/>
  <c r="G278" i="68"/>
  <c r="F278" i="68"/>
  <c r="E278" i="68"/>
  <c r="AI277" i="68"/>
  <c r="AH277" i="68"/>
  <c r="AG277" i="68"/>
  <c r="AF277" i="68"/>
  <c r="AE277" i="68"/>
  <c r="AD277" i="68"/>
  <c r="J277" i="68"/>
  <c r="I277" i="68"/>
  <c r="H277" i="68"/>
  <c r="G277" i="68"/>
  <c r="F277" i="68"/>
  <c r="E277" i="68"/>
  <c r="AI276" i="68"/>
  <c r="AH276" i="68"/>
  <c r="AG276" i="68"/>
  <c r="AF276" i="68"/>
  <c r="AE276" i="68"/>
  <c r="AD276" i="68"/>
  <c r="J276" i="68"/>
  <c r="I276" i="68"/>
  <c r="H276" i="68"/>
  <c r="G276" i="68"/>
  <c r="F276" i="68"/>
  <c r="E276" i="68"/>
  <c r="AI275" i="68"/>
  <c r="AH275" i="68"/>
  <c r="AG275" i="68"/>
  <c r="AF275" i="68"/>
  <c r="AE275" i="68"/>
  <c r="AD275" i="68"/>
  <c r="J275" i="68"/>
  <c r="I275" i="68"/>
  <c r="H275" i="68"/>
  <c r="G275" i="68"/>
  <c r="F275" i="68"/>
  <c r="E275" i="68"/>
  <c r="AI274" i="68"/>
  <c r="AH274" i="68"/>
  <c r="AG274" i="68"/>
  <c r="AF274" i="68"/>
  <c r="AE274" i="68"/>
  <c r="AD274" i="68"/>
  <c r="J274" i="68"/>
  <c r="I274" i="68"/>
  <c r="H274" i="68"/>
  <c r="G274" i="68"/>
  <c r="F274" i="68"/>
  <c r="E274" i="68"/>
  <c r="AI273" i="68"/>
  <c r="AH273" i="68"/>
  <c r="AG273" i="68"/>
  <c r="AF273" i="68"/>
  <c r="AE273" i="68"/>
  <c r="AD273" i="68"/>
  <c r="J273" i="68"/>
  <c r="I273" i="68"/>
  <c r="H273" i="68"/>
  <c r="G273" i="68"/>
  <c r="F273" i="68"/>
  <c r="E273" i="68"/>
  <c r="AI272" i="68"/>
  <c r="AH272" i="68"/>
  <c r="AG272" i="68"/>
  <c r="AF272" i="68"/>
  <c r="AE272" i="68"/>
  <c r="AD272" i="68"/>
  <c r="J272" i="68"/>
  <c r="I272" i="68"/>
  <c r="H272" i="68"/>
  <c r="G272" i="68"/>
  <c r="F272" i="68"/>
  <c r="E272" i="68"/>
  <c r="AI271" i="68"/>
  <c r="AH271" i="68"/>
  <c r="AG271" i="68"/>
  <c r="AF271" i="68"/>
  <c r="AE271" i="68"/>
  <c r="AD271" i="68"/>
  <c r="J271" i="68"/>
  <c r="I271" i="68"/>
  <c r="H271" i="68"/>
  <c r="G271" i="68"/>
  <c r="F271" i="68"/>
  <c r="E271" i="68"/>
  <c r="AI270" i="68"/>
  <c r="AH270" i="68"/>
  <c r="AG270" i="68"/>
  <c r="AF270" i="68"/>
  <c r="AE270" i="68"/>
  <c r="AD270" i="68"/>
  <c r="J270" i="68"/>
  <c r="I270" i="68"/>
  <c r="H270" i="68"/>
  <c r="G270" i="68"/>
  <c r="F270" i="68"/>
  <c r="E270" i="68"/>
  <c r="AI269" i="68"/>
  <c r="AH269" i="68"/>
  <c r="AG269" i="68"/>
  <c r="AF269" i="68"/>
  <c r="AE269" i="68"/>
  <c r="AD269" i="68"/>
  <c r="J269" i="68"/>
  <c r="I269" i="68"/>
  <c r="H269" i="68"/>
  <c r="G269" i="68"/>
  <c r="F269" i="68"/>
  <c r="E269" i="68"/>
  <c r="AI268" i="68"/>
  <c r="AH268" i="68"/>
  <c r="AG268" i="68"/>
  <c r="AF268" i="68"/>
  <c r="AE268" i="68"/>
  <c r="AD268" i="68"/>
  <c r="J268" i="68"/>
  <c r="I268" i="68"/>
  <c r="H268" i="68"/>
  <c r="G268" i="68"/>
  <c r="F268" i="68"/>
  <c r="E268" i="68"/>
  <c r="AI267" i="68"/>
  <c r="AH267" i="68"/>
  <c r="AG267" i="68"/>
  <c r="AF267" i="68"/>
  <c r="AE267" i="68"/>
  <c r="AD267" i="68"/>
  <c r="J267" i="68"/>
  <c r="I267" i="68"/>
  <c r="H267" i="68"/>
  <c r="G267" i="68"/>
  <c r="F267" i="68"/>
  <c r="E267" i="68"/>
  <c r="AI266" i="68"/>
  <c r="AH266" i="68"/>
  <c r="AG266" i="68"/>
  <c r="AF266" i="68"/>
  <c r="AE266" i="68"/>
  <c r="AD266" i="68"/>
  <c r="J266" i="68"/>
  <c r="I266" i="68"/>
  <c r="H266" i="68"/>
  <c r="G266" i="68"/>
  <c r="F266" i="68"/>
  <c r="E266" i="68"/>
  <c r="AI265" i="68"/>
  <c r="AH265" i="68"/>
  <c r="AG265" i="68"/>
  <c r="AF265" i="68"/>
  <c r="AE265" i="68"/>
  <c r="AD265" i="68"/>
  <c r="J265" i="68"/>
  <c r="I265" i="68"/>
  <c r="H265" i="68"/>
  <c r="G265" i="68"/>
  <c r="F265" i="68"/>
  <c r="E265" i="68"/>
  <c r="AI264" i="68"/>
  <c r="AH264" i="68"/>
  <c r="AG264" i="68"/>
  <c r="AF264" i="68"/>
  <c r="AE264" i="68"/>
  <c r="AD264" i="68"/>
  <c r="J264" i="68"/>
  <c r="I264" i="68"/>
  <c r="H264" i="68"/>
  <c r="G264" i="68"/>
  <c r="F264" i="68"/>
  <c r="E264" i="68"/>
  <c r="AI263" i="68"/>
  <c r="AH263" i="68"/>
  <c r="AG263" i="68"/>
  <c r="AF263" i="68"/>
  <c r="AE263" i="68"/>
  <c r="AD263" i="68"/>
  <c r="J263" i="68"/>
  <c r="I263" i="68"/>
  <c r="H263" i="68"/>
  <c r="G263" i="68"/>
  <c r="F263" i="68"/>
  <c r="E263" i="68"/>
  <c r="AI262" i="68"/>
  <c r="AH262" i="68"/>
  <c r="AG262" i="68"/>
  <c r="AF262" i="68"/>
  <c r="AE262" i="68"/>
  <c r="AD262" i="68"/>
  <c r="J262" i="68"/>
  <c r="I262" i="68"/>
  <c r="H262" i="68"/>
  <c r="G262" i="68"/>
  <c r="F262" i="68"/>
  <c r="E262" i="68"/>
  <c r="AI261" i="68"/>
  <c r="AH261" i="68"/>
  <c r="AG261" i="68"/>
  <c r="AF261" i="68"/>
  <c r="AE261" i="68"/>
  <c r="AD261" i="68"/>
  <c r="J261" i="68"/>
  <c r="I261" i="68"/>
  <c r="H261" i="68"/>
  <c r="G261" i="68"/>
  <c r="F261" i="68"/>
  <c r="E261" i="68"/>
  <c r="AI260" i="68"/>
  <c r="AH260" i="68"/>
  <c r="AG260" i="68"/>
  <c r="AF260" i="68"/>
  <c r="AE260" i="68"/>
  <c r="AD260" i="68"/>
  <c r="J260" i="68"/>
  <c r="I260" i="68"/>
  <c r="H260" i="68"/>
  <c r="G260" i="68"/>
  <c r="F260" i="68"/>
  <c r="E260" i="68"/>
  <c r="AI259" i="68"/>
  <c r="AH259" i="68"/>
  <c r="AG259" i="68"/>
  <c r="AF259" i="68"/>
  <c r="AE259" i="68"/>
  <c r="AD259" i="68"/>
  <c r="J259" i="68"/>
  <c r="I259" i="68"/>
  <c r="H259" i="68"/>
  <c r="G259" i="68"/>
  <c r="F259" i="68"/>
  <c r="E259" i="68"/>
  <c r="AI258" i="68"/>
  <c r="AH258" i="68"/>
  <c r="AG258" i="68"/>
  <c r="AF258" i="68"/>
  <c r="AE258" i="68"/>
  <c r="AD258" i="68"/>
  <c r="J258" i="68"/>
  <c r="I258" i="68"/>
  <c r="H258" i="68"/>
  <c r="G258" i="68"/>
  <c r="F258" i="68"/>
  <c r="E258" i="68"/>
  <c r="AI257" i="68"/>
  <c r="AH257" i="68"/>
  <c r="AG257" i="68"/>
  <c r="AF257" i="68"/>
  <c r="AE257" i="68"/>
  <c r="AD257" i="68"/>
  <c r="J257" i="68"/>
  <c r="I257" i="68"/>
  <c r="H257" i="68"/>
  <c r="G257" i="68"/>
  <c r="F257" i="68"/>
  <c r="E257" i="68"/>
  <c r="AI256" i="68"/>
  <c r="AH256" i="68"/>
  <c r="AG256" i="68"/>
  <c r="AF256" i="68"/>
  <c r="AE256" i="68"/>
  <c r="AD256" i="68"/>
  <c r="J256" i="68"/>
  <c r="I256" i="68"/>
  <c r="H256" i="68"/>
  <c r="G256" i="68"/>
  <c r="F256" i="68"/>
  <c r="E256" i="68"/>
  <c r="AI251" i="68"/>
  <c r="AH251" i="68"/>
  <c r="AG251" i="68"/>
  <c r="AF251" i="68"/>
  <c r="AE251" i="68"/>
  <c r="AD251" i="68"/>
  <c r="J251" i="68"/>
  <c r="I251" i="68"/>
  <c r="H251" i="68"/>
  <c r="G251" i="68"/>
  <c r="F251" i="68"/>
  <c r="E251" i="68"/>
  <c r="AI250" i="68"/>
  <c r="AH250" i="68"/>
  <c r="AG250" i="68"/>
  <c r="AF250" i="68"/>
  <c r="AE250" i="68"/>
  <c r="AD250" i="68"/>
  <c r="J250" i="68"/>
  <c r="I250" i="68"/>
  <c r="H250" i="68"/>
  <c r="G250" i="68"/>
  <c r="F250" i="68"/>
  <c r="E250" i="68"/>
  <c r="AI249" i="68"/>
  <c r="AH249" i="68"/>
  <c r="AG249" i="68"/>
  <c r="AF249" i="68"/>
  <c r="AE249" i="68"/>
  <c r="AD249" i="68"/>
  <c r="J249" i="68"/>
  <c r="I249" i="68"/>
  <c r="H249" i="68"/>
  <c r="G249" i="68"/>
  <c r="F249" i="68"/>
  <c r="E249" i="68"/>
  <c r="AI248" i="68"/>
  <c r="AH248" i="68"/>
  <c r="AG248" i="68"/>
  <c r="AF248" i="68"/>
  <c r="AE248" i="68"/>
  <c r="AD248" i="68"/>
  <c r="J248" i="68"/>
  <c r="I248" i="68"/>
  <c r="H248" i="68"/>
  <c r="G248" i="68"/>
  <c r="F248" i="68"/>
  <c r="E248" i="68"/>
  <c r="AI247" i="68"/>
  <c r="AH247" i="68"/>
  <c r="AG247" i="68"/>
  <c r="AF247" i="68"/>
  <c r="AE247" i="68"/>
  <c r="AD247" i="68"/>
  <c r="J247" i="68"/>
  <c r="I247" i="68"/>
  <c r="H247" i="68"/>
  <c r="G247" i="68"/>
  <c r="F247" i="68"/>
  <c r="E247" i="68"/>
  <c r="AI246" i="68"/>
  <c r="AH246" i="68"/>
  <c r="AG246" i="68"/>
  <c r="AF246" i="68"/>
  <c r="AE246" i="68"/>
  <c r="AD246" i="68"/>
  <c r="J246" i="68"/>
  <c r="I246" i="68"/>
  <c r="H246" i="68"/>
  <c r="G246" i="68"/>
  <c r="F246" i="68"/>
  <c r="E246" i="68"/>
  <c r="AI245" i="68"/>
  <c r="AH245" i="68"/>
  <c r="AG245" i="68"/>
  <c r="AF245" i="68"/>
  <c r="AE245" i="68"/>
  <c r="AD245" i="68"/>
  <c r="J245" i="68"/>
  <c r="I245" i="68"/>
  <c r="H245" i="68"/>
  <c r="G245" i="68"/>
  <c r="F245" i="68"/>
  <c r="E245" i="68"/>
  <c r="AI244" i="68"/>
  <c r="AH244" i="68"/>
  <c r="AG244" i="68"/>
  <c r="AF244" i="68"/>
  <c r="AE244" i="68"/>
  <c r="AD244" i="68"/>
  <c r="J244" i="68"/>
  <c r="I244" i="68"/>
  <c r="H244" i="68"/>
  <c r="G244" i="68"/>
  <c r="F244" i="68"/>
  <c r="E244" i="68"/>
  <c r="AI243" i="68"/>
  <c r="AH243" i="68"/>
  <c r="AG243" i="68"/>
  <c r="AF243" i="68"/>
  <c r="AE243" i="68"/>
  <c r="AD243" i="68"/>
  <c r="J243" i="68"/>
  <c r="I243" i="68"/>
  <c r="H243" i="68"/>
  <c r="G243" i="68"/>
  <c r="F243" i="68"/>
  <c r="E243" i="68"/>
  <c r="AI242" i="68"/>
  <c r="AH242" i="68"/>
  <c r="AG242" i="68"/>
  <c r="AF242" i="68"/>
  <c r="AE242" i="68"/>
  <c r="AD242" i="68"/>
  <c r="J242" i="68"/>
  <c r="I242" i="68"/>
  <c r="H242" i="68"/>
  <c r="G242" i="68"/>
  <c r="F242" i="68"/>
  <c r="E242" i="68"/>
  <c r="AI241" i="68"/>
  <c r="AH241" i="68"/>
  <c r="AG241" i="68"/>
  <c r="AF241" i="68"/>
  <c r="AE241" i="68"/>
  <c r="AD241" i="68"/>
  <c r="J241" i="68"/>
  <c r="I241" i="68"/>
  <c r="H241" i="68"/>
  <c r="G241" i="68"/>
  <c r="F241" i="68"/>
  <c r="E241" i="68"/>
  <c r="AI240" i="68"/>
  <c r="AH240" i="68"/>
  <c r="AG240" i="68"/>
  <c r="AF240" i="68"/>
  <c r="AE240" i="68"/>
  <c r="AD240" i="68"/>
  <c r="J240" i="68"/>
  <c r="I240" i="68"/>
  <c r="H240" i="68"/>
  <c r="G240" i="68"/>
  <c r="F240" i="68"/>
  <c r="E240" i="68"/>
  <c r="AI239" i="68"/>
  <c r="AH239" i="68"/>
  <c r="AG239" i="68"/>
  <c r="AF239" i="68"/>
  <c r="AE239" i="68"/>
  <c r="AD239" i="68"/>
  <c r="J239" i="68"/>
  <c r="I239" i="68"/>
  <c r="H239" i="68"/>
  <c r="G239" i="68"/>
  <c r="F239" i="68"/>
  <c r="E239" i="68"/>
  <c r="AI238" i="68"/>
  <c r="AH238" i="68"/>
  <c r="AG238" i="68"/>
  <c r="AF238" i="68"/>
  <c r="AE238" i="68"/>
  <c r="AD238" i="68"/>
  <c r="J238" i="68"/>
  <c r="I238" i="68"/>
  <c r="H238" i="68"/>
  <c r="G238" i="68"/>
  <c r="F238" i="68"/>
  <c r="E238" i="68"/>
  <c r="AI237" i="68"/>
  <c r="AH237" i="68"/>
  <c r="AG237" i="68"/>
  <c r="AF237" i="68"/>
  <c r="AE237" i="68"/>
  <c r="AD237" i="68"/>
  <c r="J237" i="68"/>
  <c r="I237" i="68"/>
  <c r="H237" i="68"/>
  <c r="G237" i="68"/>
  <c r="F237" i="68"/>
  <c r="E237" i="68"/>
  <c r="AI236" i="68"/>
  <c r="AH236" i="68"/>
  <c r="AG236" i="68"/>
  <c r="AF236" i="68"/>
  <c r="AE236" i="68"/>
  <c r="AD236" i="68"/>
  <c r="J236" i="68"/>
  <c r="I236" i="68"/>
  <c r="H236" i="68"/>
  <c r="G236" i="68"/>
  <c r="F236" i="68"/>
  <c r="E236" i="68"/>
  <c r="AI235" i="68"/>
  <c r="AH235" i="68"/>
  <c r="AG235" i="68"/>
  <c r="AF235" i="68"/>
  <c r="AE235" i="68"/>
  <c r="AD235" i="68"/>
  <c r="J235" i="68"/>
  <c r="I235" i="68"/>
  <c r="H235" i="68"/>
  <c r="G235" i="68"/>
  <c r="F235" i="68"/>
  <c r="E235" i="68"/>
  <c r="AI234" i="68"/>
  <c r="AH234" i="68"/>
  <c r="AG234" i="68"/>
  <c r="AF234" i="68"/>
  <c r="AE234" i="68"/>
  <c r="AD234" i="68"/>
  <c r="J234" i="68"/>
  <c r="I234" i="68"/>
  <c r="H234" i="68"/>
  <c r="G234" i="68"/>
  <c r="F234" i="68"/>
  <c r="E234" i="68"/>
  <c r="AI233" i="68"/>
  <c r="AH233" i="68"/>
  <c r="AG233" i="68"/>
  <c r="AF233" i="68"/>
  <c r="AE233" i="68"/>
  <c r="AD233" i="68"/>
  <c r="J233" i="68"/>
  <c r="I233" i="68"/>
  <c r="H233" i="68"/>
  <c r="G233" i="68"/>
  <c r="F233" i="68"/>
  <c r="E233" i="68"/>
  <c r="AI232" i="68"/>
  <c r="AH232" i="68"/>
  <c r="AG232" i="68"/>
  <c r="AF232" i="68"/>
  <c r="AE232" i="68"/>
  <c r="AD232" i="68"/>
  <c r="J232" i="68"/>
  <c r="I232" i="68"/>
  <c r="H232" i="68"/>
  <c r="G232" i="68"/>
  <c r="F232" i="68"/>
  <c r="E232" i="68"/>
  <c r="AI231" i="68"/>
  <c r="AH231" i="68"/>
  <c r="AG231" i="68"/>
  <c r="AF231" i="68"/>
  <c r="AE231" i="68"/>
  <c r="AD231" i="68"/>
  <c r="J231" i="68"/>
  <c r="I231" i="68"/>
  <c r="H231" i="68"/>
  <c r="G231" i="68"/>
  <c r="F231" i="68"/>
  <c r="E231" i="68"/>
  <c r="AI230" i="68"/>
  <c r="AH230" i="68"/>
  <c r="AG230" i="68"/>
  <c r="AF230" i="68"/>
  <c r="AE230" i="68"/>
  <c r="AD230" i="68"/>
  <c r="J230" i="68"/>
  <c r="I230" i="68"/>
  <c r="H230" i="68"/>
  <c r="G230" i="68"/>
  <c r="F230" i="68"/>
  <c r="E230" i="68"/>
  <c r="AI229" i="68"/>
  <c r="AH229" i="68"/>
  <c r="AG229" i="68"/>
  <c r="AF229" i="68"/>
  <c r="AE229" i="68"/>
  <c r="AD229" i="68"/>
  <c r="J229" i="68"/>
  <c r="I229" i="68"/>
  <c r="H229" i="68"/>
  <c r="G229" i="68"/>
  <c r="F229" i="68"/>
  <c r="E229" i="68"/>
  <c r="AI228" i="68"/>
  <c r="AH228" i="68"/>
  <c r="AG228" i="68"/>
  <c r="AF228" i="68"/>
  <c r="AE228" i="68"/>
  <c r="AD228" i="68"/>
  <c r="J228" i="68"/>
  <c r="I228" i="68"/>
  <c r="H228" i="68"/>
  <c r="G228" i="68"/>
  <c r="F228" i="68"/>
  <c r="E228" i="68"/>
  <c r="AI227" i="68"/>
  <c r="AH227" i="68"/>
  <c r="AG227" i="68"/>
  <c r="AF227" i="68"/>
  <c r="AE227" i="68"/>
  <c r="AD227" i="68"/>
  <c r="J227" i="68"/>
  <c r="I227" i="68"/>
  <c r="H227" i="68"/>
  <c r="G227" i="68"/>
  <c r="F227" i="68"/>
  <c r="E227" i="68"/>
  <c r="AI226" i="68"/>
  <c r="AH226" i="68"/>
  <c r="AG226" i="68"/>
  <c r="AF226" i="68"/>
  <c r="AE226" i="68"/>
  <c r="AD226" i="68"/>
  <c r="J226" i="68"/>
  <c r="I226" i="68"/>
  <c r="H226" i="68"/>
  <c r="G226" i="68"/>
  <c r="F226" i="68"/>
  <c r="E226" i="68"/>
  <c r="AI225" i="68"/>
  <c r="AH225" i="68"/>
  <c r="AG225" i="68"/>
  <c r="AF225" i="68"/>
  <c r="AE225" i="68"/>
  <c r="AD225" i="68"/>
  <c r="J225" i="68"/>
  <c r="I225" i="68"/>
  <c r="H225" i="68"/>
  <c r="G225" i="68"/>
  <c r="F225" i="68"/>
  <c r="E225" i="68"/>
  <c r="AI224" i="68"/>
  <c r="AH224" i="68"/>
  <c r="AG224" i="68"/>
  <c r="AF224" i="68"/>
  <c r="AE224" i="68"/>
  <c r="AD224" i="68"/>
  <c r="J224" i="68"/>
  <c r="I224" i="68"/>
  <c r="H224" i="68"/>
  <c r="G224" i="68"/>
  <c r="F224" i="68"/>
  <c r="E224" i="68"/>
  <c r="AI223" i="68"/>
  <c r="AH223" i="68"/>
  <c r="AG223" i="68"/>
  <c r="AF223" i="68"/>
  <c r="AE223" i="68"/>
  <c r="AD223" i="68"/>
  <c r="J223" i="68"/>
  <c r="I223" i="68"/>
  <c r="H223" i="68"/>
  <c r="G223" i="68"/>
  <c r="F223" i="68"/>
  <c r="E223" i="68"/>
  <c r="AI222" i="68"/>
  <c r="AH222" i="68"/>
  <c r="AG222" i="68"/>
  <c r="AF222" i="68"/>
  <c r="AE222" i="68"/>
  <c r="AD222" i="68"/>
  <c r="J222" i="68"/>
  <c r="I222" i="68"/>
  <c r="H222" i="68"/>
  <c r="G222" i="68"/>
  <c r="F222" i="68"/>
  <c r="E222" i="68"/>
  <c r="AI221" i="68"/>
  <c r="AH221" i="68"/>
  <c r="AG221" i="68"/>
  <c r="AF221" i="68"/>
  <c r="AE221" i="68"/>
  <c r="AD221" i="68"/>
  <c r="J221" i="68"/>
  <c r="I221" i="68"/>
  <c r="H221" i="68"/>
  <c r="G221" i="68"/>
  <c r="F221" i="68"/>
  <c r="E221" i="68"/>
  <c r="AI220" i="68"/>
  <c r="AH220" i="68"/>
  <c r="AG220" i="68"/>
  <c r="AF220" i="68"/>
  <c r="AE220" i="68"/>
  <c r="AD220" i="68"/>
  <c r="J220" i="68"/>
  <c r="I220" i="68"/>
  <c r="H220" i="68"/>
  <c r="G220" i="68"/>
  <c r="F220" i="68"/>
  <c r="E220" i="68"/>
  <c r="AI219" i="68"/>
  <c r="AH219" i="68"/>
  <c r="AG219" i="68"/>
  <c r="AF219" i="68"/>
  <c r="AE219" i="68"/>
  <c r="AD219" i="68"/>
  <c r="J219" i="68"/>
  <c r="I219" i="68"/>
  <c r="H219" i="68"/>
  <c r="G219" i="68"/>
  <c r="F219" i="68"/>
  <c r="E219" i="68"/>
  <c r="AI218" i="68"/>
  <c r="AH218" i="68"/>
  <c r="AG218" i="68"/>
  <c r="AF218" i="68"/>
  <c r="AE218" i="68"/>
  <c r="AD218" i="68"/>
  <c r="J218" i="68"/>
  <c r="I218" i="68"/>
  <c r="H218" i="68"/>
  <c r="G218" i="68"/>
  <c r="F218" i="68"/>
  <c r="E218" i="68"/>
  <c r="AI217" i="68"/>
  <c r="AH217" i="68"/>
  <c r="AG217" i="68"/>
  <c r="AF217" i="68"/>
  <c r="AE217" i="68"/>
  <c r="AD217" i="68"/>
  <c r="J217" i="68"/>
  <c r="I217" i="68"/>
  <c r="H217" i="68"/>
  <c r="G217" i="68"/>
  <c r="F217" i="68"/>
  <c r="E217" i="68"/>
  <c r="AI216" i="68"/>
  <c r="AH216" i="68"/>
  <c r="AG216" i="68"/>
  <c r="AF216" i="68"/>
  <c r="AE216" i="68"/>
  <c r="AD216" i="68"/>
  <c r="J216" i="68"/>
  <c r="I216" i="68"/>
  <c r="H216" i="68"/>
  <c r="G216" i="68"/>
  <c r="F216" i="68"/>
  <c r="E216" i="68"/>
  <c r="AI215" i="68"/>
  <c r="AH215" i="68"/>
  <c r="AG215" i="68"/>
  <c r="AF215" i="68"/>
  <c r="AE215" i="68"/>
  <c r="AD215" i="68"/>
  <c r="J215" i="68"/>
  <c r="I215" i="68"/>
  <c r="H215" i="68"/>
  <c r="G215" i="68"/>
  <c r="F215" i="68"/>
  <c r="E215" i="68"/>
  <c r="AI214" i="68"/>
  <c r="AH214" i="68"/>
  <c r="AG214" i="68"/>
  <c r="AF214" i="68"/>
  <c r="AE214" i="68"/>
  <c r="AD214" i="68"/>
  <c r="J214" i="68"/>
  <c r="I214" i="68"/>
  <c r="H214" i="68"/>
  <c r="G214" i="68"/>
  <c r="F214" i="68"/>
  <c r="E214" i="68"/>
  <c r="AI213" i="68"/>
  <c r="AH213" i="68"/>
  <c r="AG213" i="68"/>
  <c r="AF213" i="68"/>
  <c r="AE213" i="68"/>
  <c r="AD213" i="68"/>
  <c r="J213" i="68"/>
  <c r="I213" i="68"/>
  <c r="H213" i="68"/>
  <c r="G213" i="68"/>
  <c r="F213" i="68"/>
  <c r="E213" i="68"/>
  <c r="AI212" i="68"/>
  <c r="AH212" i="68"/>
  <c r="AG212" i="68"/>
  <c r="AF212" i="68"/>
  <c r="AE212" i="68"/>
  <c r="AD212" i="68"/>
  <c r="J212" i="68"/>
  <c r="I212" i="68"/>
  <c r="H212" i="68"/>
  <c r="G212" i="68"/>
  <c r="F212" i="68"/>
  <c r="E212" i="68"/>
  <c r="AI207" i="68"/>
  <c r="AH207" i="68"/>
  <c r="AG207" i="68"/>
  <c r="AF207" i="68"/>
  <c r="AE207" i="68"/>
  <c r="AD207" i="68"/>
  <c r="J207" i="68"/>
  <c r="I207" i="68"/>
  <c r="H207" i="68"/>
  <c r="G207" i="68"/>
  <c r="F207" i="68"/>
  <c r="E207" i="68"/>
  <c r="AI206" i="68"/>
  <c r="AH206" i="68"/>
  <c r="AG206" i="68"/>
  <c r="AF206" i="68"/>
  <c r="AE206" i="68"/>
  <c r="AD206" i="68"/>
  <c r="J206" i="68"/>
  <c r="I206" i="68"/>
  <c r="H206" i="68"/>
  <c r="G206" i="68"/>
  <c r="F206" i="68"/>
  <c r="E206" i="68"/>
  <c r="AI205" i="68"/>
  <c r="AH205" i="68"/>
  <c r="AG205" i="68"/>
  <c r="AF205" i="68"/>
  <c r="AE205" i="68"/>
  <c r="AD205" i="68"/>
  <c r="J205" i="68"/>
  <c r="I205" i="68"/>
  <c r="H205" i="68"/>
  <c r="G205" i="68"/>
  <c r="F205" i="68"/>
  <c r="E205" i="68"/>
  <c r="AI204" i="68"/>
  <c r="AH204" i="68"/>
  <c r="AG204" i="68"/>
  <c r="AF204" i="68"/>
  <c r="AE204" i="68"/>
  <c r="AD204" i="68"/>
  <c r="J204" i="68"/>
  <c r="I204" i="68"/>
  <c r="H204" i="68"/>
  <c r="G204" i="68"/>
  <c r="F204" i="68"/>
  <c r="E204" i="68"/>
  <c r="AI203" i="68"/>
  <c r="AH203" i="68"/>
  <c r="AG203" i="68"/>
  <c r="AF203" i="68"/>
  <c r="AE203" i="68"/>
  <c r="AD203" i="68"/>
  <c r="J203" i="68"/>
  <c r="I203" i="68"/>
  <c r="H203" i="68"/>
  <c r="G203" i="68"/>
  <c r="F203" i="68"/>
  <c r="E203" i="68"/>
  <c r="AI202" i="68"/>
  <c r="AH202" i="68"/>
  <c r="AG202" i="68"/>
  <c r="AF202" i="68"/>
  <c r="AE202" i="68"/>
  <c r="AD202" i="68"/>
  <c r="J202" i="68"/>
  <c r="I202" i="68"/>
  <c r="H202" i="68"/>
  <c r="G202" i="68"/>
  <c r="F202" i="68"/>
  <c r="E202" i="68"/>
  <c r="AI201" i="68"/>
  <c r="AH201" i="68"/>
  <c r="AG201" i="68"/>
  <c r="AF201" i="68"/>
  <c r="AE201" i="68"/>
  <c r="AD201" i="68"/>
  <c r="J201" i="68"/>
  <c r="I201" i="68"/>
  <c r="H201" i="68"/>
  <c r="G201" i="68"/>
  <c r="F201" i="68"/>
  <c r="E201" i="68"/>
  <c r="AI200" i="68"/>
  <c r="AH200" i="68"/>
  <c r="AG200" i="68"/>
  <c r="AF200" i="68"/>
  <c r="AE200" i="68"/>
  <c r="AD200" i="68"/>
  <c r="J200" i="68"/>
  <c r="I200" i="68"/>
  <c r="H200" i="68"/>
  <c r="G200" i="68"/>
  <c r="F200" i="68"/>
  <c r="E200" i="68"/>
  <c r="AI199" i="68"/>
  <c r="AH199" i="68"/>
  <c r="AG199" i="68"/>
  <c r="AF199" i="68"/>
  <c r="AE199" i="68"/>
  <c r="AD199" i="68"/>
  <c r="J199" i="68"/>
  <c r="I199" i="68"/>
  <c r="H199" i="68"/>
  <c r="G199" i="68"/>
  <c r="F199" i="68"/>
  <c r="E199" i="68"/>
  <c r="AI198" i="68"/>
  <c r="AH198" i="68"/>
  <c r="AG198" i="68"/>
  <c r="AF198" i="68"/>
  <c r="AE198" i="68"/>
  <c r="AD198" i="68"/>
  <c r="J198" i="68"/>
  <c r="I198" i="68"/>
  <c r="H198" i="68"/>
  <c r="G198" i="68"/>
  <c r="F198" i="68"/>
  <c r="E198" i="68"/>
  <c r="AI197" i="68"/>
  <c r="AH197" i="68"/>
  <c r="AG197" i="68"/>
  <c r="AF197" i="68"/>
  <c r="AE197" i="68"/>
  <c r="AD197" i="68"/>
  <c r="J197" i="68"/>
  <c r="I197" i="68"/>
  <c r="G197" i="68"/>
  <c r="F197" i="68"/>
  <c r="E197" i="68"/>
  <c r="AI196" i="68"/>
  <c r="AH196" i="68"/>
  <c r="AG196" i="68"/>
  <c r="AF196" i="68"/>
  <c r="AE196" i="68"/>
  <c r="AD196" i="68"/>
  <c r="J196" i="68"/>
  <c r="I196" i="68"/>
  <c r="H196" i="68"/>
  <c r="G196" i="68"/>
  <c r="F196" i="68"/>
  <c r="E196" i="68"/>
  <c r="AI195" i="68"/>
  <c r="AH195" i="68"/>
  <c r="AG195" i="68"/>
  <c r="AF195" i="68"/>
  <c r="AE195" i="68"/>
  <c r="AD195" i="68"/>
  <c r="J195" i="68"/>
  <c r="I195" i="68"/>
  <c r="H195" i="68"/>
  <c r="G195" i="68"/>
  <c r="F195" i="68"/>
  <c r="E195" i="68"/>
  <c r="AI194" i="68"/>
  <c r="AH194" i="68"/>
  <c r="AG194" i="68"/>
  <c r="AF194" i="68"/>
  <c r="AE194" i="68"/>
  <c r="AD194" i="68"/>
  <c r="J194" i="68"/>
  <c r="I194" i="68"/>
  <c r="H194" i="68"/>
  <c r="G194" i="68"/>
  <c r="F194" i="68"/>
  <c r="E194" i="68"/>
  <c r="AI193" i="68"/>
  <c r="AH193" i="68"/>
  <c r="AG193" i="68"/>
  <c r="AF193" i="68"/>
  <c r="AE193" i="68"/>
  <c r="AD193" i="68"/>
  <c r="J193" i="68"/>
  <c r="I193" i="68"/>
  <c r="H193" i="68"/>
  <c r="G193" i="68"/>
  <c r="F193" i="68"/>
  <c r="E193" i="68"/>
  <c r="AI192" i="68"/>
  <c r="AH192" i="68"/>
  <c r="AG192" i="68"/>
  <c r="AF192" i="68"/>
  <c r="AE192" i="68"/>
  <c r="AD192" i="68"/>
  <c r="J192" i="68"/>
  <c r="I192" i="68"/>
  <c r="H192" i="68"/>
  <c r="G192" i="68"/>
  <c r="F192" i="68"/>
  <c r="E192" i="68"/>
  <c r="AI191" i="68"/>
  <c r="AH191" i="68"/>
  <c r="AG191" i="68"/>
  <c r="AF191" i="68"/>
  <c r="AE191" i="68"/>
  <c r="AD191" i="68"/>
  <c r="J191" i="68"/>
  <c r="I191" i="68"/>
  <c r="H191" i="68"/>
  <c r="G191" i="68"/>
  <c r="F191" i="68"/>
  <c r="E191" i="68"/>
  <c r="AI190" i="68"/>
  <c r="AH190" i="68"/>
  <c r="AG190" i="68"/>
  <c r="AF190" i="68"/>
  <c r="AE190" i="68"/>
  <c r="AD190" i="68"/>
  <c r="J190" i="68"/>
  <c r="I190" i="68"/>
  <c r="H190" i="68"/>
  <c r="G190" i="68"/>
  <c r="F190" i="68"/>
  <c r="E190" i="68"/>
  <c r="AI189" i="68"/>
  <c r="AH189" i="68"/>
  <c r="AG189" i="68"/>
  <c r="AF189" i="68"/>
  <c r="AE189" i="68"/>
  <c r="AD189" i="68"/>
  <c r="J189" i="68"/>
  <c r="I189" i="68"/>
  <c r="H189" i="68"/>
  <c r="G189" i="68"/>
  <c r="F189" i="68"/>
  <c r="E189" i="68"/>
  <c r="AI188" i="68"/>
  <c r="AH188" i="68"/>
  <c r="AG188" i="68"/>
  <c r="AF188" i="68"/>
  <c r="AE188" i="68"/>
  <c r="AD188" i="68"/>
  <c r="J188" i="68"/>
  <c r="I188" i="68"/>
  <c r="H188" i="68"/>
  <c r="G188" i="68"/>
  <c r="F188" i="68"/>
  <c r="E188" i="68"/>
  <c r="AI187" i="68"/>
  <c r="AH187" i="68"/>
  <c r="AG187" i="68"/>
  <c r="AF187" i="68"/>
  <c r="AE187" i="68"/>
  <c r="AD187" i="68"/>
  <c r="J187" i="68"/>
  <c r="I187" i="68"/>
  <c r="H187" i="68"/>
  <c r="G187" i="68"/>
  <c r="F187" i="68"/>
  <c r="E187" i="68"/>
  <c r="AI186" i="68"/>
  <c r="AH186" i="68"/>
  <c r="AG186" i="68"/>
  <c r="AF186" i="68"/>
  <c r="AE186" i="68"/>
  <c r="AD186" i="68"/>
  <c r="J186" i="68"/>
  <c r="I186" i="68"/>
  <c r="H186" i="68"/>
  <c r="G186" i="68"/>
  <c r="F186" i="68"/>
  <c r="E186" i="68"/>
  <c r="AI185" i="68"/>
  <c r="AH185" i="68"/>
  <c r="AG185" i="68"/>
  <c r="AF185" i="68"/>
  <c r="AE185" i="68"/>
  <c r="AD185" i="68"/>
  <c r="J185" i="68"/>
  <c r="I185" i="68"/>
  <c r="H185" i="68"/>
  <c r="G185" i="68"/>
  <c r="F185" i="68"/>
  <c r="E185" i="68"/>
  <c r="AI184" i="68"/>
  <c r="AH184" i="68"/>
  <c r="AG184" i="68"/>
  <c r="AF184" i="68"/>
  <c r="AE184" i="68"/>
  <c r="AD184" i="68"/>
  <c r="J184" i="68"/>
  <c r="I184" i="68"/>
  <c r="H184" i="68"/>
  <c r="G184" i="68"/>
  <c r="F184" i="68"/>
  <c r="E184" i="68"/>
  <c r="AI183" i="68"/>
  <c r="AH183" i="68"/>
  <c r="AG183" i="68"/>
  <c r="AF183" i="68"/>
  <c r="AE183" i="68"/>
  <c r="AD183" i="68"/>
  <c r="J183" i="68"/>
  <c r="I183" i="68"/>
  <c r="H183" i="68"/>
  <c r="G183" i="68"/>
  <c r="F183" i="68"/>
  <c r="E183" i="68"/>
  <c r="AI182" i="68"/>
  <c r="AH182" i="68"/>
  <c r="AG182" i="68"/>
  <c r="AF182" i="68"/>
  <c r="AD182" i="68"/>
  <c r="J182" i="68"/>
  <c r="I182" i="68"/>
  <c r="H182" i="68"/>
  <c r="G182" i="68"/>
  <c r="E182" i="68"/>
  <c r="AI181" i="68"/>
  <c r="AH181" i="68"/>
  <c r="AG181" i="68"/>
  <c r="AF181" i="68"/>
  <c r="AE181" i="68"/>
  <c r="AD181" i="68"/>
  <c r="J181" i="68"/>
  <c r="I181" i="68"/>
  <c r="H181" i="68"/>
  <c r="G181" i="68"/>
  <c r="F181" i="68"/>
  <c r="E181" i="68"/>
  <c r="AI180" i="68"/>
  <c r="AH180" i="68"/>
  <c r="AG180" i="68"/>
  <c r="AF180" i="68"/>
  <c r="AE180" i="68"/>
  <c r="AD180" i="68"/>
  <c r="J180" i="68"/>
  <c r="I180" i="68"/>
  <c r="H180" i="68"/>
  <c r="G180" i="68"/>
  <c r="F180" i="68"/>
  <c r="E180" i="68"/>
  <c r="AI179" i="68"/>
  <c r="AH179" i="68"/>
  <c r="AG179" i="68"/>
  <c r="AF179" i="68"/>
  <c r="AE179" i="68"/>
  <c r="AD179" i="68"/>
  <c r="J179" i="68"/>
  <c r="I179" i="68"/>
  <c r="H179" i="68"/>
  <c r="G179" i="68"/>
  <c r="F179" i="68"/>
  <c r="E179" i="68"/>
  <c r="AI178" i="68"/>
  <c r="AH178" i="68"/>
  <c r="AG178" i="68"/>
  <c r="AF178" i="68"/>
  <c r="AE178" i="68"/>
  <c r="AD178" i="68"/>
  <c r="J178" i="68"/>
  <c r="I178" i="68"/>
  <c r="H178" i="68"/>
  <c r="G178" i="68"/>
  <c r="F178" i="68"/>
  <c r="E178" i="68"/>
  <c r="AH177" i="68"/>
  <c r="AG177" i="68"/>
  <c r="AF177" i="68"/>
  <c r="AD177" i="68"/>
  <c r="I177" i="68"/>
  <c r="H177" i="68"/>
  <c r="G177" i="68"/>
  <c r="E177" i="68"/>
  <c r="AI176" i="68"/>
  <c r="AH176" i="68"/>
  <c r="AG176" i="68"/>
  <c r="AF176" i="68"/>
  <c r="AE176" i="68"/>
  <c r="AD176" i="68"/>
  <c r="J176" i="68"/>
  <c r="I176" i="68"/>
  <c r="H176" i="68"/>
  <c r="G176" i="68"/>
  <c r="F176" i="68"/>
  <c r="E176" i="68"/>
  <c r="AI175" i="68"/>
  <c r="AH175" i="68"/>
  <c r="AG175" i="68"/>
  <c r="AF175" i="68"/>
  <c r="AE175" i="68"/>
  <c r="AD175" i="68"/>
  <c r="J175" i="68"/>
  <c r="I175" i="68"/>
  <c r="H175" i="68"/>
  <c r="G175" i="68"/>
  <c r="F175" i="68"/>
  <c r="E175" i="68"/>
  <c r="AI174" i="68"/>
  <c r="AH174" i="68"/>
  <c r="AG174" i="68"/>
  <c r="AF174" i="68"/>
  <c r="AE174" i="68"/>
  <c r="AD174" i="68"/>
  <c r="J174" i="68"/>
  <c r="I174" i="68"/>
  <c r="H174" i="68"/>
  <c r="G174" i="68"/>
  <c r="F174" i="68"/>
  <c r="E174" i="68"/>
  <c r="AI173" i="68"/>
  <c r="AH173" i="68"/>
  <c r="AG173" i="68"/>
  <c r="AF173" i="68"/>
  <c r="AE173" i="68"/>
  <c r="AD173" i="68"/>
  <c r="J173" i="68"/>
  <c r="I173" i="68"/>
  <c r="H173" i="68"/>
  <c r="G173" i="68"/>
  <c r="F173" i="68"/>
  <c r="E173" i="68"/>
  <c r="AI172" i="68"/>
  <c r="AH172" i="68"/>
  <c r="AG172" i="68"/>
  <c r="AF172" i="68"/>
  <c r="AE172" i="68"/>
  <c r="AD172" i="68"/>
  <c r="J172" i="68"/>
  <c r="I172" i="68"/>
  <c r="H172" i="68"/>
  <c r="G172" i="68"/>
  <c r="F172" i="68"/>
  <c r="E172" i="68"/>
  <c r="AI171" i="68"/>
  <c r="AH171" i="68"/>
  <c r="AG171" i="68"/>
  <c r="AF171" i="68"/>
  <c r="AE171" i="68"/>
  <c r="AD171" i="68"/>
  <c r="J171" i="68"/>
  <c r="I171" i="68"/>
  <c r="H171" i="68"/>
  <c r="G171" i="68"/>
  <c r="F171" i="68"/>
  <c r="E171" i="68"/>
  <c r="AI170" i="68"/>
  <c r="AH170" i="68"/>
  <c r="AG170" i="68"/>
  <c r="AF170" i="68"/>
  <c r="AE170" i="68"/>
  <c r="AD170" i="68"/>
  <c r="J170" i="68"/>
  <c r="I170" i="68"/>
  <c r="H170" i="68"/>
  <c r="G170" i="68"/>
  <c r="F170" i="68"/>
  <c r="E170" i="68"/>
  <c r="AI169" i="68"/>
  <c r="AH169" i="68"/>
  <c r="AG169" i="68"/>
  <c r="AF169" i="68"/>
  <c r="AE169" i="68"/>
  <c r="AD169" i="68"/>
  <c r="J169" i="68"/>
  <c r="I169" i="68"/>
  <c r="H169" i="68"/>
  <c r="G169" i="68"/>
  <c r="F169" i="68"/>
  <c r="E169" i="68"/>
  <c r="AI168" i="68"/>
  <c r="AH168" i="68"/>
  <c r="AG168" i="68"/>
  <c r="AF168" i="68"/>
  <c r="AE168" i="68"/>
  <c r="AD168" i="68"/>
  <c r="J168" i="68"/>
  <c r="I168" i="68"/>
  <c r="H168" i="68"/>
  <c r="G168" i="68"/>
  <c r="F168" i="68"/>
  <c r="E168" i="68"/>
  <c r="AI163" i="68"/>
  <c r="AH163" i="68"/>
  <c r="AG163" i="68"/>
  <c r="AF163" i="68"/>
  <c r="AE163" i="68"/>
  <c r="AD163" i="68"/>
  <c r="J163" i="68"/>
  <c r="I163" i="68"/>
  <c r="H163" i="68"/>
  <c r="G163" i="68"/>
  <c r="F163" i="68"/>
  <c r="E163" i="68"/>
  <c r="AI162" i="68"/>
  <c r="AH162" i="68"/>
  <c r="AG162" i="68"/>
  <c r="AF162" i="68"/>
  <c r="AE162" i="68"/>
  <c r="AD162" i="68"/>
  <c r="J162" i="68"/>
  <c r="I162" i="68"/>
  <c r="H162" i="68"/>
  <c r="G162" i="68"/>
  <c r="F162" i="68"/>
  <c r="E162" i="68"/>
  <c r="AI161" i="68"/>
  <c r="AH161" i="68"/>
  <c r="AG161" i="68"/>
  <c r="AF161" i="68"/>
  <c r="AE161" i="68"/>
  <c r="AD161" i="68"/>
  <c r="J161" i="68"/>
  <c r="I161" i="68"/>
  <c r="H161" i="68"/>
  <c r="G161" i="68"/>
  <c r="F161" i="68"/>
  <c r="E161" i="68"/>
  <c r="AI160" i="68"/>
  <c r="AH160" i="68"/>
  <c r="AG160" i="68"/>
  <c r="AF160" i="68"/>
  <c r="AE160" i="68"/>
  <c r="AD160" i="68"/>
  <c r="J160" i="68"/>
  <c r="I160" i="68"/>
  <c r="H160" i="68"/>
  <c r="G160" i="68"/>
  <c r="F160" i="68"/>
  <c r="E160" i="68"/>
  <c r="AI159" i="68"/>
  <c r="AH159" i="68"/>
  <c r="AG159" i="68"/>
  <c r="AF159" i="68"/>
  <c r="AE159" i="68"/>
  <c r="AD159" i="68"/>
  <c r="J159" i="68"/>
  <c r="I159" i="68"/>
  <c r="H159" i="68"/>
  <c r="G159" i="68"/>
  <c r="F159" i="68"/>
  <c r="E159" i="68"/>
  <c r="AI158" i="68"/>
  <c r="AH158" i="68"/>
  <c r="AG158" i="68"/>
  <c r="AF158" i="68"/>
  <c r="AE158" i="68"/>
  <c r="AD158" i="68"/>
  <c r="J158" i="68"/>
  <c r="I158" i="68"/>
  <c r="H158" i="68"/>
  <c r="G158" i="68"/>
  <c r="F158" i="68"/>
  <c r="E158" i="68"/>
  <c r="AI157" i="68"/>
  <c r="AH157" i="68"/>
  <c r="AG157" i="68"/>
  <c r="AF157" i="68"/>
  <c r="AE157" i="68"/>
  <c r="AD157" i="68"/>
  <c r="J157" i="68"/>
  <c r="I157" i="68"/>
  <c r="H157" i="68"/>
  <c r="G157" i="68"/>
  <c r="F157" i="68"/>
  <c r="E157" i="68"/>
  <c r="AI156" i="68"/>
  <c r="AH156" i="68"/>
  <c r="AG156" i="68"/>
  <c r="AF156" i="68"/>
  <c r="AE156" i="68"/>
  <c r="AD156" i="68"/>
  <c r="J156" i="68"/>
  <c r="I156" i="68"/>
  <c r="H156" i="68"/>
  <c r="G156" i="68"/>
  <c r="F156" i="68"/>
  <c r="E156" i="68"/>
  <c r="AI155" i="68"/>
  <c r="AH155" i="68"/>
  <c r="AG155" i="68"/>
  <c r="AF155" i="68"/>
  <c r="AE155" i="68"/>
  <c r="AD155" i="68"/>
  <c r="J155" i="68"/>
  <c r="I155" i="68"/>
  <c r="H155" i="68"/>
  <c r="G155" i="68"/>
  <c r="F155" i="68"/>
  <c r="E155" i="68"/>
  <c r="AI154" i="68"/>
  <c r="AH154" i="68"/>
  <c r="AG154" i="68"/>
  <c r="AF154" i="68"/>
  <c r="AE154" i="68"/>
  <c r="AD154" i="68"/>
  <c r="J154" i="68"/>
  <c r="I154" i="68"/>
  <c r="H154" i="68"/>
  <c r="G154" i="68"/>
  <c r="F154" i="68"/>
  <c r="E154" i="68"/>
  <c r="AI153" i="68"/>
  <c r="AH153" i="68"/>
  <c r="AG153" i="68"/>
  <c r="AF153" i="68"/>
  <c r="AE153" i="68"/>
  <c r="AD153" i="68"/>
  <c r="J153" i="68"/>
  <c r="I153" i="68"/>
  <c r="H153" i="68"/>
  <c r="G153" i="68"/>
  <c r="F153" i="68"/>
  <c r="E153" i="68"/>
  <c r="AI152" i="68"/>
  <c r="AH152" i="68"/>
  <c r="AG152" i="68"/>
  <c r="AF152" i="68"/>
  <c r="AE152" i="68"/>
  <c r="AD152" i="68"/>
  <c r="J152" i="68"/>
  <c r="I152" i="68"/>
  <c r="H152" i="68"/>
  <c r="G152" i="68"/>
  <c r="F152" i="68"/>
  <c r="E152" i="68"/>
  <c r="AI151" i="68"/>
  <c r="AH151" i="68"/>
  <c r="AG151" i="68"/>
  <c r="AF151" i="68"/>
  <c r="AE151" i="68"/>
  <c r="AD151" i="68"/>
  <c r="J151" i="68"/>
  <c r="I151" i="68"/>
  <c r="H151" i="68"/>
  <c r="G151" i="68"/>
  <c r="F151" i="68"/>
  <c r="E151" i="68"/>
  <c r="AI150" i="68"/>
  <c r="AH150" i="68"/>
  <c r="AG150" i="68"/>
  <c r="AF150" i="68"/>
  <c r="AE150" i="68"/>
  <c r="AD150" i="68"/>
  <c r="J150" i="68"/>
  <c r="I150" i="68"/>
  <c r="H150" i="68"/>
  <c r="G150" i="68"/>
  <c r="F150" i="68"/>
  <c r="E150" i="68"/>
  <c r="AI149" i="68"/>
  <c r="AH149" i="68"/>
  <c r="AG149" i="68"/>
  <c r="AF149" i="68"/>
  <c r="AE149" i="68"/>
  <c r="AD149" i="68"/>
  <c r="J149" i="68"/>
  <c r="I149" i="68"/>
  <c r="H149" i="68"/>
  <c r="G149" i="68"/>
  <c r="F149" i="68"/>
  <c r="E149" i="68"/>
  <c r="AI148" i="68"/>
  <c r="AH148" i="68"/>
  <c r="AG148" i="68"/>
  <c r="AF148" i="68"/>
  <c r="AE148" i="68"/>
  <c r="AD148" i="68"/>
  <c r="J148" i="68"/>
  <c r="I148" i="68"/>
  <c r="H148" i="68"/>
  <c r="G148" i="68"/>
  <c r="F148" i="68"/>
  <c r="E148" i="68"/>
  <c r="AI147" i="68"/>
  <c r="AH147" i="68"/>
  <c r="AG147" i="68"/>
  <c r="AF147" i="68"/>
  <c r="AE147" i="68"/>
  <c r="AD147" i="68"/>
  <c r="J147" i="68"/>
  <c r="I147" i="68"/>
  <c r="H147" i="68"/>
  <c r="G147" i="68"/>
  <c r="F147" i="68"/>
  <c r="E147" i="68"/>
  <c r="AI146" i="68"/>
  <c r="AH146" i="68"/>
  <c r="AG146" i="68"/>
  <c r="AF146" i="68"/>
  <c r="AE146" i="68"/>
  <c r="AD146" i="68"/>
  <c r="J146" i="68"/>
  <c r="I146" i="68"/>
  <c r="H146" i="68"/>
  <c r="G146" i="68"/>
  <c r="F146" i="68"/>
  <c r="E146" i="68"/>
  <c r="AI145" i="68"/>
  <c r="AH145" i="68"/>
  <c r="AG145" i="68"/>
  <c r="AF145" i="68"/>
  <c r="AE145" i="68"/>
  <c r="AD145" i="68"/>
  <c r="J145" i="68"/>
  <c r="I145" i="68"/>
  <c r="H145" i="68"/>
  <c r="G145" i="68"/>
  <c r="F145" i="68"/>
  <c r="E145" i="68"/>
  <c r="AI144" i="68"/>
  <c r="AH144" i="68"/>
  <c r="AG144" i="68"/>
  <c r="AF144" i="68"/>
  <c r="AE144" i="68"/>
  <c r="AD144" i="68"/>
  <c r="J144" i="68"/>
  <c r="I144" i="68"/>
  <c r="H144" i="68"/>
  <c r="G144" i="68"/>
  <c r="F144" i="68"/>
  <c r="E144" i="68"/>
  <c r="AI143" i="68"/>
  <c r="AH143" i="68"/>
  <c r="AG143" i="68"/>
  <c r="AF143" i="68"/>
  <c r="AE143" i="68"/>
  <c r="AD143" i="68"/>
  <c r="J143" i="68"/>
  <c r="I143" i="68"/>
  <c r="H143" i="68"/>
  <c r="G143" i="68"/>
  <c r="F143" i="68"/>
  <c r="E143" i="68"/>
  <c r="AI142" i="68"/>
  <c r="AH142" i="68"/>
  <c r="AG142" i="68"/>
  <c r="AF142" i="68"/>
  <c r="AE142" i="68"/>
  <c r="AD142" i="68"/>
  <c r="J142" i="68"/>
  <c r="I142" i="68"/>
  <c r="H142" i="68"/>
  <c r="G142" i="68"/>
  <c r="F142" i="68"/>
  <c r="E142" i="68"/>
  <c r="AI141" i="68"/>
  <c r="AH141" i="68"/>
  <c r="AG141" i="68"/>
  <c r="AF141" i="68"/>
  <c r="AE141" i="68"/>
  <c r="AD141" i="68"/>
  <c r="J141" i="68"/>
  <c r="I141" i="68"/>
  <c r="H141" i="68"/>
  <c r="G141" i="68"/>
  <c r="F141" i="68"/>
  <c r="E141" i="68"/>
  <c r="AI140" i="68"/>
  <c r="AH140" i="68"/>
  <c r="AG140" i="68"/>
  <c r="AF140" i="68"/>
  <c r="AE140" i="68"/>
  <c r="AD140" i="68"/>
  <c r="J140" i="68"/>
  <c r="I140" i="68"/>
  <c r="H140" i="68"/>
  <c r="G140" i="68"/>
  <c r="F140" i="68"/>
  <c r="E140" i="68"/>
  <c r="AI139" i="68"/>
  <c r="AH139" i="68"/>
  <c r="AG139" i="68"/>
  <c r="AF139" i="68"/>
  <c r="AE139" i="68"/>
  <c r="AD139" i="68"/>
  <c r="J139" i="68"/>
  <c r="I139" i="68"/>
  <c r="H139" i="68"/>
  <c r="G139" i="68"/>
  <c r="F139" i="68"/>
  <c r="E139" i="68"/>
  <c r="AI138" i="68"/>
  <c r="AH138" i="68"/>
  <c r="AG138" i="68"/>
  <c r="AF138" i="68"/>
  <c r="AE138" i="68"/>
  <c r="AD138" i="68"/>
  <c r="J138" i="68"/>
  <c r="I138" i="68"/>
  <c r="H138" i="68"/>
  <c r="G138" i="68"/>
  <c r="F138" i="68"/>
  <c r="E138" i="68"/>
  <c r="AI137" i="68"/>
  <c r="AH137" i="68"/>
  <c r="AG137" i="68"/>
  <c r="AF137" i="68"/>
  <c r="AE137" i="68"/>
  <c r="AD137" i="68"/>
  <c r="J137" i="68"/>
  <c r="I137" i="68"/>
  <c r="H137" i="68"/>
  <c r="G137" i="68"/>
  <c r="F137" i="68"/>
  <c r="E137" i="68"/>
  <c r="AI136" i="68"/>
  <c r="AH136" i="68"/>
  <c r="AG136" i="68"/>
  <c r="AF136" i="68"/>
  <c r="AE136" i="68"/>
  <c r="AD136" i="68"/>
  <c r="J136" i="68"/>
  <c r="I136" i="68"/>
  <c r="H136" i="68"/>
  <c r="G136" i="68"/>
  <c r="F136" i="68"/>
  <c r="E136" i="68"/>
  <c r="AI135" i="68"/>
  <c r="AH135" i="68"/>
  <c r="AG135" i="68"/>
  <c r="AF135" i="68"/>
  <c r="AE135" i="68"/>
  <c r="AD135" i="68"/>
  <c r="J135" i="68"/>
  <c r="I135" i="68"/>
  <c r="H135" i="68"/>
  <c r="G135" i="68"/>
  <c r="F135" i="68"/>
  <c r="E135" i="68"/>
  <c r="AI134" i="68"/>
  <c r="AH134" i="68"/>
  <c r="AG134" i="68"/>
  <c r="AF134" i="68"/>
  <c r="AE134" i="68"/>
  <c r="AD134" i="68"/>
  <c r="J134" i="68"/>
  <c r="I134" i="68"/>
  <c r="H134" i="68"/>
  <c r="G134" i="68"/>
  <c r="F134" i="68"/>
  <c r="E134" i="68"/>
  <c r="AI133" i="68"/>
  <c r="AH133" i="68"/>
  <c r="AG133" i="68"/>
  <c r="AF133" i="68"/>
  <c r="AE133" i="68"/>
  <c r="AD133" i="68"/>
  <c r="J133" i="68"/>
  <c r="I133" i="68"/>
  <c r="H133" i="68"/>
  <c r="G133" i="68"/>
  <c r="F133" i="68"/>
  <c r="E133" i="68"/>
  <c r="AI132" i="68"/>
  <c r="AH132" i="68"/>
  <c r="AG132" i="68"/>
  <c r="AF132" i="68"/>
  <c r="AE132" i="68"/>
  <c r="AD132" i="68"/>
  <c r="J132" i="68"/>
  <c r="I132" i="68"/>
  <c r="H132" i="68"/>
  <c r="G132" i="68"/>
  <c r="F132" i="68"/>
  <c r="E132" i="68"/>
  <c r="AI131" i="68"/>
  <c r="AH131" i="68"/>
  <c r="AG131" i="68"/>
  <c r="AF131" i="68"/>
  <c r="AE131" i="68"/>
  <c r="AD131" i="68"/>
  <c r="J131" i="68"/>
  <c r="I131" i="68"/>
  <c r="H131" i="68"/>
  <c r="G131" i="68"/>
  <c r="F131" i="68"/>
  <c r="E131" i="68"/>
  <c r="AI130" i="68"/>
  <c r="AH130" i="68"/>
  <c r="AG130" i="68"/>
  <c r="AF130" i="68"/>
  <c r="AE130" i="68"/>
  <c r="AD130" i="68"/>
  <c r="J130" i="68"/>
  <c r="I130" i="68"/>
  <c r="H130" i="68"/>
  <c r="G130" i="68"/>
  <c r="F130" i="68"/>
  <c r="E130" i="68"/>
  <c r="AI129" i="68"/>
  <c r="AH129" i="68"/>
  <c r="AG129" i="68"/>
  <c r="AF129" i="68"/>
  <c r="AE129" i="68"/>
  <c r="AD129" i="68"/>
  <c r="J129" i="68"/>
  <c r="I129" i="68"/>
  <c r="H129" i="68"/>
  <c r="G129" i="68"/>
  <c r="F129" i="68"/>
  <c r="E129" i="68"/>
  <c r="AI128" i="68"/>
  <c r="AH128" i="68"/>
  <c r="AG128" i="68"/>
  <c r="AF128" i="68"/>
  <c r="AE128" i="68"/>
  <c r="AD128" i="68"/>
  <c r="J128" i="68"/>
  <c r="I128" i="68"/>
  <c r="H128" i="68"/>
  <c r="G128" i="68"/>
  <c r="F128" i="68"/>
  <c r="E128" i="68"/>
  <c r="AI127" i="68"/>
  <c r="AG127" i="68"/>
  <c r="AF127" i="68"/>
  <c r="AE127" i="68"/>
  <c r="J127" i="68"/>
  <c r="H127" i="68"/>
  <c r="F127" i="68"/>
  <c r="AI126" i="68"/>
  <c r="AH126" i="68"/>
  <c r="AG126" i="68"/>
  <c r="AF126" i="68"/>
  <c r="AE126" i="68"/>
  <c r="AD126" i="68"/>
  <c r="J126" i="68"/>
  <c r="I126" i="68"/>
  <c r="H126" i="68"/>
  <c r="G126" i="68"/>
  <c r="F126" i="68"/>
  <c r="E126" i="68"/>
  <c r="AI125" i="68"/>
  <c r="AH125" i="68"/>
  <c r="AG125" i="68"/>
  <c r="AF125" i="68"/>
  <c r="AE125" i="68"/>
  <c r="AD125" i="68"/>
  <c r="J125" i="68"/>
  <c r="I125" i="68"/>
  <c r="H125" i="68"/>
  <c r="G125" i="68"/>
  <c r="F125" i="68"/>
  <c r="E125" i="68"/>
  <c r="AI124" i="68"/>
  <c r="AH124" i="68"/>
  <c r="AG124" i="68"/>
  <c r="AF124" i="68"/>
  <c r="AE124" i="68"/>
  <c r="AD124" i="68"/>
  <c r="J124" i="68"/>
  <c r="I124" i="68"/>
  <c r="H124" i="68"/>
  <c r="G124" i="68"/>
  <c r="F124" i="68"/>
  <c r="E124" i="68"/>
  <c r="AI119" i="68"/>
  <c r="AH119" i="68"/>
  <c r="AG119" i="68"/>
  <c r="AF119" i="68"/>
  <c r="AE119" i="68"/>
  <c r="AD119" i="68"/>
  <c r="J119" i="68"/>
  <c r="I119" i="68"/>
  <c r="H119" i="68"/>
  <c r="G119" i="68"/>
  <c r="F119" i="68"/>
  <c r="E119" i="68"/>
  <c r="AI118" i="68"/>
  <c r="AH118" i="68"/>
  <c r="AG118" i="68"/>
  <c r="AF118" i="68"/>
  <c r="AE118" i="68"/>
  <c r="AD118" i="68"/>
  <c r="J118" i="68"/>
  <c r="I118" i="68"/>
  <c r="H118" i="68"/>
  <c r="G118" i="68"/>
  <c r="F118" i="68"/>
  <c r="E118" i="68"/>
  <c r="AI117" i="68"/>
  <c r="AH117" i="68"/>
  <c r="AG117" i="68"/>
  <c r="AF117" i="68"/>
  <c r="AE117" i="68"/>
  <c r="AD117" i="68"/>
  <c r="J117" i="68"/>
  <c r="I117" i="68"/>
  <c r="H117" i="68"/>
  <c r="G117" i="68"/>
  <c r="F117" i="68"/>
  <c r="E117" i="68"/>
  <c r="AI116" i="68"/>
  <c r="AH116" i="68"/>
  <c r="AG116" i="68"/>
  <c r="AF116" i="68"/>
  <c r="AE116" i="68"/>
  <c r="AD116" i="68"/>
  <c r="J116" i="68"/>
  <c r="I116" i="68"/>
  <c r="H116" i="68"/>
  <c r="G116" i="68"/>
  <c r="F116" i="68"/>
  <c r="E116" i="68"/>
  <c r="AI115" i="68"/>
  <c r="AH115" i="68"/>
  <c r="AG115" i="68"/>
  <c r="AF115" i="68"/>
  <c r="AE115" i="68"/>
  <c r="AD115" i="68"/>
  <c r="J115" i="68"/>
  <c r="I115" i="68"/>
  <c r="H115" i="68"/>
  <c r="G115" i="68"/>
  <c r="F115" i="68"/>
  <c r="E115" i="68"/>
  <c r="AI114" i="68"/>
  <c r="AH114" i="68"/>
  <c r="AG114" i="68"/>
  <c r="AF114" i="68"/>
  <c r="AE114" i="68"/>
  <c r="AD114" i="68"/>
  <c r="J114" i="68"/>
  <c r="I114" i="68"/>
  <c r="H114" i="68"/>
  <c r="G114" i="68"/>
  <c r="F114" i="68"/>
  <c r="E114" i="68"/>
  <c r="AI113" i="68"/>
  <c r="AH113" i="68"/>
  <c r="AG113" i="68"/>
  <c r="AF113" i="68"/>
  <c r="AE113" i="68"/>
  <c r="AD113" i="68"/>
  <c r="J113" i="68"/>
  <c r="I113" i="68"/>
  <c r="H113" i="68"/>
  <c r="G113" i="68"/>
  <c r="F113" i="68"/>
  <c r="E113" i="68"/>
  <c r="AI112" i="68"/>
  <c r="AH112" i="68"/>
  <c r="AG112" i="68"/>
  <c r="AF112" i="68"/>
  <c r="AE112" i="68"/>
  <c r="AD112" i="68"/>
  <c r="J112" i="68"/>
  <c r="I112" i="68"/>
  <c r="H112" i="68"/>
  <c r="G112" i="68"/>
  <c r="F112" i="68"/>
  <c r="E112" i="68"/>
  <c r="AI111" i="68"/>
  <c r="AH111" i="68"/>
  <c r="AG111" i="68"/>
  <c r="AF111" i="68"/>
  <c r="AE111" i="68"/>
  <c r="AD111" i="68"/>
  <c r="J111" i="68"/>
  <c r="I111" i="68"/>
  <c r="H111" i="68"/>
  <c r="G111" i="68"/>
  <c r="F111" i="68"/>
  <c r="E111" i="68"/>
  <c r="AI110" i="68"/>
  <c r="AH110" i="68"/>
  <c r="AG110" i="68"/>
  <c r="AF110" i="68"/>
  <c r="AE110" i="68"/>
  <c r="AD110" i="68"/>
  <c r="J110" i="68"/>
  <c r="I110" i="68"/>
  <c r="H110" i="68"/>
  <c r="G110" i="68"/>
  <c r="F110" i="68"/>
  <c r="E110" i="68"/>
  <c r="AI109" i="68"/>
  <c r="AH109" i="68"/>
  <c r="AG109" i="68"/>
  <c r="AF109" i="68"/>
  <c r="AE109" i="68"/>
  <c r="AD109" i="68"/>
  <c r="J109" i="68"/>
  <c r="I109" i="68"/>
  <c r="H109" i="68"/>
  <c r="G109" i="68"/>
  <c r="F109" i="68"/>
  <c r="E109" i="68"/>
  <c r="AI108" i="68"/>
  <c r="AH108" i="68"/>
  <c r="AG108" i="68"/>
  <c r="AF108" i="68"/>
  <c r="AE108" i="68"/>
  <c r="AD108" i="68"/>
  <c r="J108" i="68"/>
  <c r="I108" i="68"/>
  <c r="H108" i="68"/>
  <c r="G108" i="68"/>
  <c r="F108" i="68"/>
  <c r="E108" i="68"/>
  <c r="AI107" i="68"/>
  <c r="AH107" i="68"/>
  <c r="AG107" i="68"/>
  <c r="AF107" i="68"/>
  <c r="AE107" i="68"/>
  <c r="AD107" i="68"/>
  <c r="J107" i="68"/>
  <c r="I107" i="68"/>
  <c r="H107" i="68"/>
  <c r="G107" i="68"/>
  <c r="F107" i="68"/>
  <c r="E107" i="68"/>
  <c r="AI106" i="68"/>
  <c r="AH106" i="68"/>
  <c r="AG106" i="68"/>
  <c r="AF106" i="68"/>
  <c r="AE106" i="68"/>
  <c r="AD106" i="68"/>
  <c r="J106" i="68"/>
  <c r="I106" i="68"/>
  <c r="H106" i="68"/>
  <c r="G106" i="68"/>
  <c r="F106" i="68"/>
  <c r="E106" i="68"/>
  <c r="AI105" i="68"/>
  <c r="AH105" i="68"/>
  <c r="AG105" i="68"/>
  <c r="AF105" i="68"/>
  <c r="AE105" i="68"/>
  <c r="AD105" i="68"/>
  <c r="J105" i="68"/>
  <c r="I105" i="68"/>
  <c r="H105" i="68"/>
  <c r="G105" i="68"/>
  <c r="F105" i="68"/>
  <c r="E105" i="68"/>
  <c r="AI104" i="68"/>
  <c r="AH104" i="68"/>
  <c r="AG104" i="68"/>
  <c r="AF104" i="68"/>
  <c r="AE104" i="68"/>
  <c r="AD104" i="68"/>
  <c r="J104" i="68"/>
  <c r="I104" i="68"/>
  <c r="H104" i="68"/>
  <c r="G104" i="68"/>
  <c r="F104" i="68"/>
  <c r="E104" i="68"/>
  <c r="AI103" i="68"/>
  <c r="AH103" i="68"/>
  <c r="AG103" i="68"/>
  <c r="AF103" i="68"/>
  <c r="AE103" i="68"/>
  <c r="AD103" i="68"/>
  <c r="J103" i="68"/>
  <c r="I103" i="68"/>
  <c r="H103" i="68"/>
  <c r="G103" i="68"/>
  <c r="F103" i="68"/>
  <c r="E103" i="68"/>
  <c r="AI102" i="68"/>
  <c r="AH102" i="68"/>
  <c r="AG102" i="68"/>
  <c r="AF102" i="68"/>
  <c r="AE102" i="68"/>
  <c r="AD102" i="68"/>
  <c r="J102" i="68"/>
  <c r="I102" i="68"/>
  <c r="H102" i="68"/>
  <c r="G102" i="68"/>
  <c r="F102" i="68"/>
  <c r="E102" i="68"/>
  <c r="AI101" i="68"/>
  <c r="AH101" i="68"/>
  <c r="AG101" i="68"/>
  <c r="AF101" i="68"/>
  <c r="AE101" i="68"/>
  <c r="AD101" i="68"/>
  <c r="J101" i="68"/>
  <c r="I101" i="68"/>
  <c r="H101" i="68"/>
  <c r="G101" i="68"/>
  <c r="F101" i="68"/>
  <c r="E101" i="68"/>
  <c r="AI100" i="68"/>
  <c r="AH100" i="68"/>
  <c r="AG100" i="68"/>
  <c r="AF100" i="68"/>
  <c r="AE100" i="68"/>
  <c r="AD100" i="68"/>
  <c r="J100" i="68"/>
  <c r="I100" i="68"/>
  <c r="H100" i="68"/>
  <c r="G100" i="68"/>
  <c r="F100" i="68"/>
  <c r="E100" i="68"/>
  <c r="AI99" i="68"/>
  <c r="AH99" i="68"/>
  <c r="AG99" i="68"/>
  <c r="AF99" i="68"/>
  <c r="AE99" i="68"/>
  <c r="AD99" i="68"/>
  <c r="J99" i="68"/>
  <c r="I99" i="68"/>
  <c r="H99" i="68"/>
  <c r="G99" i="68"/>
  <c r="F99" i="68"/>
  <c r="E99" i="68"/>
  <c r="AI98" i="68"/>
  <c r="AH98" i="68"/>
  <c r="AG98" i="68"/>
  <c r="AF98" i="68"/>
  <c r="AE98" i="68"/>
  <c r="AD98" i="68"/>
  <c r="J98" i="68"/>
  <c r="I98" i="68"/>
  <c r="H98" i="68"/>
  <c r="G98" i="68"/>
  <c r="F98" i="68"/>
  <c r="E98" i="68"/>
  <c r="AI97" i="68"/>
  <c r="AH97" i="68"/>
  <c r="AG97" i="68"/>
  <c r="AF97" i="68"/>
  <c r="AE97" i="68"/>
  <c r="AD97" i="68"/>
  <c r="J97" i="68"/>
  <c r="I97" i="68"/>
  <c r="H97" i="68"/>
  <c r="G97" i="68"/>
  <c r="F97" i="68"/>
  <c r="E97" i="68"/>
  <c r="AI96" i="68"/>
  <c r="AH96" i="68"/>
  <c r="AG96" i="68"/>
  <c r="AF96" i="68"/>
  <c r="AE96" i="68"/>
  <c r="AD96" i="68"/>
  <c r="J96" i="68"/>
  <c r="I96" i="68"/>
  <c r="H96" i="68"/>
  <c r="G96" i="68"/>
  <c r="F96" i="68"/>
  <c r="E96" i="68"/>
  <c r="AI95" i="68"/>
  <c r="AH95" i="68"/>
  <c r="AG95" i="68"/>
  <c r="AF95" i="68"/>
  <c r="AE95" i="68"/>
  <c r="AD95" i="68"/>
  <c r="J95" i="68"/>
  <c r="I95" i="68"/>
  <c r="H95" i="68"/>
  <c r="G95" i="68"/>
  <c r="F95" i="68"/>
  <c r="E95" i="68"/>
  <c r="AI94" i="68"/>
  <c r="AH94" i="68"/>
  <c r="AG94" i="68"/>
  <c r="AF94" i="68"/>
  <c r="AE94" i="68"/>
  <c r="AD94" i="68"/>
  <c r="J94" i="68"/>
  <c r="I94" i="68"/>
  <c r="H94" i="68"/>
  <c r="G94" i="68"/>
  <c r="F94" i="68"/>
  <c r="E94" i="68"/>
  <c r="AI93" i="68"/>
  <c r="AH93" i="68"/>
  <c r="AG93" i="68"/>
  <c r="AF93" i="68"/>
  <c r="AE93" i="68"/>
  <c r="AD93" i="68"/>
  <c r="J93" i="68"/>
  <c r="I93" i="68"/>
  <c r="H93" i="68"/>
  <c r="G93" i="68"/>
  <c r="F93" i="68"/>
  <c r="E93" i="68"/>
  <c r="AI92" i="68"/>
  <c r="AH92" i="68"/>
  <c r="AG92" i="68"/>
  <c r="AF92" i="68"/>
  <c r="AE92" i="68"/>
  <c r="AD92" i="68"/>
  <c r="J92" i="68"/>
  <c r="I92" i="68"/>
  <c r="H92" i="68"/>
  <c r="G92" i="68"/>
  <c r="F92" i="68"/>
  <c r="E92" i="68"/>
  <c r="AI91" i="68"/>
  <c r="AH91" i="68"/>
  <c r="AG91" i="68"/>
  <c r="AF91" i="68"/>
  <c r="AE91" i="68"/>
  <c r="AD91" i="68"/>
  <c r="J91" i="68"/>
  <c r="I91" i="68"/>
  <c r="H91" i="68"/>
  <c r="G91" i="68"/>
  <c r="F91" i="68"/>
  <c r="E91" i="68"/>
  <c r="AI90" i="68"/>
  <c r="AH90" i="68"/>
  <c r="AG90" i="68"/>
  <c r="AF90" i="68"/>
  <c r="AE90" i="68"/>
  <c r="AD90" i="68"/>
  <c r="J90" i="68"/>
  <c r="I90" i="68"/>
  <c r="H90" i="68"/>
  <c r="G90" i="68"/>
  <c r="F90" i="68"/>
  <c r="E90" i="68"/>
  <c r="AI89" i="68"/>
  <c r="AH89" i="68"/>
  <c r="AG89" i="68"/>
  <c r="AF89" i="68"/>
  <c r="AD89" i="68"/>
  <c r="J89" i="68"/>
  <c r="I89" i="68"/>
  <c r="H89" i="68"/>
  <c r="G89" i="68"/>
  <c r="E89" i="68"/>
  <c r="AI88" i="68"/>
  <c r="AH88" i="68"/>
  <c r="AG88" i="68"/>
  <c r="AF88" i="68"/>
  <c r="AE88" i="68"/>
  <c r="AD88" i="68"/>
  <c r="J88" i="68"/>
  <c r="I88" i="68"/>
  <c r="H88" i="68"/>
  <c r="G88" i="68"/>
  <c r="F88" i="68"/>
  <c r="E88" i="68"/>
  <c r="AI87" i="68"/>
  <c r="AH87" i="68"/>
  <c r="AG87" i="68"/>
  <c r="AF87" i="68"/>
  <c r="AE87" i="68"/>
  <c r="AD87" i="68"/>
  <c r="J87" i="68"/>
  <c r="I87" i="68"/>
  <c r="H87" i="68"/>
  <c r="G87" i="68"/>
  <c r="F87" i="68"/>
  <c r="E87" i="68"/>
  <c r="AI86" i="68"/>
  <c r="AH86" i="68"/>
  <c r="AG86" i="68"/>
  <c r="AF86" i="68"/>
  <c r="AE86" i="68"/>
  <c r="AD86" i="68"/>
  <c r="J86" i="68"/>
  <c r="I86" i="68"/>
  <c r="H86" i="68"/>
  <c r="G86" i="68"/>
  <c r="F86" i="68"/>
  <c r="E86" i="68"/>
  <c r="AI85" i="68"/>
  <c r="AH85" i="68"/>
  <c r="AG85" i="68"/>
  <c r="AF85" i="68"/>
  <c r="AE85" i="68"/>
  <c r="AD85" i="68"/>
  <c r="J85" i="68"/>
  <c r="I85" i="68"/>
  <c r="H85" i="68"/>
  <c r="G85" i="68"/>
  <c r="F85" i="68"/>
  <c r="E85" i="68"/>
  <c r="AH84" i="68"/>
  <c r="AG84" i="68"/>
  <c r="AF84" i="68"/>
  <c r="AD84" i="68"/>
  <c r="I84" i="68"/>
  <c r="H84" i="68"/>
  <c r="G84" i="68"/>
  <c r="E84" i="68"/>
  <c r="AI83" i="68"/>
  <c r="AH83" i="68"/>
  <c r="AG83" i="68"/>
  <c r="AF83" i="68"/>
  <c r="AE83" i="68"/>
  <c r="AD83" i="68"/>
  <c r="J83" i="68"/>
  <c r="I83" i="68"/>
  <c r="H83" i="68"/>
  <c r="G83" i="68"/>
  <c r="F83" i="68"/>
  <c r="E83" i="68"/>
  <c r="AI82" i="68"/>
  <c r="AH82" i="68"/>
  <c r="AG82" i="68"/>
  <c r="AF82" i="68"/>
  <c r="AE82" i="68"/>
  <c r="AD82" i="68"/>
  <c r="J82" i="68"/>
  <c r="I82" i="68"/>
  <c r="H82" i="68"/>
  <c r="G82" i="68"/>
  <c r="F82" i="68"/>
  <c r="E82" i="68"/>
  <c r="AI81" i="68"/>
  <c r="AH81" i="68"/>
  <c r="AG81" i="68"/>
  <c r="AF81" i="68"/>
  <c r="AE81" i="68"/>
  <c r="AD81" i="68"/>
  <c r="J81" i="68"/>
  <c r="I81" i="68"/>
  <c r="H81" i="68"/>
  <c r="G81" i="68"/>
  <c r="F81" i="68"/>
  <c r="E81" i="68"/>
  <c r="AI80" i="68"/>
  <c r="AH80" i="68"/>
  <c r="AG80" i="68"/>
  <c r="AF80" i="68"/>
  <c r="AE80" i="68"/>
  <c r="AD80" i="68"/>
  <c r="J80" i="68"/>
  <c r="I80" i="68"/>
  <c r="H80" i="68"/>
  <c r="G80" i="68"/>
  <c r="F80" i="68"/>
  <c r="E80" i="68"/>
  <c r="AE73" i="68"/>
  <c r="F73" i="68"/>
  <c r="AH72" i="68"/>
  <c r="AE72" i="68"/>
  <c r="I72" i="68"/>
  <c r="F72" i="68"/>
  <c r="AH71" i="68"/>
  <c r="AE71" i="68"/>
  <c r="I71" i="68"/>
  <c r="F71" i="68"/>
  <c r="AE69" i="68"/>
  <c r="F69" i="68"/>
  <c r="AH68" i="68"/>
  <c r="AE68" i="68"/>
  <c r="I68" i="68"/>
  <c r="F68" i="68"/>
  <c r="AH67" i="68"/>
  <c r="AE67" i="68"/>
  <c r="I67" i="68"/>
  <c r="F67" i="68"/>
  <c r="AE65" i="68"/>
  <c r="F65" i="68"/>
  <c r="AH64" i="68"/>
  <c r="AE64" i="68"/>
  <c r="I64" i="68"/>
  <c r="F64" i="68"/>
  <c r="AH63" i="68"/>
  <c r="AE63" i="68"/>
  <c r="I63" i="68"/>
  <c r="F63" i="68"/>
  <c r="AE61" i="68"/>
  <c r="F61" i="68"/>
  <c r="AH60" i="68"/>
  <c r="AE60" i="68"/>
  <c r="I60" i="68"/>
  <c r="F60" i="68"/>
  <c r="AH59" i="68"/>
  <c r="AE59" i="68"/>
  <c r="I59" i="68"/>
  <c r="F59" i="68"/>
  <c r="AE57" i="68"/>
  <c r="F57" i="68"/>
  <c r="AH56" i="68"/>
  <c r="AE56" i="68"/>
  <c r="I56" i="68"/>
  <c r="F56" i="68"/>
  <c r="AH55" i="68"/>
  <c r="AE55" i="68"/>
  <c r="I55" i="68"/>
  <c r="F55" i="68"/>
  <c r="AE53" i="68"/>
  <c r="AS13" i="68" s="1"/>
  <c r="F53" i="68"/>
  <c r="AH52" i="68"/>
  <c r="AW12" i="68" s="1"/>
  <c r="AE52" i="68"/>
  <c r="I52" i="68"/>
  <c r="F52" i="68"/>
  <c r="AH51" i="68"/>
  <c r="AW11" i="68"/>
  <c r="AE51" i="68"/>
  <c r="AS11" i="68" s="1"/>
  <c r="I51" i="68"/>
  <c r="AJ41" i="68"/>
  <c r="AW6" i="68"/>
  <c r="AG41" i="68"/>
  <c r="AD41" i="68"/>
  <c r="AW4" i="68" s="1"/>
  <c r="K41" i="68"/>
  <c r="X6" i="68" s="1"/>
  <c r="H41" i="68"/>
  <c r="E41" i="68"/>
  <c r="X4" i="68"/>
  <c r="AK34" i="68"/>
  <c r="AM34" i="68" s="1"/>
  <c r="AJ19" i="68"/>
  <c r="AE177" i="68"/>
  <c r="AG19" i="68"/>
  <c r="AS5" i="68"/>
  <c r="AD19" i="68"/>
  <c r="AE84" i="68"/>
  <c r="F177" i="68"/>
  <c r="T5" i="68"/>
  <c r="AV6" i="68"/>
  <c r="AT6" i="68"/>
  <c r="AS6" i="68"/>
  <c r="AR6" i="68"/>
  <c r="AP6" i="68"/>
  <c r="W6" i="68"/>
  <c r="U6" i="68"/>
  <c r="T6" i="68"/>
  <c r="S6" i="68"/>
  <c r="Q6" i="68"/>
  <c r="AW5" i="68"/>
  <c r="AV5" i="68"/>
  <c r="AT5" i="68"/>
  <c r="AR5" i="68"/>
  <c r="AP5" i="68"/>
  <c r="X5" i="68"/>
  <c r="W5" i="68"/>
  <c r="U5" i="68"/>
  <c r="S5" i="68"/>
  <c r="Q5" i="68"/>
  <c r="AV4" i="68"/>
  <c r="AT4" i="68"/>
  <c r="AR4" i="68"/>
  <c r="AP4" i="68"/>
  <c r="W4" i="68"/>
  <c r="U4" i="68"/>
  <c r="S4" i="68"/>
  <c r="Q4" i="68"/>
  <c r="AQ1" i="68"/>
  <c r="R1" i="68"/>
  <c r="L33" i="25"/>
  <c r="L20" i="25"/>
  <c r="L21" i="25"/>
  <c r="L22" i="25"/>
  <c r="L23" i="25"/>
  <c r="L24" i="25"/>
  <c r="L25" i="25"/>
  <c r="L26" i="25"/>
  <c r="L27" i="25"/>
  <c r="L18" i="25"/>
  <c r="L19" i="25"/>
  <c r="L17" i="25"/>
  <c r="L16" i="25"/>
  <c r="F17" i="25"/>
  <c r="H17" i="25" s="1"/>
  <c r="O6" i="25"/>
  <c r="Q6" i="25" s="1"/>
  <c r="N17" i="25" s="1"/>
  <c r="F6" i="25"/>
  <c r="H6" i="25" s="1"/>
  <c r="F16" i="25"/>
  <c r="H16" i="25" s="1"/>
  <c r="O5" i="25"/>
  <c r="Q5" i="25" s="1"/>
  <c r="F5" i="25"/>
  <c r="H5" i="25" s="1"/>
  <c r="N16" i="25" s="1"/>
  <c r="P16" i="25" s="1"/>
  <c r="R48" i="18"/>
  <c r="M48" i="18"/>
  <c r="R46" i="18"/>
  <c r="M46" i="18"/>
  <c r="R44" i="18"/>
  <c r="M44" i="18"/>
  <c r="R47" i="18"/>
  <c r="M47" i="18"/>
  <c r="R45" i="18"/>
  <c r="M45" i="18"/>
  <c r="R43" i="18"/>
  <c r="M43" i="18"/>
  <c r="R42" i="18"/>
  <c r="M42" i="18"/>
  <c r="S42" i="18" s="1"/>
  <c r="G42" i="18" s="1"/>
  <c r="R40" i="18"/>
  <c r="M40" i="18"/>
  <c r="R38" i="18"/>
  <c r="M38" i="18"/>
  <c r="S38" i="18" s="1"/>
  <c r="G38" i="18" s="1"/>
  <c r="R36" i="18"/>
  <c r="M36" i="18"/>
  <c r="S36" i="18" s="1"/>
  <c r="G36" i="18" s="1"/>
  <c r="R34" i="18"/>
  <c r="M34" i="18"/>
  <c r="M34" i="8"/>
  <c r="M36" i="8"/>
  <c r="AB36" i="8" s="1"/>
  <c r="Q34" i="8"/>
  <c r="AB41" i="32"/>
  <c r="A1" i="32" s="1"/>
  <c r="E19" i="26"/>
  <c r="F84" i="26"/>
  <c r="K10" i="7"/>
  <c r="K9" i="7"/>
  <c r="K19" i="7"/>
  <c r="F172" i="7" s="1"/>
  <c r="N17" i="7"/>
  <c r="J18" i="7"/>
  <c r="F123" i="7"/>
  <c r="J17" i="7"/>
  <c r="H19" i="7" s="1"/>
  <c r="AH72" i="57"/>
  <c r="I71" i="57"/>
  <c r="I72" i="57"/>
  <c r="F72" i="57"/>
  <c r="F73" i="57"/>
  <c r="AE73" i="59"/>
  <c r="AH72" i="59"/>
  <c r="AE72" i="59"/>
  <c r="AH71" i="59"/>
  <c r="AE71" i="59"/>
  <c r="AE69" i="59"/>
  <c r="AH68" i="59"/>
  <c r="AE68" i="59"/>
  <c r="AH67" i="59"/>
  <c r="AE67" i="59"/>
  <c r="AE65" i="59"/>
  <c r="AH64" i="59"/>
  <c r="AE64" i="59"/>
  <c r="AH63" i="59"/>
  <c r="AE63" i="59"/>
  <c r="AE61" i="59"/>
  <c r="AH60" i="59"/>
  <c r="AE60" i="59"/>
  <c r="AH59" i="59"/>
  <c r="AE59" i="59"/>
  <c r="AE57" i="59"/>
  <c r="AH56" i="59"/>
  <c r="AE56" i="59"/>
  <c r="AH55" i="59"/>
  <c r="AE55" i="59"/>
  <c r="AE53" i="59"/>
  <c r="AH52" i="59"/>
  <c r="AE52" i="59"/>
  <c r="AH51" i="59"/>
  <c r="AW11" i="59" s="1"/>
  <c r="AE51" i="59"/>
  <c r="AE73" i="57"/>
  <c r="AE72" i="57"/>
  <c r="AH71" i="57"/>
  <c r="AE71" i="57"/>
  <c r="AE69" i="57"/>
  <c r="AH68" i="57"/>
  <c r="AE68" i="57"/>
  <c r="AH67" i="57"/>
  <c r="AE67" i="57"/>
  <c r="AE65" i="57"/>
  <c r="AH64" i="57"/>
  <c r="AE64" i="57"/>
  <c r="AH63" i="57"/>
  <c r="AE63" i="57"/>
  <c r="F73" i="59"/>
  <c r="I72" i="59"/>
  <c r="F72" i="59"/>
  <c r="I71" i="59"/>
  <c r="F71" i="59"/>
  <c r="F69" i="59"/>
  <c r="I68" i="59"/>
  <c r="F68" i="59"/>
  <c r="I67" i="59"/>
  <c r="F67" i="59"/>
  <c r="F65" i="59"/>
  <c r="I64" i="59"/>
  <c r="F64" i="59"/>
  <c r="I63" i="59"/>
  <c r="F63" i="59"/>
  <c r="F61" i="59"/>
  <c r="I60" i="59"/>
  <c r="F60" i="59"/>
  <c r="I59" i="59"/>
  <c r="F59" i="59"/>
  <c r="F57" i="59"/>
  <c r="I56" i="59"/>
  <c r="F56" i="59"/>
  <c r="I55" i="59"/>
  <c r="F55" i="59"/>
  <c r="F53" i="59"/>
  <c r="I52" i="59"/>
  <c r="F52" i="59"/>
  <c r="I51" i="59"/>
  <c r="F51" i="59"/>
  <c r="F71" i="57"/>
  <c r="F69" i="57"/>
  <c r="I68" i="57"/>
  <c r="F68" i="57"/>
  <c r="I67" i="57"/>
  <c r="F67" i="57"/>
  <c r="F65" i="57"/>
  <c r="I64" i="57"/>
  <c r="F64" i="57"/>
  <c r="I63" i="57"/>
  <c r="F63" i="57"/>
  <c r="F61" i="57"/>
  <c r="I60" i="57"/>
  <c r="F60" i="57"/>
  <c r="I59" i="57"/>
  <c r="F59" i="57"/>
  <c r="F57" i="57"/>
  <c r="I56" i="57"/>
  <c r="F56" i="57"/>
  <c r="I55" i="57"/>
  <c r="F55" i="57"/>
  <c r="F53" i="57"/>
  <c r="I52" i="57"/>
  <c r="F52" i="57"/>
  <c r="I51" i="57"/>
  <c r="X10" i="57" s="1"/>
  <c r="F51" i="57"/>
  <c r="T10" i="57" s="1"/>
  <c r="AE61" i="26"/>
  <c r="AH71" i="26"/>
  <c r="AH67" i="26"/>
  <c r="AH63" i="26"/>
  <c r="AH59" i="26"/>
  <c r="AH55" i="26"/>
  <c r="AH51" i="26"/>
  <c r="AE71" i="26"/>
  <c r="AE67" i="26"/>
  <c r="AE63" i="26"/>
  <c r="AE59" i="26"/>
  <c r="AE55" i="26"/>
  <c r="AE51" i="26"/>
  <c r="AH72" i="26"/>
  <c r="AH68" i="26"/>
  <c r="AH64" i="26"/>
  <c r="AH60" i="26"/>
  <c r="AH56" i="26"/>
  <c r="AH52" i="26"/>
  <c r="AE72" i="26"/>
  <c r="AE68" i="26"/>
  <c r="AE64" i="26"/>
  <c r="AE60" i="26"/>
  <c r="AE56" i="26"/>
  <c r="AE52" i="26"/>
  <c r="F51" i="26"/>
  <c r="I72" i="26"/>
  <c r="I68" i="26"/>
  <c r="I64" i="26"/>
  <c r="I60" i="26"/>
  <c r="I56" i="26"/>
  <c r="I52" i="26"/>
  <c r="F72" i="26"/>
  <c r="F68" i="26"/>
  <c r="F64" i="26"/>
  <c r="F60" i="26"/>
  <c r="F56" i="26"/>
  <c r="F52" i="26"/>
  <c r="T11" i="26" s="1"/>
  <c r="I71" i="26"/>
  <c r="I67" i="26"/>
  <c r="I63" i="26"/>
  <c r="I59" i="26"/>
  <c r="I55" i="26"/>
  <c r="I51" i="26"/>
  <c r="X10" i="26"/>
  <c r="F71" i="26"/>
  <c r="F67" i="26"/>
  <c r="F63" i="26"/>
  <c r="F59" i="26"/>
  <c r="T10" i="26" s="1"/>
  <c r="F55" i="26"/>
  <c r="AJ61" i="7"/>
  <c r="AJ57" i="7"/>
  <c r="AJ53" i="7"/>
  <c r="AJ49" i="7"/>
  <c r="AJ45" i="7"/>
  <c r="AJ41" i="7"/>
  <c r="AG61" i="7"/>
  <c r="AG57" i="7"/>
  <c r="AG53" i="7"/>
  <c r="AG49" i="7"/>
  <c r="AG45" i="7"/>
  <c r="AG41" i="7"/>
  <c r="AJ62" i="7"/>
  <c r="AJ58" i="7"/>
  <c r="AJ54" i="7"/>
  <c r="AJ50" i="7"/>
  <c r="AJ46" i="7"/>
  <c r="AJ42" i="7"/>
  <c r="AG62" i="7"/>
  <c r="AG58" i="7"/>
  <c r="AG54" i="7"/>
  <c r="AG50" i="7"/>
  <c r="AG46" i="7"/>
  <c r="AG42" i="7"/>
  <c r="I62" i="7"/>
  <c r="I58" i="7"/>
  <c r="I54" i="7"/>
  <c r="I50" i="7"/>
  <c r="I46" i="7"/>
  <c r="I42" i="7"/>
  <c r="Y5" i="7"/>
  <c r="F62" i="7"/>
  <c r="F58" i="7"/>
  <c r="F54" i="7"/>
  <c r="F50" i="7"/>
  <c r="F46" i="7"/>
  <c r="I61" i="7"/>
  <c r="I57" i="7"/>
  <c r="I53" i="7"/>
  <c r="I49" i="7"/>
  <c r="I45" i="7"/>
  <c r="I41" i="7"/>
  <c r="Y4" i="7"/>
  <c r="F61" i="7"/>
  <c r="F57" i="7"/>
  <c r="F53" i="7"/>
  <c r="F49" i="7"/>
  <c r="F45" i="7"/>
  <c r="AH66" i="5"/>
  <c r="AK64" i="5"/>
  <c r="AK60" i="5"/>
  <c r="AK56" i="5"/>
  <c r="AK52" i="5"/>
  <c r="AK48" i="5"/>
  <c r="AK44" i="5"/>
  <c r="AH64" i="5"/>
  <c r="AH60" i="5"/>
  <c r="AH56" i="5"/>
  <c r="AH52" i="5"/>
  <c r="AH48" i="5"/>
  <c r="AH44" i="5"/>
  <c r="AK65" i="5"/>
  <c r="AK61" i="5"/>
  <c r="AK57" i="5"/>
  <c r="AK53" i="5"/>
  <c r="AK49" i="5"/>
  <c r="AK45" i="5"/>
  <c r="AH65" i="5"/>
  <c r="AH61" i="5"/>
  <c r="AH57" i="5"/>
  <c r="AH53" i="5"/>
  <c r="AH49" i="5"/>
  <c r="AH45" i="5"/>
  <c r="I65" i="5"/>
  <c r="F66" i="5"/>
  <c r="I61" i="5"/>
  <c r="I57" i="5"/>
  <c r="I53" i="5"/>
  <c r="I49" i="5"/>
  <c r="I45" i="5"/>
  <c r="F65" i="5"/>
  <c r="F61" i="5"/>
  <c r="F57" i="5"/>
  <c r="F53" i="5"/>
  <c r="F49" i="5"/>
  <c r="F45" i="5"/>
  <c r="I64" i="5"/>
  <c r="I60" i="5"/>
  <c r="I56" i="5"/>
  <c r="I52" i="5"/>
  <c r="I48" i="5"/>
  <c r="Y4" i="5" s="1"/>
  <c r="I44" i="5"/>
  <c r="F64" i="5"/>
  <c r="F60" i="5"/>
  <c r="F56" i="5"/>
  <c r="F52" i="5"/>
  <c r="F48" i="5"/>
  <c r="AM5" i="64"/>
  <c r="AM4" i="64"/>
  <c r="AJ6" i="64"/>
  <c r="AJ5" i="64"/>
  <c r="S5" i="64"/>
  <c r="P6" i="64"/>
  <c r="P5" i="64"/>
  <c r="AM5" i="62"/>
  <c r="AM4" i="62"/>
  <c r="AJ6" i="62"/>
  <c r="AJ5" i="62"/>
  <c r="S5" i="62"/>
  <c r="P6" i="62"/>
  <c r="P5" i="62"/>
  <c r="AC63" i="21"/>
  <c r="AC59" i="21"/>
  <c r="AC55" i="21"/>
  <c r="AC51" i="21"/>
  <c r="AC47" i="21"/>
  <c r="AC43" i="21"/>
  <c r="AC64" i="21"/>
  <c r="Z64" i="21"/>
  <c r="AC60" i="21"/>
  <c r="Z60" i="21"/>
  <c r="AC56" i="21"/>
  <c r="Z56" i="21"/>
  <c r="AC52" i="21"/>
  <c r="Z52" i="21"/>
  <c r="AC48" i="21"/>
  <c r="Z48" i="21"/>
  <c r="AJ5" i="21" s="1"/>
  <c r="AC44" i="21"/>
  <c r="AM5" i="21" s="1"/>
  <c r="Z44" i="21"/>
  <c r="I64" i="21"/>
  <c r="F64" i="21"/>
  <c r="I60" i="21"/>
  <c r="F60" i="21"/>
  <c r="I56" i="21"/>
  <c r="F56" i="21"/>
  <c r="I52" i="21"/>
  <c r="F52" i="21"/>
  <c r="I48" i="21"/>
  <c r="F48" i="21"/>
  <c r="I44" i="21"/>
  <c r="F44" i="21"/>
  <c r="I63" i="21"/>
  <c r="I59" i="21"/>
  <c r="I55" i="21"/>
  <c r="I51" i="21"/>
  <c r="I43" i="21"/>
  <c r="H302" i="32"/>
  <c r="G302" i="32"/>
  <c r="F302" i="32"/>
  <c r="H301" i="32"/>
  <c r="G301" i="32"/>
  <c r="F301" i="32"/>
  <c r="H300" i="32"/>
  <c r="G300" i="32"/>
  <c r="F300" i="32"/>
  <c r="H299" i="32"/>
  <c r="G299" i="32"/>
  <c r="F299" i="32"/>
  <c r="H298" i="32"/>
  <c r="G298" i="32"/>
  <c r="F298" i="32"/>
  <c r="H297" i="32"/>
  <c r="G297" i="32"/>
  <c r="F297" i="32"/>
  <c r="H296" i="32"/>
  <c r="G296" i="32"/>
  <c r="F296" i="32"/>
  <c r="H295" i="32"/>
  <c r="G295" i="32"/>
  <c r="F295" i="32"/>
  <c r="H294" i="32"/>
  <c r="G294" i="32"/>
  <c r="F294" i="32"/>
  <c r="H293" i="32"/>
  <c r="G293" i="32"/>
  <c r="F293" i="32"/>
  <c r="H292" i="32"/>
  <c r="G292" i="32"/>
  <c r="F292" i="32"/>
  <c r="H291" i="32"/>
  <c r="G291" i="32"/>
  <c r="F291" i="32"/>
  <c r="H290" i="32"/>
  <c r="G290" i="32"/>
  <c r="F290" i="32"/>
  <c r="H289" i="32"/>
  <c r="G289" i="32"/>
  <c r="F289" i="32"/>
  <c r="H288" i="32"/>
  <c r="G288" i="32"/>
  <c r="F288" i="32"/>
  <c r="H287" i="32"/>
  <c r="G287" i="32"/>
  <c r="F287" i="32"/>
  <c r="H286" i="32"/>
  <c r="G286" i="32"/>
  <c r="F286" i="32"/>
  <c r="H285" i="32"/>
  <c r="G285" i="32"/>
  <c r="F285" i="32"/>
  <c r="H284" i="32"/>
  <c r="G284" i="32"/>
  <c r="F284" i="32"/>
  <c r="H283" i="32"/>
  <c r="G283" i="32"/>
  <c r="F283" i="32"/>
  <c r="H282" i="32"/>
  <c r="G282" i="32"/>
  <c r="F282" i="32"/>
  <c r="H281" i="32"/>
  <c r="G281" i="32"/>
  <c r="F281" i="32"/>
  <c r="H280" i="32"/>
  <c r="G280" i="32"/>
  <c r="F280" i="32"/>
  <c r="H279" i="32"/>
  <c r="G279" i="32"/>
  <c r="F279" i="32"/>
  <c r="H278" i="32"/>
  <c r="G278" i="32"/>
  <c r="F278" i="32"/>
  <c r="H277" i="32"/>
  <c r="G277" i="32"/>
  <c r="F277" i="32"/>
  <c r="H276" i="32"/>
  <c r="G276" i="32"/>
  <c r="F276" i="32"/>
  <c r="H275" i="32"/>
  <c r="G275" i="32"/>
  <c r="F275" i="32"/>
  <c r="H274" i="32"/>
  <c r="F274" i="32"/>
  <c r="H273" i="32"/>
  <c r="G273" i="32"/>
  <c r="F273" i="32"/>
  <c r="H272" i="32"/>
  <c r="G272" i="32"/>
  <c r="F272" i="32"/>
  <c r="H271" i="32"/>
  <c r="G271" i="32"/>
  <c r="F271" i="32"/>
  <c r="H270" i="32"/>
  <c r="G270" i="32"/>
  <c r="F270" i="32"/>
  <c r="H269" i="32"/>
  <c r="G269" i="32"/>
  <c r="F269" i="32"/>
  <c r="H268" i="32"/>
  <c r="G268" i="32"/>
  <c r="F268" i="32"/>
  <c r="H267" i="32"/>
  <c r="G267" i="32"/>
  <c r="F267" i="32"/>
  <c r="H266" i="32"/>
  <c r="H265" i="32"/>
  <c r="G265" i="32"/>
  <c r="F265" i="32"/>
  <c r="H264" i="32"/>
  <c r="G264" i="32"/>
  <c r="F264" i="32"/>
  <c r="H263" i="32"/>
  <c r="G263" i="32"/>
  <c r="F263" i="32"/>
  <c r="H258" i="32"/>
  <c r="G258" i="32"/>
  <c r="F258" i="32"/>
  <c r="H257" i="32"/>
  <c r="G257" i="32"/>
  <c r="F257" i="32"/>
  <c r="H256" i="32"/>
  <c r="G256" i="32"/>
  <c r="F256" i="32"/>
  <c r="H255" i="32"/>
  <c r="G255" i="32"/>
  <c r="F255" i="32"/>
  <c r="H254" i="32"/>
  <c r="G254" i="32"/>
  <c r="F254" i="32"/>
  <c r="H253" i="32"/>
  <c r="G253" i="32"/>
  <c r="F253" i="32"/>
  <c r="H252" i="32"/>
  <c r="G252" i="32"/>
  <c r="F252" i="32"/>
  <c r="H251" i="32"/>
  <c r="G251" i="32"/>
  <c r="F251" i="32"/>
  <c r="H250" i="32"/>
  <c r="G250" i="32"/>
  <c r="F250" i="32"/>
  <c r="H249" i="32"/>
  <c r="G249" i="32"/>
  <c r="F249" i="32"/>
  <c r="H248" i="32"/>
  <c r="G248" i="32"/>
  <c r="F248" i="32"/>
  <c r="H247" i="32"/>
  <c r="G247" i="32"/>
  <c r="F247" i="32"/>
  <c r="H246" i="32"/>
  <c r="G246" i="32"/>
  <c r="F246" i="32"/>
  <c r="H245" i="32"/>
  <c r="G245" i="32"/>
  <c r="F245" i="32"/>
  <c r="H244" i="32"/>
  <c r="G244" i="32"/>
  <c r="F244" i="32"/>
  <c r="H243" i="32"/>
  <c r="G243" i="32"/>
  <c r="F243" i="32"/>
  <c r="H242" i="32"/>
  <c r="G242" i="32"/>
  <c r="F242" i="32"/>
  <c r="H241" i="32"/>
  <c r="G241" i="32"/>
  <c r="F241" i="32"/>
  <c r="H240" i="32"/>
  <c r="G240" i="32"/>
  <c r="F240" i="32"/>
  <c r="H239" i="32"/>
  <c r="G239" i="32"/>
  <c r="F239" i="32"/>
  <c r="H238" i="32"/>
  <c r="G238" i="32"/>
  <c r="F238" i="32"/>
  <c r="H237" i="32"/>
  <c r="G237" i="32"/>
  <c r="F237" i="32"/>
  <c r="H236" i="32"/>
  <c r="G236" i="32"/>
  <c r="F236" i="32"/>
  <c r="H235" i="32"/>
  <c r="G235" i="32"/>
  <c r="F235" i="32"/>
  <c r="H234" i="32"/>
  <c r="G234" i="32"/>
  <c r="F234" i="32"/>
  <c r="H233" i="32"/>
  <c r="G233" i="32"/>
  <c r="F233" i="32"/>
  <c r="H232" i="32"/>
  <c r="G232" i="32"/>
  <c r="F232" i="32"/>
  <c r="H231" i="32"/>
  <c r="G231" i="32"/>
  <c r="F231" i="32"/>
  <c r="H230" i="32"/>
  <c r="G230" i="32"/>
  <c r="F230" i="32"/>
  <c r="H229" i="32"/>
  <c r="G229" i="32"/>
  <c r="F229" i="32"/>
  <c r="H228" i="32"/>
  <c r="F228" i="32"/>
  <c r="H227" i="32"/>
  <c r="F227" i="32"/>
  <c r="H226" i="32"/>
  <c r="G226" i="32"/>
  <c r="F226" i="32"/>
  <c r="H225" i="32"/>
  <c r="G225" i="32"/>
  <c r="F225" i="32"/>
  <c r="H224" i="32"/>
  <c r="G224" i="32"/>
  <c r="F224" i="32"/>
  <c r="H223" i="32"/>
  <c r="G223" i="32"/>
  <c r="H222" i="32"/>
  <c r="G222" i="32"/>
  <c r="F222" i="32"/>
  <c r="H221" i="32"/>
  <c r="G221" i="32"/>
  <c r="F221" i="32"/>
  <c r="H220" i="32"/>
  <c r="G220" i="32"/>
  <c r="F220" i="32"/>
  <c r="H219" i="32"/>
  <c r="G219" i="32"/>
  <c r="F219" i="32"/>
  <c r="H214" i="32"/>
  <c r="G214" i="32"/>
  <c r="F214" i="32"/>
  <c r="H213" i="32"/>
  <c r="G213" i="32"/>
  <c r="F213" i="32"/>
  <c r="H212" i="32"/>
  <c r="G212" i="32"/>
  <c r="F212" i="32"/>
  <c r="H211" i="32"/>
  <c r="G211" i="32"/>
  <c r="F211" i="32"/>
  <c r="H210" i="32"/>
  <c r="G210" i="32"/>
  <c r="F210" i="32"/>
  <c r="H209" i="32"/>
  <c r="G209" i="32"/>
  <c r="F209" i="32"/>
  <c r="H208" i="32"/>
  <c r="G208" i="32"/>
  <c r="F208" i="32"/>
  <c r="H207" i="32"/>
  <c r="G207" i="32"/>
  <c r="F207" i="32"/>
  <c r="H206" i="32"/>
  <c r="G206" i="32"/>
  <c r="F206" i="32"/>
  <c r="H205" i="32"/>
  <c r="G205" i="32"/>
  <c r="F205" i="32"/>
  <c r="H204" i="32"/>
  <c r="G204" i="32"/>
  <c r="F204" i="32"/>
  <c r="H203" i="32"/>
  <c r="G203" i="32"/>
  <c r="F203" i="32"/>
  <c r="H202" i="32"/>
  <c r="G202" i="32"/>
  <c r="F202" i="32"/>
  <c r="H201" i="32"/>
  <c r="G201" i="32"/>
  <c r="F201" i="32"/>
  <c r="H200" i="32"/>
  <c r="G200" i="32"/>
  <c r="F200" i="32"/>
  <c r="H199" i="32"/>
  <c r="G199" i="32"/>
  <c r="F199" i="32"/>
  <c r="H198" i="32"/>
  <c r="G198" i="32"/>
  <c r="F198" i="32"/>
  <c r="H197" i="32"/>
  <c r="G197" i="32"/>
  <c r="F197" i="32"/>
  <c r="H196" i="32"/>
  <c r="G196" i="32"/>
  <c r="F196" i="32"/>
  <c r="H195" i="32"/>
  <c r="G195" i="32"/>
  <c r="F195" i="32"/>
  <c r="H194" i="32"/>
  <c r="G194" i="32"/>
  <c r="F194" i="32"/>
  <c r="H193" i="32"/>
  <c r="G193" i="32"/>
  <c r="F193" i="32"/>
  <c r="H192" i="32"/>
  <c r="G192" i="32"/>
  <c r="F192" i="32"/>
  <c r="H191" i="32"/>
  <c r="G191" i="32"/>
  <c r="F191" i="32"/>
  <c r="H190" i="32"/>
  <c r="G190" i="32"/>
  <c r="F190" i="32"/>
  <c r="H189" i="32"/>
  <c r="G189" i="32"/>
  <c r="F189" i="32"/>
  <c r="H188" i="32"/>
  <c r="G188" i="32"/>
  <c r="F188" i="32"/>
  <c r="H187" i="32"/>
  <c r="G187" i="32"/>
  <c r="F187" i="32"/>
  <c r="H186" i="32"/>
  <c r="G186" i="32"/>
  <c r="F186" i="32"/>
  <c r="H185" i="32"/>
  <c r="G185" i="32"/>
  <c r="F185" i="32"/>
  <c r="H184" i="32"/>
  <c r="G184" i="32"/>
  <c r="F184" i="32"/>
  <c r="H183" i="32"/>
  <c r="G183" i="32"/>
  <c r="F183" i="32"/>
  <c r="H182" i="32"/>
  <c r="G182" i="32"/>
  <c r="F182" i="32"/>
  <c r="H181" i="32"/>
  <c r="G181" i="32"/>
  <c r="F181" i="32"/>
  <c r="H180" i="32"/>
  <c r="G180" i="32"/>
  <c r="F180" i="32"/>
  <c r="H179" i="32"/>
  <c r="F179" i="32"/>
  <c r="H178" i="32"/>
  <c r="H177" i="32"/>
  <c r="G177" i="32"/>
  <c r="F177" i="32"/>
  <c r="H176" i="32"/>
  <c r="G176" i="32"/>
  <c r="F176" i="32"/>
  <c r="H175" i="32"/>
  <c r="G175" i="32"/>
  <c r="F175" i="32"/>
  <c r="H170" i="32"/>
  <c r="G170" i="32"/>
  <c r="F170" i="32"/>
  <c r="H169" i="32"/>
  <c r="G169" i="32"/>
  <c r="F169" i="32"/>
  <c r="H168" i="32"/>
  <c r="G168" i="32"/>
  <c r="F168" i="32"/>
  <c r="H167" i="32"/>
  <c r="G167" i="32"/>
  <c r="F167" i="32"/>
  <c r="H166" i="32"/>
  <c r="G166" i="32"/>
  <c r="F166" i="32"/>
  <c r="H165" i="32"/>
  <c r="G165" i="32"/>
  <c r="F165" i="32"/>
  <c r="H164" i="32"/>
  <c r="G164" i="32"/>
  <c r="F164" i="32"/>
  <c r="H163" i="32"/>
  <c r="G163" i="32"/>
  <c r="F163" i="32"/>
  <c r="H162" i="32"/>
  <c r="G162" i="32"/>
  <c r="F162" i="32"/>
  <c r="H161" i="32"/>
  <c r="G161" i="32"/>
  <c r="F161" i="32"/>
  <c r="H160" i="32"/>
  <c r="G160" i="32"/>
  <c r="F160" i="32"/>
  <c r="H159" i="32"/>
  <c r="G159" i="32"/>
  <c r="F159" i="32"/>
  <c r="H158" i="32"/>
  <c r="G158" i="32"/>
  <c r="F158" i="32"/>
  <c r="H157" i="32"/>
  <c r="G157" i="32"/>
  <c r="F157" i="32"/>
  <c r="H156" i="32"/>
  <c r="G156" i="32"/>
  <c r="F156" i="32"/>
  <c r="H155" i="32"/>
  <c r="G155" i="32"/>
  <c r="F155" i="32"/>
  <c r="H154" i="32"/>
  <c r="G154" i="32"/>
  <c r="F154" i="32"/>
  <c r="H153" i="32"/>
  <c r="G153" i="32"/>
  <c r="F153" i="32"/>
  <c r="H152" i="32"/>
  <c r="G152" i="32"/>
  <c r="F152" i="32"/>
  <c r="H151" i="32"/>
  <c r="G151" i="32"/>
  <c r="F151" i="32"/>
  <c r="H150" i="32"/>
  <c r="G150" i="32"/>
  <c r="F150" i="32"/>
  <c r="H149" i="32"/>
  <c r="G149" i="32"/>
  <c r="F149" i="32"/>
  <c r="H148" i="32"/>
  <c r="G148" i="32"/>
  <c r="F148" i="32"/>
  <c r="H147" i="32"/>
  <c r="G147" i="32"/>
  <c r="F147" i="32"/>
  <c r="H146" i="32"/>
  <c r="G146" i="32"/>
  <c r="F146" i="32"/>
  <c r="F145" i="32"/>
  <c r="H144" i="32"/>
  <c r="G144" i="32"/>
  <c r="F144" i="32"/>
  <c r="H143" i="32"/>
  <c r="G143" i="32"/>
  <c r="F143" i="32"/>
  <c r="H142" i="32"/>
  <c r="G142" i="32"/>
  <c r="F142" i="32"/>
  <c r="H141" i="32"/>
  <c r="G141" i="32"/>
  <c r="F141" i="32"/>
  <c r="H140" i="32"/>
  <c r="G140" i="32"/>
  <c r="H139" i="32"/>
  <c r="G139" i="32"/>
  <c r="F139" i="32"/>
  <c r="H138" i="32"/>
  <c r="G138" i="32"/>
  <c r="F138" i="32"/>
  <c r="H137" i="32"/>
  <c r="G137" i="32"/>
  <c r="F137" i="32"/>
  <c r="H136" i="32"/>
  <c r="G136" i="32"/>
  <c r="F136" i="32"/>
  <c r="H135" i="32"/>
  <c r="G135" i="32"/>
  <c r="H134" i="32"/>
  <c r="G134" i="32"/>
  <c r="F134" i="32"/>
  <c r="H133" i="32"/>
  <c r="G133" i="32"/>
  <c r="F133" i="32"/>
  <c r="H132" i="32"/>
  <c r="G132" i="32"/>
  <c r="F132" i="32"/>
  <c r="H131" i="32"/>
  <c r="G131" i="32"/>
  <c r="F131" i="32"/>
  <c r="H126" i="32"/>
  <c r="G126" i="32"/>
  <c r="F126" i="32"/>
  <c r="H125" i="32"/>
  <c r="G125" i="32"/>
  <c r="F125" i="32"/>
  <c r="H124" i="32"/>
  <c r="G124" i="32"/>
  <c r="F124" i="32"/>
  <c r="H123" i="32"/>
  <c r="G123" i="32"/>
  <c r="F123" i="32"/>
  <c r="H122" i="32"/>
  <c r="G122" i="32"/>
  <c r="F122" i="32"/>
  <c r="H121" i="32"/>
  <c r="G121" i="32"/>
  <c r="F121" i="32"/>
  <c r="H120" i="32"/>
  <c r="G120" i="32"/>
  <c r="F120" i="32"/>
  <c r="H119" i="32"/>
  <c r="G119" i="32"/>
  <c r="F119" i="32"/>
  <c r="H118" i="32"/>
  <c r="G118" i="32"/>
  <c r="F118" i="32"/>
  <c r="H117" i="32"/>
  <c r="G117" i="32"/>
  <c r="F117" i="32"/>
  <c r="H116" i="32"/>
  <c r="G116" i="32"/>
  <c r="F116" i="32"/>
  <c r="H115" i="32"/>
  <c r="G115" i="32"/>
  <c r="F115" i="32"/>
  <c r="H114" i="32"/>
  <c r="G114" i="32"/>
  <c r="F114" i="32"/>
  <c r="H113" i="32"/>
  <c r="G113" i="32"/>
  <c r="F113" i="32"/>
  <c r="H112" i="32"/>
  <c r="G112" i="32"/>
  <c r="F112" i="32"/>
  <c r="H111" i="32"/>
  <c r="G111" i="32"/>
  <c r="F111" i="32"/>
  <c r="H110" i="32"/>
  <c r="G110" i="32"/>
  <c r="F110" i="32"/>
  <c r="H109" i="32"/>
  <c r="G109" i="32"/>
  <c r="F109" i="32"/>
  <c r="H108" i="32"/>
  <c r="G108" i="32"/>
  <c r="F108" i="32"/>
  <c r="H107" i="32"/>
  <c r="G107" i="32"/>
  <c r="F107" i="32"/>
  <c r="H106" i="32"/>
  <c r="H105" i="32"/>
  <c r="G105" i="32"/>
  <c r="F105" i="32"/>
  <c r="H104" i="32"/>
  <c r="G104" i="32"/>
  <c r="F104" i="32"/>
  <c r="H103" i="32"/>
  <c r="G103" i="32"/>
  <c r="F103" i="32"/>
  <c r="H102" i="32"/>
  <c r="G102" i="32"/>
  <c r="F102" i="32"/>
  <c r="H101" i="32"/>
  <c r="G101" i="32"/>
  <c r="F101" i="32"/>
  <c r="H100" i="32"/>
  <c r="G100" i="32"/>
  <c r="F100" i="32"/>
  <c r="H99" i="32"/>
  <c r="G99" i="32"/>
  <c r="F99" i="32"/>
  <c r="H98" i="32"/>
  <c r="G98" i="32"/>
  <c r="F98" i="32"/>
  <c r="H97" i="32"/>
  <c r="G97" i="32"/>
  <c r="F97" i="32"/>
  <c r="F96" i="32"/>
  <c r="H95" i="32"/>
  <c r="G95" i="32"/>
  <c r="F95" i="32"/>
  <c r="H94" i="32"/>
  <c r="G94" i="32"/>
  <c r="F94" i="32"/>
  <c r="H93" i="32"/>
  <c r="G93" i="32"/>
  <c r="F93" i="32"/>
  <c r="H92" i="32"/>
  <c r="G92" i="32"/>
  <c r="F92" i="32"/>
  <c r="H91" i="32"/>
  <c r="G91" i="32"/>
  <c r="H90" i="32"/>
  <c r="F90" i="32"/>
  <c r="H89" i="32"/>
  <c r="G89" i="32"/>
  <c r="F89" i="32"/>
  <c r="H88" i="32"/>
  <c r="G88" i="32"/>
  <c r="F88" i="32"/>
  <c r="H87" i="32"/>
  <c r="G87" i="32"/>
  <c r="F87" i="32"/>
  <c r="H82" i="32"/>
  <c r="G82" i="32"/>
  <c r="F82" i="32"/>
  <c r="H81" i="32"/>
  <c r="G81" i="32"/>
  <c r="F81" i="32"/>
  <c r="H80" i="32"/>
  <c r="G80" i="32"/>
  <c r="F80" i="32"/>
  <c r="H79" i="32"/>
  <c r="G79" i="32"/>
  <c r="F79" i="32"/>
  <c r="H78" i="32"/>
  <c r="G78" i="32"/>
  <c r="F78" i="32"/>
  <c r="H77" i="32"/>
  <c r="G77" i="32"/>
  <c r="F77" i="32"/>
  <c r="H76" i="32"/>
  <c r="G76" i="32"/>
  <c r="F76" i="32"/>
  <c r="H75" i="32"/>
  <c r="G75" i="32"/>
  <c r="F75" i="32"/>
  <c r="H74" i="32"/>
  <c r="G74" i="32"/>
  <c r="F74" i="32"/>
  <c r="H73" i="32"/>
  <c r="G73" i="32"/>
  <c r="F73" i="32"/>
  <c r="H72" i="32"/>
  <c r="G72" i="32"/>
  <c r="F72" i="32"/>
  <c r="H71" i="32"/>
  <c r="G71" i="32"/>
  <c r="F71" i="32"/>
  <c r="H70" i="32"/>
  <c r="G70" i="32"/>
  <c r="F70" i="32"/>
  <c r="H69" i="32"/>
  <c r="G69" i="32"/>
  <c r="F69" i="32"/>
  <c r="H68" i="32"/>
  <c r="G68" i="32"/>
  <c r="F68" i="32"/>
  <c r="H67" i="32"/>
  <c r="G67" i="32"/>
  <c r="F67" i="32"/>
  <c r="H66" i="32"/>
  <c r="G66" i="32"/>
  <c r="F66" i="32"/>
  <c r="H65" i="32"/>
  <c r="G65" i="32"/>
  <c r="F65" i="32"/>
  <c r="H64" i="32"/>
  <c r="G64" i="32"/>
  <c r="F64" i="32"/>
  <c r="H63" i="32"/>
  <c r="G63" i="32"/>
  <c r="F63" i="32"/>
  <c r="H62" i="32"/>
  <c r="G62" i="32"/>
  <c r="F62" i="32"/>
  <c r="H61" i="32"/>
  <c r="G61" i="32"/>
  <c r="F61" i="32"/>
  <c r="H60" i="32"/>
  <c r="G60" i="32"/>
  <c r="F60" i="32"/>
  <c r="H59" i="32"/>
  <c r="G59" i="32"/>
  <c r="F59" i="32"/>
  <c r="H58" i="32"/>
  <c r="G58" i="32"/>
  <c r="F58" i="32"/>
  <c r="H57" i="32"/>
  <c r="F57" i="32"/>
  <c r="H56" i="32"/>
  <c r="G56" i="32"/>
  <c r="F56" i="32"/>
  <c r="H55" i="32"/>
  <c r="G55" i="32"/>
  <c r="F55" i="32"/>
  <c r="H54" i="32"/>
  <c r="G54" i="32"/>
  <c r="F54" i="32"/>
  <c r="H53" i="32"/>
  <c r="G53" i="32"/>
  <c r="F53" i="32"/>
  <c r="H52" i="32"/>
  <c r="H51" i="32"/>
  <c r="G51" i="32"/>
  <c r="F51" i="32"/>
  <c r="H50" i="32"/>
  <c r="G50" i="32"/>
  <c r="F50" i="32"/>
  <c r="H49" i="32"/>
  <c r="G49" i="32"/>
  <c r="F49" i="32"/>
  <c r="H48" i="32"/>
  <c r="G48" i="32"/>
  <c r="F48" i="32"/>
  <c r="H47" i="32"/>
  <c r="G47" i="32"/>
  <c r="H46" i="32"/>
  <c r="H45" i="32"/>
  <c r="G45" i="32"/>
  <c r="F45" i="32"/>
  <c r="H44" i="32"/>
  <c r="G44" i="32"/>
  <c r="F44" i="32"/>
  <c r="H43" i="32"/>
  <c r="G43" i="32"/>
  <c r="F43" i="32"/>
  <c r="G274" i="32"/>
  <c r="G227" i="32"/>
  <c r="G179" i="32"/>
  <c r="H14" i="32"/>
  <c r="F135" i="32" s="1"/>
  <c r="F140" i="32"/>
  <c r="F106" i="32"/>
  <c r="F14" i="32"/>
  <c r="F47" i="32" s="1"/>
  <c r="F46" i="32"/>
  <c r="L1" i="32"/>
  <c r="Y302" i="32"/>
  <c r="Y301" i="32"/>
  <c r="Y300" i="32"/>
  <c r="Y299" i="32"/>
  <c r="Y298" i="32"/>
  <c r="Y297" i="32"/>
  <c r="Y296" i="32"/>
  <c r="Y295" i="32"/>
  <c r="Y294" i="32"/>
  <c r="Y293" i="32"/>
  <c r="Y292" i="32"/>
  <c r="Y291" i="32"/>
  <c r="Y290" i="32"/>
  <c r="Y289" i="32"/>
  <c r="Y288" i="32"/>
  <c r="Y287" i="32"/>
  <c r="Y286" i="32"/>
  <c r="Y285" i="32"/>
  <c r="Y284" i="32"/>
  <c r="Y283" i="32"/>
  <c r="Y282" i="32"/>
  <c r="Y281" i="32"/>
  <c r="Y280" i="32"/>
  <c r="Y279" i="32"/>
  <c r="Y278" i="32"/>
  <c r="Y277" i="32"/>
  <c r="Y276" i="32"/>
  <c r="Y275" i="32"/>
  <c r="Y274" i="32"/>
  <c r="Y273" i="32"/>
  <c r="Y272" i="32"/>
  <c r="Y271" i="32"/>
  <c r="Y270" i="32"/>
  <c r="Y269" i="32"/>
  <c r="Y268" i="32"/>
  <c r="Y267" i="32"/>
  <c r="Y266" i="32"/>
  <c r="Y265" i="32"/>
  <c r="Y264" i="32"/>
  <c r="Y263" i="32"/>
  <c r="Y258" i="32"/>
  <c r="Y257" i="32"/>
  <c r="Y256" i="32"/>
  <c r="Y255" i="32"/>
  <c r="Y254" i="32"/>
  <c r="Y253" i="32"/>
  <c r="Y252" i="32"/>
  <c r="Y251" i="32"/>
  <c r="Y250" i="32"/>
  <c r="Y249" i="32"/>
  <c r="Y248" i="32"/>
  <c r="Y247" i="32"/>
  <c r="Y246" i="32"/>
  <c r="Y245" i="32"/>
  <c r="Y244" i="32"/>
  <c r="Y243" i="32"/>
  <c r="Y242" i="32"/>
  <c r="Y241" i="32"/>
  <c r="Y240" i="32"/>
  <c r="Y239" i="32"/>
  <c r="Y238" i="32"/>
  <c r="Y237" i="32"/>
  <c r="Y236" i="32"/>
  <c r="Y235" i="32"/>
  <c r="Y234" i="32"/>
  <c r="Y233" i="32"/>
  <c r="Y232" i="32"/>
  <c r="Y231" i="32"/>
  <c r="Y230" i="32"/>
  <c r="Y229" i="32"/>
  <c r="Y228" i="32"/>
  <c r="Y227" i="32"/>
  <c r="Y226" i="32"/>
  <c r="Y225" i="32"/>
  <c r="Y224" i="32"/>
  <c r="Y223" i="32"/>
  <c r="Y222" i="32"/>
  <c r="Y221" i="32"/>
  <c r="Y220" i="32"/>
  <c r="Y219" i="32"/>
  <c r="Y214" i="32"/>
  <c r="Y213" i="32"/>
  <c r="Y212" i="32"/>
  <c r="Y211" i="32"/>
  <c r="Y210" i="32"/>
  <c r="Y209" i="32"/>
  <c r="Y208" i="32"/>
  <c r="Y207" i="32"/>
  <c r="Y206" i="32"/>
  <c r="Y205" i="32"/>
  <c r="Y204" i="32"/>
  <c r="Y203" i="32"/>
  <c r="Y202" i="32"/>
  <c r="Y201" i="32"/>
  <c r="Y200" i="32"/>
  <c r="Y199" i="32"/>
  <c r="Y198" i="32"/>
  <c r="Y197" i="32"/>
  <c r="Y196" i="32"/>
  <c r="Y195" i="32"/>
  <c r="Y194" i="32"/>
  <c r="Y193" i="32"/>
  <c r="Y192" i="32"/>
  <c r="Y191" i="32"/>
  <c r="Y190" i="32"/>
  <c r="Y189" i="32"/>
  <c r="Y188" i="32"/>
  <c r="Y187" i="32"/>
  <c r="Y186" i="32"/>
  <c r="Y185" i="32"/>
  <c r="Y184" i="32"/>
  <c r="Y183" i="32"/>
  <c r="Y182" i="32"/>
  <c r="Y181" i="32"/>
  <c r="Y180" i="32"/>
  <c r="Y179" i="32"/>
  <c r="Y178" i="32"/>
  <c r="Y177" i="32"/>
  <c r="Y176" i="32"/>
  <c r="Y175" i="32"/>
  <c r="Y170" i="32"/>
  <c r="Y169" i="32"/>
  <c r="Y345" i="32" s="1"/>
  <c r="AD344" i="32" s="1"/>
  <c r="Y168" i="32"/>
  <c r="Y167" i="32"/>
  <c r="Y166" i="32"/>
  <c r="Y165" i="32"/>
  <c r="Y164" i="32"/>
  <c r="Y163" i="32"/>
  <c r="Y162" i="32"/>
  <c r="Y161" i="32"/>
  <c r="Y160" i="32"/>
  <c r="Y159" i="32"/>
  <c r="Y335" i="32" s="1"/>
  <c r="AD334" i="32" s="1"/>
  <c r="Y158" i="32"/>
  <c r="Y157" i="32"/>
  <c r="Y333" i="32" s="1"/>
  <c r="AD332" i="32" s="1"/>
  <c r="Y156" i="32"/>
  <c r="Y155" i="32"/>
  <c r="Y154" i="32"/>
  <c r="Y153" i="32"/>
  <c r="Y152" i="32"/>
  <c r="Y151" i="32"/>
  <c r="Y150" i="32"/>
  <c r="Y149" i="32"/>
  <c r="Y148" i="32"/>
  <c r="Y147" i="32"/>
  <c r="Y323" i="32" s="1"/>
  <c r="AD322" i="32" s="1"/>
  <c r="Y146" i="32"/>
  <c r="Y145" i="32"/>
  <c r="Y321" i="32" s="1"/>
  <c r="AD320" i="32" s="1"/>
  <c r="Y144" i="32"/>
  <c r="Y143" i="32"/>
  <c r="Y142" i="32"/>
  <c r="Y141" i="32"/>
  <c r="Y140" i="32"/>
  <c r="Y139" i="32"/>
  <c r="Y138" i="32"/>
  <c r="Y137" i="32"/>
  <c r="Y136" i="32"/>
  <c r="Y135" i="32"/>
  <c r="Y134" i="32"/>
  <c r="Y133" i="32"/>
  <c r="Y132" i="32"/>
  <c r="Y131" i="32"/>
  <c r="Y126" i="32"/>
  <c r="Y125" i="32"/>
  <c r="Y124" i="32"/>
  <c r="Y123" i="32"/>
  <c r="Y122" i="32"/>
  <c r="Y121" i="32"/>
  <c r="Y120" i="32"/>
  <c r="Y119" i="32"/>
  <c r="Y118" i="32"/>
  <c r="Y117" i="32"/>
  <c r="Y116" i="32"/>
  <c r="Y115" i="32"/>
  <c r="Y114" i="32"/>
  <c r="Y113" i="32"/>
  <c r="Y112" i="32"/>
  <c r="Y111" i="32"/>
  <c r="Y110" i="32"/>
  <c r="Y109" i="32"/>
  <c r="Y108" i="32"/>
  <c r="Y107" i="32"/>
  <c r="Y106" i="32"/>
  <c r="Y105" i="32"/>
  <c r="Y104" i="32"/>
  <c r="Y103" i="32"/>
  <c r="Y102" i="32"/>
  <c r="Y101" i="32"/>
  <c r="Y100" i="32"/>
  <c r="Y99" i="32"/>
  <c r="Y98" i="32"/>
  <c r="Y97" i="32"/>
  <c r="Y96" i="32"/>
  <c r="Y95" i="32"/>
  <c r="Y315" i="32" s="1"/>
  <c r="AD314" i="32" s="1"/>
  <c r="Y94" i="32"/>
  <c r="Y93" i="32"/>
  <c r="Y92" i="32"/>
  <c r="Y91" i="32"/>
  <c r="Y90" i="32"/>
  <c r="Y89" i="32"/>
  <c r="Y88" i="32"/>
  <c r="Y87" i="32"/>
  <c r="Y82" i="32"/>
  <c r="Y81" i="32"/>
  <c r="Y80" i="32"/>
  <c r="Y79" i="32"/>
  <c r="Y78" i="32"/>
  <c r="Y77" i="32"/>
  <c r="Y76" i="32"/>
  <c r="Y75" i="32"/>
  <c r="Y74" i="32"/>
  <c r="Y73" i="32"/>
  <c r="Y72" i="32"/>
  <c r="Y71" i="32"/>
  <c r="Y70" i="32"/>
  <c r="Y69" i="32"/>
  <c r="Y68" i="32"/>
  <c r="Y67" i="32"/>
  <c r="Y66" i="32"/>
  <c r="Y65" i="32"/>
  <c r="Y64" i="32"/>
  <c r="Y63" i="32"/>
  <c r="Y62" i="32"/>
  <c r="Y61" i="32"/>
  <c r="Y60" i="32"/>
  <c r="Y59" i="32"/>
  <c r="Y58" i="32"/>
  <c r="Y57" i="32"/>
  <c r="Y56" i="32"/>
  <c r="Y55" i="32"/>
  <c r="Y54" i="32"/>
  <c r="Y53" i="32"/>
  <c r="Y52" i="32"/>
  <c r="Y51" i="32"/>
  <c r="Y50" i="32"/>
  <c r="Y49" i="32"/>
  <c r="Y48" i="32"/>
  <c r="Y47" i="32"/>
  <c r="Y45" i="32"/>
  <c r="Y44" i="32"/>
  <c r="Y43" i="32"/>
  <c r="Y307" i="32" s="1"/>
  <c r="AD306" i="32" s="1"/>
  <c r="X302" i="32"/>
  <c r="X301" i="32"/>
  <c r="X300" i="32"/>
  <c r="X299" i="32"/>
  <c r="X298" i="32"/>
  <c r="X297" i="32"/>
  <c r="X296" i="32"/>
  <c r="X295" i="32"/>
  <c r="X294" i="32"/>
  <c r="X293" i="32"/>
  <c r="X292" i="32"/>
  <c r="X291" i="32"/>
  <c r="X290" i="32"/>
  <c r="X289" i="32"/>
  <c r="X288" i="32"/>
  <c r="X287" i="32"/>
  <c r="X286" i="32"/>
  <c r="X285" i="32"/>
  <c r="X284" i="32"/>
  <c r="X283" i="32"/>
  <c r="X282" i="32"/>
  <c r="X281" i="32"/>
  <c r="X280" i="32"/>
  <c r="X279" i="32"/>
  <c r="X278" i="32"/>
  <c r="X277" i="32"/>
  <c r="X276" i="32"/>
  <c r="X275" i="32"/>
  <c r="X274" i="32"/>
  <c r="X273" i="32"/>
  <c r="X272" i="32"/>
  <c r="X271" i="32"/>
  <c r="X270" i="32"/>
  <c r="X269" i="32"/>
  <c r="X268" i="32"/>
  <c r="X267" i="32"/>
  <c r="X266" i="32"/>
  <c r="X265" i="32"/>
  <c r="X264" i="32"/>
  <c r="X263" i="32"/>
  <c r="X258" i="32"/>
  <c r="X257" i="32"/>
  <c r="X256" i="32"/>
  <c r="X255" i="32"/>
  <c r="X254" i="32"/>
  <c r="X253" i="32"/>
  <c r="X252" i="32"/>
  <c r="X251" i="32"/>
  <c r="X250" i="32"/>
  <c r="X249" i="32"/>
  <c r="X248" i="32"/>
  <c r="X247" i="32"/>
  <c r="X246" i="32"/>
  <c r="X245" i="32"/>
  <c r="X244" i="32"/>
  <c r="X243" i="32"/>
  <c r="X242" i="32"/>
  <c r="X241" i="32"/>
  <c r="X240" i="32"/>
  <c r="X239" i="32"/>
  <c r="X238" i="32"/>
  <c r="X237" i="32"/>
  <c r="X236" i="32"/>
  <c r="X235" i="32"/>
  <c r="X234" i="32"/>
  <c r="X233" i="32"/>
  <c r="X232" i="32"/>
  <c r="X231" i="32"/>
  <c r="X230" i="32"/>
  <c r="X229" i="32"/>
  <c r="X228" i="32"/>
  <c r="X227" i="32"/>
  <c r="X226" i="32"/>
  <c r="X225" i="32"/>
  <c r="X224" i="32"/>
  <c r="X223" i="32"/>
  <c r="X222" i="32"/>
  <c r="X221" i="32"/>
  <c r="X220" i="32"/>
  <c r="X219" i="32"/>
  <c r="X214" i="32"/>
  <c r="X213" i="32"/>
  <c r="X212" i="32"/>
  <c r="X211" i="32"/>
  <c r="X210" i="32"/>
  <c r="X209" i="32"/>
  <c r="X208" i="32"/>
  <c r="X207" i="32"/>
  <c r="X206" i="32"/>
  <c r="X205" i="32"/>
  <c r="X204" i="32"/>
  <c r="X203" i="32"/>
  <c r="X202" i="32"/>
  <c r="X201" i="32"/>
  <c r="X200" i="32"/>
  <c r="X199" i="32"/>
  <c r="X198" i="32"/>
  <c r="X197" i="32"/>
  <c r="X196" i="32"/>
  <c r="X195" i="32"/>
  <c r="X194" i="32"/>
  <c r="X193" i="32"/>
  <c r="X192" i="32"/>
  <c r="X191" i="32"/>
  <c r="X190" i="32"/>
  <c r="X189" i="32"/>
  <c r="X188" i="32"/>
  <c r="X187" i="32"/>
  <c r="X186" i="32"/>
  <c r="X185" i="32"/>
  <c r="X184" i="32"/>
  <c r="X183" i="32"/>
  <c r="X182" i="32"/>
  <c r="X181" i="32"/>
  <c r="X180" i="32"/>
  <c r="X179" i="32"/>
  <c r="X177" i="32"/>
  <c r="X176" i="32"/>
  <c r="X175" i="32"/>
  <c r="X170" i="32"/>
  <c r="X346" i="32" s="1"/>
  <c r="X169" i="32"/>
  <c r="X168" i="32"/>
  <c r="X167" i="32"/>
  <c r="X166" i="32"/>
  <c r="X165" i="32"/>
  <c r="X164" i="32"/>
  <c r="X163" i="32"/>
  <c r="X162" i="32"/>
  <c r="X161" i="32"/>
  <c r="X160" i="32"/>
  <c r="X336" i="32" s="1"/>
  <c r="X159" i="32"/>
  <c r="X158" i="32"/>
  <c r="X334" i="32" s="1"/>
  <c r="X157" i="32"/>
  <c r="X156" i="32"/>
  <c r="X155" i="32"/>
  <c r="X154" i="32"/>
  <c r="X153" i="32"/>
  <c r="X152" i="32"/>
  <c r="X151" i="32"/>
  <c r="X150" i="32"/>
  <c r="X149" i="32"/>
  <c r="X148" i="32"/>
  <c r="X147" i="32"/>
  <c r="X323" i="32" s="1"/>
  <c r="AC322" i="32" s="1"/>
  <c r="X146" i="32"/>
  <c r="X322" i="32" s="1"/>
  <c r="X144" i="32"/>
  <c r="X143" i="32"/>
  <c r="X142" i="32"/>
  <c r="X141" i="32"/>
  <c r="X140" i="32"/>
  <c r="X139" i="32"/>
  <c r="X138" i="32"/>
  <c r="X137" i="32"/>
  <c r="X136" i="32"/>
  <c r="X135" i="32"/>
  <c r="X311" i="32" s="1"/>
  <c r="X134" i="32"/>
  <c r="X133" i="32"/>
  <c r="X309" i="32" s="1"/>
  <c r="X132" i="32"/>
  <c r="X131" i="32"/>
  <c r="X126" i="32"/>
  <c r="X125" i="32"/>
  <c r="X124" i="32"/>
  <c r="X123" i="32"/>
  <c r="X122" i="32"/>
  <c r="X121" i="32"/>
  <c r="X120" i="32"/>
  <c r="X119" i="32"/>
  <c r="X118" i="32"/>
  <c r="X117" i="32"/>
  <c r="X337" i="32" s="1"/>
  <c r="X116" i="32"/>
  <c r="X115" i="32"/>
  <c r="X114" i="32"/>
  <c r="X113" i="32"/>
  <c r="X112" i="32"/>
  <c r="X111" i="32"/>
  <c r="X110" i="32"/>
  <c r="X109" i="32"/>
  <c r="X108" i="32"/>
  <c r="X107" i="32"/>
  <c r="X106" i="32"/>
  <c r="X105" i="32"/>
  <c r="X104" i="32"/>
  <c r="X103" i="32"/>
  <c r="X102" i="32"/>
  <c r="X101" i="32"/>
  <c r="X100" i="32"/>
  <c r="X99" i="32"/>
  <c r="X98" i="32"/>
  <c r="X97" i="32"/>
  <c r="X95" i="32"/>
  <c r="X94" i="32"/>
  <c r="X93" i="32"/>
  <c r="X92" i="32"/>
  <c r="X91" i="32"/>
  <c r="X90" i="32"/>
  <c r="X89" i="32"/>
  <c r="X88" i="32"/>
  <c r="X87" i="32"/>
  <c r="X82" i="32"/>
  <c r="X81" i="32"/>
  <c r="X80" i="32"/>
  <c r="X79" i="32"/>
  <c r="X78" i="32"/>
  <c r="X77" i="32"/>
  <c r="X76" i="32"/>
  <c r="X75" i="32"/>
  <c r="X74" i="32"/>
  <c r="X73" i="32"/>
  <c r="X72" i="32"/>
  <c r="X71" i="32"/>
  <c r="X70" i="32"/>
  <c r="X69" i="32"/>
  <c r="X68" i="32"/>
  <c r="X332" i="32" s="1"/>
  <c r="X67" i="32"/>
  <c r="X66" i="32"/>
  <c r="X65" i="32"/>
  <c r="X64" i="32"/>
  <c r="X63" i="32"/>
  <c r="X62" i="32"/>
  <c r="X61" i="32"/>
  <c r="X60" i="32"/>
  <c r="X59" i="32"/>
  <c r="X58" i="32"/>
  <c r="X57" i="32"/>
  <c r="X56" i="32"/>
  <c r="X55" i="32"/>
  <c r="X54" i="32"/>
  <c r="X53" i="32"/>
  <c r="X52" i="32"/>
  <c r="X51" i="32"/>
  <c r="X50" i="32"/>
  <c r="X49" i="32"/>
  <c r="X48" i="32"/>
  <c r="X47" i="32"/>
  <c r="X45" i="32"/>
  <c r="X44" i="32"/>
  <c r="X43" i="32"/>
  <c r="W43" i="32"/>
  <c r="J611" i="7"/>
  <c r="I611" i="7"/>
  <c r="F611" i="7"/>
  <c r="E611" i="7"/>
  <c r="J610" i="7"/>
  <c r="I610" i="7"/>
  <c r="F610" i="7"/>
  <c r="E610" i="7"/>
  <c r="J609" i="7"/>
  <c r="I609" i="7"/>
  <c r="F609" i="7"/>
  <c r="E609" i="7"/>
  <c r="J608" i="7"/>
  <c r="I608" i="7"/>
  <c r="F608" i="7"/>
  <c r="E608" i="7"/>
  <c r="J607" i="7"/>
  <c r="I607" i="7"/>
  <c r="F607" i="7"/>
  <c r="E607" i="7"/>
  <c r="J606" i="7"/>
  <c r="I606" i="7"/>
  <c r="F606" i="7"/>
  <c r="E606" i="7"/>
  <c r="J605" i="7"/>
  <c r="I605" i="7"/>
  <c r="F605" i="7"/>
  <c r="E605" i="7"/>
  <c r="J604" i="7"/>
  <c r="I604" i="7"/>
  <c r="F604" i="7"/>
  <c r="E604" i="7"/>
  <c r="J603" i="7"/>
  <c r="I603" i="7"/>
  <c r="F603" i="7"/>
  <c r="E603" i="7"/>
  <c r="J602" i="7"/>
  <c r="I602" i="7"/>
  <c r="F602" i="7"/>
  <c r="E602" i="7"/>
  <c r="J601" i="7"/>
  <c r="I601" i="7"/>
  <c r="E601" i="7"/>
  <c r="J600" i="7"/>
  <c r="I600" i="7"/>
  <c r="F600" i="7"/>
  <c r="E600" i="7"/>
  <c r="J599" i="7"/>
  <c r="I599" i="7"/>
  <c r="F599" i="7"/>
  <c r="E599" i="7"/>
  <c r="J598" i="7"/>
  <c r="I598" i="7"/>
  <c r="F598" i="7"/>
  <c r="E598" i="7"/>
  <c r="J597" i="7"/>
  <c r="I597" i="7"/>
  <c r="F597" i="7"/>
  <c r="E597" i="7"/>
  <c r="J596" i="7"/>
  <c r="I596" i="7"/>
  <c r="F596" i="7"/>
  <c r="E596" i="7"/>
  <c r="J595" i="7"/>
  <c r="I595" i="7"/>
  <c r="F595" i="7"/>
  <c r="E595" i="7"/>
  <c r="J594" i="7"/>
  <c r="I594" i="7"/>
  <c r="F594" i="7"/>
  <c r="E594" i="7"/>
  <c r="J593" i="7"/>
  <c r="I593" i="7"/>
  <c r="F593" i="7"/>
  <c r="E593" i="7"/>
  <c r="J592" i="7"/>
  <c r="I592" i="7"/>
  <c r="F592" i="7"/>
  <c r="E592" i="7"/>
  <c r="J591" i="7"/>
  <c r="I591" i="7"/>
  <c r="F591" i="7"/>
  <c r="E591" i="7"/>
  <c r="J590" i="7"/>
  <c r="I590" i="7"/>
  <c r="F590" i="7"/>
  <c r="E590" i="7"/>
  <c r="J589" i="7"/>
  <c r="I589" i="7"/>
  <c r="F589" i="7"/>
  <c r="E589" i="7"/>
  <c r="J588" i="7"/>
  <c r="I588" i="7"/>
  <c r="F588" i="7"/>
  <c r="E588" i="7"/>
  <c r="J587" i="7"/>
  <c r="I587" i="7"/>
  <c r="F587" i="7"/>
  <c r="E587" i="7"/>
  <c r="J586" i="7"/>
  <c r="I586" i="7"/>
  <c r="F586" i="7"/>
  <c r="E586" i="7"/>
  <c r="J585" i="7"/>
  <c r="I585" i="7"/>
  <c r="F585" i="7"/>
  <c r="E585" i="7"/>
  <c r="J584" i="7"/>
  <c r="I584" i="7"/>
  <c r="F584" i="7"/>
  <c r="E584" i="7"/>
  <c r="J583" i="7"/>
  <c r="I583" i="7"/>
  <c r="F583" i="7"/>
  <c r="E583" i="7"/>
  <c r="J582" i="7"/>
  <c r="I582" i="7"/>
  <c r="F582" i="7"/>
  <c r="E582" i="7"/>
  <c r="J581" i="7"/>
  <c r="I581" i="7"/>
  <c r="F581" i="7"/>
  <c r="E581" i="7"/>
  <c r="J580" i="7"/>
  <c r="I580" i="7"/>
  <c r="F580" i="7"/>
  <c r="E580" i="7"/>
  <c r="J579" i="7"/>
  <c r="I579" i="7"/>
  <c r="F579" i="7"/>
  <c r="E579" i="7"/>
  <c r="J578" i="7"/>
  <c r="I578" i="7"/>
  <c r="F578" i="7"/>
  <c r="E578" i="7"/>
  <c r="J577" i="7"/>
  <c r="I577" i="7"/>
  <c r="F577" i="7"/>
  <c r="E577" i="7"/>
  <c r="J576" i="7"/>
  <c r="I576" i="7"/>
  <c r="F576" i="7"/>
  <c r="E576" i="7"/>
  <c r="J575" i="7"/>
  <c r="I575" i="7"/>
  <c r="F575" i="7"/>
  <c r="E575" i="7"/>
  <c r="J574" i="7"/>
  <c r="I574" i="7"/>
  <c r="F574" i="7"/>
  <c r="E574" i="7"/>
  <c r="J573" i="7"/>
  <c r="I573" i="7"/>
  <c r="F573" i="7"/>
  <c r="E573" i="7"/>
  <c r="J572" i="7"/>
  <c r="I572" i="7"/>
  <c r="F572" i="7"/>
  <c r="E572" i="7"/>
  <c r="J571" i="7"/>
  <c r="I571" i="7"/>
  <c r="F571" i="7"/>
  <c r="E571" i="7"/>
  <c r="J570" i="7"/>
  <c r="I570" i="7"/>
  <c r="F570" i="7"/>
  <c r="E570" i="7"/>
  <c r="J569" i="7"/>
  <c r="I569" i="7"/>
  <c r="F569" i="7"/>
  <c r="E569" i="7"/>
  <c r="J568" i="7"/>
  <c r="I568" i="7"/>
  <c r="F568" i="7"/>
  <c r="E568" i="7"/>
  <c r="J567" i="7"/>
  <c r="I567" i="7"/>
  <c r="F567" i="7"/>
  <c r="E567" i="7"/>
  <c r="J566" i="7"/>
  <c r="I566" i="7"/>
  <c r="F566" i="7"/>
  <c r="E566" i="7"/>
  <c r="J565" i="7"/>
  <c r="I565" i="7"/>
  <c r="F565" i="7"/>
  <c r="E565" i="7"/>
  <c r="J564" i="7"/>
  <c r="I564" i="7"/>
  <c r="F564" i="7"/>
  <c r="E564" i="7"/>
  <c r="J563" i="7"/>
  <c r="I563" i="7"/>
  <c r="F563" i="7"/>
  <c r="E563" i="7"/>
  <c r="J562" i="7"/>
  <c r="I562" i="7"/>
  <c r="F562" i="7"/>
  <c r="E562" i="7"/>
  <c r="J561" i="7"/>
  <c r="I561" i="7"/>
  <c r="F561" i="7"/>
  <c r="E561" i="7"/>
  <c r="J560" i="7"/>
  <c r="I560" i="7"/>
  <c r="F560" i="7"/>
  <c r="E560" i="7"/>
  <c r="J559" i="7"/>
  <c r="I559" i="7"/>
  <c r="F559" i="7"/>
  <c r="E559" i="7"/>
  <c r="J558" i="7"/>
  <c r="I558" i="7"/>
  <c r="F558" i="7"/>
  <c r="E558" i="7"/>
  <c r="J557" i="7"/>
  <c r="I557" i="7"/>
  <c r="F557" i="7"/>
  <c r="E557" i="7"/>
  <c r="J556" i="7"/>
  <c r="I556" i="7"/>
  <c r="F556" i="7"/>
  <c r="E556" i="7"/>
  <c r="J555" i="7"/>
  <c r="I555" i="7"/>
  <c r="F555" i="7"/>
  <c r="E555" i="7"/>
  <c r="J554" i="7"/>
  <c r="I554" i="7"/>
  <c r="F554" i="7"/>
  <c r="E554" i="7"/>
  <c r="J553" i="7"/>
  <c r="I553" i="7"/>
  <c r="F553" i="7"/>
  <c r="E553" i="7"/>
  <c r="J552" i="7"/>
  <c r="I552" i="7"/>
  <c r="F552" i="7"/>
  <c r="E552" i="7"/>
  <c r="J547" i="7"/>
  <c r="I547" i="7"/>
  <c r="F547" i="7"/>
  <c r="E547" i="7"/>
  <c r="J546" i="7"/>
  <c r="I546" i="7"/>
  <c r="F546" i="7"/>
  <c r="E546" i="7"/>
  <c r="J545" i="7"/>
  <c r="I545" i="7"/>
  <c r="F545" i="7"/>
  <c r="E545" i="7"/>
  <c r="J544" i="7"/>
  <c r="I544" i="7"/>
  <c r="F544" i="7"/>
  <c r="E544" i="7"/>
  <c r="J543" i="7"/>
  <c r="I543" i="7"/>
  <c r="F543" i="7"/>
  <c r="E543" i="7"/>
  <c r="J542" i="7"/>
  <c r="I542" i="7"/>
  <c r="F542" i="7"/>
  <c r="E542" i="7"/>
  <c r="J541" i="7"/>
  <c r="I541" i="7"/>
  <c r="F541" i="7"/>
  <c r="E541" i="7"/>
  <c r="J540" i="7"/>
  <c r="I540" i="7"/>
  <c r="F540" i="7"/>
  <c r="E540" i="7"/>
  <c r="J539" i="7"/>
  <c r="I539" i="7"/>
  <c r="F539" i="7"/>
  <c r="E539" i="7"/>
  <c r="J538" i="7"/>
  <c r="I538" i="7"/>
  <c r="F538" i="7"/>
  <c r="E538" i="7"/>
  <c r="J537" i="7"/>
  <c r="I537" i="7"/>
  <c r="F537" i="7"/>
  <c r="E537" i="7"/>
  <c r="J536" i="7"/>
  <c r="I536" i="7"/>
  <c r="F536" i="7"/>
  <c r="E536" i="7"/>
  <c r="J535" i="7"/>
  <c r="I535" i="7"/>
  <c r="F535" i="7"/>
  <c r="E535" i="7"/>
  <c r="J534" i="7"/>
  <c r="I534" i="7"/>
  <c r="F534" i="7"/>
  <c r="E534" i="7"/>
  <c r="J533" i="7"/>
  <c r="I533" i="7"/>
  <c r="F533" i="7"/>
  <c r="E533" i="7"/>
  <c r="J532" i="7"/>
  <c r="I532" i="7"/>
  <c r="F532" i="7"/>
  <c r="E532" i="7"/>
  <c r="J531" i="7"/>
  <c r="I531" i="7"/>
  <c r="F531" i="7"/>
  <c r="E531" i="7"/>
  <c r="J530" i="7"/>
  <c r="I530" i="7"/>
  <c r="F530" i="7"/>
  <c r="E530" i="7"/>
  <c r="J529" i="7"/>
  <c r="I529" i="7"/>
  <c r="F529" i="7"/>
  <c r="E529" i="7"/>
  <c r="J528" i="7"/>
  <c r="I528" i="7"/>
  <c r="F528" i="7"/>
  <c r="E528" i="7"/>
  <c r="J527" i="7"/>
  <c r="I527" i="7"/>
  <c r="F527" i="7"/>
  <c r="E527" i="7"/>
  <c r="J526" i="7"/>
  <c r="I526" i="7"/>
  <c r="F526" i="7"/>
  <c r="E526" i="7"/>
  <c r="J525" i="7"/>
  <c r="I525" i="7"/>
  <c r="F525" i="7"/>
  <c r="E525" i="7"/>
  <c r="J524" i="7"/>
  <c r="I524" i="7"/>
  <c r="F524" i="7"/>
  <c r="E524" i="7"/>
  <c r="J523" i="7"/>
  <c r="I523" i="7"/>
  <c r="F523" i="7"/>
  <c r="E523" i="7"/>
  <c r="J522" i="7"/>
  <c r="I522" i="7"/>
  <c r="F522" i="7"/>
  <c r="E522" i="7"/>
  <c r="J521" i="7"/>
  <c r="I521" i="7"/>
  <c r="F521" i="7"/>
  <c r="E521" i="7"/>
  <c r="J520" i="7"/>
  <c r="I520" i="7"/>
  <c r="F520" i="7"/>
  <c r="E520" i="7"/>
  <c r="J519" i="7"/>
  <c r="I519" i="7"/>
  <c r="F519" i="7"/>
  <c r="E519" i="7"/>
  <c r="J518" i="7"/>
  <c r="I518" i="7"/>
  <c r="F518" i="7"/>
  <c r="E518" i="7"/>
  <c r="J517" i="7"/>
  <c r="I517" i="7"/>
  <c r="F517" i="7"/>
  <c r="E517" i="7"/>
  <c r="J516" i="7"/>
  <c r="I516" i="7"/>
  <c r="F516" i="7"/>
  <c r="E516" i="7"/>
  <c r="J515" i="7"/>
  <c r="I515" i="7"/>
  <c r="F515" i="7"/>
  <c r="E515" i="7"/>
  <c r="J514" i="7"/>
  <c r="I514" i="7"/>
  <c r="F514" i="7"/>
  <c r="E514" i="7"/>
  <c r="J513" i="7"/>
  <c r="I513" i="7"/>
  <c r="F513" i="7"/>
  <c r="E513" i="7"/>
  <c r="J512" i="7"/>
  <c r="I512" i="7"/>
  <c r="E512" i="7"/>
  <c r="J511" i="7"/>
  <c r="I511" i="7"/>
  <c r="F511" i="7"/>
  <c r="E511" i="7"/>
  <c r="J510" i="7"/>
  <c r="I510" i="7"/>
  <c r="F510" i="7"/>
  <c r="E510" i="7"/>
  <c r="J509" i="7"/>
  <c r="I509" i="7"/>
  <c r="F509" i="7"/>
  <c r="E509" i="7"/>
  <c r="J508" i="7"/>
  <c r="I508" i="7"/>
  <c r="F508" i="7"/>
  <c r="E508" i="7"/>
  <c r="J507" i="7"/>
  <c r="I507" i="7"/>
  <c r="F507" i="7"/>
  <c r="E507" i="7"/>
  <c r="J506" i="7"/>
  <c r="I506" i="7"/>
  <c r="F506" i="7"/>
  <c r="E506" i="7"/>
  <c r="J505" i="7"/>
  <c r="I505" i="7"/>
  <c r="F505" i="7"/>
  <c r="E505" i="7"/>
  <c r="J504" i="7"/>
  <c r="I504" i="7"/>
  <c r="F504" i="7"/>
  <c r="E504" i="7"/>
  <c r="J503" i="7"/>
  <c r="I503" i="7"/>
  <c r="F503" i="7"/>
  <c r="E503" i="7"/>
  <c r="J502" i="7"/>
  <c r="I502" i="7"/>
  <c r="F502" i="7"/>
  <c r="E502" i="7"/>
  <c r="J501" i="7"/>
  <c r="I501" i="7"/>
  <c r="F501" i="7"/>
  <c r="E501" i="7"/>
  <c r="J500" i="7"/>
  <c r="I500" i="7"/>
  <c r="F500" i="7"/>
  <c r="E500" i="7"/>
  <c r="J499" i="7"/>
  <c r="I499" i="7"/>
  <c r="F499" i="7"/>
  <c r="E499" i="7"/>
  <c r="J498" i="7"/>
  <c r="I498" i="7"/>
  <c r="F498" i="7"/>
  <c r="E498" i="7"/>
  <c r="J497" i="7"/>
  <c r="I497" i="7"/>
  <c r="E497" i="7"/>
  <c r="J496" i="7"/>
  <c r="I496" i="7"/>
  <c r="F496" i="7"/>
  <c r="E496" i="7"/>
  <c r="J495" i="7"/>
  <c r="I495" i="7"/>
  <c r="F495" i="7"/>
  <c r="E495" i="7"/>
  <c r="J494" i="7"/>
  <c r="I494" i="7"/>
  <c r="F494" i="7"/>
  <c r="E494" i="7"/>
  <c r="J493" i="7"/>
  <c r="I493" i="7"/>
  <c r="F493" i="7"/>
  <c r="E493" i="7"/>
  <c r="J492" i="7"/>
  <c r="I492" i="7"/>
  <c r="F492" i="7"/>
  <c r="E492" i="7"/>
  <c r="J491" i="7"/>
  <c r="I491" i="7"/>
  <c r="F491" i="7"/>
  <c r="E491" i="7"/>
  <c r="J490" i="7"/>
  <c r="I490" i="7"/>
  <c r="F490" i="7"/>
  <c r="E490" i="7"/>
  <c r="J489" i="7"/>
  <c r="I489" i="7"/>
  <c r="F489" i="7"/>
  <c r="E489" i="7"/>
  <c r="J488" i="7"/>
  <c r="I488" i="7"/>
  <c r="F488" i="7"/>
  <c r="E488" i="7"/>
  <c r="J483" i="7"/>
  <c r="I483" i="7"/>
  <c r="F483" i="7"/>
  <c r="E483" i="7"/>
  <c r="J482" i="7"/>
  <c r="I482" i="7"/>
  <c r="F482" i="7"/>
  <c r="E482" i="7"/>
  <c r="J481" i="7"/>
  <c r="I481" i="7"/>
  <c r="F481" i="7"/>
  <c r="E481" i="7"/>
  <c r="J480" i="7"/>
  <c r="I480" i="7"/>
  <c r="F480" i="7"/>
  <c r="E480" i="7"/>
  <c r="J479" i="7"/>
  <c r="I479" i="7"/>
  <c r="F479" i="7"/>
  <c r="E479" i="7"/>
  <c r="J478" i="7"/>
  <c r="I478" i="7"/>
  <c r="F478" i="7"/>
  <c r="E478" i="7"/>
  <c r="J477" i="7"/>
  <c r="I477" i="7"/>
  <c r="F477" i="7"/>
  <c r="E477" i="7"/>
  <c r="J476" i="7"/>
  <c r="I476" i="7"/>
  <c r="F476" i="7"/>
  <c r="E476" i="7"/>
  <c r="J475" i="7"/>
  <c r="I475" i="7"/>
  <c r="H667" i="7" s="1"/>
  <c r="G667" i="7" s="1"/>
  <c r="F475" i="7"/>
  <c r="E475" i="7"/>
  <c r="J474" i="7"/>
  <c r="I474" i="7"/>
  <c r="F474" i="7"/>
  <c r="E474" i="7"/>
  <c r="J473" i="7"/>
  <c r="I473" i="7"/>
  <c r="F473" i="7"/>
  <c r="E473" i="7"/>
  <c r="J472" i="7"/>
  <c r="I472" i="7"/>
  <c r="F472" i="7"/>
  <c r="E472" i="7"/>
  <c r="J471" i="7"/>
  <c r="I471" i="7"/>
  <c r="F471" i="7"/>
  <c r="E471" i="7"/>
  <c r="J470" i="7"/>
  <c r="I470" i="7"/>
  <c r="F470" i="7"/>
  <c r="E470" i="7"/>
  <c r="J469" i="7"/>
  <c r="I469" i="7"/>
  <c r="F469" i="7"/>
  <c r="E469" i="7"/>
  <c r="J468" i="7"/>
  <c r="I468" i="7"/>
  <c r="F468" i="7"/>
  <c r="E468" i="7"/>
  <c r="J467" i="7"/>
  <c r="I467" i="7"/>
  <c r="F467" i="7"/>
  <c r="E467" i="7"/>
  <c r="J466" i="7"/>
  <c r="I466" i="7"/>
  <c r="F466" i="7"/>
  <c r="E466" i="7"/>
  <c r="J465" i="7"/>
  <c r="I465" i="7"/>
  <c r="F465" i="7"/>
  <c r="E465" i="7"/>
  <c r="J464" i="7"/>
  <c r="I464" i="7"/>
  <c r="F464" i="7"/>
  <c r="E464" i="7"/>
  <c r="J463" i="7"/>
  <c r="I463" i="7"/>
  <c r="F463" i="7"/>
  <c r="E463" i="7"/>
  <c r="J462" i="7"/>
  <c r="I462" i="7"/>
  <c r="F462" i="7"/>
  <c r="E462" i="7"/>
  <c r="J461" i="7"/>
  <c r="I461" i="7"/>
  <c r="F461" i="7"/>
  <c r="E461" i="7"/>
  <c r="J460" i="7"/>
  <c r="I460" i="7"/>
  <c r="F460" i="7"/>
  <c r="E460" i="7"/>
  <c r="J459" i="7"/>
  <c r="I459" i="7"/>
  <c r="F459" i="7"/>
  <c r="E459" i="7"/>
  <c r="J458" i="7"/>
  <c r="I458" i="7"/>
  <c r="F458" i="7"/>
  <c r="E458" i="7"/>
  <c r="J457" i="7"/>
  <c r="I457" i="7"/>
  <c r="F457" i="7"/>
  <c r="E457" i="7"/>
  <c r="J456" i="7"/>
  <c r="I456" i="7"/>
  <c r="F456" i="7"/>
  <c r="E456" i="7"/>
  <c r="J455" i="7"/>
  <c r="I455" i="7"/>
  <c r="F455" i="7"/>
  <c r="E455" i="7"/>
  <c r="J454" i="7"/>
  <c r="I454" i="7"/>
  <c r="F454" i="7"/>
  <c r="E454" i="7"/>
  <c r="J453" i="7"/>
  <c r="I453" i="7"/>
  <c r="F453" i="7"/>
  <c r="E453" i="7"/>
  <c r="J452" i="7"/>
  <c r="I452" i="7"/>
  <c r="F452" i="7"/>
  <c r="E452" i="7"/>
  <c r="J451" i="7"/>
  <c r="I451" i="7"/>
  <c r="F451" i="7"/>
  <c r="E451" i="7"/>
  <c r="J450" i="7"/>
  <c r="I450" i="7"/>
  <c r="F450" i="7"/>
  <c r="E450" i="7"/>
  <c r="J449" i="7"/>
  <c r="I449" i="7"/>
  <c r="F449" i="7"/>
  <c r="E449" i="7"/>
  <c r="J448" i="7"/>
  <c r="I448" i="7"/>
  <c r="F448" i="7"/>
  <c r="J447" i="7"/>
  <c r="I447" i="7"/>
  <c r="F447" i="7"/>
  <c r="E447" i="7"/>
  <c r="J446" i="7"/>
  <c r="I446" i="7"/>
  <c r="F446" i="7"/>
  <c r="E446" i="7"/>
  <c r="J445" i="7"/>
  <c r="I445" i="7"/>
  <c r="F445" i="7"/>
  <c r="E445" i="7"/>
  <c r="J444" i="7"/>
  <c r="I444" i="7"/>
  <c r="F444" i="7"/>
  <c r="E444" i="7"/>
  <c r="J443" i="7"/>
  <c r="I443" i="7"/>
  <c r="F443" i="7"/>
  <c r="E443" i="7"/>
  <c r="J442" i="7"/>
  <c r="I442" i="7"/>
  <c r="F442" i="7"/>
  <c r="E442" i="7"/>
  <c r="J441" i="7"/>
  <c r="I441" i="7"/>
  <c r="F441" i="7"/>
  <c r="E441" i="7"/>
  <c r="J440" i="7"/>
  <c r="I440" i="7"/>
  <c r="F440" i="7"/>
  <c r="E440" i="7"/>
  <c r="J439" i="7"/>
  <c r="I439" i="7"/>
  <c r="F439" i="7"/>
  <c r="E439" i="7"/>
  <c r="J438" i="7"/>
  <c r="I438" i="7"/>
  <c r="F438" i="7"/>
  <c r="E438" i="7"/>
  <c r="J437" i="7"/>
  <c r="I437" i="7"/>
  <c r="F437" i="7"/>
  <c r="E437" i="7"/>
  <c r="J436" i="7"/>
  <c r="I436" i="7"/>
  <c r="F436" i="7"/>
  <c r="E436" i="7"/>
  <c r="J435" i="7"/>
  <c r="I435" i="7"/>
  <c r="F435" i="7"/>
  <c r="E435" i="7"/>
  <c r="J434" i="7"/>
  <c r="I434" i="7"/>
  <c r="F434" i="7"/>
  <c r="E434" i="7"/>
  <c r="J433" i="7"/>
  <c r="I433" i="7"/>
  <c r="F433" i="7"/>
  <c r="J432" i="7"/>
  <c r="I432" i="7"/>
  <c r="F432" i="7"/>
  <c r="E432" i="7"/>
  <c r="J431" i="7"/>
  <c r="I431" i="7"/>
  <c r="F431" i="7"/>
  <c r="E431" i="7"/>
  <c r="J430" i="7"/>
  <c r="I430" i="7"/>
  <c r="F430" i="7"/>
  <c r="E430" i="7"/>
  <c r="J429" i="7"/>
  <c r="I429" i="7"/>
  <c r="F429" i="7"/>
  <c r="E429" i="7"/>
  <c r="J428" i="7"/>
  <c r="I428" i="7"/>
  <c r="F428" i="7"/>
  <c r="E428" i="7"/>
  <c r="J427" i="7"/>
  <c r="I427" i="7"/>
  <c r="F427" i="7"/>
  <c r="E427" i="7"/>
  <c r="J426" i="7"/>
  <c r="I426" i="7"/>
  <c r="F426" i="7"/>
  <c r="E426" i="7"/>
  <c r="J425" i="7"/>
  <c r="I425" i="7"/>
  <c r="F425" i="7"/>
  <c r="E425" i="7"/>
  <c r="J424" i="7"/>
  <c r="I424" i="7"/>
  <c r="F424" i="7"/>
  <c r="E424" i="7"/>
  <c r="J329" i="7"/>
  <c r="I329" i="7"/>
  <c r="H329" i="7"/>
  <c r="G329" i="7"/>
  <c r="F329" i="7"/>
  <c r="E329" i="7"/>
  <c r="J328" i="7"/>
  <c r="I328" i="7"/>
  <c r="H328" i="7"/>
  <c r="G328" i="7"/>
  <c r="F328" i="7"/>
  <c r="E328" i="7"/>
  <c r="J327" i="7"/>
  <c r="I327" i="7"/>
  <c r="H327" i="7"/>
  <c r="G327" i="7"/>
  <c r="F327" i="7"/>
  <c r="E327" i="7"/>
  <c r="J326" i="7"/>
  <c r="I326" i="7"/>
  <c r="H326" i="7"/>
  <c r="G326" i="7"/>
  <c r="F326" i="7"/>
  <c r="E326" i="7"/>
  <c r="J325" i="7"/>
  <c r="I325" i="7"/>
  <c r="H325" i="7"/>
  <c r="G325" i="7"/>
  <c r="F325" i="7"/>
  <c r="E325" i="7"/>
  <c r="J324" i="7"/>
  <c r="I324" i="7"/>
  <c r="H324" i="7"/>
  <c r="G324" i="7"/>
  <c r="F324" i="7"/>
  <c r="E324" i="7"/>
  <c r="J323" i="7"/>
  <c r="I323" i="7"/>
  <c r="H323" i="7"/>
  <c r="G323" i="7"/>
  <c r="F323" i="7"/>
  <c r="E323" i="7"/>
  <c r="J322" i="7"/>
  <c r="I322" i="7"/>
  <c r="H322" i="7"/>
  <c r="G322" i="7"/>
  <c r="F322" i="7"/>
  <c r="E322" i="7"/>
  <c r="J321" i="7"/>
  <c r="I321" i="7"/>
  <c r="H321" i="7"/>
  <c r="G321" i="7"/>
  <c r="F321" i="7"/>
  <c r="E321" i="7"/>
  <c r="J320" i="7"/>
  <c r="I320" i="7"/>
  <c r="H320" i="7"/>
  <c r="G320" i="7"/>
  <c r="F320" i="7"/>
  <c r="E320" i="7"/>
  <c r="J319" i="7"/>
  <c r="I319" i="7"/>
  <c r="H319" i="7"/>
  <c r="G319" i="7"/>
  <c r="F319" i="7"/>
  <c r="E319" i="7"/>
  <c r="J318" i="7"/>
  <c r="I318" i="7"/>
  <c r="H318" i="7"/>
  <c r="G318" i="7"/>
  <c r="F318" i="7"/>
  <c r="E318" i="7"/>
  <c r="J317" i="7"/>
  <c r="I317" i="7"/>
  <c r="H317" i="7"/>
  <c r="G317" i="7"/>
  <c r="F317" i="7"/>
  <c r="E317" i="7"/>
  <c r="J316" i="7"/>
  <c r="I316" i="7"/>
  <c r="H316" i="7"/>
  <c r="G316" i="7"/>
  <c r="F316" i="7"/>
  <c r="E316" i="7"/>
  <c r="J315" i="7"/>
  <c r="I315" i="7"/>
  <c r="H315" i="7"/>
  <c r="G315" i="7"/>
  <c r="F315" i="7"/>
  <c r="E315" i="7"/>
  <c r="J314" i="7"/>
  <c r="I314" i="7"/>
  <c r="H314" i="7"/>
  <c r="G314" i="7"/>
  <c r="F314" i="7"/>
  <c r="E314" i="7"/>
  <c r="J313" i="7"/>
  <c r="I313" i="7"/>
  <c r="H313" i="7"/>
  <c r="G313" i="7"/>
  <c r="F313" i="7"/>
  <c r="E313" i="7"/>
  <c r="J312" i="7"/>
  <c r="I312" i="7"/>
  <c r="H312" i="7"/>
  <c r="G312" i="7"/>
  <c r="F312" i="7"/>
  <c r="E312" i="7"/>
  <c r="J311" i="7"/>
  <c r="I311" i="7"/>
  <c r="H311" i="7"/>
  <c r="G311" i="7"/>
  <c r="F311" i="7"/>
  <c r="E311" i="7"/>
  <c r="J310" i="7"/>
  <c r="I310" i="7"/>
  <c r="H310" i="7"/>
  <c r="G310" i="7"/>
  <c r="F310" i="7"/>
  <c r="E310" i="7"/>
  <c r="J309" i="7"/>
  <c r="I309" i="7"/>
  <c r="H309" i="7"/>
  <c r="G309" i="7"/>
  <c r="F309" i="7"/>
  <c r="E309" i="7"/>
  <c r="J308" i="7"/>
  <c r="I308" i="7"/>
  <c r="H308" i="7"/>
  <c r="G308" i="7"/>
  <c r="F308" i="7"/>
  <c r="E308" i="7"/>
  <c r="J307" i="7"/>
  <c r="I307" i="7"/>
  <c r="H307" i="7"/>
  <c r="G307" i="7"/>
  <c r="F307" i="7"/>
  <c r="E307" i="7"/>
  <c r="J306" i="7"/>
  <c r="I306" i="7"/>
  <c r="H306" i="7"/>
  <c r="G306" i="7"/>
  <c r="F306" i="7"/>
  <c r="E306" i="7"/>
  <c r="J305" i="7"/>
  <c r="I305" i="7"/>
  <c r="H305" i="7"/>
  <c r="G305" i="7"/>
  <c r="F305" i="7"/>
  <c r="E305" i="7"/>
  <c r="J304" i="7"/>
  <c r="I304" i="7"/>
  <c r="H304" i="7"/>
  <c r="G304" i="7"/>
  <c r="F304" i="7"/>
  <c r="E304" i="7"/>
  <c r="J303" i="7"/>
  <c r="I303" i="7"/>
  <c r="H303" i="7"/>
  <c r="G303" i="7"/>
  <c r="F303" i="7"/>
  <c r="E303" i="7"/>
  <c r="J302" i="7"/>
  <c r="I302" i="7"/>
  <c r="H302" i="7"/>
  <c r="G302" i="7"/>
  <c r="F302" i="7"/>
  <c r="E302" i="7"/>
  <c r="J301" i="7"/>
  <c r="I301" i="7"/>
  <c r="H301" i="7"/>
  <c r="G301" i="7"/>
  <c r="F301" i="7"/>
  <c r="E301" i="7"/>
  <c r="J300" i="7"/>
  <c r="I300" i="7"/>
  <c r="H300" i="7"/>
  <c r="G300" i="7"/>
  <c r="F300" i="7"/>
  <c r="E300" i="7"/>
  <c r="J299" i="7"/>
  <c r="I299" i="7"/>
  <c r="H299" i="7"/>
  <c r="G299" i="7"/>
  <c r="F299" i="7"/>
  <c r="E299" i="7"/>
  <c r="J298" i="7"/>
  <c r="I298" i="7"/>
  <c r="H298" i="7"/>
  <c r="G298" i="7"/>
  <c r="F298" i="7"/>
  <c r="E298" i="7"/>
  <c r="J297" i="7"/>
  <c r="I297" i="7"/>
  <c r="H297" i="7"/>
  <c r="G297" i="7"/>
  <c r="F297" i="7"/>
  <c r="E297" i="7"/>
  <c r="J296" i="7"/>
  <c r="I296" i="7"/>
  <c r="H296" i="7"/>
  <c r="G296" i="7"/>
  <c r="F296" i="7"/>
  <c r="E296" i="7"/>
  <c r="J295" i="7"/>
  <c r="I295" i="7"/>
  <c r="H295" i="7"/>
  <c r="G295" i="7"/>
  <c r="F295" i="7"/>
  <c r="E295" i="7"/>
  <c r="J294" i="7"/>
  <c r="I294" i="7"/>
  <c r="H294" i="7"/>
  <c r="G294" i="7"/>
  <c r="F294" i="7"/>
  <c r="E294" i="7"/>
  <c r="J293" i="7"/>
  <c r="I293" i="7"/>
  <c r="H293" i="7"/>
  <c r="G293" i="7"/>
  <c r="F293" i="7"/>
  <c r="E293" i="7"/>
  <c r="J292" i="7"/>
  <c r="I292" i="7"/>
  <c r="H292" i="7"/>
  <c r="G292" i="7"/>
  <c r="F292" i="7"/>
  <c r="E292" i="7"/>
  <c r="J291" i="7"/>
  <c r="I291" i="7"/>
  <c r="H291" i="7"/>
  <c r="G291" i="7"/>
  <c r="F291" i="7"/>
  <c r="E291" i="7"/>
  <c r="J290" i="7"/>
  <c r="I290" i="7"/>
  <c r="H290" i="7"/>
  <c r="G290" i="7"/>
  <c r="F290" i="7"/>
  <c r="E290" i="7"/>
  <c r="J285" i="7"/>
  <c r="I285" i="7"/>
  <c r="H285" i="7"/>
  <c r="G285" i="7"/>
  <c r="F285" i="7"/>
  <c r="E285" i="7"/>
  <c r="J284" i="7"/>
  <c r="I284" i="7"/>
  <c r="H284" i="7"/>
  <c r="G284" i="7"/>
  <c r="F284" i="7"/>
  <c r="E284" i="7"/>
  <c r="J283" i="7"/>
  <c r="I283" i="7"/>
  <c r="H283" i="7"/>
  <c r="G283" i="7"/>
  <c r="F283" i="7"/>
  <c r="E283" i="7"/>
  <c r="J282" i="7"/>
  <c r="I282" i="7"/>
  <c r="H282" i="7"/>
  <c r="G282" i="7"/>
  <c r="F282" i="7"/>
  <c r="E282" i="7"/>
  <c r="J281" i="7"/>
  <c r="I281" i="7"/>
  <c r="H281" i="7"/>
  <c r="G281" i="7"/>
  <c r="F281" i="7"/>
  <c r="E281" i="7"/>
  <c r="J280" i="7"/>
  <c r="I280" i="7"/>
  <c r="H280" i="7"/>
  <c r="G280" i="7"/>
  <c r="F280" i="7"/>
  <c r="E280" i="7"/>
  <c r="J279" i="7"/>
  <c r="I279" i="7"/>
  <c r="H279" i="7"/>
  <c r="G279" i="7"/>
  <c r="F279" i="7"/>
  <c r="E279" i="7"/>
  <c r="J278" i="7"/>
  <c r="I278" i="7"/>
  <c r="H278" i="7"/>
  <c r="G278" i="7"/>
  <c r="F278" i="7"/>
  <c r="E278" i="7"/>
  <c r="J277" i="7"/>
  <c r="I277" i="7"/>
  <c r="H277" i="7"/>
  <c r="G277" i="7"/>
  <c r="F277" i="7"/>
  <c r="E277" i="7"/>
  <c r="J276" i="7"/>
  <c r="I276" i="7"/>
  <c r="H276" i="7"/>
  <c r="G276" i="7"/>
  <c r="F276" i="7"/>
  <c r="E276" i="7"/>
  <c r="J275" i="7"/>
  <c r="I275" i="7"/>
  <c r="H275" i="7"/>
  <c r="G275" i="7"/>
  <c r="F275" i="7"/>
  <c r="E275" i="7"/>
  <c r="J274" i="7"/>
  <c r="I274" i="7"/>
  <c r="H274" i="7"/>
  <c r="G274" i="7"/>
  <c r="F274" i="7"/>
  <c r="E274" i="7"/>
  <c r="J273" i="7"/>
  <c r="I273" i="7"/>
  <c r="H273" i="7"/>
  <c r="G273" i="7"/>
  <c r="F273" i="7"/>
  <c r="E273" i="7"/>
  <c r="J272" i="7"/>
  <c r="I272" i="7"/>
  <c r="H272" i="7"/>
  <c r="G272" i="7"/>
  <c r="F272" i="7"/>
  <c r="E272" i="7"/>
  <c r="J271" i="7"/>
  <c r="I271" i="7"/>
  <c r="H271" i="7"/>
  <c r="G271" i="7"/>
  <c r="F271" i="7"/>
  <c r="E271" i="7"/>
  <c r="J270" i="7"/>
  <c r="I270" i="7"/>
  <c r="H270" i="7"/>
  <c r="G270" i="7"/>
  <c r="F270" i="7"/>
  <c r="E270" i="7"/>
  <c r="J269" i="7"/>
  <c r="I269" i="7"/>
  <c r="H269" i="7"/>
  <c r="G269" i="7"/>
  <c r="F269" i="7"/>
  <c r="E269" i="7"/>
  <c r="J268" i="7"/>
  <c r="I268" i="7"/>
  <c r="H268" i="7"/>
  <c r="G268" i="7"/>
  <c r="F268" i="7"/>
  <c r="E268" i="7"/>
  <c r="J267" i="7"/>
  <c r="I267" i="7"/>
  <c r="H267" i="7"/>
  <c r="G267" i="7"/>
  <c r="F267" i="7"/>
  <c r="E267" i="7"/>
  <c r="J266" i="7"/>
  <c r="I266" i="7"/>
  <c r="H266" i="7"/>
  <c r="G266" i="7"/>
  <c r="F266" i="7"/>
  <c r="E266" i="7"/>
  <c r="J265" i="7"/>
  <c r="I265" i="7"/>
  <c r="H265" i="7"/>
  <c r="G265" i="7"/>
  <c r="F265" i="7"/>
  <c r="E265" i="7"/>
  <c r="J264" i="7"/>
  <c r="I264" i="7"/>
  <c r="H264" i="7"/>
  <c r="G264" i="7"/>
  <c r="F264" i="7"/>
  <c r="E264" i="7"/>
  <c r="J263" i="7"/>
  <c r="I263" i="7"/>
  <c r="H263" i="7"/>
  <c r="G263" i="7"/>
  <c r="F263" i="7"/>
  <c r="E263" i="7"/>
  <c r="J262" i="7"/>
  <c r="I262" i="7"/>
  <c r="H262" i="7"/>
  <c r="G262" i="7"/>
  <c r="F262" i="7"/>
  <c r="E262" i="7"/>
  <c r="J261" i="7"/>
  <c r="I261" i="7"/>
  <c r="H261" i="7"/>
  <c r="G261" i="7"/>
  <c r="F261" i="7"/>
  <c r="E261" i="7"/>
  <c r="J260" i="7"/>
  <c r="I260" i="7"/>
  <c r="H260" i="7"/>
  <c r="G260" i="7"/>
  <c r="F260" i="7"/>
  <c r="E260" i="7"/>
  <c r="J259" i="7"/>
  <c r="I259" i="7"/>
  <c r="H259" i="7"/>
  <c r="G259" i="7"/>
  <c r="F259" i="7"/>
  <c r="E259" i="7"/>
  <c r="J258" i="7"/>
  <c r="I258" i="7"/>
  <c r="H258" i="7"/>
  <c r="G258" i="7"/>
  <c r="F258" i="7"/>
  <c r="E258" i="7"/>
  <c r="J257" i="7"/>
  <c r="I257" i="7"/>
  <c r="H257" i="7"/>
  <c r="G257" i="7"/>
  <c r="F257" i="7"/>
  <c r="E257" i="7"/>
  <c r="J256" i="7"/>
  <c r="I256" i="7"/>
  <c r="H256" i="7"/>
  <c r="G256" i="7"/>
  <c r="F256" i="7"/>
  <c r="E256" i="7"/>
  <c r="J255" i="7"/>
  <c r="I255" i="7"/>
  <c r="H255" i="7"/>
  <c r="G255" i="7"/>
  <c r="F255" i="7"/>
  <c r="E255" i="7"/>
  <c r="J254" i="7"/>
  <c r="I254" i="7"/>
  <c r="H254" i="7"/>
  <c r="G254" i="7"/>
  <c r="F254" i="7"/>
  <c r="E254" i="7"/>
  <c r="J253" i="7"/>
  <c r="I253" i="7"/>
  <c r="H253" i="7"/>
  <c r="G253" i="7"/>
  <c r="F253" i="7"/>
  <c r="E253" i="7"/>
  <c r="J252" i="7"/>
  <c r="I252" i="7"/>
  <c r="H252" i="7"/>
  <c r="G252" i="7"/>
  <c r="F252" i="7"/>
  <c r="E252" i="7"/>
  <c r="J251" i="7"/>
  <c r="J339" i="7" s="1"/>
  <c r="I251" i="7"/>
  <c r="H251" i="7"/>
  <c r="G251" i="7"/>
  <c r="F251" i="7"/>
  <c r="E251" i="7"/>
  <c r="J250" i="7"/>
  <c r="I250" i="7"/>
  <c r="H250" i="7"/>
  <c r="G250" i="7"/>
  <c r="F250" i="7"/>
  <c r="E250" i="7"/>
  <c r="J249" i="7"/>
  <c r="I249" i="7"/>
  <c r="H249" i="7"/>
  <c r="G249" i="7"/>
  <c r="F249" i="7"/>
  <c r="E249" i="7"/>
  <c r="J248" i="7"/>
  <c r="I248" i="7"/>
  <c r="H248" i="7"/>
  <c r="G248" i="7"/>
  <c r="F248" i="7"/>
  <c r="E248" i="7"/>
  <c r="J247" i="7"/>
  <c r="I247" i="7"/>
  <c r="H247" i="7"/>
  <c r="G247" i="7"/>
  <c r="F247" i="7"/>
  <c r="E247" i="7"/>
  <c r="J246" i="7"/>
  <c r="I246" i="7"/>
  <c r="H246" i="7"/>
  <c r="G246" i="7"/>
  <c r="F246" i="7"/>
  <c r="E246" i="7"/>
  <c r="J241" i="7"/>
  <c r="I241" i="7"/>
  <c r="H241" i="7"/>
  <c r="G241" i="7"/>
  <c r="F241" i="7"/>
  <c r="E241" i="7"/>
  <c r="J240" i="7"/>
  <c r="I240" i="7"/>
  <c r="H240" i="7"/>
  <c r="G240" i="7"/>
  <c r="F240" i="7"/>
  <c r="E240" i="7"/>
  <c r="J239" i="7"/>
  <c r="I239" i="7"/>
  <c r="H239" i="7"/>
  <c r="G239" i="7"/>
  <c r="F239" i="7"/>
  <c r="E239" i="7"/>
  <c r="J238" i="7"/>
  <c r="I238" i="7"/>
  <c r="H238" i="7"/>
  <c r="G238" i="7"/>
  <c r="F238" i="7"/>
  <c r="E238" i="7"/>
  <c r="J237" i="7"/>
  <c r="I237" i="7"/>
  <c r="H237" i="7"/>
  <c r="G237" i="7"/>
  <c r="F237" i="7"/>
  <c r="E237" i="7"/>
  <c r="J236" i="7"/>
  <c r="I236" i="7"/>
  <c r="H236" i="7"/>
  <c r="G236" i="7"/>
  <c r="F236" i="7"/>
  <c r="E236" i="7"/>
  <c r="J235" i="7"/>
  <c r="I235" i="7"/>
  <c r="H235" i="7"/>
  <c r="G235" i="7"/>
  <c r="F235" i="7"/>
  <c r="E235" i="7"/>
  <c r="J234" i="7"/>
  <c r="I234" i="7"/>
  <c r="H234" i="7"/>
  <c r="G234" i="7"/>
  <c r="F234" i="7"/>
  <c r="E234" i="7"/>
  <c r="J233" i="7"/>
  <c r="I233" i="7"/>
  <c r="H233" i="7"/>
  <c r="G233" i="7"/>
  <c r="F233" i="7"/>
  <c r="E233" i="7"/>
  <c r="J232" i="7"/>
  <c r="I232" i="7"/>
  <c r="H232" i="7"/>
  <c r="G232" i="7"/>
  <c r="F232" i="7"/>
  <c r="E232" i="7"/>
  <c r="J231" i="7"/>
  <c r="I231" i="7"/>
  <c r="H231" i="7"/>
  <c r="G231" i="7"/>
  <c r="F231" i="7"/>
  <c r="E231" i="7"/>
  <c r="J230" i="7"/>
  <c r="I230" i="7"/>
  <c r="H230" i="7"/>
  <c r="G230" i="7"/>
  <c r="F230" i="7"/>
  <c r="E230" i="7"/>
  <c r="J229" i="7"/>
  <c r="I229" i="7"/>
  <c r="H229" i="7"/>
  <c r="G229" i="7"/>
  <c r="F229" i="7"/>
  <c r="E229" i="7"/>
  <c r="J228" i="7"/>
  <c r="I228" i="7"/>
  <c r="H228" i="7"/>
  <c r="G228" i="7"/>
  <c r="F228" i="7"/>
  <c r="E228" i="7"/>
  <c r="J227" i="7"/>
  <c r="I227" i="7"/>
  <c r="H227" i="7"/>
  <c r="G227" i="7"/>
  <c r="F227" i="7"/>
  <c r="E227" i="7"/>
  <c r="J226" i="7"/>
  <c r="I226" i="7"/>
  <c r="H226" i="7"/>
  <c r="G226" i="7"/>
  <c r="F226" i="7"/>
  <c r="E226" i="7"/>
  <c r="J225" i="7"/>
  <c r="I225" i="7"/>
  <c r="H225" i="7"/>
  <c r="G225" i="7"/>
  <c r="F225" i="7"/>
  <c r="E225" i="7"/>
  <c r="J224" i="7"/>
  <c r="I224" i="7"/>
  <c r="H224" i="7"/>
  <c r="G224" i="7"/>
  <c r="F224" i="7"/>
  <c r="E224" i="7"/>
  <c r="J223" i="7"/>
  <c r="I223" i="7"/>
  <c r="H223" i="7"/>
  <c r="G223" i="7"/>
  <c r="F223" i="7"/>
  <c r="E223" i="7"/>
  <c r="J222" i="7"/>
  <c r="I222" i="7"/>
  <c r="H222" i="7"/>
  <c r="G222" i="7"/>
  <c r="F222" i="7"/>
  <c r="E222" i="7"/>
  <c r="J221" i="7"/>
  <c r="I221" i="7"/>
  <c r="H221" i="7"/>
  <c r="G221" i="7"/>
  <c r="F221" i="7"/>
  <c r="E221" i="7"/>
  <c r="J220" i="7"/>
  <c r="I220" i="7"/>
  <c r="H220" i="7"/>
  <c r="G220" i="7"/>
  <c r="F220" i="7"/>
  <c r="E220" i="7"/>
  <c r="J219" i="7"/>
  <c r="I219" i="7"/>
  <c r="H219" i="7"/>
  <c r="G219" i="7"/>
  <c r="F219" i="7"/>
  <c r="E219" i="7"/>
  <c r="J218" i="7"/>
  <c r="I218" i="7"/>
  <c r="H218" i="7"/>
  <c r="G218" i="7"/>
  <c r="F218" i="7"/>
  <c r="E218" i="7"/>
  <c r="J217" i="7"/>
  <c r="I217" i="7"/>
  <c r="H217" i="7"/>
  <c r="G217" i="7"/>
  <c r="F217" i="7"/>
  <c r="E217" i="7"/>
  <c r="J216" i="7"/>
  <c r="I216" i="7"/>
  <c r="H216" i="7"/>
  <c r="G216" i="7"/>
  <c r="F216" i="7"/>
  <c r="E216" i="7"/>
  <c r="J215" i="7"/>
  <c r="I215" i="7"/>
  <c r="H215" i="7"/>
  <c r="G215" i="7"/>
  <c r="F215" i="7"/>
  <c r="E215" i="7"/>
  <c r="J214" i="7"/>
  <c r="I214" i="7"/>
  <c r="H214" i="7"/>
  <c r="G214" i="7"/>
  <c r="F214" i="7"/>
  <c r="E214" i="7"/>
  <c r="J213" i="7"/>
  <c r="I213" i="7"/>
  <c r="H213" i="7"/>
  <c r="G213" i="7"/>
  <c r="F213" i="7"/>
  <c r="E213" i="7"/>
  <c r="J212" i="7"/>
  <c r="I212" i="7"/>
  <c r="H212" i="7"/>
  <c r="G212" i="7"/>
  <c r="F212" i="7"/>
  <c r="E212" i="7"/>
  <c r="J211" i="7"/>
  <c r="I211" i="7"/>
  <c r="H211" i="7"/>
  <c r="G211" i="7"/>
  <c r="F211" i="7"/>
  <c r="E211" i="7"/>
  <c r="J210" i="7"/>
  <c r="I210" i="7"/>
  <c r="H210" i="7"/>
  <c r="G210" i="7"/>
  <c r="F210" i="7"/>
  <c r="E210" i="7"/>
  <c r="J209" i="7"/>
  <c r="I209" i="7"/>
  <c r="H209" i="7"/>
  <c r="G209" i="7"/>
  <c r="F209" i="7"/>
  <c r="E209" i="7"/>
  <c r="J208" i="7"/>
  <c r="I208" i="7"/>
  <c r="H208" i="7"/>
  <c r="G208" i="7"/>
  <c r="F208" i="7"/>
  <c r="E208" i="7"/>
  <c r="J207" i="7"/>
  <c r="I207" i="7"/>
  <c r="H207" i="7"/>
  <c r="G207" i="7"/>
  <c r="F207" i="7"/>
  <c r="E207" i="7"/>
  <c r="J206" i="7"/>
  <c r="I206" i="7"/>
  <c r="H206" i="7"/>
  <c r="G206" i="7"/>
  <c r="F206" i="7"/>
  <c r="E206" i="7"/>
  <c r="J205" i="7"/>
  <c r="I205" i="7"/>
  <c r="H205" i="7"/>
  <c r="G205" i="7"/>
  <c r="F205" i="7"/>
  <c r="E205" i="7"/>
  <c r="J204" i="7"/>
  <c r="I204" i="7"/>
  <c r="H204" i="7"/>
  <c r="G204" i="7"/>
  <c r="F204" i="7"/>
  <c r="E204" i="7"/>
  <c r="J203" i="7"/>
  <c r="I203" i="7"/>
  <c r="H203" i="7"/>
  <c r="G203" i="7"/>
  <c r="F203" i="7"/>
  <c r="E203" i="7"/>
  <c r="J202" i="7"/>
  <c r="I202" i="7"/>
  <c r="H202" i="7"/>
  <c r="G202" i="7"/>
  <c r="F202" i="7"/>
  <c r="E202" i="7"/>
  <c r="J197" i="7"/>
  <c r="I197" i="7"/>
  <c r="H197" i="7"/>
  <c r="G197" i="7"/>
  <c r="F197" i="7"/>
  <c r="E197" i="7"/>
  <c r="J196" i="7"/>
  <c r="I196" i="7"/>
  <c r="H196" i="7"/>
  <c r="G196" i="7"/>
  <c r="F196" i="7"/>
  <c r="E196" i="7"/>
  <c r="J195" i="7"/>
  <c r="I195" i="7"/>
  <c r="H195" i="7"/>
  <c r="G195" i="7"/>
  <c r="F195" i="7"/>
  <c r="E195" i="7"/>
  <c r="J194" i="7"/>
  <c r="I194" i="7"/>
  <c r="H194" i="7"/>
  <c r="G194" i="7"/>
  <c r="F194" i="7"/>
  <c r="E194" i="7"/>
  <c r="E370" i="7" s="1"/>
  <c r="J193" i="7"/>
  <c r="I193" i="7"/>
  <c r="H193" i="7"/>
  <c r="G193" i="7"/>
  <c r="F193" i="7"/>
  <c r="E193" i="7"/>
  <c r="J192" i="7"/>
  <c r="I192" i="7"/>
  <c r="H192" i="7"/>
  <c r="G192" i="7"/>
  <c r="F192" i="7"/>
  <c r="E192" i="7"/>
  <c r="J191" i="7"/>
  <c r="I191" i="7"/>
  <c r="H191" i="7"/>
  <c r="G191" i="7"/>
  <c r="F191" i="7"/>
  <c r="E191" i="7"/>
  <c r="J190" i="7"/>
  <c r="I190" i="7"/>
  <c r="H190" i="7"/>
  <c r="G190" i="7"/>
  <c r="F190" i="7"/>
  <c r="E190" i="7"/>
  <c r="J189" i="7"/>
  <c r="I189" i="7"/>
  <c r="H189" i="7"/>
  <c r="G189" i="7"/>
  <c r="F189" i="7"/>
  <c r="E189" i="7"/>
  <c r="J188" i="7"/>
  <c r="I188" i="7"/>
  <c r="H188" i="7"/>
  <c r="G188" i="7"/>
  <c r="F188" i="7"/>
  <c r="E188" i="7"/>
  <c r="E364" i="7" s="1"/>
  <c r="J187" i="7"/>
  <c r="I187" i="7"/>
  <c r="H187" i="7"/>
  <c r="G187" i="7"/>
  <c r="F187" i="7"/>
  <c r="E187" i="7"/>
  <c r="J186" i="7"/>
  <c r="I186" i="7"/>
  <c r="H186" i="7"/>
  <c r="G186" i="7"/>
  <c r="F186" i="7"/>
  <c r="E186" i="7"/>
  <c r="J185" i="7"/>
  <c r="I185" i="7"/>
  <c r="H185" i="7"/>
  <c r="G185" i="7"/>
  <c r="F185" i="7"/>
  <c r="E185" i="7"/>
  <c r="J184" i="7"/>
  <c r="I184" i="7"/>
  <c r="H184" i="7"/>
  <c r="G184" i="7"/>
  <c r="F184" i="7"/>
  <c r="E184" i="7"/>
  <c r="J183" i="7"/>
  <c r="I183" i="7"/>
  <c r="H183" i="7"/>
  <c r="G183" i="7"/>
  <c r="F183" i="7"/>
  <c r="E183" i="7"/>
  <c r="J182" i="7"/>
  <c r="I182" i="7"/>
  <c r="H182" i="7"/>
  <c r="G182" i="7"/>
  <c r="F182" i="7"/>
  <c r="E182" i="7"/>
  <c r="J181" i="7"/>
  <c r="I181" i="7"/>
  <c r="H181" i="7"/>
  <c r="G181" i="7"/>
  <c r="F181" i="7"/>
  <c r="E181" i="7"/>
  <c r="J180" i="7"/>
  <c r="I180" i="7"/>
  <c r="H180" i="7"/>
  <c r="G180" i="7"/>
  <c r="F180" i="7"/>
  <c r="E180" i="7"/>
  <c r="J179" i="7"/>
  <c r="I179" i="7"/>
  <c r="H179" i="7"/>
  <c r="G179" i="7"/>
  <c r="F179" i="7"/>
  <c r="E179" i="7"/>
  <c r="J178" i="7"/>
  <c r="I178" i="7"/>
  <c r="H178" i="7"/>
  <c r="G178" i="7"/>
  <c r="F178" i="7"/>
  <c r="E178" i="7"/>
  <c r="E354" i="7" s="1"/>
  <c r="J177" i="7"/>
  <c r="I177" i="7"/>
  <c r="H177" i="7"/>
  <c r="G177" i="7"/>
  <c r="F177" i="7"/>
  <c r="E177" i="7"/>
  <c r="J176" i="7"/>
  <c r="I176" i="7"/>
  <c r="H176" i="7"/>
  <c r="G176" i="7"/>
  <c r="F176" i="7"/>
  <c r="E176" i="7"/>
  <c r="J175" i="7"/>
  <c r="I175" i="7"/>
  <c r="H175" i="7"/>
  <c r="G175" i="7"/>
  <c r="F175" i="7"/>
  <c r="E175" i="7"/>
  <c r="J174" i="7"/>
  <c r="I174" i="7"/>
  <c r="H174" i="7"/>
  <c r="G174" i="7"/>
  <c r="F174" i="7"/>
  <c r="E174" i="7"/>
  <c r="J173" i="7"/>
  <c r="I173" i="7"/>
  <c r="H173" i="7"/>
  <c r="G173" i="7"/>
  <c r="F173" i="7"/>
  <c r="E173" i="7"/>
  <c r="J172" i="7"/>
  <c r="I172" i="7"/>
  <c r="H172" i="7"/>
  <c r="G172" i="7"/>
  <c r="E172" i="7"/>
  <c r="J171" i="7"/>
  <c r="I171" i="7"/>
  <c r="H171" i="7"/>
  <c r="G171" i="7"/>
  <c r="F171" i="7"/>
  <c r="E171" i="7"/>
  <c r="J170" i="7"/>
  <c r="I170" i="7"/>
  <c r="H170" i="7"/>
  <c r="G170" i="7"/>
  <c r="F170" i="7"/>
  <c r="E170" i="7"/>
  <c r="J169" i="7"/>
  <c r="I169" i="7"/>
  <c r="H169" i="7"/>
  <c r="G169" i="7"/>
  <c r="F169" i="7"/>
  <c r="E169" i="7"/>
  <c r="J168" i="7"/>
  <c r="I168" i="7"/>
  <c r="H168" i="7"/>
  <c r="G168" i="7"/>
  <c r="F168" i="7"/>
  <c r="E168" i="7"/>
  <c r="I167" i="7"/>
  <c r="H167" i="7"/>
  <c r="G167" i="7"/>
  <c r="F167" i="7"/>
  <c r="E167" i="7"/>
  <c r="J166" i="7"/>
  <c r="I166" i="7"/>
  <c r="H166" i="7"/>
  <c r="G166" i="7"/>
  <c r="F166" i="7"/>
  <c r="E166" i="7"/>
  <c r="J165" i="7"/>
  <c r="I165" i="7"/>
  <c r="H165" i="7"/>
  <c r="G165" i="7"/>
  <c r="F165" i="7"/>
  <c r="E165" i="7"/>
  <c r="J164" i="7"/>
  <c r="I164" i="7"/>
  <c r="H164" i="7"/>
  <c r="G164" i="7"/>
  <c r="F164" i="7"/>
  <c r="E164" i="7"/>
  <c r="J163" i="7"/>
  <c r="I163" i="7"/>
  <c r="H163" i="7"/>
  <c r="G163" i="7"/>
  <c r="F163" i="7"/>
  <c r="E163" i="7"/>
  <c r="J162" i="7"/>
  <c r="I162" i="7"/>
  <c r="H162" i="7"/>
  <c r="G162" i="7"/>
  <c r="F162" i="7"/>
  <c r="E162" i="7"/>
  <c r="J161" i="7"/>
  <c r="I161" i="7"/>
  <c r="H161" i="7"/>
  <c r="G161" i="7"/>
  <c r="F161" i="7"/>
  <c r="E161" i="7"/>
  <c r="J160" i="7"/>
  <c r="I160" i="7"/>
  <c r="H160" i="7"/>
  <c r="G160" i="7"/>
  <c r="F160" i="7"/>
  <c r="E160" i="7"/>
  <c r="J159" i="7"/>
  <c r="I159" i="7"/>
  <c r="H159" i="7"/>
  <c r="G159" i="7"/>
  <c r="F159" i="7"/>
  <c r="E159" i="7"/>
  <c r="J158" i="7"/>
  <c r="I158" i="7"/>
  <c r="H158" i="7"/>
  <c r="G158" i="7"/>
  <c r="F158" i="7"/>
  <c r="E158" i="7"/>
  <c r="J153" i="7"/>
  <c r="I153" i="7"/>
  <c r="H153" i="7"/>
  <c r="G153" i="7"/>
  <c r="F153" i="7"/>
  <c r="E153" i="7"/>
  <c r="J152" i="7"/>
  <c r="I152" i="7"/>
  <c r="H152" i="7"/>
  <c r="G152" i="7"/>
  <c r="F152" i="7"/>
  <c r="E152" i="7"/>
  <c r="J151" i="7"/>
  <c r="I151" i="7"/>
  <c r="H151" i="7"/>
  <c r="G151" i="7"/>
  <c r="F151" i="7"/>
  <c r="E151" i="7"/>
  <c r="J150" i="7"/>
  <c r="I150" i="7"/>
  <c r="H150" i="7"/>
  <c r="G150" i="7"/>
  <c r="F150" i="7"/>
  <c r="E150" i="7"/>
  <c r="J149" i="7"/>
  <c r="I149" i="7"/>
  <c r="H149" i="7"/>
  <c r="G149" i="7"/>
  <c r="F149" i="7"/>
  <c r="E149" i="7"/>
  <c r="J148" i="7"/>
  <c r="I148" i="7"/>
  <c r="H148" i="7"/>
  <c r="G148" i="7"/>
  <c r="F148" i="7"/>
  <c r="E148" i="7"/>
  <c r="J147" i="7"/>
  <c r="I147" i="7"/>
  <c r="H147" i="7"/>
  <c r="G147" i="7"/>
  <c r="F147" i="7"/>
  <c r="E147" i="7"/>
  <c r="J146" i="7"/>
  <c r="I146" i="7"/>
  <c r="H146" i="7"/>
  <c r="G146" i="7"/>
  <c r="F146" i="7"/>
  <c r="E146" i="7"/>
  <c r="J145" i="7"/>
  <c r="I145" i="7"/>
  <c r="H145" i="7"/>
  <c r="G145" i="7"/>
  <c r="F145" i="7"/>
  <c r="E145" i="7"/>
  <c r="J144" i="7"/>
  <c r="I144" i="7"/>
  <c r="H144" i="7"/>
  <c r="G144" i="7"/>
  <c r="F144" i="7"/>
  <c r="E144" i="7"/>
  <c r="J143" i="7"/>
  <c r="I143" i="7"/>
  <c r="H143" i="7"/>
  <c r="G143" i="7"/>
  <c r="F143" i="7"/>
  <c r="E143" i="7"/>
  <c r="J142" i="7"/>
  <c r="I142" i="7"/>
  <c r="H142" i="7"/>
  <c r="G142" i="7"/>
  <c r="F142" i="7"/>
  <c r="E142" i="7"/>
  <c r="J141" i="7"/>
  <c r="I141" i="7"/>
  <c r="H141" i="7"/>
  <c r="G141" i="7"/>
  <c r="F141" i="7"/>
  <c r="E141" i="7"/>
  <c r="J140" i="7"/>
  <c r="I140" i="7"/>
  <c r="H140" i="7"/>
  <c r="G140" i="7"/>
  <c r="F140" i="7"/>
  <c r="E140" i="7"/>
  <c r="J139" i="7"/>
  <c r="I139" i="7"/>
  <c r="H139" i="7"/>
  <c r="G139" i="7"/>
  <c r="F139" i="7"/>
  <c r="E139" i="7"/>
  <c r="J138" i="7"/>
  <c r="I138" i="7"/>
  <c r="H138" i="7"/>
  <c r="G138" i="7"/>
  <c r="F138" i="7"/>
  <c r="E138" i="7"/>
  <c r="J137" i="7"/>
  <c r="I137" i="7"/>
  <c r="H137" i="7"/>
  <c r="G137" i="7"/>
  <c r="F137" i="7"/>
  <c r="E137" i="7"/>
  <c r="J136" i="7"/>
  <c r="I136" i="7"/>
  <c r="H136" i="7"/>
  <c r="G136" i="7"/>
  <c r="F136" i="7"/>
  <c r="E136" i="7"/>
  <c r="J135" i="7"/>
  <c r="I135" i="7"/>
  <c r="H135" i="7"/>
  <c r="G135" i="7"/>
  <c r="F135" i="7"/>
  <c r="E135" i="7"/>
  <c r="J134" i="7"/>
  <c r="I134" i="7"/>
  <c r="H134" i="7"/>
  <c r="G134" i="7"/>
  <c r="F134" i="7"/>
  <c r="E134" i="7"/>
  <c r="J133" i="7"/>
  <c r="I133" i="7"/>
  <c r="H133" i="7"/>
  <c r="G133" i="7"/>
  <c r="F133" i="7"/>
  <c r="E133" i="7"/>
  <c r="J132" i="7"/>
  <c r="I132" i="7"/>
  <c r="H132" i="7"/>
  <c r="G132" i="7"/>
  <c r="F132" i="7"/>
  <c r="E132" i="7"/>
  <c r="J131" i="7"/>
  <c r="I131" i="7"/>
  <c r="H131" i="7"/>
  <c r="G131" i="7"/>
  <c r="F131" i="7"/>
  <c r="E131" i="7"/>
  <c r="J130" i="7"/>
  <c r="I130" i="7"/>
  <c r="H130" i="7"/>
  <c r="G130" i="7"/>
  <c r="F130" i="7"/>
  <c r="E130" i="7"/>
  <c r="J129" i="7"/>
  <c r="I129" i="7"/>
  <c r="H129" i="7"/>
  <c r="G129" i="7"/>
  <c r="F129" i="7"/>
  <c r="E129" i="7"/>
  <c r="J128" i="7"/>
  <c r="I128" i="7"/>
  <c r="H128" i="7"/>
  <c r="G128" i="7"/>
  <c r="F128" i="7"/>
  <c r="E128" i="7"/>
  <c r="J127" i="7"/>
  <c r="I127" i="7"/>
  <c r="H127" i="7"/>
  <c r="G127" i="7"/>
  <c r="F127" i="7"/>
  <c r="E127" i="7"/>
  <c r="J126" i="7"/>
  <c r="I126" i="7"/>
  <c r="H126" i="7"/>
  <c r="G126" i="7"/>
  <c r="F126" i="7"/>
  <c r="E126" i="7"/>
  <c r="J125" i="7"/>
  <c r="I125" i="7"/>
  <c r="H125" i="7"/>
  <c r="G125" i="7"/>
  <c r="F125" i="7"/>
  <c r="E125" i="7"/>
  <c r="J124" i="7"/>
  <c r="I124" i="7"/>
  <c r="H124" i="7"/>
  <c r="G124" i="7"/>
  <c r="F124" i="7"/>
  <c r="E124" i="7"/>
  <c r="J123" i="7"/>
  <c r="I123" i="7"/>
  <c r="H123" i="7"/>
  <c r="G123" i="7"/>
  <c r="E123" i="7"/>
  <c r="J122" i="7"/>
  <c r="I122" i="7"/>
  <c r="H122" i="7"/>
  <c r="G122" i="7"/>
  <c r="F122" i="7"/>
  <c r="E122" i="7"/>
  <c r="J121" i="7"/>
  <c r="I121" i="7"/>
  <c r="H121" i="7"/>
  <c r="G121" i="7"/>
  <c r="F121" i="7"/>
  <c r="E121" i="7"/>
  <c r="J120" i="7"/>
  <c r="I120" i="7"/>
  <c r="H120" i="7"/>
  <c r="G120" i="7"/>
  <c r="F120" i="7"/>
  <c r="E120" i="7"/>
  <c r="J119" i="7"/>
  <c r="I119" i="7"/>
  <c r="H119" i="7"/>
  <c r="G119" i="7"/>
  <c r="F119" i="7"/>
  <c r="E119" i="7"/>
  <c r="I118" i="7"/>
  <c r="H118" i="7"/>
  <c r="G118" i="7"/>
  <c r="F118" i="7"/>
  <c r="E118" i="7"/>
  <c r="J117" i="7"/>
  <c r="H117" i="7"/>
  <c r="G117" i="7"/>
  <c r="F117" i="7"/>
  <c r="J116" i="7"/>
  <c r="I116" i="7"/>
  <c r="H116" i="7"/>
  <c r="G116" i="7"/>
  <c r="F116" i="7"/>
  <c r="E116" i="7"/>
  <c r="J115" i="7"/>
  <c r="I115" i="7"/>
  <c r="H115" i="7"/>
  <c r="G115" i="7"/>
  <c r="F115" i="7"/>
  <c r="E115" i="7"/>
  <c r="J114" i="7"/>
  <c r="I114" i="7"/>
  <c r="H114" i="7"/>
  <c r="G114" i="7"/>
  <c r="F114" i="7"/>
  <c r="E114" i="7"/>
  <c r="J109" i="7"/>
  <c r="I109" i="7"/>
  <c r="H109" i="7"/>
  <c r="G109" i="7"/>
  <c r="F109" i="7"/>
  <c r="E109" i="7"/>
  <c r="J108" i="7"/>
  <c r="I108" i="7"/>
  <c r="H108" i="7"/>
  <c r="G108" i="7"/>
  <c r="F108" i="7"/>
  <c r="E108" i="7"/>
  <c r="J107" i="7"/>
  <c r="I107" i="7"/>
  <c r="H107" i="7"/>
  <c r="G107" i="7"/>
  <c r="G371" i="7"/>
  <c r="F107" i="7"/>
  <c r="E107" i="7"/>
  <c r="J106" i="7"/>
  <c r="I106" i="7"/>
  <c r="I370" i="7" s="1"/>
  <c r="H106" i="7"/>
  <c r="G106" i="7"/>
  <c r="F106" i="7"/>
  <c r="E106" i="7"/>
  <c r="J105" i="7"/>
  <c r="I105" i="7"/>
  <c r="H105" i="7"/>
  <c r="G105" i="7"/>
  <c r="F105" i="7"/>
  <c r="E105" i="7"/>
  <c r="J104" i="7"/>
  <c r="I104" i="7"/>
  <c r="H104" i="7"/>
  <c r="G104" i="7"/>
  <c r="F104" i="7"/>
  <c r="E104" i="7"/>
  <c r="J103" i="7"/>
  <c r="I103" i="7"/>
  <c r="H103" i="7"/>
  <c r="G103" i="7"/>
  <c r="G367" i="7" s="1"/>
  <c r="F103" i="7"/>
  <c r="E103" i="7"/>
  <c r="J102" i="7"/>
  <c r="I102" i="7"/>
  <c r="H102" i="7"/>
  <c r="G102" i="7"/>
  <c r="F102" i="7"/>
  <c r="E102" i="7"/>
  <c r="J101" i="7"/>
  <c r="I101" i="7"/>
  <c r="H101" i="7"/>
  <c r="G101" i="7"/>
  <c r="G365" i="7" s="1"/>
  <c r="F101" i="7"/>
  <c r="E101" i="7"/>
  <c r="J100" i="7"/>
  <c r="I100" i="7"/>
  <c r="I364" i="7" s="1"/>
  <c r="H100" i="7"/>
  <c r="G100" i="7"/>
  <c r="F100" i="7"/>
  <c r="E100" i="7"/>
  <c r="J99" i="7"/>
  <c r="I99" i="7"/>
  <c r="H99" i="7"/>
  <c r="G99" i="7"/>
  <c r="G363" i="7" s="1"/>
  <c r="F99" i="7"/>
  <c r="E99" i="7"/>
  <c r="J98" i="7"/>
  <c r="I98" i="7"/>
  <c r="H98" i="7"/>
  <c r="G98" i="7"/>
  <c r="F98" i="7"/>
  <c r="E98" i="7"/>
  <c r="J97" i="7"/>
  <c r="I97" i="7"/>
  <c r="H97" i="7"/>
  <c r="G97" i="7"/>
  <c r="F97" i="7"/>
  <c r="E97" i="7"/>
  <c r="J96" i="7"/>
  <c r="I96" i="7"/>
  <c r="H96" i="7"/>
  <c r="G96" i="7"/>
  <c r="F96" i="7"/>
  <c r="E96" i="7"/>
  <c r="J95" i="7"/>
  <c r="I95" i="7"/>
  <c r="H95" i="7"/>
  <c r="H359" i="7" s="1"/>
  <c r="G95" i="7"/>
  <c r="G359" i="7" s="1"/>
  <c r="F95" i="7"/>
  <c r="E95" i="7"/>
  <c r="J94" i="7"/>
  <c r="J358" i="7" s="1"/>
  <c r="I94" i="7"/>
  <c r="H94" i="7"/>
  <c r="G94" i="7"/>
  <c r="F94" i="7"/>
  <c r="E94" i="7"/>
  <c r="J93" i="7"/>
  <c r="I93" i="7"/>
  <c r="H93" i="7"/>
  <c r="H357" i="7" s="1"/>
  <c r="G93" i="7"/>
  <c r="F93" i="7"/>
  <c r="F357" i="7"/>
  <c r="E93" i="7"/>
  <c r="J92" i="7"/>
  <c r="I92" i="7"/>
  <c r="I356" i="7" s="1"/>
  <c r="H92" i="7"/>
  <c r="G92" i="7"/>
  <c r="F92" i="7"/>
  <c r="E92" i="7"/>
  <c r="J91" i="7"/>
  <c r="I91" i="7"/>
  <c r="H91" i="7"/>
  <c r="G91" i="7"/>
  <c r="G355" i="7" s="1"/>
  <c r="F91" i="7"/>
  <c r="E91" i="7"/>
  <c r="J90" i="7"/>
  <c r="I90" i="7"/>
  <c r="I354" i="7" s="1"/>
  <c r="H90" i="7"/>
  <c r="G90" i="7"/>
  <c r="F90" i="7"/>
  <c r="E90" i="7"/>
  <c r="J89" i="7"/>
  <c r="I89" i="7"/>
  <c r="H89" i="7"/>
  <c r="G89" i="7"/>
  <c r="F89" i="7"/>
  <c r="E89" i="7"/>
  <c r="J88" i="7"/>
  <c r="I88" i="7"/>
  <c r="I352" i="7" s="1"/>
  <c r="H88" i="7"/>
  <c r="G88" i="7"/>
  <c r="F88" i="7"/>
  <c r="E88" i="7"/>
  <c r="J87" i="7"/>
  <c r="I87" i="7"/>
  <c r="H87" i="7"/>
  <c r="G87" i="7"/>
  <c r="F87" i="7"/>
  <c r="E87" i="7"/>
  <c r="J86" i="7"/>
  <c r="I86" i="7"/>
  <c r="H86" i="7"/>
  <c r="G86" i="7"/>
  <c r="F86" i="7"/>
  <c r="E86" i="7"/>
  <c r="J85" i="7"/>
  <c r="I85" i="7"/>
  <c r="H85" i="7"/>
  <c r="G85" i="7"/>
  <c r="G349" i="7"/>
  <c r="F85" i="7"/>
  <c r="E85" i="7"/>
  <c r="J84" i="7"/>
  <c r="I84" i="7"/>
  <c r="H84" i="7"/>
  <c r="G84" i="7"/>
  <c r="F84" i="7"/>
  <c r="E84" i="7"/>
  <c r="J83" i="7"/>
  <c r="I83" i="7"/>
  <c r="H83" i="7"/>
  <c r="G83" i="7"/>
  <c r="G347" i="7" s="1"/>
  <c r="F83" i="7"/>
  <c r="E83" i="7"/>
  <c r="J82" i="7"/>
  <c r="I82" i="7"/>
  <c r="H82" i="7"/>
  <c r="G82" i="7"/>
  <c r="F82" i="7"/>
  <c r="E82" i="7"/>
  <c r="J81" i="7"/>
  <c r="I81" i="7"/>
  <c r="H81" i="7"/>
  <c r="G81" i="7"/>
  <c r="G345" i="7" s="1"/>
  <c r="F81" i="7"/>
  <c r="E81" i="7"/>
  <c r="J80" i="7"/>
  <c r="I80" i="7"/>
  <c r="H80" i="7"/>
  <c r="G80" i="7"/>
  <c r="F80" i="7"/>
  <c r="E80" i="7"/>
  <c r="J79" i="7"/>
  <c r="I79" i="7"/>
  <c r="H79" i="7"/>
  <c r="G79" i="7"/>
  <c r="G343" i="7" s="1"/>
  <c r="E79" i="7"/>
  <c r="J78" i="7"/>
  <c r="I78" i="7"/>
  <c r="I342" i="7" s="1"/>
  <c r="H78" i="7"/>
  <c r="G78" i="7"/>
  <c r="F78" i="7"/>
  <c r="E78" i="7"/>
  <c r="J77" i="7"/>
  <c r="I77" i="7"/>
  <c r="H77" i="7"/>
  <c r="G77" i="7"/>
  <c r="G341" i="7" s="1"/>
  <c r="F77" i="7"/>
  <c r="E77" i="7"/>
  <c r="E341" i="7" s="1"/>
  <c r="J76" i="7"/>
  <c r="I76" i="7"/>
  <c r="I340" i="7" s="1"/>
  <c r="H76" i="7"/>
  <c r="G76" i="7"/>
  <c r="F76" i="7"/>
  <c r="E76" i="7"/>
  <c r="J75" i="7"/>
  <c r="I75" i="7"/>
  <c r="H75" i="7"/>
  <c r="G75" i="7"/>
  <c r="F75" i="7"/>
  <c r="E75" i="7"/>
  <c r="I74" i="7"/>
  <c r="H74" i="7"/>
  <c r="H338" i="7" s="1"/>
  <c r="G74" i="7"/>
  <c r="F74" i="7"/>
  <c r="E74" i="7"/>
  <c r="J73" i="7"/>
  <c r="H73" i="7"/>
  <c r="G73" i="7"/>
  <c r="F73" i="7"/>
  <c r="J72" i="7"/>
  <c r="I72" i="7"/>
  <c r="I336" i="7" s="1"/>
  <c r="H72" i="7"/>
  <c r="G72" i="7"/>
  <c r="F72" i="7"/>
  <c r="E72" i="7"/>
  <c r="J71" i="7"/>
  <c r="I71" i="7"/>
  <c r="H71" i="7"/>
  <c r="G71" i="7"/>
  <c r="F71" i="7"/>
  <c r="E71" i="7"/>
  <c r="J70" i="7"/>
  <c r="I70" i="7"/>
  <c r="I334" i="7"/>
  <c r="H70" i="7"/>
  <c r="G70" i="7"/>
  <c r="F70" i="7"/>
  <c r="E70" i="7"/>
  <c r="F63" i="7"/>
  <c r="F59" i="7"/>
  <c r="F55" i="7"/>
  <c r="F51" i="7"/>
  <c r="F47" i="7"/>
  <c r="F43" i="7"/>
  <c r="N31" i="7"/>
  <c r="K32" i="7" s="1"/>
  <c r="J31" i="7"/>
  <c r="G31" i="7"/>
  <c r="N30" i="7"/>
  <c r="J30" i="7"/>
  <c r="G30" i="7"/>
  <c r="G18" i="7"/>
  <c r="G17" i="7"/>
  <c r="E19" i="7" s="1"/>
  <c r="J74" i="7" s="1"/>
  <c r="R1" i="7"/>
  <c r="AK611" i="7"/>
  <c r="AG611" i="7"/>
  <c r="AK610" i="7"/>
  <c r="AG610" i="7"/>
  <c r="AK609" i="7"/>
  <c r="AG609" i="7"/>
  <c r="AK608" i="7"/>
  <c r="AG608" i="7"/>
  <c r="AK607" i="7"/>
  <c r="AG607" i="7"/>
  <c r="AK606" i="7"/>
  <c r="AG606" i="7"/>
  <c r="AK605" i="7"/>
  <c r="AG605" i="7"/>
  <c r="AK604" i="7"/>
  <c r="AG604" i="7"/>
  <c r="AK603" i="7"/>
  <c r="AG603" i="7"/>
  <c r="AK602" i="7"/>
  <c r="AG602" i="7"/>
  <c r="AK601" i="7"/>
  <c r="AK600" i="7"/>
  <c r="AG600" i="7"/>
  <c r="AK599" i="7"/>
  <c r="AG599" i="7"/>
  <c r="AK598" i="7"/>
  <c r="AG598" i="7"/>
  <c r="AK597" i="7"/>
  <c r="AG597" i="7"/>
  <c r="AK596" i="7"/>
  <c r="AG596" i="7"/>
  <c r="AK595" i="7"/>
  <c r="AG595" i="7"/>
  <c r="AK594" i="7"/>
  <c r="AG594" i="7"/>
  <c r="AK593" i="7"/>
  <c r="AG593" i="7"/>
  <c r="AK592" i="7"/>
  <c r="AG592" i="7"/>
  <c r="AK591" i="7"/>
  <c r="AG591" i="7"/>
  <c r="AK590" i="7"/>
  <c r="AG590" i="7"/>
  <c r="AK589" i="7"/>
  <c r="AG589" i="7"/>
  <c r="AK588" i="7"/>
  <c r="AG588" i="7"/>
  <c r="AK587" i="7"/>
  <c r="AG587" i="7"/>
  <c r="AK586" i="7"/>
  <c r="AG586" i="7"/>
  <c r="AK585" i="7"/>
  <c r="AG585" i="7"/>
  <c r="AK584" i="7"/>
  <c r="AG584" i="7"/>
  <c r="AK583" i="7"/>
  <c r="AG583" i="7"/>
  <c r="AK582" i="7"/>
  <c r="AG582" i="7"/>
  <c r="AK581" i="7"/>
  <c r="AG581" i="7"/>
  <c r="AK580" i="7"/>
  <c r="AG580" i="7"/>
  <c r="AK579" i="7"/>
  <c r="AG579" i="7"/>
  <c r="AK578" i="7"/>
  <c r="AG578" i="7"/>
  <c r="AK577" i="7"/>
  <c r="AG577" i="7"/>
  <c r="AK576" i="7"/>
  <c r="AG576" i="7"/>
  <c r="AK575" i="7"/>
  <c r="AG575" i="7"/>
  <c r="AK574" i="7"/>
  <c r="AG574" i="7"/>
  <c r="AK573" i="7"/>
  <c r="AG573" i="7"/>
  <c r="AK572" i="7"/>
  <c r="AG572" i="7"/>
  <c r="AK571" i="7"/>
  <c r="AG571" i="7"/>
  <c r="AK570" i="7"/>
  <c r="AG570" i="7"/>
  <c r="AK569" i="7"/>
  <c r="AG569" i="7"/>
  <c r="AK568" i="7"/>
  <c r="AG568" i="7"/>
  <c r="AK567" i="7"/>
  <c r="AG567" i="7"/>
  <c r="AK566" i="7"/>
  <c r="AG566" i="7"/>
  <c r="AK565" i="7"/>
  <c r="AG565" i="7"/>
  <c r="AK564" i="7"/>
  <c r="AG564" i="7"/>
  <c r="AK563" i="7"/>
  <c r="AG563" i="7"/>
  <c r="AK562" i="7"/>
  <c r="AG562" i="7"/>
  <c r="AK561" i="7"/>
  <c r="AG561" i="7"/>
  <c r="AK560" i="7"/>
  <c r="AG560" i="7"/>
  <c r="AK559" i="7"/>
  <c r="AG559" i="7"/>
  <c r="AK558" i="7"/>
  <c r="AG558" i="7"/>
  <c r="AK557" i="7"/>
  <c r="AG557" i="7"/>
  <c r="AK556" i="7"/>
  <c r="AG556" i="7"/>
  <c r="AK555" i="7"/>
  <c r="AG555" i="7"/>
  <c r="AK554" i="7"/>
  <c r="AG554" i="7"/>
  <c r="AK553" i="7"/>
  <c r="AG553" i="7"/>
  <c r="AK552" i="7"/>
  <c r="AG552" i="7"/>
  <c r="AK547" i="7"/>
  <c r="AG547" i="7"/>
  <c r="AK546" i="7"/>
  <c r="AG546" i="7"/>
  <c r="AK545" i="7"/>
  <c r="AG545" i="7"/>
  <c r="AK544" i="7"/>
  <c r="AG544" i="7"/>
  <c r="AK543" i="7"/>
  <c r="AG543" i="7"/>
  <c r="AK542" i="7"/>
  <c r="AG542" i="7"/>
  <c r="AK541" i="7"/>
  <c r="AG541" i="7"/>
  <c r="AK540" i="7"/>
  <c r="AG540" i="7"/>
  <c r="AK539" i="7"/>
  <c r="AG539" i="7"/>
  <c r="AK538" i="7"/>
  <c r="AG538" i="7"/>
  <c r="AK537" i="7"/>
  <c r="AG537" i="7"/>
  <c r="AK536" i="7"/>
  <c r="AG536" i="7"/>
  <c r="AK535" i="7"/>
  <c r="AG535" i="7"/>
  <c r="AK534" i="7"/>
  <c r="AG534" i="7"/>
  <c r="AK533" i="7"/>
  <c r="AG533" i="7"/>
  <c r="AK532" i="7"/>
  <c r="AG532" i="7"/>
  <c r="AK531" i="7"/>
  <c r="AG531" i="7"/>
  <c r="AK530" i="7"/>
  <c r="AG530" i="7"/>
  <c r="AK529" i="7"/>
  <c r="AG529" i="7"/>
  <c r="AK528" i="7"/>
  <c r="AG528" i="7"/>
  <c r="AK527" i="7"/>
  <c r="AG527" i="7"/>
  <c r="AK526" i="7"/>
  <c r="AG526" i="7"/>
  <c r="AK525" i="7"/>
  <c r="AG525" i="7"/>
  <c r="AK524" i="7"/>
  <c r="AG524" i="7"/>
  <c r="AK523" i="7"/>
  <c r="AG523" i="7"/>
  <c r="AK522" i="7"/>
  <c r="AG522" i="7"/>
  <c r="AK521" i="7"/>
  <c r="AG521" i="7"/>
  <c r="AK520" i="7"/>
  <c r="AG520" i="7"/>
  <c r="AK519" i="7"/>
  <c r="AG519" i="7"/>
  <c r="AK518" i="7"/>
  <c r="AG518" i="7"/>
  <c r="AK517" i="7"/>
  <c r="AG517" i="7"/>
  <c r="AK516" i="7"/>
  <c r="AG516" i="7"/>
  <c r="AK515" i="7"/>
  <c r="AG515" i="7"/>
  <c r="AK514" i="7"/>
  <c r="AG514" i="7"/>
  <c r="AK513" i="7"/>
  <c r="AG513" i="7"/>
  <c r="AK512" i="7"/>
  <c r="AK511" i="7"/>
  <c r="AG511" i="7"/>
  <c r="AK510" i="7"/>
  <c r="AG510" i="7"/>
  <c r="AK509" i="7"/>
  <c r="AG509" i="7"/>
  <c r="AK508" i="7"/>
  <c r="AG508" i="7"/>
  <c r="AK507" i="7"/>
  <c r="AG507" i="7"/>
  <c r="AK506" i="7"/>
  <c r="AG506" i="7"/>
  <c r="AK505" i="7"/>
  <c r="AG505" i="7"/>
  <c r="AK504" i="7"/>
  <c r="AG504" i="7"/>
  <c r="AK503" i="7"/>
  <c r="AG503" i="7"/>
  <c r="AK502" i="7"/>
  <c r="AG502" i="7"/>
  <c r="AK501" i="7"/>
  <c r="AG501" i="7"/>
  <c r="AK500" i="7"/>
  <c r="AG500" i="7"/>
  <c r="AK499" i="7"/>
  <c r="AG499" i="7"/>
  <c r="AK498" i="7"/>
  <c r="AG498" i="7"/>
  <c r="AK497" i="7"/>
  <c r="AG497" i="7"/>
  <c r="AK496" i="7"/>
  <c r="AG496" i="7"/>
  <c r="AK495" i="7"/>
  <c r="AG495" i="7"/>
  <c r="AK494" i="7"/>
  <c r="AG494" i="7"/>
  <c r="AK493" i="7"/>
  <c r="AG493" i="7"/>
  <c r="AK492" i="7"/>
  <c r="AG492" i="7"/>
  <c r="AK491" i="7"/>
  <c r="AG491" i="7"/>
  <c r="AK490" i="7"/>
  <c r="AG490" i="7"/>
  <c r="AK489" i="7"/>
  <c r="AG489" i="7"/>
  <c r="AK488" i="7"/>
  <c r="AG488" i="7"/>
  <c r="AK483" i="7"/>
  <c r="AG483" i="7"/>
  <c r="AK482" i="7"/>
  <c r="AG482" i="7"/>
  <c r="AK481" i="7"/>
  <c r="AG481" i="7"/>
  <c r="AK480" i="7"/>
  <c r="AG480" i="7"/>
  <c r="AK479" i="7"/>
  <c r="AG479" i="7"/>
  <c r="AK478" i="7"/>
  <c r="AK670" i="7" s="1"/>
  <c r="AJ670" i="7" s="1"/>
  <c r="AG478" i="7"/>
  <c r="AK477" i="7"/>
  <c r="AG477" i="7"/>
  <c r="AK476" i="7"/>
  <c r="AG476" i="7"/>
  <c r="AK475" i="7"/>
  <c r="AG475" i="7"/>
  <c r="AK474" i="7"/>
  <c r="AG474" i="7"/>
  <c r="AK473" i="7"/>
  <c r="AG473" i="7"/>
  <c r="AK472" i="7"/>
  <c r="AK664" i="7" s="1"/>
  <c r="AJ664" i="7" s="1"/>
  <c r="AG472" i="7"/>
  <c r="AK471" i="7"/>
  <c r="AG471" i="7"/>
  <c r="AK470" i="7"/>
  <c r="AG470" i="7"/>
  <c r="AK469" i="7"/>
  <c r="AG469" i="7"/>
  <c r="AK468" i="7"/>
  <c r="AG468" i="7"/>
  <c r="AK467" i="7"/>
  <c r="AG467" i="7"/>
  <c r="AK466" i="7"/>
  <c r="AG466" i="7"/>
  <c r="AK465" i="7"/>
  <c r="AG465" i="7"/>
  <c r="AK464" i="7"/>
  <c r="AG464" i="7"/>
  <c r="AK463" i="7"/>
  <c r="AG463" i="7"/>
  <c r="AK462" i="7"/>
  <c r="AG462" i="7"/>
  <c r="AK461" i="7"/>
  <c r="AG461" i="7"/>
  <c r="AK460" i="7"/>
  <c r="AG460" i="7"/>
  <c r="AK459" i="7"/>
  <c r="AG459" i="7"/>
  <c r="AK458" i="7"/>
  <c r="AG458" i="7"/>
  <c r="AK457" i="7"/>
  <c r="AG457" i="7"/>
  <c r="AK456" i="7"/>
  <c r="AG456" i="7"/>
  <c r="AK455" i="7"/>
  <c r="AG455" i="7"/>
  <c r="AK454" i="7"/>
  <c r="AG454" i="7"/>
  <c r="AK453" i="7"/>
  <c r="AG453" i="7"/>
  <c r="AK452" i="7"/>
  <c r="AG452" i="7"/>
  <c r="AK451" i="7"/>
  <c r="AG451" i="7"/>
  <c r="AK450" i="7"/>
  <c r="AG450" i="7"/>
  <c r="AK449" i="7"/>
  <c r="AG449" i="7"/>
  <c r="AK448" i="7"/>
  <c r="AG448" i="7"/>
  <c r="AK447" i="7"/>
  <c r="AG447" i="7"/>
  <c r="AK446" i="7"/>
  <c r="AG446" i="7"/>
  <c r="AK445" i="7"/>
  <c r="AG445" i="7"/>
  <c r="AK444" i="7"/>
  <c r="AG444" i="7"/>
  <c r="AK443" i="7"/>
  <c r="AG443" i="7"/>
  <c r="AK442" i="7"/>
  <c r="AG442" i="7"/>
  <c r="AK441" i="7"/>
  <c r="AG441" i="7"/>
  <c r="AK440" i="7"/>
  <c r="AG440" i="7"/>
  <c r="AK439" i="7"/>
  <c r="AG439" i="7"/>
  <c r="AK438" i="7"/>
  <c r="AG438" i="7"/>
  <c r="AK437" i="7"/>
  <c r="AG437" i="7"/>
  <c r="AK436" i="7"/>
  <c r="AG436" i="7"/>
  <c r="AK435" i="7"/>
  <c r="AG435" i="7"/>
  <c r="AK434" i="7"/>
  <c r="AG434" i="7"/>
  <c r="AK433" i="7"/>
  <c r="AG433" i="7"/>
  <c r="AK432" i="7"/>
  <c r="AG432" i="7"/>
  <c r="AK431" i="7"/>
  <c r="AG431" i="7"/>
  <c r="AK430" i="7"/>
  <c r="AG430" i="7"/>
  <c r="AK429" i="7"/>
  <c r="AG429" i="7"/>
  <c r="AK428" i="7"/>
  <c r="AG428" i="7"/>
  <c r="AK427" i="7"/>
  <c r="AG427" i="7"/>
  <c r="AK426" i="7"/>
  <c r="AG426" i="7"/>
  <c r="AK425" i="7"/>
  <c r="AG425" i="7"/>
  <c r="AK424" i="7"/>
  <c r="AG424" i="7"/>
  <c r="AJ611" i="7"/>
  <c r="AF611" i="7"/>
  <c r="AJ610" i="7"/>
  <c r="AF610" i="7"/>
  <c r="AJ609" i="7"/>
  <c r="AF609" i="7"/>
  <c r="AJ608" i="7"/>
  <c r="AF608" i="7"/>
  <c r="AJ607" i="7"/>
  <c r="AF607" i="7"/>
  <c r="AJ606" i="7"/>
  <c r="AF606" i="7"/>
  <c r="AJ605" i="7"/>
  <c r="AF605" i="7"/>
  <c r="AJ604" i="7"/>
  <c r="AF604" i="7"/>
  <c r="AJ603" i="7"/>
  <c r="AF603" i="7"/>
  <c r="AJ602" i="7"/>
  <c r="AF602" i="7"/>
  <c r="AJ601" i="7"/>
  <c r="AF601" i="7"/>
  <c r="AJ600" i="7"/>
  <c r="AF600" i="7"/>
  <c r="AJ599" i="7"/>
  <c r="AF599" i="7"/>
  <c r="AJ598" i="7"/>
  <c r="AF598" i="7"/>
  <c r="AJ597" i="7"/>
  <c r="AF597" i="7"/>
  <c r="AJ596" i="7"/>
  <c r="AF596" i="7"/>
  <c r="AJ595" i="7"/>
  <c r="AF595" i="7"/>
  <c r="AJ594" i="7"/>
  <c r="AF594" i="7"/>
  <c r="AJ593" i="7"/>
  <c r="AF593" i="7"/>
  <c r="AJ592" i="7"/>
  <c r="AF592" i="7"/>
  <c r="AJ591" i="7"/>
  <c r="AF591" i="7"/>
  <c r="AJ590" i="7"/>
  <c r="AF590" i="7"/>
  <c r="AJ589" i="7"/>
  <c r="AF589" i="7"/>
  <c r="AJ588" i="7"/>
  <c r="AF588" i="7"/>
  <c r="AJ587" i="7"/>
  <c r="AF587" i="7"/>
  <c r="AJ586" i="7"/>
  <c r="AF586" i="7"/>
  <c r="AJ585" i="7"/>
  <c r="AF585" i="7"/>
  <c r="AJ584" i="7"/>
  <c r="AF584" i="7"/>
  <c r="AJ583" i="7"/>
  <c r="AF583" i="7"/>
  <c r="AJ582" i="7"/>
  <c r="AF582" i="7"/>
  <c r="AJ581" i="7"/>
  <c r="AF581" i="7"/>
  <c r="AJ580" i="7"/>
  <c r="AF580" i="7"/>
  <c r="AJ579" i="7"/>
  <c r="AF579" i="7"/>
  <c r="AJ578" i="7"/>
  <c r="AF578" i="7"/>
  <c r="AJ577" i="7"/>
  <c r="AF577" i="7"/>
  <c r="AJ576" i="7"/>
  <c r="AF576" i="7"/>
  <c r="AJ575" i="7"/>
  <c r="AF575" i="7"/>
  <c r="AJ574" i="7"/>
  <c r="AF574" i="7"/>
  <c r="AJ573" i="7"/>
  <c r="AF573" i="7"/>
  <c r="AJ572" i="7"/>
  <c r="AF572" i="7"/>
  <c r="AJ571" i="7"/>
  <c r="AF571" i="7"/>
  <c r="AJ570" i="7"/>
  <c r="AF570" i="7"/>
  <c r="AJ569" i="7"/>
  <c r="AF569" i="7"/>
  <c r="AJ568" i="7"/>
  <c r="AF568" i="7"/>
  <c r="AJ567" i="7"/>
  <c r="AF567" i="7"/>
  <c r="AJ566" i="7"/>
  <c r="AF566" i="7"/>
  <c r="AJ565" i="7"/>
  <c r="AF565" i="7"/>
  <c r="AJ564" i="7"/>
  <c r="AF564" i="7"/>
  <c r="AJ563" i="7"/>
  <c r="AF563" i="7"/>
  <c r="AJ562" i="7"/>
  <c r="AF562" i="7"/>
  <c r="AJ561" i="7"/>
  <c r="AF561" i="7"/>
  <c r="AJ560" i="7"/>
  <c r="AF560" i="7"/>
  <c r="AJ559" i="7"/>
  <c r="AF559" i="7"/>
  <c r="AJ558" i="7"/>
  <c r="AF558" i="7"/>
  <c r="AJ557" i="7"/>
  <c r="AF557" i="7"/>
  <c r="AJ556" i="7"/>
  <c r="AF556" i="7"/>
  <c r="AJ555" i="7"/>
  <c r="AF555" i="7"/>
  <c r="AJ554" i="7"/>
  <c r="AF554" i="7"/>
  <c r="AJ553" i="7"/>
  <c r="AF553" i="7"/>
  <c r="AJ552" i="7"/>
  <c r="AF552" i="7"/>
  <c r="AJ547" i="7"/>
  <c r="AF547" i="7"/>
  <c r="AJ546" i="7"/>
  <c r="AF546" i="7"/>
  <c r="AJ545" i="7"/>
  <c r="AF545" i="7"/>
  <c r="AJ544" i="7"/>
  <c r="AF544" i="7"/>
  <c r="AJ543" i="7"/>
  <c r="AF543" i="7"/>
  <c r="AJ542" i="7"/>
  <c r="AF542" i="7"/>
  <c r="AJ541" i="7"/>
  <c r="AF541" i="7"/>
  <c r="AJ540" i="7"/>
  <c r="AF540" i="7"/>
  <c r="AJ539" i="7"/>
  <c r="AF539" i="7"/>
  <c r="AJ538" i="7"/>
  <c r="AF538" i="7"/>
  <c r="AJ537" i="7"/>
  <c r="AF537" i="7"/>
  <c r="AJ536" i="7"/>
  <c r="AF536" i="7"/>
  <c r="AJ535" i="7"/>
  <c r="AF535" i="7"/>
  <c r="AJ534" i="7"/>
  <c r="AF534" i="7"/>
  <c r="AJ533" i="7"/>
  <c r="AF533" i="7"/>
  <c r="AJ532" i="7"/>
  <c r="AF532" i="7"/>
  <c r="AJ531" i="7"/>
  <c r="AF531" i="7"/>
  <c r="AJ530" i="7"/>
  <c r="AF530" i="7"/>
  <c r="AJ529" i="7"/>
  <c r="AF529" i="7"/>
  <c r="AJ528" i="7"/>
  <c r="AF528" i="7"/>
  <c r="AJ527" i="7"/>
  <c r="AF527" i="7"/>
  <c r="AJ526" i="7"/>
  <c r="AF526" i="7"/>
  <c r="AJ525" i="7"/>
  <c r="AF525" i="7"/>
  <c r="AJ524" i="7"/>
  <c r="AF524" i="7"/>
  <c r="AJ523" i="7"/>
  <c r="AF523" i="7"/>
  <c r="AJ522" i="7"/>
  <c r="AF522" i="7"/>
  <c r="AJ521" i="7"/>
  <c r="AF521" i="7"/>
  <c r="AJ520" i="7"/>
  <c r="AF520" i="7"/>
  <c r="AJ519" i="7"/>
  <c r="AF519" i="7"/>
  <c r="AJ518" i="7"/>
  <c r="AF518" i="7"/>
  <c r="AJ517" i="7"/>
  <c r="AF517" i="7"/>
  <c r="AJ516" i="7"/>
  <c r="AF516" i="7"/>
  <c r="AJ515" i="7"/>
  <c r="AF515" i="7"/>
  <c r="AJ514" i="7"/>
  <c r="AF514" i="7"/>
  <c r="AJ513" i="7"/>
  <c r="AF513" i="7"/>
  <c r="AJ512" i="7"/>
  <c r="AF512" i="7"/>
  <c r="AJ511" i="7"/>
  <c r="AF511" i="7"/>
  <c r="AJ510" i="7"/>
  <c r="AF510" i="7"/>
  <c r="AJ509" i="7"/>
  <c r="AF509" i="7"/>
  <c r="AJ508" i="7"/>
  <c r="AF508" i="7"/>
  <c r="AJ507" i="7"/>
  <c r="AF507" i="7"/>
  <c r="AJ506" i="7"/>
  <c r="AF506" i="7"/>
  <c r="AJ505" i="7"/>
  <c r="AF505" i="7"/>
  <c r="AJ504" i="7"/>
  <c r="AF504" i="7"/>
  <c r="AJ503" i="7"/>
  <c r="AF503" i="7"/>
  <c r="AJ502" i="7"/>
  <c r="AF502" i="7"/>
  <c r="AJ501" i="7"/>
  <c r="AF501" i="7"/>
  <c r="AJ500" i="7"/>
  <c r="AF500" i="7"/>
  <c r="AJ499" i="7"/>
  <c r="AF499" i="7"/>
  <c r="AJ498" i="7"/>
  <c r="AF498" i="7"/>
  <c r="AJ497" i="7"/>
  <c r="AF497" i="7"/>
  <c r="AJ496" i="7"/>
  <c r="AF496" i="7"/>
  <c r="AJ495" i="7"/>
  <c r="AF495" i="7"/>
  <c r="AJ494" i="7"/>
  <c r="AF494" i="7"/>
  <c r="AJ493" i="7"/>
  <c r="AF493" i="7"/>
  <c r="AJ492" i="7"/>
  <c r="AF492" i="7"/>
  <c r="AJ491" i="7"/>
  <c r="AF491" i="7"/>
  <c r="AJ490" i="7"/>
  <c r="AF490" i="7"/>
  <c r="AJ489" i="7"/>
  <c r="AF489" i="7"/>
  <c r="AJ488" i="7"/>
  <c r="AF488" i="7"/>
  <c r="AJ483" i="7"/>
  <c r="AF483" i="7"/>
  <c r="AJ482" i="7"/>
  <c r="AF482" i="7"/>
  <c r="AJ481" i="7"/>
  <c r="AF481" i="7"/>
  <c r="AJ480" i="7"/>
  <c r="AF480" i="7"/>
  <c r="AJ479" i="7"/>
  <c r="AF479" i="7"/>
  <c r="AJ478" i="7"/>
  <c r="AF478" i="7"/>
  <c r="AJ477" i="7"/>
  <c r="AF477" i="7"/>
  <c r="AJ476" i="7"/>
  <c r="AF476" i="7"/>
  <c r="AJ475" i="7"/>
  <c r="AF475" i="7"/>
  <c r="AJ474" i="7"/>
  <c r="AF474" i="7"/>
  <c r="AJ473" i="7"/>
  <c r="AF473" i="7"/>
  <c r="AJ472" i="7"/>
  <c r="AF472" i="7"/>
  <c r="AJ471" i="7"/>
  <c r="AF471" i="7"/>
  <c r="AJ470" i="7"/>
  <c r="AF470" i="7"/>
  <c r="AJ469" i="7"/>
  <c r="AF469" i="7"/>
  <c r="AI661" i="7" s="1"/>
  <c r="AH661" i="7" s="1"/>
  <c r="AJ468" i="7"/>
  <c r="AF468" i="7"/>
  <c r="AJ467" i="7"/>
  <c r="AF467" i="7"/>
  <c r="AJ466" i="7"/>
  <c r="AF466" i="7"/>
  <c r="AJ465" i="7"/>
  <c r="AF465" i="7"/>
  <c r="AJ464" i="7"/>
  <c r="AF464" i="7"/>
  <c r="AJ463" i="7"/>
  <c r="AF463" i="7"/>
  <c r="AI655" i="7" s="1"/>
  <c r="AH655" i="7" s="1"/>
  <c r="AJ462" i="7"/>
  <c r="AF462" i="7"/>
  <c r="AJ461" i="7"/>
  <c r="AF461" i="7"/>
  <c r="AJ460" i="7"/>
  <c r="AF460" i="7"/>
  <c r="AJ459" i="7"/>
  <c r="AF459" i="7"/>
  <c r="AJ458" i="7"/>
  <c r="AF458" i="7"/>
  <c r="AJ457" i="7"/>
  <c r="AF457" i="7"/>
  <c r="AI649" i="7" s="1"/>
  <c r="AH649" i="7" s="1"/>
  <c r="AJ456" i="7"/>
  <c r="AF456" i="7"/>
  <c r="AJ455" i="7"/>
  <c r="AF455" i="7"/>
  <c r="AJ454" i="7"/>
  <c r="AF454" i="7"/>
  <c r="AJ453" i="7"/>
  <c r="AF453" i="7"/>
  <c r="AJ452" i="7"/>
  <c r="AF452" i="7"/>
  <c r="AJ451" i="7"/>
  <c r="AF451" i="7"/>
  <c r="AI643" i="7" s="1"/>
  <c r="AH643" i="7" s="1"/>
  <c r="AJ450" i="7"/>
  <c r="AF450" i="7"/>
  <c r="AJ449" i="7"/>
  <c r="AF449" i="7"/>
  <c r="AJ448" i="7"/>
  <c r="AF448" i="7"/>
  <c r="AJ447" i="7"/>
  <c r="AF447" i="7"/>
  <c r="AJ446" i="7"/>
  <c r="AF446" i="7"/>
  <c r="AJ445" i="7"/>
  <c r="AF445" i="7"/>
  <c r="AI637" i="7" s="1"/>
  <c r="AH637" i="7" s="1"/>
  <c r="AJ444" i="7"/>
  <c r="AF444" i="7"/>
  <c r="AJ443" i="7"/>
  <c r="AF443" i="7"/>
  <c r="AJ442" i="7"/>
  <c r="AF442" i="7"/>
  <c r="AJ441" i="7"/>
  <c r="AF441" i="7"/>
  <c r="AJ440" i="7"/>
  <c r="AF440" i="7"/>
  <c r="AJ439" i="7"/>
  <c r="AF439" i="7"/>
  <c r="AI631" i="7" s="1"/>
  <c r="AH631" i="7" s="1"/>
  <c r="AJ438" i="7"/>
  <c r="AF438" i="7"/>
  <c r="AJ437" i="7"/>
  <c r="AF437" i="7"/>
  <c r="AJ436" i="7"/>
  <c r="AF436" i="7"/>
  <c r="AJ435" i="7"/>
  <c r="AF435" i="7"/>
  <c r="AJ434" i="7"/>
  <c r="AF434" i="7"/>
  <c r="AJ433" i="7"/>
  <c r="AJ432" i="7"/>
  <c r="AF432" i="7"/>
  <c r="AJ431" i="7"/>
  <c r="AF431" i="7"/>
  <c r="AJ430" i="7"/>
  <c r="AF430" i="7"/>
  <c r="AJ429" i="7"/>
  <c r="AF429" i="7"/>
  <c r="AJ428" i="7"/>
  <c r="AF428" i="7"/>
  <c r="AI620" i="7" s="1"/>
  <c r="AH620" i="7" s="1"/>
  <c r="AJ427" i="7"/>
  <c r="AF427" i="7"/>
  <c r="AJ426" i="7"/>
  <c r="AF426" i="7"/>
  <c r="AJ425" i="7"/>
  <c r="AF425" i="7"/>
  <c r="AJ424" i="7"/>
  <c r="AF424" i="7"/>
  <c r="AK329" i="7"/>
  <c r="AI329" i="7"/>
  <c r="AG329" i="7"/>
  <c r="AK328" i="7"/>
  <c r="AI328" i="7"/>
  <c r="AG328" i="7"/>
  <c r="AK327" i="7"/>
  <c r="AI327" i="7"/>
  <c r="AG327" i="7"/>
  <c r="AK326" i="7"/>
  <c r="AI326" i="7"/>
  <c r="AG326" i="7"/>
  <c r="AK325" i="7"/>
  <c r="AI325" i="7"/>
  <c r="AG325" i="7"/>
  <c r="AK324" i="7"/>
  <c r="AI324" i="7"/>
  <c r="AG324" i="7"/>
  <c r="AK323" i="7"/>
  <c r="AI323" i="7"/>
  <c r="AG323" i="7"/>
  <c r="AK322" i="7"/>
  <c r="AI322" i="7"/>
  <c r="AG322" i="7"/>
  <c r="AK321" i="7"/>
  <c r="AI321" i="7"/>
  <c r="AG321" i="7"/>
  <c r="AK320" i="7"/>
  <c r="AI320" i="7"/>
  <c r="AG320" i="7"/>
  <c r="AK319" i="7"/>
  <c r="AI319" i="7"/>
  <c r="AG319" i="7"/>
  <c r="AK318" i="7"/>
  <c r="AI318" i="7"/>
  <c r="AG318" i="7"/>
  <c r="AK317" i="7"/>
  <c r="AI317" i="7"/>
  <c r="AG317" i="7"/>
  <c r="AK316" i="7"/>
  <c r="AI316" i="7"/>
  <c r="AG316" i="7"/>
  <c r="AK315" i="7"/>
  <c r="AI315" i="7"/>
  <c r="AG315" i="7"/>
  <c r="AK314" i="7"/>
  <c r="AI314" i="7"/>
  <c r="AG314" i="7"/>
  <c r="AK313" i="7"/>
  <c r="AI313" i="7"/>
  <c r="AG313" i="7"/>
  <c r="AK312" i="7"/>
  <c r="AI312" i="7"/>
  <c r="AG312" i="7"/>
  <c r="AK311" i="7"/>
  <c r="AI311" i="7"/>
  <c r="AG311" i="7"/>
  <c r="AK310" i="7"/>
  <c r="AI310" i="7"/>
  <c r="AG310" i="7"/>
  <c r="AK309" i="7"/>
  <c r="AI309" i="7"/>
  <c r="AG309" i="7"/>
  <c r="AK308" i="7"/>
  <c r="AI308" i="7"/>
  <c r="AG308" i="7"/>
  <c r="AK307" i="7"/>
  <c r="AI307" i="7"/>
  <c r="AG307" i="7"/>
  <c r="AK306" i="7"/>
  <c r="AI306" i="7"/>
  <c r="AG306" i="7"/>
  <c r="AK305" i="7"/>
  <c r="AI305" i="7"/>
  <c r="AG305" i="7"/>
  <c r="AK304" i="7"/>
  <c r="AI304" i="7"/>
  <c r="AG304" i="7"/>
  <c r="AK303" i="7"/>
  <c r="AI303" i="7"/>
  <c r="AG303" i="7"/>
  <c r="AK302" i="7"/>
  <c r="AI302" i="7"/>
  <c r="AG302" i="7"/>
  <c r="AK301" i="7"/>
  <c r="AI301" i="7"/>
  <c r="AG301" i="7"/>
  <c r="AK300" i="7"/>
  <c r="AI300" i="7"/>
  <c r="AG300" i="7"/>
  <c r="AK299" i="7"/>
  <c r="AI299" i="7"/>
  <c r="AG299" i="7"/>
  <c r="AK298" i="7"/>
  <c r="AI298" i="7"/>
  <c r="AG298" i="7"/>
  <c r="AK297" i="7"/>
  <c r="AI297" i="7"/>
  <c r="AG297" i="7"/>
  <c r="AK296" i="7"/>
  <c r="AI296" i="7"/>
  <c r="AG296" i="7"/>
  <c r="AK295" i="7"/>
  <c r="AI295" i="7"/>
  <c r="AG295" i="7"/>
  <c r="AK294" i="7"/>
  <c r="AI294" i="7"/>
  <c r="AG294" i="7"/>
  <c r="AK293" i="7"/>
  <c r="AI293" i="7"/>
  <c r="AG293" i="7"/>
  <c r="AK292" i="7"/>
  <c r="AI292" i="7"/>
  <c r="AG292" i="7"/>
  <c r="AK291" i="7"/>
  <c r="AI291" i="7"/>
  <c r="AG291" i="7"/>
  <c r="AK290" i="7"/>
  <c r="AI290" i="7"/>
  <c r="AG290" i="7"/>
  <c r="AK285" i="7"/>
  <c r="AI285" i="7"/>
  <c r="AG285" i="7"/>
  <c r="AK284" i="7"/>
  <c r="AI284" i="7"/>
  <c r="AG284" i="7"/>
  <c r="AK283" i="7"/>
  <c r="AI283" i="7"/>
  <c r="AG283" i="7"/>
  <c r="AK282" i="7"/>
  <c r="AI282" i="7"/>
  <c r="AG282" i="7"/>
  <c r="AK281" i="7"/>
  <c r="AI281" i="7"/>
  <c r="AG281" i="7"/>
  <c r="AK280" i="7"/>
  <c r="AI280" i="7"/>
  <c r="AG280" i="7"/>
  <c r="AK279" i="7"/>
  <c r="AI279" i="7"/>
  <c r="AG279" i="7"/>
  <c r="AK278" i="7"/>
  <c r="AI278" i="7"/>
  <c r="AG278" i="7"/>
  <c r="AK277" i="7"/>
  <c r="AI277" i="7"/>
  <c r="AG277" i="7"/>
  <c r="AK276" i="7"/>
  <c r="AI276" i="7"/>
  <c r="AG276" i="7"/>
  <c r="AK275" i="7"/>
  <c r="AI275" i="7"/>
  <c r="AG275" i="7"/>
  <c r="AK274" i="7"/>
  <c r="AI274" i="7"/>
  <c r="AG274" i="7"/>
  <c r="AK273" i="7"/>
  <c r="AI273" i="7"/>
  <c r="AG273" i="7"/>
  <c r="AK272" i="7"/>
  <c r="AI272" i="7"/>
  <c r="AG272" i="7"/>
  <c r="AK271" i="7"/>
  <c r="AI271" i="7"/>
  <c r="AG271" i="7"/>
  <c r="AK270" i="7"/>
  <c r="AI270" i="7"/>
  <c r="AG270" i="7"/>
  <c r="AK269" i="7"/>
  <c r="AI269" i="7"/>
  <c r="AG269" i="7"/>
  <c r="AK268" i="7"/>
  <c r="AI268" i="7"/>
  <c r="AG268" i="7"/>
  <c r="AK267" i="7"/>
  <c r="AI267" i="7"/>
  <c r="AG267" i="7"/>
  <c r="AK266" i="7"/>
  <c r="AI266" i="7"/>
  <c r="AG266" i="7"/>
  <c r="AK265" i="7"/>
  <c r="AI265" i="7"/>
  <c r="AG265" i="7"/>
  <c r="AK264" i="7"/>
  <c r="AI264" i="7"/>
  <c r="AG264" i="7"/>
  <c r="AK263" i="7"/>
  <c r="AI263" i="7"/>
  <c r="AG263" i="7"/>
  <c r="AK262" i="7"/>
  <c r="AI262" i="7"/>
  <c r="AG262" i="7"/>
  <c r="AK261" i="7"/>
  <c r="AI261" i="7"/>
  <c r="AG261" i="7"/>
  <c r="AK260" i="7"/>
  <c r="AI260" i="7"/>
  <c r="AG260" i="7"/>
  <c r="AK259" i="7"/>
  <c r="AI259" i="7"/>
  <c r="AG259" i="7"/>
  <c r="AK258" i="7"/>
  <c r="AI258" i="7"/>
  <c r="AG258" i="7"/>
  <c r="AK257" i="7"/>
  <c r="AI257" i="7"/>
  <c r="AG257" i="7"/>
  <c r="AK256" i="7"/>
  <c r="AI256" i="7"/>
  <c r="AG256" i="7"/>
  <c r="AK255" i="7"/>
  <c r="AI255" i="7"/>
  <c r="AG255" i="7"/>
  <c r="AK254" i="7"/>
  <c r="AI254" i="7"/>
  <c r="AG254" i="7"/>
  <c r="AK253" i="7"/>
  <c r="AI253" i="7"/>
  <c r="AG253" i="7"/>
  <c r="AK252" i="7"/>
  <c r="AI252" i="7"/>
  <c r="AG252" i="7"/>
  <c r="AK251" i="7"/>
  <c r="AI251" i="7"/>
  <c r="AG251" i="7"/>
  <c r="AK250" i="7"/>
  <c r="AI250" i="7"/>
  <c r="AG250" i="7"/>
  <c r="AK249" i="7"/>
  <c r="AI249" i="7"/>
  <c r="AG249" i="7"/>
  <c r="AK248" i="7"/>
  <c r="AI248" i="7"/>
  <c r="AG248" i="7"/>
  <c r="AK247" i="7"/>
  <c r="AI247" i="7"/>
  <c r="AG247" i="7"/>
  <c r="AK246" i="7"/>
  <c r="AI246" i="7"/>
  <c r="AG246" i="7"/>
  <c r="AK241" i="7"/>
  <c r="AI241" i="7"/>
  <c r="AG241" i="7"/>
  <c r="AK240" i="7"/>
  <c r="AI240" i="7"/>
  <c r="AG240" i="7"/>
  <c r="AK239" i="7"/>
  <c r="AI239" i="7"/>
  <c r="AG239" i="7"/>
  <c r="AK238" i="7"/>
  <c r="AI238" i="7"/>
  <c r="AG238" i="7"/>
  <c r="AK237" i="7"/>
  <c r="AI237" i="7"/>
  <c r="AG237" i="7"/>
  <c r="AK236" i="7"/>
  <c r="AI236" i="7"/>
  <c r="AG236" i="7"/>
  <c r="AK235" i="7"/>
  <c r="AI235" i="7"/>
  <c r="AG235" i="7"/>
  <c r="AK234" i="7"/>
  <c r="AI234" i="7"/>
  <c r="AG234" i="7"/>
  <c r="AK233" i="7"/>
  <c r="AI233" i="7"/>
  <c r="AG233" i="7"/>
  <c r="AK232" i="7"/>
  <c r="AI232" i="7"/>
  <c r="AG232" i="7"/>
  <c r="AK231" i="7"/>
  <c r="AI231" i="7"/>
  <c r="AG231" i="7"/>
  <c r="AK230" i="7"/>
  <c r="AI230" i="7"/>
  <c r="AG230" i="7"/>
  <c r="AK229" i="7"/>
  <c r="AI229" i="7"/>
  <c r="AG229" i="7"/>
  <c r="AK228" i="7"/>
  <c r="AI228" i="7"/>
  <c r="AG228" i="7"/>
  <c r="AK227" i="7"/>
  <c r="AI227" i="7"/>
  <c r="AG227" i="7"/>
  <c r="AK226" i="7"/>
  <c r="AI226" i="7"/>
  <c r="AG226" i="7"/>
  <c r="AK225" i="7"/>
  <c r="AI225" i="7"/>
  <c r="AG225" i="7"/>
  <c r="AK224" i="7"/>
  <c r="AI224" i="7"/>
  <c r="AG224" i="7"/>
  <c r="AK223" i="7"/>
  <c r="AI223" i="7"/>
  <c r="AG223" i="7"/>
  <c r="AK222" i="7"/>
  <c r="AI222" i="7"/>
  <c r="AG222" i="7"/>
  <c r="AK221" i="7"/>
  <c r="AI221" i="7"/>
  <c r="AG221" i="7"/>
  <c r="AK220" i="7"/>
  <c r="AI220" i="7"/>
  <c r="AG220" i="7"/>
  <c r="AK219" i="7"/>
  <c r="AI219" i="7"/>
  <c r="AG219" i="7"/>
  <c r="AK218" i="7"/>
  <c r="AI218" i="7"/>
  <c r="AG218" i="7"/>
  <c r="AK217" i="7"/>
  <c r="AI217" i="7"/>
  <c r="AG217" i="7"/>
  <c r="AK216" i="7"/>
  <c r="AI216" i="7"/>
  <c r="AG216" i="7"/>
  <c r="AK215" i="7"/>
  <c r="AI215" i="7"/>
  <c r="AG215" i="7"/>
  <c r="AK214" i="7"/>
  <c r="AI214" i="7"/>
  <c r="AG214" i="7"/>
  <c r="AK213" i="7"/>
  <c r="AI213" i="7"/>
  <c r="AG213" i="7"/>
  <c r="AK212" i="7"/>
  <c r="AI212" i="7"/>
  <c r="AG212" i="7"/>
  <c r="AK211" i="7"/>
  <c r="AI211" i="7"/>
  <c r="AG211" i="7"/>
  <c r="AK210" i="7"/>
  <c r="AI210" i="7"/>
  <c r="AG210" i="7"/>
  <c r="AK209" i="7"/>
  <c r="AI209" i="7"/>
  <c r="AG209" i="7"/>
  <c r="AK208" i="7"/>
  <c r="AI208" i="7"/>
  <c r="AG208" i="7"/>
  <c r="AK207" i="7"/>
  <c r="AI207" i="7"/>
  <c r="AG207" i="7"/>
  <c r="AK206" i="7"/>
  <c r="AI206" i="7"/>
  <c r="AG206" i="7"/>
  <c r="AK205" i="7"/>
  <c r="AI205" i="7"/>
  <c r="AG205" i="7"/>
  <c r="AK204" i="7"/>
  <c r="AI204" i="7"/>
  <c r="AG204" i="7"/>
  <c r="AK203" i="7"/>
  <c r="AI203" i="7"/>
  <c r="AG203" i="7"/>
  <c r="AK202" i="7"/>
  <c r="AI202" i="7"/>
  <c r="AG202" i="7"/>
  <c r="AK197" i="7"/>
  <c r="AI197" i="7"/>
  <c r="AG197" i="7"/>
  <c r="AK196" i="7"/>
  <c r="AI196" i="7"/>
  <c r="AG196" i="7"/>
  <c r="AK195" i="7"/>
  <c r="AI195" i="7"/>
  <c r="AG195" i="7"/>
  <c r="AK194" i="7"/>
  <c r="AI194" i="7"/>
  <c r="AG194" i="7"/>
  <c r="AK193" i="7"/>
  <c r="AI193" i="7"/>
  <c r="AG193" i="7"/>
  <c r="AK192" i="7"/>
  <c r="AI192" i="7"/>
  <c r="AG192" i="7"/>
  <c r="AK191" i="7"/>
  <c r="AI191" i="7"/>
  <c r="AG191" i="7"/>
  <c r="AK190" i="7"/>
  <c r="AI190" i="7"/>
  <c r="AG190" i="7"/>
  <c r="AG366" i="7" s="1"/>
  <c r="AK189" i="7"/>
  <c r="AI189" i="7"/>
  <c r="AG189" i="7"/>
  <c r="AK188" i="7"/>
  <c r="AI188" i="7"/>
  <c r="AG188" i="7"/>
  <c r="AK187" i="7"/>
  <c r="AI187" i="7"/>
  <c r="AG187" i="7"/>
  <c r="AK186" i="7"/>
  <c r="AI186" i="7"/>
  <c r="AG186" i="7"/>
  <c r="AK185" i="7"/>
  <c r="AI185" i="7"/>
  <c r="AG185" i="7"/>
  <c r="AK184" i="7"/>
  <c r="AI184" i="7"/>
  <c r="AG184" i="7"/>
  <c r="AK183" i="7"/>
  <c r="AI183" i="7"/>
  <c r="AG183" i="7"/>
  <c r="AK182" i="7"/>
  <c r="AI182" i="7"/>
  <c r="AG182" i="7"/>
  <c r="AK181" i="7"/>
  <c r="AI181" i="7"/>
  <c r="AG181" i="7"/>
  <c r="AK180" i="7"/>
  <c r="AK356" i="7" s="1"/>
  <c r="AI180" i="7"/>
  <c r="AG180" i="7"/>
  <c r="AK179" i="7"/>
  <c r="AI179" i="7"/>
  <c r="AG179" i="7"/>
  <c r="AK178" i="7"/>
  <c r="AI178" i="7"/>
  <c r="AG178" i="7"/>
  <c r="AK177" i="7"/>
  <c r="AI177" i="7"/>
  <c r="AG177" i="7"/>
  <c r="AK176" i="7"/>
  <c r="AI176" i="7"/>
  <c r="AG176" i="7"/>
  <c r="AK175" i="7"/>
  <c r="AI175" i="7"/>
  <c r="AG175" i="7"/>
  <c r="AK174" i="7"/>
  <c r="AI174" i="7"/>
  <c r="AG174" i="7"/>
  <c r="AK173" i="7"/>
  <c r="AI173" i="7"/>
  <c r="AG173" i="7"/>
  <c r="AK172" i="7"/>
  <c r="AI172" i="7"/>
  <c r="AK171" i="7"/>
  <c r="AI171" i="7"/>
  <c r="AG171" i="7"/>
  <c r="AK170" i="7"/>
  <c r="AI170" i="7"/>
  <c r="AG170" i="7"/>
  <c r="AK169" i="7"/>
  <c r="AI169" i="7"/>
  <c r="AG169" i="7"/>
  <c r="AK168" i="7"/>
  <c r="AI168" i="7"/>
  <c r="AG168" i="7"/>
  <c r="AI167" i="7"/>
  <c r="AG167" i="7"/>
  <c r="AK166" i="7"/>
  <c r="AI166" i="7"/>
  <c r="AG166" i="7"/>
  <c r="AK165" i="7"/>
  <c r="AI165" i="7"/>
  <c r="AG165" i="7"/>
  <c r="AK164" i="7"/>
  <c r="AI164" i="7"/>
  <c r="AG164" i="7"/>
  <c r="AK163" i="7"/>
  <c r="AI163" i="7"/>
  <c r="AG163" i="7"/>
  <c r="AK162" i="7"/>
  <c r="AI162" i="7"/>
  <c r="AG162" i="7"/>
  <c r="AK161" i="7"/>
  <c r="AI161" i="7"/>
  <c r="AG161" i="7"/>
  <c r="AK160" i="7"/>
  <c r="AI160" i="7"/>
  <c r="AG160" i="7"/>
  <c r="AK159" i="7"/>
  <c r="AI159" i="7"/>
  <c r="AG159" i="7"/>
  <c r="AK158" i="7"/>
  <c r="AI158" i="7"/>
  <c r="AG158" i="7"/>
  <c r="AK153" i="7"/>
  <c r="AI153" i="7"/>
  <c r="AG153" i="7"/>
  <c r="AK152" i="7"/>
  <c r="AI152" i="7"/>
  <c r="AG152" i="7"/>
  <c r="AK151" i="7"/>
  <c r="AI151" i="7"/>
  <c r="AG151" i="7"/>
  <c r="AK150" i="7"/>
  <c r="AI150" i="7"/>
  <c r="AG150" i="7"/>
  <c r="AK149" i="7"/>
  <c r="AI149" i="7"/>
  <c r="AG149" i="7"/>
  <c r="AK148" i="7"/>
  <c r="AI148" i="7"/>
  <c r="AG148" i="7"/>
  <c r="AK147" i="7"/>
  <c r="AI147" i="7"/>
  <c r="AG147" i="7"/>
  <c r="AK146" i="7"/>
  <c r="AI146" i="7"/>
  <c r="AG146" i="7"/>
  <c r="AK145" i="7"/>
  <c r="AI145" i="7"/>
  <c r="AG145" i="7"/>
  <c r="AK144" i="7"/>
  <c r="AI144" i="7"/>
  <c r="AG144" i="7"/>
  <c r="AK143" i="7"/>
  <c r="AI143" i="7"/>
  <c r="AG143" i="7"/>
  <c r="AK142" i="7"/>
  <c r="AI142" i="7"/>
  <c r="AG142" i="7"/>
  <c r="AK141" i="7"/>
  <c r="AI141" i="7"/>
  <c r="AG141" i="7"/>
  <c r="AK140" i="7"/>
  <c r="AI140" i="7"/>
  <c r="AG140" i="7"/>
  <c r="AK139" i="7"/>
  <c r="AI139" i="7"/>
  <c r="AG139" i="7"/>
  <c r="AK138" i="7"/>
  <c r="AI138" i="7"/>
  <c r="AG138" i="7"/>
  <c r="AK137" i="7"/>
  <c r="AI137" i="7"/>
  <c r="AG137" i="7"/>
  <c r="AK136" i="7"/>
  <c r="AI136" i="7"/>
  <c r="AG136" i="7"/>
  <c r="AK135" i="7"/>
  <c r="AI135" i="7"/>
  <c r="AG135" i="7"/>
  <c r="AK134" i="7"/>
  <c r="AI134" i="7"/>
  <c r="AG134" i="7"/>
  <c r="AK133" i="7"/>
  <c r="AI133" i="7"/>
  <c r="AG133" i="7"/>
  <c r="AK132" i="7"/>
  <c r="AI132" i="7"/>
  <c r="AG132" i="7"/>
  <c r="AK131" i="7"/>
  <c r="AI131" i="7"/>
  <c r="AG131" i="7"/>
  <c r="AK130" i="7"/>
  <c r="AI130" i="7"/>
  <c r="AG130" i="7"/>
  <c r="AK129" i="7"/>
  <c r="AI129" i="7"/>
  <c r="AG129" i="7"/>
  <c r="AK128" i="7"/>
  <c r="AI128" i="7"/>
  <c r="AG128" i="7"/>
  <c r="AK127" i="7"/>
  <c r="AI127" i="7"/>
  <c r="AG127" i="7"/>
  <c r="AK126" i="7"/>
  <c r="AI126" i="7"/>
  <c r="AG126" i="7"/>
  <c r="AK125" i="7"/>
  <c r="AI125" i="7"/>
  <c r="AG125" i="7"/>
  <c r="AK124" i="7"/>
  <c r="AI124" i="7"/>
  <c r="AG124" i="7"/>
  <c r="AK123" i="7"/>
  <c r="AI123" i="7"/>
  <c r="AK122" i="7"/>
  <c r="AI122" i="7"/>
  <c r="AG122" i="7"/>
  <c r="AK121" i="7"/>
  <c r="AI121" i="7"/>
  <c r="AG121" i="7"/>
  <c r="AK120" i="7"/>
  <c r="AI120" i="7"/>
  <c r="AG120" i="7"/>
  <c r="AK119" i="7"/>
  <c r="AI119" i="7"/>
  <c r="AG119" i="7"/>
  <c r="AI118" i="7"/>
  <c r="AG118" i="7"/>
  <c r="AK117" i="7"/>
  <c r="AI117" i="7"/>
  <c r="AG117" i="7"/>
  <c r="AK116" i="7"/>
  <c r="AI116" i="7"/>
  <c r="AG116" i="7"/>
  <c r="AK115" i="7"/>
  <c r="AI115" i="7"/>
  <c r="AG115" i="7"/>
  <c r="AK114" i="7"/>
  <c r="AI114" i="7"/>
  <c r="AG114" i="7"/>
  <c r="AK109" i="7"/>
  <c r="AI109" i="7"/>
  <c r="AG109" i="7"/>
  <c r="AG373" i="7" s="1"/>
  <c r="AK108" i="7"/>
  <c r="AI108" i="7"/>
  <c r="AG108" i="7"/>
  <c r="AK107" i="7"/>
  <c r="AI107" i="7"/>
  <c r="AG107" i="7"/>
  <c r="AK106" i="7"/>
  <c r="AI106" i="7"/>
  <c r="AG106" i="7"/>
  <c r="AK105" i="7"/>
  <c r="AI105" i="7"/>
  <c r="AG105" i="7"/>
  <c r="AG369" i="7" s="1"/>
  <c r="AK104" i="7"/>
  <c r="AI104" i="7"/>
  <c r="AG104" i="7"/>
  <c r="AK103" i="7"/>
  <c r="AI103" i="7"/>
  <c r="AG103" i="7"/>
  <c r="AK102" i="7"/>
  <c r="AI102" i="7"/>
  <c r="AG102" i="7"/>
  <c r="AK101" i="7"/>
  <c r="AI101" i="7"/>
  <c r="AG101" i="7"/>
  <c r="AG365" i="7" s="1"/>
  <c r="AK100" i="7"/>
  <c r="AI100" i="7"/>
  <c r="AG100" i="7"/>
  <c r="AK99" i="7"/>
  <c r="AI99" i="7"/>
  <c r="AG99" i="7"/>
  <c r="AK98" i="7"/>
  <c r="AI98" i="7"/>
  <c r="AG98" i="7"/>
  <c r="AK97" i="7"/>
  <c r="AI97" i="7"/>
  <c r="AG97" i="7"/>
  <c r="AG361" i="7" s="1"/>
  <c r="AK96" i="7"/>
  <c r="AI96" i="7"/>
  <c r="AG96" i="7"/>
  <c r="AK95" i="7"/>
  <c r="AI95" i="7"/>
  <c r="AG95" i="7"/>
  <c r="AK94" i="7"/>
  <c r="AI94" i="7"/>
  <c r="AG94" i="7"/>
  <c r="AK93" i="7"/>
  <c r="AI93" i="7"/>
  <c r="AG93" i="7"/>
  <c r="AG357" i="7" s="1"/>
  <c r="AK92" i="7"/>
  <c r="AI92" i="7"/>
  <c r="AG92" i="7"/>
  <c r="AK91" i="7"/>
  <c r="AI91" i="7"/>
  <c r="AG91" i="7"/>
  <c r="AK90" i="7"/>
  <c r="AI90" i="7"/>
  <c r="AG90" i="7"/>
  <c r="AK89" i="7"/>
  <c r="AI89" i="7"/>
  <c r="AG89" i="7"/>
  <c r="AG353" i="7" s="1"/>
  <c r="AK88" i="7"/>
  <c r="AI88" i="7"/>
  <c r="AG88" i="7"/>
  <c r="AK87" i="7"/>
  <c r="AI87" i="7"/>
  <c r="AG87" i="7"/>
  <c r="AK86" i="7"/>
  <c r="AI86" i="7"/>
  <c r="AG86" i="7"/>
  <c r="AK85" i="7"/>
  <c r="AI85" i="7"/>
  <c r="AG85" i="7"/>
  <c r="AG349" i="7" s="1"/>
  <c r="AK84" i="7"/>
  <c r="AI84" i="7"/>
  <c r="AG84" i="7"/>
  <c r="AK83" i="7"/>
  <c r="AI83" i="7"/>
  <c r="AG83" i="7"/>
  <c r="AK82" i="7"/>
  <c r="AI82" i="7"/>
  <c r="AG82" i="7"/>
  <c r="AK81" i="7"/>
  <c r="AI81" i="7"/>
  <c r="AG81" i="7"/>
  <c r="AG345" i="7" s="1"/>
  <c r="AK80" i="7"/>
  <c r="AI80" i="7"/>
  <c r="AG80" i="7"/>
  <c r="AK79" i="7"/>
  <c r="AI79" i="7"/>
  <c r="AG79" i="7"/>
  <c r="AK78" i="7"/>
  <c r="AI78" i="7"/>
  <c r="AG78" i="7"/>
  <c r="AK77" i="7"/>
  <c r="AI77" i="7"/>
  <c r="AG77" i="7"/>
  <c r="AK76" i="7"/>
  <c r="AI76" i="7"/>
  <c r="AG76" i="7"/>
  <c r="AK75" i="7"/>
  <c r="AI75" i="7"/>
  <c r="AG75" i="7"/>
  <c r="AK74" i="7"/>
  <c r="AI74" i="7"/>
  <c r="AG74" i="7"/>
  <c r="AK73" i="7"/>
  <c r="AI73" i="7"/>
  <c r="AG73" i="7"/>
  <c r="AK72" i="7"/>
  <c r="AI72" i="7"/>
  <c r="AG72" i="7"/>
  <c r="AK71" i="7"/>
  <c r="AI71" i="7"/>
  <c r="AG71" i="7"/>
  <c r="AK70" i="7"/>
  <c r="AI70" i="7"/>
  <c r="AG70" i="7"/>
  <c r="AJ329" i="7"/>
  <c r="AH329" i="7"/>
  <c r="AF329" i="7"/>
  <c r="AJ328" i="7"/>
  <c r="AH328" i="7"/>
  <c r="AF328" i="7"/>
  <c r="AJ327" i="7"/>
  <c r="AH327" i="7"/>
  <c r="AF327" i="7"/>
  <c r="AJ326" i="7"/>
  <c r="AH326" i="7"/>
  <c r="AF326" i="7"/>
  <c r="AJ325" i="7"/>
  <c r="AH325" i="7"/>
  <c r="AF325" i="7"/>
  <c r="AJ324" i="7"/>
  <c r="AH324" i="7"/>
  <c r="AF324" i="7"/>
  <c r="AJ323" i="7"/>
  <c r="AH323" i="7"/>
  <c r="AF323" i="7"/>
  <c r="AJ322" i="7"/>
  <c r="AH322" i="7"/>
  <c r="AF322" i="7"/>
  <c r="AJ321" i="7"/>
  <c r="AH321" i="7"/>
  <c r="AF321" i="7"/>
  <c r="AJ320" i="7"/>
  <c r="AH320" i="7"/>
  <c r="AF320" i="7"/>
  <c r="AJ319" i="7"/>
  <c r="AH319" i="7"/>
  <c r="AF319" i="7"/>
  <c r="AJ318" i="7"/>
  <c r="AH318" i="7"/>
  <c r="AF318" i="7"/>
  <c r="AJ317" i="7"/>
  <c r="AH317" i="7"/>
  <c r="AF317" i="7"/>
  <c r="AJ316" i="7"/>
  <c r="AH316" i="7"/>
  <c r="AF316" i="7"/>
  <c r="AJ315" i="7"/>
  <c r="AH315" i="7"/>
  <c r="AF315" i="7"/>
  <c r="AJ314" i="7"/>
  <c r="AH314" i="7"/>
  <c r="AF314" i="7"/>
  <c r="AJ313" i="7"/>
  <c r="AH313" i="7"/>
  <c r="AF313" i="7"/>
  <c r="AJ312" i="7"/>
  <c r="AH312" i="7"/>
  <c r="AF312" i="7"/>
  <c r="AJ311" i="7"/>
  <c r="AH311" i="7"/>
  <c r="AF311" i="7"/>
  <c r="AJ310" i="7"/>
  <c r="AH310" i="7"/>
  <c r="AF310" i="7"/>
  <c r="AJ309" i="7"/>
  <c r="AH309" i="7"/>
  <c r="AF309" i="7"/>
  <c r="AJ308" i="7"/>
  <c r="AH308" i="7"/>
  <c r="AF308" i="7"/>
  <c r="AJ307" i="7"/>
  <c r="AH307" i="7"/>
  <c r="AF307" i="7"/>
  <c r="AJ306" i="7"/>
  <c r="AH306" i="7"/>
  <c r="AF306" i="7"/>
  <c r="AJ305" i="7"/>
  <c r="AH305" i="7"/>
  <c r="AF305" i="7"/>
  <c r="AJ304" i="7"/>
  <c r="AH304" i="7"/>
  <c r="AF304" i="7"/>
  <c r="AJ303" i="7"/>
  <c r="AH303" i="7"/>
  <c r="AF303" i="7"/>
  <c r="AJ302" i="7"/>
  <c r="AH302" i="7"/>
  <c r="AF302" i="7"/>
  <c r="AJ301" i="7"/>
  <c r="AH301" i="7"/>
  <c r="AF301" i="7"/>
  <c r="AJ300" i="7"/>
  <c r="AH300" i="7"/>
  <c r="AF300" i="7"/>
  <c r="AJ299" i="7"/>
  <c r="AH299" i="7"/>
  <c r="AF299" i="7"/>
  <c r="AJ298" i="7"/>
  <c r="AH298" i="7"/>
  <c r="AF298" i="7"/>
  <c r="AJ297" i="7"/>
  <c r="AH297" i="7"/>
  <c r="AF297" i="7"/>
  <c r="AJ296" i="7"/>
  <c r="AH296" i="7"/>
  <c r="AF296" i="7"/>
  <c r="AJ295" i="7"/>
  <c r="AH295" i="7"/>
  <c r="AF295" i="7"/>
  <c r="AJ294" i="7"/>
  <c r="AH294" i="7"/>
  <c r="AF294" i="7"/>
  <c r="AJ293" i="7"/>
  <c r="AH293" i="7"/>
  <c r="AF293" i="7"/>
  <c r="AJ292" i="7"/>
  <c r="AH292" i="7"/>
  <c r="AF292" i="7"/>
  <c r="AJ291" i="7"/>
  <c r="AH291" i="7"/>
  <c r="AF291" i="7"/>
  <c r="AJ290" i="7"/>
  <c r="AH290" i="7"/>
  <c r="AF290" i="7"/>
  <c r="AJ285" i="7"/>
  <c r="AH285" i="7"/>
  <c r="AF285" i="7"/>
  <c r="AJ284" i="7"/>
  <c r="AH284" i="7"/>
  <c r="AF284" i="7"/>
  <c r="AJ283" i="7"/>
  <c r="AH283" i="7"/>
  <c r="AF283" i="7"/>
  <c r="AJ282" i="7"/>
  <c r="AH282" i="7"/>
  <c r="AF282" i="7"/>
  <c r="AJ281" i="7"/>
  <c r="AH281" i="7"/>
  <c r="AF281" i="7"/>
  <c r="AJ280" i="7"/>
  <c r="AH280" i="7"/>
  <c r="AF280" i="7"/>
  <c r="AJ279" i="7"/>
  <c r="AH279" i="7"/>
  <c r="AF279" i="7"/>
  <c r="AJ278" i="7"/>
  <c r="AH278" i="7"/>
  <c r="AF278" i="7"/>
  <c r="AJ277" i="7"/>
  <c r="AH277" i="7"/>
  <c r="AF277" i="7"/>
  <c r="AJ276" i="7"/>
  <c r="AH276" i="7"/>
  <c r="AF276" i="7"/>
  <c r="AJ275" i="7"/>
  <c r="AH275" i="7"/>
  <c r="AF275" i="7"/>
  <c r="AJ274" i="7"/>
  <c r="AH274" i="7"/>
  <c r="AF274" i="7"/>
  <c r="AJ273" i="7"/>
  <c r="AH273" i="7"/>
  <c r="AF273" i="7"/>
  <c r="AJ272" i="7"/>
  <c r="AH272" i="7"/>
  <c r="AF272" i="7"/>
  <c r="AJ271" i="7"/>
  <c r="AH271" i="7"/>
  <c r="AF271" i="7"/>
  <c r="AJ270" i="7"/>
  <c r="AH270" i="7"/>
  <c r="AF270" i="7"/>
  <c r="AJ269" i="7"/>
  <c r="AH269" i="7"/>
  <c r="AF269" i="7"/>
  <c r="AJ268" i="7"/>
  <c r="AH268" i="7"/>
  <c r="AF268" i="7"/>
  <c r="AJ267" i="7"/>
  <c r="AH267" i="7"/>
  <c r="AF267" i="7"/>
  <c r="AJ266" i="7"/>
  <c r="AH266" i="7"/>
  <c r="AF266" i="7"/>
  <c r="AJ265" i="7"/>
  <c r="AH265" i="7"/>
  <c r="AF265" i="7"/>
  <c r="AJ264" i="7"/>
  <c r="AH264" i="7"/>
  <c r="AF264" i="7"/>
  <c r="AJ263" i="7"/>
  <c r="AH263" i="7"/>
  <c r="AF263" i="7"/>
  <c r="AJ262" i="7"/>
  <c r="AH262" i="7"/>
  <c r="AF262" i="7"/>
  <c r="AJ261" i="7"/>
  <c r="AH261" i="7"/>
  <c r="AF261" i="7"/>
  <c r="AJ260" i="7"/>
  <c r="AH260" i="7"/>
  <c r="AF260" i="7"/>
  <c r="AJ259" i="7"/>
  <c r="AH259" i="7"/>
  <c r="AF259" i="7"/>
  <c r="AJ258" i="7"/>
  <c r="AH258" i="7"/>
  <c r="AF258" i="7"/>
  <c r="AJ257" i="7"/>
  <c r="AH257" i="7"/>
  <c r="AF257" i="7"/>
  <c r="AJ256" i="7"/>
  <c r="AH256" i="7"/>
  <c r="AF256" i="7"/>
  <c r="AJ255" i="7"/>
  <c r="AH255" i="7"/>
  <c r="AF255" i="7"/>
  <c r="AJ254" i="7"/>
  <c r="AH254" i="7"/>
  <c r="AF254" i="7"/>
  <c r="AJ253" i="7"/>
  <c r="AH253" i="7"/>
  <c r="AF253" i="7"/>
  <c r="AJ252" i="7"/>
  <c r="AH252" i="7"/>
  <c r="AF252" i="7"/>
  <c r="AJ251" i="7"/>
  <c r="AH251" i="7"/>
  <c r="AF251" i="7"/>
  <c r="AJ250" i="7"/>
  <c r="AH250" i="7"/>
  <c r="AF250" i="7"/>
  <c r="AJ249" i="7"/>
  <c r="AH249" i="7"/>
  <c r="AF249" i="7"/>
  <c r="AJ248" i="7"/>
  <c r="AH248" i="7"/>
  <c r="AF248" i="7"/>
  <c r="AJ247" i="7"/>
  <c r="AH247" i="7"/>
  <c r="AF247" i="7"/>
  <c r="AJ246" i="7"/>
  <c r="AH246" i="7"/>
  <c r="AF246" i="7"/>
  <c r="AJ241" i="7"/>
  <c r="AH241" i="7"/>
  <c r="AF241" i="7"/>
  <c r="AJ240" i="7"/>
  <c r="AH240" i="7"/>
  <c r="AF240" i="7"/>
  <c r="AJ239" i="7"/>
  <c r="AH239" i="7"/>
  <c r="AF239" i="7"/>
  <c r="AJ238" i="7"/>
  <c r="AH238" i="7"/>
  <c r="AF238" i="7"/>
  <c r="AJ237" i="7"/>
  <c r="AH237" i="7"/>
  <c r="AF237" i="7"/>
  <c r="AJ236" i="7"/>
  <c r="AH236" i="7"/>
  <c r="AF236" i="7"/>
  <c r="AJ235" i="7"/>
  <c r="AH235" i="7"/>
  <c r="AF235" i="7"/>
  <c r="AJ234" i="7"/>
  <c r="AH234" i="7"/>
  <c r="AF234" i="7"/>
  <c r="AJ233" i="7"/>
  <c r="AH233" i="7"/>
  <c r="AF233" i="7"/>
  <c r="AJ232" i="7"/>
  <c r="AH232" i="7"/>
  <c r="AF232" i="7"/>
  <c r="AJ231" i="7"/>
  <c r="AH231" i="7"/>
  <c r="AF231" i="7"/>
  <c r="AJ230" i="7"/>
  <c r="AH230" i="7"/>
  <c r="AF230" i="7"/>
  <c r="AJ229" i="7"/>
  <c r="AH229" i="7"/>
  <c r="AF229" i="7"/>
  <c r="AJ228" i="7"/>
  <c r="AH228" i="7"/>
  <c r="AF228" i="7"/>
  <c r="AJ227" i="7"/>
  <c r="AH227" i="7"/>
  <c r="AF227" i="7"/>
  <c r="AJ226" i="7"/>
  <c r="AH226" i="7"/>
  <c r="AF226" i="7"/>
  <c r="AJ225" i="7"/>
  <c r="AH225" i="7"/>
  <c r="AF225" i="7"/>
  <c r="AJ224" i="7"/>
  <c r="AH224" i="7"/>
  <c r="AF224" i="7"/>
  <c r="AJ223" i="7"/>
  <c r="AH223" i="7"/>
  <c r="AF223" i="7"/>
  <c r="AJ222" i="7"/>
  <c r="AH222" i="7"/>
  <c r="AF222" i="7"/>
  <c r="AJ221" i="7"/>
  <c r="AH221" i="7"/>
  <c r="AF221" i="7"/>
  <c r="AJ220" i="7"/>
  <c r="AH220" i="7"/>
  <c r="AF220" i="7"/>
  <c r="AJ219" i="7"/>
  <c r="AH219" i="7"/>
  <c r="AF219" i="7"/>
  <c r="AJ218" i="7"/>
  <c r="AH218" i="7"/>
  <c r="AF218" i="7"/>
  <c r="AJ217" i="7"/>
  <c r="AH217" i="7"/>
  <c r="AF217" i="7"/>
  <c r="AJ216" i="7"/>
  <c r="AH216" i="7"/>
  <c r="AF216" i="7"/>
  <c r="AJ215" i="7"/>
  <c r="AH215" i="7"/>
  <c r="AF215" i="7"/>
  <c r="AJ214" i="7"/>
  <c r="AH214" i="7"/>
  <c r="AF214" i="7"/>
  <c r="AJ213" i="7"/>
  <c r="AH213" i="7"/>
  <c r="AF213" i="7"/>
  <c r="AJ212" i="7"/>
  <c r="AH212" i="7"/>
  <c r="AF212" i="7"/>
  <c r="AJ211" i="7"/>
  <c r="AH211" i="7"/>
  <c r="AF211" i="7"/>
  <c r="AJ210" i="7"/>
  <c r="AH210" i="7"/>
  <c r="AF210" i="7"/>
  <c r="AJ209" i="7"/>
  <c r="AH209" i="7"/>
  <c r="AF209" i="7"/>
  <c r="AJ208" i="7"/>
  <c r="AH208" i="7"/>
  <c r="AF208" i="7"/>
  <c r="AJ207" i="7"/>
  <c r="AH207" i="7"/>
  <c r="AF207" i="7"/>
  <c r="AJ206" i="7"/>
  <c r="AH206" i="7"/>
  <c r="AF206" i="7"/>
  <c r="AJ205" i="7"/>
  <c r="AH205" i="7"/>
  <c r="AF205" i="7"/>
  <c r="AJ204" i="7"/>
  <c r="AH204" i="7"/>
  <c r="AF204" i="7"/>
  <c r="AJ203" i="7"/>
  <c r="AH203" i="7"/>
  <c r="AF203" i="7"/>
  <c r="AJ202" i="7"/>
  <c r="AH202" i="7"/>
  <c r="AF202" i="7"/>
  <c r="AJ197" i="7"/>
  <c r="AH197" i="7"/>
  <c r="AF197" i="7"/>
  <c r="AJ196" i="7"/>
  <c r="AH196" i="7"/>
  <c r="AF196" i="7"/>
  <c r="AJ195" i="7"/>
  <c r="AH195" i="7"/>
  <c r="AF195" i="7"/>
  <c r="AJ194" i="7"/>
  <c r="AH194" i="7"/>
  <c r="AF194" i="7"/>
  <c r="AJ193" i="7"/>
  <c r="AH193" i="7"/>
  <c r="AF193" i="7"/>
  <c r="AJ192" i="7"/>
  <c r="AH192" i="7"/>
  <c r="AF192" i="7"/>
  <c r="AJ191" i="7"/>
  <c r="AH191" i="7"/>
  <c r="AF191" i="7"/>
  <c r="AJ190" i="7"/>
  <c r="AH190" i="7"/>
  <c r="AF190" i="7"/>
  <c r="AJ189" i="7"/>
  <c r="AH189" i="7"/>
  <c r="AF189" i="7"/>
  <c r="AJ188" i="7"/>
  <c r="AH188" i="7"/>
  <c r="AF188" i="7"/>
  <c r="AJ187" i="7"/>
  <c r="AH187" i="7"/>
  <c r="AF187" i="7"/>
  <c r="AJ186" i="7"/>
  <c r="AH186" i="7"/>
  <c r="AF186" i="7"/>
  <c r="AJ185" i="7"/>
  <c r="AH185" i="7"/>
  <c r="AF185" i="7"/>
  <c r="AJ184" i="7"/>
  <c r="AH184" i="7"/>
  <c r="AH360" i="7" s="1"/>
  <c r="AF184" i="7"/>
  <c r="AJ183" i="7"/>
  <c r="AH183" i="7"/>
  <c r="AF183" i="7"/>
  <c r="AJ182" i="7"/>
  <c r="AH182" i="7"/>
  <c r="AF182" i="7"/>
  <c r="AJ181" i="7"/>
  <c r="AH181" i="7"/>
  <c r="AF181" i="7"/>
  <c r="AJ180" i="7"/>
  <c r="AH180" i="7"/>
  <c r="AF180" i="7"/>
  <c r="AJ179" i="7"/>
  <c r="AH179" i="7"/>
  <c r="AF179" i="7"/>
  <c r="AJ178" i="7"/>
  <c r="AH178" i="7"/>
  <c r="AF178" i="7"/>
  <c r="AJ177" i="7"/>
  <c r="AH177" i="7"/>
  <c r="AF177" i="7"/>
  <c r="AJ176" i="7"/>
  <c r="AH176" i="7"/>
  <c r="AF176" i="7"/>
  <c r="AJ175" i="7"/>
  <c r="AH175" i="7"/>
  <c r="AF175" i="7"/>
  <c r="AJ174" i="7"/>
  <c r="AH174" i="7"/>
  <c r="AF174" i="7"/>
  <c r="AJ173" i="7"/>
  <c r="AH173" i="7"/>
  <c r="AF173" i="7"/>
  <c r="AJ172" i="7"/>
  <c r="AH172" i="7"/>
  <c r="AF172" i="7"/>
  <c r="AJ171" i="7"/>
  <c r="AH171" i="7"/>
  <c r="AF171" i="7"/>
  <c r="AJ170" i="7"/>
  <c r="AH170" i="7"/>
  <c r="AF170" i="7"/>
  <c r="AJ169" i="7"/>
  <c r="AH169" i="7"/>
  <c r="AF169" i="7"/>
  <c r="AJ168" i="7"/>
  <c r="AH168" i="7"/>
  <c r="AF168" i="7"/>
  <c r="AJ167" i="7"/>
  <c r="AH167" i="7"/>
  <c r="AF167" i="7"/>
  <c r="AJ166" i="7"/>
  <c r="AH166" i="7"/>
  <c r="AF166" i="7"/>
  <c r="AJ165" i="7"/>
  <c r="AH165" i="7"/>
  <c r="AF165" i="7"/>
  <c r="AJ164" i="7"/>
  <c r="AH164" i="7"/>
  <c r="AF164" i="7"/>
  <c r="AJ163" i="7"/>
  <c r="AH163" i="7"/>
  <c r="AF163" i="7"/>
  <c r="AJ162" i="7"/>
  <c r="AH162" i="7"/>
  <c r="AF162" i="7"/>
  <c r="AJ161" i="7"/>
  <c r="AH161" i="7"/>
  <c r="AF161" i="7"/>
  <c r="AJ160" i="7"/>
  <c r="AH160" i="7"/>
  <c r="AF160" i="7"/>
  <c r="AJ159" i="7"/>
  <c r="AH159" i="7"/>
  <c r="AF159" i="7"/>
  <c r="AJ158" i="7"/>
  <c r="AH158" i="7"/>
  <c r="AF158" i="7"/>
  <c r="AJ153" i="7"/>
  <c r="AH153" i="7"/>
  <c r="AF153" i="7"/>
  <c r="AJ152" i="7"/>
  <c r="AH152" i="7"/>
  <c r="AF152" i="7"/>
  <c r="AJ151" i="7"/>
  <c r="AH151" i="7"/>
  <c r="AF151" i="7"/>
  <c r="AJ150" i="7"/>
  <c r="AH150" i="7"/>
  <c r="AF150" i="7"/>
  <c r="AJ149" i="7"/>
  <c r="AH149" i="7"/>
  <c r="AF149" i="7"/>
  <c r="AJ148" i="7"/>
  <c r="AH148" i="7"/>
  <c r="AF148" i="7"/>
  <c r="AJ147" i="7"/>
  <c r="AH147" i="7"/>
  <c r="AF147" i="7"/>
  <c r="AJ146" i="7"/>
  <c r="AH146" i="7"/>
  <c r="AF146" i="7"/>
  <c r="AJ145" i="7"/>
  <c r="AH145" i="7"/>
  <c r="AF145" i="7"/>
  <c r="AJ144" i="7"/>
  <c r="AH144" i="7"/>
  <c r="AF144" i="7"/>
  <c r="AJ143" i="7"/>
  <c r="AH143" i="7"/>
  <c r="AF143" i="7"/>
  <c r="AJ142" i="7"/>
  <c r="AH142" i="7"/>
  <c r="AF142" i="7"/>
  <c r="AJ141" i="7"/>
  <c r="AH141" i="7"/>
  <c r="AF141" i="7"/>
  <c r="AJ140" i="7"/>
  <c r="AH140" i="7"/>
  <c r="AF140" i="7"/>
  <c r="AJ139" i="7"/>
  <c r="AH139" i="7"/>
  <c r="AF139" i="7"/>
  <c r="AJ138" i="7"/>
  <c r="AH138" i="7"/>
  <c r="AF138" i="7"/>
  <c r="AJ137" i="7"/>
  <c r="AH137" i="7"/>
  <c r="AF137" i="7"/>
  <c r="AJ136" i="7"/>
  <c r="AH136" i="7"/>
  <c r="AF136" i="7"/>
  <c r="AJ135" i="7"/>
  <c r="AH135" i="7"/>
  <c r="AF135" i="7"/>
  <c r="AJ134" i="7"/>
  <c r="AH134" i="7"/>
  <c r="AF134" i="7"/>
  <c r="AJ133" i="7"/>
  <c r="AJ353" i="7" s="1"/>
  <c r="AH133" i="7"/>
  <c r="AF133" i="7"/>
  <c r="AJ132" i="7"/>
  <c r="AH132" i="7"/>
  <c r="AF132" i="7"/>
  <c r="AJ131" i="7"/>
  <c r="AH131" i="7"/>
  <c r="AF131" i="7"/>
  <c r="AJ130" i="7"/>
  <c r="AH130" i="7"/>
  <c r="AF130" i="7"/>
  <c r="AJ129" i="7"/>
  <c r="AH129" i="7"/>
  <c r="AF129" i="7"/>
  <c r="AJ128" i="7"/>
  <c r="AH128" i="7"/>
  <c r="AF128" i="7"/>
  <c r="AJ127" i="7"/>
  <c r="AH127" i="7"/>
  <c r="AF127" i="7"/>
  <c r="AJ126" i="7"/>
  <c r="AH126" i="7"/>
  <c r="AF126" i="7"/>
  <c r="AJ125" i="7"/>
  <c r="AH125" i="7"/>
  <c r="AF125" i="7"/>
  <c r="AJ124" i="7"/>
  <c r="AH124" i="7"/>
  <c r="AF124" i="7"/>
  <c r="AJ123" i="7"/>
  <c r="AH123" i="7"/>
  <c r="AF123" i="7"/>
  <c r="AJ122" i="7"/>
  <c r="AH122" i="7"/>
  <c r="AF122" i="7"/>
  <c r="AJ121" i="7"/>
  <c r="AH121" i="7"/>
  <c r="AF121" i="7"/>
  <c r="AJ120" i="7"/>
  <c r="AH120" i="7"/>
  <c r="AF120" i="7"/>
  <c r="AJ119" i="7"/>
  <c r="AH119" i="7"/>
  <c r="AF119" i="7"/>
  <c r="AJ118" i="7"/>
  <c r="AH118" i="7"/>
  <c r="AF118" i="7"/>
  <c r="AJ117" i="7"/>
  <c r="AH117" i="7"/>
  <c r="AF117" i="7"/>
  <c r="AJ116" i="7"/>
  <c r="AH116" i="7"/>
  <c r="AF116" i="7"/>
  <c r="AJ115" i="7"/>
  <c r="AH115" i="7"/>
  <c r="AF115" i="7"/>
  <c r="AJ114" i="7"/>
  <c r="AH114" i="7"/>
  <c r="AF114" i="7"/>
  <c r="AJ109" i="7"/>
  <c r="AH109" i="7"/>
  <c r="AH373" i="7" s="1"/>
  <c r="AF109" i="7"/>
  <c r="AJ108" i="7"/>
  <c r="AJ372" i="7" s="1"/>
  <c r="AH108" i="7"/>
  <c r="AF108" i="7"/>
  <c r="AJ107" i="7"/>
  <c r="AH107" i="7"/>
  <c r="AF107" i="7"/>
  <c r="AJ106" i="7"/>
  <c r="AH106" i="7"/>
  <c r="AF106" i="7"/>
  <c r="AJ105" i="7"/>
  <c r="AJ369" i="7" s="1"/>
  <c r="AH105" i="7"/>
  <c r="AF105" i="7"/>
  <c r="AF369" i="7" s="1"/>
  <c r="AG414" i="7" s="1"/>
  <c r="AF414" i="7" s="1"/>
  <c r="AJ104" i="7"/>
  <c r="AH104" i="7"/>
  <c r="AF104" i="7"/>
  <c r="AJ103" i="7"/>
  <c r="AH103" i="7"/>
  <c r="AH367" i="7" s="1"/>
  <c r="AF103" i="7"/>
  <c r="AJ102" i="7"/>
  <c r="AH102" i="7"/>
  <c r="AF102" i="7"/>
  <c r="AJ101" i="7"/>
  <c r="AH101" i="7"/>
  <c r="AF101" i="7"/>
  <c r="AJ100" i="7"/>
  <c r="AJ364" i="7" s="1"/>
  <c r="AH100" i="7"/>
  <c r="AH364" i="7" s="1"/>
  <c r="AF100" i="7"/>
  <c r="AJ99" i="7"/>
  <c r="AH99" i="7"/>
  <c r="AF99" i="7"/>
  <c r="AF363" i="7" s="1"/>
  <c r="AJ98" i="7"/>
  <c r="AJ362" i="7" s="1"/>
  <c r="AH98" i="7"/>
  <c r="AH362" i="7" s="1"/>
  <c r="AF98" i="7"/>
  <c r="AF362" i="7" s="1"/>
  <c r="AJ97" i="7"/>
  <c r="AH97" i="7"/>
  <c r="AF97" i="7"/>
  <c r="AJ96" i="7"/>
  <c r="AJ360" i="7" s="1"/>
  <c r="AH96" i="7"/>
  <c r="AF96" i="7"/>
  <c r="AJ95" i="7"/>
  <c r="AJ359" i="7" s="1"/>
  <c r="AH95" i="7"/>
  <c r="AH359" i="7" s="1"/>
  <c r="AF95" i="7"/>
  <c r="AJ94" i="7"/>
  <c r="AH94" i="7"/>
  <c r="AH358" i="7" s="1"/>
  <c r="AF94" i="7"/>
  <c r="AJ93" i="7"/>
  <c r="AH93" i="7"/>
  <c r="AF93" i="7"/>
  <c r="AF357" i="7" s="1"/>
  <c r="AG402" i="7" s="1"/>
  <c r="AF402" i="7" s="1"/>
  <c r="AJ92" i="7"/>
  <c r="AJ356" i="7" s="1"/>
  <c r="AH92" i="7"/>
  <c r="AF92" i="7"/>
  <c r="AJ91" i="7"/>
  <c r="AJ355" i="7" s="1"/>
  <c r="AH91" i="7"/>
  <c r="AH355" i="7" s="1"/>
  <c r="AF91" i="7"/>
  <c r="AF355" i="7" s="1"/>
  <c r="AJ90" i="7"/>
  <c r="AJ354" i="7" s="1"/>
  <c r="AH90" i="7"/>
  <c r="AH354" i="7" s="1"/>
  <c r="AF90" i="7"/>
  <c r="AJ89" i="7"/>
  <c r="AH89" i="7"/>
  <c r="AH353" i="7" s="1"/>
  <c r="AF89" i="7"/>
  <c r="AF353" i="7" s="1"/>
  <c r="AG398" i="7" s="1"/>
  <c r="AF398" i="7" s="1"/>
  <c r="AJ88" i="7"/>
  <c r="AH88" i="7"/>
  <c r="AF88" i="7"/>
  <c r="AF352" i="7" s="1"/>
  <c r="AJ87" i="7"/>
  <c r="AJ351" i="7" s="1"/>
  <c r="AH87" i="7"/>
  <c r="AF87" i="7"/>
  <c r="AJ86" i="7"/>
  <c r="AJ350" i="7" s="1"/>
  <c r="AH86" i="7"/>
  <c r="AF86" i="7"/>
  <c r="AJ85" i="7"/>
  <c r="AH85" i="7"/>
  <c r="AH349" i="7" s="1"/>
  <c r="AF85" i="7"/>
  <c r="AF349" i="7" s="1"/>
  <c r="AG394" i="7" s="1"/>
  <c r="AF394" i="7" s="1"/>
  <c r="AJ84" i="7"/>
  <c r="AH84" i="7"/>
  <c r="AF84" i="7"/>
  <c r="AJ83" i="7"/>
  <c r="AJ347" i="7" s="1"/>
  <c r="AH83" i="7"/>
  <c r="AF83" i="7"/>
  <c r="AJ82" i="7"/>
  <c r="AJ346" i="7" s="1"/>
  <c r="AH82" i="7"/>
  <c r="AF82" i="7"/>
  <c r="AJ81" i="7"/>
  <c r="AJ345" i="7" s="1"/>
  <c r="AH81" i="7"/>
  <c r="AF81" i="7"/>
  <c r="AF345" i="7" s="1"/>
  <c r="AJ80" i="7"/>
  <c r="AH80" i="7"/>
  <c r="AF80" i="7"/>
  <c r="AF344" i="7" s="1"/>
  <c r="AJ79" i="7"/>
  <c r="AJ343" i="7" s="1"/>
  <c r="AH79" i="7"/>
  <c r="AF79" i="7"/>
  <c r="AF343" i="7" s="1"/>
  <c r="AJ78" i="7"/>
  <c r="AJ342" i="7" s="1"/>
  <c r="AH78" i="7"/>
  <c r="AH342" i="7" s="1"/>
  <c r="AF78" i="7"/>
  <c r="AJ77" i="7"/>
  <c r="AH77" i="7"/>
  <c r="AF77" i="7"/>
  <c r="AF341" i="7" s="1"/>
  <c r="AJ76" i="7"/>
  <c r="AH76" i="7"/>
  <c r="AF76" i="7"/>
  <c r="AF340" i="7" s="1"/>
  <c r="AJ75" i="7"/>
  <c r="AJ339" i="7" s="1"/>
  <c r="AH75" i="7"/>
  <c r="AF75" i="7"/>
  <c r="AJ74" i="7"/>
  <c r="AJ338" i="7" s="1"/>
  <c r="AH74" i="7"/>
  <c r="AF74" i="7"/>
  <c r="AH73" i="7"/>
  <c r="AJ72" i="7"/>
  <c r="AH72" i="7"/>
  <c r="AF72" i="7"/>
  <c r="AJ71" i="7"/>
  <c r="AH71" i="7"/>
  <c r="AF71" i="7"/>
  <c r="AJ70" i="7"/>
  <c r="AH70" i="7"/>
  <c r="AF70" i="7"/>
  <c r="AG63" i="7"/>
  <c r="AG59" i="7"/>
  <c r="AG55" i="7"/>
  <c r="AG51" i="7"/>
  <c r="AG47" i="7"/>
  <c r="AG43" i="7"/>
  <c r="AL10" i="7"/>
  <c r="E5" i="8" s="1"/>
  <c r="G5" i="8" s="1"/>
  <c r="AL9" i="7"/>
  <c r="AM12" i="5"/>
  <c r="AM11" i="5"/>
  <c r="AM10" i="5"/>
  <c r="AM7" i="5"/>
  <c r="AM6" i="5"/>
  <c r="AM5" i="5"/>
  <c r="F491" i="5"/>
  <c r="E491" i="5" s="1"/>
  <c r="F490" i="5"/>
  <c r="E490" i="5" s="1"/>
  <c r="F489" i="5"/>
  <c r="E489" i="5" s="1"/>
  <c r="F488" i="5"/>
  <c r="E488" i="5" s="1"/>
  <c r="F487" i="5"/>
  <c r="E487" i="5" s="1"/>
  <c r="F486" i="5"/>
  <c r="E486" i="5" s="1"/>
  <c r="F485" i="5"/>
  <c r="E485" i="5" s="1"/>
  <c r="F484" i="5"/>
  <c r="E484" i="5" s="1"/>
  <c r="F483" i="5"/>
  <c r="E483" i="5" s="1"/>
  <c r="F482" i="5"/>
  <c r="E482" i="5" s="1"/>
  <c r="F480" i="5"/>
  <c r="E480" i="5" s="1"/>
  <c r="F479" i="5"/>
  <c r="E479" i="5" s="1"/>
  <c r="F478" i="5"/>
  <c r="E478" i="5" s="1"/>
  <c r="F477" i="5"/>
  <c r="E477" i="5" s="1"/>
  <c r="F476" i="5"/>
  <c r="E476" i="5" s="1"/>
  <c r="F475" i="5"/>
  <c r="E475" i="5" s="1"/>
  <c r="F474" i="5"/>
  <c r="E474" i="5" s="1"/>
  <c r="F473" i="5"/>
  <c r="E473" i="5" s="1"/>
  <c r="F472" i="5"/>
  <c r="E472" i="5" s="1"/>
  <c r="F471" i="5"/>
  <c r="E471" i="5" s="1"/>
  <c r="F470" i="5"/>
  <c r="E470" i="5" s="1"/>
  <c r="F469" i="5"/>
  <c r="E469" i="5" s="1"/>
  <c r="F468" i="5"/>
  <c r="E468" i="5" s="1"/>
  <c r="F467" i="5"/>
  <c r="E467" i="5" s="1"/>
  <c r="F466" i="5"/>
  <c r="E466" i="5" s="1"/>
  <c r="F465" i="5"/>
  <c r="E465" i="5" s="1"/>
  <c r="F464" i="5"/>
  <c r="E464" i="5" s="1"/>
  <c r="F463" i="5"/>
  <c r="E463" i="5" s="1"/>
  <c r="F462" i="5"/>
  <c r="E462" i="5" s="1"/>
  <c r="F461" i="5"/>
  <c r="E461" i="5" s="1"/>
  <c r="F460" i="5"/>
  <c r="E460" i="5" s="1"/>
  <c r="F459" i="5"/>
  <c r="E459" i="5" s="1"/>
  <c r="F458" i="5"/>
  <c r="E458" i="5" s="1"/>
  <c r="F457" i="5"/>
  <c r="E457" i="5" s="1"/>
  <c r="F455" i="5"/>
  <c r="E455" i="5" s="1"/>
  <c r="F454" i="5"/>
  <c r="E454" i="5" s="1"/>
  <c r="F453" i="5"/>
  <c r="E453" i="5" s="1"/>
  <c r="F452" i="5"/>
  <c r="E452" i="5" s="1"/>
  <c r="F451" i="5"/>
  <c r="E451" i="5" s="1"/>
  <c r="F450" i="5"/>
  <c r="E450" i="5" s="1"/>
  <c r="F449" i="5"/>
  <c r="E449" i="5" s="1"/>
  <c r="F448" i="5"/>
  <c r="E448" i="5" s="1"/>
  <c r="F447" i="5"/>
  <c r="E447" i="5" s="1"/>
  <c r="F446" i="5"/>
  <c r="E446" i="5" s="1"/>
  <c r="F445" i="5"/>
  <c r="E445" i="5" s="1"/>
  <c r="F444" i="5"/>
  <c r="E444" i="5" s="1"/>
  <c r="F443" i="5"/>
  <c r="E443" i="5" s="1"/>
  <c r="F442" i="5"/>
  <c r="E442" i="5" s="1"/>
  <c r="F440" i="5"/>
  <c r="F439" i="5"/>
  <c r="E439" i="5" s="1"/>
  <c r="F438" i="5"/>
  <c r="E438" i="5" s="1"/>
  <c r="F437" i="5"/>
  <c r="E437" i="5" s="1"/>
  <c r="F436" i="5"/>
  <c r="E436" i="5" s="1"/>
  <c r="F435" i="5"/>
  <c r="E435" i="5" s="1"/>
  <c r="F434" i="5"/>
  <c r="E434" i="5" s="1"/>
  <c r="F433" i="5"/>
  <c r="E433" i="5" s="1"/>
  <c r="F432" i="5"/>
  <c r="E432" i="5" s="1"/>
  <c r="J338" i="5"/>
  <c r="I338" i="5"/>
  <c r="H338" i="5"/>
  <c r="G338" i="5"/>
  <c r="F338" i="5"/>
  <c r="E338" i="5"/>
  <c r="J337" i="5"/>
  <c r="I337" i="5"/>
  <c r="H337" i="5"/>
  <c r="G337" i="5"/>
  <c r="F337" i="5"/>
  <c r="E337" i="5"/>
  <c r="J336" i="5"/>
  <c r="I336" i="5"/>
  <c r="H336" i="5"/>
  <c r="G336" i="5"/>
  <c r="F336" i="5"/>
  <c r="E336" i="5"/>
  <c r="J335" i="5"/>
  <c r="I335" i="5"/>
  <c r="H335" i="5"/>
  <c r="G335" i="5"/>
  <c r="F335" i="5"/>
  <c r="E335" i="5"/>
  <c r="J334" i="5"/>
  <c r="I334" i="5"/>
  <c r="H334" i="5"/>
  <c r="G334" i="5"/>
  <c r="F334" i="5"/>
  <c r="E334" i="5"/>
  <c r="J333" i="5"/>
  <c r="I333" i="5"/>
  <c r="H333" i="5"/>
  <c r="G333" i="5"/>
  <c r="F333" i="5"/>
  <c r="E333" i="5"/>
  <c r="J332" i="5"/>
  <c r="I332" i="5"/>
  <c r="H332" i="5"/>
  <c r="G332" i="5"/>
  <c r="F332" i="5"/>
  <c r="E332" i="5"/>
  <c r="J331" i="5"/>
  <c r="I331" i="5"/>
  <c r="H331" i="5"/>
  <c r="G331" i="5"/>
  <c r="F331" i="5"/>
  <c r="E331" i="5"/>
  <c r="J330" i="5"/>
  <c r="I330" i="5"/>
  <c r="H330" i="5"/>
  <c r="G330" i="5"/>
  <c r="F330" i="5"/>
  <c r="E330" i="5"/>
  <c r="J329" i="5"/>
  <c r="I329" i="5"/>
  <c r="H329" i="5"/>
  <c r="G329" i="5"/>
  <c r="F329" i="5"/>
  <c r="E329" i="5"/>
  <c r="J328" i="5"/>
  <c r="I328" i="5"/>
  <c r="H328" i="5"/>
  <c r="G328" i="5"/>
  <c r="F328" i="5"/>
  <c r="E328" i="5"/>
  <c r="J327" i="5"/>
  <c r="I327" i="5"/>
  <c r="H327" i="5"/>
  <c r="G327" i="5"/>
  <c r="F327" i="5"/>
  <c r="E327" i="5"/>
  <c r="J326" i="5"/>
  <c r="I326" i="5"/>
  <c r="H326" i="5"/>
  <c r="G326" i="5"/>
  <c r="F326" i="5"/>
  <c r="E326" i="5"/>
  <c r="J325" i="5"/>
  <c r="I325" i="5"/>
  <c r="H325" i="5"/>
  <c r="G325" i="5"/>
  <c r="F325" i="5"/>
  <c r="E325" i="5"/>
  <c r="J324" i="5"/>
  <c r="I324" i="5"/>
  <c r="H324" i="5"/>
  <c r="G324" i="5"/>
  <c r="F324" i="5"/>
  <c r="E324" i="5"/>
  <c r="J323" i="5"/>
  <c r="I323" i="5"/>
  <c r="H323" i="5"/>
  <c r="G323" i="5"/>
  <c r="F323" i="5"/>
  <c r="E323" i="5"/>
  <c r="J322" i="5"/>
  <c r="I322" i="5"/>
  <c r="H322" i="5"/>
  <c r="G322" i="5"/>
  <c r="F322" i="5"/>
  <c r="E322" i="5"/>
  <c r="J321" i="5"/>
  <c r="I321" i="5"/>
  <c r="H321" i="5"/>
  <c r="G321" i="5"/>
  <c r="F321" i="5"/>
  <c r="E321" i="5"/>
  <c r="J320" i="5"/>
  <c r="I320" i="5"/>
  <c r="H320" i="5"/>
  <c r="G320" i="5"/>
  <c r="F320" i="5"/>
  <c r="E320" i="5"/>
  <c r="J319" i="5"/>
  <c r="I319" i="5"/>
  <c r="H319" i="5"/>
  <c r="G319" i="5"/>
  <c r="F319" i="5"/>
  <c r="E319" i="5"/>
  <c r="J318" i="5"/>
  <c r="I318" i="5"/>
  <c r="H318" i="5"/>
  <c r="G318" i="5"/>
  <c r="F318" i="5"/>
  <c r="E318" i="5"/>
  <c r="J317" i="5"/>
  <c r="I317" i="5"/>
  <c r="H317" i="5"/>
  <c r="G317" i="5"/>
  <c r="F317" i="5"/>
  <c r="E317" i="5"/>
  <c r="J316" i="5"/>
  <c r="I316" i="5"/>
  <c r="H316" i="5"/>
  <c r="G316" i="5"/>
  <c r="F316" i="5"/>
  <c r="E316" i="5"/>
  <c r="J315" i="5"/>
  <c r="I315" i="5"/>
  <c r="H315" i="5"/>
  <c r="G315" i="5"/>
  <c r="F315" i="5"/>
  <c r="E315" i="5"/>
  <c r="J314" i="5"/>
  <c r="I314" i="5"/>
  <c r="H314" i="5"/>
  <c r="G314" i="5"/>
  <c r="F314" i="5"/>
  <c r="E314" i="5"/>
  <c r="J313" i="5"/>
  <c r="I313" i="5"/>
  <c r="H313" i="5"/>
  <c r="G313" i="5"/>
  <c r="F313" i="5"/>
  <c r="E313" i="5"/>
  <c r="J312" i="5"/>
  <c r="I312" i="5"/>
  <c r="H312" i="5"/>
  <c r="G312" i="5"/>
  <c r="F312" i="5"/>
  <c r="E312" i="5"/>
  <c r="J311" i="5"/>
  <c r="I311" i="5"/>
  <c r="H311" i="5"/>
  <c r="G311" i="5"/>
  <c r="F311" i="5"/>
  <c r="E311" i="5"/>
  <c r="J310" i="5"/>
  <c r="I310" i="5"/>
  <c r="H310" i="5"/>
  <c r="G310" i="5"/>
  <c r="F310" i="5"/>
  <c r="E310" i="5"/>
  <c r="J309" i="5"/>
  <c r="I309" i="5"/>
  <c r="H309" i="5"/>
  <c r="G309" i="5"/>
  <c r="F309" i="5"/>
  <c r="E309" i="5"/>
  <c r="J308" i="5"/>
  <c r="I308" i="5"/>
  <c r="H308" i="5"/>
  <c r="G308" i="5"/>
  <c r="F308" i="5"/>
  <c r="E308" i="5"/>
  <c r="J307" i="5"/>
  <c r="I307" i="5"/>
  <c r="H307" i="5"/>
  <c r="G307" i="5"/>
  <c r="F307" i="5"/>
  <c r="E307" i="5"/>
  <c r="J306" i="5"/>
  <c r="I306" i="5"/>
  <c r="H306" i="5"/>
  <c r="G306" i="5"/>
  <c r="F306" i="5"/>
  <c r="E306" i="5"/>
  <c r="J305" i="5"/>
  <c r="I305" i="5"/>
  <c r="H305" i="5"/>
  <c r="G305" i="5"/>
  <c r="F305" i="5"/>
  <c r="E305" i="5"/>
  <c r="J304" i="5"/>
  <c r="I304" i="5"/>
  <c r="H304" i="5"/>
  <c r="G304" i="5"/>
  <c r="F304" i="5"/>
  <c r="E304" i="5"/>
  <c r="J303" i="5"/>
  <c r="I303" i="5"/>
  <c r="H303" i="5"/>
  <c r="G303" i="5"/>
  <c r="F303" i="5"/>
  <c r="E303" i="5"/>
  <c r="J302" i="5"/>
  <c r="I302" i="5"/>
  <c r="H302" i="5"/>
  <c r="G302" i="5"/>
  <c r="F302" i="5"/>
  <c r="E302" i="5"/>
  <c r="J301" i="5"/>
  <c r="I301" i="5"/>
  <c r="H301" i="5"/>
  <c r="G301" i="5"/>
  <c r="F301" i="5"/>
  <c r="E301" i="5"/>
  <c r="J300" i="5"/>
  <c r="I300" i="5"/>
  <c r="H300" i="5"/>
  <c r="G300" i="5"/>
  <c r="F300" i="5"/>
  <c r="E300" i="5"/>
  <c r="J299" i="5"/>
  <c r="I299" i="5"/>
  <c r="H299" i="5"/>
  <c r="G299" i="5"/>
  <c r="F299" i="5"/>
  <c r="E299" i="5"/>
  <c r="J293" i="5"/>
  <c r="I293" i="5"/>
  <c r="H293" i="5"/>
  <c r="G293" i="5"/>
  <c r="F293" i="5"/>
  <c r="E293" i="5"/>
  <c r="J292" i="5"/>
  <c r="I292" i="5"/>
  <c r="H292" i="5"/>
  <c r="G292" i="5"/>
  <c r="F292" i="5"/>
  <c r="E292" i="5"/>
  <c r="J291" i="5"/>
  <c r="I291" i="5"/>
  <c r="H291" i="5"/>
  <c r="G291" i="5"/>
  <c r="F291" i="5"/>
  <c r="E291" i="5"/>
  <c r="J290" i="5"/>
  <c r="I290" i="5"/>
  <c r="H290" i="5"/>
  <c r="G290" i="5"/>
  <c r="F290" i="5"/>
  <c r="E290" i="5"/>
  <c r="J289" i="5"/>
  <c r="I289" i="5"/>
  <c r="H289" i="5"/>
  <c r="G289" i="5"/>
  <c r="F289" i="5"/>
  <c r="E289" i="5"/>
  <c r="J288" i="5"/>
  <c r="I288" i="5"/>
  <c r="H288" i="5"/>
  <c r="G288" i="5"/>
  <c r="F288" i="5"/>
  <c r="E288" i="5"/>
  <c r="J287" i="5"/>
  <c r="I287" i="5"/>
  <c r="H287" i="5"/>
  <c r="G287" i="5"/>
  <c r="F287" i="5"/>
  <c r="E287" i="5"/>
  <c r="J286" i="5"/>
  <c r="I286" i="5"/>
  <c r="H286" i="5"/>
  <c r="G286" i="5"/>
  <c r="F286" i="5"/>
  <c r="E286" i="5"/>
  <c r="J285" i="5"/>
  <c r="I285" i="5"/>
  <c r="H285" i="5"/>
  <c r="G285" i="5"/>
  <c r="F285" i="5"/>
  <c r="E285" i="5"/>
  <c r="J284" i="5"/>
  <c r="I284" i="5"/>
  <c r="H284" i="5"/>
  <c r="G284" i="5"/>
  <c r="F284" i="5"/>
  <c r="E284" i="5"/>
  <c r="J283" i="5"/>
  <c r="I283" i="5"/>
  <c r="H283" i="5"/>
  <c r="G283" i="5"/>
  <c r="F283" i="5"/>
  <c r="E283" i="5"/>
  <c r="J282" i="5"/>
  <c r="I282" i="5"/>
  <c r="H282" i="5"/>
  <c r="G282" i="5"/>
  <c r="F282" i="5"/>
  <c r="E282" i="5"/>
  <c r="J281" i="5"/>
  <c r="I281" i="5"/>
  <c r="H281" i="5"/>
  <c r="G281" i="5"/>
  <c r="F281" i="5"/>
  <c r="E281" i="5"/>
  <c r="J280" i="5"/>
  <c r="I280" i="5"/>
  <c r="H280" i="5"/>
  <c r="G280" i="5"/>
  <c r="F280" i="5"/>
  <c r="E280" i="5"/>
  <c r="J279" i="5"/>
  <c r="I279" i="5"/>
  <c r="H279" i="5"/>
  <c r="G279" i="5"/>
  <c r="F279" i="5"/>
  <c r="E279" i="5"/>
  <c r="J278" i="5"/>
  <c r="I278" i="5"/>
  <c r="H278" i="5"/>
  <c r="G278" i="5"/>
  <c r="F278" i="5"/>
  <c r="E278" i="5"/>
  <c r="J277" i="5"/>
  <c r="I277" i="5"/>
  <c r="H277" i="5"/>
  <c r="G277" i="5"/>
  <c r="F277" i="5"/>
  <c r="E277" i="5"/>
  <c r="J276" i="5"/>
  <c r="I276" i="5"/>
  <c r="H276" i="5"/>
  <c r="G276" i="5"/>
  <c r="F276" i="5"/>
  <c r="E276" i="5"/>
  <c r="J275" i="5"/>
  <c r="I275" i="5"/>
  <c r="H275" i="5"/>
  <c r="G275" i="5"/>
  <c r="F275" i="5"/>
  <c r="E275" i="5"/>
  <c r="J274" i="5"/>
  <c r="I274" i="5"/>
  <c r="H274" i="5"/>
  <c r="G274" i="5"/>
  <c r="F274" i="5"/>
  <c r="E274" i="5"/>
  <c r="J273" i="5"/>
  <c r="I273" i="5"/>
  <c r="H273" i="5"/>
  <c r="G273" i="5"/>
  <c r="F273" i="5"/>
  <c r="E273" i="5"/>
  <c r="J272" i="5"/>
  <c r="I272" i="5"/>
  <c r="H272" i="5"/>
  <c r="G272" i="5"/>
  <c r="F272" i="5"/>
  <c r="E272" i="5"/>
  <c r="J271" i="5"/>
  <c r="I271" i="5"/>
  <c r="H271" i="5"/>
  <c r="G271" i="5"/>
  <c r="F271" i="5"/>
  <c r="E271" i="5"/>
  <c r="J270" i="5"/>
  <c r="I270" i="5"/>
  <c r="H270" i="5"/>
  <c r="G270" i="5"/>
  <c r="F270" i="5"/>
  <c r="E270" i="5"/>
  <c r="J269" i="5"/>
  <c r="I269" i="5"/>
  <c r="H269" i="5"/>
  <c r="G269" i="5"/>
  <c r="F269" i="5"/>
  <c r="E269" i="5"/>
  <c r="J268" i="5"/>
  <c r="I268" i="5"/>
  <c r="H268" i="5"/>
  <c r="G268" i="5"/>
  <c r="F268" i="5"/>
  <c r="E268" i="5"/>
  <c r="J267" i="5"/>
  <c r="I267" i="5"/>
  <c r="H267" i="5"/>
  <c r="G267" i="5"/>
  <c r="F267" i="5"/>
  <c r="E267" i="5"/>
  <c r="J266" i="5"/>
  <c r="I266" i="5"/>
  <c r="H266" i="5"/>
  <c r="G266" i="5"/>
  <c r="F266" i="5"/>
  <c r="E266" i="5"/>
  <c r="J265" i="5"/>
  <c r="I265" i="5"/>
  <c r="H265" i="5"/>
  <c r="G265" i="5"/>
  <c r="F265" i="5"/>
  <c r="E265" i="5"/>
  <c r="J264" i="5"/>
  <c r="I264" i="5"/>
  <c r="H264" i="5"/>
  <c r="G264" i="5"/>
  <c r="F264" i="5"/>
  <c r="E264" i="5"/>
  <c r="J263" i="5"/>
  <c r="I263" i="5"/>
  <c r="H263" i="5"/>
  <c r="G263" i="5"/>
  <c r="F263" i="5"/>
  <c r="E263" i="5"/>
  <c r="J262" i="5"/>
  <c r="I262" i="5"/>
  <c r="H262" i="5"/>
  <c r="G262" i="5"/>
  <c r="F262" i="5"/>
  <c r="E262" i="5"/>
  <c r="J261" i="5"/>
  <c r="I261" i="5"/>
  <c r="H261" i="5"/>
  <c r="G261" i="5"/>
  <c r="F261" i="5"/>
  <c r="E261" i="5"/>
  <c r="J260" i="5"/>
  <c r="I260" i="5"/>
  <c r="H260" i="5"/>
  <c r="G260" i="5"/>
  <c r="F260" i="5"/>
  <c r="E260" i="5"/>
  <c r="J259" i="5"/>
  <c r="I259" i="5"/>
  <c r="H259" i="5"/>
  <c r="G259" i="5"/>
  <c r="F259" i="5"/>
  <c r="E259" i="5"/>
  <c r="J258" i="5"/>
  <c r="I258" i="5"/>
  <c r="H258" i="5"/>
  <c r="G258" i="5"/>
  <c r="F258" i="5"/>
  <c r="E258" i="5"/>
  <c r="J257" i="5"/>
  <c r="I257" i="5"/>
  <c r="H257" i="5"/>
  <c r="G257" i="5"/>
  <c r="F257" i="5"/>
  <c r="E257" i="5"/>
  <c r="J256" i="5"/>
  <c r="I256" i="5"/>
  <c r="H256" i="5"/>
  <c r="G256" i="5"/>
  <c r="F256" i="5"/>
  <c r="E256" i="5"/>
  <c r="J255" i="5"/>
  <c r="I255" i="5"/>
  <c r="H255" i="5"/>
  <c r="G255" i="5"/>
  <c r="F255" i="5"/>
  <c r="E255" i="5"/>
  <c r="J254" i="5"/>
  <c r="I254" i="5"/>
  <c r="H254" i="5"/>
  <c r="G254" i="5"/>
  <c r="F254" i="5"/>
  <c r="E254" i="5"/>
  <c r="J248" i="5"/>
  <c r="I248" i="5"/>
  <c r="H248" i="5"/>
  <c r="G248" i="5"/>
  <c r="F248" i="5"/>
  <c r="E248" i="5"/>
  <c r="J247" i="5"/>
  <c r="I247" i="5"/>
  <c r="H247" i="5"/>
  <c r="G247" i="5"/>
  <c r="F247" i="5"/>
  <c r="E247" i="5"/>
  <c r="J246" i="5"/>
  <c r="I246" i="5"/>
  <c r="H246" i="5"/>
  <c r="G246" i="5"/>
  <c r="F246" i="5"/>
  <c r="E246" i="5"/>
  <c r="J245" i="5"/>
  <c r="I245" i="5"/>
  <c r="H245" i="5"/>
  <c r="G245" i="5"/>
  <c r="F245" i="5"/>
  <c r="E245" i="5"/>
  <c r="J244" i="5"/>
  <c r="I244" i="5"/>
  <c r="H244" i="5"/>
  <c r="G244" i="5"/>
  <c r="F244" i="5"/>
  <c r="E244" i="5"/>
  <c r="J243" i="5"/>
  <c r="I243" i="5"/>
  <c r="H243" i="5"/>
  <c r="G243" i="5"/>
  <c r="F243" i="5"/>
  <c r="E243" i="5"/>
  <c r="J242" i="5"/>
  <c r="I242" i="5"/>
  <c r="H242" i="5"/>
  <c r="G242" i="5"/>
  <c r="F242" i="5"/>
  <c r="E242" i="5"/>
  <c r="J241" i="5"/>
  <c r="I241" i="5"/>
  <c r="H241" i="5"/>
  <c r="G241" i="5"/>
  <c r="F241" i="5"/>
  <c r="E241" i="5"/>
  <c r="J240" i="5"/>
  <c r="I240" i="5"/>
  <c r="H240" i="5"/>
  <c r="G240" i="5"/>
  <c r="F240" i="5"/>
  <c r="E240" i="5"/>
  <c r="J239" i="5"/>
  <c r="I239" i="5"/>
  <c r="H239" i="5"/>
  <c r="G239" i="5"/>
  <c r="F239" i="5"/>
  <c r="E239" i="5"/>
  <c r="J238" i="5"/>
  <c r="I238" i="5"/>
  <c r="I373" i="5" s="1"/>
  <c r="H82" i="2" s="1"/>
  <c r="H238" i="5"/>
  <c r="G238" i="5"/>
  <c r="F238" i="5"/>
  <c r="E238" i="5"/>
  <c r="J237" i="5"/>
  <c r="I237" i="5"/>
  <c r="H237" i="5"/>
  <c r="G237" i="5"/>
  <c r="F237" i="5"/>
  <c r="E237" i="5"/>
  <c r="J236" i="5"/>
  <c r="I236" i="5"/>
  <c r="H236" i="5"/>
  <c r="G236" i="5"/>
  <c r="F236" i="5"/>
  <c r="E236" i="5"/>
  <c r="J235" i="5"/>
  <c r="I235" i="5"/>
  <c r="H235" i="5"/>
  <c r="G235" i="5"/>
  <c r="F235" i="5"/>
  <c r="E235" i="5"/>
  <c r="J234" i="5"/>
  <c r="I234" i="5"/>
  <c r="H234" i="5"/>
  <c r="G234" i="5"/>
  <c r="F234" i="5"/>
  <c r="E234" i="5"/>
  <c r="J233" i="5"/>
  <c r="I233" i="5"/>
  <c r="H233" i="5"/>
  <c r="G233" i="5"/>
  <c r="F233" i="5"/>
  <c r="E233" i="5"/>
  <c r="J232" i="5"/>
  <c r="I232" i="5"/>
  <c r="H232" i="5"/>
  <c r="G232" i="5"/>
  <c r="F232" i="5"/>
  <c r="E232" i="5"/>
  <c r="J231" i="5"/>
  <c r="I231" i="5"/>
  <c r="H231" i="5"/>
  <c r="G231" i="5"/>
  <c r="F231" i="5"/>
  <c r="E231" i="5"/>
  <c r="J230" i="5"/>
  <c r="I230" i="5"/>
  <c r="H230" i="5"/>
  <c r="G230" i="5"/>
  <c r="F230" i="5"/>
  <c r="E230" i="5"/>
  <c r="J229" i="5"/>
  <c r="I229" i="5"/>
  <c r="H229" i="5"/>
  <c r="G229" i="5"/>
  <c r="F229" i="5"/>
  <c r="E229" i="5"/>
  <c r="J228" i="5"/>
  <c r="I228" i="5"/>
  <c r="H228" i="5"/>
  <c r="G228" i="5"/>
  <c r="F228" i="5"/>
  <c r="E228" i="5"/>
  <c r="J227" i="5"/>
  <c r="I227" i="5"/>
  <c r="H227" i="5"/>
  <c r="G227" i="5"/>
  <c r="F227" i="5"/>
  <c r="E227" i="5"/>
  <c r="J226" i="5"/>
  <c r="I226" i="5"/>
  <c r="H226" i="5"/>
  <c r="G226" i="5"/>
  <c r="F226" i="5"/>
  <c r="E226" i="5"/>
  <c r="J225" i="5"/>
  <c r="I225" i="5"/>
  <c r="H225" i="5"/>
  <c r="G225" i="5"/>
  <c r="F225" i="5"/>
  <c r="E225" i="5"/>
  <c r="J224" i="5"/>
  <c r="I224" i="5"/>
  <c r="H224" i="5"/>
  <c r="G224" i="5"/>
  <c r="F224" i="5"/>
  <c r="E224" i="5"/>
  <c r="J223" i="5"/>
  <c r="I223" i="5"/>
  <c r="H223" i="5"/>
  <c r="G223" i="5"/>
  <c r="F223" i="5"/>
  <c r="E223" i="5"/>
  <c r="J222" i="5"/>
  <c r="I222" i="5"/>
  <c r="H222" i="5"/>
  <c r="F222" i="5"/>
  <c r="E222" i="5"/>
  <c r="J221" i="5"/>
  <c r="I221" i="5"/>
  <c r="H221" i="5"/>
  <c r="G221" i="5"/>
  <c r="F221" i="5"/>
  <c r="E221" i="5"/>
  <c r="J220" i="5"/>
  <c r="I220" i="5"/>
  <c r="H220" i="5"/>
  <c r="G220" i="5"/>
  <c r="F220" i="5"/>
  <c r="E220" i="5"/>
  <c r="J219" i="5"/>
  <c r="I219" i="5"/>
  <c r="H219" i="5"/>
  <c r="G219" i="5"/>
  <c r="F219" i="5"/>
  <c r="E219" i="5"/>
  <c r="J218" i="5"/>
  <c r="I218" i="5"/>
  <c r="H218" i="5"/>
  <c r="G218" i="5"/>
  <c r="F218" i="5"/>
  <c r="E218" i="5"/>
  <c r="J217" i="5"/>
  <c r="J352" i="5" s="1"/>
  <c r="I61" i="2" s="1"/>
  <c r="I217" i="5"/>
  <c r="H217" i="5"/>
  <c r="G217" i="5"/>
  <c r="F217" i="5"/>
  <c r="E217" i="5"/>
  <c r="J216" i="5"/>
  <c r="I216" i="5"/>
  <c r="H216" i="5"/>
  <c r="G216" i="5"/>
  <c r="F216" i="5"/>
  <c r="E216" i="5"/>
  <c r="J215" i="5"/>
  <c r="J350" i="5" s="1"/>
  <c r="I215" i="5"/>
  <c r="H215" i="5"/>
  <c r="G215" i="5"/>
  <c r="F215" i="5"/>
  <c r="F350" i="5" s="1"/>
  <c r="E215" i="5"/>
  <c r="J214" i="5"/>
  <c r="I214" i="5"/>
  <c r="H214" i="5"/>
  <c r="G214" i="5"/>
  <c r="F214" i="5"/>
  <c r="E214" i="5"/>
  <c r="J213" i="5"/>
  <c r="I213" i="5"/>
  <c r="H213" i="5"/>
  <c r="G213" i="5"/>
  <c r="F213" i="5"/>
  <c r="E213" i="5"/>
  <c r="J212" i="5"/>
  <c r="H212" i="5"/>
  <c r="G212" i="5"/>
  <c r="G347" i="5" s="1"/>
  <c r="F212" i="5"/>
  <c r="E212" i="5"/>
  <c r="J211" i="5"/>
  <c r="I211" i="5"/>
  <c r="H211" i="5"/>
  <c r="G211" i="5"/>
  <c r="F211" i="5"/>
  <c r="E211" i="5"/>
  <c r="J210" i="5"/>
  <c r="I210" i="5"/>
  <c r="H210" i="5"/>
  <c r="G210" i="5"/>
  <c r="F210" i="5"/>
  <c r="E210" i="5"/>
  <c r="J209" i="5"/>
  <c r="I209" i="5"/>
  <c r="H209" i="5"/>
  <c r="G209" i="5"/>
  <c r="F209" i="5"/>
  <c r="E209" i="5"/>
  <c r="E344" i="5" s="1"/>
  <c r="J203" i="5"/>
  <c r="I203" i="5"/>
  <c r="H203" i="5"/>
  <c r="G203" i="5"/>
  <c r="F203" i="5"/>
  <c r="E203" i="5"/>
  <c r="J202" i="5"/>
  <c r="I202" i="5"/>
  <c r="H202" i="5"/>
  <c r="G202" i="5"/>
  <c r="F202" i="5"/>
  <c r="E202" i="5"/>
  <c r="J201" i="5"/>
  <c r="I201" i="5"/>
  <c r="H201" i="5"/>
  <c r="G201" i="5"/>
  <c r="F201" i="5"/>
  <c r="E201" i="5"/>
  <c r="J200" i="5"/>
  <c r="I200" i="5"/>
  <c r="H200" i="5"/>
  <c r="G200" i="5"/>
  <c r="F200" i="5"/>
  <c r="E200" i="5"/>
  <c r="J199" i="5"/>
  <c r="I199" i="5"/>
  <c r="H199" i="5"/>
  <c r="G199" i="5"/>
  <c r="F199" i="5"/>
  <c r="E199" i="5"/>
  <c r="J198" i="5"/>
  <c r="I198" i="5"/>
  <c r="H198" i="5"/>
  <c r="G198" i="5"/>
  <c r="F198" i="5"/>
  <c r="E198" i="5"/>
  <c r="J197" i="5"/>
  <c r="I197" i="5"/>
  <c r="H197" i="5"/>
  <c r="G197" i="5"/>
  <c r="F197" i="5"/>
  <c r="E197" i="5"/>
  <c r="J196" i="5"/>
  <c r="I196" i="5"/>
  <c r="H196" i="5"/>
  <c r="G196" i="5"/>
  <c r="F196" i="5"/>
  <c r="E196" i="5"/>
  <c r="J195" i="5"/>
  <c r="I195" i="5"/>
  <c r="H195" i="5"/>
  <c r="G195" i="5"/>
  <c r="F195" i="5"/>
  <c r="E195" i="5"/>
  <c r="J194" i="5"/>
  <c r="I194" i="5"/>
  <c r="H194" i="5"/>
  <c r="G194" i="5"/>
  <c r="F194" i="5"/>
  <c r="E194" i="5"/>
  <c r="J193" i="5"/>
  <c r="I193" i="5"/>
  <c r="H193" i="5"/>
  <c r="G193" i="5"/>
  <c r="F193" i="5"/>
  <c r="E193" i="5"/>
  <c r="J192" i="5"/>
  <c r="I192" i="5"/>
  <c r="H192" i="5"/>
  <c r="G192" i="5"/>
  <c r="F192" i="5"/>
  <c r="E192" i="5"/>
  <c r="J191" i="5"/>
  <c r="I191" i="5"/>
  <c r="H191" i="5"/>
  <c r="G191" i="5"/>
  <c r="F191" i="5"/>
  <c r="E191" i="5"/>
  <c r="J190" i="5"/>
  <c r="I190" i="5"/>
  <c r="H190" i="5"/>
  <c r="G190" i="5"/>
  <c r="F190" i="5"/>
  <c r="E190" i="5"/>
  <c r="J189" i="5"/>
  <c r="I189" i="5"/>
  <c r="H189" i="5"/>
  <c r="G189" i="5"/>
  <c r="F189" i="5"/>
  <c r="E189" i="5"/>
  <c r="J188" i="5"/>
  <c r="I188" i="5"/>
  <c r="H188" i="5"/>
  <c r="G188" i="5"/>
  <c r="F188" i="5"/>
  <c r="E188" i="5"/>
  <c r="J187" i="5"/>
  <c r="I187" i="5"/>
  <c r="H187" i="5"/>
  <c r="G187" i="5"/>
  <c r="F187" i="5"/>
  <c r="E187" i="5"/>
  <c r="J186" i="5"/>
  <c r="I186" i="5"/>
  <c r="H186" i="5"/>
  <c r="G186" i="5"/>
  <c r="F186" i="5"/>
  <c r="E186" i="5"/>
  <c r="J185" i="5"/>
  <c r="I185" i="5"/>
  <c r="H185" i="5"/>
  <c r="G185" i="5"/>
  <c r="F185" i="5"/>
  <c r="E185" i="5"/>
  <c r="J184" i="5"/>
  <c r="I184" i="5"/>
  <c r="H184" i="5"/>
  <c r="G184" i="5"/>
  <c r="F184" i="5"/>
  <c r="E184" i="5"/>
  <c r="J183" i="5"/>
  <c r="I183" i="5"/>
  <c r="H183" i="5"/>
  <c r="G183" i="5"/>
  <c r="F183" i="5"/>
  <c r="E183" i="5"/>
  <c r="J182" i="5"/>
  <c r="I182" i="5"/>
  <c r="H182" i="5"/>
  <c r="G182" i="5"/>
  <c r="F182" i="5"/>
  <c r="E182" i="5"/>
  <c r="J181" i="5"/>
  <c r="I181" i="5"/>
  <c r="H181" i="5"/>
  <c r="G181" i="5"/>
  <c r="F181" i="5"/>
  <c r="E181" i="5"/>
  <c r="J180" i="5"/>
  <c r="I180" i="5"/>
  <c r="H180" i="5"/>
  <c r="G180" i="5"/>
  <c r="F180" i="5"/>
  <c r="E180" i="5"/>
  <c r="J179" i="5"/>
  <c r="I179" i="5"/>
  <c r="H179" i="5"/>
  <c r="G179" i="5"/>
  <c r="F179" i="5"/>
  <c r="E179" i="5"/>
  <c r="J178" i="5"/>
  <c r="I178" i="5"/>
  <c r="H178" i="5"/>
  <c r="G178" i="5"/>
  <c r="E178" i="5"/>
  <c r="J177" i="5"/>
  <c r="I177" i="5"/>
  <c r="H177" i="5"/>
  <c r="G177" i="5"/>
  <c r="F177" i="5"/>
  <c r="E177" i="5"/>
  <c r="J176" i="5"/>
  <c r="I176" i="5"/>
  <c r="H176" i="5"/>
  <c r="G176" i="5"/>
  <c r="F176" i="5"/>
  <c r="E176" i="5"/>
  <c r="J175" i="5"/>
  <c r="I175" i="5"/>
  <c r="H175" i="5"/>
  <c r="G175" i="5"/>
  <c r="F175" i="5"/>
  <c r="E175" i="5"/>
  <c r="J174" i="5"/>
  <c r="I174" i="5"/>
  <c r="H174" i="5"/>
  <c r="G174" i="5"/>
  <c r="F174" i="5"/>
  <c r="E174" i="5"/>
  <c r="I173" i="5"/>
  <c r="H173" i="5"/>
  <c r="G173" i="5"/>
  <c r="F173" i="5"/>
  <c r="E173" i="5"/>
  <c r="J172" i="5"/>
  <c r="I172" i="5"/>
  <c r="H172" i="5"/>
  <c r="G172" i="5"/>
  <c r="F172" i="5"/>
  <c r="E172" i="5"/>
  <c r="J171" i="5"/>
  <c r="I171" i="5"/>
  <c r="H171" i="5"/>
  <c r="G171" i="5"/>
  <c r="F171" i="5"/>
  <c r="E171" i="5"/>
  <c r="J170" i="5"/>
  <c r="I170" i="5"/>
  <c r="H170" i="5"/>
  <c r="G170" i="5"/>
  <c r="F170" i="5"/>
  <c r="E170" i="5"/>
  <c r="J169" i="5"/>
  <c r="I169" i="5"/>
  <c r="H169" i="5"/>
  <c r="G169" i="5"/>
  <c r="F169" i="5"/>
  <c r="E169" i="5"/>
  <c r="J168" i="5"/>
  <c r="I168" i="5"/>
  <c r="H168" i="5"/>
  <c r="G168" i="5"/>
  <c r="F168" i="5"/>
  <c r="E168" i="5"/>
  <c r="J167" i="5"/>
  <c r="I167" i="5"/>
  <c r="H167" i="5"/>
  <c r="G167" i="5"/>
  <c r="F167" i="5"/>
  <c r="E167" i="5"/>
  <c r="J166" i="5"/>
  <c r="I166" i="5"/>
  <c r="H166" i="5"/>
  <c r="G166" i="5"/>
  <c r="F166" i="5"/>
  <c r="E166" i="5"/>
  <c r="J165" i="5"/>
  <c r="I165" i="5"/>
  <c r="H165" i="5"/>
  <c r="G165" i="5"/>
  <c r="F165" i="5"/>
  <c r="E165" i="5"/>
  <c r="J164" i="5"/>
  <c r="I164" i="5"/>
  <c r="H164" i="5"/>
  <c r="G164" i="5"/>
  <c r="F164" i="5"/>
  <c r="E164" i="5"/>
  <c r="J158" i="5"/>
  <c r="I158" i="5"/>
  <c r="I383" i="5" s="1"/>
  <c r="H92" i="2" s="1"/>
  <c r="H158" i="5"/>
  <c r="G158" i="5"/>
  <c r="F158" i="5"/>
  <c r="E158" i="5"/>
  <c r="J157" i="5"/>
  <c r="I157" i="5"/>
  <c r="H157" i="5"/>
  <c r="G157" i="5"/>
  <c r="F157" i="5"/>
  <c r="E157" i="5"/>
  <c r="J156" i="5"/>
  <c r="I156" i="5"/>
  <c r="H156" i="5"/>
  <c r="G156" i="5"/>
  <c r="F156" i="5"/>
  <c r="E156" i="5"/>
  <c r="E381" i="5" s="1"/>
  <c r="J155" i="5"/>
  <c r="I155" i="5"/>
  <c r="H155" i="5"/>
  <c r="G155" i="5"/>
  <c r="F155" i="5"/>
  <c r="E155" i="5"/>
  <c r="J154" i="5"/>
  <c r="I154" i="5"/>
  <c r="H154" i="5"/>
  <c r="G154" i="5"/>
  <c r="F154" i="5"/>
  <c r="E154" i="5"/>
  <c r="J153" i="5"/>
  <c r="I153" i="5"/>
  <c r="H153" i="5"/>
  <c r="G153" i="5"/>
  <c r="F153" i="5"/>
  <c r="E153" i="5"/>
  <c r="J152" i="5"/>
  <c r="I152" i="5"/>
  <c r="H152" i="5"/>
  <c r="G152" i="5"/>
  <c r="F152" i="5"/>
  <c r="E152" i="5"/>
  <c r="J151" i="5"/>
  <c r="I151" i="5"/>
  <c r="H151" i="5"/>
  <c r="G151" i="5"/>
  <c r="F151" i="5"/>
  <c r="E151" i="5"/>
  <c r="J150" i="5"/>
  <c r="I150" i="5"/>
  <c r="I375" i="5" s="1"/>
  <c r="H84" i="2" s="1"/>
  <c r="H150" i="5"/>
  <c r="G150" i="5"/>
  <c r="F150" i="5"/>
  <c r="E150" i="5"/>
  <c r="J149" i="5"/>
  <c r="I149" i="5"/>
  <c r="H149" i="5"/>
  <c r="G149" i="5"/>
  <c r="G374" i="5" s="1"/>
  <c r="F149" i="5"/>
  <c r="E149" i="5"/>
  <c r="J148" i="5"/>
  <c r="I148" i="5"/>
  <c r="H148" i="5"/>
  <c r="G148" i="5"/>
  <c r="F148" i="5"/>
  <c r="E148" i="5"/>
  <c r="J147" i="5"/>
  <c r="I147" i="5"/>
  <c r="H147" i="5"/>
  <c r="G147" i="5"/>
  <c r="F147" i="5"/>
  <c r="E147" i="5"/>
  <c r="J146" i="5"/>
  <c r="I146" i="5"/>
  <c r="H146" i="5"/>
  <c r="G146" i="5"/>
  <c r="F146" i="5"/>
  <c r="E146" i="5"/>
  <c r="J145" i="5"/>
  <c r="I145" i="5"/>
  <c r="H145" i="5"/>
  <c r="G145" i="5"/>
  <c r="F145" i="5"/>
  <c r="E145" i="5"/>
  <c r="J144" i="5"/>
  <c r="I144" i="5"/>
  <c r="H144" i="5"/>
  <c r="G144" i="5"/>
  <c r="F144" i="5"/>
  <c r="E144" i="5"/>
  <c r="E369" i="5" s="1"/>
  <c r="J143" i="5"/>
  <c r="I143" i="5"/>
  <c r="H143" i="5"/>
  <c r="G143" i="5"/>
  <c r="F143" i="5"/>
  <c r="E143" i="5"/>
  <c r="J142" i="5"/>
  <c r="I142" i="5"/>
  <c r="H142" i="5"/>
  <c r="G142" i="5"/>
  <c r="F142" i="5"/>
  <c r="E142" i="5"/>
  <c r="E367" i="5" s="1"/>
  <c r="D76" i="2" s="1"/>
  <c r="J141" i="5"/>
  <c r="I141" i="5"/>
  <c r="H141" i="5"/>
  <c r="G141" i="5"/>
  <c r="F141" i="5"/>
  <c r="E141" i="5"/>
  <c r="J140" i="5"/>
  <c r="I140" i="5"/>
  <c r="I365" i="5" s="1"/>
  <c r="H74" i="2" s="1"/>
  <c r="H140" i="5"/>
  <c r="G140" i="5"/>
  <c r="F140" i="5"/>
  <c r="E140" i="5"/>
  <c r="J139" i="5"/>
  <c r="I139" i="5"/>
  <c r="H139" i="5"/>
  <c r="G139" i="5"/>
  <c r="F139" i="5"/>
  <c r="E139" i="5"/>
  <c r="J138" i="5"/>
  <c r="I138" i="5"/>
  <c r="I363" i="5" s="1"/>
  <c r="H72" i="2" s="1"/>
  <c r="H138" i="5"/>
  <c r="G138" i="5"/>
  <c r="F138" i="5"/>
  <c r="E138" i="5"/>
  <c r="J137" i="5"/>
  <c r="I137" i="5"/>
  <c r="H137" i="5"/>
  <c r="G137" i="5"/>
  <c r="F137" i="5"/>
  <c r="E137" i="5"/>
  <c r="J136" i="5"/>
  <c r="I136" i="5"/>
  <c r="H136" i="5"/>
  <c r="G136" i="5"/>
  <c r="F136" i="5"/>
  <c r="E136" i="5"/>
  <c r="J135" i="5"/>
  <c r="I135" i="5"/>
  <c r="H135" i="5"/>
  <c r="G135" i="5"/>
  <c r="G360" i="5" s="1"/>
  <c r="F69" i="2" s="1"/>
  <c r="F135" i="5"/>
  <c r="E135" i="5"/>
  <c r="J134" i="5"/>
  <c r="I134" i="5"/>
  <c r="H134" i="5"/>
  <c r="G134" i="5"/>
  <c r="F134" i="5"/>
  <c r="E134" i="5"/>
  <c r="J133" i="5"/>
  <c r="I133" i="5"/>
  <c r="H133" i="5"/>
  <c r="G133" i="5"/>
  <c r="G358" i="5" s="1"/>
  <c r="F67" i="2" s="1"/>
  <c r="F133" i="5"/>
  <c r="E133" i="5"/>
  <c r="J132" i="5"/>
  <c r="I132" i="5"/>
  <c r="I357" i="5" s="1"/>
  <c r="H132" i="5"/>
  <c r="G132" i="5"/>
  <c r="F132" i="5"/>
  <c r="E132" i="5"/>
  <c r="E357" i="5" s="1"/>
  <c r="J131" i="5"/>
  <c r="I131" i="5"/>
  <c r="H131" i="5"/>
  <c r="G131" i="5"/>
  <c r="G356" i="5" s="1"/>
  <c r="F65" i="2" s="1"/>
  <c r="F131" i="5"/>
  <c r="E131" i="5"/>
  <c r="J130" i="5"/>
  <c r="I130" i="5"/>
  <c r="H130" i="5"/>
  <c r="G130" i="5"/>
  <c r="F130" i="5"/>
  <c r="E130" i="5"/>
  <c r="J129" i="5"/>
  <c r="I129" i="5"/>
  <c r="H129" i="5"/>
  <c r="G129" i="5"/>
  <c r="F129" i="5"/>
  <c r="E129" i="5"/>
  <c r="J128" i="5"/>
  <c r="I128" i="5"/>
  <c r="H128" i="5"/>
  <c r="G128" i="5"/>
  <c r="F128" i="5"/>
  <c r="E128" i="5"/>
  <c r="J127" i="5"/>
  <c r="I127" i="5"/>
  <c r="H127" i="5"/>
  <c r="G127" i="5"/>
  <c r="F127" i="5"/>
  <c r="E127" i="5"/>
  <c r="J126" i="5"/>
  <c r="I126" i="5"/>
  <c r="H126" i="5"/>
  <c r="G126" i="5"/>
  <c r="F126" i="5"/>
  <c r="E126" i="5"/>
  <c r="J125" i="5"/>
  <c r="I125" i="5"/>
  <c r="H125" i="5"/>
  <c r="G125" i="5"/>
  <c r="F125" i="5"/>
  <c r="E125" i="5"/>
  <c r="J124" i="5"/>
  <c r="I124" i="5"/>
  <c r="H124" i="5"/>
  <c r="G124" i="5"/>
  <c r="F124" i="5"/>
  <c r="E124" i="5"/>
  <c r="J123" i="5"/>
  <c r="I123" i="5"/>
  <c r="H123" i="5"/>
  <c r="G123" i="5"/>
  <c r="F123" i="5"/>
  <c r="E123" i="5"/>
  <c r="J122" i="5"/>
  <c r="H122" i="5"/>
  <c r="H347" i="5" s="1"/>
  <c r="G56" i="2" s="1"/>
  <c r="G122" i="5"/>
  <c r="F122" i="5"/>
  <c r="J121" i="5"/>
  <c r="I121" i="5"/>
  <c r="I346" i="5" s="1"/>
  <c r="H55" i="2" s="1"/>
  <c r="H121" i="5"/>
  <c r="G121" i="5"/>
  <c r="F121" i="5"/>
  <c r="E121" i="5"/>
  <c r="J120" i="5"/>
  <c r="I120" i="5"/>
  <c r="H120" i="5"/>
  <c r="G120" i="5"/>
  <c r="F120" i="5"/>
  <c r="E120" i="5"/>
  <c r="J119" i="5"/>
  <c r="I119" i="5"/>
  <c r="H119" i="5"/>
  <c r="G119" i="5"/>
  <c r="F119" i="5"/>
  <c r="E119" i="5"/>
  <c r="J113" i="5"/>
  <c r="J383" i="5" s="1"/>
  <c r="I113" i="5"/>
  <c r="H113" i="5"/>
  <c r="G113" i="5"/>
  <c r="G383" i="5" s="1"/>
  <c r="F92" i="2" s="1"/>
  <c r="F113" i="5"/>
  <c r="F383" i="5" s="1"/>
  <c r="E113" i="5"/>
  <c r="J112" i="5"/>
  <c r="I112" i="5"/>
  <c r="I382" i="5" s="1"/>
  <c r="H112" i="5"/>
  <c r="H382" i="5" s="1"/>
  <c r="G112" i="5"/>
  <c r="F112" i="5"/>
  <c r="E112" i="5"/>
  <c r="E382" i="5" s="1"/>
  <c r="D91" i="2" s="1"/>
  <c r="J111" i="5"/>
  <c r="J381" i="5" s="1"/>
  <c r="I111" i="5"/>
  <c r="H111" i="5"/>
  <c r="G111" i="5"/>
  <c r="G381" i="5" s="1"/>
  <c r="F90" i="2" s="1"/>
  <c r="F111" i="5"/>
  <c r="F381" i="5" s="1"/>
  <c r="E111" i="5"/>
  <c r="J110" i="5"/>
  <c r="I110" i="5"/>
  <c r="I380" i="5" s="1"/>
  <c r="H110" i="5"/>
  <c r="H380" i="5" s="1"/>
  <c r="G110" i="5"/>
  <c r="F110" i="5"/>
  <c r="E110" i="5"/>
  <c r="E380" i="5" s="1"/>
  <c r="D89" i="2" s="1"/>
  <c r="J109" i="5"/>
  <c r="J379" i="5" s="1"/>
  <c r="I109" i="5"/>
  <c r="H109" i="5"/>
  <c r="G109" i="5"/>
  <c r="F109" i="5"/>
  <c r="F379" i="5" s="1"/>
  <c r="E109" i="5"/>
  <c r="J108" i="5"/>
  <c r="I108" i="5"/>
  <c r="H108" i="5"/>
  <c r="H378" i="5" s="1"/>
  <c r="G108" i="5"/>
  <c r="F108" i="5"/>
  <c r="E108" i="5"/>
  <c r="J107" i="5"/>
  <c r="J377" i="5" s="1"/>
  <c r="I107" i="5"/>
  <c r="H107" i="5"/>
  <c r="G107" i="5"/>
  <c r="F107" i="5"/>
  <c r="F377" i="5" s="1"/>
  <c r="E107" i="5"/>
  <c r="J106" i="5"/>
  <c r="I106" i="5"/>
  <c r="H106" i="5"/>
  <c r="H376" i="5" s="1"/>
  <c r="G106" i="5"/>
  <c r="F106" i="5"/>
  <c r="E106" i="5"/>
  <c r="E376" i="5" s="1"/>
  <c r="D85" i="2" s="1"/>
  <c r="J105" i="5"/>
  <c r="J375" i="5" s="1"/>
  <c r="I105" i="5"/>
  <c r="H105" i="5"/>
  <c r="G105" i="5"/>
  <c r="G375" i="5" s="1"/>
  <c r="F84" i="2" s="1"/>
  <c r="F105" i="5"/>
  <c r="E105" i="5"/>
  <c r="J104" i="5"/>
  <c r="I104" i="5"/>
  <c r="I374" i="5" s="1"/>
  <c r="H104" i="5"/>
  <c r="G104" i="5"/>
  <c r="F104" i="5"/>
  <c r="E104" i="5"/>
  <c r="E374" i="5" s="1"/>
  <c r="D83" i="2" s="1"/>
  <c r="J103" i="5"/>
  <c r="I103" i="5"/>
  <c r="H103" i="5"/>
  <c r="G103" i="5"/>
  <c r="G373" i="5" s="1"/>
  <c r="F103" i="5"/>
  <c r="E103" i="5"/>
  <c r="J102" i="5"/>
  <c r="I102" i="5"/>
  <c r="I372" i="5" s="1"/>
  <c r="H102" i="5"/>
  <c r="G102" i="5"/>
  <c r="F102" i="5"/>
  <c r="E102" i="5"/>
  <c r="E372" i="5" s="1"/>
  <c r="D81" i="2" s="1"/>
  <c r="J101" i="5"/>
  <c r="I101" i="5"/>
  <c r="H101" i="5"/>
  <c r="G101" i="5"/>
  <c r="G371" i="5" s="1"/>
  <c r="F80" i="2" s="1"/>
  <c r="F101" i="5"/>
  <c r="E101" i="5"/>
  <c r="J100" i="5"/>
  <c r="I100" i="5"/>
  <c r="H100" i="5"/>
  <c r="G100" i="5"/>
  <c r="F100" i="5"/>
  <c r="E100" i="5"/>
  <c r="E370" i="5" s="1"/>
  <c r="D79" i="2" s="1"/>
  <c r="J99" i="5"/>
  <c r="I99" i="5"/>
  <c r="H99" i="5"/>
  <c r="G99" i="5"/>
  <c r="G369" i="5" s="1"/>
  <c r="F99" i="5"/>
  <c r="E99" i="5"/>
  <c r="J98" i="5"/>
  <c r="I98" i="5"/>
  <c r="I368" i="5" s="1"/>
  <c r="H77" i="2" s="1"/>
  <c r="H98" i="5"/>
  <c r="G98" i="5"/>
  <c r="F98" i="5"/>
  <c r="E98" i="5"/>
  <c r="E368" i="5" s="1"/>
  <c r="J97" i="5"/>
  <c r="J367" i="5" s="1"/>
  <c r="I97" i="5"/>
  <c r="H97" i="5"/>
  <c r="G97" i="5"/>
  <c r="F97" i="5"/>
  <c r="F367" i="5" s="1"/>
  <c r="E97" i="5"/>
  <c r="J96" i="5"/>
  <c r="I96" i="5"/>
  <c r="H96" i="5"/>
  <c r="G96" i="5"/>
  <c r="F96" i="5"/>
  <c r="E96" i="5"/>
  <c r="E366" i="5" s="1"/>
  <c r="D75" i="2" s="1"/>
  <c r="J95" i="5"/>
  <c r="I95" i="5"/>
  <c r="H95" i="5"/>
  <c r="G95" i="5"/>
  <c r="F95" i="5"/>
  <c r="F365" i="5" s="1"/>
  <c r="E95" i="5"/>
  <c r="J94" i="5"/>
  <c r="J364" i="5" s="1"/>
  <c r="I94" i="5"/>
  <c r="I364" i="5" s="1"/>
  <c r="G409" i="5" s="1"/>
  <c r="H409" i="5" s="1"/>
  <c r="H94" i="5"/>
  <c r="G94" i="5"/>
  <c r="F94" i="5"/>
  <c r="E94" i="5"/>
  <c r="E364" i="5" s="1"/>
  <c r="D73" i="2" s="1"/>
  <c r="J93" i="5"/>
  <c r="I93" i="5"/>
  <c r="H93" i="5"/>
  <c r="G93" i="5"/>
  <c r="G363" i="5" s="1"/>
  <c r="F93" i="5"/>
  <c r="E93" i="5"/>
  <c r="J92" i="5"/>
  <c r="J362" i="5" s="1"/>
  <c r="I92" i="5"/>
  <c r="H92" i="5"/>
  <c r="G92" i="5"/>
  <c r="F92" i="5"/>
  <c r="E92" i="5"/>
  <c r="J91" i="5"/>
  <c r="I91" i="5"/>
  <c r="H91" i="5"/>
  <c r="G91" i="5"/>
  <c r="F91" i="5"/>
  <c r="E91" i="5"/>
  <c r="J90" i="5"/>
  <c r="I90" i="5"/>
  <c r="H90" i="5"/>
  <c r="G90" i="5"/>
  <c r="F90" i="5"/>
  <c r="E90" i="5"/>
  <c r="J89" i="5"/>
  <c r="I89" i="5"/>
  <c r="H89" i="5"/>
  <c r="G89" i="5"/>
  <c r="F89" i="5"/>
  <c r="E89" i="5"/>
  <c r="J88" i="5"/>
  <c r="I88" i="5"/>
  <c r="H88" i="5"/>
  <c r="G88" i="5"/>
  <c r="F88" i="5"/>
  <c r="E88" i="5"/>
  <c r="J87" i="5"/>
  <c r="J357" i="5" s="1"/>
  <c r="I66" i="2" s="1"/>
  <c r="I87" i="5"/>
  <c r="H87" i="5"/>
  <c r="G87" i="5"/>
  <c r="F87" i="5"/>
  <c r="F357" i="5" s="1"/>
  <c r="E87" i="5"/>
  <c r="J86" i="5"/>
  <c r="I86" i="5"/>
  <c r="H86" i="5"/>
  <c r="H356" i="5" s="1"/>
  <c r="G86" i="5"/>
  <c r="F86" i="5"/>
  <c r="E86" i="5"/>
  <c r="J85" i="5"/>
  <c r="J355" i="5" s="1"/>
  <c r="I85" i="5"/>
  <c r="H85" i="5"/>
  <c r="G85" i="5"/>
  <c r="F85" i="5"/>
  <c r="F355" i="5" s="1"/>
  <c r="E85" i="5"/>
  <c r="J84" i="5"/>
  <c r="I84" i="5"/>
  <c r="H84" i="5"/>
  <c r="H354" i="5" s="1"/>
  <c r="G84" i="5"/>
  <c r="F84" i="5"/>
  <c r="E84" i="5"/>
  <c r="J83" i="5"/>
  <c r="I83" i="5"/>
  <c r="G83" i="5"/>
  <c r="E83" i="5"/>
  <c r="E353" i="5" s="1"/>
  <c r="J82" i="5"/>
  <c r="I82" i="5"/>
  <c r="H82" i="5"/>
  <c r="H352" i="5" s="1"/>
  <c r="G82" i="5"/>
  <c r="G352" i="5" s="1"/>
  <c r="F61" i="2" s="1"/>
  <c r="F82" i="5"/>
  <c r="E82" i="5"/>
  <c r="J81" i="5"/>
  <c r="J351" i="5" s="1"/>
  <c r="I81" i="5"/>
  <c r="I351" i="5" s="1"/>
  <c r="H60" i="2" s="1"/>
  <c r="H81" i="5"/>
  <c r="G81" i="5"/>
  <c r="F81" i="5"/>
  <c r="F351" i="5" s="1"/>
  <c r="E81" i="5"/>
  <c r="J80" i="5"/>
  <c r="I80" i="5"/>
  <c r="H80" i="5"/>
  <c r="H350" i="5" s="1"/>
  <c r="G80" i="5"/>
  <c r="G350" i="5" s="1"/>
  <c r="F80" i="5"/>
  <c r="E80" i="5"/>
  <c r="J79" i="5"/>
  <c r="J349" i="5" s="1"/>
  <c r="I79" i="5"/>
  <c r="H79" i="5"/>
  <c r="G79" i="5"/>
  <c r="F79" i="5"/>
  <c r="F349" i="5" s="1"/>
  <c r="E79" i="5"/>
  <c r="E349" i="5" s="1"/>
  <c r="I78" i="5"/>
  <c r="H78" i="5"/>
  <c r="G78" i="5"/>
  <c r="F78" i="5"/>
  <c r="E78" i="5"/>
  <c r="J77" i="5"/>
  <c r="I77" i="5"/>
  <c r="H77" i="5"/>
  <c r="G77" i="5"/>
  <c r="F77" i="5"/>
  <c r="E77" i="5"/>
  <c r="J76" i="5"/>
  <c r="I76" i="5"/>
  <c r="H76" i="5"/>
  <c r="G76" i="5"/>
  <c r="F76" i="5"/>
  <c r="E76" i="5"/>
  <c r="J75" i="5"/>
  <c r="I75" i="5"/>
  <c r="H75" i="5"/>
  <c r="G75" i="5"/>
  <c r="F75" i="5"/>
  <c r="E75" i="5"/>
  <c r="J74" i="5"/>
  <c r="I74" i="5"/>
  <c r="H74" i="5"/>
  <c r="G74" i="5"/>
  <c r="G344" i="5" s="1"/>
  <c r="F53" i="2" s="1"/>
  <c r="F74" i="5"/>
  <c r="E74" i="5"/>
  <c r="F62" i="5"/>
  <c r="F58" i="5"/>
  <c r="F54" i="5"/>
  <c r="F50" i="5"/>
  <c r="F46" i="5"/>
  <c r="N34" i="5"/>
  <c r="J34" i="5"/>
  <c r="G34" i="5"/>
  <c r="N33" i="5"/>
  <c r="J33" i="5"/>
  <c r="G33" i="5"/>
  <c r="N32" i="5"/>
  <c r="J32" i="5"/>
  <c r="G32" i="5"/>
  <c r="T32" i="5"/>
  <c r="N21" i="5"/>
  <c r="J21" i="5"/>
  <c r="G21" i="5"/>
  <c r="N20" i="5"/>
  <c r="J20" i="5"/>
  <c r="G20" i="5"/>
  <c r="N19" i="5"/>
  <c r="J19" i="5"/>
  <c r="G19" i="5"/>
  <c r="K12" i="5"/>
  <c r="K11" i="5"/>
  <c r="K10" i="5"/>
  <c r="E8" i="2" s="1"/>
  <c r="G8" i="2" s="1"/>
  <c r="K7" i="5"/>
  <c r="K6" i="5"/>
  <c r="K5" i="5"/>
  <c r="E4" i="2" s="1"/>
  <c r="R1" i="5"/>
  <c r="AH491" i="5"/>
  <c r="AG491" i="5" s="1"/>
  <c r="AH433" i="5"/>
  <c r="AG433" i="5" s="1"/>
  <c r="AH434" i="5"/>
  <c r="AG434" i="5" s="1"/>
  <c r="AH435" i="5"/>
  <c r="AG435" i="5" s="1"/>
  <c r="AH436" i="5"/>
  <c r="AG436" i="5" s="1"/>
  <c r="AH437" i="5"/>
  <c r="AG437" i="5" s="1"/>
  <c r="AH438" i="5"/>
  <c r="AG438" i="5" s="1"/>
  <c r="AH439" i="5"/>
  <c r="AG439" i="5" s="1"/>
  <c r="AH440" i="5"/>
  <c r="AG440" i="5" s="1"/>
  <c r="AH442" i="5"/>
  <c r="AG442" i="5" s="1"/>
  <c r="AH443" i="5"/>
  <c r="AG443" i="5" s="1"/>
  <c r="AH444" i="5"/>
  <c r="AG444" i="5" s="1"/>
  <c r="AH445" i="5"/>
  <c r="AG445" i="5" s="1"/>
  <c r="AH446" i="5"/>
  <c r="AG446" i="5" s="1"/>
  <c r="AH447" i="5"/>
  <c r="AG447" i="5" s="1"/>
  <c r="AH448" i="5"/>
  <c r="AG448" i="5" s="1"/>
  <c r="AH449" i="5"/>
  <c r="AG449" i="5" s="1"/>
  <c r="AH450" i="5"/>
  <c r="AG450" i="5" s="1"/>
  <c r="AH451" i="5"/>
  <c r="AG451" i="5" s="1"/>
  <c r="AH452" i="5"/>
  <c r="AG452" i="5" s="1"/>
  <c r="AH453" i="5"/>
  <c r="AG453" i="5" s="1"/>
  <c r="AH454" i="5"/>
  <c r="AG454" i="5" s="1"/>
  <c r="AH455" i="5"/>
  <c r="AG455" i="5" s="1"/>
  <c r="AH457" i="5"/>
  <c r="AG457" i="5" s="1"/>
  <c r="AH458" i="5"/>
  <c r="AG458" i="5" s="1"/>
  <c r="AH459" i="5"/>
  <c r="AG459" i="5" s="1"/>
  <c r="AH460" i="5"/>
  <c r="AG460" i="5" s="1"/>
  <c r="AH461" i="5"/>
  <c r="AG461" i="5" s="1"/>
  <c r="AH462" i="5"/>
  <c r="AG462" i="5" s="1"/>
  <c r="AH463" i="5"/>
  <c r="AG463" i="5" s="1"/>
  <c r="AH464" i="5"/>
  <c r="AG464" i="5" s="1"/>
  <c r="AH465" i="5"/>
  <c r="AG465" i="5" s="1"/>
  <c r="AH466" i="5"/>
  <c r="AG466" i="5" s="1"/>
  <c r="AH467" i="5"/>
  <c r="AG467" i="5" s="1"/>
  <c r="AH468" i="5"/>
  <c r="AG468" i="5" s="1"/>
  <c r="AH469" i="5"/>
  <c r="AG469" i="5" s="1"/>
  <c r="AH470" i="5"/>
  <c r="AG470" i="5" s="1"/>
  <c r="AH471" i="5"/>
  <c r="AG471" i="5" s="1"/>
  <c r="AH472" i="5"/>
  <c r="AG472" i="5" s="1"/>
  <c r="AH473" i="5"/>
  <c r="AG473" i="5" s="1"/>
  <c r="AH474" i="5"/>
  <c r="AG474" i="5" s="1"/>
  <c r="AH475" i="5"/>
  <c r="AG475" i="5" s="1"/>
  <c r="AH476" i="5"/>
  <c r="AG476" i="5" s="1"/>
  <c r="AH477" i="5"/>
  <c r="AG477" i="5" s="1"/>
  <c r="AH478" i="5"/>
  <c r="AG478" i="5" s="1"/>
  <c r="AH479" i="5"/>
  <c r="AG479" i="5" s="1"/>
  <c r="AH480" i="5"/>
  <c r="AG480" i="5" s="1"/>
  <c r="AH482" i="5"/>
  <c r="AG482" i="5" s="1"/>
  <c r="AH483" i="5"/>
  <c r="AG483" i="5" s="1"/>
  <c r="AH484" i="5"/>
  <c r="AG484" i="5" s="1"/>
  <c r="AH485" i="5"/>
  <c r="AG485" i="5" s="1"/>
  <c r="AH486" i="5"/>
  <c r="AG486" i="5" s="1"/>
  <c r="AH487" i="5"/>
  <c r="AG487" i="5" s="1"/>
  <c r="AH488" i="5"/>
  <c r="AG488" i="5" s="1"/>
  <c r="AH489" i="5"/>
  <c r="AG489" i="5" s="1"/>
  <c r="AH490" i="5"/>
  <c r="AG490" i="5" s="1"/>
  <c r="AH432" i="5"/>
  <c r="AG432" i="5" s="1"/>
  <c r="AL338" i="5"/>
  <c r="AJ338" i="5"/>
  <c r="AH338" i="5"/>
  <c r="AL337" i="5"/>
  <c r="AJ337" i="5"/>
  <c r="AH337" i="5"/>
  <c r="AL336" i="5"/>
  <c r="AJ336" i="5"/>
  <c r="AH336" i="5"/>
  <c r="AL335" i="5"/>
  <c r="AJ335" i="5"/>
  <c r="AH335" i="5"/>
  <c r="AL334" i="5"/>
  <c r="AJ334" i="5"/>
  <c r="AH334" i="5"/>
  <c r="AL333" i="5"/>
  <c r="AJ333" i="5"/>
  <c r="AH333" i="5"/>
  <c r="AL332" i="5"/>
  <c r="AJ332" i="5"/>
  <c r="AH332" i="5"/>
  <c r="AL331" i="5"/>
  <c r="AJ331" i="5"/>
  <c r="AH331" i="5"/>
  <c r="AL330" i="5"/>
  <c r="AJ330" i="5"/>
  <c r="AH330" i="5"/>
  <c r="AL329" i="5"/>
  <c r="AJ329" i="5"/>
  <c r="AH329" i="5"/>
  <c r="AL328" i="5"/>
  <c r="AJ328" i="5"/>
  <c r="AH328" i="5"/>
  <c r="AL327" i="5"/>
  <c r="AJ327" i="5"/>
  <c r="AH327" i="5"/>
  <c r="AL326" i="5"/>
  <c r="AJ326" i="5"/>
  <c r="AH326" i="5"/>
  <c r="AL325" i="5"/>
  <c r="AJ325" i="5"/>
  <c r="AH325" i="5"/>
  <c r="AL324" i="5"/>
  <c r="AJ324" i="5"/>
  <c r="AH324" i="5"/>
  <c r="AL323" i="5"/>
  <c r="AJ323" i="5"/>
  <c r="AH323" i="5"/>
  <c r="AL322" i="5"/>
  <c r="AJ322" i="5"/>
  <c r="AH322" i="5"/>
  <c r="AL321" i="5"/>
  <c r="AJ321" i="5"/>
  <c r="AH321" i="5"/>
  <c r="AL320" i="5"/>
  <c r="AJ320" i="5"/>
  <c r="AH320" i="5"/>
  <c r="AL319" i="5"/>
  <c r="AJ319" i="5"/>
  <c r="AH319" i="5"/>
  <c r="AL318" i="5"/>
  <c r="AJ318" i="5"/>
  <c r="AH318" i="5"/>
  <c r="AL317" i="5"/>
  <c r="AJ317" i="5"/>
  <c r="AH317" i="5"/>
  <c r="AL316" i="5"/>
  <c r="AJ316" i="5"/>
  <c r="AH316" i="5"/>
  <c r="AL315" i="5"/>
  <c r="AJ315" i="5"/>
  <c r="AH315" i="5"/>
  <c r="AL314" i="5"/>
  <c r="AJ314" i="5"/>
  <c r="AH314" i="5"/>
  <c r="AL313" i="5"/>
  <c r="AJ313" i="5"/>
  <c r="AH313" i="5"/>
  <c r="AL312" i="5"/>
  <c r="AJ312" i="5"/>
  <c r="AH312" i="5"/>
  <c r="AL311" i="5"/>
  <c r="AJ311" i="5"/>
  <c r="AH311" i="5"/>
  <c r="AL310" i="5"/>
  <c r="AJ310" i="5"/>
  <c r="AH310" i="5"/>
  <c r="AL309" i="5"/>
  <c r="AJ309" i="5"/>
  <c r="AH309" i="5"/>
  <c r="AL308" i="5"/>
  <c r="AJ308" i="5"/>
  <c r="AH308" i="5"/>
  <c r="AL307" i="5"/>
  <c r="AJ307" i="5"/>
  <c r="AH307" i="5"/>
  <c r="AL306" i="5"/>
  <c r="AJ306" i="5"/>
  <c r="AH306" i="5"/>
  <c r="AL305" i="5"/>
  <c r="AJ305" i="5"/>
  <c r="AH305" i="5"/>
  <c r="AL304" i="5"/>
  <c r="AJ304" i="5"/>
  <c r="AH304" i="5"/>
  <c r="AL303" i="5"/>
  <c r="AJ303" i="5"/>
  <c r="AH303" i="5"/>
  <c r="AL302" i="5"/>
  <c r="AJ302" i="5"/>
  <c r="AH302" i="5"/>
  <c r="AL301" i="5"/>
  <c r="AJ301" i="5"/>
  <c r="AH301" i="5"/>
  <c r="AL300" i="5"/>
  <c r="AJ300" i="5"/>
  <c r="AH300" i="5"/>
  <c r="AL299" i="5"/>
  <c r="AJ299" i="5"/>
  <c r="AH299" i="5"/>
  <c r="AL293" i="5"/>
  <c r="AJ293" i="5"/>
  <c r="AH293" i="5"/>
  <c r="AL292" i="5"/>
  <c r="AJ292" i="5"/>
  <c r="AH292" i="5"/>
  <c r="AL291" i="5"/>
  <c r="AJ291" i="5"/>
  <c r="AH291" i="5"/>
  <c r="AL290" i="5"/>
  <c r="AJ290" i="5"/>
  <c r="AH290" i="5"/>
  <c r="AL289" i="5"/>
  <c r="AJ289" i="5"/>
  <c r="AH289" i="5"/>
  <c r="AL288" i="5"/>
  <c r="AJ288" i="5"/>
  <c r="AH288" i="5"/>
  <c r="AL287" i="5"/>
  <c r="AJ287" i="5"/>
  <c r="AH287" i="5"/>
  <c r="AL286" i="5"/>
  <c r="AJ286" i="5"/>
  <c r="AH286" i="5"/>
  <c r="AL285" i="5"/>
  <c r="AJ285" i="5"/>
  <c r="AH285" i="5"/>
  <c r="AL284" i="5"/>
  <c r="AJ284" i="5"/>
  <c r="AH284" i="5"/>
  <c r="AL283" i="5"/>
  <c r="AJ283" i="5"/>
  <c r="AH283" i="5"/>
  <c r="AL282" i="5"/>
  <c r="AJ282" i="5"/>
  <c r="AH282" i="5"/>
  <c r="AL281" i="5"/>
  <c r="AJ281" i="5"/>
  <c r="AH281" i="5"/>
  <c r="AL280" i="5"/>
  <c r="AJ280" i="5"/>
  <c r="AH280" i="5"/>
  <c r="AL279" i="5"/>
  <c r="AJ279" i="5"/>
  <c r="AH279" i="5"/>
  <c r="AL278" i="5"/>
  <c r="AJ278" i="5"/>
  <c r="AH278" i="5"/>
  <c r="AL277" i="5"/>
  <c r="AJ277" i="5"/>
  <c r="AH277" i="5"/>
  <c r="AL276" i="5"/>
  <c r="AJ276" i="5"/>
  <c r="AH276" i="5"/>
  <c r="AL275" i="5"/>
  <c r="AJ275" i="5"/>
  <c r="AH275" i="5"/>
  <c r="AL274" i="5"/>
  <c r="AJ274" i="5"/>
  <c r="AH274" i="5"/>
  <c r="AL273" i="5"/>
  <c r="AJ273" i="5"/>
  <c r="AH273" i="5"/>
  <c r="AL272" i="5"/>
  <c r="AJ272" i="5"/>
  <c r="AH272" i="5"/>
  <c r="AL271" i="5"/>
  <c r="AJ271" i="5"/>
  <c r="AH271" i="5"/>
  <c r="AL270" i="5"/>
  <c r="AJ270" i="5"/>
  <c r="AH270" i="5"/>
  <c r="AL269" i="5"/>
  <c r="AJ269" i="5"/>
  <c r="AH269" i="5"/>
  <c r="AL268" i="5"/>
  <c r="AJ268" i="5"/>
  <c r="AH268" i="5"/>
  <c r="AL267" i="5"/>
  <c r="AJ267" i="5"/>
  <c r="AH267" i="5"/>
  <c r="AL266" i="5"/>
  <c r="AJ266" i="5"/>
  <c r="AH266" i="5"/>
  <c r="AL265" i="5"/>
  <c r="AJ265" i="5"/>
  <c r="AH265" i="5"/>
  <c r="AJ264" i="5"/>
  <c r="AH264" i="5"/>
  <c r="AL263" i="5"/>
  <c r="AJ263" i="5"/>
  <c r="AH263" i="5"/>
  <c r="AL262" i="5"/>
  <c r="AJ262" i="5"/>
  <c r="AH262" i="5"/>
  <c r="AL261" i="5"/>
  <c r="AJ261" i="5"/>
  <c r="AH261" i="5"/>
  <c r="AL260" i="5"/>
  <c r="AJ260" i="5"/>
  <c r="AH260" i="5"/>
  <c r="AL259" i="5"/>
  <c r="AJ259" i="5"/>
  <c r="AH259" i="5"/>
  <c r="AL258" i="5"/>
  <c r="AJ258" i="5"/>
  <c r="AH258" i="5"/>
  <c r="AL257" i="5"/>
  <c r="AJ257" i="5"/>
  <c r="AH257" i="5"/>
  <c r="AL256" i="5"/>
  <c r="AJ256" i="5"/>
  <c r="AH256" i="5"/>
  <c r="AL255" i="5"/>
  <c r="AJ255" i="5"/>
  <c r="AH255" i="5"/>
  <c r="AL254" i="5"/>
  <c r="AJ254" i="5"/>
  <c r="AH254" i="5"/>
  <c r="AL248" i="5"/>
  <c r="AJ248" i="5"/>
  <c r="AH248" i="5"/>
  <c r="AL247" i="5"/>
  <c r="AJ247" i="5"/>
  <c r="AH247" i="5"/>
  <c r="AL246" i="5"/>
  <c r="AJ246" i="5"/>
  <c r="AH246" i="5"/>
  <c r="AL245" i="5"/>
  <c r="AJ245" i="5"/>
  <c r="AH245" i="5"/>
  <c r="AL244" i="5"/>
  <c r="AJ244" i="5"/>
  <c r="AH244" i="5"/>
  <c r="AL243" i="5"/>
  <c r="AJ243" i="5"/>
  <c r="AH243" i="5"/>
  <c r="AL242" i="5"/>
  <c r="AJ242" i="5"/>
  <c r="AH242" i="5"/>
  <c r="AL241" i="5"/>
  <c r="AJ241" i="5"/>
  <c r="AH241" i="5"/>
  <c r="AL240" i="5"/>
  <c r="AJ240" i="5"/>
  <c r="AH240" i="5"/>
  <c r="AL239" i="5"/>
  <c r="AJ239" i="5"/>
  <c r="AH239" i="5"/>
  <c r="AL238" i="5"/>
  <c r="AJ238" i="5"/>
  <c r="AH238" i="5"/>
  <c r="AL237" i="5"/>
  <c r="AJ237" i="5"/>
  <c r="AH237" i="5"/>
  <c r="AL236" i="5"/>
  <c r="AJ236" i="5"/>
  <c r="AH236" i="5"/>
  <c r="AL235" i="5"/>
  <c r="AJ235" i="5"/>
  <c r="AH235" i="5"/>
  <c r="AL234" i="5"/>
  <c r="AJ234" i="5"/>
  <c r="AH234" i="5"/>
  <c r="AL233" i="5"/>
  <c r="AJ233" i="5"/>
  <c r="AH233" i="5"/>
  <c r="AL232" i="5"/>
  <c r="AJ232" i="5"/>
  <c r="AH232" i="5"/>
  <c r="AL231" i="5"/>
  <c r="AJ231" i="5"/>
  <c r="AH231" i="5"/>
  <c r="AL230" i="5"/>
  <c r="AJ230" i="5"/>
  <c r="AH230" i="5"/>
  <c r="AL229" i="5"/>
  <c r="AJ229" i="5"/>
  <c r="AH229" i="5"/>
  <c r="AL228" i="5"/>
  <c r="AJ228" i="5"/>
  <c r="AH228" i="5"/>
  <c r="AL227" i="5"/>
  <c r="AJ227" i="5"/>
  <c r="AH227" i="5"/>
  <c r="AL226" i="5"/>
  <c r="AJ226" i="5"/>
  <c r="AH226" i="5"/>
  <c r="AL225" i="5"/>
  <c r="AJ225" i="5"/>
  <c r="AH225" i="5"/>
  <c r="AL224" i="5"/>
  <c r="AJ224" i="5"/>
  <c r="AH224" i="5"/>
  <c r="AL223" i="5"/>
  <c r="AJ223" i="5"/>
  <c r="AH223" i="5"/>
  <c r="AL222" i="5"/>
  <c r="AJ222" i="5"/>
  <c r="AH222" i="5"/>
  <c r="AL221" i="5"/>
  <c r="AJ221" i="5"/>
  <c r="AH221" i="5"/>
  <c r="AL220" i="5"/>
  <c r="AJ220" i="5"/>
  <c r="AH220" i="5"/>
  <c r="AL219" i="5"/>
  <c r="AJ219" i="5"/>
  <c r="AH219" i="5"/>
  <c r="AL218" i="5"/>
  <c r="AJ218" i="5"/>
  <c r="AH218" i="5"/>
  <c r="AL217" i="5"/>
  <c r="AJ217" i="5"/>
  <c r="AH217" i="5"/>
  <c r="AL216" i="5"/>
  <c r="AJ216" i="5"/>
  <c r="AH216" i="5"/>
  <c r="AL215" i="5"/>
  <c r="AJ215" i="5"/>
  <c r="AH215" i="5"/>
  <c r="AL214" i="5"/>
  <c r="AJ214" i="5"/>
  <c r="AH214" i="5"/>
  <c r="AL213" i="5"/>
  <c r="AJ213" i="5"/>
  <c r="AH213" i="5"/>
  <c r="AL212" i="5"/>
  <c r="AJ212" i="5"/>
  <c r="AH212" i="5"/>
  <c r="AL211" i="5"/>
  <c r="AJ211" i="5"/>
  <c r="AH211" i="5"/>
  <c r="AL210" i="5"/>
  <c r="AJ210" i="5"/>
  <c r="AH210" i="5"/>
  <c r="AL209" i="5"/>
  <c r="AJ209" i="5"/>
  <c r="AH209" i="5"/>
  <c r="AL203" i="5"/>
  <c r="AJ203" i="5"/>
  <c r="AH203" i="5"/>
  <c r="AL202" i="5"/>
  <c r="AJ202" i="5"/>
  <c r="AH202" i="5"/>
  <c r="AL201" i="5"/>
  <c r="AJ201" i="5"/>
  <c r="AH201" i="5"/>
  <c r="AL200" i="5"/>
  <c r="AJ200" i="5"/>
  <c r="AH200" i="5"/>
  <c r="AL199" i="5"/>
  <c r="AJ199" i="5"/>
  <c r="AH199" i="5"/>
  <c r="AL198" i="5"/>
  <c r="AJ198" i="5"/>
  <c r="AH198" i="5"/>
  <c r="AL197" i="5"/>
  <c r="AJ197" i="5"/>
  <c r="AH197" i="5"/>
  <c r="AL196" i="5"/>
  <c r="AJ196" i="5"/>
  <c r="AH196" i="5"/>
  <c r="AL195" i="5"/>
  <c r="AJ195" i="5"/>
  <c r="AH195" i="5"/>
  <c r="AL194" i="5"/>
  <c r="AJ194" i="5"/>
  <c r="AH194" i="5"/>
  <c r="AL193" i="5"/>
  <c r="AJ193" i="5"/>
  <c r="AH193" i="5"/>
  <c r="AL192" i="5"/>
  <c r="AJ192" i="5"/>
  <c r="AH192" i="5"/>
  <c r="AL191" i="5"/>
  <c r="AJ191" i="5"/>
  <c r="AH191" i="5"/>
  <c r="AL190" i="5"/>
  <c r="AJ190" i="5"/>
  <c r="AH190" i="5"/>
  <c r="AL189" i="5"/>
  <c r="AJ189" i="5"/>
  <c r="AH189" i="5"/>
  <c r="AL188" i="5"/>
  <c r="AJ188" i="5"/>
  <c r="AH188" i="5"/>
  <c r="AL187" i="5"/>
  <c r="AJ187" i="5"/>
  <c r="AH187" i="5"/>
  <c r="AL186" i="5"/>
  <c r="AJ186" i="5"/>
  <c r="AH186" i="5"/>
  <c r="AL185" i="5"/>
  <c r="AJ185" i="5"/>
  <c r="AH185" i="5"/>
  <c r="AL184" i="5"/>
  <c r="AJ184" i="5"/>
  <c r="AH184" i="5"/>
  <c r="AL183" i="5"/>
  <c r="AJ183" i="5"/>
  <c r="AH183" i="5"/>
  <c r="AL182" i="5"/>
  <c r="AJ182" i="5"/>
  <c r="AH182" i="5"/>
  <c r="AL181" i="5"/>
  <c r="AJ181" i="5"/>
  <c r="AH181" i="5"/>
  <c r="AL180" i="5"/>
  <c r="AJ180" i="5"/>
  <c r="AH180" i="5"/>
  <c r="AL179" i="5"/>
  <c r="AJ179" i="5"/>
  <c r="AH179" i="5"/>
  <c r="AL178" i="5"/>
  <c r="AL177" i="5"/>
  <c r="AJ177" i="5"/>
  <c r="AH177" i="5"/>
  <c r="AL176" i="5"/>
  <c r="AJ176" i="5"/>
  <c r="AH176" i="5"/>
  <c r="AL175" i="5"/>
  <c r="AJ175" i="5"/>
  <c r="AH175" i="5"/>
  <c r="AL174" i="5"/>
  <c r="AJ174" i="5"/>
  <c r="AH174" i="5"/>
  <c r="AJ173" i="5"/>
  <c r="AH173" i="5"/>
  <c r="AL172" i="5"/>
  <c r="AH172" i="5"/>
  <c r="AL171" i="5"/>
  <c r="AJ171" i="5"/>
  <c r="AH171" i="5"/>
  <c r="AL170" i="5"/>
  <c r="AJ170" i="5"/>
  <c r="AH170" i="5"/>
  <c r="AL169" i="5"/>
  <c r="AJ169" i="5"/>
  <c r="AH169" i="5"/>
  <c r="AL168" i="5"/>
  <c r="AJ168" i="5"/>
  <c r="AH168" i="5"/>
  <c r="AL167" i="5"/>
  <c r="AJ167" i="5"/>
  <c r="AH167" i="5"/>
  <c r="AL166" i="5"/>
  <c r="AJ166" i="5"/>
  <c r="AH166" i="5"/>
  <c r="AL165" i="5"/>
  <c r="AJ165" i="5"/>
  <c r="AH165" i="5"/>
  <c r="AL164" i="5"/>
  <c r="AJ164" i="5"/>
  <c r="AH164" i="5"/>
  <c r="AL158" i="5"/>
  <c r="AJ158" i="5"/>
  <c r="AH158" i="5"/>
  <c r="AL157" i="5"/>
  <c r="AJ157" i="5"/>
  <c r="AH157" i="5"/>
  <c r="AL156" i="5"/>
  <c r="AJ156" i="5"/>
  <c r="AH156" i="5"/>
  <c r="AL155" i="5"/>
  <c r="AJ155" i="5"/>
  <c r="AH155" i="5"/>
  <c r="AL154" i="5"/>
  <c r="AJ154" i="5"/>
  <c r="AH154" i="5"/>
  <c r="AL153" i="5"/>
  <c r="AJ153" i="5"/>
  <c r="AH153" i="5"/>
  <c r="AL152" i="5"/>
  <c r="AJ152" i="5"/>
  <c r="AH152" i="5"/>
  <c r="AL151" i="5"/>
  <c r="AJ151" i="5"/>
  <c r="AH151" i="5"/>
  <c r="AL150" i="5"/>
  <c r="AJ150" i="5"/>
  <c r="AH150" i="5"/>
  <c r="AL149" i="5"/>
  <c r="AJ149" i="5"/>
  <c r="AH149" i="5"/>
  <c r="AL148" i="5"/>
  <c r="AJ148" i="5"/>
  <c r="AH148" i="5"/>
  <c r="AL147" i="5"/>
  <c r="AJ147" i="5"/>
  <c r="AH147" i="5"/>
  <c r="AL146" i="5"/>
  <c r="AJ146" i="5"/>
  <c r="AH146" i="5"/>
  <c r="AL145" i="5"/>
  <c r="AJ145" i="5"/>
  <c r="AH145" i="5"/>
  <c r="AL144" i="5"/>
  <c r="AJ144" i="5"/>
  <c r="AH144" i="5"/>
  <c r="AL143" i="5"/>
  <c r="AJ143" i="5"/>
  <c r="AH143" i="5"/>
  <c r="AL142" i="5"/>
  <c r="AJ142" i="5"/>
  <c r="AH142" i="5"/>
  <c r="AL141" i="5"/>
  <c r="AJ141" i="5"/>
  <c r="AH141" i="5"/>
  <c r="AL140" i="5"/>
  <c r="AJ140" i="5"/>
  <c r="AH140" i="5"/>
  <c r="AL139" i="5"/>
  <c r="AJ139" i="5"/>
  <c r="AH139" i="5"/>
  <c r="AL138" i="5"/>
  <c r="AJ138" i="5"/>
  <c r="AH138" i="5"/>
  <c r="AL137" i="5"/>
  <c r="AJ137" i="5"/>
  <c r="AH137" i="5"/>
  <c r="AL136" i="5"/>
  <c r="AJ136" i="5"/>
  <c r="AH136" i="5"/>
  <c r="AL135" i="5"/>
  <c r="AJ135" i="5"/>
  <c r="AH135" i="5"/>
  <c r="AL134" i="5"/>
  <c r="AJ134" i="5"/>
  <c r="AH134" i="5"/>
  <c r="AL133" i="5"/>
  <c r="AJ133" i="5"/>
  <c r="AH133" i="5"/>
  <c r="AL132" i="5"/>
  <c r="AJ132" i="5"/>
  <c r="AH132" i="5"/>
  <c r="AL131" i="5"/>
  <c r="AJ131" i="5"/>
  <c r="AH131" i="5"/>
  <c r="AL130" i="5"/>
  <c r="AJ130" i="5"/>
  <c r="AH130" i="5"/>
  <c r="AL129" i="5"/>
  <c r="AJ129" i="5"/>
  <c r="AH129" i="5"/>
  <c r="AL128" i="5"/>
  <c r="AJ128" i="5"/>
  <c r="AH128" i="5"/>
  <c r="AL127" i="5"/>
  <c r="AJ127" i="5"/>
  <c r="AH127" i="5"/>
  <c r="AL126" i="5"/>
  <c r="AJ126" i="5"/>
  <c r="AH126" i="5"/>
  <c r="AL125" i="5"/>
  <c r="AJ125" i="5"/>
  <c r="AH125" i="5"/>
  <c r="AL124" i="5"/>
  <c r="AJ124" i="5"/>
  <c r="AH124" i="5"/>
  <c r="AL123" i="5"/>
  <c r="AJ123" i="5"/>
  <c r="AH123" i="5"/>
  <c r="AL122" i="5"/>
  <c r="AJ122" i="5"/>
  <c r="AH122" i="5"/>
  <c r="AL121" i="5"/>
  <c r="AJ121" i="5"/>
  <c r="AH121" i="5"/>
  <c r="AL120" i="5"/>
  <c r="AJ120" i="5"/>
  <c r="AH120" i="5"/>
  <c r="AL119" i="5"/>
  <c r="AJ119" i="5"/>
  <c r="AH119" i="5"/>
  <c r="AL113" i="5"/>
  <c r="AJ113" i="5"/>
  <c r="AH113" i="5"/>
  <c r="AL112" i="5"/>
  <c r="AJ112" i="5"/>
  <c r="AH112" i="5"/>
  <c r="AL111" i="5"/>
  <c r="AJ111" i="5"/>
  <c r="AH111" i="5"/>
  <c r="AL110" i="5"/>
  <c r="AJ110" i="5"/>
  <c r="AH110" i="5"/>
  <c r="AL109" i="5"/>
  <c r="AJ109" i="5"/>
  <c r="AH109" i="5"/>
  <c r="AL108" i="5"/>
  <c r="AJ108" i="5"/>
  <c r="AH108" i="5"/>
  <c r="AL107" i="5"/>
  <c r="AJ107" i="5"/>
  <c r="AH107" i="5"/>
  <c r="AL106" i="5"/>
  <c r="AJ106" i="5"/>
  <c r="AH106" i="5"/>
  <c r="AL105" i="5"/>
  <c r="AJ105" i="5"/>
  <c r="AH105" i="5"/>
  <c r="AL104" i="5"/>
  <c r="AJ104" i="5"/>
  <c r="AH104" i="5"/>
  <c r="AL103" i="5"/>
  <c r="AJ103" i="5"/>
  <c r="AH103" i="5"/>
  <c r="AL102" i="5"/>
  <c r="AJ102" i="5"/>
  <c r="AH102" i="5"/>
  <c r="AL101" i="5"/>
  <c r="AJ101" i="5"/>
  <c r="AH101" i="5"/>
  <c r="AL100" i="5"/>
  <c r="AJ100" i="5"/>
  <c r="AH100" i="5"/>
  <c r="AL99" i="5"/>
  <c r="AJ99" i="5"/>
  <c r="AH99" i="5"/>
  <c r="AL98" i="5"/>
  <c r="AJ98" i="5"/>
  <c r="AH98" i="5"/>
  <c r="AL97" i="5"/>
  <c r="AJ97" i="5"/>
  <c r="AH97" i="5"/>
  <c r="AL96" i="5"/>
  <c r="AJ96" i="5"/>
  <c r="AH96" i="5"/>
  <c r="AL95" i="5"/>
  <c r="AJ95" i="5"/>
  <c r="AH95" i="5"/>
  <c r="AL94" i="5"/>
  <c r="AJ94" i="5"/>
  <c r="AH94" i="5"/>
  <c r="AL93" i="5"/>
  <c r="AJ93" i="5"/>
  <c r="AH93" i="5"/>
  <c r="AL92" i="5"/>
  <c r="AJ92" i="5"/>
  <c r="AH92" i="5"/>
  <c r="AL91" i="5"/>
  <c r="AJ91" i="5"/>
  <c r="AH91" i="5"/>
  <c r="AL90" i="5"/>
  <c r="AJ90" i="5"/>
  <c r="AH90" i="5"/>
  <c r="AL89" i="5"/>
  <c r="AJ89" i="5"/>
  <c r="AH89" i="5"/>
  <c r="AL88" i="5"/>
  <c r="AJ88" i="5"/>
  <c r="AL87" i="5"/>
  <c r="AJ87" i="5"/>
  <c r="AH87" i="5"/>
  <c r="AL86" i="5"/>
  <c r="AJ86" i="5"/>
  <c r="AH86" i="5"/>
  <c r="AL85" i="5"/>
  <c r="AJ85" i="5"/>
  <c r="AH85" i="5"/>
  <c r="AL84" i="5"/>
  <c r="AJ84" i="5"/>
  <c r="AH84" i="5"/>
  <c r="AL83" i="5"/>
  <c r="AJ83" i="5"/>
  <c r="AL82" i="5"/>
  <c r="AJ82" i="5"/>
  <c r="AH82" i="5"/>
  <c r="AL81" i="5"/>
  <c r="AJ81" i="5"/>
  <c r="AH81" i="5"/>
  <c r="AL80" i="5"/>
  <c r="AJ80" i="5"/>
  <c r="AH80" i="5"/>
  <c r="AL79" i="5"/>
  <c r="AJ79" i="5"/>
  <c r="AH79" i="5"/>
  <c r="AJ78" i="5"/>
  <c r="AH78" i="5"/>
  <c r="AL77" i="5"/>
  <c r="AJ77" i="5"/>
  <c r="AH77" i="5"/>
  <c r="AL76" i="5"/>
  <c r="AJ76" i="5"/>
  <c r="AH76" i="5"/>
  <c r="AL75" i="5"/>
  <c r="AJ75" i="5"/>
  <c r="AH75" i="5"/>
  <c r="AL74" i="5"/>
  <c r="AJ74" i="5"/>
  <c r="AH74" i="5"/>
  <c r="AK338" i="5"/>
  <c r="AI338" i="5"/>
  <c r="AG338" i="5"/>
  <c r="AK337" i="5"/>
  <c r="AI337" i="5"/>
  <c r="AG337" i="5"/>
  <c r="AK336" i="5"/>
  <c r="AI336" i="5"/>
  <c r="AG336" i="5"/>
  <c r="AK335" i="5"/>
  <c r="AI335" i="5"/>
  <c r="AG335" i="5"/>
  <c r="AK334" i="5"/>
  <c r="AI334" i="5"/>
  <c r="AG334" i="5"/>
  <c r="AK333" i="5"/>
  <c r="AI333" i="5"/>
  <c r="AG333" i="5"/>
  <c r="AK332" i="5"/>
  <c r="AI332" i="5"/>
  <c r="AG332" i="5"/>
  <c r="AK331" i="5"/>
  <c r="AI331" i="5"/>
  <c r="AG331" i="5"/>
  <c r="AK330" i="5"/>
  <c r="AI330" i="5"/>
  <c r="AG330" i="5"/>
  <c r="AK329" i="5"/>
  <c r="AI329" i="5"/>
  <c r="AG329" i="5"/>
  <c r="AK328" i="5"/>
  <c r="AI328" i="5"/>
  <c r="AG328" i="5"/>
  <c r="AK327" i="5"/>
  <c r="AI327" i="5"/>
  <c r="AG327" i="5"/>
  <c r="AK326" i="5"/>
  <c r="AI326" i="5"/>
  <c r="AG326" i="5"/>
  <c r="AK325" i="5"/>
  <c r="AI325" i="5"/>
  <c r="AG325" i="5"/>
  <c r="AK324" i="5"/>
  <c r="AI324" i="5"/>
  <c r="AG324" i="5"/>
  <c r="AK323" i="5"/>
  <c r="AI323" i="5"/>
  <c r="AG323" i="5"/>
  <c r="AK322" i="5"/>
  <c r="AI322" i="5"/>
  <c r="AG322" i="5"/>
  <c r="AK321" i="5"/>
  <c r="AI321" i="5"/>
  <c r="AG321" i="5"/>
  <c r="AK320" i="5"/>
  <c r="AI320" i="5"/>
  <c r="AG320" i="5"/>
  <c r="AK319" i="5"/>
  <c r="AI319" i="5"/>
  <c r="AG319" i="5"/>
  <c r="AK318" i="5"/>
  <c r="AI318" i="5"/>
  <c r="AG318" i="5"/>
  <c r="AK317" i="5"/>
  <c r="AI317" i="5"/>
  <c r="AG317" i="5"/>
  <c r="AK316" i="5"/>
  <c r="AI316" i="5"/>
  <c r="AG316" i="5"/>
  <c r="AK315" i="5"/>
  <c r="AI315" i="5"/>
  <c r="AG315" i="5"/>
  <c r="AK314" i="5"/>
  <c r="AI314" i="5"/>
  <c r="AG314" i="5"/>
  <c r="AK313" i="5"/>
  <c r="AI313" i="5"/>
  <c r="AG313" i="5"/>
  <c r="AK312" i="5"/>
  <c r="AI312" i="5"/>
  <c r="AG312" i="5"/>
  <c r="AK311" i="5"/>
  <c r="AI311" i="5"/>
  <c r="AG311" i="5"/>
  <c r="AK310" i="5"/>
  <c r="AI310" i="5"/>
  <c r="AG310" i="5"/>
  <c r="AK309" i="5"/>
  <c r="AI309" i="5"/>
  <c r="AG309" i="5"/>
  <c r="AK308" i="5"/>
  <c r="AI308" i="5"/>
  <c r="AG308" i="5"/>
  <c r="AK307" i="5"/>
  <c r="AI307" i="5"/>
  <c r="AG307" i="5"/>
  <c r="AK306" i="5"/>
  <c r="AI306" i="5"/>
  <c r="AG306" i="5"/>
  <c r="AK305" i="5"/>
  <c r="AI305" i="5"/>
  <c r="AG305" i="5"/>
  <c r="AK304" i="5"/>
  <c r="AI304" i="5"/>
  <c r="AG304" i="5"/>
  <c r="AK303" i="5"/>
  <c r="AI303" i="5"/>
  <c r="AG303" i="5"/>
  <c r="AK302" i="5"/>
  <c r="AI302" i="5"/>
  <c r="AG302" i="5"/>
  <c r="AK301" i="5"/>
  <c r="AI301" i="5"/>
  <c r="AG301" i="5"/>
  <c r="AK300" i="5"/>
  <c r="AI300" i="5"/>
  <c r="AG300" i="5"/>
  <c r="AK299" i="5"/>
  <c r="AI299" i="5"/>
  <c r="AG299" i="5"/>
  <c r="AK293" i="5"/>
  <c r="AI293" i="5"/>
  <c r="AG293" i="5"/>
  <c r="AK292" i="5"/>
  <c r="AI292" i="5"/>
  <c r="AG292" i="5"/>
  <c r="AK291" i="5"/>
  <c r="AI291" i="5"/>
  <c r="AG291" i="5"/>
  <c r="AK290" i="5"/>
  <c r="AI290" i="5"/>
  <c r="AG290" i="5"/>
  <c r="AK289" i="5"/>
  <c r="AI289" i="5"/>
  <c r="AG289" i="5"/>
  <c r="AK288" i="5"/>
  <c r="AI288" i="5"/>
  <c r="AG288" i="5"/>
  <c r="AK287" i="5"/>
  <c r="AI287" i="5"/>
  <c r="AG287" i="5"/>
  <c r="AK286" i="5"/>
  <c r="AI286" i="5"/>
  <c r="AG286" i="5"/>
  <c r="AK285" i="5"/>
  <c r="AI285" i="5"/>
  <c r="AG285" i="5"/>
  <c r="AK284" i="5"/>
  <c r="AI284" i="5"/>
  <c r="AG284" i="5"/>
  <c r="AK283" i="5"/>
  <c r="AI283" i="5"/>
  <c r="AG283" i="5"/>
  <c r="AK282" i="5"/>
  <c r="AI282" i="5"/>
  <c r="AG282" i="5"/>
  <c r="AK281" i="5"/>
  <c r="AI281" i="5"/>
  <c r="AG281" i="5"/>
  <c r="AK280" i="5"/>
  <c r="AI280" i="5"/>
  <c r="AG280" i="5"/>
  <c r="AK279" i="5"/>
  <c r="AI279" i="5"/>
  <c r="AG279" i="5"/>
  <c r="AK278" i="5"/>
  <c r="AI278" i="5"/>
  <c r="AG278" i="5"/>
  <c r="AK277" i="5"/>
  <c r="AI277" i="5"/>
  <c r="AG277" i="5"/>
  <c r="AK276" i="5"/>
  <c r="AI276" i="5"/>
  <c r="AG276" i="5"/>
  <c r="AK275" i="5"/>
  <c r="AI275" i="5"/>
  <c r="AG275" i="5"/>
  <c r="AK274" i="5"/>
  <c r="AI274" i="5"/>
  <c r="AG274" i="5"/>
  <c r="AK273" i="5"/>
  <c r="AI273" i="5"/>
  <c r="AG273" i="5"/>
  <c r="AK272" i="5"/>
  <c r="AI272" i="5"/>
  <c r="AG272" i="5"/>
  <c r="AK271" i="5"/>
  <c r="AI271" i="5"/>
  <c r="AG271" i="5"/>
  <c r="AK270" i="5"/>
  <c r="AI270" i="5"/>
  <c r="AG270" i="5"/>
  <c r="AK269" i="5"/>
  <c r="AI269" i="5"/>
  <c r="AG269" i="5"/>
  <c r="AK268" i="5"/>
  <c r="AI268" i="5"/>
  <c r="AG268" i="5"/>
  <c r="AK267" i="5"/>
  <c r="AI267" i="5"/>
  <c r="AG267" i="5"/>
  <c r="AK266" i="5"/>
  <c r="AI266" i="5"/>
  <c r="AG266" i="5"/>
  <c r="AK265" i="5"/>
  <c r="AI265" i="5"/>
  <c r="AG265" i="5"/>
  <c r="AK264" i="5"/>
  <c r="AI264" i="5"/>
  <c r="AG264" i="5"/>
  <c r="AK263" i="5"/>
  <c r="AI263" i="5"/>
  <c r="AG263" i="5"/>
  <c r="AK262" i="5"/>
  <c r="AI262" i="5"/>
  <c r="AG262" i="5"/>
  <c r="AK261" i="5"/>
  <c r="AI261" i="5"/>
  <c r="AG261" i="5"/>
  <c r="AK260" i="5"/>
  <c r="AI260" i="5"/>
  <c r="AG260" i="5"/>
  <c r="AK259" i="5"/>
  <c r="AI259" i="5"/>
  <c r="AG259" i="5"/>
  <c r="AK258" i="5"/>
  <c r="AI258" i="5"/>
  <c r="AG258" i="5"/>
  <c r="AK257" i="5"/>
  <c r="AI257" i="5"/>
  <c r="AG257" i="5"/>
  <c r="AK256" i="5"/>
  <c r="AI256" i="5"/>
  <c r="AG256" i="5"/>
  <c r="AK255" i="5"/>
  <c r="AI255" i="5"/>
  <c r="AG255" i="5"/>
  <c r="AK254" i="5"/>
  <c r="AI254" i="5"/>
  <c r="AG254" i="5"/>
  <c r="AK248" i="5"/>
  <c r="AI248" i="5"/>
  <c r="AG248" i="5"/>
  <c r="AK247" i="5"/>
  <c r="AI247" i="5"/>
  <c r="AG247" i="5"/>
  <c r="AK246" i="5"/>
  <c r="AI246" i="5"/>
  <c r="AG246" i="5"/>
  <c r="AK245" i="5"/>
  <c r="AI245" i="5"/>
  <c r="AG245" i="5"/>
  <c r="AK244" i="5"/>
  <c r="AI244" i="5"/>
  <c r="AG244" i="5"/>
  <c r="AK243" i="5"/>
  <c r="AI243" i="5"/>
  <c r="AG243" i="5"/>
  <c r="AK242" i="5"/>
  <c r="AI242" i="5"/>
  <c r="AG242" i="5"/>
  <c r="AK241" i="5"/>
  <c r="AI241" i="5"/>
  <c r="AG241" i="5"/>
  <c r="AK240" i="5"/>
  <c r="AI240" i="5"/>
  <c r="AG240" i="5"/>
  <c r="AK239" i="5"/>
  <c r="AI239" i="5"/>
  <c r="AG239" i="5"/>
  <c r="AK238" i="5"/>
  <c r="AI238" i="5"/>
  <c r="AG238" i="5"/>
  <c r="AK237" i="5"/>
  <c r="AI237" i="5"/>
  <c r="AG237" i="5"/>
  <c r="AK236" i="5"/>
  <c r="AI236" i="5"/>
  <c r="AG236" i="5"/>
  <c r="AK235" i="5"/>
  <c r="AI235" i="5"/>
  <c r="AG235" i="5"/>
  <c r="AK234" i="5"/>
  <c r="AI234" i="5"/>
  <c r="AG234" i="5"/>
  <c r="AK233" i="5"/>
  <c r="AI233" i="5"/>
  <c r="AG233" i="5"/>
  <c r="AK232" i="5"/>
  <c r="AI232" i="5"/>
  <c r="AG232" i="5"/>
  <c r="AK231" i="5"/>
  <c r="AI231" i="5"/>
  <c r="AG231" i="5"/>
  <c r="AK230" i="5"/>
  <c r="AI230" i="5"/>
  <c r="AG230" i="5"/>
  <c r="AK229" i="5"/>
  <c r="AI229" i="5"/>
  <c r="AG229" i="5"/>
  <c r="AK228" i="5"/>
  <c r="AI228" i="5"/>
  <c r="AG228" i="5"/>
  <c r="AK227" i="5"/>
  <c r="AI227" i="5"/>
  <c r="AG227" i="5"/>
  <c r="AK226" i="5"/>
  <c r="AI226" i="5"/>
  <c r="AG226" i="5"/>
  <c r="AK225" i="5"/>
  <c r="AI225" i="5"/>
  <c r="AG225" i="5"/>
  <c r="AK224" i="5"/>
  <c r="AI224" i="5"/>
  <c r="AG224" i="5"/>
  <c r="AK223" i="5"/>
  <c r="AI223" i="5"/>
  <c r="AG223" i="5"/>
  <c r="AK222" i="5"/>
  <c r="AI222" i="5"/>
  <c r="AG222" i="5"/>
  <c r="AK221" i="5"/>
  <c r="AI221" i="5"/>
  <c r="AG221" i="5"/>
  <c r="AK220" i="5"/>
  <c r="AI220" i="5"/>
  <c r="AG220" i="5"/>
  <c r="AK219" i="5"/>
  <c r="AI219" i="5"/>
  <c r="AG219" i="5"/>
  <c r="AK218" i="5"/>
  <c r="AI218" i="5"/>
  <c r="AG218" i="5"/>
  <c r="AK217" i="5"/>
  <c r="AI217" i="5"/>
  <c r="AG217" i="5"/>
  <c r="AK216" i="5"/>
  <c r="AI216" i="5"/>
  <c r="AG216" i="5"/>
  <c r="AK215" i="5"/>
  <c r="AI215" i="5"/>
  <c r="AG215" i="5"/>
  <c r="AK214" i="5"/>
  <c r="AI214" i="5"/>
  <c r="AG214" i="5"/>
  <c r="AK213" i="5"/>
  <c r="AI213" i="5"/>
  <c r="AG213" i="5"/>
  <c r="AK212" i="5"/>
  <c r="AI212" i="5"/>
  <c r="AG212" i="5"/>
  <c r="AK211" i="5"/>
  <c r="AI211" i="5"/>
  <c r="AG211" i="5"/>
  <c r="AK210" i="5"/>
  <c r="AI210" i="5"/>
  <c r="AG210" i="5"/>
  <c r="AK209" i="5"/>
  <c r="AI209" i="5"/>
  <c r="AG209" i="5"/>
  <c r="AK203" i="5"/>
  <c r="AI203" i="5"/>
  <c r="AG203" i="5"/>
  <c r="AK202" i="5"/>
  <c r="AI202" i="5"/>
  <c r="AG202" i="5"/>
  <c r="AK201" i="5"/>
  <c r="AI201" i="5"/>
  <c r="AG201" i="5"/>
  <c r="AK200" i="5"/>
  <c r="AI200" i="5"/>
  <c r="AG200" i="5"/>
  <c r="AK199" i="5"/>
  <c r="AI199" i="5"/>
  <c r="AG199" i="5"/>
  <c r="AK198" i="5"/>
  <c r="AI198" i="5"/>
  <c r="AG198" i="5"/>
  <c r="AK197" i="5"/>
  <c r="AI197" i="5"/>
  <c r="AG197" i="5"/>
  <c r="AK196" i="5"/>
  <c r="AI196" i="5"/>
  <c r="AG196" i="5"/>
  <c r="AK195" i="5"/>
  <c r="AI195" i="5"/>
  <c r="AG195" i="5"/>
  <c r="AK194" i="5"/>
  <c r="AI194" i="5"/>
  <c r="AG194" i="5"/>
  <c r="AK193" i="5"/>
  <c r="AI193" i="5"/>
  <c r="AG193" i="5"/>
  <c r="AK192" i="5"/>
  <c r="AI192" i="5"/>
  <c r="AG192" i="5"/>
  <c r="AK191" i="5"/>
  <c r="AI191" i="5"/>
  <c r="AG191" i="5"/>
  <c r="AK190" i="5"/>
  <c r="AI190" i="5"/>
  <c r="AG190" i="5"/>
  <c r="AK189" i="5"/>
  <c r="AI189" i="5"/>
  <c r="AG189" i="5"/>
  <c r="AK188" i="5"/>
  <c r="AI188" i="5"/>
  <c r="AG188" i="5"/>
  <c r="AK187" i="5"/>
  <c r="AI187" i="5"/>
  <c r="AG187" i="5"/>
  <c r="AK186" i="5"/>
  <c r="AI186" i="5"/>
  <c r="AG186" i="5"/>
  <c r="AK185" i="5"/>
  <c r="AI185" i="5"/>
  <c r="AG185" i="5"/>
  <c r="AK184" i="5"/>
  <c r="AI184" i="5"/>
  <c r="AG184" i="5"/>
  <c r="AK183" i="5"/>
  <c r="AI183" i="5"/>
  <c r="AG183" i="5"/>
  <c r="AK182" i="5"/>
  <c r="AI182" i="5"/>
  <c r="AG182" i="5"/>
  <c r="AK181" i="5"/>
  <c r="AI181" i="5"/>
  <c r="AG181" i="5"/>
  <c r="AK180" i="5"/>
  <c r="AI180" i="5"/>
  <c r="AG180" i="5"/>
  <c r="AK179" i="5"/>
  <c r="AI179" i="5"/>
  <c r="AG179" i="5"/>
  <c r="AK178" i="5"/>
  <c r="AI178" i="5"/>
  <c r="AG178" i="5"/>
  <c r="AK177" i="5"/>
  <c r="AI177" i="5"/>
  <c r="AG177" i="5"/>
  <c r="AK176" i="5"/>
  <c r="AI176" i="5"/>
  <c r="AG176" i="5"/>
  <c r="AK175" i="5"/>
  <c r="AI175" i="5"/>
  <c r="AG175" i="5"/>
  <c r="AK174" i="5"/>
  <c r="AI174" i="5"/>
  <c r="AG174" i="5"/>
  <c r="AK173" i="5"/>
  <c r="AI173" i="5"/>
  <c r="AG173" i="5"/>
  <c r="AK172" i="5"/>
  <c r="AI172" i="5"/>
  <c r="AG172" i="5"/>
  <c r="AK171" i="5"/>
  <c r="AI171" i="5"/>
  <c r="AG171" i="5"/>
  <c r="AK170" i="5"/>
  <c r="AI170" i="5"/>
  <c r="AG170" i="5"/>
  <c r="AK169" i="5"/>
  <c r="AI169" i="5"/>
  <c r="AG169" i="5"/>
  <c r="AK168" i="5"/>
  <c r="AI168" i="5"/>
  <c r="AG168" i="5"/>
  <c r="AK167" i="5"/>
  <c r="AI167" i="5"/>
  <c r="AG167" i="5"/>
  <c r="AK166" i="5"/>
  <c r="AI166" i="5"/>
  <c r="AG166" i="5"/>
  <c r="AK165" i="5"/>
  <c r="AI165" i="5"/>
  <c r="AG165" i="5"/>
  <c r="AK164" i="5"/>
  <c r="AI164" i="5"/>
  <c r="AG164" i="5"/>
  <c r="AK158" i="5"/>
  <c r="AI158" i="5"/>
  <c r="AG158" i="5"/>
  <c r="AK157" i="5"/>
  <c r="AI157" i="5"/>
  <c r="AG157" i="5"/>
  <c r="AK156" i="5"/>
  <c r="AI156" i="5"/>
  <c r="AG156" i="5"/>
  <c r="AK155" i="5"/>
  <c r="AI155" i="5"/>
  <c r="AG155" i="5"/>
  <c r="AK154" i="5"/>
  <c r="AI154" i="5"/>
  <c r="AG154" i="5"/>
  <c r="AK153" i="5"/>
  <c r="AI153" i="5"/>
  <c r="AG153" i="5"/>
  <c r="AK152" i="5"/>
  <c r="AI152" i="5"/>
  <c r="AG152" i="5"/>
  <c r="AK151" i="5"/>
  <c r="AI151" i="5"/>
  <c r="AG151" i="5"/>
  <c r="AK150" i="5"/>
  <c r="AI150" i="5"/>
  <c r="AG150" i="5"/>
  <c r="AK149" i="5"/>
  <c r="AI149" i="5"/>
  <c r="AG149" i="5"/>
  <c r="AK148" i="5"/>
  <c r="AI148" i="5"/>
  <c r="AG148" i="5"/>
  <c r="AK147" i="5"/>
  <c r="AI147" i="5"/>
  <c r="AG147" i="5"/>
  <c r="AK146" i="5"/>
  <c r="AI146" i="5"/>
  <c r="AG146" i="5"/>
  <c r="AK145" i="5"/>
  <c r="AI145" i="5"/>
  <c r="AG145" i="5"/>
  <c r="AK144" i="5"/>
  <c r="AI144" i="5"/>
  <c r="AG144" i="5"/>
  <c r="AK143" i="5"/>
  <c r="AI143" i="5"/>
  <c r="AG143" i="5"/>
  <c r="AK142" i="5"/>
  <c r="AI142" i="5"/>
  <c r="AG142" i="5"/>
  <c r="AK141" i="5"/>
  <c r="AI141" i="5"/>
  <c r="AG141" i="5"/>
  <c r="AK140" i="5"/>
  <c r="AI140" i="5"/>
  <c r="AG140" i="5"/>
  <c r="AK139" i="5"/>
  <c r="AI139" i="5"/>
  <c r="AG139" i="5"/>
  <c r="AK138" i="5"/>
  <c r="AI138" i="5"/>
  <c r="AG138" i="5"/>
  <c r="AK137" i="5"/>
  <c r="AI137" i="5"/>
  <c r="AG137" i="5"/>
  <c r="AK136" i="5"/>
  <c r="AI136" i="5"/>
  <c r="AG136" i="5"/>
  <c r="AK135" i="5"/>
  <c r="AI135" i="5"/>
  <c r="AG135" i="5"/>
  <c r="AK134" i="5"/>
  <c r="AI134" i="5"/>
  <c r="AG134" i="5"/>
  <c r="AK133" i="5"/>
  <c r="AI133" i="5"/>
  <c r="AG133" i="5"/>
  <c r="AK132" i="5"/>
  <c r="AI132" i="5"/>
  <c r="AG132" i="5"/>
  <c r="AK131" i="5"/>
  <c r="AI131" i="5"/>
  <c r="AG131" i="5"/>
  <c r="AK130" i="5"/>
  <c r="AI130" i="5"/>
  <c r="AG130" i="5"/>
  <c r="AK129" i="5"/>
  <c r="AI129" i="5"/>
  <c r="AG129" i="5"/>
  <c r="AK128" i="5"/>
  <c r="AI128" i="5"/>
  <c r="AG128" i="5"/>
  <c r="AK127" i="5"/>
  <c r="AI127" i="5"/>
  <c r="AG127" i="5"/>
  <c r="AK126" i="5"/>
  <c r="AI126" i="5"/>
  <c r="AG126" i="5"/>
  <c r="AK125" i="5"/>
  <c r="AI125" i="5"/>
  <c r="AG125" i="5"/>
  <c r="AK124" i="5"/>
  <c r="AI124" i="5"/>
  <c r="AG124" i="5"/>
  <c r="AK123" i="5"/>
  <c r="AI123" i="5"/>
  <c r="AG123" i="5"/>
  <c r="AI122" i="5"/>
  <c r="AI121" i="5"/>
  <c r="AG121" i="5"/>
  <c r="AK120" i="5"/>
  <c r="AI120" i="5"/>
  <c r="AG120" i="5"/>
  <c r="AK119" i="5"/>
  <c r="AI119" i="5"/>
  <c r="AG119" i="5"/>
  <c r="AK113" i="5"/>
  <c r="AI113" i="5"/>
  <c r="AG113" i="5"/>
  <c r="AK112" i="5"/>
  <c r="AI112" i="5"/>
  <c r="AG112" i="5"/>
  <c r="AK111" i="5"/>
  <c r="AI111" i="5"/>
  <c r="AG111" i="5"/>
  <c r="AK110" i="5"/>
  <c r="AI110" i="5"/>
  <c r="AG110" i="5"/>
  <c r="AK109" i="5"/>
  <c r="AI109" i="5"/>
  <c r="AG109" i="5"/>
  <c r="AK108" i="5"/>
  <c r="AI108" i="5"/>
  <c r="AG108" i="5"/>
  <c r="AK107" i="5"/>
  <c r="AI107" i="5"/>
  <c r="AG107" i="5"/>
  <c r="AK106" i="5"/>
  <c r="AI106" i="5"/>
  <c r="AG106" i="5"/>
  <c r="AK105" i="5"/>
  <c r="AI105" i="5"/>
  <c r="AG105" i="5"/>
  <c r="AK104" i="5"/>
  <c r="AI104" i="5"/>
  <c r="AG104" i="5"/>
  <c r="AK103" i="5"/>
  <c r="AI103" i="5"/>
  <c r="AG103" i="5"/>
  <c r="AK102" i="5"/>
  <c r="AI102" i="5"/>
  <c r="AG102" i="5"/>
  <c r="AK101" i="5"/>
  <c r="AI101" i="5"/>
  <c r="AG101" i="5"/>
  <c r="AK100" i="5"/>
  <c r="AI100" i="5"/>
  <c r="AG100" i="5"/>
  <c r="AK99" i="5"/>
  <c r="AI99" i="5"/>
  <c r="AG99" i="5"/>
  <c r="AK98" i="5"/>
  <c r="AI98" i="5"/>
  <c r="AG98" i="5"/>
  <c r="AK97" i="5"/>
  <c r="AI97" i="5"/>
  <c r="AG97" i="5"/>
  <c r="AK96" i="5"/>
  <c r="AI96" i="5"/>
  <c r="AG96" i="5"/>
  <c r="AK95" i="5"/>
  <c r="AI95" i="5"/>
  <c r="AG95" i="5"/>
  <c r="AK94" i="5"/>
  <c r="AI94" i="5"/>
  <c r="AG94" i="5"/>
  <c r="AK93" i="5"/>
  <c r="AI93" i="5"/>
  <c r="AG93" i="5"/>
  <c r="AK92" i="5"/>
  <c r="AI92" i="5"/>
  <c r="AG92" i="5"/>
  <c r="AK91" i="5"/>
  <c r="AI91" i="5"/>
  <c r="AG91" i="5"/>
  <c r="AK90" i="5"/>
  <c r="AI90" i="5"/>
  <c r="AG90" i="5"/>
  <c r="AK89" i="5"/>
  <c r="AI89" i="5"/>
  <c r="AG89" i="5"/>
  <c r="AK88" i="5"/>
  <c r="AI88" i="5"/>
  <c r="AG88" i="5"/>
  <c r="AK87" i="5"/>
  <c r="AI87" i="5"/>
  <c r="AG87" i="5"/>
  <c r="AK86" i="5"/>
  <c r="AI86" i="5"/>
  <c r="AG86" i="5"/>
  <c r="AK85" i="5"/>
  <c r="AI85" i="5"/>
  <c r="AG85" i="5"/>
  <c r="AK84" i="5"/>
  <c r="AI84" i="5"/>
  <c r="AG84" i="5"/>
  <c r="AK83" i="5"/>
  <c r="AI83" i="5"/>
  <c r="AG83" i="5"/>
  <c r="AK82" i="5"/>
  <c r="AI82" i="5"/>
  <c r="AG82" i="5"/>
  <c r="AK81" i="5"/>
  <c r="AI81" i="5"/>
  <c r="AG81" i="5"/>
  <c r="AK80" i="5"/>
  <c r="AI80" i="5"/>
  <c r="AG80" i="5"/>
  <c r="AK79" i="5"/>
  <c r="AI79" i="5"/>
  <c r="AG79" i="5"/>
  <c r="AK78" i="5"/>
  <c r="AI78" i="5"/>
  <c r="AG78" i="5"/>
  <c r="AK77" i="5"/>
  <c r="AI77" i="5"/>
  <c r="AG77" i="5"/>
  <c r="AK76" i="5"/>
  <c r="AI76" i="5"/>
  <c r="AG76" i="5"/>
  <c r="AK75" i="5"/>
  <c r="AI75" i="5"/>
  <c r="AG75" i="5"/>
  <c r="AK74" i="5"/>
  <c r="AI74" i="5"/>
  <c r="AG74" i="5"/>
  <c r="AH62" i="5"/>
  <c r="AH58" i="5"/>
  <c r="AH54" i="5"/>
  <c r="AH50" i="5"/>
  <c r="AH46" i="5"/>
  <c r="F159" i="4"/>
  <c r="E159" i="4" s="1"/>
  <c r="F160" i="4"/>
  <c r="E160" i="4" s="1"/>
  <c r="F161" i="4"/>
  <c r="E161" i="4" s="1"/>
  <c r="F162" i="4"/>
  <c r="E162" i="4" s="1"/>
  <c r="F163" i="4"/>
  <c r="E163" i="4" s="1"/>
  <c r="F164" i="4"/>
  <c r="E164" i="4" s="1"/>
  <c r="F165" i="4"/>
  <c r="E165" i="4" s="1"/>
  <c r="F166" i="4"/>
  <c r="E166" i="4" s="1"/>
  <c r="F168" i="4"/>
  <c r="E168" i="4" s="1"/>
  <c r="F169" i="4"/>
  <c r="E169" i="4" s="1"/>
  <c r="F170" i="4"/>
  <c r="E170" i="4" s="1"/>
  <c r="F171" i="4"/>
  <c r="E171" i="4" s="1"/>
  <c r="F172" i="4"/>
  <c r="E172" i="4" s="1"/>
  <c r="F173" i="4"/>
  <c r="E173" i="4" s="1"/>
  <c r="F174" i="4"/>
  <c r="E174" i="4" s="1"/>
  <c r="F175" i="4"/>
  <c r="E175" i="4" s="1"/>
  <c r="F176" i="4"/>
  <c r="E176" i="4" s="1"/>
  <c r="F177" i="4"/>
  <c r="E177" i="4" s="1"/>
  <c r="F178" i="4"/>
  <c r="E178" i="4" s="1"/>
  <c r="F179" i="4"/>
  <c r="E179" i="4" s="1"/>
  <c r="F180" i="4"/>
  <c r="E180" i="4" s="1"/>
  <c r="F181" i="4"/>
  <c r="E181" i="4" s="1"/>
  <c r="F183" i="4"/>
  <c r="E183" i="4" s="1"/>
  <c r="F184" i="4"/>
  <c r="E184" i="4" s="1"/>
  <c r="F185" i="4"/>
  <c r="E185" i="4" s="1"/>
  <c r="F186" i="4"/>
  <c r="E186" i="4" s="1"/>
  <c r="F188" i="4"/>
  <c r="E188" i="4" s="1"/>
  <c r="F189" i="4"/>
  <c r="E189" i="4" s="1"/>
  <c r="F191" i="4"/>
  <c r="E191" i="4" s="1"/>
  <c r="F192" i="4"/>
  <c r="E192" i="4" s="1"/>
  <c r="F193" i="4"/>
  <c r="E193" i="4" s="1"/>
  <c r="F194" i="4"/>
  <c r="E194" i="4" s="1"/>
  <c r="F195" i="4"/>
  <c r="E195" i="4" s="1"/>
  <c r="F196" i="4"/>
  <c r="E196" i="4" s="1"/>
  <c r="F197" i="4"/>
  <c r="E197" i="4" s="1"/>
  <c r="F198" i="4"/>
  <c r="E198" i="4" s="1"/>
  <c r="F199" i="4"/>
  <c r="E199" i="4" s="1"/>
  <c r="F200" i="4"/>
  <c r="E200" i="4" s="1"/>
  <c r="F201" i="4"/>
  <c r="E201" i="4" s="1"/>
  <c r="F202" i="4"/>
  <c r="E202" i="4" s="1"/>
  <c r="F203" i="4"/>
  <c r="E203" i="4" s="1"/>
  <c r="F204" i="4"/>
  <c r="E204" i="4" s="1"/>
  <c r="F205" i="4"/>
  <c r="E205" i="4" s="1"/>
  <c r="F206" i="4"/>
  <c r="E206" i="4" s="1"/>
  <c r="F208" i="4"/>
  <c r="E208" i="4" s="1"/>
  <c r="F209" i="4"/>
  <c r="E209" i="4" s="1"/>
  <c r="F210" i="4"/>
  <c r="E210" i="4" s="1"/>
  <c r="F211" i="4"/>
  <c r="E211" i="4" s="1"/>
  <c r="F212" i="4"/>
  <c r="E212" i="4" s="1"/>
  <c r="F213" i="4"/>
  <c r="E213" i="4" s="1"/>
  <c r="F214" i="4"/>
  <c r="E214" i="4" s="1"/>
  <c r="F215" i="4"/>
  <c r="E215" i="4" s="1"/>
  <c r="F216" i="4"/>
  <c r="E216" i="4" s="1"/>
  <c r="F217" i="4"/>
  <c r="E217" i="4" s="1"/>
  <c r="F158" i="4"/>
  <c r="E158" i="4" s="1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7" i="4"/>
  <c r="F116" i="4"/>
  <c r="F115" i="4"/>
  <c r="F114" i="4"/>
  <c r="F113" i="4"/>
  <c r="F112" i="4"/>
  <c r="F108" i="4"/>
  <c r="F107" i="4"/>
  <c r="F106" i="4"/>
  <c r="F105" i="4"/>
  <c r="F104" i="4"/>
  <c r="F103" i="4"/>
  <c r="F102" i="4"/>
  <c r="F101" i="4"/>
  <c r="F100" i="4"/>
  <c r="F99" i="4"/>
  <c r="F97" i="4"/>
  <c r="F96" i="4"/>
  <c r="F95" i="4"/>
  <c r="F94" i="4"/>
  <c r="F93" i="4"/>
  <c r="F92" i="4"/>
  <c r="F91" i="4"/>
  <c r="F90" i="4"/>
  <c r="F89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8" i="4"/>
  <c r="F67" i="4"/>
  <c r="F66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6" i="4"/>
  <c r="F45" i="4"/>
  <c r="F44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08" i="4"/>
  <c r="E107" i="4"/>
  <c r="E106" i="4"/>
  <c r="E105" i="4"/>
  <c r="E104" i="4"/>
  <c r="E103" i="4"/>
  <c r="E102" i="4"/>
  <c r="E101" i="4"/>
  <c r="E100" i="4"/>
  <c r="E99" i="4"/>
  <c r="E97" i="4"/>
  <c r="E96" i="4"/>
  <c r="E95" i="4"/>
  <c r="E94" i="4"/>
  <c r="E93" i="4"/>
  <c r="E92" i="4"/>
  <c r="E91" i="4"/>
  <c r="E90" i="4"/>
  <c r="E89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8" i="4"/>
  <c r="E67" i="4"/>
  <c r="E66" i="4"/>
  <c r="E62" i="4"/>
  <c r="E61" i="4"/>
  <c r="E60" i="4"/>
  <c r="E59" i="4"/>
  <c r="E58" i="4"/>
  <c r="E57" i="4"/>
  <c r="E56" i="4"/>
  <c r="E55" i="4"/>
  <c r="E147" i="4" s="1"/>
  <c r="D147" i="4" s="1"/>
  <c r="E54" i="4"/>
  <c r="E53" i="4"/>
  <c r="E52" i="4"/>
  <c r="E51" i="4"/>
  <c r="E50" i="4"/>
  <c r="E49" i="4"/>
  <c r="E48" i="4"/>
  <c r="E47" i="4"/>
  <c r="E139" i="4" s="1"/>
  <c r="D139" i="4" s="1"/>
  <c r="E46" i="4"/>
  <c r="E45" i="4"/>
  <c r="E44" i="4"/>
  <c r="E43" i="4"/>
  <c r="E25" i="4"/>
  <c r="H42" i="65"/>
  <c r="H41" i="65"/>
  <c r="H40" i="65"/>
  <c r="H39" i="65"/>
  <c r="H38" i="65"/>
  <c r="H37" i="65"/>
  <c r="H36" i="65"/>
  <c r="H35" i="65"/>
  <c r="H34" i="65"/>
  <c r="H33" i="65"/>
  <c r="O32" i="65"/>
  <c r="AD32" i="65" s="1"/>
  <c r="H32" i="65"/>
  <c r="H31" i="65"/>
  <c r="H43" i="65" s="1"/>
  <c r="AA15" i="65" s="1"/>
  <c r="S30" i="65"/>
  <c r="O30" i="65"/>
  <c r="W29" i="65"/>
  <c r="H29" i="65"/>
  <c r="J28" i="65"/>
  <c r="H28" i="65"/>
  <c r="H27" i="65"/>
  <c r="H26" i="65"/>
  <c r="H25" i="65"/>
  <c r="H24" i="65"/>
  <c r="H23" i="65"/>
  <c r="H22" i="65"/>
  <c r="H21" i="65"/>
  <c r="H20" i="65"/>
  <c r="H19" i="65"/>
  <c r="H18" i="65"/>
  <c r="H16" i="65"/>
  <c r="H15" i="65"/>
  <c r="H14" i="65"/>
  <c r="H13" i="65"/>
  <c r="H12" i="65"/>
  <c r="H11" i="65"/>
  <c r="H10" i="65"/>
  <c r="O9" i="65"/>
  <c r="AD9" i="65" s="1"/>
  <c r="H9" i="65"/>
  <c r="H8" i="65"/>
  <c r="O7" i="65"/>
  <c r="AD7" i="65" s="1"/>
  <c r="H7" i="65"/>
  <c r="H6" i="65"/>
  <c r="O5" i="65"/>
  <c r="AD5" i="65" s="1"/>
  <c r="H5" i="65"/>
  <c r="T1" i="65"/>
  <c r="AC613" i="64"/>
  <c r="Y613" i="64"/>
  <c r="I613" i="64"/>
  <c r="E613" i="64"/>
  <c r="AC612" i="64"/>
  <c r="Y612" i="64"/>
  <c r="I612" i="64"/>
  <c r="E612" i="64"/>
  <c r="AC611" i="64"/>
  <c r="Y611" i="64"/>
  <c r="I611" i="64"/>
  <c r="E611" i="64"/>
  <c r="AC610" i="64"/>
  <c r="Y610" i="64"/>
  <c r="I610" i="64"/>
  <c r="E610" i="64"/>
  <c r="AC609" i="64"/>
  <c r="Y609" i="64"/>
  <c r="I609" i="64"/>
  <c r="E609" i="64"/>
  <c r="AC608" i="64"/>
  <c r="Y608" i="64"/>
  <c r="I608" i="64"/>
  <c r="E608" i="64"/>
  <c r="AC607" i="64"/>
  <c r="Y607" i="64"/>
  <c r="I607" i="64"/>
  <c r="E607" i="64"/>
  <c r="AC606" i="64"/>
  <c r="Y606" i="64"/>
  <c r="I606" i="64"/>
  <c r="E606" i="64"/>
  <c r="AC605" i="64"/>
  <c r="Y605" i="64"/>
  <c r="I605" i="64"/>
  <c r="E605" i="64"/>
  <c r="AC604" i="64"/>
  <c r="Y604" i="64"/>
  <c r="I604" i="64"/>
  <c r="E604" i="64"/>
  <c r="AC603" i="64"/>
  <c r="I603" i="64"/>
  <c r="AC602" i="64"/>
  <c r="Y602" i="64"/>
  <c r="I602" i="64"/>
  <c r="E602" i="64"/>
  <c r="AC601" i="64"/>
  <c r="Y601" i="64"/>
  <c r="I601" i="64"/>
  <c r="E601" i="64"/>
  <c r="AC600" i="64"/>
  <c r="Y600" i="64"/>
  <c r="I600" i="64"/>
  <c r="E600" i="64"/>
  <c r="AC599" i="64"/>
  <c r="Y599" i="64"/>
  <c r="I599" i="64"/>
  <c r="E599" i="64"/>
  <c r="AC598" i="64"/>
  <c r="Y598" i="64"/>
  <c r="I598" i="64"/>
  <c r="E598" i="64"/>
  <c r="AC597" i="64"/>
  <c r="Y597" i="64"/>
  <c r="I597" i="64"/>
  <c r="E597" i="64"/>
  <c r="AC596" i="64"/>
  <c r="Y596" i="64"/>
  <c r="I596" i="64"/>
  <c r="E596" i="64"/>
  <c r="AC595" i="64"/>
  <c r="Y595" i="64"/>
  <c r="I595" i="64"/>
  <c r="E595" i="64"/>
  <c r="AC594" i="64"/>
  <c r="Y594" i="64"/>
  <c r="I594" i="64"/>
  <c r="E594" i="64"/>
  <c r="AC593" i="64"/>
  <c r="Y593" i="64"/>
  <c r="I593" i="64"/>
  <c r="E593" i="64"/>
  <c r="AC592" i="64"/>
  <c r="Y592" i="64"/>
  <c r="I592" i="64"/>
  <c r="E592" i="64"/>
  <c r="AC591" i="64"/>
  <c r="Y591" i="64"/>
  <c r="I591" i="64"/>
  <c r="E591" i="64"/>
  <c r="AC590" i="64"/>
  <c r="Y590" i="64"/>
  <c r="I590" i="64"/>
  <c r="E590" i="64"/>
  <c r="AC589" i="64"/>
  <c r="Y589" i="64"/>
  <c r="I589" i="64"/>
  <c r="E589" i="64"/>
  <c r="AC588" i="64"/>
  <c r="Y588" i="64"/>
  <c r="I588" i="64"/>
  <c r="E588" i="64"/>
  <c r="AC587" i="64"/>
  <c r="Y587" i="64"/>
  <c r="I587" i="64"/>
  <c r="E587" i="64"/>
  <c r="AC586" i="64"/>
  <c r="Y586" i="64"/>
  <c r="I586" i="64"/>
  <c r="E586" i="64"/>
  <c r="AC585" i="64"/>
  <c r="Y585" i="64"/>
  <c r="I585" i="64"/>
  <c r="E585" i="64"/>
  <c r="AC584" i="64"/>
  <c r="Y584" i="64"/>
  <c r="I584" i="64"/>
  <c r="E584" i="64"/>
  <c r="AC583" i="64"/>
  <c r="Y583" i="64"/>
  <c r="I583" i="64"/>
  <c r="E583" i="64"/>
  <c r="AC582" i="64"/>
  <c r="Y582" i="64"/>
  <c r="I582" i="64"/>
  <c r="E582" i="64"/>
  <c r="AC581" i="64"/>
  <c r="Y581" i="64"/>
  <c r="I581" i="64"/>
  <c r="E581" i="64"/>
  <c r="AC580" i="64"/>
  <c r="Y580" i="64"/>
  <c r="I580" i="64"/>
  <c r="E580" i="64"/>
  <c r="AC579" i="64"/>
  <c r="Y579" i="64"/>
  <c r="I579" i="64"/>
  <c r="E579" i="64"/>
  <c r="AC578" i="64"/>
  <c r="Y578" i="64"/>
  <c r="I578" i="64"/>
  <c r="AC577" i="64"/>
  <c r="Y577" i="64"/>
  <c r="I577" i="64"/>
  <c r="E577" i="64"/>
  <c r="AC576" i="64"/>
  <c r="Y576" i="64"/>
  <c r="I576" i="64"/>
  <c r="E576" i="64"/>
  <c r="AC575" i="64"/>
  <c r="Y575" i="64"/>
  <c r="I575" i="64"/>
  <c r="E575" i="64"/>
  <c r="AC574" i="64"/>
  <c r="Y574" i="64"/>
  <c r="I574" i="64"/>
  <c r="E574" i="64"/>
  <c r="AC573" i="64"/>
  <c r="Y573" i="64"/>
  <c r="I573" i="64"/>
  <c r="E573" i="64"/>
  <c r="AC572" i="64"/>
  <c r="Y572" i="64"/>
  <c r="I572" i="64"/>
  <c r="E572" i="64"/>
  <c r="AC571" i="64"/>
  <c r="Y571" i="64"/>
  <c r="I571" i="64"/>
  <c r="E571" i="64"/>
  <c r="AC570" i="64"/>
  <c r="Y570" i="64"/>
  <c r="I570" i="64"/>
  <c r="E570" i="64"/>
  <c r="AC569" i="64"/>
  <c r="Y569" i="64"/>
  <c r="I569" i="64"/>
  <c r="E569" i="64"/>
  <c r="AC568" i="64"/>
  <c r="Y568" i="64"/>
  <c r="I568" i="64"/>
  <c r="AC567" i="64"/>
  <c r="Y567" i="64"/>
  <c r="I567" i="64"/>
  <c r="E567" i="64"/>
  <c r="AC566" i="64"/>
  <c r="Y566" i="64"/>
  <c r="I566" i="64"/>
  <c r="E566" i="64"/>
  <c r="AC565" i="64"/>
  <c r="Y565" i="64"/>
  <c r="I565" i="64"/>
  <c r="E565" i="64"/>
  <c r="AC564" i="64"/>
  <c r="Y564" i="64"/>
  <c r="I564" i="64"/>
  <c r="E564" i="64"/>
  <c r="AC563" i="64"/>
  <c r="Y563" i="64"/>
  <c r="I563" i="64"/>
  <c r="E563" i="64"/>
  <c r="AC562" i="64"/>
  <c r="Y562" i="64"/>
  <c r="I562" i="64"/>
  <c r="E562" i="64"/>
  <c r="AC561" i="64"/>
  <c r="Y561" i="64"/>
  <c r="I561" i="64"/>
  <c r="E561" i="64"/>
  <c r="AC560" i="64"/>
  <c r="Y560" i="64"/>
  <c r="I560" i="64"/>
  <c r="E560" i="64"/>
  <c r="AC559" i="64"/>
  <c r="Y559" i="64"/>
  <c r="I559" i="64"/>
  <c r="E559" i="64"/>
  <c r="AC558" i="64"/>
  <c r="Y558" i="64"/>
  <c r="I558" i="64"/>
  <c r="E558" i="64"/>
  <c r="AC557" i="64"/>
  <c r="Y557" i="64"/>
  <c r="I557" i="64"/>
  <c r="E557" i="64"/>
  <c r="AC556" i="64"/>
  <c r="Y556" i="64"/>
  <c r="I556" i="64"/>
  <c r="E556" i="64"/>
  <c r="AC555" i="64"/>
  <c r="Y555" i="64"/>
  <c r="I555" i="64"/>
  <c r="E555" i="64"/>
  <c r="AC554" i="64"/>
  <c r="Y554" i="64"/>
  <c r="I554" i="64"/>
  <c r="E554" i="64"/>
  <c r="AC549" i="64"/>
  <c r="Y549" i="64"/>
  <c r="I549" i="64"/>
  <c r="E549" i="64"/>
  <c r="AC548" i="64"/>
  <c r="Y548" i="64"/>
  <c r="I548" i="64"/>
  <c r="E548" i="64"/>
  <c r="AC547" i="64"/>
  <c r="Y547" i="64"/>
  <c r="I547" i="64"/>
  <c r="E547" i="64"/>
  <c r="AC546" i="64"/>
  <c r="Y546" i="64"/>
  <c r="I546" i="64"/>
  <c r="E546" i="64"/>
  <c r="AC545" i="64"/>
  <c r="Y545" i="64"/>
  <c r="I545" i="64"/>
  <c r="E545" i="64"/>
  <c r="AC544" i="64"/>
  <c r="Y544" i="64"/>
  <c r="I544" i="64"/>
  <c r="E544" i="64"/>
  <c r="AC543" i="64"/>
  <c r="Y543" i="64"/>
  <c r="I543" i="64"/>
  <c r="E543" i="64"/>
  <c r="AC542" i="64"/>
  <c r="Y542" i="64"/>
  <c r="I542" i="64"/>
  <c r="E542" i="64"/>
  <c r="AC541" i="64"/>
  <c r="Y541" i="64"/>
  <c r="I541" i="64"/>
  <c r="E541" i="64"/>
  <c r="AC540" i="64"/>
  <c r="Y540" i="64"/>
  <c r="I540" i="64"/>
  <c r="E540" i="64"/>
  <c r="AC539" i="64"/>
  <c r="Y539" i="64"/>
  <c r="I539" i="64"/>
  <c r="E539" i="64"/>
  <c r="AC538" i="64"/>
  <c r="Y538" i="64"/>
  <c r="I538" i="64"/>
  <c r="E538" i="64"/>
  <c r="AC537" i="64"/>
  <c r="Y537" i="64"/>
  <c r="I537" i="64"/>
  <c r="E537" i="64"/>
  <c r="AC536" i="64"/>
  <c r="Y536" i="64"/>
  <c r="I536" i="64"/>
  <c r="E536" i="64"/>
  <c r="AC535" i="64"/>
  <c r="Y535" i="64"/>
  <c r="I535" i="64"/>
  <c r="E535" i="64"/>
  <c r="AC534" i="64"/>
  <c r="Y534" i="64"/>
  <c r="I534" i="64"/>
  <c r="E534" i="64"/>
  <c r="AC533" i="64"/>
  <c r="Y533" i="64"/>
  <c r="I533" i="64"/>
  <c r="E533" i="64"/>
  <c r="AC532" i="64"/>
  <c r="Y532" i="64"/>
  <c r="I532" i="64"/>
  <c r="E532" i="64"/>
  <c r="AC531" i="64"/>
  <c r="Y531" i="64"/>
  <c r="I531" i="64"/>
  <c r="E531" i="64"/>
  <c r="AC530" i="64"/>
  <c r="Y530" i="64"/>
  <c r="I530" i="64"/>
  <c r="E530" i="64"/>
  <c r="AC529" i="64"/>
  <c r="Y529" i="64"/>
  <c r="I529" i="64"/>
  <c r="E529" i="64"/>
  <c r="AC528" i="64"/>
  <c r="Y528" i="64"/>
  <c r="I528" i="64"/>
  <c r="E528" i="64"/>
  <c r="AC527" i="64"/>
  <c r="Y527" i="64"/>
  <c r="I527" i="64"/>
  <c r="E527" i="64"/>
  <c r="AC526" i="64"/>
  <c r="Y526" i="64"/>
  <c r="I526" i="64"/>
  <c r="E526" i="64"/>
  <c r="AC525" i="64"/>
  <c r="Y525" i="64"/>
  <c r="I525" i="64"/>
  <c r="E525" i="64"/>
  <c r="AC524" i="64"/>
  <c r="Y524" i="64"/>
  <c r="I524" i="64"/>
  <c r="E524" i="64"/>
  <c r="AC523" i="64"/>
  <c r="Y523" i="64"/>
  <c r="I523" i="64"/>
  <c r="E523" i="64"/>
  <c r="AC522" i="64"/>
  <c r="Y522" i="64"/>
  <c r="I522" i="64"/>
  <c r="E522" i="64"/>
  <c r="AC521" i="64"/>
  <c r="Y521" i="64"/>
  <c r="I521" i="64"/>
  <c r="E521" i="64"/>
  <c r="AC520" i="64"/>
  <c r="Y520" i="64"/>
  <c r="I520" i="64"/>
  <c r="E520" i="64"/>
  <c r="AC519" i="64"/>
  <c r="Y519" i="64"/>
  <c r="I519" i="64"/>
  <c r="E519" i="64"/>
  <c r="AC518" i="64"/>
  <c r="Y518" i="64"/>
  <c r="I518" i="64"/>
  <c r="E518" i="64"/>
  <c r="AC517" i="64"/>
  <c r="Y517" i="64"/>
  <c r="I517" i="64"/>
  <c r="E517" i="64"/>
  <c r="AC516" i="64"/>
  <c r="Y516" i="64"/>
  <c r="I516" i="64"/>
  <c r="E516" i="64"/>
  <c r="AC515" i="64"/>
  <c r="Y515" i="64"/>
  <c r="I515" i="64"/>
  <c r="E515" i="64"/>
  <c r="AC514" i="64"/>
  <c r="Y514" i="64"/>
  <c r="AC513" i="64"/>
  <c r="Y513" i="64"/>
  <c r="I513" i="64"/>
  <c r="E513" i="64"/>
  <c r="AC512" i="64"/>
  <c r="Y512" i="64"/>
  <c r="I512" i="64"/>
  <c r="E512" i="64"/>
  <c r="AC511" i="64"/>
  <c r="Y511" i="64"/>
  <c r="I511" i="64"/>
  <c r="E511" i="64"/>
  <c r="AC510" i="64"/>
  <c r="Y510" i="64"/>
  <c r="I510" i="64"/>
  <c r="E510" i="64"/>
  <c r="AC509" i="64"/>
  <c r="Y509" i="64"/>
  <c r="I509" i="64"/>
  <c r="E509" i="64"/>
  <c r="AC508" i="64"/>
  <c r="Y508" i="64"/>
  <c r="I508" i="64"/>
  <c r="E508" i="64"/>
  <c r="AC507" i="64"/>
  <c r="Y507" i="64"/>
  <c r="I507" i="64"/>
  <c r="E507" i="64"/>
  <c r="AC506" i="64"/>
  <c r="Y506" i="64"/>
  <c r="I506" i="64"/>
  <c r="E506" i="64"/>
  <c r="AC505" i="64"/>
  <c r="Y505" i="64"/>
  <c r="I505" i="64"/>
  <c r="E505" i="64"/>
  <c r="AC504" i="64"/>
  <c r="Y504" i="64"/>
  <c r="I504" i="64"/>
  <c r="E504" i="64"/>
  <c r="AC503" i="64"/>
  <c r="Y503" i="64"/>
  <c r="I503" i="64"/>
  <c r="E503" i="64"/>
  <c r="AC502" i="64"/>
  <c r="Y502" i="64"/>
  <c r="I502" i="64"/>
  <c r="E502" i="64"/>
  <c r="AC501" i="64"/>
  <c r="Y501" i="64"/>
  <c r="I501" i="64"/>
  <c r="E501" i="64"/>
  <c r="AC500" i="64"/>
  <c r="Y500" i="64"/>
  <c r="I500" i="64"/>
  <c r="E500" i="64"/>
  <c r="AC499" i="64"/>
  <c r="I499" i="64"/>
  <c r="AC498" i="64"/>
  <c r="Y498" i="64"/>
  <c r="I498" i="64"/>
  <c r="E498" i="64"/>
  <c r="AC497" i="64"/>
  <c r="Y497" i="64"/>
  <c r="I497" i="64"/>
  <c r="E497" i="64"/>
  <c r="AC496" i="64"/>
  <c r="Y496" i="64"/>
  <c r="I496" i="64"/>
  <c r="E496" i="64"/>
  <c r="AC495" i="64"/>
  <c r="Y495" i="64"/>
  <c r="I495" i="64"/>
  <c r="E495" i="64"/>
  <c r="AC494" i="64"/>
  <c r="Y494" i="64"/>
  <c r="I494" i="64"/>
  <c r="E494" i="64"/>
  <c r="AC493" i="64"/>
  <c r="Y493" i="64"/>
  <c r="I493" i="64"/>
  <c r="E493" i="64"/>
  <c r="AC492" i="64"/>
  <c r="Y492" i="64"/>
  <c r="I492" i="64"/>
  <c r="E492" i="64"/>
  <c r="AC491" i="64"/>
  <c r="Y491" i="64"/>
  <c r="I491" i="64"/>
  <c r="E491" i="64"/>
  <c r="AC490" i="64"/>
  <c r="Y490" i="64"/>
  <c r="I490" i="64"/>
  <c r="E490" i="64"/>
  <c r="AC485" i="64"/>
  <c r="Y485" i="64"/>
  <c r="I485" i="64"/>
  <c r="E485" i="64"/>
  <c r="AC484" i="64"/>
  <c r="Y484" i="64"/>
  <c r="I484" i="64"/>
  <c r="E484" i="64"/>
  <c r="AC483" i="64"/>
  <c r="Y483" i="64"/>
  <c r="I483" i="64"/>
  <c r="E483" i="64"/>
  <c r="AC482" i="64"/>
  <c r="Y482" i="64"/>
  <c r="I482" i="64"/>
  <c r="E482" i="64"/>
  <c r="AC481" i="64"/>
  <c r="Y481" i="64"/>
  <c r="I481" i="64"/>
  <c r="E481" i="64"/>
  <c r="AC480" i="64"/>
  <c r="Y480" i="64"/>
  <c r="I480" i="64"/>
  <c r="E480" i="64"/>
  <c r="AC479" i="64"/>
  <c r="Y479" i="64"/>
  <c r="I479" i="64"/>
  <c r="E479" i="64"/>
  <c r="AC478" i="64"/>
  <c r="Y478" i="64"/>
  <c r="I478" i="64"/>
  <c r="E478" i="64"/>
  <c r="AC477" i="64"/>
  <c r="Y477" i="64"/>
  <c r="I477" i="64"/>
  <c r="E477" i="64"/>
  <c r="AC476" i="64"/>
  <c r="Y476" i="64"/>
  <c r="I476" i="64"/>
  <c r="E476" i="64"/>
  <c r="AC475" i="64"/>
  <c r="Y475" i="64"/>
  <c r="I475" i="64"/>
  <c r="AC474" i="64"/>
  <c r="Y474" i="64"/>
  <c r="I474" i="64"/>
  <c r="E474" i="64"/>
  <c r="AC473" i="64"/>
  <c r="Y473" i="64"/>
  <c r="I473" i="64"/>
  <c r="E473" i="64"/>
  <c r="AC472" i="64"/>
  <c r="Y472" i="64"/>
  <c r="I472" i="64"/>
  <c r="E472" i="64"/>
  <c r="AC471" i="64"/>
  <c r="Y471" i="64"/>
  <c r="I471" i="64"/>
  <c r="E471" i="64"/>
  <c r="AC470" i="64"/>
  <c r="Y470" i="64"/>
  <c r="I470" i="64"/>
  <c r="E470" i="64"/>
  <c r="AC469" i="64"/>
  <c r="Y469" i="64"/>
  <c r="I469" i="64"/>
  <c r="E469" i="64"/>
  <c r="AC468" i="64"/>
  <c r="Y468" i="64"/>
  <c r="I468" i="64"/>
  <c r="E468" i="64"/>
  <c r="AC467" i="64"/>
  <c r="Y467" i="64"/>
  <c r="I467" i="64"/>
  <c r="E467" i="64"/>
  <c r="AC466" i="64"/>
  <c r="Y466" i="64"/>
  <c r="I466" i="64"/>
  <c r="E466" i="64"/>
  <c r="AC465" i="64"/>
  <c r="Y465" i="64"/>
  <c r="I465" i="64"/>
  <c r="E465" i="64"/>
  <c r="AC464" i="64"/>
  <c r="Y464" i="64"/>
  <c r="I464" i="64"/>
  <c r="E464" i="64"/>
  <c r="AC463" i="64"/>
  <c r="Y463" i="64"/>
  <c r="I463" i="64"/>
  <c r="E463" i="64"/>
  <c r="AC462" i="64"/>
  <c r="Y462" i="64"/>
  <c r="I462" i="64"/>
  <c r="E462" i="64"/>
  <c r="AC461" i="64"/>
  <c r="Y461" i="64"/>
  <c r="I461" i="64"/>
  <c r="E461" i="64"/>
  <c r="AC460" i="64"/>
  <c r="Y460" i="64"/>
  <c r="I460" i="64"/>
  <c r="E460" i="64"/>
  <c r="AC459" i="64"/>
  <c r="Y459" i="64"/>
  <c r="I459" i="64"/>
  <c r="E459" i="64"/>
  <c r="AC458" i="64"/>
  <c r="Y458" i="64"/>
  <c r="I458" i="64"/>
  <c r="E458" i="64"/>
  <c r="AC457" i="64"/>
  <c r="Y457" i="64"/>
  <c r="I457" i="64"/>
  <c r="E457" i="64"/>
  <c r="AC456" i="64"/>
  <c r="Y456" i="64"/>
  <c r="I456" i="64"/>
  <c r="E456" i="64"/>
  <c r="AC455" i="64"/>
  <c r="Y455" i="64"/>
  <c r="I455" i="64"/>
  <c r="E455" i="64"/>
  <c r="AC454" i="64"/>
  <c r="Y454" i="64"/>
  <c r="I454" i="64"/>
  <c r="E454" i="64"/>
  <c r="AC453" i="64"/>
  <c r="Y453" i="64"/>
  <c r="I453" i="64"/>
  <c r="E453" i="64"/>
  <c r="AC452" i="64"/>
  <c r="Y452" i="64"/>
  <c r="I452" i="64"/>
  <c r="E452" i="64"/>
  <c r="AC451" i="64"/>
  <c r="Y451" i="64"/>
  <c r="I451" i="64"/>
  <c r="E451" i="64"/>
  <c r="I450" i="64"/>
  <c r="AC449" i="64"/>
  <c r="Y449" i="64"/>
  <c r="I449" i="64"/>
  <c r="E449" i="64"/>
  <c r="AC448" i="64"/>
  <c r="Y448" i="64"/>
  <c r="I448" i="64"/>
  <c r="E448" i="64"/>
  <c r="AC447" i="64"/>
  <c r="Y447" i="64"/>
  <c r="I447" i="64"/>
  <c r="E447" i="64"/>
  <c r="AC446" i="64"/>
  <c r="Y446" i="64"/>
  <c r="I446" i="64"/>
  <c r="E446" i="64"/>
  <c r="AC445" i="64"/>
  <c r="Y445" i="64"/>
  <c r="I445" i="64"/>
  <c r="E445" i="64"/>
  <c r="AC444" i="64"/>
  <c r="Y444" i="64"/>
  <c r="I444" i="64"/>
  <c r="E444" i="64"/>
  <c r="AC443" i="64"/>
  <c r="Y443" i="64"/>
  <c r="I443" i="64"/>
  <c r="E443" i="64"/>
  <c r="AC442" i="64"/>
  <c r="Y442" i="64"/>
  <c r="I442" i="64"/>
  <c r="E442" i="64"/>
  <c r="AC441" i="64"/>
  <c r="Y441" i="64"/>
  <c r="I441" i="64"/>
  <c r="E441" i="64"/>
  <c r="AC440" i="64"/>
  <c r="Y440" i="64"/>
  <c r="I440" i="64"/>
  <c r="E440" i="64"/>
  <c r="AC439" i="64"/>
  <c r="Y439" i="64"/>
  <c r="I439" i="64"/>
  <c r="E439" i="64"/>
  <c r="AC438" i="64"/>
  <c r="Y438" i="64"/>
  <c r="I438" i="64"/>
  <c r="E438" i="64"/>
  <c r="AC437" i="64"/>
  <c r="Y437" i="64"/>
  <c r="I437" i="64"/>
  <c r="E437" i="64"/>
  <c r="AC436" i="64"/>
  <c r="Y436" i="64"/>
  <c r="I436" i="64"/>
  <c r="E436" i="64"/>
  <c r="AC435" i="64"/>
  <c r="Y435" i="64"/>
  <c r="I435" i="64"/>
  <c r="E435" i="64"/>
  <c r="AC434" i="64"/>
  <c r="Y434" i="64"/>
  <c r="I434" i="64"/>
  <c r="E434" i="64"/>
  <c r="AC433" i="64"/>
  <c r="Y433" i="64"/>
  <c r="I433" i="64"/>
  <c r="E433" i="64"/>
  <c r="AC432" i="64"/>
  <c r="Y432" i="64"/>
  <c r="I432" i="64"/>
  <c r="E432" i="64"/>
  <c r="AC431" i="64"/>
  <c r="Y431" i="64"/>
  <c r="I431" i="64"/>
  <c r="E431" i="64"/>
  <c r="AC430" i="64"/>
  <c r="Y430" i="64"/>
  <c r="I430" i="64"/>
  <c r="E430" i="64"/>
  <c r="AC429" i="64"/>
  <c r="Y429" i="64"/>
  <c r="I429" i="64"/>
  <c r="E429" i="64"/>
  <c r="AC428" i="64"/>
  <c r="Y428" i="64"/>
  <c r="I428" i="64"/>
  <c r="E428" i="64"/>
  <c r="AC427" i="64"/>
  <c r="Y427" i="64"/>
  <c r="I427" i="64"/>
  <c r="E427" i="64"/>
  <c r="AC426" i="64"/>
  <c r="Y426" i="64"/>
  <c r="I426" i="64"/>
  <c r="E426" i="64"/>
  <c r="AD331" i="64"/>
  <c r="AC331" i="64"/>
  <c r="AB331" i="64"/>
  <c r="AA331" i="64"/>
  <c r="Z331" i="64"/>
  <c r="Y331" i="64"/>
  <c r="J331" i="64"/>
  <c r="I331" i="64"/>
  <c r="H331" i="64"/>
  <c r="G331" i="64"/>
  <c r="F331" i="64"/>
  <c r="E331" i="64"/>
  <c r="AD330" i="64"/>
  <c r="AC330" i="64"/>
  <c r="AB330" i="64"/>
  <c r="AA330" i="64"/>
  <c r="Z330" i="64"/>
  <c r="Y330" i="64"/>
  <c r="J330" i="64"/>
  <c r="I330" i="64"/>
  <c r="H330" i="64"/>
  <c r="G330" i="64"/>
  <c r="F330" i="64"/>
  <c r="E330" i="64"/>
  <c r="AD329" i="64"/>
  <c r="AC329" i="64"/>
  <c r="AB329" i="64"/>
  <c r="AA329" i="64"/>
  <c r="Z329" i="64"/>
  <c r="Y329" i="64"/>
  <c r="J329" i="64"/>
  <c r="I329" i="64"/>
  <c r="H329" i="64"/>
  <c r="G329" i="64"/>
  <c r="F329" i="64"/>
  <c r="E329" i="64"/>
  <c r="AD328" i="64"/>
  <c r="AC328" i="64"/>
  <c r="AB328" i="64"/>
  <c r="AA328" i="64"/>
  <c r="Z328" i="64"/>
  <c r="Y328" i="64"/>
  <c r="J328" i="64"/>
  <c r="I328" i="64"/>
  <c r="H328" i="64"/>
  <c r="G328" i="64"/>
  <c r="F328" i="64"/>
  <c r="E328" i="64"/>
  <c r="AD327" i="64"/>
  <c r="AC327" i="64"/>
  <c r="AB327" i="64"/>
  <c r="AA327" i="64"/>
  <c r="Z327" i="64"/>
  <c r="Y327" i="64"/>
  <c r="J327" i="64"/>
  <c r="I327" i="64"/>
  <c r="H327" i="64"/>
  <c r="G327" i="64"/>
  <c r="F327" i="64"/>
  <c r="E327" i="64"/>
  <c r="AD326" i="64"/>
  <c r="AC326" i="64"/>
  <c r="AB326" i="64"/>
  <c r="AA326" i="64"/>
  <c r="Z326" i="64"/>
  <c r="Y326" i="64"/>
  <c r="J326" i="64"/>
  <c r="I326" i="64"/>
  <c r="H326" i="64"/>
  <c r="G326" i="64"/>
  <c r="F326" i="64"/>
  <c r="E326" i="64"/>
  <c r="AD325" i="64"/>
  <c r="AC325" i="64"/>
  <c r="AB325" i="64"/>
  <c r="AA325" i="64"/>
  <c r="Z325" i="64"/>
  <c r="Y325" i="64"/>
  <c r="J325" i="64"/>
  <c r="I325" i="64"/>
  <c r="H325" i="64"/>
  <c r="G325" i="64"/>
  <c r="F325" i="64"/>
  <c r="E325" i="64"/>
  <c r="AD324" i="64"/>
  <c r="AC324" i="64"/>
  <c r="AB324" i="64"/>
  <c r="AA324" i="64"/>
  <c r="Z324" i="64"/>
  <c r="Y324" i="64"/>
  <c r="J324" i="64"/>
  <c r="I324" i="64"/>
  <c r="H324" i="64"/>
  <c r="G324" i="64"/>
  <c r="F324" i="64"/>
  <c r="E324" i="64"/>
  <c r="AD323" i="64"/>
  <c r="AC323" i="64"/>
  <c r="AB323" i="64"/>
  <c r="AA323" i="64"/>
  <c r="Z323" i="64"/>
  <c r="Y323" i="64"/>
  <c r="J323" i="64"/>
  <c r="I323" i="64"/>
  <c r="H323" i="64"/>
  <c r="G323" i="64"/>
  <c r="F323" i="64"/>
  <c r="E323" i="64"/>
  <c r="AD322" i="64"/>
  <c r="AC322" i="64"/>
  <c r="AB322" i="64"/>
  <c r="AA322" i="64"/>
  <c r="Z322" i="64"/>
  <c r="Y322" i="64"/>
  <c r="J322" i="64"/>
  <c r="I322" i="64"/>
  <c r="H322" i="64"/>
  <c r="G322" i="64"/>
  <c r="F322" i="64"/>
  <c r="E322" i="64"/>
  <c r="AD321" i="64"/>
  <c r="AC321" i="64"/>
  <c r="AB321" i="64"/>
  <c r="AA321" i="64"/>
  <c r="Z321" i="64"/>
  <c r="Y321" i="64"/>
  <c r="J321" i="64"/>
  <c r="I321" i="64"/>
  <c r="H321" i="64"/>
  <c r="G321" i="64"/>
  <c r="F321" i="64"/>
  <c r="E321" i="64"/>
  <c r="AD320" i="64"/>
  <c r="AC320" i="64"/>
  <c r="AB320" i="64"/>
  <c r="AA320" i="64"/>
  <c r="Z320" i="64"/>
  <c r="Y320" i="64"/>
  <c r="J320" i="64"/>
  <c r="I320" i="64"/>
  <c r="H320" i="64"/>
  <c r="G320" i="64"/>
  <c r="F320" i="64"/>
  <c r="E320" i="64"/>
  <c r="AD319" i="64"/>
  <c r="AC319" i="64"/>
  <c r="AB319" i="64"/>
  <c r="AA319" i="64"/>
  <c r="Z319" i="64"/>
  <c r="Y319" i="64"/>
  <c r="J319" i="64"/>
  <c r="I319" i="64"/>
  <c r="H319" i="64"/>
  <c r="G319" i="64"/>
  <c r="F319" i="64"/>
  <c r="E319" i="64"/>
  <c r="AD318" i="64"/>
  <c r="AC318" i="64"/>
  <c r="AB318" i="64"/>
  <c r="AA318" i="64"/>
  <c r="Z318" i="64"/>
  <c r="Y318" i="64"/>
  <c r="J318" i="64"/>
  <c r="I318" i="64"/>
  <c r="H318" i="64"/>
  <c r="G318" i="64"/>
  <c r="F318" i="64"/>
  <c r="E318" i="64"/>
  <c r="AD317" i="64"/>
  <c r="AC317" i="64"/>
  <c r="AB317" i="64"/>
  <c r="AA317" i="64"/>
  <c r="Z317" i="64"/>
  <c r="Y317" i="64"/>
  <c r="J317" i="64"/>
  <c r="I317" i="64"/>
  <c r="H317" i="64"/>
  <c r="G317" i="64"/>
  <c r="F317" i="64"/>
  <c r="E317" i="64"/>
  <c r="AD316" i="64"/>
  <c r="AC316" i="64"/>
  <c r="AB316" i="64"/>
  <c r="AA316" i="64"/>
  <c r="Z316" i="64"/>
  <c r="Y316" i="64"/>
  <c r="J316" i="64"/>
  <c r="I316" i="64"/>
  <c r="H316" i="64"/>
  <c r="G316" i="64"/>
  <c r="F316" i="64"/>
  <c r="E316" i="64"/>
  <c r="AD315" i="64"/>
  <c r="AC315" i="64"/>
  <c r="AB315" i="64"/>
  <c r="AA315" i="64"/>
  <c r="Z315" i="64"/>
  <c r="Y315" i="64"/>
  <c r="J315" i="64"/>
  <c r="I315" i="64"/>
  <c r="H315" i="64"/>
  <c r="G315" i="64"/>
  <c r="F315" i="64"/>
  <c r="E315" i="64"/>
  <c r="AD314" i="64"/>
  <c r="AC314" i="64"/>
  <c r="AB314" i="64"/>
  <c r="AA314" i="64"/>
  <c r="Z314" i="64"/>
  <c r="Y314" i="64"/>
  <c r="J314" i="64"/>
  <c r="I314" i="64"/>
  <c r="H314" i="64"/>
  <c r="G314" i="64"/>
  <c r="F314" i="64"/>
  <c r="E314" i="64"/>
  <c r="AD313" i="64"/>
  <c r="AC313" i="64"/>
  <c r="AB313" i="64"/>
  <c r="AA313" i="64"/>
  <c r="Z313" i="64"/>
  <c r="Y313" i="64"/>
  <c r="J313" i="64"/>
  <c r="I313" i="64"/>
  <c r="H313" i="64"/>
  <c r="G313" i="64"/>
  <c r="F313" i="64"/>
  <c r="E313" i="64"/>
  <c r="AD312" i="64"/>
  <c r="AC312" i="64"/>
  <c r="AB312" i="64"/>
  <c r="AA312" i="64"/>
  <c r="Z312" i="64"/>
  <c r="Y312" i="64"/>
  <c r="J312" i="64"/>
  <c r="I312" i="64"/>
  <c r="H312" i="64"/>
  <c r="G312" i="64"/>
  <c r="F312" i="64"/>
  <c r="E312" i="64"/>
  <c r="AD311" i="64"/>
  <c r="AC311" i="64"/>
  <c r="AB311" i="64"/>
  <c r="AA311" i="64"/>
  <c r="Z311" i="64"/>
  <c r="Y311" i="64"/>
  <c r="J311" i="64"/>
  <c r="I311" i="64"/>
  <c r="H311" i="64"/>
  <c r="G311" i="64"/>
  <c r="F311" i="64"/>
  <c r="E311" i="64"/>
  <c r="AD310" i="64"/>
  <c r="AC310" i="64"/>
  <c r="AB310" i="64"/>
  <c r="AA310" i="64"/>
  <c r="Z310" i="64"/>
  <c r="Y310" i="64"/>
  <c r="J310" i="64"/>
  <c r="I310" i="64"/>
  <c r="H310" i="64"/>
  <c r="G310" i="64"/>
  <c r="F310" i="64"/>
  <c r="E310" i="64"/>
  <c r="AD309" i="64"/>
  <c r="AC309" i="64"/>
  <c r="AB309" i="64"/>
  <c r="AA309" i="64"/>
  <c r="Z309" i="64"/>
  <c r="Y309" i="64"/>
  <c r="J309" i="64"/>
  <c r="I309" i="64"/>
  <c r="H309" i="64"/>
  <c r="G309" i="64"/>
  <c r="F309" i="64"/>
  <c r="E309" i="64"/>
  <c r="AD308" i="64"/>
  <c r="AC308" i="64"/>
  <c r="AB308" i="64"/>
  <c r="AA308" i="64"/>
  <c r="Z308" i="64"/>
  <c r="Y308" i="64"/>
  <c r="J308" i="64"/>
  <c r="I308" i="64"/>
  <c r="H308" i="64"/>
  <c r="G308" i="64"/>
  <c r="F308" i="64"/>
  <c r="E308" i="64"/>
  <c r="AD307" i="64"/>
  <c r="AC307" i="64"/>
  <c r="AB307" i="64"/>
  <c r="AA307" i="64"/>
  <c r="Z307" i="64"/>
  <c r="Y307" i="64"/>
  <c r="J307" i="64"/>
  <c r="I307" i="64"/>
  <c r="H307" i="64"/>
  <c r="G307" i="64"/>
  <c r="F307" i="64"/>
  <c r="E307" i="64"/>
  <c r="AD306" i="64"/>
  <c r="AC306" i="64"/>
  <c r="AB306" i="64"/>
  <c r="AA306" i="64"/>
  <c r="Z306" i="64"/>
  <c r="Y306" i="64"/>
  <c r="J306" i="64"/>
  <c r="I306" i="64"/>
  <c r="H306" i="64"/>
  <c r="G306" i="64"/>
  <c r="F306" i="64"/>
  <c r="E306" i="64"/>
  <c r="AD305" i="64"/>
  <c r="AC305" i="64"/>
  <c r="AB305" i="64"/>
  <c r="AA305" i="64"/>
  <c r="Z305" i="64"/>
  <c r="Y305" i="64"/>
  <c r="J305" i="64"/>
  <c r="I305" i="64"/>
  <c r="H305" i="64"/>
  <c r="G305" i="64"/>
  <c r="F305" i="64"/>
  <c r="E305" i="64"/>
  <c r="AD304" i="64"/>
  <c r="AC304" i="64"/>
  <c r="AB304" i="64"/>
  <c r="AA304" i="64"/>
  <c r="Z304" i="64"/>
  <c r="Y304" i="64"/>
  <c r="J304" i="64"/>
  <c r="I304" i="64"/>
  <c r="H304" i="64"/>
  <c r="G304" i="64"/>
  <c r="F304" i="64"/>
  <c r="E304" i="64"/>
  <c r="AD303" i="64"/>
  <c r="AC303" i="64"/>
  <c r="AB303" i="64"/>
  <c r="AA303" i="64"/>
  <c r="Z303" i="64"/>
  <c r="Y303" i="64"/>
  <c r="J303" i="64"/>
  <c r="I303" i="64"/>
  <c r="H303" i="64"/>
  <c r="G303" i="64"/>
  <c r="F303" i="64"/>
  <c r="E303" i="64"/>
  <c r="AD302" i="64"/>
  <c r="AC302" i="64"/>
  <c r="AB302" i="64"/>
  <c r="AA302" i="64"/>
  <c r="Z302" i="64"/>
  <c r="Y302" i="64"/>
  <c r="J302" i="64"/>
  <c r="I302" i="64"/>
  <c r="H302" i="64"/>
  <c r="G302" i="64"/>
  <c r="F302" i="64"/>
  <c r="E302" i="64"/>
  <c r="AD301" i="64"/>
  <c r="AC301" i="64"/>
  <c r="AB301" i="64"/>
  <c r="AA301" i="64"/>
  <c r="Z301" i="64"/>
  <c r="Y301" i="64"/>
  <c r="J301" i="64"/>
  <c r="I301" i="64"/>
  <c r="H301" i="64"/>
  <c r="G301" i="64"/>
  <c r="F301" i="64"/>
  <c r="E301" i="64"/>
  <c r="AD300" i="64"/>
  <c r="AC300" i="64"/>
  <c r="AB300" i="64"/>
  <c r="AA300" i="64"/>
  <c r="Z300" i="64"/>
  <c r="Y300" i="64"/>
  <c r="J300" i="64"/>
  <c r="I300" i="64"/>
  <c r="H300" i="64"/>
  <c r="G300" i="64"/>
  <c r="F300" i="64"/>
  <c r="E300" i="64"/>
  <c r="AD299" i="64"/>
  <c r="AC299" i="64"/>
  <c r="AB299" i="64"/>
  <c r="AA299" i="64"/>
  <c r="Z299" i="64"/>
  <c r="Y299" i="64"/>
  <c r="J299" i="64"/>
  <c r="I299" i="64"/>
  <c r="H299" i="64"/>
  <c r="G299" i="64"/>
  <c r="F299" i="64"/>
  <c r="E299" i="64"/>
  <c r="AD298" i="64"/>
  <c r="AC298" i="64"/>
  <c r="AB298" i="64"/>
  <c r="AA298" i="64"/>
  <c r="Z298" i="64"/>
  <c r="Y298" i="64"/>
  <c r="J298" i="64"/>
  <c r="I298" i="64"/>
  <c r="H298" i="64"/>
  <c r="G298" i="64"/>
  <c r="F298" i="64"/>
  <c r="E298" i="64"/>
  <c r="AD297" i="64"/>
  <c r="AC297" i="64"/>
  <c r="AB297" i="64"/>
  <c r="AA297" i="64"/>
  <c r="Z297" i="64"/>
  <c r="Y297" i="64"/>
  <c r="J297" i="64"/>
  <c r="I297" i="64"/>
  <c r="H297" i="64"/>
  <c r="G297" i="64"/>
  <c r="F297" i="64"/>
  <c r="E297" i="64"/>
  <c r="AD296" i="64"/>
  <c r="AC296" i="64"/>
  <c r="AB296" i="64"/>
  <c r="AA296" i="64"/>
  <c r="Z296" i="64"/>
  <c r="Y296" i="64"/>
  <c r="J296" i="64"/>
  <c r="I296" i="64"/>
  <c r="H296" i="64"/>
  <c r="G296" i="64"/>
  <c r="F296" i="64"/>
  <c r="E296" i="64"/>
  <c r="AD295" i="64"/>
  <c r="AC295" i="64"/>
  <c r="AB295" i="64"/>
  <c r="AA295" i="64"/>
  <c r="Z295" i="64"/>
  <c r="Y295" i="64"/>
  <c r="J295" i="64"/>
  <c r="H295" i="64"/>
  <c r="G295" i="64"/>
  <c r="F295" i="64"/>
  <c r="AD294" i="64"/>
  <c r="AC294" i="64"/>
  <c r="AB294" i="64"/>
  <c r="AA294" i="64"/>
  <c r="Z294" i="64"/>
  <c r="Y294" i="64"/>
  <c r="J294" i="64"/>
  <c r="I294" i="64"/>
  <c r="H294" i="64"/>
  <c r="G294" i="64"/>
  <c r="F294" i="64"/>
  <c r="E294" i="64"/>
  <c r="AD293" i="64"/>
  <c r="AC293" i="64"/>
  <c r="AB293" i="64"/>
  <c r="AA293" i="64"/>
  <c r="Z293" i="64"/>
  <c r="Y293" i="64"/>
  <c r="J293" i="64"/>
  <c r="I293" i="64"/>
  <c r="H293" i="64"/>
  <c r="G293" i="64"/>
  <c r="F293" i="64"/>
  <c r="E293" i="64"/>
  <c r="AD292" i="64"/>
  <c r="AC292" i="64"/>
  <c r="AB292" i="64"/>
  <c r="AA292" i="64"/>
  <c r="Z292" i="64"/>
  <c r="Y292" i="64"/>
  <c r="J292" i="64"/>
  <c r="I292" i="64"/>
  <c r="H292" i="64"/>
  <c r="G292" i="64"/>
  <c r="F292" i="64"/>
  <c r="E292" i="64"/>
  <c r="AD287" i="64"/>
  <c r="AC287" i="64"/>
  <c r="AB287" i="64"/>
  <c r="AA287" i="64"/>
  <c r="Z287" i="64"/>
  <c r="Y287" i="64"/>
  <c r="J287" i="64"/>
  <c r="I287" i="64"/>
  <c r="H287" i="64"/>
  <c r="G287" i="64"/>
  <c r="F287" i="64"/>
  <c r="E287" i="64"/>
  <c r="AD286" i="64"/>
  <c r="AC286" i="64"/>
  <c r="AB286" i="64"/>
  <c r="AA286" i="64"/>
  <c r="Z286" i="64"/>
  <c r="Y286" i="64"/>
  <c r="J286" i="64"/>
  <c r="I286" i="64"/>
  <c r="H286" i="64"/>
  <c r="G286" i="64"/>
  <c r="F286" i="64"/>
  <c r="E286" i="64"/>
  <c r="AD285" i="64"/>
  <c r="AC285" i="64"/>
  <c r="AB285" i="64"/>
  <c r="AA285" i="64"/>
  <c r="Z285" i="64"/>
  <c r="Y285" i="64"/>
  <c r="J285" i="64"/>
  <c r="I285" i="64"/>
  <c r="H285" i="64"/>
  <c r="G285" i="64"/>
  <c r="F285" i="64"/>
  <c r="E285" i="64"/>
  <c r="AD284" i="64"/>
  <c r="AC284" i="64"/>
  <c r="AB284" i="64"/>
  <c r="AA284" i="64"/>
  <c r="Z284" i="64"/>
  <c r="Y284" i="64"/>
  <c r="J284" i="64"/>
  <c r="I284" i="64"/>
  <c r="H284" i="64"/>
  <c r="G284" i="64"/>
  <c r="F284" i="64"/>
  <c r="E284" i="64"/>
  <c r="AD283" i="64"/>
  <c r="AC283" i="64"/>
  <c r="AB283" i="64"/>
  <c r="AA283" i="64"/>
  <c r="Z283" i="64"/>
  <c r="Y283" i="64"/>
  <c r="J283" i="64"/>
  <c r="I283" i="64"/>
  <c r="H283" i="64"/>
  <c r="G283" i="64"/>
  <c r="F283" i="64"/>
  <c r="E283" i="64"/>
  <c r="AD282" i="64"/>
  <c r="AC282" i="64"/>
  <c r="AB282" i="64"/>
  <c r="AA282" i="64"/>
  <c r="Z282" i="64"/>
  <c r="Y282" i="64"/>
  <c r="J282" i="64"/>
  <c r="I282" i="64"/>
  <c r="H282" i="64"/>
  <c r="G282" i="64"/>
  <c r="F282" i="64"/>
  <c r="E282" i="64"/>
  <c r="AD281" i="64"/>
  <c r="AC281" i="64"/>
  <c r="AB281" i="64"/>
  <c r="AA281" i="64"/>
  <c r="Z281" i="64"/>
  <c r="Y281" i="64"/>
  <c r="J281" i="64"/>
  <c r="I281" i="64"/>
  <c r="H281" i="64"/>
  <c r="G281" i="64"/>
  <c r="F281" i="64"/>
  <c r="E281" i="64"/>
  <c r="AD280" i="64"/>
  <c r="AC280" i="64"/>
  <c r="AB280" i="64"/>
  <c r="AA280" i="64"/>
  <c r="Z280" i="64"/>
  <c r="Y280" i="64"/>
  <c r="J280" i="64"/>
  <c r="I280" i="64"/>
  <c r="H280" i="64"/>
  <c r="G280" i="64"/>
  <c r="F280" i="64"/>
  <c r="E280" i="64"/>
  <c r="AD279" i="64"/>
  <c r="AC279" i="64"/>
  <c r="AB279" i="64"/>
  <c r="AA279" i="64"/>
  <c r="Z279" i="64"/>
  <c r="Y279" i="64"/>
  <c r="J279" i="64"/>
  <c r="I279" i="64"/>
  <c r="H279" i="64"/>
  <c r="G279" i="64"/>
  <c r="F279" i="64"/>
  <c r="E279" i="64"/>
  <c r="AD278" i="64"/>
  <c r="AC278" i="64"/>
  <c r="AB278" i="64"/>
  <c r="AA278" i="64"/>
  <c r="Z278" i="64"/>
  <c r="Y278" i="64"/>
  <c r="J278" i="64"/>
  <c r="I278" i="64"/>
  <c r="H278" i="64"/>
  <c r="G278" i="64"/>
  <c r="F278" i="64"/>
  <c r="E278" i="64"/>
  <c r="AD277" i="64"/>
  <c r="AC277" i="64"/>
  <c r="AB277" i="64"/>
  <c r="AA277" i="64"/>
  <c r="Z277" i="64"/>
  <c r="Y277" i="64"/>
  <c r="J277" i="64"/>
  <c r="I277" i="64"/>
  <c r="H277" i="64"/>
  <c r="G277" i="64"/>
  <c r="F277" i="64"/>
  <c r="E277" i="64"/>
  <c r="AD276" i="64"/>
  <c r="AC276" i="64"/>
  <c r="AB276" i="64"/>
  <c r="AA276" i="64"/>
  <c r="Z276" i="64"/>
  <c r="Y276" i="64"/>
  <c r="J276" i="64"/>
  <c r="I276" i="64"/>
  <c r="H276" i="64"/>
  <c r="G276" i="64"/>
  <c r="F276" i="64"/>
  <c r="E276" i="64"/>
  <c r="AD275" i="64"/>
  <c r="AC275" i="64"/>
  <c r="AB275" i="64"/>
  <c r="AA275" i="64"/>
  <c r="Z275" i="64"/>
  <c r="Y275" i="64"/>
  <c r="J275" i="64"/>
  <c r="I275" i="64"/>
  <c r="H275" i="64"/>
  <c r="G275" i="64"/>
  <c r="F275" i="64"/>
  <c r="E275" i="64"/>
  <c r="AD274" i="64"/>
  <c r="AC274" i="64"/>
  <c r="AB274" i="64"/>
  <c r="AA274" i="64"/>
  <c r="Z274" i="64"/>
  <c r="Y274" i="64"/>
  <c r="J274" i="64"/>
  <c r="I274" i="64"/>
  <c r="H274" i="64"/>
  <c r="G274" i="64"/>
  <c r="F274" i="64"/>
  <c r="E274" i="64"/>
  <c r="AD273" i="64"/>
  <c r="AC273" i="64"/>
  <c r="AB273" i="64"/>
  <c r="AA273" i="64"/>
  <c r="Z273" i="64"/>
  <c r="Y273" i="64"/>
  <c r="J273" i="64"/>
  <c r="I273" i="64"/>
  <c r="H273" i="64"/>
  <c r="G273" i="64"/>
  <c r="F273" i="64"/>
  <c r="E273" i="64"/>
  <c r="AD272" i="64"/>
  <c r="AC272" i="64"/>
  <c r="AB272" i="64"/>
  <c r="AA272" i="64"/>
  <c r="Z272" i="64"/>
  <c r="Y272" i="64"/>
  <c r="J272" i="64"/>
  <c r="I272" i="64"/>
  <c r="H272" i="64"/>
  <c r="G272" i="64"/>
  <c r="F272" i="64"/>
  <c r="E272" i="64"/>
  <c r="AD271" i="64"/>
  <c r="AC271" i="64"/>
  <c r="AB271" i="64"/>
  <c r="AA271" i="64"/>
  <c r="Z271" i="64"/>
  <c r="Y271" i="64"/>
  <c r="J271" i="64"/>
  <c r="I271" i="64"/>
  <c r="H271" i="64"/>
  <c r="G271" i="64"/>
  <c r="F271" i="64"/>
  <c r="E271" i="64"/>
  <c r="AD270" i="64"/>
  <c r="AC270" i="64"/>
  <c r="AB270" i="64"/>
  <c r="AA270" i="64"/>
  <c r="Z270" i="64"/>
  <c r="Y270" i="64"/>
  <c r="J270" i="64"/>
  <c r="I270" i="64"/>
  <c r="H270" i="64"/>
  <c r="G270" i="64"/>
  <c r="F270" i="64"/>
  <c r="E270" i="64"/>
  <c r="AD269" i="64"/>
  <c r="AC269" i="64"/>
  <c r="AB269" i="64"/>
  <c r="AA269" i="64"/>
  <c r="Z269" i="64"/>
  <c r="Y269" i="64"/>
  <c r="J269" i="64"/>
  <c r="I269" i="64"/>
  <c r="H269" i="64"/>
  <c r="G269" i="64"/>
  <c r="F269" i="64"/>
  <c r="E269" i="64"/>
  <c r="AD268" i="64"/>
  <c r="AC268" i="64"/>
  <c r="AB268" i="64"/>
  <c r="AA268" i="64"/>
  <c r="Z268" i="64"/>
  <c r="Y268" i="64"/>
  <c r="J268" i="64"/>
  <c r="I268" i="64"/>
  <c r="H268" i="64"/>
  <c r="G268" i="64"/>
  <c r="F268" i="64"/>
  <c r="E268" i="64"/>
  <c r="AD267" i="64"/>
  <c r="AC267" i="64"/>
  <c r="AB267" i="64"/>
  <c r="AA267" i="64"/>
  <c r="Z267" i="64"/>
  <c r="Y267" i="64"/>
  <c r="J267" i="64"/>
  <c r="I267" i="64"/>
  <c r="H267" i="64"/>
  <c r="G267" i="64"/>
  <c r="F267" i="64"/>
  <c r="E267" i="64"/>
  <c r="AD266" i="64"/>
  <c r="AC266" i="64"/>
  <c r="AB266" i="64"/>
  <c r="AA266" i="64"/>
  <c r="Z266" i="64"/>
  <c r="Y266" i="64"/>
  <c r="J266" i="64"/>
  <c r="I266" i="64"/>
  <c r="H266" i="64"/>
  <c r="G266" i="64"/>
  <c r="F266" i="64"/>
  <c r="E266" i="64"/>
  <c r="AD265" i="64"/>
  <c r="AC265" i="64"/>
  <c r="AB265" i="64"/>
  <c r="AA265" i="64"/>
  <c r="Z265" i="64"/>
  <c r="Y265" i="64"/>
  <c r="J265" i="64"/>
  <c r="I265" i="64"/>
  <c r="H265" i="64"/>
  <c r="G265" i="64"/>
  <c r="F265" i="64"/>
  <c r="E265" i="64"/>
  <c r="AD264" i="64"/>
  <c r="AC264" i="64"/>
  <c r="AB264" i="64"/>
  <c r="AA264" i="64"/>
  <c r="Z264" i="64"/>
  <c r="Y264" i="64"/>
  <c r="J264" i="64"/>
  <c r="I264" i="64"/>
  <c r="H264" i="64"/>
  <c r="G264" i="64"/>
  <c r="F264" i="64"/>
  <c r="E264" i="64"/>
  <c r="AD263" i="64"/>
  <c r="AC263" i="64"/>
  <c r="AB263" i="64"/>
  <c r="AA263" i="64"/>
  <c r="Z263" i="64"/>
  <c r="Y263" i="64"/>
  <c r="J263" i="64"/>
  <c r="I263" i="64"/>
  <c r="H263" i="64"/>
  <c r="G263" i="64"/>
  <c r="F263" i="64"/>
  <c r="E263" i="64"/>
  <c r="AD262" i="64"/>
  <c r="AC262" i="64"/>
  <c r="AB262" i="64"/>
  <c r="AA262" i="64"/>
  <c r="Z262" i="64"/>
  <c r="Y262" i="64"/>
  <c r="J262" i="64"/>
  <c r="I262" i="64"/>
  <c r="H262" i="64"/>
  <c r="G262" i="64"/>
  <c r="F262" i="64"/>
  <c r="E262" i="64"/>
  <c r="AD261" i="64"/>
  <c r="AC261" i="64"/>
  <c r="AB261" i="64"/>
  <c r="AA261" i="64"/>
  <c r="Z261" i="64"/>
  <c r="Y261" i="64"/>
  <c r="J261" i="64"/>
  <c r="I261" i="64"/>
  <c r="H261" i="64"/>
  <c r="G261" i="64"/>
  <c r="F261" i="64"/>
  <c r="E261" i="64"/>
  <c r="AD260" i="64"/>
  <c r="AC260" i="64"/>
  <c r="AB260" i="64"/>
  <c r="AA260" i="64"/>
  <c r="Z260" i="64"/>
  <c r="Y260" i="64"/>
  <c r="J260" i="64"/>
  <c r="I260" i="64"/>
  <c r="H260" i="64"/>
  <c r="G260" i="64"/>
  <c r="F260" i="64"/>
  <c r="E260" i="64"/>
  <c r="AD259" i="64"/>
  <c r="AC259" i="64"/>
  <c r="AB259" i="64"/>
  <c r="AA259" i="64"/>
  <c r="Z259" i="64"/>
  <c r="Y259" i="64"/>
  <c r="J259" i="64"/>
  <c r="I259" i="64"/>
  <c r="H259" i="64"/>
  <c r="G259" i="64"/>
  <c r="F259" i="64"/>
  <c r="E259" i="64"/>
  <c r="AD258" i="64"/>
  <c r="AC258" i="64"/>
  <c r="AB258" i="64"/>
  <c r="AA258" i="64"/>
  <c r="Z258" i="64"/>
  <c r="Y258" i="64"/>
  <c r="J258" i="64"/>
  <c r="I258" i="64"/>
  <c r="H258" i="64"/>
  <c r="G258" i="64"/>
  <c r="F258" i="64"/>
  <c r="E258" i="64"/>
  <c r="AD257" i="64"/>
  <c r="AC257" i="64"/>
  <c r="AB257" i="64"/>
  <c r="AA257" i="64"/>
  <c r="Z257" i="64"/>
  <c r="Y257" i="64"/>
  <c r="J257" i="64"/>
  <c r="I257" i="64"/>
  <c r="H257" i="64"/>
  <c r="G257" i="64"/>
  <c r="F257" i="64"/>
  <c r="AD256" i="64"/>
  <c r="AC256" i="64"/>
  <c r="AB256" i="64"/>
  <c r="AA256" i="64"/>
  <c r="Z256" i="64"/>
  <c r="Y256" i="64"/>
  <c r="J256" i="64"/>
  <c r="I256" i="64"/>
  <c r="H256" i="64"/>
  <c r="G256" i="64"/>
  <c r="F256" i="64"/>
  <c r="E256" i="64"/>
  <c r="AD255" i="64"/>
  <c r="AC255" i="64"/>
  <c r="AB255" i="64"/>
  <c r="AA255" i="64"/>
  <c r="Z255" i="64"/>
  <c r="Y255" i="64"/>
  <c r="J255" i="64"/>
  <c r="I255" i="64"/>
  <c r="H255" i="64"/>
  <c r="G255" i="64"/>
  <c r="F255" i="64"/>
  <c r="E255" i="64"/>
  <c r="AD254" i="64"/>
  <c r="AC254" i="64"/>
  <c r="AB254" i="64"/>
  <c r="AA254" i="64"/>
  <c r="Z254" i="64"/>
  <c r="Y254" i="64"/>
  <c r="J254" i="64"/>
  <c r="I254" i="64"/>
  <c r="H254" i="64"/>
  <c r="G254" i="64"/>
  <c r="F254" i="64"/>
  <c r="E254" i="64"/>
  <c r="AD253" i="64"/>
  <c r="AC253" i="64"/>
  <c r="AB253" i="64"/>
  <c r="AA253" i="64"/>
  <c r="Z253" i="64"/>
  <c r="Y253" i="64"/>
  <c r="J253" i="64"/>
  <c r="I253" i="64"/>
  <c r="H253" i="64"/>
  <c r="G253" i="64"/>
  <c r="F253" i="64"/>
  <c r="E253" i="64"/>
  <c r="AD252" i="64"/>
  <c r="AC252" i="64"/>
  <c r="AB252" i="64"/>
  <c r="AA252" i="64"/>
  <c r="Z252" i="64"/>
  <c r="Y252" i="64"/>
  <c r="J252" i="64"/>
  <c r="H252" i="64"/>
  <c r="G252" i="64"/>
  <c r="F252" i="64"/>
  <c r="E252" i="64"/>
  <c r="AD251" i="64"/>
  <c r="AC251" i="64"/>
  <c r="AB251" i="64"/>
  <c r="AA251" i="64"/>
  <c r="Z251" i="64"/>
  <c r="Y251" i="64"/>
  <c r="J251" i="64"/>
  <c r="I251" i="64"/>
  <c r="H251" i="64"/>
  <c r="G251" i="64"/>
  <c r="F251" i="64"/>
  <c r="E251" i="64"/>
  <c r="AD250" i="64"/>
  <c r="AC250" i="64"/>
  <c r="AB250" i="64"/>
  <c r="AA250" i="64"/>
  <c r="Z250" i="64"/>
  <c r="Y250" i="64"/>
  <c r="J250" i="64"/>
  <c r="I250" i="64"/>
  <c r="H250" i="64"/>
  <c r="G250" i="64"/>
  <c r="F250" i="64"/>
  <c r="E250" i="64"/>
  <c r="AD249" i="64"/>
  <c r="AC249" i="64"/>
  <c r="AB249" i="64"/>
  <c r="AA249" i="64"/>
  <c r="Z249" i="64"/>
  <c r="Y249" i="64"/>
  <c r="J249" i="64"/>
  <c r="I249" i="64"/>
  <c r="H249" i="64"/>
  <c r="G249" i="64"/>
  <c r="F249" i="64"/>
  <c r="E249" i="64"/>
  <c r="AD248" i="64"/>
  <c r="AC248" i="64"/>
  <c r="AB248" i="64"/>
  <c r="AA248" i="64"/>
  <c r="Z248" i="64"/>
  <c r="Y248" i="64"/>
  <c r="J248" i="64"/>
  <c r="I248" i="64"/>
  <c r="H248" i="64"/>
  <c r="G248" i="64"/>
  <c r="F248" i="64"/>
  <c r="E248" i="64"/>
  <c r="AD243" i="64"/>
  <c r="AC243" i="64"/>
  <c r="AB243" i="64"/>
  <c r="AA243" i="64"/>
  <c r="Z243" i="64"/>
  <c r="Y243" i="64"/>
  <c r="J243" i="64"/>
  <c r="I243" i="64"/>
  <c r="H243" i="64"/>
  <c r="G243" i="64"/>
  <c r="F243" i="64"/>
  <c r="E243" i="64"/>
  <c r="AD242" i="64"/>
  <c r="AC242" i="64"/>
  <c r="AB242" i="64"/>
  <c r="AA242" i="64"/>
  <c r="Z242" i="64"/>
  <c r="Y242" i="64"/>
  <c r="J242" i="64"/>
  <c r="I242" i="64"/>
  <c r="H242" i="64"/>
  <c r="G242" i="64"/>
  <c r="F242" i="64"/>
  <c r="E242" i="64"/>
  <c r="AD241" i="64"/>
  <c r="AC241" i="64"/>
  <c r="AB241" i="64"/>
  <c r="AA241" i="64"/>
  <c r="Z241" i="64"/>
  <c r="Y241" i="64"/>
  <c r="J241" i="64"/>
  <c r="I241" i="64"/>
  <c r="H241" i="64"/>
  <c r="G241" i="64"/>
  <c r="F241" i="64"/>
  <c r="E241" i="64"/>
  <c r="AD240" i="64"/>
  <c r="AC240" i="64"/>
  <c r="AB240" i="64"/>
  <c r="AA240" i="64"/>
  <c r="Z240" i="64"/>
  <c r="Y240" i="64"/>
  <c r="J240" i="64"/>
  <c r="I240" i="64"/>
  <c r="H240" i="64"/>
  <c r="G240" i="64"/>
  <c r="F240" i="64"/>
  <c r="E240" i="64"/>
  <c r="AD239" i="64"/>
  <c r="AC239" i="64"/>
  <c r="AB239" i="64"/>
  <c r="AA239" i="64"/>
  <c r="Z239" i="64"/>
  <c r="Y239" i="64"/>
  <c r="J239" i="64"/>
  <c r="I239" i="64"/>
  <c r="H239" i="64"/>
  <c r="G239" i="64"/>
  <c r="F239" i="64"/>
  <c r="E239" i="64"/>
  <c r="AD238" i="64"/>
  <c r="AC238" i="64"/>
  <c r="AB238" i="64"/>
  <c r="AA238" i="64"/>
  <c r="Z238" i="64"/>
  <c r="Y238" i="64"/>
  <c r="J238" i="64"/>
  <c r="I238" i="64"/>
  <c r="H238" i="64"/>
  <c r="G238" i="64"/>
  <c r="F238" i="64"/>
  <c r="E238" i="64"/>
  <c r="AD237" i="64"/>
  <c r="AC237" i="64"/>
  <c r="AB237" i="64"/>
  <c r="AA237" i="64"/>
  <c r="Z237" i="64"/>
  <c r="Y237" i="64"/>
  <c r="J237" i="64"/>
  <c r="I237" i="64"/>
  <c r="H237" i="64"/>
  <c r="G237" i="64"/>
  <c r="F237" i="64"/>
  <c r="E237" i="64"/>
  <c r="AD236" i="64"/>
  <c r="AC236" i="64"/>
  <c r="AB236" i="64"/>
  <c r="AA236" i="64"/>
  <c r="Z236" i="64"/>
  <c r="Y236" i="64"/>
  <c r="J236" i="64"/>
  <c r="I236" i="64"/>
  <c r="H236" i="64"/>
  <c r="G236" i="64"/>
  <c r="F236" i="64"/>
  <c r="E236" i="64"/>
  <c r="AD235" i="64"/>
  <c r="AC235" i="64"/>
  <c r="AB235" i="64"/>
  <c r="AA235" i="64"/>
  <c r="Z235" i="64"/>
  <c r="Y235" i="64"/>
  <c r="J235" i="64"/>
  <c r="I235" i="64"/>
  <c r="H235" i="64"/>
  <c r="G235" i="64"/>
  <c r="F235" i="64"/>
  <c r="E235" i="64"/>
  <c r="AD234" i="64"/>
  <c r="AC234" i="64"/>
  <c r="AB234" i="64"/>
  <c r="AA234" i="64"/>
  <c r="Z234" i="64"/>
  <c r="Y234" i="64"/>
  <c r="J234" i="64"/>
  <c r="I234" i="64"/>
  <c r="H234" i="64"/>
  <c r="G234" i="64"/>
  <c r="F234" i="64"/>
  <c r="E234" i="64"/>
  <c r="AD233" i="64"/>
  <c r="AC233" i="64"/>
  <c r="AB233" i="64"/>
  <c r="AA233" i="64"/>
  <c r="Z233" i="64"/>
  <c r="Y233" i="64"/>
  <c r="J233" i="64"/>
  <c r="I233" i="64"/>
  <c r="H233" i="64"/>
  <c r="G233" i="64"/>
  <c r="F233" i="64"/>
  <c r="E233" i="64"/>
  <c r="AD232" i="64"/>
  <c r="AC232" i="64"/>
  <c r="AB232" i="64"/>
  <c r="AA232" i="64"/>
  <c r="Z232" i="64"/>
  <c r="Y232" i="64"/>
  <c r="J232" i="64"/>
  <c r="I232" i="64"/>
  <c r="H232" i="64"/>
  <c r="G232" i="64"/>
  <c r="F232" i="64"/>
  <c r="E232" i="64"/>
  <c r="AD231" i="64"/>
  <c r="AC231" i="64"/>
  <c r="AB231" i="64"/>
  <c r="AA231" i="64"/>
  <c r="Z231" i="64"/>
  <c r="Y231" i="64"/>
  <c r="J231" i="64"/>
  <c r="I231" i="64"/>
  <c r="H231" i="64"/>
  <c r="G231" i="64"/>
  <c r="F231" i="64"/>
  <c r="E231" i="64"/>
  <c r="AD230" i="64"/>
  <c r="AC230" i="64"/>
  <c r="AB230" i="64"/>
  <c r="AA230" i="64"/>
  <c r="Z230" i="64"/>
  <c r="Y230" i="64"/>
  <c r="J230" i="64"/>
  <c r="I230" i="64"/>
  <c r="H230" i="64"/>
  <c r="G230" i="64"/>
  <c r="F230" i="64"/>
  <c r="E230" i="64"/>
  <c r="AD229" i="64"/>
  <c r="AC229" i="64"/>
  <c r="AB229" i="64"/>
  <c r="AA229" i="64"/>
  <c r="Z229" i="64"/>
  <c r="Y229" i="64"/>
  <c r="J229" i="64"/>
  <c r="I229" i="64"/>
  <c r="H229" i="64"/>
  <c r="G229" i="64"/>
  <c r="F229" i="64"/>
  <c r="E229" i="64"/>
  <c r="AD228" i="64"/>
  <c r="AC228" i="64"/>
  <c r="AB228" i="64"/>
  <c r="AA228" i="64"/>
  <c r="Z228" i="64"/>
  <c r="Y228" i="64"/>
  <c r="J228" i="64"/>
  <c r="I228" i="64"/>
  <c r="H228" i="64"/>
  <c r="G228" i="64"/>
  <c r="F228" i="64"/>
  <c r="E228" i="64"/>
  <c r="AD227" i="64"/>
  <c r="AC227" i="64"/>
  <c r="AB227" i="64"/>
  <c r="AA227" i="64"/>
  <c r="Z227" i="64"/>
  <c r="Y227" i="64"/>
  <c r="J227" i="64"/>
  <c r="I227" i="64"/>
  <c r="H227" i="64"/>
  <c r="G227" i="64"/>
  <c r="F227" i="64"/>
  <c r="E227" i="64"/>
  <c r="AD226" i="64"/>
  <c r="AC226" i="64"/>
  <c r="AB226" i="64"/>
  <c r="AA226" i="64"/>
  <c r="Z226" i="64"/>
  <c r="Y226" i="64"/>
  <c r="J226" i="64"/>
  <c r="I226" i="64"/>
  <c r="H226" i="64"/>
  <c r="G226" i="64"/>
  <c r="F226" i="64"/>
  <c r="E226" i="64"/>
  <c r="AD225" i="64"/>
  <c r="AC225" i="64"/>
  <c r="AB225" i="64"/>
  <c r="AA225" i="64"/>
  <c r="Z225" i="64"/>
  <c r="Y225" i="64"/>
  <c r="J225" i="64"/>
  <c r="I225" i="64"/>
  <c r="H225" i="64"/>
  <c r="G225" i="64"/>
  <c r="F225" i="64"/>
  <c r="E225" i="64"/>
  <c r="AD224" i="64"/>
  <c r="AC224" i="64"/>
  <c r="AB224" i="64"/>
  <c r="AA224" i="64"/>
  <c r="Z224" i="64"/>
  <c r="Y224" i="64"/>
  <c r="J224" i="64"/>
  <c r="I224" i="64"/>
  <c r="H224" i="64"/>
  <c r="G224" i="64"/>
  <c r="F224" i="64"/>
  <c r="E224" i="64"/>
  <c r="AD223" i="64"/>
  <c r="AC223" i="64"/>
  <c r="AB223" i="64"/>
  <c r="AA223" i="64"/>
  <c r="Z223" i="64"/>
  <c r="Y223" i="64"/>
  <c r="J223" i="64"/>
  <c r="I223" i="64"/>
  <c r="H223" i="64"/>
  <c r="G223" i="64"/>
  <c r="F223" i="64"/>
  <c r="E223" i="64"/>
  <c r="AD222" i="64"/>
  <c r="AC222" i="64"/>
  <c r="AB222" i="64"/>
  <c r="AA222" i="64"/>
  <c r="Z222" i="64"/>
  <c r="Y222" i="64"/>
  <c r="J222" i="64"/>
  <c r="I222" i="64"/>
  <c r="H222" i="64"/>
  <c r="G222" i="64"/>
  <c r="F222" i="64"/>
  <c r="E222" i="64"/>
  <c r="AD221" i="64"/>
  <c r="AC221" i="64"/>
  <c r="AB221" i="64"/>
  <c r="AA221" i="64"/>
  <c r="Z221" i="64"/>
  <c r="Y221" i="64"/>
  <c r="J221" i="64"/>
  <c r="I221" i="64"/>
  <c r="H221" i="64"/>
  <c r="G221" i="64"/>
  <c r="F221" i="64"/>
  <c r="E221" i="64"/>
  <c r="AD220" i="64"/>
  <c r="AC220" i="64"/>
  <c r="AB220" i="64"/>
  <c r="AA220" i="64"/>
  <c r="Z220" i="64"/>
  <c r="Y220" i="64"/>
  <c r="J220" i="64"/>
  <c r="I220" i="64"/>
  <c r="H220" i="64"/>
  <c r="G220" i="64"/>
  <c r="F220" i="64"/>
  <c r="E220" i="64"/>
  <c r="AD219" i="64"/>
  <c r="AC219" i="64"/>
  <c r="AB219" i="64"/>
  <c r="AA219" i="64"/>
  <c r="Z219" i="64"/>
  <c r="Y219" i="64"/>
  <c r="J219" i="64"/>
  <c r="I219" i="64"/>
  <c r="H219" i="64"/>
  <c r="G219" i="64"/>
  <c r="F219" i="64"/>
  <c r="E219" i="64"/>
  <c r="AD218" i="64"/>
  <c r="AC218" i="64"/>
  <c r="AB218" i="64"/>
  <c r="AA218" i="64"/>
  <c r="Z218" i="64"/>
  <c r="Y218" i="64"/>
  <c r="J218" i="64"/>
  <c r="I218" i="64"/>
  <c r="H218" i="64"/>
  <c r="G218" i="64"/>
  <c r="F218" i="64"/>
  <c r="E218" i="64"/>
  <c r="AD217" i="64"/>
  <c r="AC217" i="64"/>
  <c r="AB217" i="64"/>
  <c r="AA217" i="64"/>
  <c r="Z217" i="64"/>
  <c r="Y217" i="64"/>
  <c r="J217" i="64"/>
  <c r="I217" i="64"/>
  <c r="H217" i="64"/>
  <c r="G217" i="64"/>
  <c r="F217" i="64"/>
  <c r="E217" i="64"/>
  <c r="AD216" i="64"/>
  <c r="AC216" i="64"/>
  <c r="AB216" i="64"/>
  <c r="AA216" i="64"/>
  <c r="Z216" i="64"/>
  <c r="Y216" i="64"/>
  <c r="J216" i="64"/>
  <c r="I216" i="64"/>
  <c r="H216" i="64"/>
  <c r="G216" i="64"/>
  <c r="F216" i="64"/>
  <c r="E216" i="64"/>
  <c r="AD215" i="64"/>
  <c r="AC215" i="64"/>
  <c r="AB215" i="64"/>
  <c r="AA215" i="64"/>
  <c r="Z215" i="64"/>
  <c r="Y215" i="64"/>
  <c r="J215" i="64"/>
  <c r="I215" i="64"/>
  <c r="H215" i="64"/>
  <c r="G215" i="64"/>
  <c r="F215" i="64"/>
  <c r="E215" i="64"/>
  <c r="AD214" i="64"/>
  <c r="AC214" i="64"/>
  <c r="AB214" i="64"/>
  <c r="AA214" i="64"/>
  <c r="Z214" i="64"/>
  <c r="Y214" i="64"/>
  <c r="J214" i="64"/>
  <c r="I214" i="64"/>
  <c r="H214" i="64"/>
  <c r="G214" i="64"/>
  <c r="F214" i="64"/>
  <c r="E214" i="64"/>
  <c r="AD213" i="64"/>
  <c r="AC213" i="64"/>
  <c r="AB213" i="64"/>
  <c r="AA213" i="64"/>
  <c r="Z213" i="64"/>
  <c r="Y213" i="64"/>
  <c r="J213" i="64"/>
  <c r="I213" i="64"/>
  <c r="H213" i="64"/>
  <c r="G213" i="64"/>
  <c r="F213" i="64"/>
  <c r="E213" i="64"/>
  <c r="AD212" i="64"/>
  <c r="AC212" i="64"/>
  <c r="AB212" i="64"/>
  <c r="AA212" i="64"/>
  <c r="Z212" i="64"/>
  <c r="Y212" i="64"/>
  <c r="J212" i="64"/>
  <c r="I212" i="64"/>
  <c r="H212" i="64"/>
  <c r="G212" i="64"/>
  <c r="F212" i="64"/>
  <c r="E212" i="64"/>
  <c r="AD211" i="64"/>
  <c r="AC211" i="64"/>
  <c r="AB211" i="64"/>
  <c r="AA211" i="64"/>
  <c r="Z211" i="64"/>
  <c r="Y211" i="64"/>
  <c r="J211" i="64"/>
  <c r="I211" i="64"/>
  <c r="H211" i="64"/>
  <c r="G211" i="64"/>
  <c r="F211" i="64"/>
  <c r="E211" i="64"/>
  <c r="AD210" i="64"/>
  <c r="AC210" i="64"/>
  <c r="AB210" i="64"/>
  <c r="AA210" i="64"/>
  <c r="Z210" i="64"/>
  <c r="Y210" i="64"/>
  <c r="J210" i="64"/>
  <c r="I210" i="64"/>
  <c r="H210" i="64"/>
  <c r="G210" i="64"/>
  <c r="F210" i="64"/>
  <c r="E210" i="64"/>
  <c r="AD209" i="64"/>
  <c r="AC209" i="64"/>
  <c r="AB209" i="64"/>
  <c r="AA209" i="64"/>
  <c r="Z209" i="64"/>
  <c r="Y209" i="64"/>
  <c r="J209" i="64"/>
  <c r="I209" i="64"/>
  <c r="H209" i="64"/>
  <c r="G209" i="64"/>
  <c r="F209" i="64"/>
  <c r="E209" i="64"/>
  <c r="AD208" i="64"/>
  <c r="AC208" i="64"/>
  <c r="AB208" i="64"/>
  <c r="AA208" i="64"/>
  <c r="Z208" i="64"/>
  <c r="Y208" i="64"/>
  <c r="J208" i="64"/>
  <c r="I208" i="64"/>
  <c r="H208" i="64"/>
  <c r="G208" i="64"/>
  <c r="F208" i="64"/>
  <c r="E208" i="64"/>
  <c r="AD207" i="64"/>
  <c r="AC207" i="64"/>
  <c r="AB207" i="64"/>
  <c r="AA207" i="64"/>
  <c r="Z207" i="64"/>
  <c r="Y207" i="64"/>
  <c r="J207" i="64"/>
  <c r="I207" i="64"/>
  <c r="H207" i="64"/>
  <c r="G207" i="64"/>
  <c r="F207" i="64"/>
  <c r="E207" i="64"/>
  <c r="AD206" i="64"/>
  <c r="AC206" i="64"/>
  <c r="AB206" i="64"/>
  <c r="AA206" i="64"/>
  <c r="Z206" i="64"/>
  <c r="Y206" i="64"/>
  <c r="J206" i="64"/>
  <c r="I206" i="64"/>
  <c r="H206" i="64"/>
  <c r="G206" i="64"/>
  <c r="F206" i="64"/>
  <c r="E206" i="64"/>
  <c r="AD205" i="64"/>
  <c r="AC205" i="64"/>
  <c r="AB205" i="64"/>
  <c r="AA205" i="64"/>
  <c r="Z205" i="64"/>
  <c r="Y205" i="64"/>
  <c r="J205" i="64"/>
  <c r="I205" i="64"/>
  <c r="H205" i="64"/>
  <c r="G205" i="64"/>
  <c r="F205" i="64"/>
  <c r="E205" i="64"/>
  <c r="AD204" i="64"/>
  <c r="AC204" i="64"/>
  <c r="AB204" i="64"/>
  <c r="AA204" i="64"/>
  <c r="Z204" i="64"/>
  <c r="Y204" i="64"/>
  <c r="J204" i="64"/>
  <c r="I204" i="64"/>
  <c r="H204" i="64"/>
  <c r="G204" i="64"/>
  <c r="F204" i="64"/>
  <c r="E204" i="64"/>
  <c r="AD199" i="64"/>
  <c r="AC199" i="64"/>
  <c r="AB199" i="64"/>
  <c r="AA199" i="64"/>
  <c r="Z199" i="64"/>
  <c r="Y199" i="64"/>
  <c r="J199" i="64"/>
  <c r="I199" i="64"/>
  <c r="H199" i="64"/>
  <c r="G199" i="64"/>
  <c r="F199" i="64"/>
  <c r="E199" i="64"/>
  <c r="AD198" i="64"/>
  <c r="AC198" i="64"/>
  <c r="AB198" i="64"/>
  <c r="AA198" i="64"/>
  <c r="Z198" i="64"/>
  <c r="Y198" i="64"/>
  <c r="J198" i="64"/>
  <c r="I198" i="64"/>
  <c r="H198" i="64"/>
  <c r="G198" i="64"/>
  <c r="F198" i="64"/>
  <c r="E198" i="64"/>
  <c r="AD197" i="64"/>
  <c r="AC197" i="64"/>
  <c r="AB197" i="64"/>
  <c r="AA197" i="64"/>
  <c r="Z197" i="64"/>
  <c r="Y197" i="64"/>
  <c r="J197" i="64"/>
  <c r="I197" i="64"/>
  <c r="H197" i="64"/>
  <c r="G197" i="64"/>
  <c r="F197" i="64"/>
  <c r="E197" i="64"/>
  <c r="AD196" i="64"/>
  <c r="AC196" i="64"/>
  <c r="AB196" i="64"/>
  <c r="AA196" i="64"/>
  <c r="Z196" i="64"/>
  <c r="Y196" i="64"/>
  <c r="J196" i="64"/>
  <c r="I196" i="64"/>
  <c r="H196" i="64"/>
  <c r="G196" i="64"/>
  <c r="F196" i="64"/>
  <c r="E196" i="64"/>
  <c r="AD195" i="64"/>
  <c r="AC195" i="64"/>
  <c r="AB195" i="64"/>
  <c r="AA195" i="64"/>
  <c r="Z195" i="64"/>
  <c r="Y195" i="64"/>
  <c r="J195" i="64"/>
  <c r="I195" i="64"/>
  <c r="H195" i="64"/>
  <c r="G195" i="64"/>
  <c r="F195" i="64"/>
  <c r="E195" i="64"/>
  <c r="AD194" i="64"/>
  <c r="AC194" i="64"/>
  <c r="AB194" i="64"/>
  <c r="AA194" i="64"/>
  <c r="Z194" i="64"/>
  <c r="Y194" i="64"/>
  <c r="J194" i="64"/>
  <c r="I194" i="64"/>
  <c r="H194" i="64"/>
  <c r="G194" i="64"/>
  <c r="F194" i="64"/>
  <c r="E194" i="64"/>
  <c r="AD193" i="64"/>
  <c r="AC193" i="64"/>
  <c r="AB193" i="64"/>
  <c r="AA193" i="64"/>
  <c r="Z193" i="64"/>
  <c r="Y193" i="64"/>
  <c r="J193" i="64"/>
  <c r="I193" i="64"/>
  <c r="H193" i="64"/>
  <c r="G193" i="64"/>
  <c r="F193" i="64"/>
  <c r="E193" i="64"/>
  <c r="AD192" i="64"/>
  <c r="AC192" i="64"/>
  <c r="AB192" i="64"/>
  <c r="AA192" i="64"/>
  <c r="Z192" i="64"/>
  <c r="Y192" i="64"/>
  <c r="J192" i="64"/>
  <c r="I192" i="64"/>
  <c r="H192" i="64"/>
  <c r="G192" i="64"/>
  <c r="F192" i="64"/>
  <c r="E192" i="64"/>
  <c r="AD191" i="64"/>
  <c r="AC191" i="64"/>
  <c r="AB191" i="64"/>
  <c r="AA191" i="64"/>
  <c r="Z191" i="64"/>
  <c r="Y191" i="64"/>
  <c r="J191" i="64"/>
  <c r="I191" i="64"/>
  <c r="H191" i="64"/>
  <c r="G191" i="64"/>
  <c r="F191" i="64"/>
  <c r="E191" i="64"/>
  <c r="AD190" i="64"/>
  <c r="AC190" i="64"/>
  <c r="AB190" i="64"/>
  <c r="AA190" i="64"/>
  <c r="Z190" i="64"/>
  <c r="Y190" i="64"/>
  <c r="J190" i="64"/>
  <c r="I190" i="64"/>
  <c r="H190" i="64"/>
  <c r="G190" i="64"/>
  <c r="F190" i="64"/>
  <c r="E190" i="64"/>
  <c r="AD189" i="64"/>
  <c r="AC189" i="64"/>
  <c r="AB189" i="64"/>
  <c r="AA189" i="64"/>
  <c r="Z189" i="64"/>
  <c r="Y189" i="64"/>
  <c r="J189" i="64"/>
  <c r="I189" i="64"/>
  <c r="H189" i="64"/>
  <c r="G189" i="64"/>
  <c r="F189" i="64"/>
  <c r="E189" i="64"/>
  <c r="AD188" i="64"/>
  <c r="AC188" i="64"/>
  <c r="AB188" i="64"/>
  <c r="AA188" i="64"/>
  <c r="Z188" i="64"/>
  <c r="Y188" i="64"/>
  <c r="J188" i="64"/>
  <c r="I188" i="64"/>
  <c r="H188" i="64"/>
  <c r="G188" i="64"/>
  <c r="F188" i="64"/>
  <c r="E188" i="64"/>
  <c r="AD187" i="64"/>
  <c r="AC187" i="64"/>
  <c r="AB187" i="64"/>
  <c r="AA187" i="64"/>
  <c r="Z187" i="64"/>
  <c r="Y187" i="64"/>
  <c r="J187" i="64"/>
  <c r="I187" i="64"/>
  <c r="H187" i="64"/>
  <c r="G187" i="64"/>
  <c r="F187" i="64"/>
  <c r="E187" i="64"/>
  <c r="AD186" i="64"/>
  <c r="AC186" i="64"/>
  <c r="AB186" i="64"/>
  <c r="AA186" i="64"/>
  <c r="Z186" i="64"/>
  <c r="Y186" i="64"/>
  <c r="J186" i="64"/>
  <c r="I186" i="64"/>
  <c r="H186" i="64"/>
  <c r="G186" i="64"/>
  <c r="F186" i="64"/>
  <c r="E186" i="64"/>
  <c r="AD185" i="64"/>
  <c r="AC185" i="64"/>
  <c r="AB185" i="64"/>
  <c r="AA185" i="64"/>
  <c r="Z185" i="64"/>
  <c r="Y185" i="64"/>
  <c r="J185" i="64"/>
  <c r="I185" i="64"/>
  <c r="H185" i="64"/>
  <c r="G185" i="64"/>
  <c r="F185" i="64"/>
  <c r="E185" i="64"/>
  <c r="AD184" i="64"/>
  <c r="AC184" i="64"/>
  <c r="AB184" i="64"/>
  <c r="AA184" i="64"/>
  <c r="Z184" i="64"/>
  <c r="Y184" i="64"/>
  <c r="J184" i="64"/>
  <c r="I184" i="64"/>
  <c r="H184" i="64"/>
  <c r="G184" i="64"/>
  <c r="F184" i="64"/>
  <c r="E184" i="64"/>
  <c r="AD183" i="64"/>
  <c r="AC183" i="64"/>
  <c r="AB183" i="64"/>
  <c r="AA183" i="64"/>
  <c r="Z183" i="64"/>
  <c r="Y183" i="64"/>
  <c r="J183" i="64"/>
  <c r="I183" i="64"/>
  <c r="H183" i="64"/>
  <c r="G183" i="64"/>
  <c r="F183" i="64"/>
  <c r="E183" i="64"/>
  <c r="AD182" i="64"/>
  <c r="AC182" i="64"/>
  <c r="AB182" i="64"/>
  <c r="AA182" i="64"/>
  <c r="Z182" i="64"/>
  <c r="Y182" i="64"/>
  <c r="J182" i="64"/>
  <c r="I182" i="64"/>
  <c r="H182" i="64"/>
  <c r="G182" i="64"/>
  <c r="F182" i="64"/>
  <c r="E182" i="64"/>
  <c r="AD181" i="64"/>
  <c r="AC181" i="64"/>
  <c r="AB181" i="64"/>
  <c r="AA181" i="64"/>
  <c r="Z181" i="64"/>
  <c r="Y181" i="64"/>
  <c r="J181" i="64"/>
  <c r="I181" i="64"/>
  <c r="H181" i="64"/>
  <c r="G181" i="64"/>
  <c r="F181" i="64"/>
  <c r="E181" i="64"/>
  <c r="AD180" i="64"/>
  <c r="AC180" i="64"/>
  <c r="AB180" i="64"/>
  <c r="AA180" i="64"/>
  <c r="Z180" i="64"/>
  <c r="Y180" i="64"/>
  <c r="J180" i="64"/>
  <c r="I180" i="64"/>
  <c r="H180" i="64"/>
  <c r="G180" i="64"/>
  <c r="F180" i="64"/>
  <c r="E180" i="64"/>
  <c r="AD179" i="64"/>
  <c r="AC179" i="64"/>
  <c r="AB179" i="64"/>
  <c r="AA179" i="64"/>
  <c r="Z179" i="64"/>
  <c r="Y179" i="64"/>
  <c r="J179" i="64"/>
  <c r="I179" i="64"/>
  <c r="H179" i="64"/>
  <c r="G179" i="64"/>
  <c r="F179" i="64"/>
  <c r="E179" i="64"/>
  <c r="AD178" i="64"/>
  <c r="AC178" i="64"/>
  <c r="AB178" i="64"/>
  <c r="AA178" i="64"/>
  <c r="Z178" i="64"/>
  <c r="Y178" i="64"/>
  <c r="J178" i="64"/>
  <c r="I178" i="64"/>
  <c r="H178" i="64"/>
  <c r="G178" i="64"/>
  <c r="F178" i="64"/>
  <c r="E178" i="64"/>
  <c r="AD177" i="64"/>
  <c r="AC177" i="64"/>
  <c r="AB177" i="64"/>
  <c r="AA177" i="64"/>
  <c r="Z177" i="64"/>
  <c r="Y177" i="64"/>
  <c r="J177" i="64"/>
  <c r="I177" i="64"/>
  <c r="H177" i="64"/>
  <c r="G177" i="64"/>
  <c r="F177" i="64"/>
  <c r="E177" i="64"/>
  <c r="AD176" i="64"/>
  <c r="AC176" i="64"/>
  <c r="AB176" i="64"/>
  <c r="AA176" i="64"/>
  <c r="Z176" i="64"/>
  <c r="Y176" i="64"/>
  <c r="J176" i="64"/>
  <c r="I176" i="64"/>
  <c r="H176" i="64"/>
  <c r="G176" i="64"/>
  <c r="F176" i="64"/>
  <c r="E176" i="64"/>
  <c r="AD175" i="64"/>
  <c r="AC175" i="64"/>
  <c r="AB175" i="64"/>
  <c r="AA175" i="64"/>
  <c r="Z175" i="64"/>
  <c r="Y175" i="64"/>
  <c r="J175" i="64"/>
  <c r="I175" i="64"/>
  <c r="H175" i="64"/>
  <c r="G175" i="64"/>
  <c r="F175" i="64"/>
  <c r="E175" i="64"/>
  <c r="AD174" i="64"/>
  <c r="AC174" i="64"/>
  <c r="AB174" i="64"/>
  <c r="AA174" i="64"/>
  <c r="Y174" i="64"/>
  <c r="J174" i="64"/>
  <c r="I174" i="64"/>
  <c r="G174" i="64"/>
  <c r="AD173" i="64"/>
  <c r="AC173" i="64"/>
  <c r="AB173" i="64"/>
  <c r="AA173" i="64"/>
  <c r="Z173" i="64"/>
  <c r="Y173" i="64"/>
  <c r="J173" i="64"/>
  <c r="I173" i="64"/>
  <c r="H173" i="64"/>
  <c r="G173" i="64"/>
  <c r="F173" i="64"/>
  <c r="E173" i="64"/>
  <c r="AD172" i="64"/>
  <c r="AC172" i="64"/>
  <c r="AB172" i="64"/>
  <c r="AA172" i="64"/>
  <c r="Z172" i="64"/>
  <c r="Y172" i="64"/>
  <c r="J172" i="64"/>
  <c r="I172" i="64"/>
  <c r="H172" i="64"/>
  <c r="G172" i="64"/>
  <c r="F172" i="64"/>
  <c r="E172" i="64"/>
  <c r="AD171" i="64"/>
  <c r="AC171" i="64"/>
  <c r="AB171" i="64"/>
  <c r="AA171" i="64"/>
  <c r="Z171" i="64"/>
  <c r="Y171" i="64"/>
  <c r="J171" i="64"/>
  <c r="I171" i="64"/>
  <c r="H171" i="64"/>
  <c r="G171" i="64"/>
  <c r="F171" i="64"/>
  <c r="E171" i="64"/>
  <c r="AD170" i="64"/>
  <c r="AC170" i="64"/>
  <c r="AB170" i="64"/>
  <c r="AA170" i="64"/>
  <c r="Z170" i="64"/>
  <c r="Y170" i="64"/>
  <c r="J170" i="64"/>
  <c r="I170" i="64"/>
  <c r="H170" i="64"/>
  <c r="G170" i="64"/>
  <c r="F170" i="64"/>
  <c r="E170" i="64"/>
  <c r="AC169" i="64"/>
  <c r="AB169" i="64"/>
  <c r="AA169" i="64"/>
  <c r="Z169" i="64"/>
  <c r="Y169" i="64"/>
  <c r="I169" i="64"/>
  <c r="H169" i="64"/>
  <c r="G169" i="64"/>
  <c r="F169" i="64"/>
  <c r="E169" i="64"/>
  <c r="AD168" i="64"/>
  <c r="AC168" i="64"/>
  <c r="AB168" i="64"/>
  <c r="AA168" i="64"/>
  <c r="Z168" i="64"/>
  <c r="Y168" i="64"/>
  <c r="J168" i="64"/>
  <c r="I168" i="64"/>
  <c r="H168" i="64"/>
  <c r="G168" i="64"/>
  <c r="F168" i="64"/>
  <c r="E168" i="64"/>
  <c r="AD167" i="64"/>
  <c r="AC167" i="64"/>
  <c r="AB167" i="64"/>
  <c r="AA167" i="64"/>
  <c r="Z167" i="64"/>
  <c r="Y167" i="64"/>
  <c r="J167" i="64"/>
  <c r="I167" i="64"/>
  <c r="H167" i="64"/>
  <c r="G167" i="64"/>
  <c r="F167" i="64"/>
  <c r="E167" i="64"/>
  <c r="AD166" i="64"/>
  <c r="AC166" i="64"/>
  <c r="AB166" i="64"/>
  <c r="AA166" i="64"/>
  <c r="Z166" i="64"/>
  <c r="Y166" i="64"/>
  <c r="J166" i="64"/>
  <c r="I166" i="64"/>
  <c r="H166" i="64"/>
  <c r="G166" i="64"/>
  <c r="F166" i="64"/>
  <c r="E166" i="64"/>
  <c r="AD165" i="64"/>
  <c r="AC165" i="64"/>
  <c r="AB165" i="64"/>
  <c r="AA165" i="64"/>
  <c r="Z165" i="64"/>
  <c r="Y165" i="64"/>
  <c r="J165" i="64"/>
  <c r="I165" i="64"/>
  <c r="H165" i="64"/>
  <c r="G165" i="64"/>
  <c r="F165" i="64"/>
  <c r="E165" i="64"/>
  <c r="AD164" i="64"/>
  <c r="AC164" i="64"/>
  <c r="AB164" i="64"/>
  <c r="AA164" i="64"/>
  <c r="Z164" i="64"/>
  <c r="Y164" i="64"/>
  <c r="I164" i="64"/>
  <c r="H164" i="64"/>
  <c r="G164" i="64"/>
  <c r="F164" i="64"/>
  <c r="E164" i="64"/>
  <c r="AD163" i="64"/>
  <c r="AC163" i="64"/>
  <c r="AB163" i="64"/>
  <c r="AA163" i="64"/>
  <c r="Z163" i="64"/>
  <c r="Y163" i="64"/>
  <c r="J163" i="64"/>
  <c r="I163" i="64"/>
  <c r="H163" i="64"/>
  <c r="G163" i="64"/>
  <c r="F163" i="64"/>
  <c r="E163" i="64"/>
  <c r="AD162" i="64"/>
  <c r="AC162" i="64"/>
  <c r="AB162" i="64"/>
  <c r="AA162" i="64"/>
  <c r="Z162" i="64"/>
  <c r="Y162" i="64"/>
  <c r="J162" i="64"/>
  <c r="I162" i="64"/>
  <c r="H162" i="64"/>
  <c r="G162" i="64"/>
  <c r="F162" i="64"/>
  <c r="E162" i="64"/>
  <c r="AD161" i="64"/>
  <c r="AC161" i="64"/>
  <c r="AB161" i="64"/>
  <c r="AA161" i="64"/>
  <c r="Z161" i="64"/>
  <c r="Y161" i="64"/>
  <c r="J161" i="64"/>
  <c r="I161" i="64"/>
  <c r="H161" i="64"/>
  <c r="G161" i="64"/>
  <c r="F161" i="64"/>
  <c r="E161" i="64"/>
  <c r="AD160" i="64"/>
  <c r="AC160" i="64"/>
  <c r="AB160" i="64"/>
  <c r="AA160" i="64"/>
  <c r="Z160" i="64"/>
  <c r="Y160" i="64"/>
  <c r="J160" i="64"/>
  <c r="I160" i="64"/>
  <c r="H160" i="64"/>
  <c r="G160" i="64"/>
  <c r="F160" i="64"/>
  <c r="E160" i="64"/>
  <c r="AD155" i="64"/>
  <c r="AC155" i="64"/>
  <c r="AB155" i="64"/>
  <c r="AA155" i="64"/>
  <c r="Z155" i="64"/>
  <c r="Y155" i="64"/>
  <c r="J155" i="64"/>
  <c r="I155" i="64"/>
  <c r="H155" i="64"/>
  <c r="G155" i="64"/>
  <c r="F155" i="64"/>
  <c r="E155" i="64"/>
  <c r="AD154" i="64"/>
  <c r="AC154" i="64"/>
  <c r="AB154" i="64"/>
  <c r="AA154" i="64"/>
  <c r="Z154" i="64"/>
  <c r="Y154" i="64"/>
  <c r="J154" i="64"/>
  <c r="I154" i="64"/>
  <c r="H154" i="64"/>
  <c r="G154" i="64"/>
  <c r="F154" i="64"/>
  <c r="E154" i="64"/>
  <c r="AD153" i="64"/>
  <c r="AC153" i="64"/>
  <c r="AB153" i="64"/>
  <c r="AA153" i="64"/>
  <c r="Z153" i="64"/>
  <c r="Y153" i="64"/>
  <c r="J153" i="64"/>
  <c r="I153" i="64"/>
  <c r="H153" i="64"/>
  <c r="G153" i="64"/>
  <c r="F153" i="64"/>
  <c r="E153" i="64"/>
  <c r="AD152" i="64"/>
  <c r="AC152" i="64"/>
  <c r="AB152" i="64"/>
  <c r="AA152" i="64"/>
  <c r="Z152" i="64"/>
  <c r="Y152" i="64"/>
  <c r="J152" i="64"/>
  <c r="I152" i="64"/>
  <c r="H152" i="64"/>
  <c r="G152" i="64"/>
  <c r="F152" i="64"/>
  <c r="E152" i="64"/>
  <c r="AD151" i="64"/>
  <c r="AC151" i="64"/>
  <c r="AB151" i="64"/>
  <c r="AA151" i="64"/>
  <c r="Z151" i="64"/>
  <c r="Y151" i="64"/>
  <c r="Y371" i="64" s="1"/>
  <c r="J151" i="64"/>
  <c r="I151" i="64"/>
  <c r="H151" i="64"/>
  <c r="G151" i="64"/>
  <c r="F151" i="64"/>
  <c r="E151" i="64"/>
  <c r="AD150" i="64"/>
  <c r="AC150" i="64"/>
  <c r="AB150" i="64"/>
  <c r="AA150" i="64"/>
  <c r="Z150" i="64"/>
  <c r="Y150" i="64"/>
  <c r="J150" i="64"/>
  <c r="I150" i="64"/>
  <c r="H150" i="64"/>
  <c r="G150" i="64"/>
  <c r="F150" i="64"/>
  <c r="E150" i="64"/>
  <c r="AD149" i="64"/>
  <c r="AC149" i="64"/>
  <c r="AB149" i="64"/>
  <c r="AA149" i="64"/>
  <c r="Z149" i="64"/>
  <c r="Y149" i="64"/>
  <c r="J149" i="64"/>
  <c r="I149" i="64"/>
  <c r="H149" i="64"/>
  <c r="G149" i="64"/>
  <c r="F149" i="64"/>
  <c r="E149" i="64"/>
  <c r="AD148" i="64"/>
  <c r="AC148" i="64"/>
  <c r="AB148" i="64"/>
  <c r="AA148" i="64"/>
  <c r="Z148" i="64"/>
  <c r="Y148" i="64"/>
  <c r="J148" i="64"/>
  <c r="I148" i="64"/>
  <c r="H148" i="64"/>
  <c r="G148" i="64"/>
  <c r="F148" i="64"/>
  <c r="E148" i="64"/>
  <c r="AD147" i="64"/>
  <c r="AC147" i="64"/>
  <c r="AB147" i="64"/>
  <c r="AA147" i="64"/>
  <c r="Z147" i="64"/>
  <c r="Y147" i="64"/>
  <c r="J147" i="64"/>
  <c r="I147" i="64"/>
  <c r="H147" i="64"/>
  <c r="G147" i="64"/>
  <c r="F147" i="64"/>
  <c r="E147" i="64"/>
  <c r="AD146" i="64"/>
  <c r="AC146" i="64"/>
  <c r="AB146" i="64"/>
  <c r="AA146" i="64"/>
  <c r="Z146" i="64"/>
  <c r="Y146" i="64"/>
  <c r="J146" i="64"/>
  <c r="I146" i="64"/>
  <c r="H146" i="64"/>
  <c r="G146" i="64"/>
  <c r="F146" i="64"/>
  <c r="E146" i="64"/>
  <c r="AD145" i="64"/>
  <c r="AC145" i="64"/>
  <c r="AB145" i="64"/>
  <c r="AA145" i="64"/>
  <c r="Z145" i="64"/>
  <c r="Y145" i="64"/>
  <c r="J145" i="64"/>
  <c r="I145" i="64"/>
  <c r="H145" i="64"/>
  <c r="G145" i="64"/>
  <c r="F145" i="64"/>
  <c r="E145" i="64"/>
  <c r="AD144" i="64"/>
  <c r="AC144" i="64"/>
  <c r="AB144" i="64"/>
  <c r="AA144" i="64"/>
  <c r="Z144" i="64"/>
  <c r="Y144" i="64"/>
  <c r="J144" i="64"/>
  <c r="I144" i="64"/>
  <c r="H144" i="64"/>
  <c r="G144" i="64"/>
  <c r="F144" i="64"/>
  <c r="E144" i="64"/>
  <c r="AD143" i="64"/>
  <c r="AC143" i="64"/>
  <c r="AB143" i="64"/>
  <c r="AA143" i="64"/>
  <c r="Z143" i="64"/>
  <c r="Y143" i="64"/>
  <c r="J143" i="64"/>
  <c r="I143" i="64"/>
  <c r="H143" i="64"/>
  <c r="G143" i="64"/>
  <c r="F143" i="64"/>
  <c r="E143" i="64"/>
  <c r="AD142" i="64"/>
  <c r="AC142" i="64"/>
  <c r="AB142" i="64"/>
  <c r="AA142" i="64"/>
  <c r="Z142" i="64"/>
  <c r="Y142" i="64"/>
  <c r="J142" i="64"/>
  <c r="I142" i="64"/>
  <c r="H142" i="64"/>
  <c r="G142" i="64"/>
  <c r="F142" i="64"/>
  <c r="E142" i="64"/>
  <c r="AD141" i="64"/>
  <c r="AC141" i="64"/>
  <c r="AB141" i="64"/>
  <c r="AA141" i="64"/>
  <c r="Z141" i="64"/>
  <c r="Y141" i="64"/>
  <c r="J141" i="64"/>
  <c r="I141" i="64"/>
  <c r="H141" i="64"/>
  <c r="G141" i="64"/>
  <c r="F141" i="64"/>
  <c r="E141" i="64"/>
  <c r="AD140" i="64"/>
  <c r="AC140" i="64"/>
  <c r="AB140" i="64"/>
  <c r="AA140" i="64"/>
  <c r="Z140" i="64"/>
  <c r="Y140" i="64"/>
  <c r="J140" i="64"/>
  <c r="I140" i="64"/>
  <c r="H140" i="64"/>
  <c r="G140" i="64"/>
  <c r="F140" i="64"/>
  <c r="E140" i="64"/>
  <c r="AD139" i="64"/>
  <c r="AC139" i="64"/>
  <c r="AB139" i="64"/>
  <c r="AA139" i="64"/>
  <c r="Z139" i="64"/>
  <c r="Y139" i="64"/>
  <c r="J139" i="64"/>
  <c r="I139" i="64"/>
  <c r="H139" i="64"/>
  <c r="G139" i="64"/>
  <c r="F139" i="64"/>
  <c r="E139" i="64"/>
  <c r="AD138" i="64"/>
  <c r="AC138" i="64"/>
  <c r="AB138" i="64"/>
  <c r="AA138" i="64"/>
  <c r="Z138" i="64"/>
  <c r="Y138" i="64"/>
  <c r="J138" i="64"/>
  <c r="I138" i="64"/>
  <c r="H138" i="64"/>
  <c r="G138" i="64"/>
  <c r="F138" i="64"/>
  <c r="E138" i="64"/>
  <c r="AD137" i="64"/>
  <c r="AC137" i="64"/>
  <c r="AB137" i="64"/>
  <c r="AA137" i="64"/>
  <c r="Z137" i="64"/>
  <c r="Y137" i="64"/>
  <c r="J137" i="64"/>
  <c r="I137" i="64"/>
  <c r="H137" i="64"/>
  <c r="G137" i="64"/>
  <c r="F137" i="64"/>
  <c r="E137" i="64"/>
  <c r="AD136" i="64"/>
  <c r="AC136" i="64"/>
  <c r="AB136" i="64"/>
  <c r="AA136" i="64"/>
  <c r="Z136" i="64"/>
  <c r="Y136" i="64"/>
  <c r="J136" i="64"/>
  <c r="I136" i="64"/>
  <c r="H136" i="64"/>
  <c r="G136" i="64"/>
  <c r="F136" i="64"/>
  <c r="E136" i="64"/>
  <c r="AD135" i="64"/>
  <c r="AC135" i="64"/>
  <c r="AB135" i="64"/>
  <c r="AA135" i="64"/>
  <c r="Z135" i="64"/>
  <c r="Y135" i="64"/>
  <c r="J135" i="64"/>
  <c r="I135" i="64"/>
  <c r="H135" i="64"/>
  <c r="G135" i="64"/>
  <c r="F135" i="64"/>
  <c r="E135" i="64"/>
  <c r="AD134" i="64"/>
  <c r="AC134" i="64"/>
  <c r="AB134" i="64"/>
  <c r="AA134" i="64"/>
  <c r="Z134" i="64"/>
  <c r="Y134" i="64"/>
  <c r="J134" i="64"/>
  <c r="I134" i="64"/>
  <c r="H134" i="64"/>
  <c r="G134" i="64"/>
  <c r="F134" i="64"/>
  <c r="E134" i="64"/>
  <c r="AD133" i="64"/>
  <c r="AC133" i="64"/>
  <c r="AB133" i="64"/>
  <c r="AA133" i="64"/>
  <c r="Z133" i="64"/>
  <c r="Y133" i="64"/>
  <c r="J133" i="64"/>
  <c r="I133" i="64"/>
  <c r="H133" i="64"/>
  <c r="G133" i="64"/>
  <c r="F133" i="64"/>
  <c r="E133" i="64"/>
  <c r="AD132" i="64"/>
  <c r="AC132" i="64"/>
  <c r="AB132" i="64"/>
  <c r="AA132" i="64"/>
  <c r="Z132" i="64"/>
  <c r="Y132" i="64"/>
  <c r="J132" i="64"/>
  <c r="I132" i="64"/>
  <c r="H132" i="64"/>
  <c r="G132" i="64"/>
  <c r="F132" i="64"/>
  <c r="E132" i="64"/>
  <c r="AD131" i="64"/>
  <c r="AC131" i="64"/>
  <c r="AB131" i="64"/>
  <c r="AA131" i="64"/>
  <c r="Z131" i="64"/>
  <c r="Y131" i="64"/>
  <c r="J131" i="64"/>
  <c r="I131" i="64"/>
  <c r="H131" i="64"/>
  <c r="G131" i="64"/>
  <c r="F131" i="64"/>
  <c r="E131" i="64"/>
  <c r="AD130" i="64"/>
  <c r="AC130" i="64"/>
  <c r="AB130" i="64"/>
  <c r="AA130" i="64"/>
  <c r="Z130" i="64"/>
  <c r="Y130" i="64"/>
  <c r="J130" i="64"/>
  <c r="I130" i="64"/>
  <c r="H130" i="64"/>
  <c r="G130" i="64"/>
  <c r="F130" i="64"/>
  <c r="E130" i="64"/>
  <c r="AD129" i="64"/>
  <c r="AC129" i="64"/>
  <c r="AB129" i="64"/>
  <c r="AA129" i="64"/>
  <c r="Z129" i="64"/>
  <c r="Y129" i="64"/>
  <c r="J129" i="64"/>
  <c r="I129" i="64"/>
  <c r="H129" i="64"/>
  <c r="G129" i="64"/>
  <c r="F129" i="64"/>
  <c r="E129" i="64"/>
  <c r="AD128" i="64"/>
  <c r="AC128" i="64"/>
  <c r="AB128" i="64"/>
  <c r="AA128" i="64"/>
  <c r="Z128" i="64"/>
  <c r="Y128" i="64"/>
  <c r="J128" i="64"/>
  <c r="I128" i="64"/>
  <c r="H128" i="64"/>
  <c r="G128" i="64"/>
  <c r="F128" i="64"/>
  <c r="E128" i="64"/>
  <c r="AD127" i="64"/>
  <c r="AC127" i="64"/>
  <c r="AB127" i="64"/>
  <c r="AA127" i="64"/>
  <c r="Z127" i="64"/>
  <c r="Y127" i="64"/>
  <c r="J127" i="64"/>
  <c r="I127" i="64"/>
  <c r="H127" i="64"/>
  <c r="G127" i="64"/>
  <c r="F127" i="64"/>
  <c r="E127" i="64"/>
  <c r="AD126" i="64"/>
  <c r="AC126" i="64"/>
  <c r="AB126" i="64"/>
  <c r="AA126" i="64"/>
  <c r="Z126" i="64"/>
  <c r="Y126" i="64"/>
  <c r="J126" i="64"/>
  <c r="I126" i="64"/>
  <c r="H126" i="64"/>
  <c r="G126" i="64"/>
  <c r="F126" i="64"/>
  <c r="E126" i="64"/>
  <c r="AD125" i="64"/>
  <c r="AC125" i="64"/>
  <c r="AB125" i="64"/>
  <c r="AA125" i="64"/>
  <c r="Z125" i="64"/>
  <c r="Y125" i="64"/>
  <c r="J125" i="64"/>
  <c r="I125" i="64"/>
  <c r="H125" i="64"/>
  <c r="G125" i="64"/>
  <c r="E125" i="64"/>
  <c r="AD124" i="64"/>
  <c r="AC124" i="64"/>
  <c r="AB124" i="64"/>
  <c r="AA124" i="64"/>
  <c r="Z124" i="64"/>
  <c r="Y124" i="64"/>
  <c r="J124" i="64"/>
  <c r="I124" i="64"/>
  <c r="H124" i="64"/>
  <c r="G124" i="64"/>
  <c r="F124" i="64"/>
  <c r="E124" i="64"/>
  <c r="AD123" i="64"/>
  <c r="AC123" i="64"/>
  <c r="AB123" i="64"/>
  <c r="AA123" i="64"/>
  <c r="Z123" i="64"/>
  <c r="Y123" i="64"/>
  <c r="J123" i="64"/>
  <c r="I123" i="64"/>
  <c r="H123" i="64"/>
  <c r="G123" i="64"/>
  <c r="F123" i="64"/>
  <c r="E123" i="64"/>
  <c r="AD122" i="64"/>
  <c r="AC122" i="64"/>
  <c r="AB122" i="64"/>
  <c r="AA122" i="64"/>
  <c r="Z122" i="64"/>
  <c r="Y122" i="64"/>
  <c r="J122" i="64"/>
  <c r="I122" i="64"/>
  <c r="H122" i="64"/>
  <c r="G122" i="64"/>
  <c r="F122" i="64"/>
  <c r="E122" i="64"/>
  <c r="AD121" i="64"/>
  <c r="AC121" i="64"/>
  <c r="AB121" i="64"/>
  <c r="AA121" i="64"/>
  <c r="Z121" i="64"/>
  <c r="Y121" i="64"/>
  <c r="J121" i="64"/>
  <c r="I121" i="64"/>
  <c r="H121" i="64"/>
  <c r="G121" i="64"/>
  <c r="F121" i="64"/>
  <c r="E121" i="64"/>
  <c r="AD120" i="64"/>
  <c r="AC120" i="64"/>
  <c r="AB120" i="64"/>
  <c r="AA120" i="64"/>
  <c r="Z120" i="64"/>
  <c r="Y120" i="64"/>
  <c r="I120" i="64"/>
  <c r="H120" i="64"/>
  <c r="G120" i="64"/>
  <c r="F120" i="64"/>
  <c r="E120" i="64"/>
  <c r="AD119" i="64"/>
  <c r="AB119" i="64"/>
  <c r="AA119" i="64"/>
  <c r="Z119" i="64"/>
  <c r="H119" i="64"/>
  <c r="G119" i="64"/>
  <c r="AD118" i="64"/>
  <c r="AC118" i="64"/>
  <c r="AB118" i="64"/>
  <c r="AA118" i="64"/>
  <c r="Z118" i="64"/>
  <c r="Y118" i="64"/>
  <c r="J118" i="64"/>
  <c r="I118" i="64"/>
  <c r="H118" i="64"/>
  <c r="G118" i="64"/>
  <c r="F118" i="64"/>
  <c r="E118" i="64"/>
  <c r="AD117" i="64"/>
  <c r="AC117" i="64"/>
  <c r="AB117" i="64"/>
  <c r="AA117" i="64"/>
  <c r="Z117" i="64"/>
  <c r="Y117" i="64"/>
  <c r="J117" i="64"/>
  <c r="I117" i="64"/>
  <c r="H117" i="64"/>
  <c r="G117" i="64"/>
  <c r="F117" i="64"/>
  <c r="E117" i="64"/>
  <c r="AD116" i="64"/>
  <c r="AC116" i="64"/>
  <c r="AB116" i="64"/>
  <c r="AA116" i="64"/>
  <c r="Z116" i="64"/>
  <c r="Y116" i="64"/>
  <c r="J116" i="64"/>
  <c r="I116" i="64"/>
  <c r="H116" i="64"/>
  <c r="G116" i="64"/>
  <c r="F116" i="64"/>
  <c r="E116" i="64"/>
  <c r="AD111" i="64"/>
  <c r="AC111" i="64"/>
  <c r="AB111" i="64"/>
  <c r="AA111" i="64"/>
  <c r="Z111" i="64"/>
  <c r="Y111" i="64"/>
  <c r="J111" i="64"/>
  <c r="I111" i="64"/>
  <c r="H111" i="64"/>
  <c r="G111" i="64"/>
  <c r="F111" i="64"/>
  <c r="E111" i="64"/>
  <c r="AD110" i="64"/>
  <c r="AC110" i="64"/>
  <c r="AB110" i="64"/>
  <c r="AA110" i="64"/>
  <c r="Z110" i="64"/>
  <c r="Y110" i="64"/>
  <c r="J110" i="64"/>
  <c r="I110" i="64"/>
  <c r="H110" i="64"/>
  <c r="G110" i="64"/>
  <c r="F110" i="64"/>
  <c r="E110" i="64"/>
  <c r="AD109" i="64"/>
  <c r="AC109" i="64"/>
  <c r="AB109" i="64"/>
  <c r="AA109" i="64"/>
  <c r="Z109" i="64"/>
  <c r="Y109" i="64"/>
  <c r="J109" i="64"/>
  <c r="I109" i="64"/>
  <c r="H109" i="64"/>
  <c r="G109" i="64"/>
  <c r="F109" i="64"/>
  <c r="E109" i="64"/>
  <c r="AD108" i="64"/>
  <c r="AC108" i="64"/>
  <c r="AB108" i="64"/>
  <c r="AA108" i="64"/>
  <c r="Z108" i="64"/>
  <c r="Y108" i="64"/>
  <c r="J108" i="64"/>
  <c r="I108" i="64"/>
  <c r="H108" i="64"/>
  <c r="G108" i="64"/>
  <c r="F108" i="64"/>
  <c r="E108" i="64"/>
  <c r="AD107" i="64"/>
  <c r="AC107" i="64"/>
  <c r="AB107" i="64"/>
  <c r="AA107" i="64"/>
  <c r="Z107" i="64"/>
  <c r="Y107" i="64"/>
  <c r="J107" i="64"/>
  <c r="I107" i="64"/>
  <c r="H107" i="64"/>
  <c r="G107" i="64"/>
  <c r="F107" i="64"/>
  <c r="E107" i="64"/>
  <c r="AD106" i="64"/>
  <c r="AC106" i="64"/>
  <c r="AB106" i="64"/>
  <c r="AA106" i="64"/>
  <c r="Z106" i="64"/>
  <c r="Y106" i="64"/>
  <c r="J106" i="64"/>
  <c r="I106" i="64"/>
  <c r="H106" i="64"/>
  <c r="G106" i="64"/>
  <c r="F106" i="64"/>
  <c r="E106" i="64"/>
  <c r="AD105" i="64"/>
  <c r="AC105" i="64"/>
  <c r="AB105" i="64"/>
  <c r="AA105" i="64"/>
  <c r="Z105" i="64"/>
  <c r="Y105" i="64"/>
  <c r="J105" i="64"/>
  <c r="I105" i="64"/>
  <c r="H105" i="64"/>
  <c r="G105" i="64"/>
  <c r="F105" i="64"/>
  <c r="E105" i="64"/>
  <c r="AD104" i="64"/>
  <c r="AD368" i="64" s="1"/>
  <c r="AC104" i="64"/>
  <c r="AB104" i="64"/>
  <c r="AA104" i="64"/>
  <c r="Z104" i="64"/>
  <c r="Y104" i="64"/>
  <c r="J104" i="64"/>
  <c r="I104" i="64"/>
  <c r="H104" i="64"/>
  <c r="G104" i="64"/>
  <c r="F104" i="64"/>
  <c r="E104" i="64"/>
  <c r="AD103" i="64"/>
  <c r="AC103" i="64"/>
  <c r="AB103" i="64"/>
  <c r="AA103" i="64"/>
  <c r="Z103" i="64"/>
  <c r="Y103" i="64"/>
  <c r="J103" i="64"/>
  <c r="I103" i="64"/>
  <c r="H103" i="64"/>
  <c r="G103" i="64"/>
  <c r="F103" i="64"/>
  <c r="E103" i="64"/>
  <c r="AD102" i="64"/>
  <c r="AC102" i="64"/>
  <c r="AB102" i="64"/>
  <c r="AA102" i="64"/>
  <c r="Z102" i="64"/>
  <c r="Y102" i="64"/>
  <c r="J102" i="64"/>
  <c r="I102" i="64"/>
  <c r="H102" i="64"/>
  <c r="G102" i="64"/>
  <c r="F102" i="64"/>
  <c r="E102" i="64"/>
  <c r="AD101" i="64"/>
  <c r="AC101" i="64"/>
  <c r="AB101" i="64"/>
  <c r="AB365" i="64" s="1"/>
  <c r="AA101" i="64"/>
  <c r="AA365" i="64" s="1"/>
  <c r="Z101" i="64"/>
  <c r="Y101" i="64"/>
  <c r="J101" i="64"/>
  <c r="I101" i="64"/>
  <c r="H101" i="64"/>
  <c r="G101" i="64"/>
  <c r="F101" i="64"/>
  <c r="E101" i="64"/>
  <c r="AD100" i="64"/>
  <c r="AC100" i="64"/>
  <c r="AB100" i="64"/>
  <c r="AB364" i="64" s="1"/>
  <c r="AA100" i="64"/>
  <c r="Z100" i="64"/>
  <c r="Y100" i="64"/>
  <c r="J100" i="64"/>
  <c r="I100" i="64"/>
  <c r="H100" i="64"/>
  <c r="G100" i="64"/>
  <c r="F100" i="64"/>
  <c r="E100" i="64"/>
  <c r="AD99" i="64"/>
  <c r="AC99" i="64"/>
  <c r="AB99" i="64"/>
  <c r="AB363" i="64" s="1"/>
  <c r="AA99" i="64"/>
  <c r="Z99" i="64"/>
  <c r="Y99" i="64"/>
  <c r="J99" i="64"/>
  <c r="I99" i="64"/>
  <c r="H99" i="64"/>
  <c r="G99" i="64"/>
  <c r="F99" i="64"/>
  <c r="E99" i="64"/>
  <c r="AD98" i="64"/>
  <c r="AC98" i="64"/>
  <c r="AB98" i="64"/>
  <c r="AA98" i="64"/>
  <c r="Z98" i="64"/>
  <c r="Y98" i="64"/>
  <c r="J98" i="64"/>
  <c r="I98" i="64"/>
  <c r="H98" i="64"/>
  <c r="G98" i="64"/>
  <c r="F98" i="64"/>
  <c r="E98" i="64"/>
  <c r="AD97" i="64"/>
  <c r="AC97" i="64"/>
  <c r="AB97" i="64"/>
  <c r="AB361" i="64" s="1"/>
  <c r="AA97" i="64"/>
  <c r="Z97" i="64"/>
  <c r="Y97" i="64"/>
  <c r="J97" i="64"/>
  <c r="I97" i="64"/>
  <c r="H97" i="64"/>
  <c r="G97" i="64"/>
  <c r="F97" i="64"/>
  <c r="E97" i="64"/>
  <c r="AD96" i="64"/>
  <c r="AC96" i="64"/>
  <c r="AB96" i="64"/>
  <c r="AA96" i="64"/>
  <c r="Z96" i="64"/>
  <c r="Y96" i="64"/>
  <c r="J96" i="64"/>
  <c r="I96" i="64"/>
  <c r="H96" i="64"/>
  <c r="G96" i="64"/>
  <c r="F96" i="64"/>
  <c r="E96" i="64"/>
  <c r="AD95" i="64"/>
  <c r="AC95" i="64"/>
  <c r="AB95" i="64"/>
  <c r="AA95" i="64"/>
  <c r="Z95" i="64"/>
  <c r="Y95" i="64"/>
  <c r="J95" i="64"/>
  <c r="I95" i="64"/>
  <c r="H95" i="64"/>
  <c r="G95" i="64"/>
  <c r="F95" i="64"/>
  <c r="E95" i="64"/>
  <c r="AD94" i="64"/>
  <c r="AC94" i="64"/>
  <c r="AB94" i="64"/>
  <c r="AB358" i="64" s="1"/>
  <c r="AA94" i="64"/>
  <c r="Z94" i="64"/>
  <c r="Y94" i="64"/>
  <c r="J94" i="64"/>
  <c r="I94" i="64"/>
  <c r="H94" i="64"/>
  <c r="G94" i="64"/>
  <c r="F94" i="64"/>
  <c r="E94" i="64"/>
  <c r="AD93" i="64"/>
  <c r="AC93" i="64"/>
  <c r="AB93" i="64"/>
  <c r="AA93" i="64"/>
  <c r="Z93" i="64"/>
  <c r="Y93" i="64"/>
  <c r="J93" i="64"/>
  <c r="I93" i="64"/>
  <c r="H93" i="64"/>
  <c r="G93" i="64"/>
  <c r="F93" i="64"/>
  <c r="E93" i="64"/>
  <c r="AD92" i="64"/>
  <c r="AC92" i="64"/>
  <c r="AB92" i="64"/>
  <c r="AA92" i="64"/>
  <c r="Z92" i="64"/>
  <c r="Y92" i="64"/>
  <c r="J92" i="64"/>
  <c r="I92" i="64"/>
  <c r="H92" i="64"/>
  <c r="G92" i="64"/>
  <c r="F92" i="64"/>
  <c r="E92" i="64"/>
  <c r="AD91" i="64"/>
  <c r="AC91" i="64"/>
  <c r="AB91" i="64"/>
  <c r="AA91" i="64"/>
  <c r="Z91" i="64"/>
  <c r="Y91" i="64"/>
  <c r="J91" i="64"/>
  <c r="I91" i="64"/>
  <c r="H91" i="64"/>
  <c r="G91" i="64"/>
  <c r="F91" i="64"/>
  <c r="E91" i="64"/>
  <c r="AD90" i="64"/>
  <c r="AC90" i="64"/>
  <c r="AB90" i="64"/>
  <c r="AA90" i="64"/>
  <c r="Z90" i="64"/>
  <c r="Y90" i="64"/>
  <c r="J90" i="64"/>
  <c r="I90" i="64"/>
  <c r="H90" i="64"/>
  <c r="G90" i="64"/>
  <c r="F90" i="64"/>
  <c r="E90" i="64"/>
  <c r="AD89" i="64"/>
  <c r="AC89" i="64"/>
  <c r="AB89" i="64"/>
  <c r="AA89" i="64"/>
  <c r="Z89" i="64"/>
  <c r="Y89" i="64"/>
  <c r="J89" i="64"/>
  <c r="I89" i="64"/>
  <c r="H89" i="64"/>
  <c r="G89" i="64"/>
  <c r="F89" i="64"/>
  <c r="E89" i="64"/>
  <c r="AD88" i="64"/>
  <c r="AC88" i="64"/>
  <c r="AB88" i="64"/>
  <c r="AB352" i="64" s="1"/>
  <c r="AA88" i="64"/>
  <c r="Z88" i="64"/>
  <c r="Y88" i="64"/>
  <c r="J88" i="64"/>
  <c r="I88" i="64"/>
  <c r="H88" i="64"/>
  <c r="G88" i="64"/>
  <c r="F88" i="64"/>
  <c r="E88" i="64"/>
  <c r="AD87" i="64"/>
  <c r="AC87" i="64"/>
  <c r="AB87" i="64"/>
  <c r="AA87" i="64"/>
  <c r="Z87" i="64"/>
  <c r="Y87" i="64"/>
  <c r="J87" i="64"/>
  <c r="I87" i="64"/>
  <c r="H87" i="64"/>
  <c r="G87" i="64"/>
  <c r="F87" i="64"/>
  <c r="E87" i="64"/>
  <c r="AD86" i="64"/>
  <c r="AC86" i="64"/>
  <c r="AB86" i="64"/>
  <c r="AB350" i="64" s="1"/>
  <c r="AA86" i="64"/>
  <c r="Z86" i="64"/>
  <c r="Y86" i="64"/>
  <c r="J86" i="64"/>
  <c r="I86" i="64"/>
  <c r="H86" i="64"/>
  <c r="G86" i="64"/>
  <c r="E86" i="64"/>
  <c r="AD85" i="64"/>
  <c r="AC85" i="64"/>
  <c r="AB85" i="64"/>
  <c r="AA85" i="64"/>
  <c r="Z85" i="64"/>
  <c r="Y85" i="64"/>
  <c r="J85" i="64"/>
  <c r="I85" i="64"/>
  <c r="H85" i="64"/>
  <c r="G85" i="64"/>
  <c r="F85" i="64"/>
  <c r="E85" i="64"/>
  <c r="AD84" i="64"/>
  <c r="AC84" i="64"/>
  <c r="AB84" i="64"/>
  <c r="AA84" i="64"/>
  <c r="Z84" i="64"/>
  <c r="Y84" i="64"/>
  <c r="J84" i="64"/>
  <c r="I84" i="64"/>
  <c r="H84" i="64"/>
  <c r="G84" i="64"/>
  <c r="F84" i="64"/>
  <c r="E84" i="64"/>
  <c r="AD83" i="64"/>
  <c r="AC83" i="64"/>
  <c r="AB83" i="64"/>
  <c r="AA83" i="64"/>
  <c r="Z83" i="64"/>
  <c r="Y83" i="64"/>
  <c r="J83" i="64"/>
  <c r="I83" i="64"/>
  <c r="H83" i="64"/>
  <c r="G83" i="64"/>
  <c r="F83" i="64"/>
  <c r="E83" i="64"/>
  <c r="AD82" i="64"/>
  <c r="AC82" i="64"/>
  <c r="AB82" i="64"/>
  <c r="AA82" i="64"/>
  <c r="Z82" i="64"/>
  <c r="Y82" i="64"/>
  <c r="J82" i="64"/>
  <c r="I82" i="64"/>
  <c r="H82" i="64"/>
  <c r="G82" i="64"/>
  <c r="F82" i="64"/>
  <c r="E82" i="64"/>
  <c r="AD81" i="64"/>
  <c r="AC81" i="64"/>
  <c r="AB81" i="64"/>
  <c r="AA81" i="64"/>
  <c r="Y81" i="64"/>
  <c r="I81" i="64"/>
  <c r="G81" i="64"/>
  <c r="E81" i="64"/>
  <c r="AD80" i="64"/>
  <c r="AC80" i="64"/>
  <c r="AB80" i="64"/>
  <c r="AB344" i="64" s="1"/>
  <c r="AA80" i="64"/>
  <c r="Z80" i="64"/>
  <c r="Y80" i="64"/>
  <c r="J80" i="64"/>
  <c r="I80" i="64"/>
  <c r="H80" i="64"/>
  <c r="G80" i="64"/>
  <c r="F80" i="64"/>
  <c r="E80" i="64"/>
  <c r="AD79" i="64"/>
  <c r="AC79" i="64"/>
  <c r="AB79" i="64"/>
  <c r="AA79" i="64"/>
  <c r="Z79" i="64"/>
  <c r="Y79" i="64"/>
  <c r="J79" i="64"/>
  <c r="I79" i="64"/>
  <c r="H79" i="64"/>
  <c r="G79" i="64"/>
  <c r="F79" i="64"/>
  <c r="E79" i="64"/>
  <c r="AD78" i="64"/>
  <c r="AC78" i="64"/>
  <c r="AB78" i="64"/>
  <c r="AA78" i="64"/>
  <c r="Z78" i="64"/>
  <c r="Y78" i="64"/>
  <c r="J78" i="64"/>
  <c r="I78" i="64"/>
  <c r="H78" i="64"/>
  <c r="G78" i="64"/>
  <c r="F78" i="64"/>
  <c r="E78" i="64"/>
  <c r="AD77" i="64"/>
  <c r="AC77" i="64"/>
  <c r="AB77" i="64"/>
  <c r="AB341" i="64" s="1"/>
  <c r="AA77" i="64"/>
  <c r="AA341" i="64" s="1"/>
  <c r="Z77" i="64"/>
  <c r="Y77" i="64"/>
  <c r="J77" i="64"/>
  <c r="I77" i="64"/>
  <c r="H77" i="64"/>
  <c r="G77" i="64"/>
  <c r="F77" i="64"/>
  <c r="E77" i="64"/>
  <c r="AC76" i="64"/>
  <c r="AB76" i="64"/>
  <c r="AB340" i="64" s="1"/>
  <c r="AA76" i="64"/>
  <c r="Z76" i="64"/>
  <c r="Y76" i="64"/>
  <c r="I76" i="64"/>
  <c r="H76" i="64"/>
  <c r="G76" i="64"/>
  <c r="F76" i="64"/>
  <c r="E76" i="64"/>
  <c r="AD75" i="64"/>
  <c r="AC75" i="64"/>
  <c r="AB75" i="64"/>
  <c r="AA75" i="64"/>
  <c r="Z75" i="64"/>
  <c r="Y75" i="64"/>
  <c r="J75" i="64"/>
  <c r="I75" i="64"/>
  <c r="H75" i="64"/>
  <c r="G75" i="64"/>
  <c r="F75" i="64"/>
  <c r="E75" i="64"/>
  <c r="AD74" i="64"/>
  <c r="AC74" i="64"/>
  <c r="AB74" i="64"/>
  <c r="AA74" i="64"/>
  <c r="Z74" i="64"/>
  <c r="Y74" i="64"/>
  <c r="J74" i="64"/>
  <c r="I74" i="64"/>
  <c r="H74" i="64"/>
  <c r="G74" i="64"/>
  <c r="F74" i="64"/>
  <c r="E74" i="64"/>
  <c r="AD73" i="64"/>
  <c r="AC73" i="64"/>
  <c r="AB73" i="64"/>
  <c r="AA73" i="64"/>
  <c r="Z73" i="64"/>
  <c r="Y73" i="64"/>
  <c r="J73" i="64"/>
  <c r="I73" i="64"/>
  <c r="H73" i="64"/>
  <c r="G73" i="64"/>
  <c r="F73" i="64"/>
  <c r="E73" i="64"/>
  <c r="AD72" i="64"/>
  <c r="AC72" i="64"/>
  <c r="AB72" i="64"/>
  <c r="AA72" i="64"/>
  <c r="Z72" i="64"/>
  <c r="Y72" i="64"/>
  <c r="J72" i="64"/>
  <c r="I72" i="64"/>
  <c r="H72" i="64"/>
  <c r="G72" i="64"/>
  <c r="F72" i="64"/>
  <c r="E72" i="64"/>
  <c r="AD31" i="64"/>
  <c r="AB32" i="64" s="1"/>
  <c r="AA31" i="64"/>
  <c r="Y32" i="64" s="1"/>
  <c r="Z59" i="64" s="1"/>
  <c r="J31" i="64"/>
  <c r="H32" i="64" s="1"/>
  <c r="G31" i="64"/>
  <c r="E32" i="64" s="1"/>
  <c r="F59" i="64" s="1"/>
  <c r="AD19" i="64"/>
  <c r="AB20" i="64" s="1"/>
  <c r="AA19" i="64"/>
  <c r="Y20" i="64" s="1"/>
  <c r="Z51" i="64" s="1"/>
  <c r="J19" i="64"/>
  <c r="H20" i="64" s="1"/>
  <c r="F55" i="64" s="1"/>
  <c r="G19" i="64"/>
  <c r="E20" i="64" s="1"/>
  <c r="AD7" i="64"/>
  <c r="AB8" i="64" s="1"/>
  <c r="AA7" i="64"/>
  <c r="Y8" i="64" s="1"/>
  <c r="J7" i="64"/>
  <c r="H8" i="64" s="1"/>
  <c r="G7" i="64"/>
  <c r="E8" i="64" s="1"/>
  <c r="F43" i="64" s="1"/>
  <c r="AI1" i="64"/>
  <c r="O1" i="64"/>
  <c r="O32" i="63"/>
  <c r="AD32" i="63" s="1"/>
  <c r="S30" i="63"/>
  <c r="O30" i="63"/>
  <c r="O9" i="63"/>
  <c r="AD9" i="63" s="1"/>
  <c r="O7" i="63"/>
  <c r="AD7" i="63"/>
  <c r="O5" i="63"/>
  <c r="H42" i="63"/>
  <c r="H41" i="63"/>
  <c r="H40" i="63"/>
  <c r="H39" i="63"/>
  <c r="H38" i="63"/>
  <c r="H37" i="63"/>
  <c r="H36" i="63"/>
  <c r="H35" i="63"/>
  <c r="H34" i="63"/>
  <c r="H33" i="63"/>
  <c r="H32" i="63"/>
  <c r="H31" i="63"/>
  <c r="AD30" i="63"/>
  <c r="W29" i="63"/>
  <c r="H29" i="63"/>
  <c r="J28" i="63"/>
  <c r="H28" i="63"/>
  <c r="H27" i="63"/>
  <c r="H26" i="63"/>
  <c r="H25" i="63"/>
  <c r="H24" i="63"/>
  <c r="H23" i="63"/>
  <c r="H22" i="63"/>
  <c r="H21" i="63"/>
  <c r="H20" i="63"/>
  <c r="H19" i="63"/>
  <c r="H18" i="63"/>
  <c r="H16" i="63"/>
  <c r="H15" i="63"/>
  <c r="H14" i="63"/>
  <c r="H13" i="63"/>
  <c r="H12" i="63"/>
  <c r="H11" i="63"/>
  <c r="H10" i="63"/>
  <c r="H9" i="63"/>
  <c r="H8" i="63"/>
  <c r="H7" i="63"/>
  <c r="H6" i="63"/>
  <c r="AD5" i="63"/>
  <c r="H5" i="63"/>
  <c r="T1" i="63"/>
  <c r="AC613" i="62"/>
  <c r="Y613" i="62"/>
  <c r="I613" i="62"/>
  <c r="E613" i="62"/>
  <c r="AC612" i="62"/>
  <c r="Y612" i="62"/>
  <c r="I612" i="62"/>
  <c r="E612" i="62"/>
  <c r="AC611" i="62"/>
  <c r="Y611" i="62"/>
  <c r="I611" i="62"/>
  <c r="E611" i="62"/>
  <c r="AC610" i="62"/>
  <c r="Y610" i="62"/>
  <c r="I610" i="62"/>
  <c r="E610" i="62"/>
  <c r="AC609" i="62"/>
  <c r="Y609" i="62"/>
  <c r="I609" i="62"/>
  <c r="E609" i="62"/>
  <c r="AC608" i="62"/>
  <c r="Y608" i="62"/>
  <c r="I608" i="62"/>
  <c r="E608" i="62"/>
  <c r="AC607" i="62"/>
  <c r="Y607" i="62"/>
  <c r="I607" i="62"/>
  <c r="E607" i="62"/>
  <c r="AC606" i="62"/>
  <c r="Y606" i="62"/>
  <c r="I606" i="62"/>
  <c r="E606" i="62"/>
  <c r="AC605" i="62"/>
  <c r="Y605" i="62"/>
  <c r="I605" i="62"/>
  <c r="E605" i="62"/>
  <c r="AC604" i="62"/>
  <c r="Y604" i="62"/>
  <c r="I604" i="62"/>
  <c r="E604" i="62"/>
  <c r="AC603" i="62"/>
  <c r="I603" i="62"/>
  <c r="AC602" i="62"/>
  <c r="Y602" i="62"/>
  <c r="I602" i="62"/>
  <c r="E602" i="62"/>
  <c r="AC601" i="62"/>
  <c r="Y601" i="62"/>
  <c r="I601" i="62"/>
  <c r="E601" i="62"/>
  <c r="AC600" i="62"/>
  <c r="Y600" i="62"/>
  <c r="I600" i="62"/>
  <c r="E600" i="62"/>
  <c r="AC599" i="62"/>
  <c r="Y599" i="62"/>
  <c r="I599" i="62"/>
  <c r="E599" i="62"/>
  <c r="AC598" i="62"/>
  <c r="Y598" i="62"/>
  <c r="I598" i="62"/>
  <c r="E598" i="62"/>
  <c r="AC597" i="62"/>
  <c r="Y597" i="62"/>
  <c r="I597" i="62"/>
  <c r="E597" i="62"/>
  <c r="AC596" i="62"/>
  <c r="Y596" i="62"/>
  <c r="I596" i="62"/>
  <c r="E596" i="62"/>
  <c r="AC595" i="62"/>
  <c r="Y595" i="62"/>
  <c r="I595" i="62"/>
  <c r="E595" i="62"/>
  <c r="AC594" i="62"/>
  <c r="Y594" i="62"/>
  <c r="I594" i="62"/>
  <c r="E594" i="62"/>
  <c r="AC593" i="62"/>
  <c r="Y593" i="62"/>
  <c r="I593" i="62"/>
  <c r="E593" i="62"/>
  <c r="AC592" i="62"/>
  <c r="Y592" i="62"/>
  <c r="I592" i="62"/>
  <c r="E592" i="62"/>
  <c r="AC591" i="62"/>
  <c r="Y591" i="62"/>
  <c r="I591" i="62"/>
  <c r="E591" i="62"/>
  <c r="AC590" i="62"/>
  <c r="Y590" i="62"/>
  <c r="I590" i="62"/>
  <c r="E590" i="62"/>
  <c r="AC589" i="62"/>
  <c r="Y589" i="62"/>
  <c r="I589" i="62"/>
  <c r="E589" i="62"/>
  <c r="AC588" i="62"/>
  <c r="Y588" i="62"/>
  <c r="I588" i="62"/>
  <c r="E588" i="62"/>
  <c r="AC587" i="62"/>
  <c r="Y587" i="62"/>
  <c r="I587" i="62"/>
  <c r="E587" i="62"/>
  <c r="AC586" i="62"/>
  <c r="Y586" i="62"/>
  <c r="I586" i="62"/>
  <c r="E586" i="62"/>
  <c r="AC585" i="62"/>
  <c r="Y585" i="62"/>
  <c r="I585" i="62"/>
  <c r="E585" i="62"/>
  <c r="AC584" i="62"/>
  <c r="Y584" i="62"/>
  <c r="I584" i="62"/>
  <c r="E584" i="62"/>
  <c r="AC583" i="62"/>
  <c r="Y583" i="62"/>
  <c r="I583" i="62"/>
  <c r="E583" i="62"/>
  <c r="AC582" i="62"/>
  <c r="Y582" i="62"/>
  <c r="I582" i="62"/>
  <c r="E582" i="62"/>
  <c r="AC581" i="62"/>
  <c r="Y581" i="62"/>
  <c r="I581" i="62"/>
  <c r="E581" i="62"/>
  <c r="AC580" i="62"/>
  <c r="Y580" i="62"/>
  <c r="I580" i="62"/>
  <c r="E580" i="62"/>
  <c r="AC579" i="62"/>
  <c r="Y579" i="62"/>
  <c r="I579" i="62"/>
  <c r="E579" i="62"/>
  <c r="AC578" i="62"/>
  <c r="Y578" i="62"/>
  <c r="I578" i="62"/>
  <c r="AC577" i="62"/>
  <c r="Y577" i="62"/>
  <c r="I577" i="62"/>
  <c r="E577" i="62"/>
  <c r="AC576" i="62"/>
  <c r="Y576" i="62"/>
  <c r="I576" i="62"/>
  <c r="E576" i="62"/>
  <c r="AC575" i="62"/>
  <c r="Y575" i="62"/>
  <c r="I575" i="62"/>
  <c r="E575" i="62"/>
  <c r="AC574" i="62"/>
  <c r="Y574" i="62"/>
  <c r="I574" i="62"/>
  <c r="E574" i="62"/>
  <c r="AC573" i="62"/>
  <c r="Y573" i="62"/>
  <c r="E573" i="62"/>
  <c r="AC572" i="62"/>
  <c r="Y572" i="62"/>
  <c r="I572" i="62"/>
  <c r="E572" i="62"/>
  <c r="AC571" i="62"/>
  <c r="Y571" i="62"/>
  <c r="I571" i="62"/>
  <c r="E571" i="62"/>
  <c r="AC570" i="62"/>
  <c r="Y570" i="62"/>
  <c r="I570" i="62"/>
  <c r="E570" i="62"/>
  <c r="AC569" i="62"/>
  <c r="Y569" i="62"/>
  <c r="I569" i="62"/>
  <c r="E569" i="62"/>
  <c r="AC568" i="62"/>
  <c r="Y568" i="62"/>
  <c r="I568" i="62"/>
  <c r="E568" i="62"/>
  <c r="AC567" i="62"/>
  <c r="Y567" i="62"/>
  <c r="I567" i="62"/>
  <c r="E567" i="62"/>
  <c r="AC566" i="62"/>
  <c r="Y566" i="62"/>
  <c r="I566" i="62"/>
  <c r="E566" i="62"/>
  <c r="AC565" i="62"/>
  <c r="Y565" i="62"/>
  <c r="I565" i="62"/>
  <c r="E565" i="62"/>
  <c r="AC564" i="62"/>
  <c r="Y564" i="62"/>
  <c r="I564" i="62"/>
  <c r="E564" i="62"/>
  <c r="AC563" i="62"/>
  <c r="Y563" i="62"/>
  <c r="I563" i="62"/>
  <c r="E563" i="62"/>
  <c r="AC562" i="62"/>
  <c r="Y562" i="62"/>
  <c r="I562" i="62"/>
  <c r="E562" i="62"/>
  <c r="AC561" i="62"/>
  <c r="Y561" i="62"/>
  <c r="I561" i="62"/>
  <c r="E561" i="62"/>
  <c r="AC560" i="62"/>
  <c r="Y560" i="62"/>
  <c r="I560" i="62"/>
  <c r="E560" i="62"/>
  <c r="AC559" i="62"/>
  <c r="Y559" i="62"/>
  <c r="I559" i="62"/>
  <c r="E559" i="62"/>
  <c r="AC558" i="62"/>
  <c r="Y558" i="62"/>
  <c r="I558" i="62"/>
  <c r="E558" i="62"/>
  <c r="AC557" i="62"/>
  <c r="Y557" i="62"/>
  <c r="I557" i="62"/>
  <c r="E557" i="62"/>
  <c r="AC556" i="62"/>
  <c r="Y556" i="62"/>
  <c r="I556" i="62"/>
  <c r="E556" i="62"/>
  <c r="AC555" i="62"/>
  <c r="Y555" i="62"/>
  <c r="I555" i="62"/>
  <c r="E555" i="62"/>
  <c r="AC554" i="62"/>
  <c r="Y554" i="62"/>
  <c r="I554" i="62"/>
  <c r="E554" i="62"/>
  <c r="AC549" i="62"/>
  <c r="Y549" i="62"/>
  <c r="I549" i="62"/>
  <c r="E549" i="62"/>
  <c r="AC548" i="62"/>
  <c r="Y548" i="62"/>
  <c r="I548" i="62"/>
  <c r="E548" i="62"/>
  <c r="AC547" i="62"/>
  <c r="Y547" i="62"/>
  <c r="I547" i="62"/>
  <c r="E547" i="62"/>
  <c r="AC546" i="62"/>
  <c r="Y546" i="62"/>
  <c r="I546" i="62"/>
  <c r="E546" i="62"/>
  <c r="AC545" i="62"/>
  <c r="Y545" i="62"/>
  <c r="I545" i="62"/>
  <c r="E545" i="62"/>
  <c r="AC544" i="62"/>
  <c r="Y544" i="62"/>
  <c r="I544" i="62"/>
  <c r="E544" i="62"/>
  <c r="AC543" i="62"/>
  <c r="Y543" i="62"/>
  <c r="I543" i="62"/>
  <c r="E543" i="62"/>
  <c r="AC542" i="62"/>
  <c r="Y542" i="62"/>
  <c r="I542" i="62"/>
  <c r="E542" i="62"/>
  <c r="AC541" i="62"/>
  <c r="Y541" i="62"/>
  <c r="I541" i="62"/>
  <c r="E541" i="62"/>
  <c r="AC540" i="62"/>
  <c r="Y540" i="62"/>
  <c r="I540" i="62"/>
  <c r="E540" i="62"/>
  <c r="AC539" i="62"/>
  <c r="Y539" i="62"/>
  <c r="I539" i="62"/>
  <c r="E539" i="62"/>
  <c r="AC538" i="62"/>
  <c r="Y538" i="62"/>
  <c r="I538" i="62"/>
  <c r="E538" i="62"/>
  <c r="AC537" i="62"/>
  <c r="Y537" i="62"/>
  <c r="I537" i="62"/>
  <c r="E537" i="62"/>
  <c r="AC536" i="62"/>
  <c r="Y536" i="62"/>
  <c r="I536" i="62"/>
  <c r="E536" i="62"/>
  <c r="AC535" i="62"/>
  <c r="Y535" i="62"/>
  <c r="I535" i="62"/>
  <c r="E535" i="62"/>
  <c r="AC534" i="62"/>
  <c r="Y534" i="62"/>
  <c r="I534" i="62"/>
  <c r="E534" i="62"/>
  <c r="AC533" i="62"/>
  <c r="Y533" i="62"/>
  <c r="I533" i="62"/>
  <c r="E533" i="62"/>
  <c r="AC532" i="62"/>
  <c r="Y532" i="62"/>
  <c r="I532" i="62"/>
  <c r="E532" i="62"/>
  <c r="AC531" i="62"/>
  <c r="Y531" i="62"/>
  <c r="I531" i="62"/>
  <c r="E531" i="62"/>
  <c r="AC530" i="62"/>
  <c r="Y530" i="62"/>
  <c r="I530" i="62"/>
  <c r="E530" i="62"/>
  <c r="AC529" i="62"/>
  <c r="Y529" i="62"/>
  <c r="I529" i="62"/>
  <c r="E529" i="62"/>
  <c r="AC528" i="62"/>
  <c r="Y528" i="62"/>
  <c r="I528" i="62"/>
  <c r="E528" i="62"/>
  <c r="AC527" i="62"/>
  <c r="Y527" i="62"/>
  <c r="I527" i="62"/>
  <c r="E527" i="62"/>
  <c r="AC526" i="62"/>
  <c r="Y526" i="62"/>
  <c r="I526" i="62"/>
  <c r="E526" i="62"/>
  <c r="AC525" i="62"/>
  <c r="Y525" i="62"/>
  <c r="I525" i="62"/>
  <c r="E525" i="62"/>
  <c r="AC524" i="62"/>
  <c r="Y524" i="62"/>
  <c r="I524" i="62"/>
  <c r="E524" i="62"/>
  <c r="AC523" i="62"/>
  <c r="Y523" i="62"/>
  <c r="I523" i="62"/>
  <c r="E523" i="62"/>
  <c r="AC522" i="62"/>
  <c r="Y522" i="62"/>
  <c r="I522" i="62"/>
  <c r="E522" i="62"/>
  <c r="AC521" i="62"/>
  <c r="Y521" i="62"/>
  <c r="I521" i="62"/>
  <c r="E521" i="62"/>
  <c r="AC520" i="62"/>
  <c r="Y520" i="62"/>
  <c r="I520" i="62"/>
  <c r="E520" i="62"/>
  <c r="AC519" i="62"/>
  <c r="Y519" i="62"/>
  <c r="I519" i="62"/>
  <c r="E519" i="62"/>
  <c r="AC518" i="62"/>
  <c r="Y518" i="62"/>
  <c r="I518" i="62"/>
  <c r="E518" i="62"/>
  <c r="AC517" i="62"/>
  <c r="Y517" i="62"/>
  <c r="I517" i="62"/>
  <c r="E517" i="62"/>
  <c r="AC516" i="62"/>
  <c r="Y516" i="62"/>
  <c r="I516" i="62"/>
  <c r="E516" i="62"/>
  <c r="AC515" i="62"/>
  <c r="Y515" i="62"/>
  <c r="I515" i="62"/>
  <c r="E515" i="62"/>
  <c r="AC514" i="62"/>
  <c r="Y514" i="62"/>
  <c r="AC513" i="62"/>
  <c r="Y513" i="62"/>
  <c r="I513" i="62"/>
  <c r="E513" i="62"/>
  <c r="AC512" i="62"/>
  <c r="Y512" i="62"/>
  <c r="I512" i="62"/>
  <c r="E512" i="62"/>
  <c r="AC511" i="62"/>
  <c r="Y511" i="62"/>
  <c r="I511" i="62"/>
  <c r="E511" i="62"/>
  <c r="AC510" i="62"/>
  <c r="Y510" i="62"/>
  <c r="I510" i="62"/>
  <c r="E510" i="62"/>
  <c r="AC509" i="62"/>
  <c r="Y509" i="62"/>
  <c r="E509" i="62"/>
  <c r="AC508" i="62"/>
  <c r="Y508" i="62"/>
  <c r="I508" i="62"/>
  <c r="E508" i="62"/>
  <c r="AC507" i="62"/>
  <c r="Y507" i="62"/>
  <c r="I507" i="62"/>
  <c r="E507" i="62"/>
  <c r="AC506" i="62"/>
  <c r="Y506" i="62"/>
  <c r="I506" i="62"/>
  <c r="E506" i="62"/>
  <c r="AC505" i="62"/>
  <c r="Y505" i="62"/>
  <c r="I505" i="62"/>
  <c r="E505" i="62"/>
  <c r="AC504" i="62"/>
  <c r="Y504" i="62"/>
  <c r="I504" i="62"/>
  <c r="E504" i="62"/>
  <c r="AC503" i="62"/>
  <c r="Y503" i="62"/>
  <c r="I503" i="62"/>
  <c r="E503" i="62"/>
  <c r="AC502" i="62"/>
  <c r="Y502" i="62"/>
  <c r="I502" i="62"/>
  <c r="E502" i="62"/>
  <c r="AC501" i="62"/>
  <c r="Y501" i="62"/>
  <c r="I501" i="62"/>
  <c r="E501" i="62"/>
  <c r="AC500" i="62"/>
  <c r="Y500" i="62"/>
  <c r="I500" i="62"/>
  <c r="E500" i="62"/>
  <c r="AC499" i="62"/>
  <c r="I499" i="62"/>
  <c r="AC498" i="62"/>
  <c r="Y498" i="62"/>
  <c r="I498" i="62"/>
  <c r="E498" i="62"/>
  <c r="AC497" i="62"/>
  <c r="Y497" i="62"/>
  <c r="I497" i="62"/>
  <c r="E497" i="62"/>
  <c r="AC496" i="62"/>
  <c r="Y496" i="62"/>
  <c r="I496" i="62"/>
  <c r="E496" i="62"/>
  <c r="AC495" i="62"/>
  <c r="Y495" i="62"/>
  <c r="I495" i="62"/>
  <c r="E495" i="62"/>
  <c r="AC494" i="62"/>
  <c r="Y494" i="62"/>
  <c r="I494" i="62"/>
  <c r="E494" i="62"/>
  <c r="AC493" i="62"/>
  <c r="Y493" i="62"/>
  <c r="I493" i="62"/>
  <c r="E493" i="62"/>
  <c r="AC492" i="62"/>
  <c r="Y492" i="62"/>
  <c r="I492" i="62"/>
  <c r="E492" i="62"/>
  <c r="AC491" i="62"/>
  <c r="Y491" i="62"/>
  <c r="I491" i="62"/>
  <c r="E491" i="62"/>
  <c r="AC490" i="62"/>
  <c r="Y490" i="62"/>
  <c r="I490" i="62"/>
  <c r="E490" i="62"/>
  <c r="AC485" i="62"/>
  <c r="Y485" i="62"/>
  <c r="I485" i="62"/>
  <c r="E485" i="62"/>
  <c r="AC484" i="62"/>
  <c r="Y484" i="62"/>
  <c r="I484" i="62"/>
  <c r="E484" i="62"/>
  <c r="AC483" i="62"/>
  <c r="Y483" i="62"/>
  <c r="I483" i="62"/>
  <c r="E483" i="62"/>
  <c r="AC482" i="62"/>
  <c r="Y482" i="62"/>
  <c r="I482" i="62"/>
  <c r="E482" i="62"/>
  <c r="AC481" i="62"/>
  <c r="Y481" i="62"/>
  <c r="I481" i="62"/>
  <c r="E481" i="62"/>
  <c r="AC480" i="62"/>
  <c r="Y480" i="62"/>
  <c r="I480" i="62"/>
  <c r="E480" i="62"/>
  <c r="AC479" i="62"/>
  <c r="Y479" i="62"/>
  <c r="I479" i="62"/>
  <c r="E479" i="62"/>
  <c r="AC478" i="62"/>
  <c r="Y478" i="62"/>
  <c r="I478" i="62"/>
  <c r="E478" i="62"/>
  <c r="AC477" i="62"/>
  <c r="Y477" i="62"/>
  <c r="I477" i="62"/>
  <c r="E477" i="62"/>
  <c r="AC476" i="62"/>
  <c r="Y476" i="62"/>
  <c r="AD668" i="62" s="1"/>
  <c r="AC668" i="62" s="1"/>
  <c r="I476" i="62"/>
  <c r="E476" i="62"/>
  <c r="AC475" i="62"/>
  <c r="Y475" i="62"/>
  <c r="I475" i="62"/>
  <c r="E475" i="62"/>
  <c r="AC474" i="62"/>
  <c r="Y474" i="62"/>
  <c r="I474" i="62"/>
  <c r="E474" i="62"/>
  <c r="AC473" i="62"/>
  <c r="Y473" i="62"/>
  <c r="I473" i="62"/>
  <c r="E473" i="62"/>
  <c r="AC472" i="62"/>
  <c r="Y472" i="62"/>
  <c r="I472" i="62"/>
  <c r="E472" i="62"/>
  <c r="AC471" i="62"/>
  <c r="Y471" i="62"/>
  <c r="I471" i="62"/>
  <c r="E471" i="62"/>
  <c r="AC470" i="62"/>
  <c r="Y470" i="62"/>
  <c r="I470" i="62"/>
  <c r="E470" i="62"/>
  <c r="AC469" i="62"/>
  <c r="Y469" i="62"/>
  <c r="I469" i="62"/>
  <c r="E469" i="62"/>
  <c r="AC468" i="62"/>
  <c r="Y468" i="62"/>
  <c r="AD660" i="62" s="1"/>
  <c r="AC660" i="62" s="1"/>
  <c r="I468" i="62"/>
  <c r="E468" i="62"/>
  <c r="AC467" i="62"/>
  <c r="Y467" i="62"/>
  <c r="I467" i="62"/>
  <c r="E467" i="62"/>
  <c r="AC466" i="62"/>
  <c r="Y466" i="62"/>
  <c r="I466" i="62"/>
  <c r="E466" i="62"/>
  <c r="AC465" i="62"/>
  <c r="Y465" i="62"/>
  <c r="I465" i="62"/>
  <c r="E465" i="62"/>
  <c r="AC464" i="62"/>
  <c r="Y464" i="62"/>
  <c r="I464" i="62"/>
  <c r="E464" i="62"/>
  <c r="AC463" i="62"/>
  <c r="Y463" i="62"/>
  <c r="I463" i="62"/>
  <c r="E463" i="62"/>
  <c r="AC462" i="62"/>
  <c r="Y462" i="62"/>
  <c r="I462" i="62"/>
  <c r="E462" i="62"/>
  <c r="AC461" i="62"/>
  <c r="Y461" i="62"/>
  <c r="I461" i="62"/>
  <c r="E461" i="62"/>
  <c r="AC460" i="62"/>
  <c r="Y460" i="62"/>
  <c r="I460" i="62"/>
  <c r="E460" i="62"/>
  <c r="AC459" i="62"/>
  <c r="Y459" i="62"/>
  <c r="I459" i="62"/>
  <c r="E459" i="62"/>
  <c r="AC458" i="62"/>
  <c r="Y458" i="62"/>
  <c r="I458" i="62"/>
  <c r="E458" i="62"/>
  <c r="AC457" i="62"/>
  <c r="Y457" i="62"/>
  <c r="I457" i="62"/>
  <c r="E457" i="62"/>
  <c r="AC456" i="62"/>
  <c r="Y456" i="62"/>
  <c r="I456" i="62"/>
  <c r="E456" i="62"/>
  <c r="AC455" i="62"/>
  <c r="Y455" i="62"/>
  <c r="I455" i="62"/>
  <c r="E455" i="62"/>
  <c r="AC454" i="62"/>
  <c r="Y454" i="62"/>
  <c r="I454" i="62"/>
  <c r="E454" i="62"/>
  <c r="AC453" i="62"/>
  <c r="Y453" i="62"/>
  <c r="I453" i="62"/>
  <c r="E453" i="62"/>
  <c r="AC452" i="62"/>
  <c r="Y452" i="62"/>
  <c r="I452" i="62"/>
  <c r="E452" i="62"/>
  <c r="AC451" i="62"/>
  <c r="Y451" i="62"/>
  <c r="I451" i="62"/>
  <c r="E451" i="62"/>
  <c r="AC449" i="62"/>
  <c r="Y449" i="62"/>
  <c r="I449" i="62"/>
  <c r="E449" i="62"/>
  <c r="AC448" i="62"/>
  <c r="Y448" i="62"/>
  <c r="I448" i="62"/>
  <c r="E448" i="62"/>
  <c r="AC447" i="62"/>
  <c r="Y447" i="62"/>
  <c r="I447" i="62"/>
  <c r="E447" i="62"/>
  <c r="AC446" i="62"/>
  <c r="Y446" i="62"/>
  <c r="I446" i="62"/>
  <c r="E446" i="62"/>
  <c r="AC445" i="62"/>
  <c r="Y445" i="62"/>
  <c r="I445" i="62"/>
  <c r="E445" i="62"/>
  <c r="AC444" i="62"/>
  <c r="Y444" i="62"/>
  <c r="I444" i="62"/>
  <c r="E444" i="62"/>
  <c r="AC443" i="62"/>
  <c r="Y443" i="62"/>
  <c r="I443" i="62"/>
  <c r="E443" i="62"/>
  <c r="AC442" i="62"/>
  <c r="Y442" i="62"/>
  <c r="I442" i="62"/>
  <c r="E442" i="62"/>
  <c r="AC441" i="62"/>
  <c r="Y441" i="62"/>
  <c r="I441" i="62"/>
  <c r="E441" i="62"/>
  <c r="AC440" i="62"/>
  <c r="Y440" i="62"/>
  <c r="I440" i="62"/>
  <c r="E440" i="62"/>
  <c r="AC439" i="62"/>
  <c r="Y439" i="62"/>
  <c r="I439" i="62"/>
  <c r="E439" i="62"/>
  <c r="AC438" i="62"/>
  <c r="Y438" i="62"/>
  <c r="I438" i="62"/>
  <c r="E438" i="62"/>
  <c r="AC437" i="62"/>
  <c r="Y437" i="62"/>
  <c r="I437" i="62"/>
  <c r="E437" i="62"/>
  <c r="AC436" i="62"/>
  <c r="Y436" i="62"/>
  <c r="I436" i="62"/>
  <c r="E436" i="62"/>
  <c r="AC435" i="62"/>
  <c r="Y435" i="62"/>
  <c r="I435" i="62"/>
  <c r="E435" i="62"/>
  <c r="AC434" i="62"/>
  <c r="Y434" i="62"/>
  <c r="I434" i="62"/>
  <c r="E434" i="62"/>
  <c r="AC433" i="62"/>
  <c r="Y433" i="62"/>
  <c r="I433" i="62"/>
  <c r="E433" i="62"/>
  <c r="AC432" i="62"/>
  <c r="Y432" i="62"/>
  <c r="AD624" i="62" s="1"/>
  <c r="AC624" i="62" s="1"/>
  <c r="I432" i="62"/>
  <c r="E432" i="62"/>
  <c r="AC431" i="62"/>
  <c r="Y431" i="62"/>
  <c r="I431" i="62"/>
  <c r="E431" i="62"/>
  <c r="AC430" i="62"/>
  <c r="Y430" i="62"/>
  <c r="I430" i="62"/>
  <c r="E430" i="62"/>
  <c r="AC429" i="62"/>
  <c r="Y429" i="62"/>
  <c r="I429" i="62"/>
  <c r="E429" i="62"/>
  <c r="AC428" i="62"/>
  <c r="Y428" i="62"/>
  <c r="I428" i="62"/>
  <c r="E428" i="62"/>
  <c r="AC427" i="62"/>
  <c r="Y427" i="62"/>
  <c r="I427" i="62"/>
  <c r="E427" i="62"/>
  <c r="AC426" i="62"/>
  <c r="Y426" i="62"/>
  <c r="I426" i="62"/>
  <c r="E426" i="62"/>
  <c r="AD331" i="62"/>
  <c r="AC331" i="62"/>
  <c r="AB331" i="62"/>
  <c r="AA331" i="62"/>
  <c r="Z331" i="62"/>
  <c r="Y331" i="62"/>
  <c r="J331" i="62"/>
  <c r="I331" i="62"/>
  <c r="H331" i="62"/>
  <c r="G331" i="62"/>
  <c r="F331" i="62"/>
  <c r="E331" i="62"/>
  <c r="AD330" i="62"/>
  <c r="AC330" i="62"/>
  <c r="AB330" i="62"/>
  <c r="AA330" i="62"/>
  <c r="Z330" i="62"/>
  <c r="Y330" i="62"/>
  <c r="J330" i="62"/>
  <c r="I330" i="62"/>
  <c r="H330" i="62"/>
  <c r="G330" i="62"/>
  <c r="F330" i="62"/>
  <c r="E330" i="62"/>
  <c r="AD329" i="62"/>
  <c r="AC329" i="62"/>
  <c r="AB329" i="62"/>
  <c r="AA329" i="62"/>
  <c r="Z329" i="62"/>
  <c r="Y329" i="62"/>
  <c r="J329" i="62"/>
  <c r="I329" i="62"/>
  <c r="H329" i="62"/>
  <c r="G329" i="62"/>
  <c r="F329" i="62"/>
  <c r="E329" i="62"/>
  <c r="AD328" i="62"/>
  <c r="AC328" i="62"/>
  <c r="AB328" i="62"/>
  <c r="AA328" i="62"/>
  <c r="Z328" i="62"/>
  <c r="Y328" i="62"/>
  <c r="J328" i="62"/>
  <c r="I328" i="62"/>
  <c r="H328" i="62"/>
  <c r="G328" i="62"/>
  <c r="F328" i="62"/>
  <c r="E328" i="62"/>
  <c r="AD327" i="62"/>
  <c r="AC327" i="62"/>
  <c r="AB327" i="62"/>
  <c r="AA327" i="62"/>
  <c r="Z327" i="62"/>
  <c r="Y327" i="62"/>
  <c r="J327" i="62"/>
  <c r="I327" i="62"/>
  <c r="H327" i="62"/>
  <c r="G327" i="62"/>
  <c r="F327" i="62"/>
  <c r="E327" i="62"/>
  <c r="AD326" i="62"/>
  <c r="AC326" i="62"/>
  <c r="AB326" i="62"/>
  <c r="AA326" i="62"/>
  <c r="Z326" i="62"/>
  <c r="Y326" i="62"/>
  <c r="J326" i="62"/>
  <c r="I326" i="62"/>
  <c r="H326" i="62"/>
  <c r="G326" i="62"/>
  <c r="F326" i="62"/>
  <c r="E326" i="62"/>
  <c r="AD325" i="62"/>
  <c r="AC325" i="62"/>
  <c r="AB325" i="62"/>
  <c r="AA325" i="62"/>
  <c r="Z325" i="62"/>
  <c r="Y325" i="62"/>
  <c r="J325" i="62"/>
  <c r="I325" i="62"/>
  <c r="H325" i="62"/>
  <c r="G325" i="62"/>
  <c r="F325" i="62"/>
  <c r="E325" i="62"/>
  <c r="AD324" i="62"/>
  <c r="AC324" i="62"/>
  <c r="AB324" i="62"/>
  <c r="AA324" i="62"/>
  <c r="Z324" i="62"/>
  <c r="Y324" i="62"/>
  <c r="J324" i="62"/>
  <c r="I324" i="62"/>
  <c r="H324" i="62"/>
  <c r="G324" i="62"/>
  <c r="F324" i="62"/>
  <c r="E324" i="62"/>
  <c r="AD323" i="62"/>
  <c r="AC323" i="62"/>
  <c r="AB323" i="62"/>
  <c r="AA323" i="62"/>
  <c r="Z323" i="62"/>
  <c r="Y323" i="62"/>
  <c r="J323" i="62"/>
  <c r="I323" i="62"/>
  <c r="H323" i="62"/>
  <c r="G323" i="62"/>
  <c r="F323" i="62"/>
  <c r="E323" i="62"/>
  <c r="AD322" i="62"/>
  <c r="AC322" i="62"/>
  <c r="AB322" i="62"/>
  <c r="AA322" i="62"/>
  <c r="Z322" i="62"/>
  <c r="Y322" i="62"/>
  <c r="J322" i="62"/>
  <c r="I322" i="62"/>
  <c r="H322" i="62"/>
  <c r="G322" i="62"/>
  <c r="F322" i="62"/>
  <c r="E322" i="62"/>
  <c r="AD321" i="62"/>
  <c r="AC321" i="62"/>
  <c r="AB321" i="62"/>
  <c r="AA321" i="62"/>
  <c r="Z321" i="62"/>
  <c r="Y321" i="62"/>
  <c r="J321" i="62"/>
  <c r="I321" i="62"/>
  <c r="H321" i="62"/>
  <c r="G321" i="62"/>
  <c r="F321" i="62"/>
  <c r="E321" i="62"/>
  <c r="AD320" i="62"/>
  <c r="AC320" i="62"/>
  <c r="AB320" i="62"/>
  <c r="AA320" i="62"/>
  <c r="Z320" i="62"/>
  <c r="Y320" i="62"/>
  <c r="J320" i="62"/>
  <c r="I320" i="62"/>
  <c r="H320" i="62"/>
  <c r="G320" i="62"/>
  <c r="F320" i="62"/>
  <c r="E320" i="62"/>
  <c r="AD319" i="62"/>
  <c r="AC319" i="62"/>
  <c r="AB319" i="62"/>
  <c r="AA319" i="62"/>
  <c r="Z319" i="62"/>
  <c r="Y319" i="62"/>
  <c r="J319" i="62"/>
  <c r="I319" i="62"/>
  <c r="H319" i="62"/>
  <c r="G319" i="62"/>
  <c r="F319" i="62"/>
  <c r="E319" i="62"/>
  <c r="AD318" i="62"/>
  <c r="AC318" i="62"/>
  <c r="AB318" i="62"/>
  <c r="AA318" i="62"/>
  <c r="Z318" i="62"/>
  <c r="Y318" i="62"/>
  <c r="J318" i="62"/>
  <c r="I318" i="62"/>
  <c r="H318" i="62"/>
  <c r="G318" i="62"/>
  <c r="F318" i="62"/>
  <c r="E318" i="62"/>
  <c r="AD317" i="62"/>
  <c r="AC317" i="62"/>
  <c r="AB317" i="62"/>
  <c r="AA317" i="62"/>
  <c r="Z317" i="62"/>
  <c r="Y317" i="62"/>
  <c r="J317" i="62"/>
  <c r="I317" i="62"/>
  <c r="H317" i="62"/>
  <c r="G317" i="62"/>
  <c r="F317" i="62"/>
  <c r="E317" i="62"/>
  <c r="AD316" i="62"/>
  <c r="AC316" i="62"/>
  <c r="AB316" i="62"/>
  <c r="AA316" i="62"/>
  <c r="Z316" i="62"/>
  <c r="Y316" i="62"/>
  <c r="J316" i="62"/>
  <c r="I316" i="62"/>
  <c r="H316" i="62"/>
  <c r="G316" i="62"/>
  <c r="F316" i="62"/>
  <c r="E316" i="62"/>
  <c r="AD315" i="62"/>
  <c r="AC315" i="62"/>
  <c r="AB315" i="62"/>
  <c r="AA315" i="62"/>
  <c r="Z315" i="62"/>
  <c r="Y315" i="62"/>
  <c r="J315" i="62"/>
  <c r="I315" i="62"/>
  <c r="H315" i="62"/>
  <c r="G315" i="62"/>
  <c r="F315" i="62"/>
  <c r="E315" i="62"/>
  <c r="AD314" i="62"/>
  <c r="AC314" i="62"/>
  <c r="AB314" i="62"/>
  <c r="AA314" i="62"/>
  <c r="Z314" i="62"/>
  <c r="Y314" i="62"/>
  <c r="J314" i="62"/>
  <c r="I314" i="62"/>
  <c r="H314" i="62"/>
  <c r="G314" i="62"/>
  <c r="F314" i="62"/>
  <c r="E314" i="62"/>
  <c r="AD313" i="62"/>
  <c r="AC313" i="62"/>
  <c r="AB313" i="62"/>
  <c r="AA313" i="62"/>
  <c r="Z313" i="62"/>
  <c r="Y313" i="62"/>
  <c r="J313" i="62"/>
  <c r="I313" i="62"/>
  <c r="H313" i="62"/>
  <c r="G313" i="62"/>
  <c r="F313" i="62"/>
  <c r="E313" i="62"/>
  <c r="AD312" i="62"/>
  <c r="AC312" i="62"/>
  <c r="AB312" i="62"/>
  <c r="AA312" i="62"/>
  <c r="Z312" i="62"/>
  <c r="Y312" i="62"/>
  <c r="J312" i="62"/>
  <c r="I312" i="62"/>
  <c r="H312" i="62"/>
  <c r="G312" i="62"/>
  <c r="F312" i="62"/>
  <c r="E312" i="62"/>
  <c r="AD311" i="62"/>
  <c r="AC311" i="62"/>
  <c r="AB311" i="62"/>
  <c r="AA311" i="62"/>
  <c r="Z311" i="62"/>
  <c r="Y311" i="62"/>
  <c r="J311" i="62"/>
  <c r="I311" i="62"/>
  <c r="H311" i="62"/>
  <c r="G311" i="62"/>
  <c r="F311" i="62"/>
  <c r="E311" i="62"/>
  <c r="AD310" i="62"/>
  <c r="AC310" i="62"/>
  <c r="AB310" i="62"/>
  <c r="AA310" i="62"/>
  <c r="Z310" i="62"/>
  <c r="Y310" i="62"/>
  <c r="J310" i="62"/>
  <c r="I310" i="62"/>
  <c r="H310" i="62"/>
  <c r="G310" i="62"/>
  <c r="F310" i="62"/>
  <c r="E310" i="62"/>
  <c r="AD309" i="62"/>
  <c r="AC309" i="62"/>
  <c r="AB309" i="62"/>
  <c r="AA309" i="62"/>
  <c r="Z309" i="62"/>
  <c r="Y309" i="62"/>
  <c r="J309" i="62"/>
  <c r="I309" i="62"/>
  <c r="H309" i="62"/>
  <c r="G309" i="62"/>
  <c r="F309" i="62"/>
  <c r="E309" i="62"/>
  <c r="AD308" i="62"/>
  <c r="AC308" i="62"/>
  <c r="AB308" i="62"/>
  <c r="AA308" i="62"/>
  <c r="Z308" i="62"/>
  <c r="Y308" i="62"/>
  <c r="J308" i="62"/>
  <c r="I308" i="62"/>
  <c r="H308" i="62"/>
  <c r="G308" i="62"/>
  <c r="F308" i="62"/>
  <c r="E308" i="62"/>
  <c r="AD307" i="62"/>
  <c r="AC307" i="62"/>
  <c r="AB307" i="62"/>
  <c r="AA307" i="62"/>
  <c r="Z307" i="62"/>
  <c r="Y307" i="62"/>
  <c r="J307" i="62"/>
  <c r="I307" i="62"/>
  <c r="H307" i="62"/>
  <c r="G307" i="62"/>
  <c r="F307" i="62"/>
  <c r="E307" i="62"/>
  <c r="AD306" i="62"/>
  <c r="AC306" i="62"/>
  <c r="AB306" i="62"/>
  <c r="AA306" i="62"/>
  <c r="Z306" i="62"/>
  <c r="Y306" i="62"/>
  <c r="J306" i="62"/>
  <c r="I306" i="62"/>
  <c r="H306" i="62"/>
  <c r="G306" i="62"/>
  <c r="F306" i="62"/>
  <c r="E306" i="62"/>
  <c r="AD305" i="62"/>
  <c r="AC305" i="62"/>
  <c r="AB305" i="62"/>
  <c r="AA305" i="62"/>
  <c r="Z305" i="62"/>
  <c r="Y305" i="62"/>
  <c r="J305" i="62"/>
  <c r="I305" i="62"/>
  <c r="H305" i="62"/>
  <c r="G305" i="62"/>
  <c r="F305" i="62"/>
  <c r="E305" i="62"/>
  <c r="AD304" i="62"/>
  <c r="AC304" i="62"/>
  <c r="AB304" i="62"/>
  <c r="AA304" i="62"/>
  <c r="Z304" i="62"/>
  <c r="Y304" i="62"/>
  <c r="J304" i="62"/>
  <c r="I304" i="62"/>
  <c r="H304" i="62"/>
  <c r="G304" i="62"/>
  <c r="F304" i="62"/>
  <c r="E304" i="62"/>
  <c r="AD303" i="62"/>
  <c r="AC303" i="62"/>
  <c r="AB303" i="62"/>
  <c r="AA303" i="62"/>
  <c r="Z303" i="62"/>
  <c r="Y303" i="62"/>
  <c r="J303" i="62"/>
  <c r="I303" i="62"/>
  <c r="H303" i="62"/>
  <c r="G303" i="62"/>
  <c r="F303" i="62"/>
  <c r="E303" i="62"/>
  <c r="AD302" i="62"/>
  <c r="AC302" i="62"/>
  <c r="AB302" i="62"/>
  <c r="AA302" i="62"/>
  <c r="Z302" i="62"/>
  <c r="Y302" i="62"/>
  <c r="J302" i="62"/>
  <c r="I302" i="62"/>
  <c r="H302" i="62"/>
  <c r="G302" i="62"/>
  <c r="F302" i="62"/>
  <c r="E302" i="62"/>
  <c r="AD301" i="62"/>
  <c r="AC301" i="62"/>
  <c r="AB301" i="62"/>
  <c r="AA301" i="62"/>
  <c r="Z301" i="62"/>
  <c r="Y301" i="62"/>
  <c r="J301" i="62"/>
  <c r="I301" i="62"/>
  <c r="H301" i="62"/>
  <c r="G301" i="62"/>
  <c r="F301" i="62"/>
  <c r="E301" i="62"/>
  <c r="AD300" i="62"/>
  <c r="AC300" i="62"/>
  <c r="AC344" i="62" s="1"/>
  <c r="AB300" i="62"/>
  <c r="AA300" i="62"/>
  <c r="Z300" i="62"/>
  <c r="Y300" i="62"/>
  <c r="J300" i="62"/>
  <c r="I300" i="62"/>
  <c r="H300" i="62"/>
  <c r="G300" i="62"/>
  <c r="F300" i="62"/>
  <c r="E300" i="62"/>
  <c r="AD299" i="62"/>
  <c r="AC299" i="62"/>
  <c r="AC343" i="62" s="1"/>
  <c r="AB299" i="62"/>
  <c r="AA299" i="62"/>
  <c r="Z299" i="62"/>
  <c r="Y299" i="62"/>
  <c r="Y343" i="62" s="1"/>
  <c r="J299" i="62"/>
  <c r="I299" i="62"/>
  <c r="H299" i="62"/>
  <c r="G299" i="62"/>
  <c r="F299" i="62"/>
  <c r="E299" i="62"/>
  <c r="AD298" i="62"/>
  <c r="AC298" i="62"/>
  <c r="AC342" i="62" s="1"/>
  <c r="AB298" i="62"/>
  <c r="AA298" i="62"/>
  <c r="Z298" i="62"/>
  <c r="Y298" i="62"/>
  <c r="Y342" i="62" s="1"/>
  <c r="J298" i="62"/>
  <c r="I298" i="62"/>
  <c r="H298" i="62"/>
  <c r="G298" i="62"/>
  <c r="F298" i="62"/>
  <c r="E298" i="62"/>
  <c r="AD297" i="62"/>
  <c r="AC297" i="62"/>
  <c r="AB297" i="62"/>
  <c r="AA297" i="62"/>
  <c r="Z297" i="62"/>
  <c r="Y297" i="62"/>
  <c r="J297" i="62"/>
  <c r="I297" i="62"/>
  <c r="H297" i="62"/>
  <c r="G297" i="62"/>
  <c r="F297" i="62"/>
  <c r="E297" i="62"/>
  <c r="AD296" i="62"/>
  <c r="AC296" i="62"/>
  <c r="AC340" i="62" s="1"/>
  <c r="AB296" i="62"/>
  <c r="AA296" i="62"/>
  <c r="Z296" i="62"/>
  <c r="Y296" i="62"/>
  <c r="J296" i="62"/>
  <c r="I296" i="62"/>
  <c r="H296" i="62"/>
  <c r="G296" i="62"/>
  <c r="F296" i="62"/>
  <c r="E296" i="62"/>
  <c r="AD295" i="62"/>
  <c r="AC295" i="62"/>
  <c r="AB295" i="62"/>
  <c r="AA295" i="62"/>
  <c r="Z295" i="62"/>
  <c r="Y295" i="62"/>
  <c r="J295" i="62"/>
  <c r="I295" i="62"/>
  <c r="H295" i="62"/>
  <c r="G295" i="62"/>
  <c r="F295" i="62"/>
  <c r="E295" i="62"/>
  <c r="AD294" i="62"/>
  <c r="AC294" i="62"/>
  <c r="AB294" i="62"/>
  <c r="AA294" i="62"/>
  <c r="Z294" i="62"/>
  <c r="Y294" i="62"/>
  <c r="J294" i="62"/>
  <c r="I294" i="62"/>
  <c r="H294" i="62"/>
  <c r="G294" i="62"/>
  <c r="F294" i="62"/>
  <c r="E294" i="62"/>
  <c r="AD293" i="62"/>
  <c r="AC293" i="62"/>
  <c r="AB293" i="62"/>
  <c r="AA293" i="62"/>
  <c r="Z293" i="62"/>
  <c r="Y293" i="62"/>
  <c r="J293" i="62"/>
  <c r="I293" i="62"/>
  <c r="H293" i="62"/>
  <c r="G293" i="62"/>
  <c r="F293" i="62"/>
  <c r="E293" i="62"/>
  <c r="AD292" i="62"/>
  <c r="AC292" i="62"/>
  <c r="AB292" i="62"/>
  <c r="AA292" i="62"/>
  <c r="Z292" i="62"/>
  <c r="Y292" i="62"/>
  <c r="J292" i="62"/>
  <c r="I292" i="62"/>
  <c r="H292" i="62"/>
  <c r="G292" i="62"/>
  <c r="F292" i="62"/>
  <c r="E292" i="62"/>
  <c r="AD287" i="62"/>
  <c r="AC287" i="62"/>
  <c r="AB287" i="62"/>
  <c r="AA287" i="62"/>
  <c r="Z287" i="62"/>
  <c r="Y287" i="62"/>
  <c r="J287" i="62"/>
  <c r="I287" i="62"/>
  <c r="H287" i="62"/>
  <c r="G287" i="62"/>
  <c r="F287" i="62"/>
  <c r="E287" i="62"/>
  <c r="AD286" i="62"/>
  <c r="AC286" i="62"/>
  <c r="AB286" i="62"/>
  <c r="AA286" i="62"/>
  <c r="Z286" i="62"/>
  <c r="Y286" i="62"/>
  <c r="J286" i="62"/>
  <c r="I286" i="62"/>
  <c r="H286" i="62"/>
  <c r="G286" i="62"/>
  <c r="F286" i="62"/>
  <c r="E286" i="62"/>
  <c r="AD285" i="62"/>
  <c r="AC285" i="62"/>
  <c r="AB285" i="62"/>
  <c r="AA285" i="62"/>
  <c r="Z285" i="62"/>
  <c r="Y285" i="62"/>
  <c r="J285" i="62"/>
  <c r="I285" i="62"/>
  <c r="H285" i="62"/>
  <c r="G285" i="62"/>
  <c r="F285" i="62"/>
  <c r="E285" i="62"/>
  <c r="AD284" i="62"/>
  <c r="AC284" i="62"/>
  <c r="AB284" i="62"/>
  <c r="AA284" i="62"/>
  <c r="Z284" i="62"/>
  <c r="Y284" i="62"/>
  <c r="J284" i="62"/>
  <c r="I284" i="62"/>
  <c r="H284" i="62"/>
  <c r="G284" i="62"/>
  <c r="F284" i="62"/>
  <c r="E284" i="62"/>
  <c r="AD283" i="62"/>
  <c r="AC283" i="62"/>
  <c r="AB283" i="62"/>
  <c r="AA283" i="62"/>
  <c r="Z283" i="62"/>
  <c r="Y283" i="62"/>
  <c r="J283" i="62"/>
  <c r="I283" i="62"/>
  <c r="H283" i="62"/>
  <c r="G283" i="62"/>
  <c r="F283" i="62"/>
  <c r="E283" i="62"/>
  <c r="AD282" i="62"/>
  <c r="AC282" i="62"/>
  <c r="AB282" i="62"/>
  <c r="AA282" i="62"/>
  <c r="Z282" i="62"/>
  <c r="Y282" i="62"/>
  <c r="J282" i="62"/>
  <c r="I282" i="62"/>
  <c r="H282" i="62"/>
  <c r="G282" i="62"/>
  <c r="F282" i="62"/>
  <c r="E282" i="62"/>
  <c r="AD281" i="62"/>
  <c r="AC281" i="62"/>
  <c r="AB281" i="62"/>
  <c r="AA281" i="62"/>
  <c r="Z281" i="62"/>
  <c r="Y281" i="62"/>
  <c r="J281" i="62"/>
  <c r="I281" i="62"/>
  <c r="H281" i="62"/>
  <c r="G281" i="62"/>
  <c r="F281" i="62"/>
  <c r="E281" i="62"/>
  <c r="AD280" i="62"/>
  <c r="AC280" i="62"/>
  <c r="AB280" i="62"/>
  <c r="AA280" i="62"/>
  <c r="Z280" i="62"/>
  <c r="Y280" i="62"/>
  <c r="J280" i="62"/>
  <c r="I280" i="62"/>
  <c r="H280" i="62"/>
  <c r="G280" i="62"/>
  <c r="F280" i="62"/>
  <c r="E280" i="62"/>
  <c r="AD279" i="62"/>
  <c r="AC279" i="62"/>
  <c r="AB279" i="62"/>
  <c r="AA279" i="62"/>
  <c r="Z279" i="62"/>
  <c r="Y279" i="62"/>
  <c r="J279" i="62"/>
  <c r="I279" i="62"/>
  <c r="H279" i="62"/>
  <c r="G279" i="62"/>
  <c r="F279" i="62"/>
  <c r="E279" i="62"/>
  <c r="AD278" i="62"/>
  <c r="AC278" i="62"/>
  <c r="AB278" i="62"/>
  <c r="AA278" i="62"/>
  <c r="Z278" i="62"/>
  <c r="Y278" i="62"/>
  <c r="J278" i="62"/>
  <c r="I278" i="62"/>
  <c r="H278" i="62"/>
  <c r="G278" i="62"/>
  <c r="F278" i="62"/>
  <c r="E278" i="62"/>
  <c r="AD277" i="62"/>
  <c r="AC277" i="62"/>
  <c r="AB277" i="62"/>
  <c r="AA277" i="62"/>
  <c r="Z277" i="62"/>
  <c r="Y277" i="62"/>
  <c r="J277" i="62"/>
  <c r="I277" i="62"/>
  <c r="H277" i="62"/>
  <c r="G277" i="62"/>
  <c r="F277" i="62"/>
  <c r="E277" i="62"/>
  <c r="AD276" i="62"/>
  <c r="AC276" i="62"/>
  <c r="AB276" i="62"/>
  <c r="AA276" i="62"/>
  <c r="Z276" i="62"/>
  <c r="Y276" i="62"/>
  <c r="J276" i="62"/>
  <c r="I276" i="62"/>
  <c r="H276" i="62"/>
  <c r="G276" i="62"/>
  <c r="F276" i="62"/>
  <c r="E276" i="62"/>
  <c r="AD275" i="62"/>
  <c r="AC275" i="62"/>
  <c r="AB275" i="62"/>
  <c r="AA275" i="62"/>
  <c r="Z275" i="62"/>
  <c r="Y275" i="62"/>
  <c r="J275" i="62"/>
  <c r="I275" i="62"/>
  <c r="H275" i="62"/>
  <c r="G275" i="62"/>
  <c r="F275" i="62"/>
  <c r="E275" i="62"/>
  <c r="AD274" i="62"/>
  <c r="AC274" i="62"/>
  <c r="AB274" i="62"/>
  <c r="AA274" i="62"/>
  <c r="Z274" i="62"/>
  <c r="Y274" i="62"/>
  <c r="J274" i="62"/>
  <c r="I274" i="62"/>
  <c r="H274" i="62"/>
  <c r="G274" i="62"/>
  <c r="F274" i="62"/>
  <c r="E274" i="62"/>
  <c r="AD273" i="62"/>
  <c r="AC273" i="62"/>
  <c r="AB273" i="62"/>
  <c r="AA273" i="62"/>
  <c r="Z273" i="62"/>
  <c r="Y273" i="62"/>
  <c r="J273" i="62"/>
  <c r="I273" i="62"/>
  <c r="H273" i="62"/>
  <c r="G273" i="62"/>
  <c r="F273" i="62"/>
  <c r="E273" i="62"/>
  <c r="AD272" i="62"/>
  <c r="AC272" i="62"/>
  <c r="AB272" i="62"/>
  <c r="AA272" i="62"/>
  <c r="Z272" i="62"/>
  <c r="Y272" i="62"/>
  <c r="J272" i="62"/>
  <c r="I272" i="62"/>
  <c r="H272" i="62"/>
  <c r="G272" i="62"/>
  <c r="F272" i="62"/>
  <c r="E272" i="62"/>
  <c r="AD271" i="62"/>
  <c r="AC271" i="62"/>
  <c r="AB271" i="62"/>
  <c r="AA271" i="62"/>
  <c r="Z271" i="62"/>
  <c r="Y271" i="62"/>
  <c r="J271" i="62"/>
  <c r="I271" i="62"/>
  <c r="H271" i="62"/>
  <c r="G271" i="62"/>
  <c r="F271" i="62"/>
  <c r="E271" i="62"/>
  <c r="AD270" i="62"/>
  <c r="AC270" i="62"/>
  <c r="AB270" i="62"/>
  <c r="AA270" i="62"/>
  <c r="Z270" i="62"/>
  <c r="Y270" i="62"/>
  <c r="J270" i="62"/>
  <c r="I270" i="62"/>
  <c r="H270" i="62"/>
  <c r="G270" i="62"/>
  <c r="F270" i="62"/>
  <c r="E270" i="62"/>
  <c r="AD269" i="62"/>
  <c r="AC269" i="62"/>
  <c r="AB269" i="62"/>
  <c r="AA269" i="62"/>
  <c r="Z269" i="62"/>
  <c r="Y269" i="62"/>
  <c r="J269" i="62"/>
  <c r="I269" i="62"/>
  <c r="H269" i="62"/>
  <c r="G269" i="62"/>
  <c r="F269" i="62"/>
  <c r="E269" i="62"/>
  <c r="AD268" i="62"/>
  <c r="AC268" i="62"/>
  <c r="AB268" i="62"/>
  <c r="AA268" i="62"/>
  <c r="Z268" i="62"/>
  <c r="Y268" i="62"/>
  <c r="J268" i="62"/>
  <c r="I268" i="62"/>
  <c r="H268" i="62"/>
  <c r="G268" i="62"/>
  <c r="F268" i="62"/>
  <c r="E268" i="62"/>
  <c r="AD267" i="62"/>
  <c r="AC267" i="62"/>
  <c r="AB267" i="62"/>
  <c r="AA267" i="62"/>
  <c r="Z267" i="62"/>
  <c r="Y267" i="62"/>
  <c r="J267" i="62"/>
  <c r="I267" i="62"/>
  <c r="H267" i="62"/>
  <c r="G267" i="62"/>
  <c r="F267" i="62"/>
  <c r="E267" i="62"/>
  <c r="AD266" i="62"/>
  <c r="AC266" i="62"/>
  <c r="AB266" i="62"/>
  <c r="AA266" i="62"/>
  <c r="Z266" i="62"/>
  <c r="Y266" i="62"/>
  <c r="J266" i="62"/>
  <c r="I266" i="62"/>
  <c r="H266" i="62"/>
  <c r="G266" i="62"/>
  <c r="F266" i="62"/>
  <c r="E266" i="62"/>
  <c r="AD265" i="62"/>
  <c r="AC265" i="62"/>
  <c r="AB265" i="62"/>
  <c r="AA265" i="62"/>
  <c r="Z265" i="62"/>
  <c r="Y265" i="62"/>
  <c r="J265" i="62"/>
  <c r="I265" i="62"/>
  <c r="H265" i="62"/>
  <c r="G265" i="62"/>
  <c r="F265" i="62"/>
  <c r="E265" i="62"/>
  <c r="AD264" i="62"/>
  <c r="AC264" i="62"/>
  <c r="AB264" i="62"/>
  <c r="AA264" i="62"/>
  <c r="Z264" i="62"/>
  <c r="Y264" i="62"/>
  <c r="J264" i="62"/>
  <c r="I264" i="62"/>
  <c r="H264" i="62"/>
  <c r="G264" i="62"/>
  <c r="F264" i="62"/>
  <c r="E264" i="62"/>
  <c r="AD263" i="62"/>
  <c r="AC263" i="62"/>
  <c r="AB263" i="62"/>
  <c r="AA263" i="62"/>
  <c r="Z263" i="62"/>
  <c r="Y263" i="62"/>
  <c r="J263" i="62"/>
  <c r="I263" i="62"/>
  <c r="H263" i="62"/>
  <c r="G263" i="62"/>
  <c r="F263" i="62"/>
  <c r="E263" i="62"/>
  <c r="AD262" i="62"/>
  <c r="AC262" i="62"/>
  <c r="AB262" i="62"/>
  <c r="AA262" i="62"/>
  <c r="Z262" i="62"/>
  <c r="Y262" i="62"/>
  <c r="J262" i="62"/>
  <c r="I262" i="62"/>
  <c r="H262" i="62"/>
  <c r="G262" i="62"/>
  <c r="F262" i="62"/>
  <c r="E262" i="62"/>
  <c r="AD261" i="62"/>
  <c r="AC261" i="62"/>
  <c r="AB261" i="62"/>
  <c r="AA261" i="62"/>
  <c r="Z261" i="62"/>
  <c r="Y261" i="62"/>
  <c r="J261" i="62"/>
  <c r="I261" i="62"/>
  <c r="H261" i="62"/>
  <c r="G261" i="62"/>
  <c r="F261" i="62"/>
  <c r="E261" i="62"/>
  <c r="AD260" i="62"/>
  <c r="AC260" i="62"/>
  <c r="AB260" i="62"/>
  <c r="AA260" i="62"/>
  <c r="Z260" i="62"/>
  <c r="Y260" i="62"/>
  <c r="J260" i="62"/>
  <c r="I260" i="62"/>
  <c r="H260" i="62"/>
  <c r="G260" i="62"/>
  <c r="F260" i="62"/>
  <c r="E260" i="62"/>
  <c r="AD259" i="62"/>
  <c r="AC259" i="62"/>
  <c r="AB259" i="62"/>
  <c r="AA259" i="62"/>
  <c r="Z259" i="62"/>
  <c r="Y259" i="62"/>
  <c r="J259" i="62"/>
  <c r="I259" i="62"/>
  <c r="H259" i="62"/>
  <c r="G259" i="62"/>
  <c r="F259" i="62"/>
  <c r="E259" i="62"/>
  <c r="AD258" i="62"/>
  <c r="AC258" i="62"/>
  <c r="AB258" i="62"/>
  <c r="AA258" i="62"/>
  <c r="Z258" i="62"/>
  <c r="Y258" i="62"/>
  <c r="J258" i="62"/>
  <c r="I258" i="62"/>
  <c r="H258" i="62"/>
  <c r="G258" i="62"/>
  <c r="F258" i="62"/>
  <c r="E258" i="62"/>
  <c r="AD257" i="62"/>
  <c r="AC257" i="62"/>
  <c r="AB257" i="62"/>
  <c r="AA257" i="62"/>
  <c r="Z257" i="62"/>
  <c r="Y257" i="62"/>
  <c r="J257" i="62"/>
  <c r="I257" i="62"/>
  <c r="H257" i="62"/>
  <c r="G257" i="62"/>
  <c r="F257" i="62"/>
  <c r="AD256" i="62"/>
  <c r="AC256" i="62"/>
  <c r="AB256" i="62"/>
  <c r="AA256" i="62"/>
  <c r="Z256" i="62"/>
  <c r="Y256" i="62"/>
  <c r="J256" i="62"/>
  <c r="I256" i="62"/>
  <c r="H256" i="62"/>
  <c r="G256" i="62"/>
  <c r="F256" i="62"/>
  <c r="E256" i="62"/>
  <c r="AD255" i="62"/>
  <c r="AC255" i="62"/>
  <c r="AB255" i="62"/>
  <c r="AA255" i="62"/>
  <c r="Z255" i="62"/>
  <c r="Y255" i="62"/>
  <c r="J255" i="62"/>
  <c r="I255" i="62"/>
  <c r="H255" i="62"/>
  <c r="G255" i="62"/>
  <c r="F255" i="62"/>
  <c r="E255" i="62"/>
  <c r="AD254" i="62"/>
  <c r="AC254" i="62"/>
  <c r="AB254" i="62"/>
  <c r="AA254" i="62"/>
  <c r="Z254" i="62"/>
  <c r="Y254" i="62"/>
  <c r="J254" i="62"/>
  <c r="I254" i="62"/>
  <c r="H254" i="62"/>
  <c r="G254" i="62"/>
  <c r="F254" i="62"/>
  <c r="E254" i="62"/>
  <c r="AD253" i="62"/>
  <c r="AC253" i="62"/>
  <c r="AB253" i="62"/>
  <c r="AA253" i="62"/>
  <c r="Z253" i="62"/>
  <c r="Y253" i="62"/>
  <c r="J253" i="62"/>
  <c r="I253" i="62"/>
  <c r="H253" i="62"/>
  <c r="G253" i="62"/>
  <c r="F253" i="62"/>
  <c r="E253" i="62"/>
  <c r="AD252" i="62"/>
  <c r="AC252" i="62"/>
  <c r="AB252" i="62"/>
  <c r="AA252" i="62"/>
  <c r="Z252" i="62"/>
  <c r="Y252" i="62"/>
  <c r="J252" i="62"/>
  <c r="H252" i="62"/>
  <c r="G252" i="62"/>
  <c r="F252" i="62"/>
  <c r="E252" i="62"/>
  <c r="AD251" i="62"/>
  <c r="AC251" i="62"/>
  <c r="AB251" i="62"/>
  <c r="AA251" i="62"/>
  <c r="Z251" i="62"/>
  <c r="Y251" i="62"/>
  <c r="J251" i="62"/>
  <c r="I251" i="62"/>
  <c r="H251" i="62"/>
  <c r="G251" i="62"/>
  <c r="F251" i="62"/>
  <c r="E251" i="62"/>
  <c r="AD250" i="62"/>
  <c r="AC250" i="62"/>
  <c r="AB250" i="62"/>
  <c r="AA250" i="62"/>
  <c r="AA338" i="62" s="1"/>
  <c r="Z250" i="62"/>
  <c r="Y250" i="62"/>
  <c r="J250" i="62"/>
  <c r="I250" i="62"/>
  <c r="H250" i="62"/>
  <c r="G250" i="62"/>
  <c r="F250" i="62"/>
  <c r="E250" i="62"/>
  <c r="AD249" i="62"/>
  <c r="AC249" i="62"/>
  <c r="AB249" i="62"/>
  <c r="AA249" i="62"/>
  <c r="Z249" i="62"/>
  <c r="Y249" i="62"/>
  <c r="J249" i="62"/>
  <c r="I249" i="62"/>
  <c r="H249" i="62"/>
  <c r="G249" i="62"/>
  <c r="F249" i="62"/>
  <c r="E249" i="62"/>
  <c r="AD248" i="62"/>
  <c r="AC248" i="62"/>
  <c r="AB248" i="62"/>
  <c r="AA248" i="62"/>
  <c r="AA336" i="62" s="1"/>
  <c r="Z248" i="62"/>
  <c r="Y248" i="62"/>
  <c r="J248" i="62"/>
  <c r="I248" i="62"/>
  <c r="H248" i="62"/>
  <c r="G248" i="62"/>
  <c r="F248" i="62"/>
  <c r="E248" i="62"/>
  <c r="AD243" i="62"/>
  <c r="AC243" i="62"/>
  <c r="AB243" i="62"/>
  <c r="AA243" i="62"/>
  <c r="AA375" i="62" s="1"/>
  <c r="Z243" i="62"/>
  <c r="Y243" i="62"/>
  <c r="J243" i="62"/>
  <c r="I243" i="62"/>
  <c r="H243" i="62"/>
  <c r="G243" i="62"/>
  <c r="F243" i="62"/>
  <c r="E243" i="62"/>
  <c r="AD242" i="62"/>
  <c r="AC242" i="62"/>
  <c r="AB242" i="62"/>
  <c r="AA242" i="62"/>
  <c r="AA374" i="62" s="1"/>
  <c r="Z242" i="62"/>
  <c r="Y242" i="62"/>
  <c r="J242" i="62"/>
  <c r="I242" i="62"/>
  <c r="H242" i="62"/>
  <c r="G242" i="62"/>
  <c r="F242" i="62"/>
  <c r="E242" i="62"/>
  <c r="AD241" i="62"/>
  <c r="AC241" i="62"/>
  <c r="AB241" i="62"/>
  <c r="AA241" i="62"/>
  <c r="AA373" i="62" s="1"/>
  <c r="Z241" i="62"/>
  <c r="Y241" i="62"/>
  <c r="J241" i="62"/>
  <c r="I241" i="62"/>
  <c r="H241" i="62"/>
  <c r="G241" i="62"/>
  <c r="F241" i="62"/>
  <c r="E241" i="62"/>
  <c r="AD240" i="62"/>
  <c r="AC240" i="62"/>
  <c r="AB240" i="62"/>
  <c r="AA240" i="62"/>
  <c r="Z240" i="62"/>
  <c r="Y240" i="62"/>
  <c r="J240" i="62"/>
  <c r="I240" i="62"/>
  <c r="H240" i="62"/>
  <c r="G240" i="62"/>
  <c r="F240" i="62"/>
  <c r="E240" i="62"/>
  <c r="AD239" i="62"/>
  <c r="AC239" i="62"/>
  <c r="AB239" i="62"/>
  <c r="AA239" i="62"/>
  <c r="Z239" i="62"/>
  <c r="Y239" i="62"/>
  <c r="J239" i="62"/>
  <c r="I239" i="62"/>
  <c r="H239" i="62"/>
  <c r="G239" i="62"/>
  <c r="F239" i="62"/>
  <c r="E239" i="62"/>
  <c r="AD238" i="62"/>
  <c r="AC238" i="62"/>
  <c r="AB238" i="62"/>
  <c r="AA238" i="62"/>
  <c r="AA370" i="62" s="1"/>
  <c r="Z238" i="62"/>
  <c r="Y238" i="62"/>
  <c r="J238" i="62"/>
  <c r="I238" i="62"/>
  <c r="H238" i="62"/>
  <c r="G238" i="62"/>
  <c r="F238" i="62"/>
  <c r="E238" i="62"/>
  <c r="AD237" i="62"/>
  <c r="AC237" i="62"/>
  <c r="AB237" i="62"/>
  <c r="AA237" i="62"/>
  <c r="Z237" i="62"/>
  <c r="Y237" i="62"/>
  <c r="J237" i="62"/>
  <c r="I237" i="62"/>
  <c r="H237" i="62"/>
  <c r="G237" i="62"/>
  <c r="F237" i="62"/>
  <c r="E237" i="62"/>
  <c r="AD236" i="62"/>
  <c r="AC236" i="62"/>
  <c r="AB236" i="62"/>
  <c r="AA236" i="62"/>
  <c r="Z236" i="62"/>
  <c r="Y236" i="62"/>
  <c r="J236" i="62"/>
  <c r="I236" i="62"/>
  <c r="H236" i="62"/>
  <c r="G236" i="62"/>
  <c r="F236" i="62"/>
  <c r="E236" i="62"/>
  <c r="AD235" i="62"/>
  <c r="AC235" i="62"/>
  <c r="AB235" i="62"/>
  <c r="AA235" i="62"/>
  <c r="AA367" i="62" s="1"/>
  <c r="Z235" i="62"/>
  <c r="Y235" i="62"/>
  <c r="J235" i="62"/>
  <c r="I235" i="62"/>
  <c r="H235" i="62"/>
  <c r="G235" i="62"/>
  <c r="F235" i="62"/>
  <c r="E235" i="62"/>
  <c r="AD234" i="62"/>
  <c r="AC234" i="62"/>
  <c r="AB234" i="62"/>
  <c r="AA234" i="62"/>
  <c r="Z234" i="62"/>
  <c r="Y234" i="62"/>
  <c r="J234" i="62"/>
  <c r="I234" i="62"/>
  <c r="H234" i="62"/>
  <c r="G234" i="62"/>
  <c r="F234" i="62"/>
  <c r="E234" i="62"/>
  <c r="AD233" i="62"/>
  <c r="AC233" i="62"/>
  <c r="AB233" i="62"/>
  <c r="AA233" i="62"/>
  <c r="Z233" i="62"/>
  <c r="Y233" i="62"/>
  <c r="J233" i="62"/>
  <c r="I233" i="62"/>
  <c r="H233" i="62"/>
  <c r="G233" i="62"/>
  <c r="F233" i="62"/>
  <c r="E233" i="62"/>
  <c r="AD232" i="62"/>
  <c r="AC232" i="62"/>
  <c r="AB232" i="62"/>
  <c r="AA232" i="62"/>
  <c r="Z232" i="62"/>
  <c r="Y232" i="62"/>
  <c r="J232" i="62"/>
  <c r="I232" i="62"/>
  <c r="H232" i="62"/>
  <c r="G232" i="62"/>
  <c r="F232" i="62"/>
  <c r="E232" i="62"/>
  <c r="AD231" i="62"/>
  <c r="AC231" i="62"/>
  <c r="AB231" i="62"/>
  <c r="AA231" i="62"/>
  <c r="Z231" i="62"/>
  <c r="Y231" i="62"/>
  <c r="J231" i="62"/>
  <c r="I231" i="62"/>
  <c r="H231" i="62"/>
  <c r="G231" i="62"/>
  <c r="F231" i="62"/>
  <c r="E231" i="62"/>
  <c r="AD230" i="62"/>
  <c r="AC230" i="62"/>
  <c r="AB230" i="62"/>
  <c r="AA230" i="62"/>
  <c r="Z230" i="62"/>
  <c r="Y230" i="62"/>
  <c r="J230" i="62"/>
  <c r="I230" i="62"/>
  <c r="H230" i="62"/>
  <c r="G230" i="62"/>
  <c r="F230" i="62"/>
  <c r="E230" i="62"/>
  <c r="AD229" i="62"/>
  <c r="AC229" i="62"/>
  <c r="AB229" i="62"/>
  <c r="AA229" i="62"/>
  <c r="Z229" i="62"/>
  <c r="Y229" i="62"/>
  <c r="J229" i="62"/>
  <c r="I229" i="62"/>
  <c r="H229" i="62"/>
  <c r="G229" i="62"/>
  <c r="F229" i="62"/>
  <c r="E229" i="62"/>
  <c r="AD228" i="62"/>
  <c r="AC228" i="62"/>
  <c r="AB228" i="62"/>
  <c r="AA228" i="62"/>
  <c r="AA360" i="62" s="1"/>
  <c r="Z228" i="62"/>
  <c r="Y228" i="62"/>
  <c r="J228" i="62"/>
  <c r="I228" i="62"/>
  <c r="H228" i="62"/>
  <c r="G228" i="62"/>
  <c r="F228" i="62"/>
  <c r="E228" i="62"/>
  <c r="AD227" i="62"/>
  <c r="AC227" i="62"/>
  <c r="AB227" i="62"/>
  <c r="AA227" i="62"/>
  <c r="AA359" i="62" s="1"/>
  <c r="Z227" i="62"/>
  <c r="Y227" i="62"/>
  <c r="J227" i="62"/>
  <c r="I227" i="62"/>
  <c r="H227" i="62"/>
  <c r="G227" i="62"/>
  <c r="F227" i="62"/>
  <c r="E227" i="62"/>
  <c r="AD226" i="62"/>
  <c r="AC226" i="62"/>
  <c r="AB226" i="62"/>
  <c r="AA226" i="62"/>
  <c r="AA358" i="62" s="1"/>
  <c r="Z226" i="62"/>
  <c r="Y226" i="62"/>
  <c r="J226" i="62"/>
  <c r="I226" i="62"/>
  <c r="H226" i="62"/>
  <c r="G226" i="62"/>
  <c r="F226" i="62"/>
  <c r="E226" i="62"/>
  <c r="AD225" i="62"/>
  <c r="AC225" i="62"/>
  <c r="AB225" i="62"/>
  <c r="AA225" i="62"/>
  <c r="AA357" i="62" s="1"/>
  <c r="Z225" i="62"/>
  <c r="Y225" i="62"/>
  <c r="J225" i="62"/>
  <c r="I225" i="62"/>
  <c r="H225" i="62"/>
  <c r="G225" i="62"/>
  <c r="F225" i="62"/>
  <c r="E225" i="62"/>
  <c r="AD224" i="62"/>
  <c r="AC224" i="62"/>
  <c r="AB224" i="62"/>
  <c r="AA224" i="62"/>
  <c r="AA356" i="62" s="1"/>
  <c r="Z224" i="62"/>
  <c r="Y224" i="62"/>
  <c r="J224" i="62"/>
  <c r="I224" i="62"/>
  <c r="H224" i="62"/>
  <c r="G224" i="62"/>
  <c r="F224" i="62"/>
  <c r="E224" i="62"/>
  <c r="AD223" i="62"/>
  <c r="AC223" i="62"/>
  <c r="AB223" i="62"/>
  <c r="AA223" i="62"/>
  <c r="Z223" i="62"/>
  <c r="Y223" i="62"/>
  <c r="J223" i="62"/>
  <c r="I223" i="62"/>
  <c r="H223" i="62"/>
  <c r="G223" i="62"/>
  <c r="F223" i="62"/>
  <c r="E223" i="62"/>
  <c r="AD222" i="62"/>
  <c r="AC222" i="62"/>
  <c r="AB222" i="62"/>
  <c r="AA222" i="62"/>
  <c r="Z222" i="62"/>
  <c r="Y222" i="62"/>
  <c r="J222" i="62"/>
  <c r="I222" i="62"/>
  <c r="H222" i="62"/>
  <c r="G222" i="62"/>
  <c r="F222" i="62"/>
  <c r="E222" i="62"/>
  <c r="AD221" i="62"/>
  <c r="AC221" i="62"/>
  <c r="AB221" i="62"/>
  <c r="AA221" i="62"/>
  <c r="AA353" i="62" s="1"/>
  <c r="Z221" i="62"/>
  <c r="Y221" i="62"/>
  <c r="J221" i="62"/>
  <c r="I221" i="62"/>
  <c r="H221" i="62"/>
  <c r="G221" i="62"/>
  <c r="F221" i="62"/>
  <c r="E221" i="62"/>
  <c r="AD220" i="62"/>
  <c r="AC220" i="62"/>
  <c r="AB220" i="62"/>
  <c r="AA220" i="62"/>
  <c r="Z220" i="62"/>
  <c r="Y220" i="62"/>
  <c r="J220" i="62"/>
  <c r="I220" i="62"/>
  <c r="H220" i="62"/>
  <c r="G220" i="62"/>
  <c r="F220" i="62"/>
  <c r="E220" i="62"/>
  <c r="AD219" i="62"/>
  <c r="AC219" i="62"/>
  <c r="AB219" i="62"/>
  <c r="AA219" i="62"/>
  <c r="Z219" i="62"/>
  <c r="Y219" i="62"/>
  <c r="J219" i="62"/>
  <c r="I219" i="62"/>
  <c r="H219" i="62"/>
  <c r="G219" i="62"/>
  <c r="F219" i="62"/>
  <c r="E219" i="62"/>
  <c r="AD218" i="62"/>
  <c r="AC218" i="62"/>
  <c r="AB218" i="62"/>
  <c r="AA218" i="62"/>
  <c r="AA350" i="62" s="1"/>
  <c r="Z218" i="62"/>
  <c r="Y218" i="62"/>
  <c r="J218" i="62"/>
  <c r="I218" i="62"/>
  <c r="H218" i="62"/>
  <c r="G218" i="62"/>
  <c r="F218" i="62"/>
  <c r="E218" i="62"/>
  <c r="AD217" i="62"/>
  <c r="AC217" i="62"/>
  <c r="AB217" i="62"/>
  <c r="AA217" i="62"/>
  <c r="Z217" i="62"/>
  <c r="Y217" i="62"/>
  <c r="J217" i="62"/>
  <c r="I217" i="62"/>
  <c r="H217" i="62"/>
  <c r="G217" i="62"/>
  <c r="F217" i="62"/>
  <c r="E217" i="62"/>
  <c r="AD216" i="62"/>
  <c r="AC216" i="62"/>
  <c r="AB216" i="62"/>
  <c r="AA216" i="62"/>
  <c r="Z216" i="62"/>
  <c r="Y216" i="62"/>
  <c r="J216" i="62"/>
  <c r="I216" i="62"/>
  <c r="H216" i="62"/>
  <c r="G216" i="62"/>
  <c r="F216" i="62"/>
  <c r="E216" i="62"/>
  <c r="AD215" i="62"/>
  <c r="AC215" i="62"/>
  <c r="AB215" i="62"/>
  <c r="AA215" i="62"/>
  <c r="Z215" i="62"/>
  <c r="Y215" i="62"/>
  <c r="J215" i="62"/>
  <c r="I215" i="62"/>
  <c r="H215" i="62"/>
  <c r="G215" i="62"/>
  <c r="F215" i="62"/>
  <c r="E215" i="62"/>
  <c r="AD214" i="62"/>
  <c r="AC214" i="62"/>
  <c r="AB214" i="62"/>
  <c r="AA214" i="62"/>
  <c r="Z214" i="62"/>
  <c r="Y214" i="62"/>
  <c r="J214" i="62"/>
  <c r="I214" i="62"/>
  <c r="H214" i="62"/>
  <c r="G214" i="62"/>
  <c r="F214" i="62"/>
  <c r="E214" i="62"/>
  <c r="AD213" i="62"/>
  <c r="AC213" i="62"/>
  <c r="AB213" i="62"/>
  <c r="AA213" i="62"/>
  <c r="Z213" i="62"/>
  <c r="Y213" i="62"/>
  <c r="J213" i="62"/>
  <c r="I213" i="62"/>
  <c r="H213" i="62"/>
  <c r="G213" i="62"/>
  <c r="F213" i="62"/>
  <c r="E213" i="62"/>
  <c r="AD212" i="62"/>
  <c r="AC212" i="62"/>
  <c r="AB212" i="62"/>
  <c r="AA212" i="62"/>
  <c r="Z212" i="62"/>
  <c r="Y212" i="62"/>
  <c r="J212" i="62"/>
  <c r="I212" i="62"/>
  <c r="H212" i="62"/>
  <c r="G212" i="62"/>
  <c r="F212" i="62"/>
  <c r="E212" i="62"/>
  <c r="AD211" i="62"/>
  <c r="AC211" i="62"/>
  <c r="AB211" i="62"/>
  <c r="AA211" i="62"/>
  <c r="Z211" i="62"/>
  <c r="Y211" i="62"/>
  <c r="J211" i="62"/>
  <c r="I211" i="62"/>
  <c r="H211" i="62"/>
  <c r="G211" i="62"/>
  <c r="F211" i="62"/>
  <c r="E211" i="62"/>
  <c r="AD210" i="62"/>
  <c r="AC210" i="62"/>
  <c r="AB210" i="62"/>
  <c r="AA210" i="62"/>
  <c r="Z210" i="62"/>
  <c r="Y210" i="62"/>
  <c r="J210" i="62"/>
  <c r="I210" i="62"/>
  <c r="H210" i="62"/>
  <c r="G210" i="62"/>
  <c r="F210" i="62"/>
  <c r="E210" i="62"/>
  <c r="AD209" i="62"/>
  <c r="AC209" i="62"/>
  <c r="AB209" i="62"/>
  <c r="AA209" i="62"/>
  <c r="Z209" i="62"/>
  <c r="Y209" i="62"/>
  <c r="J209" i="62"/>
  <c r="I209" i="62"/>
  <c r="H209" i="62"/>
  <c r="G209" i="62"/>
  <c r="F209" i="62"/>
  <c r="E209" i="62"/>
  <c r="AD208" i="62"/>
  <c r="AC208" i="62"/>
  <c r="AB208" i="62"/>
  <c r="AA208" i="62"/>
  <c r="AA340" i="62" s="1"/>
  <c r="Z208" i="62"/>
  <c r="Y208" i="62"/>
  <c r="J208" i="62"/>
  <c r="I208" i="62"/>
  <c r="H208" i="62"/>
  <c r="G208" i="62"/>
  <c r="F208" i="62"/>
  <c r="E208" i="62"/>
  <c r="AD207" i="62"/>
  <c r="AC207" i="62"/>
  <c r="AB207" i="62"/>
  <c r="AA207" i="62"/>
  <c r="Z207" i="62"/>
  <c r="Y207" i="62"/>
  <c r="J207" i="62"/>
  <c r="H207" i="62"/>
  <c r="G207" i="62"/>
  <c r="F207" i="62"/>
  <c r="AD206" i="62"/>
  <c r="AC206" i="62"/>
  <c r="AB206" i="62"/>
  <c r="AA206" i="62"/>
  <c r="Z206" i="62"/>
  <c r="Y206" i="62"/>
  <c r="J206" i="62"/>
  <c r="I206" i="62"/>
  <c r="H206" i="62"/>
  <c r="G206" i="62"/>
  <c r="F206" i="62"/>
  <c r="E206" i="62"/>
  <c r="AD205" i="62"/>
  <c r="AC205" i="62"/>
  <c r="AB205" i="62"/>
  <c r="AA205" i="62"/>
  <c r="Z205" i="62"/>
  <c r="Y205" i="62"/>
  <c r="J205" i="62"/>
  <c r="I205" i="62"/>
  <c r="H205" i="62"/>
  <c r="G205" i="62"/>
  <c r="F205" i="62"/>
  <c r="E205" i="62"/>
  <c r="AD204" i="62"/>
  <c r="AC204" i="62"/>
  <c r="AB204" i="62"/>
  <c r="AA204" i="62"/>
  <c r="Z204" i="62"/>
  <c r="Y204" i="62"/>
  <c r="J204" i="62"/>
  <c r="I204" i="62"/>
  <c r="H204" i="62"/>
  <c r="G204" i="62"/>
  <c r="F204" i="62"/>
  <c r="E204" i="62"/>
  <c r="AD199" i="62"/>
  <c r="AC199" i="62"/>
  <c r="AB199" i="62"/>
  <c r="AA199" i="62"/>
  <c r="Z199" i="62"/>
  <c r="Y199" i="62"/>
  <c r="J199" i="62"/>
  <c r="I199" i="62"/>
  <c r="H199" i="62"/>
  <c r="G199" i="62"/>
  <c r="F199" i="62"/>
  <c r="E199" i="62"/>
  <c r="AD198" i="62"/>
  <c r="AC198" i="62"/>
  <c r="AB198" i="62"/>
  <c r="AA198" i="62"/>
  <c r="Z198" i="62"/>
  <c r="Y198" i="62"/>
  <c r="J198" i="62"/>
  <c r="I198" i="62"/>
  <c r="H198" i="62"/>
  <c r="G198" i="62"/>
  <c r="F198" i="62"/>
  <c r="E198" i="62"/>
  <c r="AD197" i="62"/>
  <c r="AC197" i="62"/>
  <c r="AB197" i="62"/>
  <c r="AA197" i="62"/>
  <c r="Z197" i="62"/>
  <c r="Y197" i="62"/>
  <c r="J197" i="62"/>
  <c r="I197" i="62"/>
  <c r="H197" i="62"/>
  <c r="G197" i="62"/>
  <c r="F197" i="62"/>
  <c r="E197" i="62"/>
  <c r="AD196" i="62"/>
  <c r="AC196" i="62"/>
  <c r="AB196" i="62"/>
  <c r="AA196" i="62"/>
  <c r="Z196" i="62"/>
  <c r="Y196" i="62"/>
  <c r="J196" i="62"/>
  <c r="I196" i="62"/>
  <c r="H196" i="62"/>
  <c r="G196" i="62"/>
  <c r="F196" i="62"/>
  <c r="E196" i="62"/>
  <c r="AD195" i="62"/>
  <c r="AC195" i="62"/>
  <c r="AB195" i="62"/>
  <c r="AA195" i="62"/>
  <c r="Z195" i="62"/>
  <c r="Y195" i="62"/>
  <c r="J195" i="62"/>
  <c r="I195" i="62"/>
  <c r="H195" i="62"/>
  <c r="G195" i="62"/>
  <c r="F195" i="62"/>
  <c r="E195" i="62"/>
  <c r="AD194" i="62"/>
  <c r="AC194" i="62"/>
  <c r="AB194" i="62"/>
  <c r="AA194" i="62"/>
  <c r="Z194" i="62"/>
  <c r="Y194" i="62"/>
  <c r="J194" i="62"/>
  <c r="I194" i="62"/>
  <c r="H194" i="62"/>
  <c r="G194" i="62"/>
  <c r="F194" i="62"/>
  <c r="E194" i="62"/>
  <c r="AD193" i="62"/>
  <c r="AC193" i="62"/>
  <c r="AB193" i="62"/>
  <c r="AA193" i="62"/>
  <c r="Z193" i="62"/>
  <c r="Y193" i="62"/>
  <c r="J193" i="62"/>
  <c r="I193" i="62"/>
  <c r="H193" i="62"/>
  <c r="G193" i="62"/>
  <c r="F193" i="62"/>
  <c r="E193" i="62"/>
  <c r="AD192" i="62"/>
  <c r="AC192" i="62"/>
  <c r="AB192" i="62"/>
  <c r="AA192" i="62"/>
  <c r="Z192" i="62"/>
  <c r="Y192" i="62"/>
  <c r="J192" i="62"/>
  <c r="I192" i="62"/>
  <c r="H192" i="62"/>
  <c r="G192" i="62"/>
  <c r="F192" i="62"/>
  <c r="E192" i="62"/>
  <c r="AD191" i="62"/>
  <c r="AC191" i="62"/>
  <c r="AB191" i="62"/>
  <c r="AA191" i="62"/>
  <c r="Z191" i="62"/>
  <c r="Y191" i="62"/>
  <c r="J191" i="62"/>
  <c r="I191" i="62"/>
  <c r="H191" i="62"/>
  <c r="G191" i="62"/>
  <c r="F191" i="62"/>
  <c r="E191" i="62"/>
  <c r="AD190" i="62"/>
  <c r="AC190" i="62"/>
  <c r="AB190" i="62"/>
  <c r="AA190" i="62"/>
  <c r="Z190" i="62"/>
  <c r="Y190" i="62"/>
  <c r="J190" i="62"/>
  <c r="I190" i="62"/>
  <c r="H190" i="62"/>
  <c r="G190" i="62"/>
  <c r="F190" i="62"/>
  <c r="E190" i="62"/>
  <c r="AD189" i="62"/>
  <c r="AC189" i="62"/>
  <c r="AB189" i="62"/>
  <c r="AA189" i="62"/>
  <c r="Z189" i="62"/>
  <c r="Y189" i="62"/>
  <c r="J189" i="62"/>
  <c r="I189" i="62"/>
  <c r="H189" i="62"/>
  <c r="G189" i="62"/>
  <c r="F189" i="62"/>
  <c r="E189" i="62"/>
  <c r="AD188" i="62"/>
  <c r="AC188" i="62"/>
  <c r="AB188" i="62"/>
  <c r="AA188" i="62"/>
  <c r="Z188" i="62"/>
  <c r="Y188" i="62"/>
  <c r="J188" i="62"/>
  <c r="I188" i="62"/>
  <c r="H188" i="62"/>
  <c r="G188" i="62"/>
  <c r="F188" i="62"/>
  <c r="E188" i="62"/>
  <c r="AD187" i="62"/>
  <c r="AC187" i="62"/>
  <c r="AB187" i="62"/>
  <c r="AA187" i="62"/>
  <c r="Z187" i="62"/>
  <c r="Y187" i="62"/>
  <c r="J187" i="62"/>
  <c r="I187" i="62"/>
  <c r="H187" i="62"/>
  <c r="G187" i="62"/>
  <c r="F187" i="62"/>
  <c r="E187" i="62"/>
  <c r="AD186" i="62"/>
  <c r="AC186" i="62"/>
  <c r="AB186" i="62"/>
  <c r="AA186" i="62"/>
  <c r="Z186" i="62"/>
  <c r="Y186" i="62"/>
  <c r="J186" i="62"/>
  <c r="I186" i="62"/>
  <c r="H186" i="62"/>
  <c r="G186" i="62"/>
  <c r="F186" i="62"/>
  <c r="E186" i="62"/>
  <c r="AD185" i="62"/>
  <c r="AC185" i="62"/>
  <c r="AB185" i="62"/>
  <c r="AA185" i="62"/>
  <c r="Z185" i="62"/>
  <c r="Y185" i="62"/>
  <c r="J185" i="62"/>
  <c r="I185" i="62"/>
  <c r="H185" i="62"/>
  <c r="G185" i="62"/>
  <c r="F185" i="62"/>
  <c r="E185" i="62"/>
  <c r="AD184" i="62"/>
  <c r="AC184" i="62"/>
  <c r="AB184" i="62"/>
  <c r="AA184" i="62"/>
  <c r="Z184" i="62"/>
  <c r="Y184" i="62"/>
  <c r="J184" i="62"/>
  <c r="I184" i="62"/>
  <c r="H184" i="62"/>
  <c r="G184" i="62"/>
  <c r="F184" i="62"/>
  <c r="E184" i="62"/>
  <c r="AD183" i="62"/>
  <c r="AC183" i="62"/>
  <c r="AB183" i="62"/>
  <c r="AA183" i="62"/>
  <c r="Z183" i="62"/>
  <c r="Y183" i="62"/>
  <c r="J183" i="62"/>
  <c r="I183" i="62"/>
  <c r="H183" i="62"/>
  <c r="G183" i="62"/>
  <c r="F183" i="62"/>
  <c r="E183" i="62"/>
  <c r="AD182" i="62"/>
  <c r="AC182" i="62"/>
  <c r="AB182" i="62"/>
  <c r="AA182" i="62"/>
  <c r="Z182" i="62"/>
  <c r="Y182" i="62"/>
  <c r="J182" i="62"/>
  <c r="I182" i="62"/>
  <c r="H182" i="62"/>
  <c r="G182" i="62"/>
  <c r="F182" i="62"/>
  <c r="E182" i="62"/>
  <c r="AD181" i="62"/>
  <c r="AC181" i="62"/>
  <c r="AB181" i="62"/>
  <c r="AA181" i="62"/>
  <c r="Z181" i="62"/>
  <c r="Y181" i="62"/>
  <c r="J181" i="62"/>
  <c r="I181" i="62"/>
  <c r="H181" i="62"/>
  <c r="G181" i="62"/>
  <c r="F181" i="62"/>
  <c r="E181" i="62"/>
  <c r="AD180" i="62"/>
  <c r="AC180" i="62"/>
  <c r="AB180" i="62"/>
  <c r="AA180" i="62"/>
  <c r="Z180" i="62"/>
  <c r="Y180" i="62"/>
  <c r="J180" i="62"/>
  <c r="I180" i="62"/>
  <c r="H180" i="62"/>
  <c r="G180" i="62"/>
  <c r="F180" i="62"/>
  <c r="E180" i="62"/>
  <c r="AD179" i="62"/>
  <c r="AC179" i="62"/>
  <c r="AB179" i="62"/>
  <c r="AA179" i="62"/>
  <c r="Z179" i="62"/>
  <c r="Y179" i="62"/>
  <c r="J179" i="62"/>
  <c r="I179" i="62"/>
  <c r="H179" i="62"/>
  <c r="G179" i="62"/>
  <c r="F179" i="62"/>
  <c r="E179" i="62"/>
  <c r="AD178" i="62"/>
  <c r="AC178" i="62"/>
  <c r="AB178" i="62"/>
  <c r="AA178" i="62"/>
  <c r="Z178" i="62"/>
  <c r="Y178" i="62"/>
  <c r="J178" i="62"/>
  <c r="I178" i="62"/>
  <c r="H178" i="62"/>
  <c r="G178" i="62"/>
  <c r="F178" i="62"/>
  <c r="E178" i="62"/>
  <c r="AD177" i="62"/>
  <c r="AC177" i="62"/>
  <c r="AB177" i="62"/>
  <c r="AA177" i="62"/>
  <c r="Z177" i="62"/>
  <c r="Y177" i="62"/>
  <c r="J177" i="62"/>
  <c r="I177" i="62"/>
  <c r="H177" i="62"/>
  <c r="G177" i="62"/>
  <c r="F177" i="62"/>
  <c r="E177" i="62"/>
  <c r="AD176" i="62"/>
  <c r="AC176" i="62"/>
  <c r="AB176" i="62"/>
  <c r="AA176" i="62"/>
  <c r="Z176" i="62"/>
  <c r="Y176" i="62"/>
  <c r="J176" i="62"/>
  <c r="I176" i="62"/>
  <c r="H176" i="62"/>
  <c r="G176" i="62"/>
  <c r="F176" i="62"/>
  <c r="E176" i="62"/>
  <c r="AD175" i="62"/>
  <c r="AC175" i="62"/>
  <c r="AB175" i="62"/>
  <c r="AA175" i="62"/>
  <c r="Z175" i="62"/>
  <c r="Y175" i="62"/>
  <c r="J175" i="62"/>
  <c r="I175" i="62"/>
  <c r="H175" i="62"/>
  <c r="G175" i="62"/>
  <c r="F175" i="62"/>
  <c r="E175" i="62"/>
  <c r="AD174" i="62"/>
  <c r="AC174" i="62"/>
  <c r="AB174" i="62"/>
  <c r="AA174" i="62"/>
  <c r="Y174" i="62"/>
  <c r="J174" i="62"/>
  <c r="I174" i="62"/>
  <c r="H174" i="62"/>
  <c r="G174" i="62"/>
  <c r="E174" i="62"/>
  <c r="AD173" i="62"/>
  <c r="AC173" i="62"/>
  <c r="AB173" i="62"/>
  <c r="AA173" i="62"/>
  <c r="Z173" i="62"/>
  <c r="Y173" i="62"/>
  <c r="J173" i="62"/>
  <c r="I173" i="62"/>
  <c r="H173" i="62"/>
  <c r="G173" i="62"/>
  <c r="F173" i="62"/>
  <c r="E173" i="62"/>
  <c r="AD172" i="62"/>
  <c r="AC172" i="62"/>
  <c r="AB172" i="62"/>
  <c r="AA172" i="62"/>
  <c r="Z172" i="62"/>
  <c r="Y172" i="62"/>
  <c r="J172" i="62"/>
  <c r="I172" i="62"/>
  <c r="H172" i="62"/>
  <c r="G172" i="62"/>
  <c r="F172" i="62"/>
  <c r="E172" i="62"/>
  <c r="AD171" i="62"/>
  <c r="AC171" i="62"/>
  <c r="AB171" i="62"/>
  <c r="AA171" i="62"/>
  <c r="Z171" i="62"/>
  <c r="Y171" i="62"/>
  <c r="J171" i="62"/>
  <c r="I171" i="62"/>
  <c r="H171" i="62"/>
  <c r="G171" i="62"/>
  <c r="F171" i="62"/>
  <c r="E171" i="62"/>
  <c r="AD170" i="62"/>
  <c r="AC170" i="62"/>
  <c r="AB170" i="62"/>
  <c r="AA170" i="62"/>
  <c r="Z170" i="62"/>
  <c r="Y170" i="62"/>
  <c r="J170" i="62"/>
  <c r="I170" i="62"/>
  <c r="H170" i="62"/>
  <c r="G170" i="62"/>
  <c r="F170" i="62"/>
  <c r="E170" i="62"/>
  <c r="AC169" i="62"/>
  <c r="AB169" i="62"/>
  <c r="AA169" i="62"/>
  <c r="Z169" i="62"/>
  <c r="Y169" i="62"/>
  <c r="H169" i="62"/>
  <c r="G169" i="62"/>
  <c r="F169" i="62"/>
  <c r="E169" i="62"/>
  <c r="AD168" i="62"/>
  <c r="AC168" i="62"/>
  <c r="AB168" i="62"/>
  <c r="AA168" i="62"/>
  <c r="Z168" i="62"/>
  <c r="Y168" i="62"/>
  <c r="J168" i="62"/>
  <c r="I168" i="62"/>
  <c r="H168" i="62"/>
  <c r="G168" i="62"/>
  <c r="F168" i="62"/>
  <c r="E168" i="62"/>
  <c r="AD167" i="62"/>
  <c r="AC167" i="62"/>
  <c r="AB167" i="62"/>
  <c r="AA167" i="62"/>
  <c r="Z167" i="62"/>
  <c r="Y167" i="62"/>
  <c r="J167" i="62"/>
  <c r="I167" i="62"/>
  <c r="H167" i="62"/>
  <c r="G167" i="62"/>
  <c r="F167" i="62"/>
  <c r="E167" i="62"/>
  <c r="AD166" i="62"/>
  <c r="AC166" i="62"/>
  <c r="AB166" i="62"/>
  <c r="AA166" i="62"/>
  <c r="Z166" i="62"/>
  <c r="Y166" i="62"/>
  <c r="J166" i="62"/>
  <c r="I166" i="62"/>
  <c r="H166" i="62"/>
  <c r="G166" i="62"/>
  <c r="F166" i="62"/>
  <c r="E166" i="62"/>
  <c r="AD165" i="62"/>
  <c r="AC165" i="62"/>
  <c r="AB165" i="62"/>
  <c r="AA165" i="62"/>
  <c r="Z165" i="62"/>
  <c r="Y165" i="62"/>
  <c r="J165" i="62"/>
  <c r="I165" i="62"/>
  <c r="H165" i="62"/>
  <c r="G165" i="62"/>
  <c r="F165" i="62"/>
  <c r="E165" i="62"/>
  <c r="AD164" i="62"/>
  <c r="AC164" i="62"/>
  <c r="AB164" i="62"/>
  <c r="AA164" i="62"/>
  <c r="Z164" i="62"/>
  <c r="Y164" i="62"/>
  <c r="J164" i="62"/>
  <c r="I164" i="62"/>
  <c r="H164" i="62"/>
  <c r="G164" i="62"/>
  <c r="F164" i="62"/>
  <c r="E164" i="62"/>
  <c r="AD163" i="62"/>
  <c r="AC163" i="62"/>
  <c r="AB163" i="62"/>
  <c r="AB339" i="62" s="1"/>
  <c r="AA163" i="62"/>
  <c r="Z163" i="62"/>
  <c r="Y163" i="62"/>
  <c r="J163" i="62"/>
  <c r="I163" i="62"/>
  <c r="H163" i="62"/>
  <c r="G163" i="62"/>
  <c r="F163" i="62"/>
  <c r="E163" i="62"/>
  <c r="AD162" i="62"/>
  <c r="AC162" i="62"/>
  <c r="AB162" i="62"/>
  <c r="AA162" i="62"/>
  <c r="Z162" i="62"/>
  <c r="Y162" i="62"/>
  <c r="J162" i="62"/>
  <c r="I162" i="62"/>
  <c r="H162" i="62"/>
  <c r="G162" i="62"/>
  <c r="F162" i="62"/>
  <c r="E162" i="62"/>
  <c r="AD161" i="62"/>
  <c r="AC161" i="62"/>
  <c r="AB161" i="62"/>
  <c r="AA161" i="62"/>
  <c r="Z161" i="62"/>
  <c r="Y161" i="62"/>
  <c r="J161" i="62"/>
  <c r="I161" i="62"/>
  <c r="H161" i="62"/>
  <c r="G161" i="62"/>
  <c r="F161" i="62"/>
  <c r="E161" i="62"/>
  <c r="AD160" i="62"/>
  <c r="AC160" i="62"/>
  <c r="AB160" i="62"/>
  <c r="AA160" i="62"/>
  <c r="Z160" i="62"/>
  <c r="Y160" i="62"/>
  <c r="J160" i="62"/>
  <c r="I160" i="62"/>
  <c r="H160" i="62"/>
  <c r="G160" i="62"/>
  <c r="F160" i="62"/>
  <c r="E160" i="62"/>
  <c r="AD155" i="62"/>
  <c r="AC155" i="62"/>
  <c r="AB155" i="62"/>
  <c r="AA155" i="62"/>
  <c r="Z155" i="62"/>
  <c r="Y155" i="62"/>
  <c r="J155" i="62"/>
  <c r="I155" i="62"/>
  <c r="H155" i="62"/>
  <c r="G155" i="62"/>
  <c r="F155" i="62"/>
  <c r="E155" i="62"/>
  <c r="AD154" i="62"/>
  <c r="AC154" i="62"/>
  <c r="AB154" i="62"/>
  <c r="AA154" i="62"/>
  <c r="Z154" i="62"/>
  <c r="Y154" i="62"/>
  <c r="J154" i="62"/>
  <c r="I154" i="62"/>
  <c r="H154" i="62"/>
  <c r="G154" i="62"/>
  <c r="F154" i="62"/>
  <c r="E154" i="62"/>
  <c r="AD153" i="62"/>
  <c r="AC153" i="62"/>
  <c r="AB153" i="62"/>
  <c r="AA153" i="62"/>
  <c r="Z153" i="62"/>
  <c r="Y153" i="62"/>
  <c r="J153" i="62"/>
  <c r="I153" i="62"/>
  <c r="H153" i="62"/>
  <c r="G153" i="62"/>
  <c r="F153" i="62"/>
  <c r="E153" i="62"/>
  <c r="AD152" i="62"/>
  <c r="AC152" i="62"/>
  <c r="AB152" i="62"/>
  <c r="AB372" i="62" s="1"/>
  <c r="AA152" i="62"/>
  <c r="Z152" i="62"/>
  <c r="Y152" i="62"/>
  <c r="J152" i="62"/>
  <c r="I152" i="62"/>
  <c r="H152" i="62"/>
  <c r="G152" i="62"/>
  <c r="F152" i="62"/>
  <c r="E152" i="62"/>
  <c r="AD151" i="62"/>
  <c r="AC151" i="62"/>
  <c r="AB151" i="62"/>
  <c r="AB371" i="62" s="1"/>
  <c r="AA151" i="62"/>
  <c r="Z151" i="62"/>
  <c r="Y151" i="62"/>
  <c r="J151" i="62"/>
  <c r="I151" i="62"/>
  <c r="H151" i="62"/>
  <c r="G151" i="62"/>
  <c r="F151" i="62"/>
  <c r="E151" i="62"/>
  <c r="AD150" i="62"/>
  <c r="AC150" i="62"/>
  <c r="AB150" i="62"/>
  <c r="AB370" i="62" s="1"/>
  <c r="AB415" i="62" s="1"/>
  <c r="AA415" i="62" s="1"/>
  <c r="AA150" i="62"/>
  <c r="Z150" i="62"/>
  <c r="Y150" i="62"/>
  <c r="J150" i="62"/>
  <c r="I150" i="62"/>
  <c r="H150" i="62"/>
  <c r="G150" i="62"/>
  <c r="F150" i="62"/>
  <c r="E150" i="62"/>
  <c r="AD149" i="62"/>
  <c r="AC149" i="62"/>
  <c r="AB149" i="62"/>
  <c r="AA149" i="62"/>
  <c r="Z149" i="62"/>
  <c r="Y149" i="62"/>
  <c r="J149" i="62"/>
  <c r="I149" i="62"/>
  <c r="H149" i="62"/>
  <c r="G149" i="62"/>
  <c r="F149" i="62"/>
  <c r="E149" i="62"/>
  <c r="AD148" i="62"/>
  <c r="AC148" i="62"/>
  <c r="AB148" i="62"/>
  <c r="AB368" i="62" s="1"/>
  <c r="AA148" i="62"/>
  <c r="Z148" i="62"/>
  <c r="Y148" i="62"/>
  <c r="J148" i="62"/>
  <c r="I148" i="62"/>
  <c r="H148" i="62"/>
  <c r="G148" i="62"/>
  <c r="F148" i="62"/>
  <c r="E148" i="62"/>
  <c r="AD147" i="62"/>
  <c r="AC147" i="62"/>
  <c r="AB147" i="62"/>
  <c r="AA147" i="62"/>
  <c r="Z147" i="62"/>
  <c r="Y147" i="62"/>
  <c r="J147" i="62"/>
  <c r="I147" i="62"/>
  <c r="H147" i="62"/>
  <c r="G147" i="62"/>
  <c r="F147" i="62"/>
  <c r="E147" i="62"/>
  <c r="AD146" i="62"/>
  <c r="AC146" i="62"/>
  <c r="AB146" i="62"/>
  <c r="AB366" i="62" s="1"/>
  <c r="AA146" i="62"/>
  <c r="Z146" i="62"/>
  <c r="Y146" i="62"/>
  <c r="J146" i="62"/>
  <c r="I146" i="62"/>
  <c r="H146" i="62"/>
  <c r="G146" i="62"/>
  <c r="F146" i="62"/>
  <c r="E146" i="62"/>
  <c r="AD145" i="62"/>
  <c r="AC145" i="62"/>
  <c r="AB145" i="62"/>
  <c r="AA145" i="62"/>
  <c r="Z145" i="62"/>
  <c r="Y145" i="62"/>
  <c r="J145" i="62"/>
  <c r="I145" i="62"/>
  <c r="H145" i="62"/>
  <c r="G145" i="62"/>
  <c r="F145" i="62"/>
  <c r="E145" i="62"/>
  <c r="AD144" i="62"/>
  <c r="AC144" i="62"/>
  <c r="AB144" i="62"/>
  <c r="AA144" i="62"/>
  <c r="Z144" i="62"/>
  <c r="Y144" i="62"/>
  <c r="J144" i="62"/>
  <c r="I144" i="62"/>
  <c r="H144" i="62"/>
  <c r="G144" i="62"/>
  <c r="F144" i="62"/>
  <c r="E144" i="62"/>
  <c r="AD143" i="62"/>
  <c r="AC143" i="62"/>
  <c r="AB143" i="62"/>
  <c r="AA143" i="62"/>
  <c r="Z143" i="62"/>
  <c r="Y143" i="62"/>
  <c r="J143" i="62"/>
  <c r="I143" i="62"/>
  <c r="H143" i="62"/>
  <c r="G143" i="62"/>
  <c r="F143" i="62"/>
  <c r="E143" i="62"/>
  <c r="AD142" i="62"/>
  <c r="AC142" i="62"/>
  <c r="AB142" i="62"/>
  <c r="AA142" i="62"/>
  <c r="Z142" i="62"/>
  <c r="Y142" i="62"/>
  <c r="J142" i="62"/>
  <c r="I142" i="62"/>
  <c r="H142" i="62"/>
  <c r="G142" i="62"/>
  <c r="F142" i="62"/>
  <c r="E142" i="62"/>
  <c r="AD141" i="62"/>
  <c r="AC141" i="62"/>
  <c r="AB141" i="62"/>
  <c r="AA141" i="62"/>
  <c r="Z141" i="62"/>
  <c r="Y141" i="62"/>
  <c r="J141" i="62"/>
  <c r="I141" i="62"/>
  <c r="H141" i="62"/>
  <c r="G141" i="62"/>
  <c r="F141" i="62"/>
  <c r="E141" i="62"/>
  <c r="AD140" i="62"/>
  <c r="AC140" i="62"/>
  <c r="AB140" i="62"/>
  <c r="AA140" i="62"/>
  <c r="Z140" i="62"/>
  <c r="Y140" i="62"/>
  <c r="J140" i="62"/>
  <c r="I140" i="62"/>
  <c r="H140" i="62"/>
  <c r="G140" i="62"/>
  <c r="F140" i="62"/>
  <c r="E140" i="62"/>
  <c r="AD139" i="62"/>
  <c r="AC139" i="62"/>
  <c r="AB139" i="62"/>
  <c r="AB359" i="62" s="1"/>
  <c r="AA139" i="62"/>
  <c r="Z139" i="62"/>
  <c r="Y139" i="62"/>
  <c r="J139" i="62"/>
  <c r="I139" i="62"/>
  <c r="H139" i="62"/>
  <c r="G139" i="62"/>
  <c r="F139" i="62"/>
  <c r="E139" i="62"/>
  <c r="AD138" i="62"/>
  <c r="AC138" i="62"/>
  <c r="AB138" i="62"/>
  <c r="AB358" i="62" s="1"/>
  <c r="AA138" i="62"/>
  <c r="Z138" i="62"/>
  <c r="Y138" i="62"/>
  <c r="J138" i="62"/>
  <c r="I138" i="62"/>
  <c r="H138" i="62"/>
  <c r="G138" i="62"/>
  <c r="F138" i="62"/>
  <c r="E138" i="62"/>
  <c r="AD137" i="62"/>
  <c r="AC137" i="62"/>
  <c r="AB137" i="62"/>
  <c r="AA137" i="62"/>
  <c r="Z137" i="62"/>
  <c r="Y137" i="62"/>
  <c r="J137" i="62"/>
  <c r="I137" i="62"/>
  <c r="H137" i="62"/>
  <c r="G137" i="62"/>
  <c r="F137" i="62"/>
  <c r="E137" i="62"/>
  <c r="AD136" i="62"/>
  <c r="AC136" i="62"/>
  <c r="AB136" i="62"/>
  <c r="AA136" i="62"/>
  <c r="Z136" i="62"/>
  <c r="Y136" i="62"/>
  <c r="J136" i="62"/>
  <c r="I136" i="62"/>
  <c r="H136" i="62"/>
  <c r="G136" i="62"/>
  <c r="F136" i="62"/>
  <c r="E136" i="62"/>
  <c r="AD135" i="62"/>
  <c r="AC135" i="62"/>
  <c r="AB135" i="62"/>
  <c r="AB355" i="62" s="1"/>
  <c r="AA135" i="62"/>
  <c r="Z135" i="62"/>
  <c r="Y135" i="62"/>
  <c r="J135" i="62"/>
  <c r="I135" i="62"/>
  <c r="H135" i="62"/>
  <c r="G135" i="62"/>
  <c r="F135" i="62"/>
  <c r="E135" i="62"/>
  <c r="AD134" i="62"/>
  <c r="AC134" i="62"/>
  <c r="AB134" i="62"/>
  <c r="AA134" i="62"/>
  <c r="Z134" i="62"/>
  <c r="Y134" i="62"/>
  <c r="J134" i="62"/>
  <c r="I134" i="62"/>
  <c r="H134" i="62"/>
  <c r="G134" i="62"/>
  <c r="F134" i="62"/>
  <c r="E134" i="62"/>
  <c r="AD133" i="62"/>
  <c r="AC133" i="62"/>
  <c r="AB133" i="62"/>
  <c r="AA133" i="62"/>
  <c r="Z133" i="62"/>
  <c r="Y133" i="62"/>
  <c r="J133" i="62"/>
  <c r="I133" i="62"/>
  <c r="H133" i="62"/>
  <c r="G133" i="62"/>
  <c r="F133" i="62"/>
  <c r="E133" i="62"/>
  <c r="AD132" i="62"/>
  <c r="AC132" i="62"/>
  <c r="AB132" i="62"/>
  <c r="AA132" i="62"/>
  <c r="Z132" i="62"/>
  <c r="Y132" i="62"/>
  <c r="J132" i="62"/>
  <c r="I132" i="62"/>
  <c r="H132" i="62"/>
  <c r="G132" i="62"/>
  <c r="F132" i="62"/>
  <c r="E132" i="62"/>
  <c r="AD131" i="62"/>
  <c r="AC131" i="62"/>
  <c r="AB131" i="62"/>
  <c r="AA131" i="62"/>
  <c r="Z131" i="62"/>
  <c r="Y131" i="62"/>
  <c r="J131" i="62"/>
  <c r="I131" i="62"/>
  <c r="H131" i="62"/>
  <c r="G131" i="62"/>
  <c r="F131" i="62"/>
  <c r="E131" i="62"/>
  <c r="AD130" i="62"/>
  <c r="AC130" i="62"/>
  <c r="AB130" i="62"/>
  <c r="AB350" i="62" s="1"/>
  <c r="AB395" i="62" s="1"/>
  <c r="AA395" i="62" s="1"/>
  <c r="AA130" i="62"/>
  <c r="Z130" i="62"/>
  <c r="Y130" i="62"/>
  <c r="J130" i="62"/>
  <c r="I130" i="62"/>
  <c r="H130" i="62"/>
  <c r="G130" i="62"/>
  <c r="E130" i="62"/>
  <c r="AD129" i="62"/>
  <c r="AC129" i="62"/>
  <c r="AB129" i="62"/>
  <c r="AA129" i="62"/>
  <c r="Z129" i="62"/>
  <c r="Y129" i="62"/>
  <c r="J129" i="62"/>
  <c r="I129" i="62"/>
  <c r="H129" i="62"/>
  <c r="G129" i="62"/>
  <c r="F129" i="62"/>
  <c r="E129" i="62"/>
  <c r="AD128" i="62"/>
  <c r="AC128" i="62"/>
  <c r="AB128" i="62"/>
  <c r="AA128" i="62"/>
  <c r="Z128" i="62"/>
  <c r="Y128" i="62"/>
  <c r="J128" i="62"/>
  <c r="I128" i="62"/>
  <c r="H128" i="62"/>
  <c r="G128" i="62"/>
  <c r="F128" i="62"/>
  <c r="E128" i="62"/>
  <c r="AD127" i="62"/>
  <c r="AC127" i="62"/>
  <c r="AB127" i="62"/>
  <c r="AA127" i="62"/>
  <c r="Z127" i="62"/>
  <c r="Y127" i="62"/>
  <c r="J127" i="62"/>
  <c r="I127" i="62"/>
  <c r="H127" i="62"/>
  <c r="G127" i="62"/>
  <c r="F127" i="62"/>
  <c r="E127" i="62"/>
  <c r="AD126" i="62"/>
  <c r="AC126" i="62"/>
  <c r="AB126" i="62"/>
  <c r="AA126" i="62"/>
  <c r="Z126" i="62"/>
  <c r="Y126" i="62"/>
  <c r="J126" i="62"/>
  <c r="I126" i="62"/>
  <c r="H126" i="62"/>
  <c r="G126" i="62"/>
  <c r="F126" i="62"/>
  <c r="E126" i="62"/>
  <c r="AD125" i="62"/>
  <c r="AC125" i="62"/>
  <c r="AB125" i="62"/>
  <c r="AA125" i="62"/>
  <c r="AA345" i="62" s="1"/>
  <c r="Z125" i="62"/>
  <c r="Y125" i="62"/>
  <c r="I125" i="62"/>
  <c r="H125" i="62"/>
  <c r="G125" i="62"/>
  <c r="F125" i="62"/>
  <c r="AD124" i="62"/>
  <c r="AC124" i="62"/>
  <c r="AB124" i="62"/>
  <c r="AA124" i="62"/>
  <c r="Z124" i="62"/>
  <c r="Z344" i="62" s="1"/>
  <c r="Y124" i="62"/>
  <c r="J124" i="62"/>
  <c r="I124" i="62"/>
  <c r="H124" i="62"/>
  <c r="G124" i="62"/>
  <c r="F124" i="62"/>
  <c r="E124" i="62"/>
  <c r="AD123" i="62"/>
  <c r="AC123" i="62"/>
  <c r="AB123" i="62"/>
  <c r="AA123" i="62"/>
  <c r="Z123" i="62"/>
  <c r="Z343" i="62" s="1"/>
  <c r="Z388" i="62" s="1"/>
  <c r="Y388" i="62" s="1"/>
  <c r="Y123" i="62"/>
  <c r="J123" i="62"/>
  <c r="I123" i="62"/>
  <c r="H123" i="62"/>
  <c r="G123" i="62"/>
  <c r="F123" i="62"/>
  <c r="E123" i="62"/>
  <c r="AD122" i="62"/>
  <c r="AC122" i="62"/>
  <c r="AB122" i="62"/>
  <c r="AA122" i="62"/>
  <c r="Z122" i="62"/>
  <c r="Y122" i="62"/>
  <c r="J122" i="62"/>
  <c r="I122" i="62"/>
  <c r="H122" i="62"/>
  <c r="G122" i="62"/>
  <c r="F122" i="62"/>
  <c r="E122" i="62"/>
  <c r="AD121" i="62"/>
  <c r="AC121" i="62"/>
  <c r="AB121" i="62"/>
  <c r="AA121" i="62"/>
  <c r="Z121" i="62"/>
  <c r="Z341" i="62" s="1"/>
  <c r="Y121" i="62"/>
  <c r="J121" i="62"/>
  <c r="I121" i="62"/>
  <c r="H121" i="62"/>
  <c r="G121" i="62"/>
  <c r="F121" i="62"/>
  <c r="E121" i="62"/>
  <c r="AD120" i="62"/>
  <c r="AC120" i="62"/>
  <c r="AB120" i="62"/>
  <c r="AA120" i="62"/>
  <c r="Z120" i="62"/>
  <c r="Y120" i="62"/>
  <c r="J120" i="62"/>
  <c r="H120" i="62"/>
  <c r="G120" i="62"/>
  <c r="F120" i="62"/>
  <c r="E120" i="62"/>
  <c r="AD119" i="62"/>
  <c r="AB119" i="62"/>
  <c r="AA119" i="62"/>
  <c r="Z119" i="62"/>
  <c r="H119" i="62"/>
  <c r="G119" i="62"/>
  <c r="F119" i="62"/>
  <c r="AD118" i="62"/>
  <c r="AC118" i="62"/>
  <c r="AB118" i="62"/>
  <c r="AA118" i="62"/>
  <c r="Z118" i="62"/>
  <c r="Y118" i="62"/>
  <c r="J118" i="62"/>
  <c r="I118" i="62"/>
  <c r="H118" i="62"/>
  <c r="G118" i="62"/>
  <c r="F118" i="62"/>
  <c r="E118" i="62"/>
  <c r="AD117" i="62"/>
  <c r="AC117" i="62"/>
  <c r="AB117" i="62"/>
  <c r="AA117" i="62"/>
  <c r="Z117" i="62"/>
  <c r="Y117" i="62"/>
  <c r="J117" i="62"/>
  <c r="I117" i="62"/>
  <c r="H117" i="62"/>
  <c r="G117" i="62"/>
  <c r="F117" i="62"/>
  <c r="E117" i="62"/>
  <c r="AD116" i="62"/>
  <c r="AC116" i="62"/>
  <c r="AB116" i="62"/>
  <c r="AA116" i="62"/>
  <c r="Z116" i="62"/>
  <c r="Y116" i="62"/>
  <c r="J116" i="62"/>
  <c r="I116" i="62"/>
  <c r="H116" i="62"/>
  <c r="G116" i="62"/>
  <c r="F116" i="62"/>
  <c r="E116" i="62"/>
  <c r="AD111" i="62"/>
  <c r="AC111" i="62"/>
  <c r="AC375" i="62" s="1"/>
  <c r="AB111" i="62"/>
  <c r="AA111" i="62"/>
  <c r="Z111" i="62"/>
  <c r="Y111" i="62"/>
  <c r="Y375" i="62" s="1"/>
  <c r="Z420" i="62" s="1"/>
  <c r="Y420" i="62" s="1"/>
  <c r="J111" i="62"/>
  <c r="I111" i="62"/>
  <c r="H111" i="62"/>
  <c r="G111" i="62"/>
  <c r="F111" i="62"/>
  <c r="E111" i="62"/>
  <c r="AD110" i="62"/>
  <c r="AD374" i="62" s="1"/>
  <c r="AC110" i="62"/>
  <c r="AC374" i="62" s="1"/>
  <c r="AD419" i="62" s="1"/>
  <c r="AC419" i="62" s="1"/>
  <c r="AB110" i="62"/>
  <c r="AA110" i="62"/>
  <c r="Z110" i="62"/>
  <c r="Y110" i="62"/>
  <c r="Y374" i="62" s="1"/>
  <c r="J110" i="62"/>
  <c r="I110" i="62"/>
  <c r="H110" i="62"/>
  <c r="G110" i="62"/>
  <c r="F110" i="62"/>
  <c r="E110" i="62"/>
  <c r="AD109" i="62"/>
  <c r="AC109" i="62"/>
  <c r="AB109" i="62"/>
  <c r="AA109" i="62"/>
  <c r="Z109" i="62"/>
  <c r="Z373" i="62" s="1"/>
  <c r="Y109" i="62"/>
  <c r="J109" i="62"/>
  <c r="I109" i="62"/>
  <c r="H109" i="62"/>
  <c r="G109" i="62"/>
  <c r="F109" i="62"/>
  <c r="E109" i="62"/>
  <c r="AD108" i="62"/>
  <c r="AD372" i="62" s="1"/>
  <c r="AC108" i="62"/>
  <c r="AB108" i="62"/>
  <c r="AA108" i="62"/>
  <c r="Z108" i="62"/>
  <c r="Y108" i="62"/>
  <c r="J108" i="62"/>
  <c r="I108" i="62"/>
  <c r="H108" i="62"/>
  <c r="G108" i="62"/>
  <c r="F108" i="62"/>
  <c r="E108" i="62"/>
  <c r="AD107" i="62"/>
  <c r="AC107" i="62"/>
  <c r="AB107" i="62"/>
  <c r="AA107" i="62"/>
  <c r="Z107" i="62"/>
  <c r="Z371" i="62" s="1"/>
  <c r="Y107" i="62"/>
  <c r="J107" i="62"/>
  <c r="I107" i="62"/>
  <c r="H107" i="62"/>
  <c r="G107" i="62"/>
  <c r="F107" i="62"/>
  <c r="E107" i="62"/>
  <c r="AD106" i="62"/>
  <c r="AD370" i="62" s="1"/>
  <c r="AC106" i="62"/>
  <c r="AB106" i="62"/>
  <c r="AA106" i="62"/>
  <c r="Z106" i="62"/>
  <c r="Z370" i="62" s="1"/>
  <c r="Y106" i="62"/>
  <c r="J106" i="62"/>
  <c r="I106" i="62"/>
  <c r="H106" i="62"/>
  <c r="G106" i="62"/>
  <c r="F106" i="62"/>
  <c r="E106" i="62"/>
  <c r="AD105" i="62"/>
  <c r="AD369" i="62" s="1"/>
  <c r="AC105" i="62"/>
  <c r="AC369" i="62" s="1"/>
  <c r="AB105" i="62"/>
  <c r="AA105" i="62"/>
  <c r="Z105" i="62"/>
  <c r="Z369" i="62" s="1"/>
  <c r="Y105" i="62"/>
  <c r="J105" i="62"/>
  <c r="I105" i="62"/>
  <c r="H105" i="62"/>
  <c r="G105" i="62"/>
  <c r="F105" i="62"/>
  <c r="E105" i="62"/>
  <c r="AD104" i="62"/>
  <c r="AC104" i="62"/>
  <c r="AB104" i="62"/>
  <c r="AA104" i="62"/>
  <c r="Z104" i="62"/>
  <c r="Y104" i="62"/>
  <c r="J104" i="62"/>
  <c r="I104" i="62"/>
  <c r="H104" i="62"/>
  <c r="G104" i="62"/>
  <c r="F104" i="62"/>
  <c r="E104" i="62"/>
  <c r="AD103" i="62"/>
  <c r="AC103" i="62"/>
  <c r="AB103" i="62"/>
  <c r="AA103" i="62"/>
  <c r="Z103" i="62"/>
  <c r="Y103" i="62"/>
  <c r="J103" i="62"/>
  <c r="I103" i="62"/>
  <c r="H103" i="62"/>
  <c r="G103" i="62"/>
  <c r="F103" i="62"/>
  <c r="E103" i="62"/>
  <c r="AD102" i="62"/>
  <c r="AD366" i="62" s="1"/>
  <c r="AC102" i="62"/>
  <c r="AC366" i="62" s="1"/>
  <c r="AD411" i="62" s="1"/>
  <c r="AC411" i="62" s="1"/>
  <c r="AB102" i="62"/>
  <c r="AA102" i="62"/>
  <c r="Z102" i="62"/>
  <c r="Y102" i="62"/>
  <c r="J102" i="62"/>
  <c r="I102" i="62"/>
  <c r="H102" i="62"/>
  <c r="G102" i="62"/>
  <c r="F102" i="62"/>
  <c r="E102" i="62"/>
  <c r="AD101" i="62"/>
  <c r="AC101" i="62"/>
  <c r="AB101" i="62"/>
  <c r="AA101" i="62"/>
  <c r="Z101" i="62"/>
  <c r="Y101" i="62"/>
  <c r="J101" i="62"/>
  <c r="I101" i="62"/>
  <c r="H101" i="62"/>
  <c r="G101" i="62"/>
  <c r="F101" i="62"/>
  <c r="E101" i="62"/>
  <c r="AD100" i="62"/>
  <c r="AD364" i="62" s="1"/>
  <c r="AC100" i="62"/>
  <c r="AB100" i="62"/>
  <c r="AA100" i="62"/>
  <c r="Z100" i="62"/>
  <c r="Z364" i="62" s="1"/>
  <c r="Y100" i="62"/>
  <c r="J100" i="62"/>
  <c r="I100" i="62"/>
  <c r="H100" i="62"/>
  <c r="G100" i="62"/>
  <c r="F100" i="62"/>
  <c r="E100" i="62"/>
  <c r="AD99" i="62"/>
  <c r="AD363" i="62" s="1"/>
  <c r="AC99" i="62"/>
  <c r="AB99" i="62"/>
  <c r="AA99" i="62"/>
  <c r="Z99" i="62"/>
  <c r="Z363" i="62" s="1"/>
  <c r="Y99" i="62"/>
  <c r="J99" i="62"/>
  <c r="I99" i="62"/>
  <c r="H99" i="62"/>
  <c r="G99" i="62"/>
  <c r="F99" i="62"/>
  <c r="E99" i="62"/>
  <c r="AD98" i="62"/>
  <c r="AC98" i="62"/>
  <c r="AB98" i="62"/>
  <c r="AA98" i="62"/>
  <c r="Z98" i="62"/>
  <c r="Z362" i="62" s="1"/>
  <c r="Y98" i="62"/>
  <c r="J98" i="62"/>
  <c r="I98" i="62"/>
  <c r="H98" i="62"/>
  <c r="G98" i="62"/>
  <c r="F98" i="62"/>
  <c r="E98" i="62"/>
  <c r="AD97" i="62"/>
  <c r="AD361" i="62" s="1"/>
  <c r="AC97" i="62"/>
  <c r="AB97" i="62"/>
  <c r="AA97" i="62"/>
  <c r="Z97" i="62"/>
  <c r="Z361" i="62" s="1"/>
  <c r="Y97" i="62"/>
  <c r="J97" i="62"/>
  <c r="I97" i="62"/>
  <c r="H97" i="62"/>
  <c r="G97" i="62"/>
  <c r="F97" i="62"/>
  <c r="E97" i="62"/>
  <c r="AD96" i="62"/>
  <c r="AD360" i="62" s="1"/>
  <c r="AC96" i="62"/>
  <c r="AC360" i="62" s="1"/>
  <c r="AB96" i="62"/>
  <c r="AA96" i="62"/>
  <c r="Z96" i="62"/>
  <c r="Z360" i="62" s="1"/>
  <c r="Y96" i="62"/>
  <c r="J96" i="62"/>
  <c r="I96" i="62"/>
  <c r="H96" i="62"/>
  <c r="G96" i="62"/>
  <c r="F96" i="62"/>
  <c r="E96" i="62"/>
  <c r="AD95" i="62"/>
  <c r="AC95" i="62"/>
  <c r="AC359" i="62" s="1"/>
  <c r="AD404" i="62" s="1"/>
  <c r="AC404" i="62" s="1"/>
  <c r="AB95" i="62"/>
  <c r="AA95" i="62"/>
  <c r="Z95" i="62"/>
  <c r="Y95" i="62"/>
  <c r="Y359" i="62" s="1"/>
  <c r="J95" i="62"/>
  <c r="I95" i="62"/>
  <c r="H95" i="62"/>
  <c r="G95" i="62"/>
  <c r="F95" i="62"/>
  <c r="E95" i="62"/>
  <c r="AD94" i="62"/>
  <c r="AD358" i="62" s="1"/>
  <c r="AC94" i="62"/>
  <c r="AB94" i="62"/>
  <c r="AA94" i="62"/>
  <c r="Z94" i="62"/>
  <c r="Y94" i="62"/>
  <c r="Y358" i="62" s="1"/>
  <c r="J94" i="62"/>
  <c r="I94" i="62"/>
  <c r="H94" i="62"/>
  <c r="G94" i="62"/>
  <c r="F94" i="62"/>
  <c r="E94" i="62"/>
  <c r="AD93" i="62"/>
  <c r="AC93" i="62"/>
  <c r="AB93" i="62"/>
  <c r="AA93" i="62"/>
  <c r="Z93" i="62"/>
  <c r="Y93" i="62"/>
  <c r="Y357" i="62" s="1"/>
  <c r="Z402" i="62" s="1"/>
  <c r="Y402" i="62" s="1"/>
  <c r="J93" i="62"/>
  <c r="I93" i="62"/>
  <c r="H93" i="62"/>
  <c r="G93" i="62"/>
  <c r="F93" i="62"/>
  <c r="E93" i="62"/>
  <c r="AD92" i="62"/>
  <c r="AC92" i="62"/>
  <c r="AB92" i="62"/>
  <c r="AA92" i="62"/>
  <c r="Z92" i="62"/>
  <c r="Y92" i="62"/>
  <c r="Y356" i="62" s="1"/>
  <c r="J92" i="62"/>
  <c r="I92" i="62"/>
  <c r="H92" i="62"/>
  <c r="G92" i="62"/>
  <c r="F92" i="62"/>
  <c r="E92" i="62"/>
  <c r="AD91" i="62"/>
  <c r="AC91" i="62"/>
  <c r="AC355" i="62" s="1"/>
  <c r="AB91" i="62"/>
  <c r="AA91" i="62"/>
  <c r="Z91" i="62"/>
  <c r="Z355" i="62" s="1"/>
  <c r="Y91" i="62"/>
  <c r="J91" i="62"/>
  <c r="I91" i="62"/>
  <c r="H91" i="62"/>
  <c r="G91" i="62"/>
  <c r="F91" i="62"/>
  <c r="E91" i="62"/>
  <c r="AD90" i="62"/>
  <c r="AD354" i="62" s="1"/>
  <c r="AC90" i="62"/>
  <c r="AC354" i="62" s="1"/>
  <c r="AB90" i="62"/>
  <c r="AA90" i="62"/>
  <c r="Z90" i="62"/>
  <c r="Y90" i="62"/>
  <c r="J90" i="62"/>
  <c r="I90" i="62"/>
  <c r="H90" i="62"/>
  <c r="G90" i="62"/>
  <c r="F90" i="62"/>
  <c r="E90" i="62"/>
  <c r="AD89" i="62"/>
  <c r="AD353" i="62" s="1"/>
  <c r="AC89" i="62"/>
  <c r="AB89" i="62"/>
  <c r="AA89" i="62"/>
  <c r="Z89" i="62"/>
  <c r="Z353" i="62" s="1"/>
  <c r="Y89" i="62"/>
  <c r="J89" i="62"/>
  <c r="I89" i="62"/>
  <c r="H89" i="62"/>
  <c r="G89" i="62"/>
  <c r="F89" i="62"/>
  <c r="E89" i="62"/>
  <c r="AD88" i="62"/>
  <c r="AD352" i="62" s="1"/>
  <c r="AC88" i="62"/>
  <c r="AB88" i="62"/>
  <c r="AA88" i="62"/>
  <c r="Z88" i="62"/>
  <c r="Z352" i="62" s="1"/>
  <c r="Y88" i="62"/>
  <c r="J88" i="62"/>
  <c r="I88" i="62"/>
  <c r="H88" i="62"/>
  <c r="G88" i="62"/>
  <c r="F88" i="62"/>
  <c r="E88" i="62"/>
  <c r="AD87" i="62"/>
  <c r="AD351" i="62" s="1"/>
  <c r="AC87" i="62"/>
  <c r="AB87" i="62"/>
  <c r="AA87" i="62"/>
  <c r="Z87" i="62"/>
  <c r="Z351" i="62" s="1"/>
  <c r="Y87" i="62"/>
  <c r="J87" i="62"/>
  <c r="I87" i="62"/>
  <c r="H87" i="62"/>
  <c r="G87" i="62"/>
  <c r="F87" i="62"/>
  <c r="E87" i="62"/>
  <c r="AD86" i="62"/>
  <c r="AD350" i="62" s="1"/>
  <c r="AC86" i="62"/>
  <c r="AB86" i="62"/>
  <c r="AA86" i="62"/>
  <c r="Z86" i="62"/>
  <c r="Y86" i="62"/>
  <c r="J86" i="62"/>
  <c r="I86" i="62"/>
  <c r="H86" i="62"/>
  <c r="G86" i="62"/>
  <c r="F86" i="62"/>
  <c r="E86" i="62"/>
  <c r="AD85" i="62"/>
  <c r="AC85" i="62"/>
  <c r="AB85" i="62"/>
  <c r="AA85" i="62"/>
  <c r="Z85" i="62"/>
  <c r="Y85" i="62"/>
  <c r="J85" i="62"/>
  <c r="I85" i="62"/>
  <c r="H85" i="62"/>
  <c r="G85" i="62"/>
  <c r="F85" i="62"/>
  <c r="E85" i="62"/>
  <c r="AD84" i="62"/>
  <c r="AC84" i="62"/>
  <c r="AC348" i="62" s="1"/>
  <c r="AB84" i="62"/>
  <c r="AA84" i="62"/>
  <c r="Z84" i="62"/>
  <c r="Y84" i="62"/>
  <c r="J84" i="62"/>
  <c r="I84" i="62"/>
  <c r="H84" i="62"/>
  <c r="G84" i="62"/>
  <c r="F84" i="62"/>
  <c r="E84" i="62"/>
  <c r="AD83" i="62"/>
  <c r="AC83" i="62"/>
  <c r="AB83" i="62"/>
  <c r="AA83" i="62"/>
  <c r="Z83" i="62"/>
  <c r="Y83" i="62"/>
  <c r="J83" i="62"/>
  <c r="I83" i="62"/>
  <c r="H83" i="62"/>
  <c r="G83" i="62"/>
  <c r="F83" i="62"/>
  <c r="E83" i="62"/>
  <c r="AD82" i="62"/>
  <c r="AC82" i="62"/>
  <c r="AB82" i="62"/>
  <c r="AA82" i="62"/>
  <c r="Z82" i="62"/>
  <c r="Y82" i="62"/>
  <c r="J82" i="62"/>
  <c r="I82" i="62"/>
  <c r="H82" i="62"/>
  <c r="G82" i="62"/>
  <c r="F82" i="62"/>
  <c r="E82" i="62"/>
  <c r="AD81" i="62"/>
  <c r="AC81" i="62"/>
  <c r="AB81" i="62"/>
  <c r="AA81" i="62"/>
  <c r="Y81" i="62"/>
  <c r="J81" i="62"/>
  <c r="I81" i="62"/>
  <c r="H81" i="62"/>
  <c r="G81" i="62"/>
  <c r="E81" i="62"/>
  <c r="AD80" i="62"/>
  <c r="AC80" i="62"/>
  <c r="AB80" i="62"/>
  <c r="AA80" i="62"/>
  <c r="Z80" i="62"/>
  <c r="Y80" i="62"/>
  <c r="J80" i="62"/>
  <c r="I80" i="62"/>
  <c r="H80" i="62"/>
  <c r="G80" i="62"/>
  <c r="F80" i="62"/>
  <c r="E80" i="62"/>
  <c r="AD79" i="62"/>
  <c r="AC79" i="62"/>
  <c r="AB79" i="62"/>
  <c r="AA79" i="62"/>
  <c r="Z79" i="62"/>
  <c r="Y79" i="62"/>
  <c r="J79" i="62"/>
  <c r="I79" i="62"/>
  <c r="H79" i="62"/>
  <c r="G79" i="62"/>
  <c r="F79" i="62"/>
  <c r="E79" i="62"/>
  <c r="AD78" i="62"/>
  <c r="AC78" i="62"/>
  <c r="AB78" i="62"/>
  <c r="AA78" i="62"/>
  <c r="Z78" i="62"/>
  <c r="Y78" i="62"/>
  <c r="J78" i="62"/>
  <c r="I78" i="62"/>
  <c r="H78" i="62"/>
  <c r="G78" i="62"/>
  <c r="F78" i="62"/>
  <c r="E78" i="62"/>
  <c r="AD77" i="62"/>
  <c r="AC77" i="62"/>
  <c r="AB77" i="62"/>
  <c r="AA77" i="62"/>
  <c r="Z77" i="62"/>
  <c r="Y77" i="62"/>
  <c r="J77" i="62"/>
  <c r="I77" i="62"/>
  <c r="H77" i="62"/>
  <c r="G77" i="62"/>
  <c r="F77" i="62"/>
  <c r="E77" i="62"/>
  <c r="AC76" i="62"/>
  <c r="AB76" i="62"/>
  <c r="AA76" i="62"/>
  <c r="Z76" i="62"/>
  <c r="Y76" i="62"/>
  <c r="I76" i="62"/>
  <c r="H76" i="62"/>
  <c r="G76" i="62"/>
  <c r="F76" i="62"/>
  <c r="E76" i="62"/>
  <c r="AD75" i="62"/>
  <c r="AC75" i="62"/>
  <c r="AB75" i="62"/>
  <c r="AA75" i="62"/>
  <c r="Z75" i="62"/>
  <c r="Z339" i="62" s="1"/>
  <c r="Y75" i="62"/>
  <c r="J75" i="62"/>
  <c r="I75" i="62"/>
  <c r="H75" i="62"/>
  <c r="G75" i="62"/>
  <c r="F75" i="62"/>
  <c r="E75" i="62"/>
  <c r="AD74" i="62"/>
  <c r="AD338" i="62" s="1"/>
  <c r="AC74" i="62"/>
  <c r="AB74" i="62"/>
  <c r="AA74" i="62"/>
  <c r="Z74" i="62"/>
  <c r="Y74" i="62"/>
  <c r="J74" i="62"/>
  <c r="I74" i="62"/>
  <c r="H74" i="62"/>
  <c r="G74" i="62"/>
  <c r="F74" i="62"/>
  <c r="E74" i="62"/>
  <c r="AD73" i="62"/>
  <c r="AD337" i="62" s="1"/>
  <c r="AC73" i="62"/>
  <c r="AB73" i="62"/>
  <c r="AA73" i="62"/>
  <c r="Z73" i="62"/>
  <c r="Z337" i="62" s="1"/>
  <c r="Y73" i="62"/>
  <c r="J73" i="62"/>
  <c r="I73" i="62"/>
  <c r="H73" i="62"/>
  <c r="G73" i="62"/>
  <c r="F73" i="62"/>
  <c r="E73" i="62"/>
  <c r="AD72" i="62"/>
  <c r="AD336" i="62" s="1"/>
  <c r="AC72" i="62"/>
  <c r="AB72" i="62"/>
  <c r="AA72" i="62"/>
  <c r="Z72" i="62"/>
  <c r="Y72" i="62"/>
  <c r="J72" i="62"/>
  <c r="I72" i="62"/>
  <c r="H72" i="62"/>
  <c r="G72" i="62"/>
  <c r="F72" i="62"/>
  <c r="E72" i="62"/>
  <c r="AD31" i="62"/>
  <c r="AB32" i="62" s="1"/>
  <c r="Z63" i="62" s="1"/>
  <c r="AA31" i="62"/>
  <c r="Y32" i="62" s="1"/>
  <c r="Z59" i="62" s="1"/>
  <c r="J31" i="62"/>
  <c r="G31" i="62"/>
  <c r="E32" i="62" s="1"/>
  <c r="I59" i="62" s="1"/>
  <c r="S4" i="62" s="1"/>
  <c r="AD19" i="62"/>
  <c r="AB20" i="62"/>
  <c r="AA19" i="62"/>
  <c r="Y20" i="62" s="1"/>
  <c r="J19" i="62"/>
  <c r="H20" i="62" s="1"/>
  <c r="G19" i="62"/>
  <c r="AD7" i="62"/>
  <c r="AB8" i="62" s="1"/>
  <c r="Z47" i="62" s="1"/>
  <c r="AA7" i="62"/>
  <c r="Y8" i="62" s="1"/>
  <c r="J7" i="62"/>
  <c r="H8" i="62" s="1"/>
  <c r="G7" i="62"/>
  <c r="E8" i="62" s="1"/>
  <c r="AI1" i="62"/>
  <c r="O1" i="62"/>
  <c r="AD31" i="21"/>
  <c r="AB32" i="21" s="1"/>
  <c r="Z63" i="21" s="1"/>
  <c r="AA31" i="21"/>
  <c r="Y32" i="21" s="1"/>
  <c r="G31" i="21"/>
  <c r="E32" i="21" s="1"/>
  <c r="G19" i="21"/>
  <c r="E20" i="21" s="1"/>
  <c r="J19" i="21"/>
  <c r="H20" i="21" s="1"/>
  <c r="F55" i="21" s="1"/>
  <c r="J31" i="21"/>
  <c r="H32" i="21" s="1"/>
  <c r="F63" i="21" s="1"/>
  <c r="I613" i="21"/>
  <c r="E613" i="21"/>
  <c r="I612" i="21"/>
  <c r="E612" i="21"/>
  <c r="I611" i="21"/>
  <c r="E611" i="21"/>
  <c r="I610" i="21"/>
  <c r="E610" i="21"/>
  <c r="I609" i="21"/>
  <c r="E609" i="21"/>
  <c r="I608" i="21"/>
  <c r="E608" i="21"/>
  <c r="I607" i="21"/>
  <c r="E607" i="21"/>
  <c r="I606" i="21"/>
  <c r="E606" i="21"/>
  <c r="I605" i="21"/>
  <c r="E605" i="21"/>
  <c r="I604" i="21"/>
  <c r="E604" i="21"/>
  <c r="I603" i="21"/>
  <c r="I602" i="21"/>
  <c r="E602" i="21"/>
  <c r="I601" i="21"/>
  <c r="E601" i="21"/>
  <c r="I600" i="21"/>
  <c r="E600" i="21"/>
  <c r="I599" i="21"/>
  <c r="E599" i="21"/>
  <c r="I598" i="21"/>
  <c r="E598" i="21"/>
  <c r="I597" i="21"/>
  <c r="E597" i="21"/>
  <c r="I596" i="21"/>
  <c r="E596" i="21"/>
  <c r="I595" i="21"/>
  <c r="E595" i="21"/>
  <c r="I594" i="21"/>
  <c r="E594" i="21"/>
  <c r="I593" i="21"/>
  <c r="E593" i="21"/>
  <c r="I592" i="21"/>
  <c r="E592" i="21"/>
  <c r="I591" i="21"/>
  <c r="E591" i="21"/>
  <c r="I590" i="21"/>
  <c r="E590" i="21"/>
  <c r="I589" i="21"/>
  <c r="E589" i="21"/>
  <c r="I588" i="21"/>
  <c r="E588" i="21"/>
  <c r="I587" i="21"/>
  <c r="E587" i="21"/>
  <c r="I586" i="21"/>
  <c r="E586" i="21"/>
  <c r="I585" i="21"/>
  <c r="E585" i="21"/>
  <c r="I584" i="21"/>
  <c r="E584" i="21"/>
  <c r="I583" i="21"/>
  <c r="E583" i="21"/>
  <c r="I582" i="21"/>
  <c r="E582" i="21"/>
  <c r="I581" i="21"/>
  <c r="E581" i="21"/>
  <c r="I580" i="21"/>
  <c r="E580" i="21"/>
  <c r="I579" i="21"/>
  <c r="E579" i="21"/>
  <c r="I578" i="21"/>
  <c r="E578" i="21"/>
  <c r="I577" i="21"/>
  <c r="E577" i="21"/>
  <c r="I576" i="21"/>
  <c r="E576" i="21"/>
  <c r="I575" i="21"/>
  <c r="E575" i="21"/>
  <c r="I574" i="21"/>
  <c r="E574" i="21"/>
  <c r="I573" i="21"/>
  <c r="E573" i="21"/>
  <c r="I572" i="21"/>
  <c r="E572" i="21"/>
  <c r="I571" i="21"/>
  <c r="E571" i="21"/>
  <c r="I570" i="21"/>
  <c r="E570" i="21"/>
  <c r="I569" i="21"/>
  <c r="E569" i="21"/>
  <c r="I568" i="21"/>
  <c r="E568" i="21"/>
  <c r="I567" i="21"/>
  <c r="E567" i="21"/>
  <c r="I566" i="21"/>
  <c r="E566" i="21"/>
  <c r="I565" i="21"/>
  <c r="E565" i="21"/>
  <c r="I564" i="21"/>
  <c r="E564" i="21"/>
  <c r="I563" i="21"/>
  <c r="I562" i="21"/>
  <c r="E562" i="21"/>
  <c r="I561" i="21"/>
  <c r="E561" i="21"/>
  <c r="I560" i="21"/>
  <c r="E560" i="21"/>
  <c r="I559" i="21"/>
  <c r="E559" i="21"/>
  <c r="I558" i="21"/>
  <c r="E558" i="21"/>
  <c r="I557" i="21"/>
  <c r="E557" i="21"/>
  <c r="I556" i="21"/>
  <c r="E556" i="21"/>
  <c r="I555" i="21"/>
  <c r="E555" i="21"/>
  <c r="I554" i="21"/>
  <c r="E554" i="21"/>
  <c r="I549" i="21"/>
  <c r="E549" i="21"/>
  <c r="I548" i="21"/>
  <c r="E548" i="21"/>
  <c r="I547" i="21"/>
  <c r="E547" i="21"/>
  <c r="I546" i="21"/>
  <c r="E546" i="21"/>
  <c r="I545" i="21"/>
  <c r="E545" i="21"/>
  <c r="I544" i="21"/>
  <c r="E544" i="21"/>
  <c r="I543" i="21"/>
  <c r="E543" i="21"/>
  <c r="I542" i="21"/>
  <c r="E542" i="21"/>
  <c r="I541" i="21"/>
  <c r="E541" i="21"/>
  <c r="I540" i="21"/>
  <c r="E540" i="21"/>
  <c r="I539" i="21"/>
  <c r="E539" i="21"/>
  <c r="I538" i="21"/>
  <c r="E538" i="21"/>
  <c r="I537" i="21"/>
  <c r="E537" i="21"/>
  <c r="I536" i="21"/>
  <c r="E536" i="21"/>
  <c r="I535" i="21"/>
  <c r="E535" i="21"/>
  <c r="I534" i="21"/>
  <c r="E534" i="21"/>
  <c r="I533" i="21"/>
  <c r="E533" i="21"/>
  <c r="I532" i="21"/>
  <c r="E532" i="21"/>
  <c r="I531" i="21"/>
  <c r="E531" i="21"/>
  <c r="I530" i="21"/>
  <c r="E530" i="21"/>
  <c r="I529" i="21"/>
  <c r="E529" i="21"/>
  <c r="I528" i="21"/>
  <c r="E528" i="21"/>
  <c r="I527" i="21"/>
  <c r="E527" i="21"/>
  <c r="I526" i="21"/>
  <c r="E526" i="21"/>
  <c r="I525" i="21"/>
  <c r="E525" i="21"/>
  <c r="I524" i="21"/>
  <c r="E524" i="21"/>
  <c r="I523" i="21"/>
  <c r="E523" i="21"/>
  <c r="I522" i="21"/>
  <c r="E522" i="21"/>
  <c r="I521" i="21"/>
  <c r="E521" i="21"/>
  <c r="I520" i="21"/>
  <c r="E520" i="21"/>
  <c r="I519" i="21"/>
  <c r="E519" i="21"/>
  <c r="I518" i="21"/>
  <c r="E518" i="21"/>
  <c r="I517" i="21"/>
  <c r="E517" i="21"/>
  <c r="I516" i="21"/>
  <c r="E516" i="21"/>
  <c r="I515" i="21"/>
  <c r="E515" i="21"/>
  <c r="I514" i="21"/>
  <c r="I513" i="21"/>
  <c r="E513" i="21"/>
  <c r="I512" i="21"/>
  <c r="E512" i="21"/>
  <c r="I511" i="21"/>
  <c r="E511" i="21"/>
  <c r="I510" i="21"/>
  <c r="E510" i="21"/>
  <c r="I509" i="21"/>
  <c r="E509" i="21"/>
  <c r="I508" i="21"/>
  <c r="E508" i="21"/>
  <c r="I507" i="21"/>
  <c r="E507" i="21"/>
  <c r="I506" i="21"/>
  <c r="E506" i="21"/>
  <c r="I505" i="21"/>
  <c r="E505" i="21"/>
  <c r="I504" i="21"/>
  <c r="E504" i="21"/>
  <c r="I503" i="21"/>
  <c r="E503" i="21"/>
  <c r="I502" i="21"/>
  <c r="E502" i="21"/>
  <c r="I501" i="21"/>
  <c r="E501" i="21"/>
  <c r="I500" i="21"/>
  <c r="E500" i="21"/>
  <c r="I499" i="21"/>
  <c r="I498" i="21"/>
  <c r="E498" i="21"/>
  <c r="I497" i="21"/>
  <c r="E497" i="21"/>
  <c r="I496" i="21"/>
  <c r="E496" i="21"/>
  <c r="I495" i="21"/>
  <c r="E495" i="21"/>
  <c r="I494" i="21"/>
  <c r="E494" i="21"/>
  <c r="I493" i="21"/>
  <c r="E493" i="21"/>
  <c r="I492" i="21"/>
  <c r="E492" i="21"/>
  <c r="I491" i="21"/>
  <c r="E491" i="21"/>
  <c r="I490" i="21"/>
  <c r="E490" i="21"/>
  <c r="I485" i="21"/>
  <c r="E485" i="21"/>
  <c r="I484" i="21"/>
  <c r="E484" i="21"/>
  <c r="I483" i="21"/>
  <c r="E483" i="21"/>
  <c r="I482" i="21"/>
  <c r="E482" i="21"/>
  <c r="I481" i="21"/>
  <c r="E481" i="21"/>
  <c r="I480" i="21"/>
  <c r="E480" i="21"/>
  <c r="I479" i="21"/>
  <c r="E479" i="21"/>
  <c r="I478" i="21"/>
  <c r="E478" i="21"/>
  <c r="I477" i="21"/>
  <c r="E477" i="21"/>
  <c r="I476" i="21"/>
  <c r="E476" i="21"/>
  <c r="I475" i="21"/>
  <c r="E475" i="21"/>
  <c r="I474" i="21"/>
  <c r="E474" i="21"/>
  <c r="I473" i="21"/>
  <c r="E473" i="21"/>
  <c r="I472" i="21"/>
  <c r="E472" i="21"/>
  <c r="I471" i="21"/>
  <c r="E471" i="21"/>
  <c r="I470" i="21"/>
  <c r="E470" i="21"/>
  <c r="I469" i="21"/>
  <c r="E469" i="21"/>
  <c r="I468" i="21"/>
  <c r="E468" i="21"/>
  <c r="I467" i="21"/>
  <c r="E467" i="21"/>
  <c r="I466" i="21"/>
  <c r="E466" i="21"/>
  <c r="I465" i="21"/>
  <c r="E465" i="21"/>
  <c r="I464" i="21"/>
  <c r="E464" i="21"/>
  <c r="I463" i="21"/>
  <c r="E463" i="21"/>
  <c r="I462" i="21"/>
  <c r="E462" i="21"/>
  <c r="I461" i="21"/>
  <c r="E461" i="21"/>
  <c r="I460" i="21"/>
  <c r="E460" i="21"/>
  <c r="I459" i="21"/>
  <c r="E459" i="21"/>
  <c r="I458" i="21"/>
  <c r="E458" i="21"/>
  <c r="I457" i="21"/>
  <c r="E457" i="21"/>
  <c r="I456" i="21"/>
  <c r="E456" i="21"/>
  <c r="I455" i="21"/>
  <c r="E455" i="21"/>
  <c r="I454" i="21"/>
  <c r="E454" i="21"/>
  <c r="I453" i="21"/>
  <c r="E453" i="21"/>
  <c r="I452" i="21"/>
  <c r="E452" i="21"/>
  <c r="I451" i="21"/>
  <c r="E451" i="21"/>
  <c r="I449" i="21"/>
  <c r="E449" i="21"/>
  <c r="I448" i="21"/>
  <c r="E448" i="21"/>
  <c r="I447" i="21"/>
  <c r="E447" i="21"/>
  <c r="I446" i="21"/>
  <c r="E446" i="21"/>
  <c r="I445" i="21"/>
  <c r="E445" i="21"/>
  <c r="I444" i="21"/>
  <c r="E444" i="21"/>
  <c r="I443" i="21"/>
  <c r="E443" i="21"/>
  <c r="I442" i="21"/>
  <c r="E442" i="21"/>
  <c r="I441" i="21"/>
  <c r="E441" i="21"/>
  <c r="I440" i="21"/>
  <c r="E440" i="21"/>
  <c r="I439" i="21"/>
  <c r="E439" i="21"/>
  <c r="I438" i="21"/>
  <c r="E438" i="21"/>
  <c r="I437" i="21"/>
  <c r="E437" i="21"/>
  <c r="I436" i="21"/>
  <c r="E436" i="21"/>
  <c r="I435" i="21"/>
  <c r="I434" i="21"/>
  <c r="E434" i="21"/>
  <c r="I433" i="21"/>
  <c r="E433" i="21"/>
  <c r="I432" i="21"/>
  <c r="E432" i="21"/>
  <c r="I431" i="21"/>
  <c r="E431" i="21"/>
  <c r="I430" i="21"/>
  <c r="E430" i="21"/>
  <c r="I429" i="21"/>
  <c r="E429" i="21"/>
  <c r="I428" i="21"/>
  <c r="E428" i="21"/>
  <c r="I427" i="21"/>
  <c r="E427" i="21"/>
  <c r="I426" i="21"/>
  <c r="E426" i="21"/>
  <c r="J331" i="21"/>
  <c r="I331" i="21"/>
  <c r="H331" i="21"/>
  <c r="G331" i="21"/>
  <c r="F331" i="21"/>
  <c r="E331" i="21"/>
  <c r="J330" i="21"/>
  <c r="I330" i="21"/>
  <c r="H330" i="21"/>
  <c r="G330" i="21"/>
  <c r="F330" i="21"/>
  <c r="E330" i="21"/>
  <c r="J329" i="21"/>
  <c r="I329" i="21"/>
  <c r="H329" i="21"/>
  <c r="G329" i="21"/>
  <c r="F329" i="21"/>
  <c r="E329" i="21"/>
  <c r="J328" i="21"/>
  <c r="I328" i="21"/>
  <c r="H328" i="21"/>
  <c r="G328" i="21"/>
  <c r="F328" i="21"/>
  <c r="E328" i="21"/>
  <c r="J327" i="21"/>
  <c r="I327" i="21"/>
  <c r="H327" i="21"/>
  <c r="G327" i="21"/>
  <c r="F327" i="21"/>
  <c r="E327" i="21"/>
  <c r="J326" i="21"/>
  <c r="I326" i="21"/>
  <c r="H326" i="21"/>
  <c r="G326" i="21"/>
  <c r="F326" i="21"/>
  <c r="E326" i="21"/>
  <c r="J325" i="21"/>
  <c r="I325" i="21"/>
  <c r="H325" i="21"/>
  <c r="G325" i="21"/>
  <c r="F325" i="21"/>
  <c r="E325" i="21"/>
  <c r="J324" i="21"/>
  <c r="I324" i="21"/>
  <c r="H324" i="21"/>
  <c r="G324" i="21"/>
  <c r="F324" i="21"/>
  <c r="E324" i="21"/>
  <c r="J323" i="21"/>
  <c r="I323" i="21"/>
  <c r="H323" i="21"/>
  <c r="G323" i="21"/>
  <c r="F323" i="21"/>
  <c r="E323" i="21"/>
  <c r="J322" i="21"/>
  <c r="I322" i="21"/>
  <c r="H322" i="21"/>
  <c r="G322" i="21"/>
  <c r="F322" i="21"/>
  <c r="E322" i="21"/>
  <c r="J321" i="21"/>
  <c r="I321" i="21"/>
  <c r="H321" i="21"/>
  <c r="G321" i="21"/>
  <c r="F321" i="21"/>
  <c r="E321" i="21"/>
  <c r="J320" i="21"/>
  <c r="I320" i="21"/>
  <c r="H320" i="21"/>
  <c r="G320" i="21"/>
  <c r="F320" i="21"/>
  <c r="E320" i="21"/>
  <c r="J319" i="21"/>
  <c r="I319" i="21"/>
  <c r="H319" i="21"/>
  <c r="G319" i="21"/>
  <c r="F319" i="21"/>
  <c r="E319" i="21"/>
  <c r="J318" i="21"/>
  <c r="I318" i="21"/>
  <c r="H318" i="21"/>
  <c r="G318" i="21"/>
  <c r="F318" i="21"/>
  <c r="E318" i="21"/>
  <c r="J317" i="21"/>
  <c r="I317" i="21"/>
  <c r="H317" i="21"/>
  <c r="G317" i="21"/>
  <c r="F317" i="21"/>
  <c r="E317" i="21"/>
  <c r="J316" i="21"/>
  <c r="I316" i="21"/>
  <c r="H316" i="21"/>
  <c r="G316" i="21"/>
  <c r="F316" i="21"/>
  <c r="E316" i="21"/>
  <c r="J315" i="21"/>
  <c r="I315" i="21"/>
  <c r="H315" i="21"/>
  <c r="G315" i="21"/>
  <c r="F315" i="21"/>
  <c r="E315" i="21"/>
  <c r="J314" i="21"/>
  <c r="I314" i="21"/>
  <c r="H314" i="21"/>
  <c r="G314" i="21"/>
  <c r="F314" i="21"/>
  <c r="E314" i="21"/>
  <c r="J313" i="21"/>
  <c r="I313" i="21"/>
  <c r="H313" i="21"/>
  <c r="G313" i="21"/>
  <c r="F313" i="21"/>
  <c r="E313" i="21"/>
  <c r="J312" i="21"/>
  <c r="I312" i="21"/>
  <c r="H312" i="21"/>
  <c r="G312" i="21"/>
  <c r="F312" i="21"/>
  <c r="E312" i="21"/>
  <c r="J311" i="21"/>
  <c r="I311" i="21"/>
  <c r="H311" i="21"/>
  <c r="G311" i="21"/>
  <c r="F311" i="21"/>
  <c r="E311" i="21"/>
  <c r="J310" i="21"/>
  <c r="I310" i="21"/>
  <c r="H310" i="21"/>
  <c r="G310" i="21"/>
  <c r="F310" i="21"/>
  <c r="E310" i="21"/>
  <c r="J309" i="21"/>
  <c r="I309" i="21"/>
  <c r="H309" i="21"/>
  <c r="G309" i="21"/>
  <c r="F309" i="21"/>
  <c r="E309" i="21"/>
  <c r="J308" i="21"/>
  <c r="I308" i="21"/>
  <c r="H308" i="21"/>
  <c r="G308" i="21"/>
  <c r="F308" i="21"/>
  <c r="E308" i="21"/>
  <c r="J307" i="21"/>
  <c r="I307" i="21"/>
  <c r="H307" i="21"/>
  <c r="G307" i="21"/>
  <c r="F307" i="21"/>
  <c r="E307" i="21"/>
  <c r="J306" i="21"/>
  <c r="I306" i="21"/>
  <c r="H306" i="21"/>
  <c r="G306" i="21"/>
  <c r="F306" i="21"/>
  <c r="E306" i="21"/>
  <c r="J305" i="21"/>
  <c r="I305" i="21"/>
  <c r="H305" i="21"/>
  <c r="G305" i="21"/>
  <c r="F305" i="21"/>
  <c r="E305" i="21"/>
  <c r="J304" i="21"/>
  <c r="I304" i="21"/>
  <c r="H304" i="21"/>
  <c r="G304" i="21"/>
  <c r="F304" i="21"/>
  <c r="E304" i="21"/>
  <c r="J303" i="21"/>
  <c r="I303" i="21"/>
  <c r="H303" i="21"/>
  <c r="G303" i="21"/>
  <c r="F303" i="21"/>
  <c r="E303" i="21"/>
  <c r="J302" i="21"/>
  <c r="I302" i="21"/>
  <c r="H302" i="21"/>
  <c r="G302" i="21"/>
  <c r="F302" i="21"/>
  <c r="E302" i="21"/>
  <c r="J301" i="21"/>
  <c r="I301" i="21"/>
  <c r="H301" i="21"/>
  <c r="G301" i="21"/>
  <c r="F301" i="21"/>
  <c r="E301" i="21"/>
  <c r="J300" i="21"/>
  <c r="I300" i="21"/>
  <c r="H300" i="21"/>
  <c r="G300" i="21"/>
  <c r="F300" i="21"/>
  <c r="E300" i="21"/>
  <c r="J299" i="21"/>
  <c r="I299" i="21"/>
  <c r="H299" i="21"/>
  <c r="G299" i="21"/>
  <c r="F299" i="21"/>
  <c r="E299" i="21"/>
  <c r="J298" i="21"/>
  <c r="I298" i="21"/>
  <c r="H298" i="21"/>
  <c r="G298" i="21"/>
  <c r="F298" i="21"/>
  <c r="E298" i="21"/>
  <c r="J297" i="21"/>
  <c r="I297" i="21"/>
  <c r="H297" i="21"/>
  <c r="G297" i="21"/>
  <c r="F297" i="21"/>
  <c r="E297" i="21"/>
  <c r="J296" i="21"/>
  <c r="I296" i="21"/>
  <c r="H296" i="21"/>
  <c r="G296" i="21"/>
  <c r="F296" i="21"/>
  <c r="E296" i="21"/>
  <c r="J295" i="21"/>
  <c r="I295" i="21"/>
  <c r="H295" i="21"/>
  <c r="G295" i="21"/>
  <c r="F295" i="21"/>
  <c r="E295" i="21"/>
  <c r="J294" i="21"/>
  <c r="I294" i="21"/>
  <c r="H294" i="21"/>
  <c r="G294" i="21"/>
  <c r="F294" i="21"/>
  <c r="E294" i="21"/>
  <c r="J293" i="21"/>
  <c r="I293" i="21"/>
  <c r="H293" i="21"/>
  <c r="G293" i="21"/>
  <c r="F293" i="21"/>
  <c r="E293" i="21"/>
  <c r="J292" i="21"/>
  <c r="I292" i="21"/>
  <c r="H292" i="21"/>
  <c r="G292" i="21"/>
  <c r="F292" i="21"/>
  <c r="E292" i="21"/>
  <c r="J287" i="21"/>
  <c r="I287" i="21"/>
  <c r="H287" i="21"/>
  <c r="G287" i="21"/>
  <c r="F287" i="21"/>
  <c r="E287" i="21"/>
  <c r="J286" i="21"/>
  <c r="I286" i="21"/>
  <c r="H286" i="21"/>
  <c r="G286" i="21"/>
  <c r="F286" i="21"/>
  <c r="E286" i="21"/>
  <c r="J285" i="21"/>
  <c r="I285" i="21"/>
  <c r="H285" i="21"/>
  <c r="G285" i="21"/>
  <c r="F285" i="21"/>
  <c r="E285" i="21"/>
  <c r="J284" i="21"/>
  <c r="I284" i="21"/>
  <c r="H284" i="21"/>
  <c r="G284" i="21"/>
  <c r="F284" i="21"/>
  <c r="E284" i="21"/>
  <c r="J283" i="21"/>
  <c r="I283" i="21"/>
  <c r="H283" i="21"/>
  <c r="G283" i="21"/>
  <c r="F283" i="21"/>
  <c r="E283" i="21"/>
  <c r="J282" i="21"/>
  <c r="I282" i="21"/>
  <c r="H282" i="21"/>
  <c r="G282" i="21"/>
  <c r="F282" i="21"/>
  <c r="E282" i="21"/>
  <c r="J281" i="21"/>
  <c r="I281" i="21"/>
  <c r="H281" i="21"/>
  <c r="G281" i="21"/>
  <c r="F281" i="21"/>
  <c r="E281" i="21"/>
  <c r="J280" i="21"/>
  <c r="I280" i="21"/>
  <c r="H280" i="21"/>
  <c r="G280" i="21"/>
  <c r="F280" i="21"/>
  <c r="E280" i="21"/>
  <c r="J279" i="21"/>
  <c r="I279" i="21"/>
  <c r="H279" i="21"/>
  <c r="G279" i="21"/>
  <c r="F279" i="21"/>
  <c r="E279" i="21"/>
  <c r="J278" i="21"/>
  <c r="I278" i="21"/>
  <c r="H278" i="21"/>
  <c r="G278" i="21"/>
  <c r="F278" i="21"/>
  <c r="E278" i="21"/>
  <c r="J277" i="21"/>
  <c r="I277" i="21"/>
  <c r="H277" i="21"/>
  <c r="G277" i="21"/>
  <c r="F277" i="21"/>
  <c r="E277" i="21"/>
  <c r="J276" i="21"/>
  <c r="I276" i="21"/>
  <c r="H276" i="21"/>
  <c r="G276" i="21"/>
  <c r="F276" i="21"/>
  <c r="E276" i="21"/>
  <c r="J275" i="21"/>
  <c r="I275" i="21"/>
  <c r="H275" i="21"/>
  <c r="G275" i="21"/>
  <c r="F275" i="21"/>
  <c r="E275" i="21"/>
  <c r="J274" i="21"/>
  <c r="I274" i="21"/>
  <c r="H274" i="21"/>
  <c r="G274" i="21"/>
  <c r="F274" i="21"/>
  <c r="E274" i="21"/>
  <c r="J273" i="21"/>
  <c r="I273" i="21"/>
  <c r="H273" i="21"/>
  <c r="G273" i="21"/>
  <c r="F273" i="21"/>
  <c r="E273" i="21"/>
  <c r="J272" i="21"/>
  <c r="I272" i="21"/>
  <c r="H272" i="21"/>
  <c r="G272" i="21"/>
  <c r="F272" i="21"/>
  <c r="E272" i="21"/>
  <c r="J271" i="21"/>
  <c r="I271" i="21"/>
  <c r="H271" i="21"/>
  <c r="G271" i="21"/>
  <c r="F271" i="21"/>
  <c r="E271" i="21"/>
  <c r="J270" i="21"/>
  <c r="I270" i="21"/>
  <c r="H270" i="21"/>
  <c r="G270" i="21"/>
  <c r="F270" i="21"/>
  <c r="E270" i="21"/>
  <c r="J269" i="21"/>
  <c r="I269" i="21"/>
  <c r="H269" i="21"/>
  <c r="G269" i="21"/>
  <c r="F269" i="21"/>
  <c r="E269" i="21"/>
  <c r="J268" i="21"/>
  <c r="I268" i="21"/>
  <c r="H268" i="21"/>
  <c r="G268" i="21"/>
  <c r="F268" i="21"/>
  <c r="E268" i="21"/>
  <c r="J267" i="21"/>
  <c r="I267" i="21"/>
  <c r="H267" i="21"/>
  <c r="G267" i="21"/>
  <c r="F267" i="21"/>
  <c r="E267" i="21"/>
  <c r="J266" i="21"/>
  <c r="I266" i="21"/>
  <c r="H266" i="21"/>
  <c r="G266" i="21"/>
  <c r="F266" i="21"/>
  <c r="E266" i="21"/>
  <c r="J265" i="21"/>
  <c r="I265" i="21"/>
  <c r="H265" i="21"/>
  <c r="G265" i="21"/>
  <c r="F265" i="21"/>
  <c r="E265" i="21"/>
  <c r="J264" i="21"/>
  <c r="I264" i="21"/>
  <c r="H264" i="21"/>
  <c r="G264" i="21"/>
  <c r="F264" i="21"/>
  <c r="E264" i="21"/>
  <c r="J263" i="21"/>
  <c r="I263" i="21"/>
  <c r="H263" i="21"/>
  <c r="G263" i="21"/>
  <c r="F263" i="21"/>
  <c r="E263" i="21"/>
  <c r="J262" i="21"/>
  <c r="I262" i="21"/>
  <c r="H262" i="21"/>
  <c r="G262" i="21"/>
  <c r="F262" i="21"/>
  <c r="E262" i="21"/>
  <c r="J261" i="21"/>
  <c r="I261" i="21"/>
  <c r="H261" i="21"/>
  <c r="G261" i="21"/>
  <c r="F261" i="21"/>
  <c r="E261" i="21"/>
  <c r="J260" i="21"/>
  <c r="I260" i="21"/>
  <c r="H260" i="21"/>
  <c r="G260" i="21"/>
  <c r="F260" i="21"/>
  <c r="E260" i="21"/>
  <c r="J259" i="21"/>
  <c r="I259" i="21"/>
  <c r="H259" i="21"/>
  <c r="G259" i="21"/>
  <c r="F259" i="21"/>
  <c r="E259" i="21"/>
  <c r="J258" i="21"/>
  <c r="I258" i="21"/>
  <c r="H258" i="21"/>
  <c r="G258" i="21"/>
  <c r="F258" i="21"/>
  <c r="E258" i="21"/>
  <c r="J257" i="21"/>
  <c r="I257" i="21"/>
  <c r="H257" i="21"/>
  <c r="G257" i="21"/>
  <c r="F257" i="21"/>
  <c r="E257" i="21"/>
  <c r="J256" i="21"/>
  <c r="I256" i="21"/>
  <c r="H256" i="21"/>
  <c r="G256" i="21"/>
  <c r="F256" i="21"/>
  <c r="E256" i="21"/>
  <c r="J255" i="21"/>
  <c r="I255" i="21"/>
  <c r="H255" i="21"/>
  <c r="G255" i="21"/>
  <c r="F255" i="21"/>
  <c r="E255" i="21"/>
  <c r="J254" i="21"/>
  <c r="I254" i="21"/>
  <c r="H254" i="21"/>
  <c r="G254" i="21"/>
  <c r="F254" i="21"/>
  <c r="E254" i="21"/>
  <c r="J253" i="21"/>
  <c r="I253" i="21"/>
  <c r="H253" i="21"/>
  <c r="G253" i="21"/>
  <c r="F253" i="21"/>
  <c r="E253" i="21"/>
  <c r="J252" i="21"/>
  <c r="I252" i="21"/>
  <c r="H252" i="21"/>
  <c r="G252" i="21"/>
  <c r="F252" i="21"/>
  <c r="E252" i="21"/>
  <c r="J251" i="21"/>
  <c r="I251" i="21"/>
  <c r="H251" i="21"/>
  <c r="G251" i="21"/>
  <c r="F251" i="21"/>
  <c r="E251" i="21"/>
  <c r="J250" i="21"/>
  <c r="I250" i="21"/>
  <c r="H250" i="21"/>
  <c r="G250" i="21"/>
  <c r="F250" i="21"/>
  <c r="E250" i="21"/>
  <c r="J249" i="21"/>
  <c r="I249" i="21"/>
  <c r="H249" i="21"/>
  <c r="G249" i="21"/>
  <c r="F249" i="21"/>
  <c r="E249" i="21"/>
  <c r="J248" i="21"/>
  <c r="I248" i="21"/>
  <c r="H248" i="21"/>
  <c r="G248" i="21"/>
  <c r="F248" i="21"/>
  <c r="E248" i="21"/>
  <c r="J243" i="21"/>
  <c r="I243" i="21"/>
  <c r="H243" i="21"/>
  <c r="G243" i="21"/>
  <c r="F243" i="21"/>
  <c r="E243" i="21"/>
  <c r="J242" i="21"/>
  <c r="I242" i="21"/>
  <c r="H242" i="21"/>
  <c r="G242" i="21"/>
  <c r="F242" i="21"/>
  <c r="E242" i="21"/>
  <c r="J241" i="21"/>
  <c r="I241" i="21"/>
  <c r="H241" i="21"/>
  <c r="G241" i="21"/>
  <c r="F241" i="21"/>
  <c r="E241" i="21"/>
  <c r="J240" i="21"/>
  <c r="I240" i="21"/>
  <c r="H240" i="21"/>
  <c r="G240" i="21"/>
  <c r="F240" i="21"/>
  <c r="E240" i="21"/>
  <c r="J239" i="21"/>
  <c r="I239" i="21"/>
  <c r="H239" i="21"/>
  <c r="G239" i="21"/>
  <c r="F239" i="21"/>
  <c r="E239" i="21"/>
  <c r="J238" i="21"/>
  <c r="I238" i="21"/>
  <c r="H238" i="21"/>
  <c r="G238" i="21"/>
  <c r="F238" i="21"/>
  <c r="E238" i="21"/>
  <c r="J237" i="21"/>
  <c r="I237" i="21"/>
  <c r="H237" i="21"/>
  <c r="G237" i="21"/>
  <c r="F237" i="21"/>
  <c r="E237" i="21"/>
  <c r="J236" i="21"/>
  <c r="I236" i="21"/>
  <c r="H236" i="21"/>
  <c r="G236" i="21"/>
  <c r="F236" i="21"/>
  <c r="E236" i="21"/>
  <c r="J235" i="21"/>
  <c r="I235" i="21"/>
  <c r="H235" i="21"/>
  <c r="G235" i="21"/>
  <c r="F235" i="21"/>
  <c r="E235" i="21"/>
  <c r="J234" i="21"/>
  <c r="I234" i="21"/>
  <c r="H234" i="21"/>
  <c r="G234" i="21"/>
  <c r="F234" i="21"/>
  <c r="E234" i="21"/>
  <c r="J233" i="21"/>
  <c r="I233" i="21"/>
  <c r="H233" i="21"/>
  <c r="G233" i="21"/>
  <c r="F233" i="21"/>
  <c r="E233" i="21"/>
  <c r="J232" i="21"/>
  <c r="I232" i="21"/>
  <c r="H232" i="21"/>
  <c r="G232" i="21"/>
  <c r="F232" i="21"/>
  <c r="E232" i="21"/>
  <c r="J231" i="21"/>
  <c r="I231" i="21"/>
  <c r="H231" i="21"/>
  <c r="G231" i="21"/>
  <c r="F231" i="21"/>
  <c r="E231" i="21"/>
  <c r="J230" i="21"/>
  <c r="I230" i="21"/>
  <c r="H230" i="21"/>
  <c r="G230" i="21"/>
  <c r="F230" i="21"/>
  <c r="E230" i="21"/>
  <c r="J229" i="21"/>
  <c r="I229" i="21"/>
  <c r="H229" i="21"/>
  <c r="G229" i="21"/>
  <c r="F229" i="21"/>
  <c r="E229" i="21"/>
  <c r="J228" i="21"/>
  <c r="I228" i="21"/>
  <c r="H228" i="21"/>
  <c r="G228" i="21"/>
  <c r="F228" i="21"/>
  <c r="E228" i="21"/>
  <c r="J227" i="21"/>
  <c r="I227" i="21"/>
  <c r="H227" i="21"/>
  <c r="G227" i="21"/>
  <c r="F227" i="21"/>
  <c r="E227" i="21"/>
  <c r="J226" i="21"/>
  <c r="I226" i="21"/>
  <c r="H226" i="21"/>
  <c r="G226" i="21"/>
  <c r="F226" i="21"/>
  <c r="E226" i="21"/>
  <c r="J225" i="21"/>
  <c r="I225" i="21"/>
  <c r="H225" i="21"/>
  <c r="G225" i="21"/>
  <c r="F225" i="21"/>
  <c r="E225" i="21"/>
  <c r="J224" i="21"/>
  <c r="I224" i="21"/>
  <c r="H224" i="21"/>
  <c r="G224" i="21"/>
  <c r="F224" i="21"/>
  <c r="E224" i="21"/>
  <c r="J223" i="21"/>
  <c r="I223" i="21"/>
  <c r="H223" i="21"/>
  <c r="G223" i="21"/>
  <c r="F223" i="21"/>
  <c r="E223" i="21"/>
  <c r="J222" i="21"/>
  <c r="I222" i="21"/>
  <c r="H222" i="21"/>
  <c r="G222" i="21"/>
  <c r="F222" i="21"/>
  <c r="E222" i="21"/>
  <c r="J221" i="21"/>
  <c r="I221" i="21"/>
  <c r="H221" i="21"/>
  <c r="G221" i="21"/>
  <c r="F221" i="21"/>
  <c r="E221" i="21"/>
  <c r="J220" i="21"/>
  <c r="I220" i="21"/>
  <c r="H220" i="21"/>
  <c r="G220" i="21"/>
  <c r="F220" i="21"/>
  <c r="E220" i="21"/>
  <c r="J219" i="21"/>
  <c r="I219" i="21"/>
  <c r="H219" i="21"/>
  <c r="G219" i="21"/>
  <c r="F219" i="21"/>
  <c r="E219" i="21"/>
  <c r="J218" i="21"/>
  <c r="I218" i="21"/>
  <c r="H218" i="21"/>
  <c r="G218" i="21"/>
  <c r="F218" i="21"/>
  <c r="E218" i="21"/>
  <c r="J217" i="21"/>
  <c r="I217" i="21"/>
  <c r="H217" i="21"/>
  <c r="G217" i="21"/>
  <c r="F217" i="21"/>
  <c r="E217" i="21"/>
  <c r="J216" i="21"/>
  <c r="I216" i="21"/>
  <c r="H216" i="21"/>
  <c r="G216" i="21"/>
  <c r="F216" i="21"/>
  <c r="E216" i="21"/>
  <c r="J215" i="21"/>
  <c r="I215" i="21"/>
  <c r="H215" i="21"/>
  <c r="G215" i="21"/>
  <c r="F215" i="21"/>
  <c r="E215" i="21"/>
  <c r="J214" i="21"/>
  <c r="I214" i="21"/>
  <c r="H214" i="21"/>
  <c r="G214" i="21"/>
  <c r="F214" i="21"/>
  <c r="E214" i="21"/>
  <c r="J213" i="21"/>
  <c r="I213" i="21"/>
  <c r="H213" i="21"/>
  <c r="G213" i="21"/>
  <c r="F213" i="21"/>
  <c r="E213" i="21"/>
  <c r="J212" i="21"/>
  <c r="I212" i="21"/>
  <c r="H212" i="21"/>
  <c r="G212" i="21"/>
  <c r="F212" i="21"/>
  <c r="E212" i="21"/>
  <c r="J211" i="21"/>
  <c r="I211" i="21"/>
  <c r="H211" i="21"/>
  <c r="G211" i="21"/>
  <c r="F211" i="21"/>
  <c r="E211" i="21"/>
  <c r="J210" i="21"/>
  <c r="I210" i="21"/>
  <c r="H210" i="21"/>
  <c r="G210" i="21"/>
  <c r="F210" i="21"/>
  <c r="E210" i="21"/>
  <c r="J209" i="21"/>
  <c r="I209" i="21"/>
  <c r="H209" i="21"/>
  <c r="G209" i="21"/>
  <c r="F209" i="21"/>
  <c r="E209" i="21"/>
  <c r="J208" i="21"/>
  <c r="I208" i="21"/>
  <c r="H208" i="21"/>
  <c r="G208" i="21"/>
  <c r="F208" i="21"/>
  <c r="E208" i="21"/>
  <c r="J207" i="21"/>
  <c r="I207" i="21"/>
  <c r="H207" i="21"/>
  <c r="G207" i="21"/>
  <c r="F207" i="21"/>
  <c r="E207" i="21"/>
  <c r="J206" i="21"/>
  <c r="I206" i="21"/>
  <c r="H206" i="21"/>
  <c r="G206" i="21"/>
  <c r="F206" i="21"/>
  <c r="E206" i="21"/>
  <c r="J205" i="21"/>
  <c r="I205" i="21"/>
  <c r="H205" i="21"/>
  <c r="G205" i="21"/>
  <c r="F205" i="21"/>
  <c r="E205" i="21"/>
  <c r="J204" i="21"/>
  <c r="I204" i="21"/>
  <c r="H204" i="21"/>
  <c r="G204" i="21"/>
  <c r="F204" i="21"/>
  <c r="E204" i="21"/>
  <c r="J199" i="21"/>
  <c r="I199" i="21"/>
  <c r="H199" i="21"/>
  <c r="G199" i="21"/>
  <c r="F199" i="21"/>
  <c r="E199" i="21"/>
  <c r="J198" i="21"/>
  <c r="I198" i="21"/>
  <c r="H198" i="21"/>
  <c r="G198" i="21"/>
  <c r="F198" i="21"/>
  <c r="E198" i="21"/>
  <c r="J197" i="21"/>
  <c r="I197" i="21"/>
  <c r="H197" i="21"/>
  <c r="G197" i="21"/>
  <c r="F197" i="21"/>
  <c r="E197" i="21"/>
  <c r="J196" i="21"/>
  <c r="I196" i="21"/>
  <c r="H196" i="21"/>
  <c r="G196" i="21"/>
  <c r="F196" i="21"/>
  <c r="E196" i="21"/>
  <c r="J195" i="21"/>
  <c r="I195" i="21"/>
  <c r="H195" i="21"/>
  <c r="G195" i="21"/>
  <c r="F195" i="21"/>
  <c r="E195" i="21"/>
  <c r="J194" i="21"/>
  <c r="I194" i="21"/>
  <c r="H194" i="21"/>
  <c r="G194" i="21"/>
  <c r="F194" i="21"/>
  <c r="E194" i="21"/>
  <c r="J193" i="21"/>
  <c r="I193" i="21"/>
  <c r="H193" i="21"/>
  <c r="G193" i="21"/>
  <c r="F193" i="21"/>
  <c r="E193" i="21"/>
  <c r="J192" i="21"/>
  <c r="I192" i="21"/>
  <c r="H192" i="21"/>
  <c r="G192" i="21"/>
  <c r="F192" i="21"/>
  <c r="E192" i="21"/>
  <c r="J191" i="21"/>
  <c r="I191" i="21"/>
  <c r="H191" i="21"/>
  <c r="G191" i="21"/>
  <c r="F191" i="21"/>
  <c r="E191" i="21"/>
  <c r="J190" i="21"/>
  <c r="I190" i="21"/>
  <c r="H190" i="21"/>
  <c r="G190" i="21"/>
  <c r="F190" i="21"/>
  <c r="E190" i="21"/>
  <c r="J189" i="21"/>
  <c r="I189" i="21"/>
  <c r="H189" i="21"/>
  <c r="G189" i="21"/>
  <c r="F189" i="21"/>
  <c r="E189" i="21"/>
  <c r="J188" i="21"/>
  <c r="I188" i="21"/>
  <c r="H188" i="21"/>
  <c r="G188" i="21"/>
  <c r="F188" i="21"/>
  <c r="E188" i="21"/>
  <c r="J187" i="21"/>
  <c r="I187" i="21"/>
  <c r="H187" i="21"/>
  <c r="G187" i="21"/>
  <c r="F187" i="21"/>
  <c r="E187" i="21"/>
  <c r="J186" i="21"/>
  <c r="I186" i="21"/>
  <c r="H186" i="21"/>
  <c r="G186" i="21"/>
  <c r="F186" i="21"/>
  <c r="E186" i="21"/>
  <c r="J185" i="21"/>
  <c r="I185" i="21"/>
  <c r="H185" i="21"/>
  <c r="G185" i="21"/>
  <c r="F185" i="21"/>
  <c r="E185" i="21"/>
  <c r="J184" i="21"/>
  <c r="I184" i="21"/>
  <c r="H184" i="21"/>
  <c r="G184" i="21"/>
  <c r="F184" i="21"/>
  <c r="E184" i="21"/>
  <c r="J183" i="21"/>
  <c r="I183" i="21"/>
  <c r="H183" i="21"/>
  <c r="G183" i="21"/>
  <c r="F183" i="21"/>
  <c r="E183" i="21"/>
  <c r="J182" i="21"/>
  <c r="I182" i="21"/>
  <c r="H182" i="21"/>
  <c r="G182" i="21"/>
  <c r="F182" i="21"/>
  <c r="E182" i="21"/>
  <c r="J181" i="21"/>
  <c r="I181" i="21"/>
  <c r="H181" i="21"/>
  <c r="G181" i="21"/>
  <c r="F181" i="21"/>
  <c r="E181" i="21"/>
  <c r="J180" i="21"/>
  <c r="I180" i="21"/>
  <c r="H180" i="21"/>
  <c r="G180" i="21"/>
  <c r="F180" i="21"/>
  <c r="E180" i="21"/>
  <c r="J179" i="21"/>
  <c r="I179" i="21"/>
  <c r="H179" i="21"/>
  <c r="G179" i="21"/>
  <c r="F179" i="21"/>
  <c r="E179" i="21"/>
  <c r="J178" i="21"/>
  <c r="I178" i="21"/>
  <c r="H178" i="21"/>
  <c r="G178" i="21"/>
  <c r="F178" i="21"/>
  <c r="E178" i="21"/>
  <c r="J177" i="21"/>
  <c r="I177" i="21"/>
  <c r="H177" i="21"/>
  <c r="G177" i="21"/>
  <c r="F177" i="21"/>
  <c r="E177" i="21"/>
  <c r="J176" i="21"/>
  <c r="I176" i="21"/>
  <c r="H176" i="21"/>
  <c r="G176" i="21"/>
  <c r="F176" i="21"/>
  <c r="E176" i="21"/>
  <c r="J175" i="21"/>
  <c r="I175" i="21"/>
  <c r="H175" i="21"/>
  <c r="G175" i="21"/>
  <c r="F175" i="21"/>
  <c r="E175" i="21"/>
  <c r="J174" i="21"/>
  <c r="I174" i="21"/>
  <c r="H174" i="21"/>
  <c r="G174" i="21"/>
  <c r="E174" i="21"/>
  <c r="J173" i="21"/>
  <c r="I173" i="21"/>
  <c r="H173" i="21"/>
  <c r="G173" i="21"/>
  <c r="F173" i="21"/>
  <c r="E173" i="21"/>
  <c r="J172" i="21"/>
  <c r="I172" i="21"/>
  <c r="H172" i="21"/>
  <c r="G172" i="21"/>
  <c r="F172" i="21"/>
  <c r="E172" i="21"/>
  <c r="J171" i="21"/>
  <c r="I171" i="21"/>
  <c r="H171" i="21"/>
  <c r="G171" i="21"/>
  <c r="F171" i="21"/>
  <c r="E171" i="21"/>
  <c r="J170" i="21"/>
  <c r="I170" i="21"/>
  <c r="H170" i="21"/>
  <c r="G170" i="21"/>
  <c r="F170" i="21"/>
  <c r="E170" i="21"/>
  <c r="I169" i="21"/>
  <c r="H169" i="21"/>
  <c r="G169" i="21"/>
  <c r="F169" i="21"/>
  <c r="E169" i="21"/>
  <c r="J168" i="21"/>
  <c r="I168" i="21"/>
  <c r="H168" i="21"/>
  <c r="G168" i="21"/>
  <c r="F168" i="21"/>
  <c r="E168" i="21"/>
  <c r="J167" i="21"/>
  <c r="I167" i="21"/>
  <c r="H167" i="21"/>
  <c r="G167" i="21"/>
  <c r="F167" i="21"/>
  <c r="E167" i="21"/>
  <c r="J166" i="21"/>
  <c r="I166" i="21"/>
  <c r="H166" i="21"/>
  <c r="G166" i="21"/>
  <c r="F166" i="21"/>
  <c r="E166" i="21"/>
  <c r="J165" i="21"/>
  <c r="I165" i="21"/>
  <c r="H165" i="21"/>
  <c r="G165" i="21"/>
  <c r="F165" i="21"/>
  <c r="E165" i="21"/>
  <c r="J164" i="21"/>
  <c r="I164" i="21"/>
  <c r="H164" i="21"/>
  <c r="G164" i="21"/>
  <c r="F164" i="21"/>
  <c r="E164" i="21"/>
  <c r="I163" i="21"/>
  <c r="H163" i="21"/>
  <c r="G163" i="21"/>
  <c r="E163" i="21"/>
  <c r="J162" i="21"/>
  <c r="I162" i="21"/>
  <c r="H162" i="21"/>
  <c r="G162" i="21"/>
  <c r="F162" i="21"/>
  <c r="E162" i="21"/>
  <c r="J161" i="21"/>
  <c r="I161" i="21"/>
  <c r="H161" i="21"/>
  <c r="G161" i="21"/>
  <c r="F161" i="21"/>
  <c r="E161" i="21"/>
  <c r="J160" i="21"/>
  <c r="I160" i="21"/>
  <c r="H160" i="21"/>
  <c r="G160" i="21"/>
  <c r="F160" i="21"/>
  <c r="E160" i="21"/>
  <c r="J155" i="21"/>
  <c r="I155" i="21"/>
  <c r="H155" i="21"/>
  <c r="G155" i="21"/>
  <c r="F155" i="21"/>
  <c r="E155" i="21"/>
  <c r="J154" i="21"/>
  <c r="I154" i="21"/>
  <c r="H154" i="21"/>
  <c r="G154" i="21"/>
  <c r="F154" i="21"/>
  <c r="E154" i="21"/>
  <c r="J153" i="21"/>
  <c r="I153" i="21"/>
  <c r="H153" i="21"/>
  <c r="G153" i="21"/>
  <c r="F153" i="21"/>
  <c r="E153" i="21"/>
  <c r="J152" i="21"/>
  <c r="I152" i="21"/>
  <c r="H152" i="21"/>
  <c r="G152" i="21"/>
  <c r="F152" i="21"/>
  <c r="E152" i="21"/>
  <c r="J151" i="21"/>
  <c r="I151" i="21"/>
  <c r="H151" i="21"/>
  <c r="G151" i="21"/>
  <c r="F151" i="21"/>
  <c r="E151" i="21"/>
  <c r="J150" i="21"/>
  <c r="I150" i="21"/>
  <c r="H150" i="21"/>
  <c r="G150" i="21"/>
  <c r="F150" i="21"/>
  <c r="E150" i="21"/>
  <c r="J149" i="21"/>
  <c r="I149" i="21"/>
  <c r="H149" i="21"/>
  <c r="G149" i="21"/>
  <c r="F149" i="21"/>
  <c r="E149" i="21"/>
  <c r="J148" i="21"/>
  <c r="I148" i="21"/>
  <c r="H148" i="21"/>
  <c r="G148" i="21"/>
  <c r="F148" i="21"/>
  <c r="E148" i="21"/>
  <c r="J147" i="21"/>
  <c r="I147" i="21"/>
  <c r="H147" i="21"/>
  <c r="G147" i="21"/>
  <c r="F147" i="21"/>
  <c r="E147" i="21"/>
  <c r="J146" i="21"/>
  <c r="I146" i="21"/>
  <c r="H146" i="21"/>
  <c r="G146" i="21"/>
  <c r="F146" i="21"/>
  <c r="E146" i="21"/>
  <c r="J145" i="21"/>
  <c r="I145" i="21"/>
  <c r="H145" i="21"/>
  <c r="G145" i="21"/>
  <c r="F145" i="21"/>
  <c r="E145" i="21"/>
  <c r="J144" i="21"/>
  <c r="I144" i="21"/>
  <c r="H144" i="21"/>
  <c r="G144" i="21"/>
  <c r="F144" i="21"/>
  <c r="E144" i="21"/>
  <c r="J143" i="21"/>
  <c r="I143" i="21"/>
  <c r="H143" i="21"/>
  <c r="G143" i="21"/>
  <c r="F143" i="21"/>
  <c r="E143" i="21"/>
  <c r="J142" i="21"/>
  <c r="I142" i="21"/>
  <c r="H142" i="21"/>
  <c r="G142" i="21"/>
  <c r="F142" i="21"/>
  <c r="E142" i="21"/>
  <c r="J141" i="21"/>
  <c r="I141" i="21"/>
  <c r="H141" i="21"/>
  <c r="G141" i="21"/>
  <c r="F141" i="21"/>
  <c r="E141" i="21"/>
  <c r="J140" i="21"/>
  <c r="I140" i="21"/>
  <c r="H140" i="21"/>
  <c r="G140" i="21"/>
  <c r="F140" i="21"/>
  <c r="E140" i="21"/>
  <c r="J139" i="21"/>
  <c r="I139" i="21"/>
  <c r="H139" i="21"/>
  <c r="G139" i="21"/>
  <c r="F139" i="21"/>
  <c r="E139" i="21"/>
  <c r="J138" i="21"/>
  <c r="I138" i="21"/>
  <c r="H138" i="21"/>
  <c r="G138" i="21"/>
  <c r="F138" i="21"/>
  <c r="E138" i="21"/>
  <c r="J137" i="21"/>
  <c r="I137" i="21"/>
  <c r="H137" i="21"/>
  <c r="G137" i="21"/>
  <c r="F137" i="21"/>
  <c r="E137" i="21"/>
  <c r="J136" i="21"/>
  <c r="I136" i="21"/>
  <c r="H136" i="21"/>
  <c r="G136" i="21"/>
  <c r="F136" i="21"/>
  <c r="E136" i="21"/>
  <c r="J135" i="21"/>
  <c r="I135" i="21"/>
  <c r="H135" i="21"/>
  <c r="G135" i="21"/>
  <c r="F135" i="21"/>
  <c r="E135" i="21"/>
  <c r="J134" i="21"/>
  <c r="I134" i="21"/>
  <c r="H134" i="21"/>
  <c r="G134" i="21"/>
  <c r="F134" i="21"/>
  <c r="E134" i="21"/>
  <c r="J133" i="21"/>
  <c r="I133" i="21"/>
  <c r="H133" i="21"/>
  <c r="G133" i="21"/>
  <c r="F133" i="21"/>
  <c r="E133" i="21"/>
  <c r="J132" i="21"/>
  <c r="I132" i="21"/>
  <c r="H132" i="21"/>
  <c r="G132" i="21"/>
  <c r="F132" i="21"/>
  <c r="E132" i="21"/>
  <c r="J131" i="21"/>
  <c r="I131" i="21"/>
  <c r="H131" i="21"/>
  <c r="G131" i="21"/>
  <c r="F131" i="21"/>
  <c r="E131" i="21"/>
  <c r="J130" i="21"/>
  <c r="I130" i="21"/>
  <c r="H130" i="21"/>
  <c r="G130" i="21"/>
  <c r="F130" i="21"/>
  <c r="E130" i="21"/>
  <c r="J129" i="21"/>
  <c r="I129" i="21"/>
  <c r="H129" i="21"/>
  <c r="G129" i="21"/>
  <c r="F129" i="21"/>
  <c r="E129" i="21"/>
  <c r="J128" i="21"/>
  <c r="I128" i="21"/>
  <c r="H128" i="21"/>
  <c r="G128" i="21"/>
  <c r="F128" i="21"/>
  <c r="E128" i="21"/>
  <c r="J127" i="21"/>
  <c r="I127" i="21"/>
  <c r="H127" i="21"/>
  <c r="G127" i="21"/>
  <c r="F127" i="21"/>
  <c r="E127" i="21"/>
  <c r="J126" i="21"/>
  <c r="I126" i="21"/>
  <c r="H126" i="21"/>
  <c r="G126" i="21"/>
  <c r="F126" i="21"/>
  <c r="E126" i="21"/>
  <c r="J125" i="21"/>
  <c r="I125" i="21"/>
  <c r="H125" i="21"/>
  <c r="G125" i="21"/>
  <c r="E125" i="21"/>
  <c r="J124" i="21"/>
  <c r="I124" i="21"/>
  <c r="H124" i="21"/>
  <c r="G124" i="21"/>
  <c r="F124" i="21"/>
  <c r="E124" i="21"/>
  <c r="J123" i="21"/>
  <c r="I123" i="21"/>
  <c r="H123" i="21"/>
  <c r="G123" i="21"/>
  <c r="F123" i="21"/>
  <c r="E123" i="21"/>
  <c r="J122" i="21"/>
  <c r="I122" i="21"/>
  <c r="H122" i="21"/>
  <c r="G122" i="21"/>
  <c r="F122" i="21"/>
  <c r="E122" i="21"/>
  <c r="J121" i="21"/>
  <c r="I121" i="21"/>
  <c r="H121" i="21"/>
  <c r="G121" i="21"/>
  <c r="F121" i="21"/>
  <c r="E121" i="21"/>
  <c r="I120" i="21"/>
  <c r="H120" i="21"/>
  <c r="G120" i="21"/>
  <c r="F120" i="21"/>
  <c r="E120" i="21"/>
  <c r="J119" i="21"/>
  <c r="H119" i="21"/>
  <c r="F119" i="21"/>
  <c r="J118" i="21"/>
  <c r="I118" i="21"/>
  <c r="H118" i="21"/>
  <c r="G118" i="21"/>
  <c r="F118" i="21"/>
  <c r="E118" i="21"/>
  <c r="J117" i="21"/>
  <c r="I117" i="21"/>
  <c r="H117" i="21"/>
  <c r="G117" i="21"/>
  <c r="F117" i="21"/>
  <c r="E117" i="21"/>
  <c r="J116" i="21"/>
  <c r="I116" i="21"/>
  <c r="H116" i="21"/>
  <c r="G116" i="21"/>
  <c r="F116" i="21"/>
  <c r="E116" i="21"/>
  <c r="J111" i="21"/>
  <c r="I111" i="21"/>
  <c r="H111" i="21"/>
  <c r="G111" i="21"/>
  <c r="F111" i="21"/>
  <c r="E111" i="21"/>
  <c r="J110" i="21"/>
  <c r="I110" i="21"/>
  <c r="H110" i="21"/>
  <c r="G110" i="21"/>
  <c r="F110" i="21"/>
  <c r="E110" i="21"/>
  <c r="J109" i="21"/>
  <c r="I109" i="21"/>
  <c r="H109" i="21"/>
  <c r="G109" i="21"/>
  <c r="F109" i="21"/>
  <c r="E109" i="21"/>
  <c r="J108" i="21"/>
  <c r="I108" i="21"/>
  <c r="H108" i="21"/>
  <c r="G108" i="21"/>
  <c r="F108" i="21"/>
  <c r="E108" i="21"/>
  <c r="J107" i="21"/>
  <c r="I107" i="21"/>
  <c r="H107" i="21"/>
  <c r="G107" i="21"/>
  <c r="F107" i="21"/>
  <c r="E107" i="21"/>
  <c r="J106" i="21"/>
  <c r="I106" i="21"/>
  <c r="H106" i="21"/>
  <c r="G106" i="21"/>
  <c r="F106" i="21"/>
  <c r="E106" i="21"/>
  <c r="J105" i="21"/>
  <c r="I105" i="21"/>
  <c r="H105" i="21"/>
  <c r="G105" i="21"/>
  <c r="F105" i="21"/>
  <c r="E105" i="21"/>
  <c r="J104" i="21"/>
  <c r="I104" i="21"/>
  <c r="H104" i="21"/>
  <c r="G104" i="21"/>
  <c r="F104" i="21"/>
  <c r="E104" i="21"/>
  <c r="J103" i="21"/>
  <c r="I103" i="21"/>
  <c r="H103" i="21"/>
  <c r="G103" i="21"/>
  <c r="F103" i="21"/>
  <c r="E103" i="21"/>
  <c r="J102" i="21"/>
  <c r="I102" i="21"/>
  <c r="H102" i="21"/>
  <c r="G102" i="21"/>
  <c r="F102" i="21"/>
  <c r="E102" i="21"/>
  <c r="J101" i="21"/>
  <c r="I101" i="21"/>
  <c r="H101" i="21"/>
  <c r="G101" i="21"/>
  <c r="F101" i="21"/>
  <c r="E101" i="21"/>
  <c r="J100" i="21"/>
  <c r="I100" i="21"/>
  <c r="H100" i="21"/>
  <c r="G100" i="21"/>
  <c r="F100" i="21"/>
  <c r="E100" i="21"/>
  <c r="J99" i="21"/>
  <c r="I99" i="21"/>
  <c r="H99" i="21"/>
  <c r="G99" i="21"/>
  <c r="F99" i="21"/>
  <c r="E99" i="21"/>
  <c r="J98" i="21"/>
  <c r="I98" i="21"/>
  <c r="H98" i="21"/>
  <c r="G98" i="21"/>
  <c r="F98" i="21"/>
  <c r="E98" i="21"/>
  <c r="J97" i="21"/>
  <c r="I97" i="21"/>
  <c r="H97" i="21"/>
  <c r="G97" i="21"/>
  <c r="F97" i="21"/>
  <c r="E97" i="21"/>
  <c r="J96" i="21"/>
  <c r="I96" i="21"/>
  <c r="H96" i="21"/>
  <c r="G96" i="21"/>
  <c r="F96" i="21"/>
  <c r="E96" i="21"/>
  <c r="J95" i="21"/>
  <c r="I95" i="21"/>
  <c r="H95" i="21"/>
  <c r="G95" i="21"/>
  <c r="F95" i="21"/>
  <c r="E95" i="21"/>
  <c r="J94" i="21"/>
  <c r="I94" i="21"/>
  <c r="H94" i="21"/>
  <c r="G94" i="21"/>
  <c r="F94" i="21"/>
  <c r="E94" i="21"/>
  <c r="J93" i="21"/>
  <c r="I93" i="21"/>
  <c r="H93" i="21"/>
  <c r="G93" i="21"/>
  <c r="F93" i="21"/>
  <c r="E93" i="21"/>
  <c r="J92" i="21"/>
  <c r="I92" i="21"/>
  <c r="H92" i="21"/>
  <c r="G92" i="21"/>
  <c r="F92" i="21"/>
  <c r="E92" i="21"/>
  <c r="J91" i="21"/>
  <c r="I91" i="21"/>
  <c r="H91" i="21"/>
  <c r="G91" i="21"/>
  <c r="F91" i="21"/>
  <c r="E91" i="21"/>
  <c r="J90" i="21"/>
  <c r="I90" i="21"/>
  <c r="H90" i="21"/>
  <c r="G90" i="21"/>
  <c r="F90" i="21"/>
  <c r="E90" i="21"/>
  <c r="J89" i="21"/>
  <c r="I89" i="21"/>
  <c r="H89" i="21"/>
  <c r="G89" i="21"/>
  <c r="F89" i="21"/>
  <c r="E89" i="21"/>
  <c r="J88" i="21"/>
  <c r="I88" i="21"/>
  <c r="H88" i="21"/>
  <c r="G88" i="21"/>
  <c r="F88" i="21"/>
  <c r="E88" i="21"/>
  <c r="J87" i="21"/>
  <c r="I87" i="21"/>
  <c r="H87" i="21"/>
  <c r="G87" i="21"/>
  <c r="F87" i="21"/>
  <c r="E87" i="21"/>
  <c r="J86" i="21"/>
  <c r="I86" i="21"/>
  <c r="H86" i="21"/>
  <c r="G86" i="21"/>
  <c r="F86" i="21"/>
  <c r="E86" i="21"/>
  <c r="J85" i="21"/>
  <c r="I85" i="21"/>
  <c r="H85" i="21"/>
  <c r="G85" i="21"/>
  <c r="F85" i="21"/>
  <c r="E85" i="21"/>
  <c r="J84" i="21"/>
  <c r="I84" i="21"/>
  <c r="H84" i="21"/>
  <c r="G84" i="21"/>
  <c r="F84" i="21"/>
  <c r="E84" i="21"/>
  <c r="J83" i="21"/>
  <c r="I83" i="21"/>
  <c r="H83" i="21"/>
  <c r="G83" i="21"/>
  <c r="F83" i="21"/>
  <c r="E83" i="21"/>
  <c r="J82" i="21"/>
  <c r="I82" i="21"/>
  <c r="H82" i="21"/>
  <c r="G82" i="21"/>
  <c r="F82" i="21"/>
  <c r="E82" i="21"/>
  <c r="J81" i="21"/>
  <c r="I81" i="21"/>
  <c r="H81" i="21"/>
  <c r="G81" i="21"/>
  <c r="E81" i="21"/>
  <c r="J80" i="21"/>
  <c r="I80" i="21"/>
  <c r="H80" i="21"/>
  <c r="G80" i="21"/>
  <c r="F80" i="21"/>
  <c r="E80" i="21"/>
  <c r="J79" i="21"/>
  <c r="I79" i="21"/>
  <c r="H79" i="21"/>
  <c r="G79" i="21"/>
  <c r="F79" i="21"/>
  <c r="E79" i="21"/>
  <c r="J78" i="21"/>
  <c r="I78" i="21"/>
  <c r="H78" i="21"/>
  <c r="G78" i="21"/>
  <c r="F78" i="21"/>
  <c r="E78" i="21"/>
  <c r="J77" i="21"/>
  <c r="I77" i="21"/>
  <c r="H77" i="21"/>
  <c r="G77" i="21"/>
  <c r="F77" i="21"/>
  <c r="E77" i="21"/>
  <c r="I76" i="21"/>
  <c r="H76" i="21"/>
  <c r="G76" i="21"/>
  <c r="F76" i="21"/>
  <c r="E76" i="21"/>
  <c r="J75" i="21"/>
  <c r="H75" i="21"/>
  <c r="G75" i="21"/>
  <c r="F75" i="21"/>
  <c r="J74" i="21"/>
  <c r="I74" i="21"/>
  <c r="H74" i="21"/>
  <c r="G74" i="21"/>
  <c r="F74" i="21"/>
  <c r="E74" i="21"/>
  <c r="J73" i="21"/>
  <c r="I73" i="21"/>
  <c r="H73" i="21"/>
  <c r="G73" i="21"/>
  <c r="F73" i="21"/>
  <c r="E73" i="21"/>
  <c r="J72" i="21"/>
  <c r="I72" i="21"/>
  <c r="H72" i="21"/>
  <c r="G72" i="21"/>
  <c r="F72" i="21"/>
  <c r="E72" i="21"/>
  <c r="F65" i="21"/>
  <c r="F61" i="21"/>
  <c r="F57" i="21"/>
  <c r="F53" i="21"/>
  <c r="F49" i="21"/>
  <c r="F45" i="21"/>
  <c r="J7" i="21"/>
  <c r="H8" i="21" s="1"/>
  <c r="G7" i="21"/>
  <c r="O1" i="21"/>
  <c r="AD331" i="21"/>
  <c r="AB331" i="21"/>
  <c r="Z331" i="21"/>
  <c r="AD330" i="21"/>
  <c r="AB330" i="21"/>
  <c r="Z330" i="21"/>
  <c r="AD329" i="21"/>
  <c r="AB329" i="21"/>
  <c r="Z329" i="21"/>
  <c r="AD328" i="21"/>
  <c r="AB328" i="21"/>
  <c r="Z328" i="21"/>
  <c r="AD327" i="21"/>
  <c r="AB327" i="21"/>
  <c r="Z327" i="21"/>
  <c r="AD326" i="21"/>
  <c r="AB326" i="21"/>
  <c r="Z326" i="21"/>
  <c r="AD325" i="21"/>
  <c r="AB325" i="21"/>
  <c r="Z325" i="21"/>
  <c r="AD324" i="21"/>
  <c r="AB324" i="21"/>
  <c r="Z324" i="21"/>
  <c r="AD323" i="21"/>
  <c r="AB323" i="21"/>
  <c r="Z323" i="21"/>
  <c r="AD322" i="21"/>
  <c r="AB322" i="21"/>
  <c r="Z322" i="21"/>
  <c r="AD321" i="21"/>
  <c r="AB321" i="21"/>
  <c r="Z321" i="21"/>
  <c r="AD320" i="21"/>
  <c r="AB320" i="21"/>
  <c r="Z320" i="21"/>
  <c r="AD319" i="21"/>
  <c r="AB319" i="21"/>
  <c r="Z319" i="21"/>
  <c r="AD318" i="21"/>
  <c r="AB318" i="21"/>
  <c r="Z318" i="21"/>
  <c r="AD317" i="21"/>
  <c r="AB317" i="21"/>
  <c r="Z317" i="21"/>
  <c r="AD316" i="21"/>
  <c r="AB316" i="21"/>
  <c r="Z316" i="21"/>
  <c r="AD315" i="21"/>
  <c r="AB315" i="21"/>
  <c r="Z315" i="21"/>
  <c r="AD314" i="21"/>
  <c r="AB314" i="21"/>
  <c r="Z314" i="21"/>
  <c r="AD313" i="21"/>
  <c r="AB313" i="21"/>
  <c r="Z313" i="21"/>
  <c r="AD312" i="21"/>
  <c r="AB312" i="21"/>
  <c r="Z312" i="21"/>
  <c r="AD311" i="21"/>
  <c r="AB311" i="21"/>
  <c r="Z311" i="21"/>
  <c r="AD310" i="21"/>
  <c r="AB310" i="21"/>
  <c r="Z310" i="21"/>
  <c r="AD309" i="21"/>
  <c r="AB309" i="21"/>
  <c r="Z309" i="21"/>
  <c r="AD308" i="21"/>
  <c r="AB308" i="21"/>
  <c r="Z308" i="21"/>
  <c r="AD307" i="21"/>
  <c r="AB307" i="21"/>
  <c r="Z307" i="21"/>
  <c r="AD306" i="21"/>
  <c r="AB306" i="21"/>
  <c r="Z306" i="21"/>
  <c r="AD305" i="21"/>
  <c r="AB305" i="21"/>
  <c r="Z305" i="21"/>
  <c r="AD304" i="21"/>
  <c r="AB304" i="21"/>
  <c r="Z304" i="21"/>
  <c r="AD303" i="21"/>
  <c r="AB303" i="21"/>
  <c r="Z303" i="21"/>
  <c r="AD302" i="21"/>
  <c r="AB302" i="21"/>
  <c r="Z302" i="21"/>
  <c r="AD301" i="21"/>
  <c r="AB301" i="21"/>
  <c r="Z301" i="21"/>
  <c r="AD300" i="21"/>
  <c r="AB300" i="21"/>
  <c r="Z300" i="21"/>
  <c r="AD299" i="21"/>
  <c r="AB299" i="21"/>
  <c r="Z299" i="21"/>
  <c r="AD298" i="21"/>
  <c r="AB298" i="21"/>
  <c r="Z298" i="21"/>
  <c r="AD297" i="21"/>
  <c r="AB297" i="21"/>
  <c r="Z297" i="21"/>
  <c r="AD296" i="21"/>
  <c r="AB296" i="21"/>
  <c r="Z296" i="21"/>
  <c r="AD295" i="21"/>
  <c r="AB295" i="21"/>
  <c r="Z295" i="21"/>
  <c r="AD294" i="21"/>
  <c r="AB294" i="21"/>
  <c r="Z294" i="21"/>
  <c r="AD293" i="21"/>
  <c r="AB293" i="21"/>
  <c r="Z293" i="21"/>
  <c r="AD292" i="21"/>
  <c r="AB292" i="21"/>
  <c r="Z292" i="21"/>
  <c r="AD287" i="21"/>
  <c r="AB287" i="21"/>
  <c r="Z287" i="21"/>
  <c r="AD286" i="21"/>
  <c r="AB286" i="21"/>
  <c r="Z286" i="21"/>
  <c r="AD285" i="21"/>
  <c r="AB285" i="21"/>
  <c r="Z285" i="21"/>
  <c r="AD284" i="21"/>
  <c r="AB284" i="21"/>
  <c r="Z284" i="21"/>
  <c r="AD283" i="21"/>
  <c r="AB283" i="21"/>
  <c r="Z283" i="21"/>
  <c r="AD282" i="21"/>
  <c r="AB282" i="21"/>
  <c r="Z282" i="21"/>
  <c r="AD281" i="21"/>
  <c r="AB281" i="21"/>
  <c r="Z281" i="21"/>
  <c r="AD280" i="21"/>
  <c r="AB280" i="21"/>
  <c r="Z280" i="21"/>
  <c r="AD279" i="21"/>
  <c r="AB279" i="21"/>
  <c r="Z279" i="21"/>
  <c r="AD278" i="21"/>
  <c r="AB278" i="21"/>
  <c r="Z278" i="21"/>
  <c r="AD277" i="21"/>
  <c r="AB277" i="21"/>
  <c r="Z277" i="21"/>
  <c r="AD276" i="21"/>
  <c r="AB276" i="21"/>
  <c r="Z276" i="21"/>
  <c r="AD275" i="21"/>
  <c r="AB275" i="21"/>
  <c r="Z275" i="21"/>
  <c r="AD274" i="21"/>
  <c r="AB274" i="21"/>
  <c r="Z274" i="21"/>
  <c r="AD273" i="21"/>
  <c r="AB273" i="21"/>
  <c r="Z273" i="21"/>
  <c r="AD272" i="21"/>
  <c r="AB272" i="21"/>
  <c r="Z272" i="21"/>
  <c r="AD271" i="21"/>
  <c r="AB271" i="21"/>
  <c r="Z271" i="21"/>
  <c r="AD270" i="21"/>
  <c r="AB270" i="21"/>
  <c r="Z270" i="21"/>
  <c r="AD269" i="21"/>
  <c r="AB269" i="21"/>
  <c r="Z269" i="21"/>
  <c r="AD268" i="21"/>
  <c r="AB268" i="21"/>
  <c r="Z268" i="21"/>
  <c r="AD267" i="21"/>
  <c r="AB267" i="21"/>
  <c r="Z267" i="21"/>
  <c r="AD266" i="21"/>
  <c r="AB266" i="21"/>
  <c r="Z266" i="21"/>
  <c r="AD265" i="21"/>
  <c r="AB265" i="21"/>
  <c r="Z265" i="21"/>
  <c r="AD264" i="21"/>
  <c r="AB264" i="21"/>
  <c r="Z264" i="21"/>
  <c r="AD263" i="21"/>
  <c r="AB263" i="21"/>
  <c r="Z263" i="21"/>
  <c r="AD262" i="21"/>
  <c r="AB262" i="21"/>
  <c r="Z262" i="21"/>
  <c r="AD261" i="21"/>
  <c r="AB261" i="21"/>
  <c r="Z261" i="21"/>
  <c r="AD260" i="21"/>
  <c r="AB260" i="21"/>
  <c r="Z260" i="21"/>
  <c r="AD259" i="21"/>
  <c r="AB259" i="21"/>
  <c r="Z259" i="21"/>
  <c r="AD258" i="21"/>
  <c r="AB258" i="21"/>
  <c r="Z258" i="21"/>
  <c r="AD257" i="21"/>
  <c r="AB257" i="21"/>
  <c r="Z257" i="21"/>
  <c r="AD256" i="21"/>
  <c r="AB256" i="21"/>
  <c r="Z256" i="21"/>
  <c r="AD255" i="21"/>
  <c r="AB255" i="21"/>
  <c r="Z255" i="21"/>
  <c r="AD254" i="21"/>
  <c r="AB254" i="21"/>
  <c r="Z254" i="21"/>
  <c r="AD253" i="21"/>
  <c r="AB253" i="21"/>
  <c r="Z253" i="21"/>
  <c r="AD252" i="21"/>
  <c r="AB252" i="21"/>
  <c r="Z252" i="21"/>
  <c r="AB251" i="21"/>
  <c r="AD250" i="21"/>
  <c r="AB250" i="21"/>
  <c r="Z250" i="21"/>
  <c r="AD249" i="21"/>
  <c r="AB249" i="21"/>
  <c r="Z249" i="21"/>
  <c r="AD248" i="21"/>
  <c r="AB248" i="21"/>
  <c r="Z248" i="21"/>
  <c r="AD243" i="21"/>
  <c r="AB243" i="21"/>
  <c r="Z243" i="21"/>
  <c r="AD242" i="21"/>
  <c r="AB242" i="21"/>
  <c r="Z242" i="21"/>
  <c r="AD241" i="21"/>
  <c r="AB241" i="21"/>
  <c r="Z241" i="21"/>
  <c r="AD240" i="21"/>
  <c r="AB240" i="21"/>
  <c r="Z240" i="21"/>
  <c r="AD239" i="21"/>
  <c r="AB239" i="21"/>
  <c r="Z239" i="21"/>
  <c r="AD238" i="21"/>
  <c r="AB238" i="21"/>
  <c r="Z238" i="21"/>
  <c r="AD237" i="21"/>
  <c r="AB237" i="21"/>
  <c r="Z237" i="21"/>
  <c r="AD236" i="21"/>
  <c r="AB236" i="21"/>
  <c r="Z236" i="21"/>
  <c r="AD235" i="21"/>
  <c r="AB235" i="21"/>
  <c r="Z235" i="21"/>
  <c r="AD234" i="21"/>
  <c r="AB234" i="21"/>
  <c r="Z234" i="21"/>
  <c r="AD233" i="21"/>
  <c r="AB233" i="21"/>
  <c r="Z233" i="21"/>
  <c r="AD232" i="21"/>
  <c r="AB232" i="21"/>
  <c r="Z232" i="21"/>
  <c r="AD231" i="21"/>
  <c r="AB231" i="21"/>
  <c r="Z231" i="21"/>
  <c r="AD230" i="21"/>
  <c r="AB230" i="21"/>
  <c r="Z230" i="21"/>
  <c r="AD229" i="21"/>
  <c r="AB229" i="21"/>
  <c r="Z229" i="21"/>
  <c r="AD228" i="21"/>
  <c r="AB228" i="21"/>
  <c r="Z228" i="21"/>
  <c r="AD227" i="21"/>
  <c r="AB227" i="21"/>
  <c r="Z227" i="21"/>
  <c r="AD226" i="21"/>
  <c r="AB226" i="21"/>
  <c r="Z226" i="21"/>
  <c r="AD225" i="21"/>
  <c r="AB225" i="21"/>
  <c r="Z225" i="21"/>
  <c r="AD224" i="21"/>
  <c r="AB224" i="21"/>
  <c r="Z224" i="21"/>
  <c r="AD223" i="21"/>
  <c r="AB223" i="21"/>
  <c r="Z223" i="21"/>
  <c r="AD222" i="21"/>
  <c r="AB222" i="21"/>
  <c r="Z222" i="21"/>
  <c r="AD221" i="21"/>
  <c r="AB221" i="21"/>
  <c r="Z221" i="21"/>
  <c r="AD220" i="21"/>
  <c r="AB220" i="21"/>
  <c r="Z220" i="21"/>
  <c r="AD219" i="21"/>
  <c r="AB219" i="21"/>
  <c r="Z219" i="21"/>
  <c r="AD218" i="21"/>
  <c r="AB218" i="21"/>
  <c r="Z218" i="21"/>
  <c r="AD217" i="21"/>
  <c r="AB217" i="21"/>
  <c r="Z217" i="21"/>
  <c r="AD216" i="21"/>
  <c r="AB216" i="21"/>
  <c r="Z216" i="21"/>
  <c r="AD215" i="21"/>
  <c r="AB215" i="21"/>
  <c r="Z215" i="21"/>
  <c r="AD214" i="21"/>
  <c r="AB214" i="21"/>
  <c r="Z214" i="21"/>
  <c r="AD213" i="21"/>
  <c r="AB213" i="21"/>
  <c r="Z213" i="21"/>
  <c r="AD212" i="21"/>
  <c r="AB212" i="21"/>
  <c r="Z212" i="21"/>
  <c r="AD211" i="21"/>
  <c r="AB211" i="21"/>
  <c r="Z211" i="21"/>
  <c r="AD210" i="21"/>
  <c r="AB210" i="21"/>
  <c r="Z210" i="21"/>
  <c r="AD209" i="21"/>
  <c r="AB209" i="21"/>
  <c r="Z209" i="21"/>
  <c r="AD208" i="21"/>
  <c r="AB208" i="21"/>
  <c r="Z208" i="21"/>
  <c r="AD207" i="21"/>
  <c r="AB207" i="21"/>
  <c r="Z207" i="21"/>
  <c r="AD206" i="21"/>
  <c r="AB206" i="21"/>
  <c r="Z206" i="21"/>
  <c r="AD205" i="21"/>
  <c r="AB205" i="21"/>
  <c r="Z205" i="21"/>
  <c r="AD204" i="21"/>
  <c r="AB204" i="21"/>
  <c r="Z204" i="21"/>
  <c r="AD199" i="21"/>
  <c r="AB199" i="21"/>
  <c r="Z199" i="21"/>
  <c r="AD198" i="21"/>
  <c r="AB198" i="21"/>
  <c r="Z198" i="21"/>
  <c r="AD197" i="21"/>
  <c r="AB197" i="21"/>
  <c r="Z197" i="21"/>
  <c r="AD196" i="21"/>
  <c r="AB196" i="21"/>
  <c r="Z196" i="21"/>
  <c r="AD195" i="21"/>
  <c r="AB195" i="21"/>
  <c r="Z195" i="21"/>
  <c r="AD194" i="21"/>
  <c r="AB194" i="21"/>
  <c r="Z194" i="21"/>
  <c r="AD193" i="21"/>
  <c r="AB193" i="21"/>
  <c r="Z193" i="21"/>
  <c r="AD192" i="21"/>
  <c r="AB192" i="21"/>
  <c r="Z192" i="21"/>
  <c r="AD191" i="21"/>
  <c r="AB191" i="21"/>
  <c r="Z191" i="21"/>
  <c r="AD190" i="21"/>
  <c r="AB190" i="21"/>
  <c r="Z190" i="21"/>
  <c r="AD189" i="21"/>
  <c r="AB189" i="21"/>
  <c r="Z189" i="21"/>
  <c r="AD188" i="21"/>
  <c r="AB188" i="21"/>
  <c r="Z188" i="21"/>
  <c r="AD187" i="21"/>
  <c r="AB187" i="21"/>
  <c r="Z187" i="21"/>
  <c r="AD186" i="21"/>
  <c r="AB186" i="21"/>
  <c r="Z186" i="21"/>
  <c r="AD185" i="21"/>
  <c r="AB185" i="21"/>
  <c r="Z185" i="21"/>
  <c r="AD184" i="21"/>
  <c r="AB184" i="21"/>
  <c r="Z184" i="21"/>
  <c r="AD183" i="21"/>
  <c r="AB183" i="21"/>
  <c r="Z183" i="21"/>
  <c r="AD182" i="21"/>
  <c r="AB182" i="21"/>
  <c r="Z182" i="21"/>
  <c r="AD181" i="21"/>
  <c r="AB181" i="21"/>
  <c r="Z181" i="21"/>
  <c r="AD180" i="21"/>
  <c r="AB180" i="21"/>
  <c r="Z180" i="21"/>
  <c r="AD179" i="21"/>
  <c r="AB179" i="21"/>
  <c r="Z179" i="21"/>
  <c r="AD178" i="21"/>
  <c r="AB178" i="21"/>
  <c r="Z178" i="21"/>
  <c r="AD177" i="21"/>
  <c r="AB177" i="21"/>
  <c r="Z177" i="21"/>
  <c r="AD176" i="21"/>
  <c r="AB176" i="21"/>
  <c r="Z176" i="21"/>
  <c r="AD175" i="21"/>
  <c r="AB175" i="21"/>
  <c r="Z175" i="21"/>
  <c r="AD174" i="21"/>
  <c r="AB174" i="21"/>
  <c r="AD173" i="21"/>
  <c r="AB173" i="21"/>
  <c r="Z173" i="21"/>
  <c r="AD172" i="21"/>
  <c r="AB172" i="21"/>
  <c r="Z172" i="21"/>
  <c r="AD171" i="21"/>
  <c r="AB171" i="21"/>
  <c r="Z171" i="21"/>
  <c r="AD170" i="21"/>
  <c r="AB170" i="21"/>
  <c r="Z170" i="21"/>
  <c r="AB169" i="21"/>
  <c r="Z169" i="21"/>
  <c r="AD168" i="21"/>
  <c r="AB168" i="21"/>
  <c r="Z168" i="21"/>
  <c r="AD167" i="21"/>
  <c r="AB167" i="21"/>
  <c r="Z167" i="21"/>
  <c r="AD166" i="21"/>
  <c r="AB166" i="21"/>
  <c r="Z166" i="21"/>
  <c r="AD165" i="21"/>
  <c r="AB165" i="21"/>
  <c r="Z165" i="21"/>
  <c r="AD164" i="21"/>
  <c r="AB164" i="21"/>
  <c r="Z164" i="21"/>
  <c r="AB163" i="21"/>
  <c r="AD162" i="21"/>
  <c r="AB162" i="21"/>
  <c r="Z162" i="21"/>
  <c r="AD161" i="21"/>
  <c r="AB161" i="21"/>
  <c r="Z161" i="21"/>
  <c r="AD160" i="21"/>
  <c r="AB160" i="21"/>
  <c r="Z160" i="21"/>
  <c r="AD155" i="21"/>
  <c r="AB155" i="21"/>
  <c r="Z155" i="21"/>
  <c r="AD154" i="21"/>
  <c r="AB154" i="21"/>
  <c r="Z154" i="21"/>
  <c r="AD153" i="21"/>
  <c r="AB153" i="21"/>
  <c r="Z153" i="21"/>
  <c r="AD152" i="21"/>
  <c r="AB152" i="21"/>
  <c r="Z152" i="21"/>
  <c r="AD151" i="21"/>
  <c r="AB151" i="21"/>
  <c r="Z151" i="21"/>
  <c r="AD150" i="21"/>
  <c r="AB150" i="21"/>
  <c r="Z150" i="21"/>
  <c r="AD149" i="21"/>
  <c r="AB149" i="21"/>
  <c r="Z149" i="21"/>
  <c r="AD148" i="21"/>
  <c r="AB148" i="21"/>
  <c r="Z148" i="21"/>
  <c r="AD147" i="21"/>
  <c r="AB147" i="21"/>
  <c r="Z147" i="21"/>
  <c r="AD146" i="21"/>
  <c r="AB146" i="21"/>
  <c r="Z146" i="21"/>
  <c r="AD145" i="21"/>
  <c r="AB145" i="21"/>
  <c r="Z145" i="21"/>
  <c r="AD144" i="21"/>
  <c r="AB144" i="21"/>
  <c r="Z144" i="21"/>
  <c r="AD143" i="21"/>
  <c r="AB143" i="21"/>
  <c r="Z143" i="21"/>
  <c r="AD142" i="21"/>
  <c r="AB142" i="21"/>
  <c r="Z142" i="21"/>
  <c r="AD141" i="21"/>
  <c r="AB141" i="21"/>
  <c r="Z141" i="21"/>
  <c r="AD140" i="21"/>
  <c r="AB140" i="21"/>
  <c r="Z140" i="21"/>
  <c r="AD139" i="21"/>
  <c r="AB139" i="21"/>
  <c r="Z139" i="21"/>
  <c r="AD138" i="21"/>
  <c r="AB138" i="21"/>
  <c r="Z138" i="21"/>
  <c r="AD137" i="21"/>
  <c r="AB137" i="21"/>
  <c r="Z137" i="21"/>
  <c r="AD136" i="21"/>
  <c r="AB136" i="21"/>
  <c r="Z136" i="21"/>
  <c r="AD135" i="21"/>
  <c r="AB135" i="21"/>
  <c r="Z135" i="21"/>
  <c r="AD134" i="21"/>
  <c r="AB134" i="21"/>
  <c r="Z134" i="21"/>
  <c r="AD133" i="21"/>
  <c r="AB133" i="21"/>
  <c r="Z133" i="21"/>
  <c r="AD132" i="21"/>
  <c r="AB132" i="21"/>
  <c r="Z132" i="21"/>
  <c r="AD131" i="21"/>
  <c r="AB131" i="21"/>
  <c r="Z131" i="21"/>
  <c r="AD130" i="21"/>
  <c r="AB130" i="21"/>
  <c r="Z130" i="21"/>
  <c r="AD129" i="21"/>
  <c r="AB129" i="21"/>
  <c r="Z129" i="21"/>
  <c r="AD128" i="21"/>
  <c r="AB128" i="21"/>
  <c r="Z128" i="21"/>
  <c r="AD127" i="21"/>
  <c r="AB127" i="21"/>
  <c r="Z127" i="21"/>
  <c r="AD126" i="21"/>
  <c r="AB126" i="21"/>
  <c r="Z126" i="21"/>
  <c r="AD125" i="21"/>
  <c r="AB125" i="21"/>
  <c r="AD124" i="21"/>
  <c r="AB124" i="21"/>
  <c r="Z124" i="21"/>
  <c r="AD123" i="21"/>
  <c r="AB123" i="21"/>
  <c r="Z123" i="21"/>
  <c r="AD122" i="21"/>
  <c r="AB122" i="21"/>
  <c r="Z122" i="21"/>
  <c r="AD121" i="21"/>
  <c r="AB121" i="21"/>
  <c r="Z121" i="21"/>
  <c r="AB120" i="21"/>
  <c r="Z120" i="21"/>
  <c r="AD119" i="21"/>
  <c r="AB119" i="21"/>
  <c r="Z119" i="21"/>
  <c r="AD118" i="21"/>
  <c r="AB118" i="21"/>
  <c r="Z118" i="21"/>
  <c r="AD117" i="21"/>
  <c r="AB117" i="21"/>
  <c r="AB337" i="21" s="1"/>
  <c r="Z117" i="21"/>
  <c r="AD116" i="21"/>
  <c r="AB116" i="21"/>
  <c r="Z116" i="21"/>
  <c r="AD111" i="21"/>
  <c r="AB111" i="21"/>
  <c r="Z111" i="21"/>
  <c r="AD110" i="21"/>
  <c r="AB110" i="21"/>
  <c r="Z110" i="21"/>
  <c r="AD109" i="21"/>
  <c r="AB109" i="21"/>
  <c r="Z109" i="21"/>
  <c r="AD108" i="21"/>
  <c r="AB108" i="21"/>
  <c r="Z108" i="21"/>
  <c r="AD107" i="21"/>
  <c r="AB107" i="21"/>
  <c r="Z107" i="21"/>
  <c r="AD106" i="21"/>
  <c r="AB106" i="21"/>
  <c r="Z106" i="21"/>
  <c r="AD105" i="21"/>
  <c r="AB105" i="21"/>
  <c r="AB369" i="21" s="1"/>
  <c r="Z105" i="21"/>
  <c r="AD104" i="21"/>
  <c r="AB104" i="21"/>
  <c r="Z104" i="21"/>
  <c r="AD103" i="21"/>
  <c r="AB103" i="21"/>
  <c r="Z103" i="21"/>
  <c r="AD102" i="21"/>
  <c r="AB102" i="21"/>
  <c r="Z102" i="21"/>
  <c r="AD101" i="21"/>
  <c r="AB101" i="21"/>
  <c r="Z101" i="21"/>
  <c r="AD100" i="21"/>
  <c r="AB100" i="21"/>
  <c r="Z100" i="21"/>
  <c r="AD99" i="21"/>
  <c r="AB99" i="21"/>
  <c r="Z99" i="21"/>
  <c r="AD98" i="21"/>
  <c r="AB98" i="21"/>
  <c r="Z98" i="21"/>
  <c r="AD97" i="21"/>
  <c r="AB97" i="21"/>
  <c r="Z97" i="21"/>
  <c r="AD96" i="21"/>
  <c r="AB96" i="21"/>
  <c r="Z96" i="21"/>
  <c r="AD95" i="21"/>
  <c r="AB95" i="21"/>
  <c r="Z95" i="21"/>
  <c r="AD94" i="21"/>
  <c r="AB94" i="21"/>
  <c r="Z94" i="21"/>
  <c r="AD93" i="21"/>
  <c r="AB93" i="21"/>
  <c r="Z93" i="21"/>
  <c r="AD92" i="21"/>
  <c r="AB92" i="21"/>
  <c r="Z92" i="21"/>
  <c r="AD91" i="21"/>
  <c r="AB91" i="21"/>
  <c r="Z91" i="21"/>
  <c r="AD90" i="21"/>
  <c r="AB90" i="21"/>
  <c r="Z90" i="21"/>
  <c r="AD89" i="21"/>
  <c r="AB89" i="21"/>
  <c r="Z89" i="21"/>
  <c r="AD88" i="21"/>
  <c r="AB88" i="21"/>
  <c r="Z88" i="21"/>
  <c r="AD87" i="21"/>
  <c r="AB87" i="21"/>
  <c r="Z87" i="21"/>
  <c r="AD86" i="21"/>
  <c r="AB86" i="21"/>
  <c r="Z86" i="21"/>
  <c r="AD85" i="21"/>
  <c r="AB85" i="21"/>
  <c r="Z85" i="21"/>
  <c r="AD84" i="21"/>
  <c r="AB84" i="21"/>
  <c r="Z84" i="21"/>
  <c r="AD83" i="21"/>
  <c r="AB83" i="21"/>
  <c r="Z83" i="21"/>
  <c r="AD82" i="21"/>
  <c r="AB82" i="21"/>
  <c r="Z82" i="21"/>
  <c r="AD81" i="21"/>
  <c r="AB81" i="21"/>
  <c r="AD80" i="21"/>
  <c r="AB80" i="21"/>
  <c r="Z80" i="21"/>
  <c r="AD79" i="21"/>
  <c r="AB79" i="21"/>
  <c r="Z79" i="21"/>
  <c r="AD78" i="21"/>
  <c r="AB78" i="21"/>
  <c r="Z78" i="21"/>
  <c r="AD77" i="21"/>
  <c r="AB77" i="21"/>
  <c r="Z77" i="21"/>
  <c r="AB76" i="21"/>
  <c r="Z76" i="21"/>
  <c r="AD75" i="21"/>
  <c r="AB75" i="21"/>
  <c r="Z75" i="21"/>
  <c r="AD74" i="21"/>
  <c r="AB74" i="21"/>
  <c r="Z74" i="21"/>
  <c r="AD73" i="21"/>
  <c r="AB73" i="21"/>
  <c r="Z73" i="21"/>
  <c r="AD72" i="21"/>
  <c r="AB72" i="21"/>
  <c r="Z72" i="21"/>
  <c r="AC331" i="21"/>
  <c r="AA331" i="21"/>
  <c r="Y331" i="21"/>
  <c r="AC330" i="21"/>
  <c r="AA330" i="21"/>
  <c r="Y330" i="21"/>
  <c r="AC329" i="21"/>
  <c r="AA329" i="21"/>
  <c r="Y329" i="21"/>
  <c r="AC328" i="21"/>
  <c r="AA328" i="21"/>
  <c r="Y328" i="21"/>
  <c r="AC327" i="21"/>
  <c r="AA327" i="21"/>
  <c r="Y327" i="21"/>
  <c r="AC326" i="21"/>
  <c r="AA326" i="21"/>
  <c r="Y326" i="21"/>
  <c r="AC325" i="21"/>
  <c r="AA325" i="21"/>
  <c r="Y325" i="21"/>
  <c r="AC324" i="21"/>
  <c r="AA324" i="21"/>
  <c r="Y324" i="21"/>
  <c r="AC323" i="21"/>
  <c r="AA323" i="21"/>
  <c r="Y323" i="21"/>
  <c r="AC322" i="21"/>
  <c r="AA322" i="21"/>
  <c r="Y322" i="21"/>
  <c r="AC321" i="21"/>
  <c r="AA321" i="21"/>
  <c r="Y321" i="21"/>
  <c r="AC320" i="21"/>
  <c r="AA320" i="21"/>
  <c r="Y320" i="21"/>
  <c r="AC319" i="21"/>
  <c r="AA319" i="21"/>
  <c r="Y319" i="21"/>
  <c r="AC318" i="21"/>
  <c r="AA318" i="21"/>
  <c r="Y318" i="21"/>
  <c r="AC317" i="21"/>
  <c r="AA317" i="21"/>
  <c r="Y317" i="21"/>
  <c r="AC316" i="21"/>
  <c r="AA316" i="21"/>
  <c r="Y316" i="21"/>
  <c r="AC315" i="21"/>
  <c r="AA315" i="21"/>
  <c r="Y315" i="21"/>
  <c r="AC314" i="21"/>
  <c r="AA314" i="21"/>
  <c r="Y314" i="21"/>
  <c r="AC313" i="21"/>
  <c r="AA313" i="21"/>
  <c r="Y313" i="21"/>
  <c r="AC312" i="21"/>
  <c r="AA312" i="21"/>
  <c r="Y312" i="21"/>
  <c r="AC311" i="21"/>
  <c r="AA311" i="21"/>
  <c r="Y311" i="21"/>
  <c r="AC310" i="21"/>
  <c r="AA310" i="21"/>
  <c r="Y310" i="21"/>
  <c r="AC309" i="21"/>
  <c r="AA309" i="21"/>
  <c r="Y309" i="21"/>
  <c r="AC308" i="21"/>
  <c r="AA308" i="21"/>
  <c r="Y308" i="21"/>
  <c r="AC307" i="21"/>
  <c r="AA307" i="21"/>
  <c r="Y307" i="21"/>
  <c r="AC306" i="21"/>
  <c r="AA306" i="21"/>
  <c r="Y306" i="21"/>
  <c r="AC305" i="21"/>
  <c r="AA305" i="21"/>
  <c r="Y305" i="21"/>
  <c r="AC304" i="21"/>
  <c r="AA304" i="21"/>
  <c r="Y304" i="21"/>
  <c r="AC303" i="21"/>
  <c r="AA303" i="21"/>
  <c r="Y303" i="21"/>
  <c r="AC302" i="21"/>
  <c r="AA302" i="21"/>
  <c r="Y302" i="21"/>
  <c r="AC301" i="21"/>
  <c r="AA301" i="21"/>
  <c r="Y301" i="21"/>
  <c r="AC300" i="21"/>
  <c r="AA300" i="21"/>
  <c r="Y300" i="21"/>
  <c r="AC299" i="21"/>
  <c r="AA299" i="21"/>
  <c r="Y299" i="21"/>
  <c r="AC298" i="21"/>
  <c r="AA298" i="21"/>
  <c r="Y298" i="21"/>
  <c r="AC297" i="21"/>
  <c r="AA297" i="21"/>
  <c r="Y297" i="21"/>
  <c r="AC296" i="21"/>
  <c r="AA296" i="21"/>
  <c r="Y296" i="21"/>
  <c r="AC295" i="21"/>
  <c r="AA295" i="21"/>
  <c r="Y295" i="21"/>
  <c r="AC294" i="21"/>
  <c r="AA294" i="21"/>
  <c r="Y294" i="21"/>
  <c r="AC293" i="21"/>
  <c r="AA293" i="21"/>
  <c r="Y293" i="21"/>
  <c r="AC292" i="21"/>
  <c r="AA292" i="21"/>
  <c r="Y292" i="21"/>
  <c r="AC287" i="21"/>
  <c r="AA287" i="21"/>
  <c r="Y287" i="21"/>
  <c r="AC286" i="21"/>
  <c r="AA286" i="21"/>
  <c r="Y286" i="21"/>
  <c r="AC285" i="21"/>
  <c r="AA285" i="21"/>
  <c r="Y285" i="21"/>
  <c r="AC284" i="21"/>
  <c r="AA284" i="21"/>
  <c r="Y284" i="21"/>
  <c r="AC283" i="21"/>
  <c r="AA283" i="21"/>
  <c r="Y283" i="21"/>
  <c r="AC282" i="21"/>
  <c r="AA282" i="21"/>
  <c r="Y282" i="21"/>
  <c r="AC281" i="21"/>
  <c r="AA281" i="21"/>
  <c r="Y281" i="21"/>
  <c r="AC280" i="21"/>
  <c r="AA280" i="21"/>
  <c r="Y280" i="21"/>
  <c r="AC279" i="21"/>
  <c r="AA279" i="21"/>
  <c r="Y279" i="21"/>
  <c r="AC278" i="21"/>
  <c r="AA278" i="21"/>
  <c r="Y278" i="21"/>
  <c r="AC277" i="21"/>
  <c r="AA277" i="21"/>
  <c r="Y277" i="21"/>
  <c r="AC276" i="21"/>
  <c r="AA276" i="21"/>
  <c r="Y276" i="21"/>
  <c r="AC275" i="21"/>
  <c r="AA275" i="21"/>
  <c r="Y275" i="21"/>
  <c r="AC274" i="21"/>
  <c r="AA274" i="21"/>
  <c r="Y274" i="21"/>
  <c r="AC273" i="21"/>
  <c r="AA273" i="21"/>
  <c r="Y273" i="21"/>
  <c r="AC272" i="21"/>
  <c r="AA272" i="21"/>
  <c r="Y272" i="21"/>
  <c r="AC271" i="21"/>
  <c r="AA271" i="21"/>
  <c r="Y271" i="21"/>
  <c r="AC270" i="21"/>
  <c r="AA270" i="21"/>
  <c r="Y270" i="21"/>
  <c r="AC269" i="21"/>
  <c r="AA269" i="21"/>
  <c r="Y269" i="21"/>
  <c r="AC268" i="21"/>
  <c r="AA268" i="21"/>
  <c r="Y268" i="21"/>
  <c r="AC267" i="21"/>
  <c r="AA267" i="21"/>
  <c r="Y267" i="21"/>
  <c r="AC266" i="21"/>
  <c r="AA266" i="21"/>
  <c r="Y266" i="21"/>
  <c r="AC265" i="21"/>
  <c r="AA265" i="21"/>
  <c r="Y265" i="21"/>
  <c r="AC264" i="21"/>
  <c r="AA264" i="21"/>
  <c r="Y264" i="21"/>
  <c r="AC263" i="21"/>
  <c r="AA263" i="21"/>
  <c r="Y263" i="21"/>
  <c r="AC262" i="21"/>
  <c r="AA262" i="21"/>
  <c r="Y262" i="21"/>
  <c r="AC261" i="21"/>
  <c r="AA261" i="21"/>
  <c r="Y261" i="21"/>
  <c r="AC260" i="21"/>
  <c r="AA260" i="21"/>
  <c r="Y260" i="21"/>
  <c r="AC259" i="21"/>
  <c r="AA259" i="21"/>
  <c r="Y259" i="21"/>
  <c r="AC258" i="21"/>
  <c r="AA258" i="21"/>
  <c r="Y258" i="21"/>
  <c r="AC257" i="21"/>
  <c r="AA257" i="21"/>
  <c r="Y257" i="21"/>
  <c r="AC256" i="21"/>
  <c r="AA256" i="21"/>
  <c r="Y256" i="21"/>
  <c r="AC255" i="21"/>
  <c r="AA255" i="21"/>
  <c r="Y255" i="21"/>
  <c r="AC254" i="21"/>
  <c r="AA254" i="21"/>
  <c r="Y254" i="21"/>
  <c r="AC253" i="21"/>
  <c r="AA253" i="21"/>
  <c r="Y253" i="21"/>
  <c r="AC252" i="21"/>
  <c r="AA252" i="21"/>
  <c r="Y252" i="21"/>
  <c r="AC251" i="21"/>
  <c r="AA251" i="21"/>
  <c r="Y251" i="21"/>
  <c r="AC250" i="21"/>
  <c r="AA250" i="21"/>
  <c r="Y250" i="21"/>
  <c r="AC249" i="21"/>
  <c r="AA249" i="21"/>
  <c r="Y249" i="21"/>
  <c r="AC248" i="21"/>
  <c r="AA248" i="21"/>
  <c r="Y248" i="21"/>
  <c r="AC243" i="21"/>
  <c r="AA243" i="21"/>
  <c r="Y243" i="21"/>
  <c r="AC242" i="21"/>
  <c r="AA242" i="21"/>
  <c r="Y242" i="21"/>
  <c r="AC241" i="21"/>
  <c r="AA241" i="21"/>
  <c r="Y241" i="21"/>
  <c r="AC240" i="21"/>
  <c r="AA240" i="21"/>
  <c r="Y240" i="21"/>
  <c r="AC239" i="21"/>
  <c r="AA239" i="21"/>
  <c r="Y239" i="21"/>
  <c r="AC238" i="21"/>
  <c r="AA238" i="21"/>
  <c r="Y238" i="21"/>
  <c r="AC237" i="21"/>
  <c r="AA237" i="21"/>
  <c r="Y237" i="21"/>
  <c r="AC236" i="21"/>
  <c r="AA236" i="21"/>
  <c r="Y236" i="21"/>
  <c r="AC235" i="21"/>
  <c r="AA235" i="21"/>
  <c r="Y235" i="21"/>
  <c r="AC234" i="21"/>
  <c r="AA234" i="21"/>
  <c r="Y234" i="21"/>
  <c r="AC233" i="21"/>
  <c r="AA233" i="21"/>
  <c r="Y233" i="21"/>
  <c r="AC232" i="21"/>
  <c r="AA232" i="21"/>
  <c r="Y232" i="21"/>
  <c r="AC231" i="21"/>
  <c r="AA231" i="21"/>
  <c r="Y231" i="21"/>
  <c r="AC230" i="21"/>
  <c r="AA230" i="21"/>
  <c r="Y230" i="21"/>
  <c r="AC229" i="21"/>
  <c r="AA229" i="21"/>
  <c r="Y229" i="21"/>
  <c r="AC228" i="21"/>
  <c r="AA228" i="21"/>
  <c r="Y228" i="21"/>
  <c r="AC227" i="21"/>
  <c r="AA227" i="21"/>
  <c r="Y227" i="21"/>
  <c r="AC226" i="21"/>
  <c r="AA226" i="21"/>
  <c r="Y226" i="21"/>
  <c r="AC225" i="21"/>
  <c r="AA225" i="21"/>
  <c r="Y225" i="21"/>
  <c r="AC224" i="21"/>
  <c r="AA224" i="21"/>
  <c r="Y224" i="21"/>
  <c r="AC223" i="21"/>
  <c r="AA223" i="21"/>
  <c r="Y223" i="21"/>
  <c r="AC222" i="21"/>
  <c r="AA222" i="21"/>
  <c r="Y222" i="21"/>
  <c r="AC221" i="21"/>
  <c r="AA221" i="21"/>
  <c r="Y221" i="21"/>
  <c r="AC220" i="21"/>
  <c r="AA220" i="21"/>
  <c r="Y220" i="21"/>
  <c r="AC219" i="21"/>
  <c r="AA219" i="21"/>
  <c r="Y219" i="21"/>
  <c r="AC218" i="21"/>
  <c r="AA218" i="21"/>
  <c r="Y218" i="21"/>
  <c r="AC217" i="21"/>
  <c r="AA217" i="21"/>
  <c r="Y217" i="21"/>
  <c r="AC216" i="21"/>
  <c r="AA216" i="21"/>
  <c r="Y216" i="21"/>
  <c r="AC215" i="21"/>
  <c r="AA215" i="21"/>
  <c r="Y215" i="21"/>
  <c r="AC214" i="21"/>
  <c r="AA214" i="21"/>
  <c r="Y214" i="21"/>
  <c r="AC213" i="21"/>
  <c r="AA213" i="21"/>
  <c r="Y213" i="21"/>
  <c r="AC212" i="21"/>
  <c r="AA212" i="21"/>
  <c r="Y212" i="21"/>
  <c r="AC211" i="21"/>
  <c r="AA211" i="21"/>
  <c r="Y211" i="21"/>
  <c r="AC210" i="21"/>
  <c r="AA210" i="21"/>
  <c r="Y210" i="21"/>
  <c r="AC209" i="21"/>
  <c r="AA209" i="21"/>
  <c r="Y209" i="21"/>
  <c r="AC208" i="21"/>
  <c r="AA208" i="21"/>
  <c r="Y208" i="21"/>
  <c r="AC207" i="21"/>
  <c r="AA207" i="21"/>
  <c r="Y207" i="21"/>
  <c r="AC206" i="21"/>
  <c r="AA206" i="21"/>
  <c r="Y206" i="21"/>
  <c r="AC205" i="21"/>
  <c r="AA205" i="21"/>
  <c r="Y205" i="21"/>
  <c r="AC204" i="21"/>
  <c r="AA204" i="21"/>
  <c r="Y204" i="21"/>
  <c r="AC199" i="21"/>
  <c r="AA199" i="21"/>
  <c r="Y199" i="21"/>
  <c r="AC198" i="21"/>
  <c r="AA198" i="21"/>
  <c r="Y198" i="21"/>
  <c r="AC197" i="21"/>
  <c r="AA197" i="21"/>
  <c r="Y197" i="21"/>
  <c r="AC196" i="21"/>
  <c r="AA196" i="21"/>
  <c r="Y196" i="21"/>
  <c r="AC195" i="21"/>
  <c r="AA195" i="21"/>
  <c r="Y195" i="21"/>
  <c r="AC194" i="21"/>
  <c r="AA194" i="21"/>
  <c r="Y194" i="21"/>
  <c r="AC193" i="21"/>
  <c r="AA193" i="21"/>
  <c r="Y193" i="21"/>
  <c r="AC192" i="21"/>
  <c r="AA192" i="21"/>
  <c r="Y192" i="21"/>
  <c r="AC191" i="21"/>
  <c r="AA191" i="21"/>
  <c r="Y191" i="21"/>
  <c r="AC190" i="21"/>
  <c r="AA190" i="21"/>
  <c r="Y190" i="21"/>
  <c r="AC189" i="21"/>
  <c r="AA189" i="21"/>
  <c r="Y189" i="21"/>
  <c r="AC188" i="21"/>
  <c r="AA188" i="21"/>
  <c r="Y188" i="21"/>
  <c r="AC187" i="21"/>
  <c r="AA187" i="21"/>
  <c r="Y187" i="21"/>
  <c r="AC186" i="21"/>
  <c r="AA186" i="21"/>
  <c r="Y186" i="21"/>
  <c r="AC185" i="21"/>
  <c r="AA185" i="21"/>
  <c r="Y185" i="21"/>
  <c r="AC184" i="21"/>
  <c r="AA184" i="21"/>
  <c r="Y184" i="21"/>
  <c r="AC183" i="21"/>
  <c r="AA183" i="21"/>
  <c r="Y183" i="21"/>
  <c r="AC182" i="21"/>
  <c r="AA182" i="21"/>
  <c r="Y182" i="21"/>
  <c r="AC181" i="21"/>
  <c r="AA181" i="21"/>
  <c r="Y181" i="21"/>
  <c r="AC180" i="21"/>
  <c r="AA180" i="21"/>
  <c r="Y180" i="21"/>
  <c r="AC179" i="21"/>
  <c r="AA179" i="21"/>
  <c r="Y179" i="21"/>
  <c r="AC178" i="21"/>
  <c r="AA178" i="21"/>
  <c r="Y178" i="21"/>
  <c r="AC177" i="21"/>
  <c r="AA177" i="21"/>
  <c r="Y177" i="21"/>
  <c r="AC176" i="21"/>
  <c r="AA176" i="21"/>
  <c r="Y176" i="21"/>
  <c r="AC175" i="21"/>
  <c r="AA175" i="21"/>
  <c r="Y175" i="21"/>
  <c r="AC174" i="21"/>
  <c r="AA174" i="21"/>
  <c r="Y174" i="21"/>
  <c r="AC173" i="21"/>
  <c r="AA173" i="21"/>
  <c r="Y173" i="21"/>
  <c r="AC172" i="21"/>
  <c r="AA172" i="21"/>
  <c r="Y172" i="21"/>
  <c r="AC171" i="21"/>
  <c r="AA171" i="21"/>
  <c r="Y171" i="21"/>
  <c r="AC170" i="21"/>
  <c r="AA170" i="21"/>
  <c r="Y170" i="21"/>
  <c r="AC169" i="21"/>
  <c r="AA169" i="21"/>
  <c r="Y169" i="21"/>
  <c r="AC168" i="21"/>
  <c r="AA168" i="21"/>
  <c r="Y168" i="21"/>
  <c r="AC167" i="21"/>
  <c r="AA167" i="21"/>
  <c r="Y167" i="21"/>
  <c r="AC166" i="21"/>
  <c r="AA166" i="21"/>
  <c r="Y166" i="21"/>
  <c r="AC165" i="21"/>
  <c r="AA165" i="21"/>
  <c r="Y165" i="21"/>
  <c r="AC164" i="21"/>
  <c r="AA164" i="21"/>
  <c r="Y164" i="21"/>
  <c r="AC163" i="21"/>
  <c r="AA163" i="21"/>
  <c r="Y163" i="21"/>
  <c r="AC162" i="21"/>
  <c r="AA162" i="21"/>
  <c r="Y162" i="21"/>
  <c r="AC161" i="21"/>
  <c r="AA161" i="21"/>
  <c r="Y161" i="21"/>
  <c r="AC160" i="21"/>
  <c r="AA160" i="21"/>
  <c r="Y160" i="21"/>
  <c r="AC155" i="21"/>
  <c r="AA155" i="21"/>
  <c r="Y155" i="21"/>
  <c r="AC154" i="21"/>
  <c r="AA154" i="21"/>
  <c r="Y154" i="21"/>
  <c r="AC153" i="21"/>
  <c r="AA153" i="21"/>
  <c r="Y153" i="21"/>
  <c r="AC152" i="21"/>
  <c r="AA152" i="21"/>
  <c r="Y152" i="21"/>
  <c r="AC151" i="21"/>
  <c r="AA151" i="21"/>
  <c r="Y151" i="21"/>
  <c r="AC150" i="21"/>
  <c r="AA150" i="21"/>
  <c r="Y150" i="21"/>
  <c r="AC149" i="21"/>
  <c r="AA149" i="21"/>
  <c r="Y149" i="21"/>
  <c r="AC148" i="21"/>
  <c r="AA148" i="21"/>
  <c r="Y148" i="21"/>
  <c r="AC147" i="21"/>
  <c r="AA147" i="21"/>
  <c r="Y147" i="21"/>
  <c r="AC146" i="21"/>
  <c r="AA146" i="21"/>
  <c r="Y146" i="21"/>
  <c r="AC145" i="21"/>
  <c r="AA145" i="21"/>
  <c r="Y145" i="21"/>
  <c r="AC144" i="21"/>
  <c r="AA144" i="21"/>
  <c r="Y144" i="21"/>
  <c r="AC143" i="21"/>
  <c r="AA143" i="21"/>
  <c r="Y143" i="21"/>
  <c r="AC142" i="21"/>
  <c r="AA142" i="21"/>
  <c r="Y142" i="21"/>
  <c r="AC141" i="21"/>
  <c r="AA141" i="21"/>
  <c r="Y141" i="21"/>
  <c r="AC140" i="21"/>
  <c r="AA140" i="21"/>
  <c r="Y140" i="21"/>
  <c r="AC139" i="21"/>
  <c r="AA139" i="21"/>
  <c r="Y139" i="21"/>
  <c r="AC138" i="21"/>
  <c r="AA138" i="21"/>
  <c r="Y138" i="21"/>
  <c r="AC137" i="21"/>
  <c r="AA137" i="21"/>
  <c r="Y137" i="21"/>
  <c r="AC136" i="21"/>
  <c r="AA136" i="21"/>
  <c r="Y136" i="21"/>
  <c r="AC135" i="21"/>
  <c r="AA135" i="21"/>
  <c r="Y135" i="21"/>
  <c r="AC134" i="21"/>
  <c r="AA134" i="21"/>
  <c r="Y134" i="21"/>
  <c r="AC133" i="21"/>
  <c r="AA133" i="21"/>
  <c r="Y133" i="21"/>
  <c r="AC132" i="21"/>
  <c r="AA132" i="21"/>
  <c r="Y132" i="21"/>
  <c r="AC131" i="21"/>
  <c r="AA131" i="21"/>
  <c r="Y131" i="21"/>
  <c r="AC130" i="21"/>
  <c r="AA130" i="21"/>
  <c r="Y130" i="21"/>
  <c r="AC129" i="21"/>
  <c r="AA129" i="21"/>
  <c r="Y129" i="21"/>
  <c r="AC128" i="21"/>
  <c r="AA128" i="21"/>
  <c r="Y128" i="21"/>
  <c r="AC127" i="21"/>
  <c r="AA127" i="21"/>
  <c r="Y127" i="21"/>
  <c r="AC126" i="21"/>
  <c r="AA126" i="21"/>
  <c r="Y126" i="21"/>
  <c r="AC125" i="21"/>
  <c r="AA125" i="21"/>
  <c r="Y125" i="21"/>
  <c r="AC124" i="21"/>
  <c r="AA124" i="21"/>
  <c r="Y124" i="21"/>
  <c r="AC123" i="21"/>
  <c r="AA123" i="21"/>
  <c r="Y123" i="21"/>
  <c r="AC122" i="21"/>
  <c r="AA122" i="21"/>
  <c r="Y122" i="21"/>
  <c r="AC121" i="21"/>
  <c r="AA121" i="21"/>
  <c r="Y121" i="21"/>
  <c r="AC120" i="21"/>
  <c r="AA120" i="21"/>
  <c r="Y120" i="21"/>
  <c r="AA119" i="21"/>
  <c r="AC118" i="21"/>
  <c r="AA118" i="21"/>
  <c r="Y118" i="21"/>
  <c r="AC117" i="21"/>
  <c r="AA117" i="21"/>
  <c r="Y117" i="21"/>
  <c r="AC116" i="21"/>
  <c r="AA116" i="21"/>
  <c r="Y116" i="21"/>
  <c r="AC111" i="21"/>
  <c r="AA111" i="21"/>
  <c r="Y111" i="21"/>
  <c r="AC110" i="21"/>
  <c r="AA110" i="21"/>
  <c r="Y110" i="21"/>
  <c r="AC109" i="21"/>
  <c r="AC373" i="21" s="1"/>
  <c r="AA109" i="21"/>
  <c r="Y109" i="21"/>
  <c r="AC108" i="21"/>
  <c r="AA108" i="21"/>
  <c r="AA372" i="21" s="1"/>
  <c r="Y108" i="21"/>
  <c r="AC107" i="21"/>
  <c r="AA107" i="21"/>
  <c r="Y107" i="21"/>
  <c r="Y371" i="21" s="1"/>
  <c r="AC106" i="21"/>
  <c r="AA106" i="21"/>
  <c r="Y106" i="21"/>
  <c r="AC105" i="21"/>
  <c r="AA105" i="21"/>
  <c r="Y105" i="21"/>
  <c r="AC104" i="21"/>
  <c r="AA104" i="21"/>
  <c r="Y104" i="21"/>
  <c r="AC103" i="21"/>
  <c r="AA103" i="21"/>
  <c r="Y103" i="21"/>
  <c r="AC102" i="21"/>
  <c r="AA102" i="21"/>
  <c r="Y102" i="21"/>
  <c r="AC101" i="21"/>
  <c r="AA101" i="21"/>
  <c r="Y101" i="21"/>
  <c r="AC100" i="21"/>
  <c r="AA100" i="21"/>
  <c r="Y100" i="21"/>
  <c r="AC99" i="21"/>
  <c r="AA99" i="21"/>
  <c r="Y99" i="21"/>
  <c r="AC98" i="21"/>
  <c r="AA98" i="21"/>
  <c r="Y98" i="21"/>
  <c r="AC97" i="21"/>
  <c r="AA97" i="21"/>
  <c r="Y97" i="21"/>
  <c r="AC96" i="21"/>
  <c r="AA96" i="21"/>
  <c r="Y96" i="21"/>
  <c r="AC95" i="21"/>
  <c r="AA95" i="21"/>
  <c r="Y95" i="21"/>
  <c r="Y359" i="21" s="1"/>
  <c r="AC94" i="21"/>
  <c r="AA94" i="21"/>
  <c r="Y94" i="21"/>
  <c r="AC93" i="21"/>
  <c r="AC357" i="21" s="1"/>
  <c r="AA93" i="21"/>
  <c r="Y93" i="21"/>
  <c r="AC92" i="21"/>
  <c r="AA92" i="21"/>
  <c r="Y92" i="21"/>
  <c r="AC91" i="21"/>
  <c r="AA91" i="21"/>
  <c r="Y91" i="21"/>
  <c r="Y355" i="21" s="1"/>
  <c r="AC90" i="21"/>
  <c r="AA90" i="21"/>
  <c r="Y90" i="21"/>
  <c r="AC89" i="21"/>
  <c r="AC353" i="21" s="1"/>
  <c r="AA89" i="21"/>
  <c r="Y89" i="21"/>
  <c r="AC88" i="21"/>
  <c r="AA88" i="21"/>
  <c r="AA352" i="21" s="1"/>
  <c r="Y88" i="21"/>
  <c r="AC87" i="21"/>
  <c r="AA87" i="21"/>
  <c r="Y87" i="21"/>
  <c r="AC86" i="21"/>
  <c r="AA86" i="21"/>
  <c r="Y86" i="21"/>
  <c r="AC85" i="21"/>
  <c r="AC349" i="21" s="1"/>
  <c r="AA85" i="21"/>
  <c r="Y85" i="21"/>
  <c r="AC84" i="21"/>
  <c r="AA84" i="21"/>
  <c r="Y84" i="21"/>
  <c r="AC83" i="21"/>
  <c r="AA83" i="21"/>
  <c r="Y83" i="21"/>
  <c r="AC82" i="21"/>
  <c r="AC346" i="21" s="1"/>
  <c r="AA82" i="21"/>
  <c r="Y82" i="21"/>
  <c r="AC81" i="21"/>
  <c r="AC345" i="21" s="1"/>
  <c r="AA81" i="21"/>
  <c r="Y81" i="21"/>
  <c r="AC80" i="21"/>
  <c r="AA80" i="21"/>
  <c r="AA344" i="21" s="1"/>
  <c r="Y80" i="21"/>
  <c r="AC79" i="21"/>
  <c r="AA79" i="21"/>
  <c r="Y79" i="21"/>
  <c r="AC78" i="21"/>
  <c r="AA78" i="21"/>
  <c r="Y78" i="21"/>
  <c r="AC77" i="21"/>
  <c r="AA77" i="21"/>
  <c r="Y77" i="21"/>
  <c r="AC76" i="21"/>
  <c r="AA76" i="21"/>
  <c r="Y76" i="21"/>
  <c r="AA75" i="21"/>
  <c r="AC74" i="21"/>
  <c r="AA74" i="21"/>
  <c r="Y74" i="21"/>
  <c r="AC73" i="21"/>
  <c r="AA73" i="21"/>
  <c r="Y73" i="21"/>
  <c r="AC72" i="21"/>
  <c r="AA72" i="21"/>
  <c r="Y72" i="21"/>
  <c r="Z65" i="21"/>
  <c r="Z61" i="21"/>
  <c r="Z57" i="21"/>
  <c r="Z53" i="21"/>
  <c r="Z49" i="21"/>
  <c r="Z45" i="21"/>
  <c r="H42" i="60"/>
  <c r="H41" i="60"/>
  <c r="H40" i="60"/>
  <c r="T38" i="60"/>
  <c r="P38" i="60"/>
  <c r="AE38" i="60" s="1"/>
  <c r="H39" i="60"/>
  <c r="H38" i="60"/>
  <c r="T36" i="60"/>
  <c r="P36" i="60"/>
  <c r="AE36" i="60" s="1"/>
  <c r="H37" i="60"/>
  <c r="X35" i="60"/>
  <c r="H36" i="60"/>
  <c r="J34" i="60"/>
  <c r="H35" i="60"/>
  <c r="H34" i="60"/>
  <c r="H33" i="60"/>
  <c r="H32" i="60"/>
  <c r="H31" i="60"/>
  <c r="H29" i="60"/>
  <c r="H28" i="60"/>
  <c r="H27" i="60"/>
  <c r="H26" i="60"/>
  <c r="H25" i="60"/>
  <c r="H24" i="60"/>
  <c r="H23" i="60"/>
  <c r="H22" i="60"/>
  <c r="H20" i="60"/>
  <c r="H18" i="60"/>
  <c r="H16" i="60"/>
  <c r="H15" i="60"/>
  <c r="H14" i="60"/>
  <c r="H13" i="60"/>
  <c r="H12" i="60"/>
  <c r="T11" i="60"/>
  <c r="P11" i="60"/>
  <c r="H11" i="60"/>
  <c r="H10" i="60"/>
  <c r="P9" i="60"/>
  <c r="AE9" i="60" s="1"/>
  <c r="H9" i="60"/>
  <c r="H8" i="60"/>
  <c r="P7" i="60"/>
  <c r="AE7" i="60" s="1"/>
  <c r="H7" i="60"/>
  <c r="H6" i="60"/>
  <c r="H5" i="60"/>
  <c r="U1" i="60"/>
  <c r="AI621" i="59"/>
  <c r="AH621" i="59"/>
  <c r="AE621" i="59"/>
  <c r="AD621" i="59"/>
  <c r="J621" i="59"/>
  <c r="I621" i="59"/>
  <c r="F621" i="59"/>
  <c r="E621" i="59"/>
  <c r="AI620" i="59"/>
  <c r="AH620" i="59"/>
  <c r="AE620" i="59"/>
  <c r="AD620" i="59"/>
  <c r="J620" i="59"/>
  <c r="I620" i="59"/>
  <c r="F620" i="59"/>
  <c r="E620" i="59"/>
  <c r="AI619" i="59"/>
  <c r="AH619" i="59"/>
  <c r="AE619" i="59"/>
  <c r="AD619" i="59"/>
  <c r="J619" i="59"/>
  <c r="I619" i="59"/>
  <c r="F619" i="59"/>
  <c r="E619" i="59"/>
  <c r="AI618" i="59"/>
  <c r="AH618" i="59"/>
  <c r="AE618" i="59"/>
  <c r="AD618" i="59"/>
  <c r="J618" i="59"/>
  <c r="I618" i="59"/>
  <c r="F618" i="59"/>
  <c r="E618" i="59"/>
  <c r="AI617" i="59"/>
  <c r="AH617" i="59"/>
  <c r="AE617" i="59"/>
  <c r="AD617" i="59"/>
  <c r="J617" i="59"/>
  <c r="I617" i="59"/>
  <c r="F617" i="59"/>
  <c r="E617" i="59"/>
  <c r="AI616" i="59"/>
  <c r="AH616" i="59"/>
  <c r="AE616" i="59"/>
  <c r="AD616" i="59"/>
  <c r="J616" i="59"/>
  <c r="I616" i="59"/>
  <c r="F616" i="59"/>
  <c r="E616" i="59"/>
  <c r="AI615" i="59"/>
  <c r="AH615" i="59"/>
  <c r="AE615" i="59"/>
  <c r="AD615" i="59"/>
  <c r="J615" i="59"/>
  <c r="I615" i="59"/>
  <c r="F615" i="59"/>
  <c r="E615" i="59"/>
  <c r="AI614" i="59"/>
  <c r="AH614" i="59"/>
  <c r="AE614" i="59"/>
  <c r="AD614" i="59"/>
  <c r="J614" i="59"/>
  <c r="I614" i="59"/>
  <c r="F614" i="59"/>
  <c r="E614" i="59"/>
  <c r="AI613" i="59"/>
  <c r="AH613" i="59"/>
  <c r="AE613" i="59"/>
  <c r="AD613" i="59"/>
  <c r="J613" i="59"/>
  <c r="I613" i="59"/>
  <c r="F613" i="59"/>
  <c r="E613" i="59"/>
  <c r="AI612" i="59"/>
  <c r="AH612" i="59"/>
  <c r="AE612" i="59"/>
  <c r="AD612" i="59"/>
  <c r="J612" i="59"/>
  <c r="I612" i="59"/>
  <c r="F612" i="59"/>
  <c r="E612" i="59"/>
  <c r="AI611" i="59"/>
  <c r="AH611" i="59"/>
  <c r="AD611" i="59"/>
  <c r="J611" i="59"/>
  <c r="I611" i="59"/>
  <c r="E611" i="59"/>
  <c r="AI610" i="59"/>
  <c r="AH610" i="59"/>
  <c r="AE610" i="59"/>
  <c r="AD610" i="59"/>
  <c r="J610" i="59"/>
  <c r="I610" i="59"/>
  <c r="F610" i="59"/>
  <c r="E610" i="59"/>
  <c r="AI609" i="59"/>
  <c r="AH609" i="59"/>
  <c r="AE609" i="59"/>
  <c r="AD609" i="59"/>
  <c r="J609" i="59"/>
  <c r="I609" i="59"/>
  <c r="F609" i="59"/>
  <c r="E609" i="59"/>
  <c r="AI608" i="59"/>
  <c r="AH608" i="59"/>
  <c r="AE608" i="59"/>
  <c r="AD608" i="59"/>
  <c r="J608" i="59"/>
  <c r="I608" i="59"/>
  <c r="F608" i="59"/>
  <c r="E608" i="59"/>
  <c r="AI607" i="59"/>
  <c r="AH607" i="59"/>
  <c r="AE607" i="59"/>
  <c r="AD607" i="59"/>
  <c r="J607" i="59"/>
  <c r="I607" i="59"/>
  <c r="F607" i="59"/>
  <c r="E607" i="59"/>
  <c r="AI606" i="59"/>
  <c r="AH606" i="59"/>
  <c r="AE606" i="59"/>
  <c r="AD606" i="59"/>
  <c r="J606" i="59"/>
  <c r="I606" i="59"/>
  <c r="F606" i="59"/>
  <c r="E606" i="59"/>
  <c r="AI605" i="59"/>
  <c r="AH605" i="59"/>
  <c r="AE605" i="59"/>
  <c r="AD605" i="59"/>
  <c r="J605" i="59"/>
  <c r="I605" i="59"/>
  <c r="F605" i="59"/>
  <c r="E605" i="59"/>
  <c r="AI604" i="59"/>
  <c r="AH604" i="59"/>
  <c r="AE604" i="59"/>
  <c r="AD604" i="59"/>
  <c r="J604" i="59"/>
  <c r="I604" i="59"/>
  <c r="F604" i="59"/>
  <c r="E604" i="59"/>
  <c r="AI603" i="59"/>
  <c r="AH603" i="59"/>
  <c r="AE603" i="59"/>
  <c r="AD603" i="59"/>
  <c r="J603" i="59"/>
  <c r="I603" i="59"/>
  <c r="F603" i="59"/>
  <c r="E603" i="59"/>
  <c r="AI602" i="59"/>
  <c r="AH602" i="59"/>
  <c r="AE602" i="59"/>
  <c r="AD602" i="59"/>
  <c r="J602" i="59"/>
  <c r="I602" i="59"/>
  <c r="F602" i="59"/>
  <c r="E602" i="59"/>
  <c r="AI601" i="59"/>
  <c r="AH601" i="59"/>
  <c r="AE601" i="59"/>
  <c r="AD601" i="59"/>
  <c r="J601" i="59"/>
  <c r="I601" i="59"/>
  <c r="F601" i="59"/>
  <c r="E601" i="59"/>
  <c r="AI600" i="59"/>
  <c r="AH600" i="59"/>
  <c r="AE600" i="59"/>
  <c r="AD600" i="59"/>
  <c r="J600" i="59"/>
  <c r="I600" i="59"/>
  <c r="F600" i="59"/>
  <c r="E600" i="59"/>
  <c r="AI599" i="59"/>
  <c r="AH599" i="59"/>
  <c r="AE599" i="59"/>
  <c r="AD599" i="59"/>
  <c r="J599" i="59"/>
  <c r="I599" i="59"/>
  <c r="F599" i="59"/>
  <c r="E599" i="59"/>
  <c r="AI598" i="59"/>
  <c r="AH598" i="59"/>
  <c r="AE598" i="59"/>
  <c r="AD598" i="59"/>
  <c r="J598" i="59"/>
  <c r="I598" i="59"/>
  <c r="F598" i="59"/>
  <c r="E598" i="59"/>
  <c r="AI597" i="59"/>
  <c r="AH597" i="59"/>
  <c r="AE597" i="59"/>
  <c r="AD597" i="59"/>
  <c r="J597" i="59"/>
  <c r="I597" i="59"/>
  <c r="F597" i="59"/>
  <c r="E597" i="59"/>
  <c r="AI596" i="59"/>
  <c r="AH596" i="59"/>
  <c r="AE596" i="59"/>
  <c r="AD596" i="59"/>
  <c r="J596" i="59"/>
  <c r="I596" i="59"/>
  <c r="F596" i="59"/>
  <c r="E596" i="59"/>
  <c r="AI595" i="59"/>
  <c r="AH595" i="59"/>
  <c r="AE595" i="59"/>
  <c r="AD595" i="59"/>
  <c r="J595" i="59"/>
  <c r="I595" i="59"/>
  <c r="F595" i="59"/>
  <c r="E595" i="59"/>
  <c r="AI594" i="59"/>
  <c r="AH594" i="59"/>
  <c r="AE594" i="59"/>
  <c r="AD594" i="59"/>
  <c r="J594" i="59"/>
  <c r="I594" i="59"/>
  <c r="F594" i="59"/>
  <c r="E594" i="59"/>
  <c r="AI593" i="59"/>
  <c r="AH593" i="59"/>
  <c r="AE593" i="59"/>
  <c r="AD593" i="59"/>
  <c r="J593" i="59"/>
  <c r="I593" i="59"/>
  <c r="F593" i="59"/>
  <c r="E593" i="59"/>
  <c r="AI592" i="59"/>
  <c r="AH592" i="59"/>
  <c r="AE592" i="59"/>
  <c r="AD592" i="59"/>
  <c r="J592" i="59"/>
  <c r="I592" i="59"/>
  <c r="F592" i="59"/>
  <c r="E592" i="59"/>
  <c r="AI591" i="59"/>
  <c r="AH591" i="59"/>
  <c r="AE591" i="59"/>
  <c r="AD591" i="59"/>
  <c r="J591" i="59"/>
  <c r="I591" i="59"/>
  <c r="F591" i="59"/>
  <c r="E591" i="59"/>
  <c r="AI590" i="59"/>
  <c r="AH590" i="59"/>
  <c r="AE590" i="59"/>
  <c r="AD590" i="59"/>
  <c r="J590" i="59"/>
  <c r="I590" i="59"/>
  <c r="F590" i="59"/>
  <c r="E590" i="59"/>
  <c r="AI589" i="59"/>
  <c r="AH589" i="59"/>
  <c r="AE589" i="59"/>
  <c r="AD589" i="59"/>
  <c r="J589" i="59"/>
  <c r="I589" i="59"/>
  <c r="F589" i="59"/>
  <c r="E589" i="59"/>
  <c r="AI588" i="59"/>
  <c r="AH588" i="59"/>
  <c r="AE588" i="59"/>
  <c r="AD588" i="59"/>
  <c r="J588" i="59"/>
  <c r="I588" i="59"/>
  <c r="F588" i="59"/>
  <c r="E588" i="59"/>
  <c r="AI587" i="59"/>
  <c r="AH587" i="59"/>
  <c r="AE587" i="59"/>
  <c r="AD587" i="59"/>
  <c r="J587" i="59"/>
  <c r="I587" i="59"/>
  <c r="F587" i="59"/>
  <c r="E587" i="59"/>
  <c r="AI586" i="59"/>
  <c r="AH586" i="59"/>
  <c r="AE586" i="59"/>
  <c r="AD586" i="59"/>
  <c r="J586" i="59"/>
  <c r="I586" i="59"/>
  <c r="E586" i="59"/>
  <c r="AI585" i="59"/>
  <c r="AH585" i="59"/>
  <c r="AE585" i="59"/>
  <c r="AD585" i="59"/>
  <c r="J585" i="59"/>
  <c r="I585" i="59"/>
  <c r="F585" i="59"/>
  <c r="E585" i="59"/>
  <c r="AI584" i="59"/>
  <c r="AH584" i="59"/>
  <c r="AE584" i="59"/>
  <c r="AD584" i="59"/>
  <c r="J584" i="59"/>
  <c r="I584" i="59"/>
  <c r="F584" i="59"/>
  <c r="E584" i="59"/>
  <c r="AI583" i="59"/>
  <c r="AH583" i="59"/>
  <c r="AE583" i="59"/>
  <c r="AD583" i="59"/>
  <c r="J583" i="59"/>
  <c r="I583" i="59"/>
  <c r="F583" i="59"/>
  <c r="E583" i="59"/>
  <c r="AI582" i="59"/>
  <c r="AH582" i="59"/>
  <c r="AE582" i="59"/>
  <c r="AD582" i="59"/>
  <c r="J582" i="59"/>
  <c r="I582" i="59"/>
  <c r="F582" i="59"/>
  <c r="E582" i="59"/>
  <c r="AI581" i="59"/>
  <c r="AH581" i="59"/>
  <c r="AE581" i="59"/>
  <c r="AD581" i="59"/>
  <c r="J581" i="59"/>
  <c r="I581" i="59"/>
  <c r="F581" i="59"/>
  <c r="E581" i="59"/>
  <c r="AI580" i="59"/>
  <c r="AH580" i="59"/>
  <c r="AE580" i="59"/>
  <c r="AD580" i="59"/>
  <c r="J580" i="59"/>
  <c r="I580" i="59"/>
  <c r="F580" i="59"/>
  <c r="E580" i="59"/>
  <c r="AI579" i="59"/>
  <c r="AH579" i="59"/>
  <c r="AE579" i="59"/>
  <c r="AD579" i="59"/>
  <c r="J579" i="59"/>
  <c r="I579" i="59"/>
  <c r="F579" i="59"/>
  <c r="E579" i="59"/>
  <c r="AI578" i="59"/>
  <c r="AH578" i="59"/>
  <c r="AE578" i="59"/>
  <c r="AD578" i="59"/>
  <c r="J578" i="59"/>
  <c r="I578" i="59"/>
  <c r="F578" i="59"/>
  <c r="E578" i="59"/>
  <c r="AI577" i="59"/>
  <c r="AH577" i="59"/>
  <c r="AE577" i="59"/>
  <c r="AD577" i="59"/>
  <c r="J577" i="59"/>
  <c r="I577" i="59"/>
  <c r="F577" i="59"/>
  <c r="E577" i="59"/>
  <c r="AI576" i="59"/>
  <c r="AH576" i="59"/>
  <c r="AE576" i="59"/>
  <c r="AD576" i="59"/>
  <c r="J576" i="59"/>
  <c r="I576" i="59"/>
  <c r="F576" i="59"/>
  <c r="E576" i="59"/>
  <c r="AI575" i="59"/>
  <c r="AH575" i="59"/>
  <c r="AE575" i="59"/>
  <c r="AD575" i="59"/>
  <c r="J575" i="59"/>
  <c r="I575" i="59"/>
  <c r="F575" i="59"/>
  <c r="E575" i="59"/>
  <c r="AI574" i="59"/>
  <c r="AH574" i="59"/>
  <c r="AE574" i="59"/>
  <c r="AD574" i="59"/>
  <c r="J574" i="59"/>
  <c r="I574" i="59"/>
  <c r="F574" i="59"/>
  <c r="E574" i="59"/>
  <c r="AI573" i="59"/>
  <c r="AH573" i="59"/>
  <c r="AE573" i="59"/>
  <c r="AD573" i="59"/>
  <c r="J573" i="59"/>
  <c r="I573" i="59"/>
  <c r="F573" i="59"/>
  <c r="E573" i="59"/>
  <c r="AI572" i="59"/>
  <c r="AH572" i="59"/>
  <c r="AE572" i="59"/>
  <c r="AD572" i="59"/>
  <c r="J572" i="59"/>
  <c r="I572" i="59"/>
  <c r="F572" i="59"/>
  <c r="E572" i="59"/>
  <c r="AI571" i="59"/>
  <c r="AH571" i="59"/>
  <c r="AE571" i="59"/>
  <c r="AD571" i="59"/>
  <c r="J571" i="59"/>
  <c r="I571" i="59"/>
  <c r="F571" i="59"/>
  <c r="E571" i="59"/>
  <c r="AI570" i="59"/>
  <c r="AH570" i="59"/>
  <c r="AE570" i="59"/>
  <c r="AD570" i="59"/>
  <c r="J570" i="59"/>
  <c r="I570" i="59"/>
  <c r="F570" i="59"/>
  <c r="E570" i="59"/>
  <c r="AI569" i="59"/>
  <c r="AH569" i="59"/>
  <c r="AE569" i="59"/>
  <c r="AD569" i="59"/>
  <c r="J569" i="59"/>
  <c r="I569" i="59"/>
  <c r="F569" i="59"/>
  <c r="E569" i="59"/>
  <c r="AI568" i="59"/>
  <c r="AH568" i="59"/>
  <c r="AE568" i="59"/>
  <c r="AD568" i="59"/>
  <c r="J568" i="59"/>
  <c r="I568" i="59"/>
  <c r="F568" i="59"/>
  <c r="E568" i="59"/>
  <c r="AI567" i="59"/>
  <c r="AH567" i="59"/>
  <c r="AE567" i="59"/>
  <c r="AD567" i="59"/>
  <c r="J567" i="59"/>
  <c r="I567" i="59"/>
  <c r="F567" i="59"/>
  <c r="E567" i="59"/>
  <c r="AI566" i="59"/>
  <c r="AH566" i="59"/>
  <c r="AE566" i="59"/>
  <c r="AD566" i="59"/>
  <c r="J566" i="59"/>
  <c r="I566" i="59"/>
  <c r="F566" i="59"/>
  <c r="E566" i="59"/>
  <c r="AI565" i="59"/>
  <c r="AH565" i="59"/>
  <c r="AE565" i="59"/>
  <c r="AD565" i="59"/>
  <c r="J565" i="59"/>
  <c r="I565" i="59"/>
  <c r="F565" i="59"/>
  <c r="E565" i="59"/>
  <c r="AI564" i="59"/>
  <c r="AH564" i="59"/>
  <c r="AE564" i="59"/>
  <c r="AD564" i="59"/>
  <c r="J564" i="59"/>
  <c r="I564" i="59"/>
  <c r="F564" i="59"/>
  <c r="E564" i="59"/>
  <c r="AI563" i="59"/>
  <c r="AH563" i="59"/>
  <c r="AE563" i="59"/>
  <c r="AD563" i="59"/>
  <c r="J563" i="59"/>
  <c r="I563" i="59"/>
  <c r="F563" i="59"/>
  <c r="E563" i="59"/>
  <c r="AI562" i="59"/>
  <c r="AH562" i="59"/>
  <c r="AE562" i="59"/>
  <c r="AD562" i="59"/>
  <c r="J562" i="59"/>
  <c r="I562" i="59"/>
  <c r="F562" i="59"/>
  <c r="E562" i="59"/>
  <c r="AI557" i="59"/>
  <c r="AH557" i="59"/>
  <c r="AE557" i="59"/>
  <c r="AD557" i="59"/>
  <c r="J557" i="59"/>
  <c r="I557" i="59"/>
  <c r="F557" i="59"/>
  <c r="E557" i="59"/>
  <c r="AI556" i="59"/>
  <c r="AH556" i="59"/>
  <c r="AE556" i="59"/>
  <c r="AD556" i="59"/>
  <c r="J556" i="59"/>
  <c r="I556" i="59"/>
  <c r="F556" i="59"/>
  <c r="E556" i="59"/>
  <c r="AI555" i="59"/>
  <c r="AH555" i="59"/>
  <c r="AE555" i="59"/>
  <c r="AD555" i="59"/>
  <c r="J555" i="59"/>
  <c r="I555" i="59"/>
  <c r="F555" i="59"/>
  <c r="E555" i="59"/>
  <c r="AI554" i="59"/>
  <c r="AH554" i="59"/>
  <c r="AE554" i="59"/>
  <c r="AD554" i="59"/>
  <c r="J554" i="59"/>
  <c r="I554" i="59"/>
  <c r="F554" i="59"/>
  <c r="E554" i="59"/>
  <c r="AI553" i="59"/>
  <c r="AH553" i="59"/>
  <c r="AE553" i="59"/>
  <c r="AD553" i="59"/>
  <c r="J553" i="59"/>
  <c r="I553" i="59"/>
  <c r="F553" i="59"/>
  <c r="E553" i="59"/>
  <c r="AI552" i="59"/>
  <c r="AH552" i="59"/>
  <c r="AE552" i="59"/>
  <c r="AD552" i="59"/>
  <c r="J552" i="59"/>
  <c r="I552" i="59"/>
  <c r="F552" i="59"/>
  <c r="E552" i="59"/>
  <c r="AI551" i="59"/>
  <c r="AH551" i="59"/>
  <c r="AE551" i="59"/>
  <c r="AD551" i="59"/>
  <c r="J551" i="59"/>
  <c r="I551" i="59"/>
  <c r="F551" i="59"/>
  <c r="E551" i="59"/>
  <c r="AI550" i="59"/>
  <c r="AH550" i="59"/>
  <c r="AE550" i="59"/>
  <c r="AD550" i="59"/>
  <c r="J550" i="59"/>
  <c r="I550" i="59"/>
  <c r="F550" i="59"/>
  <c r="E550" i="59"/>
  <c r="AI549" i="59"/>
  <c r="AH549" i="59"/>
  <c r="AE549" i="59"/>
  <c r="AD549" i="59"/>
  <c r="J549" i="59"/>
  <c r="I549" i="59"/>
  <c r="F549" i="59"/>
  <c r="E549" i="59"/>
  <c r="AI548" i="59"/>
  <c r="AH548" i="59"/>
  <c r="AE548" i="59"/>
  <c r="AD548" i="59"/>
  <c r="J548" i="59"/>
  <c r="I548" i="59"/>
  <c r="F548" i="59"/>
  <c r="E548" i="59"/>
  <c r="AI547" i="59"/>
  <c r="AH547" i="59"/>
  <c r="AE547" i="59"/>
  <c r="AD547" i="59"/>
  <c r="J547" i="59"/>
  <c r="I547" i="59"/>
  <c r="F547" i="59"/>
  <c r="E547" i="59"/>
  <c r="AI546" i="59"/>
  <c r="AH546" i="59"/>
  <c r="AE546" i="59"/>
  <c r="AD546" i="59"/>
  <c r="J546" i="59"/>
  <c r="I546" i="59"/>
  <c r="F546" i="59"/>
  <c r="E546" i="59"/>
  <c r="AI545" i="59"/>
  <c r="AH545" i="59"/>
  <c r="AE545" i="59"/>
  <c r="AD545" i="59"/>
  <c r="J545" i="59"/>
  <c r="I545" i="59"/>
  <c r="F545" i="59"/>
  <c r="E545" i="59"/>
  <c r="AI544" i="59"/>
  <c r="AH544" i="59"/>
  <c r="AE544" i="59"/>
  <c r="AD544" i="59"/>
  <c r="J544" i="59"/>
  <c r="I544" i="59"/>
  <c r="F544" i="59"/>
  <c r="E544" i="59"/>
  <c r="AI543" i="59"/>
  <c r="AH543" i="59"/>
  <c r="AE543" i="59"/>
  <c r="AD543" i="59"/>
  <c r="J543" i="59"/>
  <c r="I543" i="59"/>
  <c r="F543" i="59"/>
  <c r="E543" i="59"/>
  <c r="AI542" i="59"/>
  <c r="AH542" i="59"/>
  <c r="AE542" i="59"/>
  <c r="AD542" i="59"/>
  <c r="J542" i="59"/>
  <c r="I542" i="59"/>
  <c r="F542" i="59"/>
  <c r="E542" i="59"/>
  <c r="AI541" i="59"/>
  <c r="AH541" i="59"/>
  <c r="AE541" i="59"/>
  <c r="AD541" i="59"/>
  <c r="J541" i="59"/>
  <c r="I541" i="59"/>
  <c r="F541" i="59"/>
  <c r="E541" i="59"/>
  <c r="AI540" i="59"/>
  <c r="AH540" i="59"/>
  <c r="AE540" i="59"/>
  <c r="AD540" i="59"/>
  <c r="J540" i="59"/>
  <c r="I540" i="59"/>
  <c r="F540" i="59"/>
  <c r="E540" i="59"/>
  <c r="AI539" i="59"/>
  <c r="AH539" i="59"/>
  <c r="AE539" i="59"/>
  <c r="AD539" i="59"/>
  <c r="J539" i="59"/>
  <c r="I539" i="59"/>
  <c r="F539" i="59"/>
  <c r="E539" i="59"/>
  <c r="AI538" i="59"/>
  <c r="AH538" i="59"/>
  <c r="AE538" i="59"/>
  <c r="AD538" i="59"/>
  <c r="J538" i="59"/>
  <c r="I538" i="59"/>
  <c r="F538" i="59"/>
  <c r="E538" i="59"/>
  <c r="AI537" i="59"/>
  <c r="AH537" i="59"/>
  <c r="AE537" i="59"/>
  <c r="AD537" i="59"/>
  <c r="J537" i="59"/>
  <c r="I537" i="59"/>
  <c r="F537" i="59"/>
  <c r="E537" i="59"/>
  <c r="AI536" i="59"/>
  <c r="AH536" i="59"/>
  <c r="AE536" i="59"/>
  <c r="AD536" i="59"/>
  <c r="J536" i="59"/>
  <c r="I536" i="59"/>
  <c r="F536" i="59"/>
  <c r="E536" i="59"/>
  <c r="AI535" i="59"/>
  <c r="AH535" i="59"/>
  <c r="AE535" i="59"/>
  <c r="AD535" i="59"/>
  <c r="J535" i="59"/>
  <c r="I535" i="59"/>
  <c r="F535" i="59"/>
  <c r="E535" i="59"/>
  <c r="AI534" i="59"/>
  <c r="AH534" i="59"/>
  <c r="AE534" i="59"/>
  <c r="AD534" i="59"/>
  <c r="J534" i="59"/>
  <c r="I534" i="59"/>
  <c r="F534" i="59"/>
  <c r="E534" i="59"/>
  <c r="AI533" i="59"/>
  <c r="AH533" i="59"/>
  <c r="AE533" i="59"/>
  <c r="AD533" i="59"/>
  <c r="J533" i="59"/>
  <c r="I533" i="59"/>
  <c r="F533" i="59"/>
  <c r="E533" i="59"/>
  <c r="AI532" i="59"/>
  <c r="AH532" i="59"/>
  <c r="AE532" i="59"/>
  <c r="AD532" i="59"/>
  <c r="J532" i="59"/>
  <c r="I532" i="59"/>
  <c r="F532" i="59"/>
  <c r="E532" i="59"/>
  <c r="AI531" i="59"/>
  <c r="AH531" i="59"/>
  <c r="AE531" i="59"/>
  <c r="AD531" i="59"/>
  <c r="J531" i="59"/>
  <c r="I531" i="59"/>
  <c r="F531" i="59"/>
  <c r="E531" i="59"/>
  <c r="AI530" i="59"/>
  <c r="AH530" i="59"/>
  <c r="AE530" i="59"/>
  <c r="AD530" i="59"/>
  <c r="J530" i="59"/>
  <c r="I530" i="59"/>
  <c r="F530" i="59"/>
  <c r="E530" i="59"/>
  <c r="AI529" i="59"/>
  <c r="AH529" i="59"/>
  <c r="AE529" i="59"/>
  <c r="AD529" i="59"/>
  <c r="J529" i="59"/>
  <c r="I529" i="59"/>
  <c r="F529" i="59"/>
  <c r="E529" i="59"/>
  <c r="AI528" i="59"/>
  <c r="AH528" i="59"/>
  <c r="AE528" i="59"/>
  <c r="AD528" i="59"/>
  <c r="J528" i="59"/>
  <c r="I528" i="59"/>
  <c r="F528" i="59"/>
  <c r="E528" i="59"/>
  <c r="AI527" i="59"/>
  <c r="AH527" i="59"/>
  <c r="AE527" i="59"/>
  <c r="AD527" i="59"/>
  <c r="J527" i="59"/>
  <c r="I527" i="59"/>
  <c r="F527" i="59"/>
  <c r="E527" i="59"/>
  <c r="AI526" i="59"/>
  <c r="AH526" i="59"/>
  <c r="AE526" i="59"/>
  <c r="AD526" i="59"/>
  <c r="J526" i="59"/>
  <c r="I526" i="59"/>
  <c r="F526" i="59"/>
  <c r="E526" i="59"/>
  <c r="AI525" i="59"/>
  <c r="AH525" i="59"/>
  <c r="AE525" i="59"/>
  <c r="AD525" i="59"/>
  <c r="J525" i="59"/>
  <c r="I525" i="59"/>
  <c r="F525" i="59"/>
  <c r="E525" i="59"/>
  <c r="AI524" i="59"/>
  <c r="AH524" i="59"/>
  <c r="AE524" i="59"/>
  <c r="AD524" i="59"/>
  <c r="J524" i="59"/>
  <c r="I524" i="59"/>
  <c r="F524" i="59"/>
  <c r="E524" i="59"/>
  <c r="AI523" i="59"/>
  <c r="AH523" i="59"/>
  <c r="AE523" i="59"/>
  <c r="AD523" i="59"/>
  <c r="J523" i="59"/>
  <c r="I523" i="59"/>
  <c r="F523" i="59"/>
  <c r="E523" i="59"/>
  <c r="AI522" i="59"/>
  <c r="AH522" i="59"/>
  <c r="AE522" i="59"/>
  <c r="AD522" i="59"/>
  <c r="J522" i="59"/>
  <c r="E522" i="59"/>
  <c r="AI521" i="59"/>
  <c r="AH521" i="59"/>
  <c r="AE521" i="59"/>
  <c r="AD521" i="59"/>
  <c r="J521" i="59"/>
  <c r="I521" i="59"/>
  <c r="F521" i="59"/>
  <c r="E521" i="59"/>
  <c r="AI520" i="59"/>
  <c r="AH520" i="59"/>
  <c r="AE520" i="59"/>
  <c r="AD520" i="59"/>
  <c r="J520" i="59"/>
  <c r="I520" i="59"/>
  <c r="F520" i="59"/>
  <c r="E520" i="59"/>
  <c r="AI519" i="59"/>
  <c r="AH519" i="59"/>
  <c r="AE519" i="59"/>
  <c r="AD519" i="59"/>
  <c r="J519" i="59"/>
  <c r="I519" i="59"/>
  <c r="F519" i="59"/>
  <c r="E519" i="59"/>
  <c r="AI518" i="59"/>
  <c r="AH518" i="59"/>
  <c r="AE518" i="59"/>
  <c r="AD518" i="59"/>
  <c r="J518" i="59"/>
  <c r="I518" i="59"/>
  <c r="F518" i="59"/>
  <c r="E518" i="59"/>
  <c r="AI517" i="59"/>
  <c r="AH517" i="59"/>
  <c r="AE517" i="59"/>
  <c r="AD517" i="59"/>
  <c r="J517" i="59"/>
  <c r="I517" i="59"/>
  <c r="F517" i="59"/>
  <c r="E517" i="59"/>
  <c r="AI516" i="59"/>
  <c r="AH516" i="59"/>
  <c r="AE516" i="59"/>
  <c r="AD516" i="59"/>
  <c r="J516" i="59"/>
  <c r="I516" i="59"/>
  <c r="F516" i="59"/>
  <c r="E516" i="59"/>
  <c r="AI515" i="59"/>
  <c r="AH515" i="59"/>
  <c r="AE515" i="59"/>
  <c r="AD515" i="59"/>
  <c r="J515" i="59"/>
  <c r="I515" i="59"/>
  <c r="F515" i="59"/>
  <c r="E515" i="59"/>
  <c r="AI514" i="59"/>
  <c r="AH514" i="59"/>
  <c r="AE514" i="59"/>
  <c r="AD514" i="59"/>
  <c r="J514" i="59"/>
  <c r="I514" i="59"/>
  <c r="F514" i="59"/>
  <c r="E514" i="59"/>
  <c r="AI513" i="59"/>
  <c r="AH513" i="59"/>
  <c r="AE513" i="59"/>
  <c r="AD513" i="59"/>
  <c r="J513" i="59"/>
  <c r="I513" i="59"/>
  <c r="F513" i="59"/>
  <c r="E513" i="59"/>
  <c r="AI512" i="59"/>
  <c r="AH512" i="59"/>
  <c r="AE512" i="59"/>
  <c r="AD512" i="59"/>
  <c r="J512" i="59"/>
  <c r="I512" i="59"/>
  <c r="F512" i="59"/>
  <c r="E512" i="59"/>
  <c r="AI511" i="59"/>
  <c r="AH511" i="59"/>
  <c r="AE511" i="59"/>
  <c r="AD511" i="59"/>
  <c r="J511" i="59"/>
  <c r="I511" i="59"/>
  <c r="F511" i="59"/>
  <c r="E511" i="59"/>
  <c r="AI510" i="59"/>
  <c r="AH510" i="59"/>
  <c r="AE510" i="59"/>
  <c r="AD510" i="59"/>
  <c r="J510" i="59"/>
  <c r="I510" i="59"/>
  <c r="F510" i="59"/>
  <c r="E510" i="59"/>
  <c r="AI509" i="59"/>
  <c r="AH509" i="59"/>
  <c r="AE509" i="59"/>
  <c r="AD509" i="59"/>
  <c r="J509" i="59"/>
  <c r="I509" i="59"/>
  <c r="F509" i="59"/>
  <c r="E509" i="59"/>
  <c r="AI508" i="59"/>
  <c r="AH508" i="59"/>
  <c r="AE508" i="59"/>
  <c r="AD508" i="59"/>
  <c r="J508" i="59"/>
  <c r="I508" i="59"/>
  <c r="F508" i="59"/>
  <c r="E508" i="59"/>
  <c r="AI507" i="59"/>
  <c r="AH507" i="59"/>
  <c r="AE507" i="59"/>
  <c r="J507" i="59"/>
  <c r="I507" i="59"/>
  <c r="F507" i="59"/>
  <c r="AI506" i="59"/>
  <c r="AH506" i="59"/>
  <c r="AE506" i="59"/>
  <c r="AD506" i="59"/>
  <c r="J506" i="59"/>
  <c r="I506" i="59"/>
  <c r="F506" i="59"/>
  <c r="E506" i="59"/>
  <c r="AI505" i="59"/>
  <c r="AH505" i="59"/>
  <c r="AE505" i="59"/>
  <c r="AD505" i="59"/>
  <c r="J505" i="59"/>
  <c r="I505" i="59"/>
  <c r="F505" i="59"/>
  <c r="E505" i="59"/>
  <c r="AI504" i="59"/>
  <c r="AH504" i="59"/>
  <c r="AE504" i="59"/>
  <c r="AD504" i="59"/>
  <c r="J504" i="59"/>
  <c r="I504" i="59"/>
  <c r="F504" i="59"/>
  <c r="E504" i="59"/>
  <c r="AI503" i="59"/>
  <c r="AH503" i="59"/>
  <c r="AE503" i="59"/>
  <c r="AD503" i="59"/>
  <c r="J503" i="59"/>
  <c r="I503" i="59"/>
  <c r="F503" i="59"/>
  <c r="E503" i="59"/>
  <c r="AI502" i="59"/>
  <c r="AH502" i="59"/>
  <c r="AE502" i="59"/>
  <c r="AD502" i="59"/>
  <c r="J502" i="59"/>
  <c r="I502" i="59"/>
  <c r="F502" i="59"/>
  <c r="E502" i="59"/>
  <c r="AI501" i="59"/>
  <c r="AH501" i="59"/>
  <c r="AE501" i="59"/>
  <c r="AD501" i="59"/>
  <c r="J501" i="59"/>
  <c r="I501" i="59"/>
  <c r="F501" i="59"/>
  <c r="E501" i="59"/>
  <c r="AI500" i="59"/>
  <c r="AH500" i="59"/>
  <c r="AE500" i="59"/>
  <c r="AD500" i="59"/>
  <c r="J500" i="59"/>
  <c r="I500" i="59"/>
  <c r="F500" i="59"/>
  <c r="E500" i="59"/>
  <c r="AI499" i="59"/>
  <c r="AH499" i="59"/>
  <c r="AE499" i="59"/>
  <c r="AD499" i="59"/>
  <c r="J499" i="59"/>
  <c r="I499" i="59"/>
  <c r="F499" i="59"/>
  <c r="E499" i="59"/>
  <c r="AI498" i="59"/>
  <c r="AH498" i="59"/>
  <c r="AE498" i="59"/>
  <c r="AD498" i="59"/>
  <c r="J498" i="59"/>
  <c r="I498" i="59"/>
  <c r="F498" i="59"/>
  <c r="E498" i="59"/>
  <c r="AI493" i="59"/>
  <c r="AH493" i="59"/>
  <c r="AE493" i="59"/>
  <c r="AD493" i="59"/>
  <c r="J493" i="59"/>
  <c r="I493" i="59"/>
  <c r="F493" i="59"/>
  <c r="E493" i="59"/>
  <c r="AI492" i="59"/>
  <c r="AH492" i="59"/>
  <c r="AE492" i="59"/>
  <c r="AD492" i="59"/>
  <c r="J492" i="59"/>
  <c r="I492" i="59"/>
  <c r="F492" i="59"/>
  <c r="E492" i="59"/>
  <c r="AI491" i="59"/>
  <c r="AH491" i="59"/>
  <c r="AE491" i="59"/>
  <c r="AD491" i="59"/>
  <c r="J491" i="59"/>
  <c r="I491" i="59"/>
  <c r="F491" i="59"/>
  <c r="E491" i="59"/>
  <c r="AI490" i="59"/>
  <c r="AH490" i="59"/>
  <c r="AE490" i="59"/>
  <c r="AD490" i="59"/>
  <c r="J490" i="59"/>
  <c r="I490" i="59"/>
  <c r="F490" i="59"/>
  <c r="E490" i="59"/>
  <c r="AI489" i="59"/>
  <c r="AH489" i="59"/>
  <c r="AE489" i="59"/>
  <c r="AD489" i="59"/>
  <c r="J489" i="59"/>
  <c r="I489" i="59"/>
  <c r="F489" i="59"/>
  <c r="E489" i="59"/>
  <c r="AI488" i="59"/>
  <c r="AH488" i="59"/>
  <c r="AE488" i="59"/>
  <c r="AD488" i="59"/>
  <c r="J488" i="59"/>
  <c r="I488" i="59"/>
  <c r="F488" i="59"/>
  <c r="E488" i="59"/>
  <c r="AI487" i="59"/>
  <c r="AH487" i="59"/>
  <c r="AE487" i="59"/>
  <c r="AD487" i="59"/>
  <c r="J487" i="59"/>
  <c r="I487" i="59"/>
  <c r="F487" i="59"/>
  <c r="E487" i="59"/>
  <c r="AI486" i="59"/>
  <c r="AH486" i="59"/>
  <c r="AE486" i="59"/>
  <c r="AD486" i="59"/>
  <c r="J486" i="59"/>
  <c r="I486" i="59"/>
  <c r="F486" i="59"/>
  <c r="E486" i="59"/>
  <c r="AI485" i="59"/>
  <c r="AH485" i="59"/>
  <c r="AE485" i="59"/>
  <c r="AD485" i="59"/>
  <c r="J485" i="59"/>
  <c r="I485" i="59"/>
  <c r="F485" i="59"/>
  <c r="E485" i="59"/>
  <c r="AI484" i="59"/>
  <c r="AH484" i="59"/>
  <c r="AE484" i="59"/>
  <c r="AD484" i="59"/>
  <c r="J484" i="59"/>
  <c r="I484" i="59"/>
  <c r="F484" i="59"/>
  <c r="E484" i="59"/>
  <c r="AI483" i="59"/>
  <c r="AH483" i="59"/>
  <c r="AE483" i="59"/>
  <c r="AD483" i="59"/>
  <c r="J483" i="59"/>
  <c r="I483" i="59"/>
  <c r="E483" i="59"/>
  <c r="AI482" i="59"/>
  <c r="AH482" i="59"/>
  <c r="AE482" i="59"/>
  <c r="AD482" i="59"/>
  <c r="J482" i="59"/>
  <c r="I482" i="59"/>
  <c r="F482" i="59"/>
  <c r="E482" i="59"/>
  <c r="AI481" i="59"/>
  <c r="AH481" i="59"/>
  <c r="AE481" i="59"/>
  <c r="AD481" i="59"/>
  <c r="J481" i="59"/>
  <c r="I481" i="59"/>
  <c r="F481" i="59"/>
  <c r="E481" i="59"/>
  <c r="AI480" i="59"/>
  <c r="AH480" i="59"/>
  <c r="AE480" i="59"/>
  <c r="AD480" i="59"/>
  <c r="J480" i="59"/>
  <c r="I480" i="59"/>
  <c r="F480" i="59"/>
  <c r="E480" i="59"/>
  <c r="AI479" i="59"/>
  <c r="AH479" i="59"/>
  <c r="AE479" i="59"/>
  <c r="AD479" i="59"/>
  <c r="J479" i="59"/>
  <c r="I479" i="59"/>
  <c r="F479" i="59"/>
  <c r="E479" i="59"/>
  <c r="AI478" i="59"/>
  <c r="AH478" i="59"/>
  <c r="AE478" i="59"/>
  <c r="AD478" i="59"/>
  <c r="J478" i="59"/>
  <c r="I478" i="59"/>
  <c r="F478" i="59"/>
  <c r="E478" i="59"/>
  <c r="AI477" i="59"/>
  <c r="AH477" i="59"/>
  <c r="AE477" i="59"/>
  <c r="AD477" i="59"/>
  <c r="J477" i="59"/>
  <c r="I477" i="59"/>
  <c r="F477" i="59"/>
  <c r="E477" i="59"/>
  <c r="AI476" i="59"/>
  <c r="AH476" i="59"/>
  <c r="AE476" i="59"/>
  <c r="AD476" i="59"/>
  <c r="J476" i="59"/>
  <c r="I476" i="59"/>
  <c r="F476" i="59"/>
  <c r="E476" i="59"/>
  <c r="AI475" i="59"/>
  <c r="AH475" i="59"/>
  <c r="AE475" i="59"/>
  <c r="AD475" i="59"/>
  <c r="J475" i="59"/>
  <c r="I475" i="59"/>
  <c r="F475" i="59"/>
  <c r="E475" i="59"/>
  <c r="AI474" i="59"/>
  <c r="AH474" i="59"/>
  <c r="AE474" i="59"/>
  <c r="AD474" i="59"/>
  <c r="J474" i="59"/>
  <c r="I474" i="59"/>
  <c r="F474" i="59"/>
  <c r="E474" i="59"/>
  <c r="AI473" i="59"/>
  <c r="AH473" i="59"/>
  <c r="AE473" i="59"/>
  <c r="AD473" i="59"/>
  <c r="J473" i="59"/>
  <c r="I473" i="59"/>
  <c r="F473" i="59"/>
  <c r="E473" i="59"/>
  <c r="AI472" i="59"/>
  <c r="AH472" i="59"/>
  <c r="AE472" i="59"/>
  <c r="AD472" i="59"/>
  <c r="J472" i="59"/>
  <c r="I472" i="59"/>
  <c r="F472" i="59"/>
  <c r="E472" i="59"/>
  <c r="AI471" i="59"/>
  <c r="AH471" i="59"/>
  <c r="AE471" i="59"/>
  <c r="AD471" i="59"/>
  <c r="J471" i="59"/>
  <c r="I471" i="59"/>
  <c r="F471" i="59"/>
  <c r="E471" i="59"/>
  <c r="AI470" i="59"/>
  <c r="AH470" i="59"/>
  <c r="AE470" i="59"/>
  <c r="AD470" i="59"/>
  <c r="J470" i="59"/>
  <c r="I470" i="59"/>
  <c r="F470" i="59"/>
  <c r="E470" i="59"/>
  <c r="AI469" i="59"/>
  <c r="AH469" i="59"/>
  <c r="AE469" i="59"/>
  <c r="AD469" i="59"/>
  <c r="J469" i="59"/>
  <c r="I469" i="59"/>
  <c r="F469" i="59"/>
  <c r="E469" i="59"/>
  <c r="AI468" i="59"/>
  <c r="AH468" i="59"/>
  <c r="AE468" i="59"/>
  <c r="AD468" i="59"/>
  <c r="J468" i="59"/>
  <c r="I468" i="59"/>
  <c r="F468" i="59"/>
  <c r="E468" i="59"/>
  <c r="AI467" i="59"/>
  <c r="AH467" i="59"/>
  <c r="AE467" i="59"/>
  <c r="AD467" i="59"/>
  <c r="J467" i="59"/>
  <c r="I467" i="59"/>
  <c r="F467" i="59"/>
  <c r="E467" i="59"/>
  <c r="AI466" i="59"/>
  <c r="AH466" i="59"/>
  <c r="AE466" i="59"/>
  <c r="AD466" i="59"/>
  <c r="J466" i="59"/>
  <c r="I466" i="59"/>
  <c r="F466" i="59"/>
  <c r="E466" i="59"/>
  <c r="AI465" i="59"/>
  <c r="AH465" i="59"/>
  <c r="AE465" i="59"/>
  <c r="AD465" i="59"/>
  <c r="J465" i="59"/>
  <c r="I465" i="59"/>
  <c r="F465" i="59"/>
  <c r="E465" i="59"/>
  <c r="AI464" i="59"/>
  <c r="AH464" i="59"/>
  <c r="AE464" i="59"/>
  <c r="AD464" i="59"/>
  <c r="J464" i="59"/>
  <c r="I464" i="59"/>
  <c r="F464" i="59"/>
  <c r="E464" i="59"/>
  <c r="AI463" i="59"/>
  <c r="AH463" i="59"/>
  <c r="AE463" i="59"/>
  <c r="AD463" i="59"/>
  <c r="J463" i="59"/>
  <c r="I463" i="59"/>
  <c r="F463" i="59"/>
  <c r="E463" i="59"/>
  <c r="AI462" i="59"/>
  <c r="AH462" i="59"/>
  <c r="AE462" i="59"/>
  <c r="AD462" i="59"/>
  <c r="J462" i="59"/>
  <c r="I462" i="59"/>
  <c r="F462" i="59"/>
  <c r="E462" i="59"/>
  <c r="AI461" i="59"/>
  <c r="AH461" i="59"/>
  <c r="AE461" i="59"/>
  <c r="AD461" i="59"/>
  <c r="J461" i="59"/>
  <c r="I461" i="59"/>
  <c r="F461" i="59"/>
  <c r="E461" i="59"/>
  <c r="AI460" i="59"/>
  <c r="AH460" i="59"/>
  <c r="AE460" i="59"/>
  <c r="AD460" i="59"/>
  <c r="J460" i="59"/>
  <c r="I460" i="59"/>
  <c r="F460" i="59"/>
  <c r="E460" i="59"/>
  <c r="AI459" i="59"/>
  <c r="AH459" i="59"/>
  <c r="AE459" i="59"/>
  <c r="AD459" i="59"/>
  <c r="J459" i="59"/>
  <c r="I459" i="59"/>
  <c r="F459" i="59"/>
  <c r="E459" i="59"/>
  <c r="AI458" i="59"/>
  <c r="AH458" i="59"/>
  <c r="AD458" i="59"/>
  <c r="J458" i="59"/>
  <c r="I458" i="59"/>
  <c r="E458" i="59"/>
  <c r="AI457" i="59"/>
  <c r="AH457" i="59"/>
  <c r="AE457" i="59"/>
  <c r="AD457" i="59"/>
  <c r="J457" i="59"/>
  <c r="I457" i="59"/>
  <c r="F457" i="59"/>
  <c r="E457" i="59"/>
  <c r="AI456" i="59"/>
  <c r="AH456" i="59"/>
  <c r="AE456" i="59"/>
  <c r="AD456" i="59"/>
  <c r="J456" i="59"/>
  <c r="I456" i="59"/>
  <c r="F456" i="59"/>
  <c r="E456" i="59"/>
  <c r="AI455" i="59"/>
  <c r="AH455" i="59"/>
  <c r="AE455" i="59"/>
  <c r="AD455" i="59"/>
  <c r="J455" i="59"/>
  <c r="I455" i="59"/>
  <c r="F455" i="59"/>
  <c r="E455" i="59"/>
  <c r="AI454" i="59"/>
  <c r="AH454" i="59"/>
  <c r="AE454" i="59"/>
  <c r="AD454" i="59"/>
  <c r="J454" i="59"/>
  <c r="I454" i="59"/>
  <c r="F454" i="59"/>
  <c r="E454" i="59"/>
  <c r="AI453" i="59"/>
  <c r="AH453" i="59"/>
  <c r="AE453" i="59"/>
  <c r="AD453" i="59"/>
  <c r="J453" i="59"/>
  <c r="I453" i="59"/>
  <c r="F453" i="59"/>
  <c r="E453" i="59"/>
  <c r="AI452" i="59"/>
  <c r="AH452" i="59"/>
  <c r="AE452" i="59"/>
  <c r="AD452" i="59"/>
  <c r="J452" i="59"/>
  <c r="I452" i="59"/>
  <c r="F452" i="59"/>
  <c r="E452" i="59"/>
  <c r="AI451" i="59"/>
  <c r="AH451" i="59"/>
  <c r="AE451" i="59"/>
  <c r="AD451" i="59"/>
  <c r="J451" i="59"/>
  <c r="I451" i="59"/>
  <c r="F451" i="59"/>
  <c r="E451" i="59"/>
  <c r="AI450" i="59"/>
  <c r="AH450" i="59"/>
  <c r="AE450" i="59"/>
  <c r="AD450" i="59"/>
  <c r="J450" i="59"/>
  <c r="I450" i="59"/>
  <c r="F450" i="59"/>
  <c r="E450" i="59"/>
  <c r="AI449" i="59"/>
  <c r="AH449" i="59"/>
  <c r="AE449" i="59"/>
  <c r="AD449" i="59"/>
  <c r="J449" i="59"/>
  <c r="I449" i="59"/>
  <c r="F449" i="59"/>
  <c r="E449" i="59"/>
  <c r="AI448" i="59"/>
  <c r="AH448" i="59"/>
  <c r="AE448" i="59"/>
  <c r="AD448" i="59"/>
  <c r="J448" i="59"/>
  <c r="I448" i="59"/>
  <c r="F448" i="59"/>
  <c r="E448" i="59"/>
  <c r="AI447" i="59"/>
  <c r="AH447" i="59"/>
  <c r="AE447" i="59"/>
  <c r="AD447" i="59"/>
  <c r="J447" i="59"/>
  <c r="I447" i="59"/>
  <c r="F447" i="59"/>
  <c r="E447" i="59"/>
  <c r="AI446" i="59"/>
  <c r="AH446" i="59"/>
  <c r="AE446" i="59"/>
  <c r="AD446" i="59"/>
  <c r="J446" i="59"/>
  <c r="I446" i="59"/>
  <c r="F446" i="59"/>
  <c r="E446" i="59"/>
  <c r="AI445" i="59"/>
  <c r="AH445" i="59"/>
  <c r="AE445" i="59"/>
  <c r="AD445" i="59"/>
  <c r="J445" i="59"/>
  <c r="I445" i="59"/>
  <c r="F445" i="59"/>
  <c r="E445" i="59"/>
  <c r="AI444" i="59"/>
  <c r="AH444" i="59"/>
  <c r="AE444" i="59"/>
  <c r="AD444" i="59"/>
  <c r="J444" i="59"/>
  <c r="I444" i="59"/>
  <c r="F444" i="59"/>
  <c r="E444" i="59"/>
  <c r="AI443" i="59"/>
  <c r="AH443" i="59"/>
  <c r="AE443" i="59"/>
  <c r="AD443" i="59"/>
  <c r="J443" i="59"/>
  <c r="F443" i="59"/>
  <c r="E443" i="59"/>
  <c r="AI442" i="59"/>
  <c r="AH442" i="59"/>
  <c r="AE442" i="59"/>
  <c r="AD442" i="59"/>
  <c r="J442" i="59"/>
  <c r="I442" i="59"/>
  <c r="F442" i="59"/>
  <c r="E442" i="59"/>
  <c r="AI441" i="59"/>
  <c r="AH441" i="59"/>
  <c r="AE441" i="59"/>
  <c r="AD441" i="59"/>
  <c r="J441" i="59"/>
  <c r="I441" i="59"/>
  <c r="F441" i="59"/>
  <c r="E441" i="59"/>
  <c r="AI440" i="59"/>
  <c r="AH440" i="59"/>
  <c r="AE440" i="59"/>
  <c r="AD440" i="59"/>
  <c r="J440" i="59"/>
  <c r="I440" i="59"/>
  <c r="F440" i="59"/>
  <c r="E440" i="59"/>
  <c r="AI439" i="59"/>
  <c r="AH439" i="59"/>
  <c r="AE439" i="59"/>
  <c r="AD439" i="59"/>
  <c r="J439" i="59"/>
  <c r="I439" i="59"/>
  <c r="F439" i="59"/>
  <c r="E439" i="59"/>
  <c r="AI438" i="59"/>
  <c r="AH438" i="59"/>
  <c r="AE438" i="59"/>
  <c r="AD438" i="59"/>
  <c r="J438" i="59"/>
  <c r="I438" i="59"/>
  <c r="F438" i="59"/>
  <c r="E438" i="59"/>
  <c r="AI437" i="59"/>
  <c r="AH437" i="59"/>
  <c r="AE437" i="59"/>
  <c r="AD437" i="59"/>
  <c r="J437" i="59"/>
  <c r="I437" i="59"/>
  <c r="F437" i="59"/>
  <c r="E437" i="59"/>
  <c r="AI436" i="59"/>
  <c r="AH436" i="59"/>
  <c r="AE436" i="59"/>
  <c r="AD436" i="59"/>
  <c r="J436" i="59"/>
  <c r="I436" i="59"/>
  <c r="F436" i="59"/>
  <c r="E436" i="59"/>
  <c r="AI435" i="59"/>
  <c r="AH435" i="59"/>
  <c r="AE435" i="59"/>
  <c r="AD435" i="59"/>
  <c r="J435" i="59"/>
  <c r="I435" i="59"/>
  <c r="F435" i="59"/>
  <c r="E435" i="59"/>
  <c r="AI434" i="59"/>
  <c r="AH434" i="59"/>
  <c r="AE434" i="59"/>
  <c r="AD434" i="59"/>
  <c r="J434" i="59"/>
  <c r="I434" i="59"/>
  <c r="F434" i="59"/>
  <c r="E434" i="59"/>
  <c r="AI339" i="59"/>
  <c r="AH339" i="59"/>
  <c r="AG339" i="59"/>
  <c r="AF339" i="59"/>
  <c r="AE339" i="59"/>
  <c r="AD339" i="59"/>
  <c r="J339" i="59"/>
  <c r="I339" i="59"/>
  <c r="H339" i="59"/>
  <c r="G339" i="59"/>
  <c r="F339" i="59"/>
  <c r="E339" i="59"/>
  <c r="AI338" i="59"/>
  <c r="AH338" i="59"/>
  <c r="AG338" i="59"/>
  <c r="AF338" i="59"/>
  <c r="AE338" i="59"/>
  <c r="AD338" i="59"/>
  <c r="J338" i="59"/>
  <c r="I338" i="59"/>
  <c r="H338" i="59"/>
  <c r="G338" i="59"/>
  <c r="F338" i="59"/>
  <c r="E338" i="59"/>
  <c r="AI337" i="59"/>
  <c r="AH337" i="59"/>
  <c r="AG337" i="59"/>
  <c r="AF337" i="59"/>
  <c r="AE337" i="59"/>
  <c r="AD337" i="59"/>
  <c r="J337" i="59"/>
  <c r="I337" i="59"/>
  <c r="H337" i="59"/>
  <c r="G337" i="59"/>
  <c r="F337" i="59"/>
  <c r="E337" i="59"/>
  <c r="AI336" i="59"/>
  <c r="AH336" i="59"/>
  <c r="AG336" i="59"/>
  <c r="AF336" i="59"/>
  <c r="AE336" i="59"/>
  <c r="AD336" i="59"/>
  <c r="J336" i="59"/>
  <c r="I336" i="59"/>
  <c r="H336" i="59"/>
  <c r="G336" i="59"/>
  <c r="F336" i="59"/>
  <c r="E336" i="59"/>
  <c r="AI335" i="59"/>
  <c r="AH335" i="59"/>
  <c r="AG335" i="59"/>
  <c r="AF335" i="59"/>
  <c r="AE335" i="59"/>
  <c r="AD335" i="59"/>
  <c r="J335" i="59"/>
  <c r="I335" i="59"/>
  <c r="H335" i="59"/>
  <c r="G335" i="59"/>
  <c r="F335" i="59"/>
  <c r="E335" i="59"/>
  <c r="AI334" i="59"/>
  <c r="AH334" i="59"/>
  <c r="AG334" i="59"/>
  <c r="AF334" i="59"/>
  <c r="AE334" i="59"/>
  <c r="AD334" i="59"/>
  <c r="J334" i="59"/>
  <c r="I334" i="59"/>
  <c r="H334" i="59"/>
  <c r="G334" i="59"/>
  <c r="F334" i="59"/>
  <c r="E334" i="59"/>
  <c r="AI333" i="59"/>
  <c r="AH333" i="59"/>
  <c r="AG333" i="59"/>
  <c r="AF333" i="59"/>
  <c r="AE333" i="59"/>
  <c r="AD333" i="59"/>
  <c r="J333" i="59"/>
  <c r="I333" i="59"/>
  <c r="H333" i="59"/>
  <c r="G333" i="59"/>
  <c r="F333" i="59"/>
  <c r="E333" i="59"/>
  <c r="AI332" i="59"/>
  <c r="AH332" i="59"/>
  <c r="AG332" i="59"/>
  <c r="AF332" i="59"/>
  <c r="AE332" i="59"/>
  <c r="AD332" i="59"/>
  <c r="J332" i="59"/>
  <c r="I332" i="59"/>
  <c r="H332" i="59"/>
  <c r="G332" i="59"/>
  <c r="F332" i="59"/>
  <c r="E332" i="59"/>
  <c r="AI331" i="59"/>
  <c r="AH331" i="59"/>
  <c r="AG331" i="59"/>
  <c r="AF331" i="59"/>
  <c r="AE331" i="59"/>
  <c r="AD331" i="59"/>
  <c r="J331" i="59"/>
  <c r="I331" i="59"/>
  <c r="H331" i="59"/>
  <c r="G331" i="59"/>
  <c r="F331" i="59"/>
  <c r="E331" i="59"/>
  <c r="AI330" i="59"/>
  <c r="AH330" i="59"/>
  <c r="AG330" i="59"/>
  <c r="AF330" i="59"/>
  <c r="AE330" i="59"/>
  <c r="AD330" i="59"/>
  <c r="J330" i="59"/>
  <c r="I330" i="59"/>
  <c r="H330" i="59"/>
  <c r="G330" i="59"/>
  <c r="F330" i="59"/>
  <c r="E330" i="59"/>
  <c r="AI329" i="59"/>
  <c r="AH329" i="59"/>
  <c r="AG329" i="59"/>
  <c r="AF329" i="59"/>
  <c r="AE329" i="59"/>
  <c r="AD329" i="59"/>
  <c r="J329" i="59"/>
  <c r="I329" i="59"/>
  <c r="H329" i="59"/>
  <c r="G329" i="59"/>
  <c r="F329" i="59"/>
  <c r="E329" i="59"/>
  <c r="AI328" i="59"/>
  <c r="AH328" i="59"/>
  <c r="AG328" i="59"/>
  <c r="AF328" i="59"/>
  <c r="AE328" i="59"/>
  <c r="AD328" i="59"/>
  <c r="J328" i="59"/>
  <c r="I328" i="59"/>
  <c r="H328" i="59"/>
  <c r="G328" i="59"/>
  <c r="F328" i="59"/>
  <c r="E328" i="59"/>
  <c r="AI327" i="59"/>
  <c r="AH327" i="59"/>
  <c r="AG327" i="59"/>
  <c r="AF327" i="59"/>
  <c r="AE327" i="59"/>
  <c r="AD327" i="59"/>
  <c r="J327" i="59"/>
  <c r="I327" i="59"/>
  <c r="H327" i="59"/>
  <c r="G327" i="59"/>
  <c r="F327" i="59"/>
  <c r="E327" i="59"/>
  <c r="AI326" i="59"/>
  <c r="AH326" i="59"/>
  <c r="AG326" i="59"/>
  <c r="AF326" i="59"/>
  <c r="AE326" i="59"/>
  <c r="AD326" i="59"/>
  <c r="J326" i="59"/>
  <c r="I326" i="59"/>
  <c r="H326" i="59"/>
  <c r="G326" i="59"/>
  <c r="F326" i="59"/>
  <c r="E326" i="59"/>
  <c r="AI325" i="59"/>
  <c r="AH325" i="59"/>
  <c r="AG325" i="59"/>
  <c r="AF325" i="59"/>
  <c r="AE325" i="59"/>
  <c r="AD325" i="59"/>
  <c r="J325" i="59"/>
  <c r="I325" i="59"/>
  <c r="H325" i="59"/>
  <c r="G325" i="59"/>
  <c r="F325" i="59"/>
  <c r="E325" i="59"/>
  <c r="AI324" i="59"/>
  <c r="AH324" i="59"/>
  <c r="AG324" i="59"/>
  <c r="AF324" i="59"/>
  <c r="AE324" i="59"/>
  <c r="AD324" i="59"/>
  <c r="J324" i="59"/>
  <c r="I324" i="59"/>
  <c r="H324" i="59"/>
  <c r="G324" i="59"/>
  <c r="F324" i="59"/>
  <c r="E324" i="59"/>
  <c r="AI323" i="59"/>
  <c r="AH323" i="59"/>
  <c r="AG323" i="59"/>
  <c r="AF323" i="59"/>
  <c r="AE323" i="59"/>
  <c r="AD323" i="59"/>
  <c r="J323" i="59"/>
  <c r="I323" i="59"/>
  <c r="H323" i="59"/>
  <c r="G323" i="59"/>
  <c r="F323" i="59"/>
  <c r="E323" i="59"/>
  <c r="AI322" i="59"/>
  <c r="AH322" i="59"/>
  <c r="AG322" i="59"/>
  <c r="AF322" i="59"/>
  <c r="AE322" i="59"/>
  <c r="AD322" i="59"/>
  <c r="J322" i="59"/>
  <c r="I322" i="59"/>
  <c r="H322" i="59"/>
  <c r="G322" i="59"/>
  <c r="F322" i="59"/>
  <c r="E322" i="59"/>
  <c r="AI321" i="59"/>
  <c r="AH321" i="59"/>
  <c r="AG321" i="59"/>
  <c r="AF321" i="59"/>
  <c r="AE321" i="59"/>
  <c r="AD321" i="59"/>
  <c r="J321" i="59"/>
  <c r="I321" i="59"/>
  <c r="H321" i="59"/>
  <c r="G321" i="59"/>
  <c r="F321" i="59"/>
  <c r="E321" i="59"/>
  <c r="AI320" i="59"/>
  <c r="AH320" i="59"/>
  <c r="AG320" i="59"/>
  <c r="AF320" i="59"/>
  <c r="AE320" i="59"/>
  <c r="AD320" i="59"/>
  <c r="J320" i="59"/>
  <c r="I320" i="59"/>
  <c r="H320" i="59"/>
  <c r="G320" i="59"/>
  <c r="F320" i="59"/>
  <c r="E320" i="59"/>
  <c r="AI319" i="59"/>
  <c r="AH319" i="59"/>
  <c r="AG319" i="59"/>
  <c r="AF319" i="59"/>
  <c r="AE319" i="59"/>
  <c r="AD319" i="59"/>
  <c r="J319" i="59"/>
  <c r="I319" i="59"/>
  <c r="H319" i="59"/>
  <c r="G319" i="59"/>
  <c r="F319" i="59"/>
  <c r="E319" i="59"/>
  <c r="AI318" i="59"/>
  <c r="AH318" i="59"/>
  <c r="AG318" i="59"/>
  <c r="AF318" i="59"/>
  <c r="AE318" i="59"/>
  <c r="AD318" i="59"/>
  <c r="J318" i="59"/>
  <c r="I318" i="59"/>
  <c r="H318" i="59"/>
  <c r="G318" i="59"/>
  <c r="F318" i="59"/>
  <c r="E318" i="59"/>
  <c r="AI317" i="59"/>
  <c r="AH317" i="59"/>
  <c r="AG317" i="59"/>
  <c r="AF317" i="59"/>
  <c r="AE317" i="59"/>
  <c r="AD317" i="59"/>
  <c r="J317" i="59"/>
  <c r="I317" i="59"/>
  <c r="H317" i="59"/>
  <c r="G317" i="59"/>
  <c r="F317" i="59"/>
  <c r="E317" i="59"/>
  <c r="AI316" i="59"/>
  <c r="AH316" i="59"/>
  <c r="AG316" i="59"/>
  <c r="AF316" i="59"/>
  <c r="AE316" i="59"/>
  <c r="AD316" i="59"/>
  <c r="J316" i="59"/>
  <c r="I316" i="59"/>
  <c r="H316" i="59"/>
  <c r="G316" i="59"/>
  <c r="F316" i="59"/>
  <c r="E316" i="59"/>
  <c r="AI315" i="59"/>
  <c r="AH315" i="59"/>
  <c r="AG315" i="59"/>
  <c r="AF315" i="59"/>
  <c r="AE315" i="59"/>
  <c r="AD315" i="59"/>
  <c r="J315" i="59"/>
  <c r="I315" i="59"/>
  <c r="H315" i="59"/>
  <c r="G315" i="59"/>
  <c r="F315" i="59"/>
  <c r="E315" i="59"/>
  <c r="AI314" i="59"/>
  <c r="AH314" i="59"/>
  <c r="AG314" i="59"/>
  <c r="AF314" i="59"/>
  <c r="AE314" i="59"/>
  <c r="AD314" i="59"/>
  <c r="J314" i="59"/>
  <c r="I314" i="59"/>
  <c r="H314" i="59"/>
  <c r="G314" i="59"/>
  <c r="F314" i="59"/>
  <c r="E314" i="59"/>
  <c r="AI313" i="59"/>
  <c r="AH313" i="59"/>
  <c r="AG313" i="59"/>
  <c r="AF313" i="59"/>
  <c r="AE313" i="59"/>
  <c r="AD313" i="59"/>
  <c r="J313" i="59"/>
  <c r="I313" i="59"/>
  <c r="H313" i="59"/>
  <c r="G313" i="59"/>
  <c r="F313" i="59"/>
  <c r="E313" i="59"/>
  <c r="AI312" i="59"/>
  <c r="AH312" i="59"/>
  <c r="AG312" i="59"/>
  <c r="AF312" i="59"/>
  <c r="AE312" i="59"/>
  <c r="AD312" i="59"/>
  <c r="J312" i="59"/>
  <c r="I312" i="59"/>
  <c r="H312" i="59"/>
  <c r="G312" i="59"/>
  <c r="F312" i="59"/>
  <c r="E312" i="59"/>
  <c r="AI311" i="59"/>
  <c r="AH311" i="59"/>
  <c r="AG311" i="59"/>
  <c r="AF311" i="59"/>
  <c r="AE311" i="59"/>
  <c r="AD311" i="59"/>
  <c r="J311" i="59"/>
  <c r="I311" i="59"/>
  <c r="H311" i="59"/>
  <c r="G311" i="59"/>
  <c r="F311" i="59"/>
  <c r="E311" i="59"/>
  <c r="AI310" i="59"/>
  <c r="AH310" i="59"/>
  <c r="AG310" i="59"/>
  <c r="AF310" i="59"/>
  <c r="AE310" i="59"/>
  <c r="AD310" i="59"/>
  <c r="J310" i="59"/>
  <c r="I310" i="59"/>
  <c r="H310" i="59"/>
  <c r="G310" i="59"/>
  <c r="F310" i="59"/>
  <c r="E310" i="59"/>
  <c r="AI309" i="59"/>
  <c r="AH309" i="59"/>
  <c r="AG309" i="59"/>
  <c r="AF309" i="59"/>
  <c r="AE309" i="59"/>
  <c r="AD309" i="59"/>
  <c r="J309" i="59"/>
  <c r="I309" i="59"/>
  <c r="H309" i="59"/>
  <c r="G309" i="59"/>
  <c r="F309" i="59"/>
  <c r="E309" i="59"/>
  <c r="AI308" i="59"/>
  <c r="AH308" i="59"/>
  <c r="AG308" i="59"/>
  <c r="AF308" i="59"/>
  <c r="AE308" i="59"/>
  <c r="AD308" i="59"/>
  <c r="J308" i="59"/>
  <c r="I308" i="59"/>
  <c r="H308" i="59"/>
  <c r="G308" i="59"/>
  <c r="F308" i="59"/>
  <c r="E308" i="59"/>
  <c r="AI307" i="59"/>
  <c r="AH307" i="59"/>
  <c r="AG307" i="59"/>
  <c r="AF307" i="59"/>
  <c r="AE307" i="59"/>
  <c r="AD307" i="59"/>
  <c r="J307" i="59"/>
  <c r="I307" i="59"/>
  <c r="H307" i="59"/>
  <c r="G307" i="59"/>
  <c r="F307" i="59"/>
  <c r="E307" i="59"/>
  <c r="AI306" i="59"/>
  <c r="AH306" i="59"/>
  <c r="AG306" i="59"/>
  <c r="AF306" i="59"/>
  <c r="AE306" i="59"/>
  <c r="AD306" i="59"/>
  <c r="J306" i="59"/>
  <c r="I306" i="59"/>
  <c r="H306" i="59"/>
  <c r="G306" i="59"/>
  <c r="F306" i="59"/>
  <c r="E306" i="59"/>
  <c r="AI305" i="59"/>
  <c r="AH305" i="59"/>
  <c r="AG305" i="59"/>
  <c r="AF305" i="59"/>
  <c r="AE305" i="59"/>
  <c r="AD305" i="59"/>
  <c r="J305" i="59"/>
  <c r="I305" i="59"/>
  <c r="H305" i="59"/>
  <c r="G305" i="59"/>
  <c r="F305" i="59"/>
  <c r="E305" i="59"/>
  <c r="AI304" i="59"/>
  <c r="AH304" i="59"/>
  <c r="AG304" i="59"/>
  <c r="AF304" i="59"/>
  <c r="AE304" i="59"/>
  <c r="AD304" i="59"/>
  <c r="J304" i="59"/>
  <c r="I304" i="59"/>
  <c r="H304" i="59"/>
  <c r="G304" i="59"/>
  <c r="F304" i="59"/>
  <c r="E304" i="59"/>
  <c r="AI303" i="59"/>
  <c r="AH303" i="59"/>
  <c r="AG303" i="59"/>
  <c r="AF303" i="59"/>
  <c r="AE303" i="59"/>
  <c r="AD303" i="59"/>
  <c r="J303" i="59"/>
  <c r="H303" i="59"/>
  <c r="G303" i="59"/>
  <c r="F303" i="59"/>
  <c r="AI302" i="59"/>
  <c r="AH302" i="59"/>
  <c r="AG302" i="59"/>
  <c r="AF302" i="59"/>
  <c r="AE302" i="59"/>
  <c r="AD302" i="59"/>
  <c r="J302" i="59"/>
  <c r="I302" i="59"/>
  <c r="H302" i="59"/>
  <c r="G302" i="59"/>
  <c r="F302" i="59"/>
  <c r="E302" i="59"/>
  <c r="AI301" i="59"/>
  <c r="AH301" i="59"/>
  <c r="AG301" i="59"/>
  <c r="AF301" i="59"/>
  <c r="AE301" i="59"/>
  <c r="AD301" i="59"/>
  <c r="J301" i="59"/>
  <c r="I301" i="59"/>
  <c r="H301" i="59"/>
  <c r="G301" i="59"/>
  <c r="F301" i="59"/>
  <c r="E301" i="59"/>
  <c r="AI300" i="59"/>
  <c r="AH300" i="59"/>
  <c r="AG300" i="59"/>
  <c r="AF300" i="59"/>
  <c r="AE300" i="59"/>
  <c r="AD300" i="59"/>
  <c r="J300" i="59"/>
  <c r="I300" i="59"/>
  <c r="H300" i="59"/>
  <c r="G300" i="59"/>
  <c r="F300" i="59"/>
  <c r="E300" i="59"/>
  <c r="AI295" i="59"/>
  <c r="AH295" i="59"/>
  <c r="AG295" i="59"/>
  <c r="AF295" i="59"/>
  <c r="AE295" i="59"/>
  <c r="AD295" i="59"/>
  <c r="J295" i="59"/>
  <c r="I295" i="59"/>
  <c r="H295" i="59"/>
  <c r="G295" i="59"/>
  <c r="F295" i="59"/>
  <c r="E295" i="59"/>
  <c r="AI294" i="59"/>
  <c r="AH294" i="59"/>
  <c r="AG294" i="59"/>
  <c r="AF294" i="59"/>
  <c r="AE294" i="59"/>
  <c r="AD294" i="59"/>
  <c r="J294" i="59"/>
  <c r="I294" i="59"/>
  <c r="H294" i="59"/>
  <c r="G294" i="59"/>
  <c r="F294" i="59"/>
  <c r="E294" i="59"/>
  <c r="AI293" i="59"/>
  <c r="AH293" i="59"/>
  <c r="AG293" i="59"/>
  <c r="AF293" i="59"/>
  <c r="AE293" i="59"/>
  <c r="AD293" i="59"/>
  <c r="J293" i="59"/>
  <c r="I293" i="59"/>
  <c r="H293" i="59"/>
  <c r="G293" i="59"/>
  <c r="F293" i="59"/>
  <c r="E293" i="59"/>
  <c r="AI292" i="59"/>
  <c r="AH292" i="59"/>
  <c r="AG292" i="59"/>
  <c r="AF292" i="59"/>
  <c r="AE292" i="59"/>
  <c r="AD292" i="59"/>
  <c r="J292" i="59"/>
  <c r="I292" i="59"/>
  <c r="H292" i="59"/>
  <c r="G292" i="59"/>
  <c r="F292" i="59"/>
  <c r="E292" i="59"/>
  <c r="AI291" i="59"/>
  <c r="AH291" i="59"/>
  <c r="AG291" i="59"/>
  <c r="AF291" i="59"/>
  <c r="AE291" i="59"/>
  <c r="AD291" i="59"/>
  <c r="J291" i="59"/>
  <c r="I291" i="59"/>
  <c r="H291" i="59"/>
  <c r="G291" i="59"/>
  <c r="F291" i="59"/>
  <c r="E291" i="59"/>
  <c r="AI290" i="59"/>
  <c r="AH290" i="59"/>
  <c r="AG290" i="59"/>
  <c r="AF290" i="59"/>
  <c r="AE290" i="59"/>
  <c r="AD290" i="59"/>
  <c r="J290" i="59"/>
  <c r="I290" i="59"/>
  <c r="H290" i="59"/>
  <c r="G290" i="59"/>
  <c r="F290" i="59"/>
  <c r="E290" i="59"/>
  <c r="AI289" i="59"/>
  <c r="AH289" i="59"/>
  <c r="AG289" i="59"/>
  <c r="AF289" i="59"/>
  <c r="AE289" i="59"/>
  <c r="AD289" i="59"/>
  <c r="J289" i="59"/>
  <c r="I289" i="59"/>
  <c r="H289" i="59"/>
  <c r="G289" i="59"/>
  <c r="F289" i="59"/>
  <c r="E289" i="59"/>
  <c r="AI288" i="59"/>
  <c r="AH288" i="59"/>
  <c r="AG288" i="59"/>
  <c r="AF288" i="59"/>
  <c r="AE288" i="59"/>
  <c r="AD288" i="59"/>
  <c r="J288" i="59"/>
  <c r="I288" i="59"/>
  <c r="H288" i="59"/>
  <c r="G288" i="59"/>
  <c r="F288" i="59"/>
  <c r="E288" i="59"/>
  <c r="AI287" i="59"/>
  <c r="AH287" i="59"/>
  <c r="AG287" i="59"/>
  <c r="AF287" i="59"/>
  <c r="AE287" i="59"/>
  <c r="AD287" i="59"/>
  <c r="J287" i="59"/>
  <c r="I287" i="59"/>
  <c r="H287" i="59"/>
  <c r="G287" i="59"/>
  <c r="F287" i="59"/>
  <c r="E287" i="59"/>
  <c r="AI286" i="59"/>
  <c r="AH286" i="59"/>
  <c r="AG286" i="59"/>
  <c r="AF286" i="59"/>
  <c r="AE286" i="59"/>
  <c r="AD286" i="59"/>
  <c r="J286" i="59"/>
  <c r="I286" i="59"/>
  <c r="H286" i="59"/>
  <c r="G286" i="59"/>
  <c r="F286" i="59"/>
  <c r="E286" i="59"/>
  <c r="AI285" i="59"/>
  <c r="AH285" i="59"/>
  <c r="AG285" i="59"/>
  <c r="AF285" i="59"/>
  <c r="AE285" i="59"/>
  <c r="AD285" i="59"/>
  <c r="J285" i="59"/>
  <c r="I285" i="59"/>
  <c r="H285" i="59"/>
  <c r="G285" i="59"/>
  <c r="F285" i="59"/>
  <c r="E285" i="59"/>
  <c r="AI284" i="59"/>
  <c r="AH284" i="59"/>
  <c r="AG284" i="59"/>
  <c r="AF284" i="59"/>
  <c r="AE284" i="59"/>
  <c r="AD284" i="59"/>
  <c r="J284" i="59"/>
  <c r="I284" i="59"/>
  <c r="H284" i="59"/>
  <c r="G284" i="59"/>
  <c r="F284" i="59"/>
  <c r="E284" i="59"/>
  <c r="AI283" i="59"/>
  <c r="AH283" i="59"/>
  <c r="AG283" i="59"/>
  <c r="AF283" i="59"/>
  <c r="AE283" i="59"/>
  <c r="AD283" i="59"/>
  <c r="J283" i="59"/>
  <c r="I283" i="59"/>
  <c r="H283" i="59"/>
  <c r="G283" i="59"/>
  <c r="F283" i="59"/>
  <c r="E283" i="59"/>
  <c r="AI282" i="59"/>
  <c r="AH282" i="59"/>
  <c r="AG282" i="59"/>
  <c r="AF282" i="59"/>
  <c r="AE282" i="59"/>
  <c r="AD282" i="59"/>
  <c r="J282" i="59"/>
  <c r="I282" i="59"/>
  <c r="H282" i="59"/>
  <c r="G282" i="59"/>
  <c r="F282" i="59"/>
  <c r="E282" i="59"/>
  <c r="AI281" i="59"/>
  <c r="AH281" i="59"/>
  <c r="AG281" i="59"/>
  <c r="AF281" i="59"/>
  <c r="AE281" i="59"/>
  <c r="AD281" i="59"/>
  <c r="J281" i="59"/>
  <c r="I281" i="59"/>
  <c r="H281" i="59"/>
  <c r="G281" i="59"/>
  <c r="F281" i="59"/>
  <c r="E281" i="59"/>
  <c r="AI280" i="59"/>
  <c r="AH280" i="59"/>
  <c r="AG280" i="59"/>
  <c r="AF280" i="59"/>
  <c r="AE280" i="59"/>
  <c r="AD280" i="59"/>
  <c r="J280" i="59"/>
  <c r="I280" i="59"/>
  <c r="H280" i="59"/>
  <c r="G280" i="59"/>
  <c r="F280" i="59"/>
  <c r="E280" i="59"/>
  <c r="AI279" i="59"/>
  <c r="AH279" i="59"/>
  <c r="AG279" i="59"/>
  <c r="AF279" i="59"/>
  <c r="AE279" i="59"/>
  <c r="AD279" i="59"/>
  <c r="J279" i="59"/>
  <c r="I279" i="59"/>
  <c r="H279" i="59"/>
  <c r="G279" i="59"/>
  <c r="F279" i="59"/>
  <c r="E279" i="59"/>
  <c r="AI278" i="59"/>
  <c r="AH278" i="59"/>
  <c r="AG278" i="59"/>
  <c r="AF278" i="59"/>
  <c r="AE278" i="59"/>
  <c r="AD278" i="59"/>
  <c r="J278" i="59"/>
  <c r="I278" i="59"/>
  <c r="H278" i="59"/>
  <c r="G278" i="59"/>
  <c r="F278" i="59"/>
  <c r="E278" i="59"/>
  <c r="AI277" i="59"/>
  <c r="AH277" i="59"/>
  <c r="AG277" i="59"/>
  <c r="AF277" i="59"/>
  <c r="AE277" i="59"/>
  <c r="AD277" i="59"/>
  <c r="J277" i="59"/>
  <c r="I277" i="59"/>
  <c r="H277" i="59"/>
  <c r="G277" i="59"/>
  <c r="F277" i="59"/>
  <c r="E277" i="59"/>
  <c r="AI276" i="59"/>
  <c r="AH276" i="59"/>
  <c r="AG276" i="59"/>
  <c r="AF276" i="59"/>
  <c r="AE276" i="59"/>
  <c r="AD276" i="59"/>
  <c r="J276" i="59"/>
  <c r="I276" i="59"/>
  <c r="H276" i="59"/>
  <c r="G276" i="59"/>
  <c r="F276" i="59"/>
  <c r="E276" i="59"/>
  <c r="AI275" i="59"/>
  <c r="AH275" i="59"/>
  <c r="AG275" i="59"/>
  <c r="AF275" i="59"/>
  <c r="AE275" i="59"/>
  <c r="AD275" i="59"/>
  <c r="J275" i="59"/>
  <c r="I275" i="59"/>
  <c r="H275" i="59"/>
  <c r="G275" i="59"/>
  <c r="F275" i="59"/>
  <c r="E275" i="59"/>
  <c r="AI274" i="59"/>
  <c r="AH274" i="59"/>
  <c r="AG274" i="59"/>
  <c r="AF274" i="59"/>
  <c r="AE274" i="59"/>
  <c r="AD274" i="59"/>
  <c r="J274" i="59"/>
  <c r="I274" i="59"/>
  <c r="H274" i="59"/>
  <c r="G274" i="59"/>
  <c r="F274" i="59"/>
  <c r="E274" i="59"/>
  <c r="AI273" i="59"/>
  <c r="AH273" i="59"/>
  <c r="AG273" i="59"/>
  <c r="AF273" i="59"/>
  <c r="AE273" i="59"/>
  <c r="AD273" i="59"/>
  <c r="J273" i="59"/>
  <c r="I273" i="59"/>
  <c r="H273" i="59"/>
  <c r="G273" i="59"/>
  <c r="F273" i="59"/>
  <c r="E273" i="59"/>
  <c r="AI272" i="59"/>
  <c r="AH272" i="59"/>
  <c r="AG272" i="59"/>
  <c r="AF272" i="59"/>
  <c r="AE272" i="59"/>
  <c r="AD272" i="59"/>
  <c r="J272" i="59"/>
  <c r="I272" i="59"/>
  <c r="H272" i="59"/>
  <c r="G272" i="59"/>
  <c r="F272" i="59"/>
  <c r="E272" i="59"/>
  <c r="AI271" i="59"/>
  <c r="AH271" i="59"/>
  <c r="AG271" i="59"/>
  <c r="AF271" i="59"/>
  <c r="AE271" i="59"/>
  <c r="AD271" i="59"/>
  <c r="J271" i="59"/>
  <c r="I271" i="59"/>
  <c r="H271" i="59"/>
  <c r="G271" i="59"/>
  <c r="F271" i="59"/>
  <c r="E271" i="59"/>
  <c r="AI270" i="59"/>
  <c r="AH270" i="59"/>
  <c r="AG270" i="59"/>
  <c r="AF270" i="59"/>
  <c r="AE270" i="59"/>
  <c r="AD270" i="59"/>
  <c r="J270" i="59"/>
  <c r="I270" i="59"/>
  <c r="H270" i="59"/>
  <c r="G270" i="59"/>
  <c r="F270" i="59"/>
  <c r="E270" i="59"/>
  <c r="AI269" i="59"/>
  <c r="AH269" i="59"/>
  <c r="AG269" i="59"/>
  <c r="AF269" i="59"/>
  <c r="AE269" i="59"/>
  <c r="AD269" i="59"/>
  <c r="J269" i="59"/>
  <c r="I269" i="59"/>
  <c r="H269" i="59"/>
  <c r="G269" i="59"/>
  <c r="F269" i="59"/>
  <c r="E269" i="59"/>
  <c r="AI268" i="59"/>
  <c r="AH268" i="59"/>
  <c r="AG268" i="59"/>
  <c r="AF268" i="59"/>
  <c r="AE268" i="59"/>
  <c r="AD268" i="59"/>
  <c r="J268" i="59"/>
  <c r="I268" i="59"/>
  <c r="H268" i="59"/>
  <c r="G268" i="59"/>
  <c r="F268" i="59"/>
  <c r="E268" i="59"/>
  <c r="AI267" i="59"/>
  <c r="AH267" i="59"/>
  <c r="AG267" i="59"/>
  <c r="AF267" i="59"/>
  <c r="AE267" i="59"/>
  <c r="AD267" i="59"/>
  <c r="J267" i="59"/>
  <c r="I267" i="59"/>
  <c r="H267" i="59"/>
  <c r="G267" i="59"/>
  <c r="F267" i="59"/>
  <c r="E267" i="59"/>
  <c r="AI266" i="59"/>
  <c r="AH266" i="59"/>
  <c r="AG266" i="59"/>
  <c r="AF266" i="59"/>
  <c r="AE266" i="59"/>
  <c r="AD266" i="59"/>
  <c r="J266" i="59"/>
  <c r="I266" i="59"/>
  <c r="H266" i="59"/>
  <c r="G266" i="59"/>
  <c r="F266" i="59"/>
  <c r="E266" i="59"/>
  <c r="AI265" i="59"/>
  <c r="AH265" i="59"/>
  <c r="AG265" i="59"/>
  <c r="AF265" i="59"/>
  <c r="AE265" i="59"/>
  <c r="AD265" i="59"/>
  <c r="J265" i="59"/>
  <c r="I265" i="59"/>
  <c r="H265" i="59"/>
  <c r="G265" i="59"/>
  <c r="F265" i="59"/>
  <c r="AI264" i="59"/>
  <c r="AH264" i="59"/>
  <c r="AG264" i="59"/>
  <c r="AF264" i="59"/>
  <c r="AE264" i="59"/>
  <c r="AD264" i="59"/>
  <c r="J264" i="59"/>
  <c r="I264" i="59"/>
  <c r="H264" i="59"/>
  <c r="G264" i="59"/>
  <c r="F264" i="59"/>
  <c r="E264" i="59"/>
  <c r="AI263" i="59"/>
  <c r="AH263" i="59"/>
  <c r="AG263" i="59"/>
  <c r="AF263" i="59"/>
  <c r="AE263" i="59"/>
  <c r="AD263" i="59"/>
  <c r="J263" i="59"/>
  <c r="I263" i="59"/>
  <c r="H263" i="59"/>
  <c r="G263" i="59"/>
  <c r="F263" i="59"/>
  <c r="E263" i="59"/>
  <c r="AI262" i="59"/>
  <c r="AH262" i="59"/>
  <c r="AG262" i="59"/>
  <c r="AF262" i="59"/>
  <c r="AE262" i="59"/>
  <c r="AD262" i="59"/>
  <c r="J262" i="59"/>
  <c r="I262" i="59"/>
  <c r="H262" i="59"/>
  <c r="G262" i="59"/>
  <c r="F262" i="59"/>
  <c r="E262" i="59"/>
  <c r="AI261" i="59"/>
  <c r="AH261" i="59"/>
  <c r="AG261" i="59"/>
  <c r="AF261" i="59"/>
  <c r="AE261" i="59"/>
  <c r="AD261" i="59"/>
  <c r="J261" i="59"/>
  <c r="I261" i="59"/>
  <c r="H261" i="59"/>
  <c r="G261" i="59"/>
  <c r="F261" i="59"/>
  <c r="E261" i="59"/>
  <c r="AI260" i="59"/>
  <c r="AH260" i="59"/>
  <c r="AG260" i="59"/>
  <c r="AF260" i="59"/>
  <c r="AE260" i="59"/>
  <c r="AD260" i="59"/>
  <c r="J260" i="59"/>
  <c r="H260" i="59"/>
  <c r="G260" i="59"/>
  <c r="F260" i="59"/>
  <c r="AI259" i="59"/>
  <c r="AH259" i="59"/>
  <c r="AG259" i="59"/>
  <c r="AF259" i="59"/>
  <c r="AE259" i="59"/>
  <c r="AD259" i="59"/>
  <c r="J259" i="59"/>
  <c r="I259" i="59"/>
  <c r="H259" i="59"/>
  <c r="G259" i="59"/>
  <c r="F259" i="59"/>
  <c r="E259" i="59"/>
  <c r="AI258" i="59"/>
  <c r="AH258" i="59"/>
  <c r="AG258" i="59"/>
  <c r="AF258" i="59"/>
  <c r="AE258" i="59"/>
  <c r="AD258" i="59"/>
  <c r="J258" i="59"/>
  <c r="I258" i="59"/>
  <c r="H258" i="59"/>
  <c r="G258" i="59"/>
  <c r="F258" i="59"/>
  <c r="E258" i="59"/>
  <c r="AI257" i="59"/>
  <c r="AH257" i="59"/>
  <c r="AG257" i="59"/>
  <c r="AF257" i="59"/>
  <c r="AE257" i="59"/>
  <c r="AD257" i="59"/>
  <c r="J257" i="59"/>
  <c r="I257" i="59"/>
  <c r="H257" i="59"/>
  <c r="G257" i="59"/>
  <c r="F257" i="59"/>
  <c r="E257" i="59"/>
  <c r="AI256" i="59"/>
  <c r="AH256" i="59"/>
  <c r="AG256" i="59"/>
  <c r="AF256" i="59"/>
  <c r="AE256" i="59"/>
  <c r="AD256" i="59"/>
  <c r="J256" i="59"/>
  <c r="I256" i="59"/>
  <c r="H256" i="59"/>
  <c r="G256" i="59"/>
  <c r="F256" i="59"/>
  <c r="E256" i="59"/>
  <c r="AI251" i="59"/>
  <c r="AH251" i="59"/>
  <c r="AG251" i="59"/>
  <c r="AF251" i="59"/>
  <c r="AE251" i="59"/>
  <c r="AD251" i="59"/>
  <c r="J251" i="59"/>
  <c r="I251" i="59"/>
  <c r="H251" i="59"/>
  <c r="G251" i="59"/>
  <c r="F251" i="59"/>
  <c r="E251" i="59"/>
  <c r="AI250" i="59"/>
  <c r="AH250" i="59"/>
  <c r="AG250" i="59"/>
  <c r="AF250" i="59"/>
  <c r="AE250" i="59"/>
  <c r="AD250" i="59"/>
  <c r="J250" i="59"/>
  <c r="I250" i="59"/>
  <c r="H250" i="59"/>
  <c r="G250" i="59"/>
  <c r="F250" i="59"/>
  <c r="E250" i="59"/>
  <c r="AI249" i="59"/>
  <c r="AH249" i="59"/>
  <c r="AG249" i="59"/>
  <c r="AF249" i="59"/>
  <c r="AE249" i="59"/>
  <c r="AD249" i="59"/>
  <c r="J249" i="59"/>
  <c r="I249" i="59"/>
  <c r="H249" i="59"/>
  <c r="G249" i="59"/>
  <c r="F249" i="59"/>
  <c r="E249" i="59"/>
  <c r="AI248" i="59"/>
  <c r="AH248" i="59"/>
  <c r="AG248" i="59"/>
  <c r="AF248" i="59"/>
  <c r="AE248" i="59"/>
  <c r="AD248" i="59"/>
  <c r="J248" i="59"/>
  <c r="I248" i="59"/>
  <c r="H248" i="59"/>
  <c r="G248" i="59"/>
  <c r="F248" i="59"/>
  <c r="E248" i="59"/>
  <c r="AI247" i="59"/>
  <c r="AH247" i="59"/>
  <c r="AG247" i="59"/>
  <c r="AF247" i="59"/>
  <c r="AE247" i="59"/>
  <c r="AD247" i="59"/>
  <c r="J247" i="59"/>
  <c r="I247" i="59"/>
  <c r="H247" i="59"/>
  <c r="G247" i="59"/>
  <c r="F247" i="59"/>
  <c r="E247" i="59"/>
  <c r="AI246" i="59"/>
  <c r="AH246" i="59"/>
  <c r="AG246" i="59"/>
  <c r="AF246" i="59"/>
  <c r="AE246" i="59"/>
  <c r="AD246" i="59"/>
  <c r="J246" i="59"/>
  <c r="I246" i="59"/>
  <c r="H246" i="59"/>
  <c r="G246" i="59"/>
  <c r="F246" i="59"/>
  <c r="E246" i="59"/>
  <c r="AI245" i="59"/>
  <c r="AH245" i="59"/>
  <c r="AG245" i="59"/>
  <c r="AF245" i="59"/>
  <c r="AE245" i="59"/>
  <c r="AD245" i="59"/>
  <c r="J245" i="59"/>
  <c r="I245" i="59"/>
  <c r="H245" i="59"/>
  <c r="G245" i="59"/>
  <c r="F245" i="59"/>
  <c r="E245" i="59"/>
  <c r="AI244" i="59"/>
  <c r="AH244" i="59"/>
  <c r="AG244" i="59"/>
  <c r="AF244" i="59"/>
  <c r="AE244" i="59"/>
  <c r="AD244" i="59"/>
  <c r="J244" i="59"/>
  <c r="I244" i="59"/>
  <c r="H244" i="59"/>
  <c r="G244" i="59"/>
  <c r="F244" i="59"/>
  <c r="E244" i="59"/>
  <c r="AI243" i="59"/>
  <c r="AH243" i="59"/>
  <c r="AG243" i="59"/>
  <c r="AF243" i="59"/>
  <c r="AE243" i="59"/>
  <c r="AD243" i="59"/>
  <c r="J243" i="59"/>
  <c r="I243" i="59"/>
  <c r="H243" i="59"/>
  <c r="G243" i="59"/>
  <c r="F243" i="59"/>
  <c r="E243" i="59"/>
  <c r="AI242" i="59"/>
  <c r="AH242" i="59"/>
  <c r="AG242" i="59"/>
  <c r="AF242" i="59"/>
  <c r="AE242" i="59"/>
  <c r="AD242" i="59"/>
  <c r="J242" i="59"/>
  <c r="I242" i="59"/>
  <c r="H242" i="59"/>
  <c r="G242" i="59"/>
  <c r="F242" i="59"/>
  <c r="E242" i="59"/>
  <c r="AI241" i="59"/>
  <c r="AH241" i="59"/>
  <c r="AG241" i="59"/>
  <c r="AF241" i="59"/>
  <c r="AE241" i="59"/>
  <c r="AD241" i="59"/>
  <c r="J241" i="59"/>
  <c r="I241" i="59"/>
  <c r="H241" i="59"/>
  <c r="G241" i="59"/>
  <c r="F241" i="59"/>
  <c r="E241" i="59"/>
  <c r="AI240" i="59"/>
  <c r="AH240" i="59"/>
  <c r="AG240" i="59"/>
  <c r="AF240" i="59"/>
  <c r="AE240" i="59"/>
  <c r="AD240" i="59"/>
  <c r="J240" i="59"/>
  <c r="I240" i="59"/>
  <c r="H240" i="59"/>
  <c r="G240" i="59"/>
  <c r="F240" i="59"/>
  <c r="E240" i="59"/>
  <c r="AI239" i="59"/>
  <c r="AH239" i="59"/>
  <c r="AG239" i="59"/>
  <c r="AF239" i="59"/>
  <c r="AE239" i="59"/>
  <c r="AD239" i="59"/>
  <c r="J239" i="59"/>
  <c r="I239" i="59"/>
  <c r="H239" i="59"/>
  <c r="G239" i="59"/>
  <c r="F239" i="59"/>
  <c r="E239" i="59"/>
  <c r="AI238" i="59"/>
  <c r="AH238" i="59"/>
  <c r="AG238" i="59"/>
  <c r="AF238" i="59"/>
  <c r="AE238" i="59"/>
  <c r="AD238" i="59"/>
  <c r="J238" i="59"/>
  <c r="I238" i="59"/>
  <c r="H238" i="59"/>
  <c r="G238" i="59"/>
  <c r="F238" i="59"/>
  <c r="E238" i="59"/>
  <c r="AI237" i="59"/>
  <c r="AH237" i="59"/>
  <c r="AG237" i="59"/>
  <c r="AF237" i="59"/>
  <c r="AE237" i="59"/>
  <c r="AD237" i="59"/>
  <c r="J237" i="59"/>
  <c r="I237" i="59"/>
  <c r="H237" i="59"/>
  <c r="G237" i="59"/>
  <c r="F237" i="59"/>
  <c r="E237" i="59"/>
  <c r="AI236" i="59"/>
  <c r="AH236" i="59"/>
  <c r="AG236" i="59"/>
  <c r="AF236" i="59"/>
  <c r="AE236" i="59"/>
  <c r="AD236" i="59"/>
  <c r="J236" i="59"/>
  <c r="I236" i="59"/>
  <c r="H236" i="59"/>
  <c r="G236" i="59"/>
  <c r="F236" i="59"/>
  <c r="E236" i="59"/>
  <c r="AI235" i="59"/>
  <c r="AH235" i="59"/>
  <c r="AG235" i="59"/>
  <c r="AF235" i="59"/>
  <c r="AE235" i="59"/>
  <c r="AD235" i="59"/>
  <c r="J235" i="59"/>
  <c r="I235" i="59"/>
  <c r="H235" i="59"/>
  <c r="G235" i="59"/>
  <c r="F235" i="59"/>
  <c r="E235" i="59"/>
  <c r="AI234" i="59"/>
  <c r="AH234" i="59"/>
  <c r="AG234" i="59"/>
  <c r="AF234" i="59"/>
  <c r="AE234" i="59"/>
  <c r="AD234" i="59"/>
  <c r="J234" i="59"/>
  <c r="I234" i="59"/>
  <c r="H234" i="59"/>
  <c r="G234" i="59"/>
  <c r="F234" i="59"/>
  <c r="E234" i="59"/>
  <c r="AI233" i="59"/>
  <c r="AH233" i="59"/>
  <c r="AG233" i="59"/>
  <c r="AF233" i="59"/>
  <c r="AE233" i="59"/>
  <c r="AD233" i="59"/>
  <c r="J233" i="59"/>
  <c r="I233" i="59"/>
  <c r="H233" i="59"/>
  <c r="G233" i="59"/>
  <c r="F233" i="59"/>
  <c r="E233" i="59"/>
  <c r="AI232" i="59"/>
  <c r="AH232" i="59"/>
  <c r="AG232" i="59"/>
  <c r="AF232" i="59"/>
  <c r="AE232" i="59"/>
  <c r="AD232" i="59"/>
  <c r="J232" i="59"/>
  <c r="I232" i="59"/>
  <c r="H232" i="59"/>
  <c r="G232" i="59"/>
  <c r="F232" i="59"/>
  <c r="E232" i="59"/>
  <c r="AI231" i="59"/>
  <c r="AH231" i="59"/>
  <c r="AG231" i="59"/>
  <c r="AF231" i="59"/>
  <c r="AE231" i="59"/>
  <c r="AD231" i="59"/>
  <c r="J231" i="59"/>
  <c r="I231" i="59"/>
  <c r="H231" i="59"/>
  <c r="G231" i="59"/>
  <c r="F231" i="59"/>
  <c r="E231" i="59"/>
  <c r="AI230" i="59"/>
  <c r="AH230" i="59"/>
  <c r="AG230" i="59"/>
  <c r="AF230" i="59"/>
  <c r="AE230" i="59"/>
  <c r="AD230" i="59"/>
  <c r="J230" i="59"/>
  <c r="I230" i="59"/>
  <c r="H230" i="59"/>
  <c r="G230" i="59"/>
  <c r="F230" i="59"/>
  <c r="E230" i="59"/>
  <c r="AI229" i="59"/>
  <c r="AH229" i="59"/>
  <c r="AG229" i="59"/>
  <c r="AF229" i="59"/>
  <c r="AE229" i="59"/>
  <c r="AD229" i="59"/>
  <c r="J229" i="59"/>
  <c r="I229" i="59"/>
  <c r="H229" i="59"/>
  <c r="G229" i="59"/>
  <c r="F229" i="59"/>
  <c r="E229" i="59"/>
  <c r="AI228" i="59"/>
  <c r="AH228" i="59"/>
  <c r="AG228" i="59"/>
  <c r="AF228" i="59"/>
  <c r="AE228" i="59"/>
  <c r="AD228" i="59"/>
  <c r="J228" i="59"/>
  <c r="I228" i="59"/>
  <c r="H228" i="59"/>
  <c r="G228" i="59"/>
  <c r="F228" i="59"/>
  <c r="E228" i="59"/>
  <c r="AI227" i="59"/>
  <c r="AH227" i="59"/>
  <c r="AG227" i="59"/>
  <c r="AF227" i="59"/>
  <c r="AE227" i="59"/>
  <c r="AD227" i="59"/>
  <c r="J227" i="59"/>
  <c r="I227" i="59"/>
  <c r="H227" i="59"/>
  <c r="G227" i="59"/>
  <c r="F227" i="59"/>
  <c r="E227" i="59"/>
  <c r="AI226" i="59"/>
  <c r="AH226" i="59"/>
  <c r="AG226" i="59"/>
  <c r="AF226" i="59"/>
  <c r="AE226" i="59"/>
  <c r="AD226" i="59"/>
  <c r="J226" i="59"/>
  <c r="I226" i="59"/>
  <c r="H226" i="59"/>
  <c r="G226" i="59"/>
  <c r="F226" i="59"/>
  <c r="E226" i="59"/>
  <c r="AI225" i="59"/>
  <c r="AH225" i="59"/>
  <c r="AG225" i="59"/>
  <c r="AF225" i="59"/>
  <c r="AE225" i="59"/>
  <c r="AD225" i="59"/>
  <c r="J225" i="59"/>
  <c r="I225" i="59"/>
  <c r="H225" i="59"/>
  <c r="G225" i="59"/>
  <c r="F225" i="59"/>
  <c r="E225" i="59"/>
  <c r="AI224" i="59"/>
  <c r="AH224" i="59"/>
  <c r="AG224" i="59"/>
  <c r="AF224" i="59"/>
  <c r="AE224" i="59"/>
  <c r="AD224" i="59"/>
  <c r="J224" i="59"/>
  <c r="I224" i="59"/>
  <c r="H224" i="59"/>
  <c r="G224" i="59"/>
  <c r="F224" i="59"/>
  <c r="E224" i="59"/>
  <c r="AI223" i="59"/>
  <c r="AH223" i="59"/>
  <c r="AG223" i="59"/>
  <c r="AF223" i="59"/>
  <c r="AE223" i="59"/>
  <c r="AD223" i="59"/>
  <c r="J223" i="59"/>
  <c r="I223" i="59"/>
  <c r="H223" i="59"/>
  <c r="G223" i="59"/>
  <c r="F223" i="59"/>
  <c r="E223" i="59"/>
  <c r="AI222" i="59"/>
  <c r="AH222" i="59"/>
  <c r="AG222" i="59"/>
  <c r="AF222" i="59"/>
  <c r="AE222" i="59"/>
  <c r="AD222" i="59"/>
  <c r="J222" i="59"/>
  <c r="I222" i="59"/>
  <c r="H222" i="59"/>
  <c r="G222" i="59"/>
  <c r="F222" i="59"/>
  <c r="E222" i="59"/>
  <c r="AI221" i="59"/>
  <c r="AH221" i="59"/>
  <c r="AG221" i="59"/>
  <c r="AF221" i="59"/>
  <c r="AE221" i="59"/>
  <c r="AD221" i="59"/>
  <c r="J221" i="59"/>
  <c r="I221" i="59"/>
  <c r="H221" i="59"/>
  <c r="G221" i="59"/>
  <c r="F221" i="59"/>
  <c r="E221" i="59"/>
  <c r="AI220" i="59"/>
  <c r="AH220" i="59"/>
  <c r="AG220" i="59"/>
  <c r="AF220" i="59"/>
  <c r="AE220" i="59"/>
  <c r="AD220" i="59"/>
  <c r="J220" i="59"/>
  <c r="I220" i="59"/>
  <c r="H220" i="59"/>
  <c r="G220" i="59"/>
  <c r="F220" i="59"/>
  <c r="E220" i="59"/>
  <c r="AI219" i="59"/>
  <c r="AH219" i="59"/>
  <c r="AG219" i="59"/>
  <c r="AF219" i="59"/>
  <c r="AE219" i="59"/>
  <c r="AD219" i="59"/>
  <c r="J219" i="59"/>
  <c r="I219" i="59"/>
  <c r="H219" i="59"/>
  <c r="G219" i="59"/>
  <c r="F219" i="59"/>
  <c r="E219" i="59"/>
  <c r="AI218" i="59"/>
  <c r="AH218" i="59"/>
  <c r="AG218" i="59"/>
  <c r="AF218" i="59"/>
  <c r="AE218" i="59"/>
  <c r="AD218" i="59"/>
  <c r="J218" i="59"/>
  <c r="I218" i="59"/>
  <c r="H218" i="59"/>
  <c r="G218" i="59"/>
  <c r="F218" i="59"/>
  <c r="E218" i="59"/>
  <c r="AI217" i="59"/>
  <c r="AH217" i="59"/>
  <c r="AG217" i="59"/>
  <c r="AF217" i="59"/>
  <c r="AE217" i="59"/>
  <c r="AD217" i="59"/>
  <c r="J217" i="59"/>
  <c r="I217" i="59"/>
  <c r="H217" i="59"/>
  <c r="G217" i="59"/>
  <c r="F217" i="59"/>
  <c r="E217" i="59"/>
  <c r="AI216" i="59"/>
  <c r="AH216" i="59"/>
  <c r="AG216" i="59"/>
  <c r="AF216" i="59"/>
  <c r="AE216" i="59"/>
  <c r="AD216" i="59"/>
  <c r="J216" i="59"/>
  <c r="I216" i="59"/>
  <c r="H216" i="59"/>
  <c r="G216" i="59"/>
  <c r="F216" i="59"/>
  <c r="E216" i="59"/>
  <c r="AI215" i="59"/>
  <c r="AH215" i="59"/>
  <c r="AG215" i="59"/>
  <c r="AF215" i="59"/>
  <c r="AE215" i="59"/>
  <c r="AD215" i="59"/>
  <c r="J215" i="59"/>
  <c r="H215" i="59"/>
  <c r="G215" i="59"/>
  <c r="F215" i="59"/>
  <c r="AI214" i="59"/>
  <c r="AH214" i="59"/>
  <c r="AG214" i="59"/>
  <c r="AF214" i="59"/>
  <c r="AE214" i="59"/>
  <c r="AD214" i="59"/>
  <c r="J214" i="59"/>
  <c r="I214" i="59"/>
  <c r="H214" i="59"/>
  <c r="G214" i="59"/>
  <c r="F214" i="59"/>
  <c r="E214" i="59"/>
  <c r="AI213" i="59"/>
  <c r="AH213" i="59"/>
  <c r="AG213" i="59"/>
  <c r="AF213" i="59"/>
  <c r="AE213" i="59"/>
  <c r="AD213" i="59"/>
  <c r="J213" i="59"/>
  <c r="I213" i="59"/>
  <c r="H213" i="59"/>
  <c r="G213" i="59"/>
  <c r="F213" i="59"/>
  <c r="E213" i="59"/>
  <c r="AI212" i="59"/>
  <c r="AH212" i="59"/>
  <c r="AG212" i="59"/>
  <c r="AF212" i="59"/>
  <c r="AE212" i="59"/>
  <c r="AD212" i="59"/>
  <c r="J212" i="59"/>
  <c r="I212" i="59"/>
  <c r="H212" i="59"/>
  <c r="G212" i="59"/>
  <c r="F212" i="59"/>
  <c r="E212" i="59"/>
  <c r="AI207" i="59"/>
  <c r="AH207" i="59"/>
  <c r="AG207" i="59"/>
  <c r="AF207" i="59"/>
  <c r="AE207" i="59"/>
  <c r="AD207" i="59"/>
  <c r="J207" i="59"/>
  <c r="I207" i="59"/>
  <c r="H207" i="59"/>
  <c r="G207" i="59"/>
  <c r="F207" i="59"/>
  <c r="E207" i="59"/>
  <c r="AI206" i="59"/>
  <c r="AH206" i="59"/>
  <c r="AG206" i="59"/>
  <c r="AF206" i="59"/>
  <c r="AE206" i="59"/>
  <c r="AD206" i="59"/>
  <c r="J206" i="59"/>
  <c r="I206" i="59"/>
  <c r="H206" i="59"/>
  <c r="G206" i="59"/>
  <c r="F206" i="59"/>
  <c r="E206" i="59"/>
  <c r="AI205" i="59"/>
  <c r="AH205" i="59"/>
  <c r="AG205" i="59"/>
  <c r="AF205" i="59"/>
  <c r="AE205" i="59"/>
  <c r="AD205" i="59"/>
  <c r="J205" i="59"/>
  <c r="I205" i="59"/>
  <c r="H205" i="59"/>
  <c r="G205" i="59"/>
  <c r="F205" i="59"/>
  <c r="E205" i="59"/>
  <c r="AI204" i="59"/>
  <c r="AH204" i="59"/>
  <c r="AG204" i="59"/>
  <c r="AF204" i="59"/>
  <c r="AE204" i="59"/>
  <c r="AD204" i="59"/>
  <c r="J204" i="59"/>
  <c r="I204" i="59"/>
  <c r="H204" i="59"/>
  <c r="G204" i="59"/>
  <c r="F204" i="59"/>
  <c r="E204" i="59"/>
  <c r="AI203" i="59"/>
  <c r="AH203" i="59"/>
  <c r="AG203" i="59"/>
  <c r="AF203" i="59"/>
  <c r="AE203" i="59"/>
  <c r="AD203" i="59"/>
  <c r="J203" i="59"/>
  <c r="I203" i="59"/>
  <c r="H203" i="59"/>
  <c r="G203" i="59"/>
  <c r="F203" i="59"/>
  <c r="E203" i="59"/>
  <c r="AI202" i="59"/>
  <c r="AH202" i="59"/>
  <c r="AG202" i="59"/>
  <c r="AF202" i="59"/>
  <c r="AE202" i="59"/>
  <c r="AD202" i="59"/>
  <c r="J202" i="59"/>
  <c r="I202" i="59"/>
  <c r="H202" i="59"/>
  <c r="G202" i="59"/>
  <c r="F202" i="59"/>
  <c r="E202" i="59"/>
  <c r="AI201" i="59"/>
  <c r="AH201" i="59"/>
  <c r="AG201" i="59"/>
  <c r="AF201" i="59"/>
  <c r="AE201" i="59"/>
  <c r="AD201" i="59"/>
  <c r="J201" i="59"/>
  <c r="I201" i="59"/>
  <c r="H201" i="59"/>
  <c r="G201" i="59"/>
  <c r="F201" i="59"/>
  <c r="E201" i="59"/>
  <c r="AI200" i="59"/>
  <c r="AH200" i="59"/>
  <c r="AG200" i="59"/>
  <c r="AF200" i="59"/>
  <c r="AE200" i="59"/>
  <c r="AD200" i="59"/>
  <c r="J200" i="59"/>
  <c r="I200" i="59"/>
  <c r="H200" i="59"/>
  <c r="G200" i="59"/>
  <c r="F200" i="59"/>
  <c r="E200" i="59"/>
  <c r="AI199" i="59"/>
  <c r="AH199" i="59"/>
  <c r="AG199" i="59"/>
  <c r="AF199" i="59"/>
  <c r="AE199" i="59"/>
  <c r="AD199" i="59"/>
  <c r="J199" i="59"/>
  <c r="I199" i="59"/>
  <c r="H199" i="59"/>
  <c r="G199" i="59"/>
  <c r="F199" i="59"/>
  <c r="E199" i="59"/>
  <c r="AI198" i="59"/>
  <c r="AH198" i="59"/>
  <c r="AG198" i="59"/>
  <c r="AF198" i="59"/>
  <c r="AE198" i="59"/>
  <c r="AD198" i="59"/>
  <c r="J198" i="59"/>
  <c r="I198" i="59"/>
  <c r="H198" i="59"/>
  <c r="G198" i="59"/>
  <c r="F198" i="59"/>
  <c r="E198" i="59"/>
  <c r="AI197" i="59"/>
  <c r="AH197" i="59"/>
  <c r="AG197" i="59"/>
  <c r="AF197" i="59"/>
  <c r="AE197" i="59"/>
  <c r="AD197" i="59"/>
  <c r="J197" i="59"/>
  <c r="I197" i="59"/>
  <c r="H197" i="59"/>
  <c r="G197" i="59"/>
  <c r="F197" i="59"/>
  <c r="E197" i="59"/>
  <c r="AI196" i="59"/>
  <c r="AH196" i="59"/>
  <c r="AG196" i="59"/>
  <c r="AF196" i="59"/>
  <c r="AE196" i="59"/>
  <c r="AD196" i="59"/>
  <c r="J196" i="59"/>
  <c r="I196" i="59"/>
  <c r="H196" i="59"/>
  <c r="G196" i="59"/>
  <c r="F196" i="59"/>
  <c r="E196" i="59"/>
  <c r="AI195" i="59"/>
  <c r="AH195" i="59"/>
  <c r="AG195" i="59"/>
  <c r="AF195" i="59"/>
  <c r="AE195" i="59"/>
  <c r="AD195" i="59"/>
  <c r="J195" i="59"/>
  <c r="I195" i="59"/>
  <c r="H195" i="59"/>
  <c r="G195" i="59"/>
  <c r="F195" i="59"/>
  <c r="E195" i="59"/>
  <c r="AI194" i="59"/>
  <c r="AH194" i="59"/>
  <c r="AG194" i="59"/>
  <c r="AF194" i="59"/>
  <c r="AE194" i="59"/>
  <c r="AD194" i="59"/>
  <c r="J194" i="59"/>
  <c r="I194" i="59"/>
  <c r="H194" i="59"/>
  <c r="G194" i="59"/>
  <c r="F194" i="59"/>
  <c r="E194" i="59"/>
  <c r="AI193" i="59"/>
  <c r="AH193" i="59"/>
  <c r="AG193" i="59"/>
  <c r="AF193" i="59"/>
  <c r="AE193" i="59"/>
  <c r="AD193" i="59"/>
  <c r="J193" i="59"/>
  <c r="I193" i="59"/>
  <c r="H193" i="59"/>
  <c r="G193" i="59"/>
  <c r="F193" i="59"/>
  <c r="E193" i="59"/>
  <c r="AI192" i="59"/>
  <c r="AH192" i="59"/>
  <c r="AG192" i="59"/>
  <c r="AF192" i="59"/>
  <c r="AE192" i="59"/>
  <c r="AD192" i="59"/>
  <c r="J192" i="59"/>
  <c r="I192" i="59"/>
  <c r="H192" i="59"/>
  <c r="G192" i="59"/>
  <c r="F192" i="59"/>
  <c r="E192" i="59"/>
  <c r="AI191" i="59"/>
  <c r="AH191" i="59"/>
  <c r="AG191" i="59"/>
  <c r="AF191" i="59"/>
  <c r="AE191" i="59"/>
  <c r="AD191" i="59"/>
  <c r="J191" i="59"/>
  <c r="I191" i="59"/>
  <c r="H191" i="59"/>
  <c r="G191" i="59"/>
  <c r="F191" i="59"/>
  <c r="E191" i="59"/>
  <c r="AI190" i="59"/>
  <c r="AH190" i="59"/>
  <c r="AG190" i="59"/>
  <c r="AF190" i="59"/>
  <c r="AE190" i="59"/>
  <c r="AD190" i="59"/>
  <c r="J190" i="59"/>
  <c r="I190" i="59"/>
  <c r="H190" i="59"/>
  <c r="G190" i="59"/>
  <c r="F190" i="59"/>
  <c r="E190" i="59"/>
  <c r="AI189" i="59"/>
  <c r="AH189" i="59"/>
  <c r="AG189" i="59"/>
  <c r="AF189" i="59"/>
  <c r="AE189" i="59"/>
  <c r="AD189" i="59"/>
  <c r="J189" i="59"/>
  <c r="I189" i="59"/>
  <c r="H189" i="59"/>
  <c r="G189" i="59"/>
  <c r="F189" i="59"/>
  <c r="E189" i="59"/>
  <c r="AI188" i="59"/>
  <c r="AH188" i="59"/>
  <c r="AG188" i="59"/>
  <c r="AF188" i="59"/>
  <c r="AE188" i="59"/>
  <c r="AD188" i="59"/>
  <c r="J188" i="59"/>
  <c r="I188" i="59"/>
  <c r="H188" i="59"/>
  <c r="G188" i="59"/>
  <c r="F188" i="59"/>
  <c r="E188" i="59"/>
  <c r="AI187" i="59"/>
  <c r="AH187" i="59"/>
  <c r="AG187" i="59"/>
  <c r="AF187" i="59"/>
  <c r="AE187" i="59"/>
  <c r="AD187" i="59"/>
  <c r="J187" i="59"/>
  <c r="I187" i="59"/>
  <c r="H187" i="59"/>
  <c r="G187" i="59"/>
  <c r="F187" i="59"/>
  <c r="E187" i="59"/>
  <c r="AI186" i="59"/>
  <c r="AH186" i="59"/>
  <c r="AG186" i="59"/>
  <c r="AF186" i="59"/>
  <c r="AE186" i="59"/>
  <c r="AD186" i="59"/>
  <c r="J186" i="59"/>
  <c r="I186" i="59"/>
  <c r="H186" i="59"/>
  <c r="G186" i="59"/>
  <c r="F186" i="59"/>
  <c r="E186" i="59"/>
  <c r="AI185" i="59"/>
  <c r="AH185" i="59"/>
  <c r="AG185" i="59"/>
  <c r="AF185" i="59"/>
  <c r="AE185" i="59"/>
  <c r="AD185" i="59"/>
  <c r="J185" i="59"/>
  <c r="I185" i="59"/>
  <c r="H185" i="59"/>
  <c r="G185" i="59"/>
  <c r="F185" i="59"/>
  <c r="E185" i="59"/>
  <c r="AI184" i="59"/>
  <c r="AH184" i="59"/>
  <c r="AG184" i="59"/>
  <c r="AF184" i="59"/>
  <c r="AE184" i="59"/>
  <c r="AD184" i="59"/>
  <c r="J184" i="59"/>
  <c r="I184" i="59"/>
  <c r="H184" i="59"/>
  <c r="G184" i="59"/>
  <c r="F184" i="59"/>
  <c r="E184" i="59"/>
  <c r="AI183" i="59"/>
  <c r="AH183" i="59"/>
  <c r="AG183" i="59"/>
  <c r="AF183" i="59"/>
  <c r="AE183" i="59"/>
  <c r="AD183" i="59"/>
  <c r="J183" i="59"/>
  <c r="I183" i="59"/>
  <c r="H183" i="59"/>
  <c r="G183" i="59"/>
  <c r="F183" i="59"/>
  <c r="E183" i="59"/>
  <c r="AI182" i="59"/>
  <c r="AH182" i="59"/>
  <c r="AG182" i="59"/>
  <c r="AF182" i="59"/>
  <c r="AD182" i="59"/>
  <c r="J182" i="59"/>
  <c r="I182" i="59"/>
  <c r="G182" i="59"/>
  <c r="E182" i="59"/>
  <c r="AI181" i="59"/>
  <c r="AH181" i="59"/>
  <c r="AG181" i="59"/>
  <c r="AF181" i="59"/>
  <c r="AE181" i="59"/>
  <c r="AD181" i="59"/>
  <c r="J181" i="59"/>
  <c r="I181" i="59"/>
  <c r="H181" i="59"/>
  <c r="G181" i="59"/>
  <c r="F181" i="59"/>
  <c r="E181" i="59"/>
  <c r="AI180" i="59"/>
  <c r="AH180" i="59"/>
  <c r="AG180" i="59"/>
  <c r="AF180" i="59"/>
  <c r="AE180" i="59"/>
  <c r="AD180" i="59"/>
  <c r="J180" i="59"/>
  <c r="I180" i="59"/>
  <c r="H180" i="59"/>
  <c r="G180" i="59"/>
  <c r="F180" i="59"/>
  <c r="E180" i="59"/>
  <c r="AI179" i="59"/>
  <c r="AH179" i="59"/>
  <c r="AG179" i="59"/>
  <c r="AF179" i="59"/>
  <c r="AE179" i="59"/>
  <c r="AD179" i="59"/>
  <c r="J179" i="59"/>
  <c r="I179" i="59"/>
  <c r="H179" i="59"/>
  <c r="G179" i="59"/>
  <c r="F179" i="59"/>
  <c r="E179" i="59"/>
  <c r="AI178" i="59"/>
  <c r="AH178" i="59"/>
  <c r="AG178" i="59"/>
  <c r="AF178" i="59"/>
  <c r="AE178" i="59"/>
  <c r="AD178" i="59"/>
  <c r="J178" i="59"/>
  <c r="I178" i="59"/>
  <c r="H178" i="59"/>
  <c r="G178" i="59"/>
  <c r="F178" i="59"/>
  <c r="E178" i="59"/>
  <c r="AH177" i="59"/>
  <c r="AG177" i="59"/>
  <c r="AF177" i="59"/>
  <c r="AD177" i="59"/>
  <c r="I177" i="59"/>
  <c r="H177" i="59"/>
  <c r="G177" i="59"/>
  <c r="E177" i="59"/>
  <c r="AI176" i="59"/>
  <c r="AH176" i="59"/>
  <c r="AG176" i="59"/>
  <c r="AF176" i="59"/>
  <c r="AE176" i="59"/>
  <c r="AD176" i="59"/>
  <c r="J176" i="59"/>
  <c r="I176" i="59"/>
  <c r="H176" i="59"/>
  <c r="G176" i="59"/>
  <c r="F176" i="59"/>
  <c r="E176" i="59"/>
  <c r="AI175" i="59"/>
  <c r="AH175" i="59"/>
  <c r="AG175" i="59"/>
  <c r="AF175" i="59"/>
  <c r="AE175" i="59"/>
  <c r="AD175" i="59"/>
  <c r="J175" i="59"/>
  <c r="I175" i="59"/>
  <c r="H175" i="59"/>
  <c r="G175" i="59"/>
  <c r="F175" i="59"/>
  <c r="E175" i="59"/>
  <c r="AI174" i="59"/>
  <c r="AH174" i="59"/>
  <c r="AG174" i="59"/>
  <c r="AF174" i="59"/>
  <c r="AE174" i="59"/>
  <c r="AD174" i="59"/>
  <c r="J174" i="59"/>
  <c r="I174" i="59"/>
  <c r="H174" i="59"/>
  <c r="G174" i="59"/>
  <c r="F174" i="59"/>
  <c r="E174" i="59"/>
  <c r="AI173" i="59"/>
  <c r="AH173" i="59"/>
  <c r="AG173" i="59"/>
  <c r="AF173" i="59"/>
  <c r="AE173" i="59"/>
  <c r="AD173" i="59"/>
  <c r="J173" i="59"/>
  <c r="I173" i="59"/>
  <c r="H173" i="59"/>
  <c r="G173" i="59"/>
  <c r="F173" i="59"/>
  <c r="E173" i="59"/>
  <c r="AI172" i="59"/>
  <c r="AH172" i="59"/>
  <c r="AG172" i="59"/>
  <c r="AF172" i="59"/>
  <c r="AE172" i="59"/>
  <c r="AD172" i="59"/>
  <c r="I172" i="59"/>
  <c r="H172" i="59"/>
  <c r="G172" i="59"/>
  <c r="F172" i="59"/>
  <c r="E172" i="59"/>
  <c r="AI171" i="59"/>
  <c r="AH171" i="59"/>
  <c r="AG171" i="59"/>
  <c r="AF171" i="59"/>
  <c r="AE171" i="59"/>
  <c r="AD171" i="59"/>
  <c r="J171" i="59"/>
  <c r="I171" i="59"/>
  <c r="H171" i="59"/>
  <c r="G171" i="59"/>
  <c r="F171" i="59"/>
  <c r="E171" i="59"/>
  <c r="AI170" i="59"/>
  <c r="AH170" i="59"/>
  <c r="AG170" i="59"/>
  <c r="AF170" i="59"/>
  <c r="AE170" i="59"/>
  <c r="AD170" i="59"/>
  <c r="J170" i="59"/>
  <c r="I170" i="59"/>
  <c r="H170" i="59"/>
  <c r="G170" i="59"/>
  <c r="F170" i="59"/>
  <c r="E170" i="59"/>
  <c r="AI169" i="59"/>
  <c r="AH169" i="59"/>
  <c r="AG169" i="59"/>
  <c r="AF169" i="59"/>
  <c r="AE169" i="59"/>
  <c r="AD169" i="59"/>
  <c r="J169" i="59"/>
  <c r="I169" i="59"/>
  <c r="H169" i="59"/>
  <c r="G169" i="59"/>
  <c r="F169" i="59"/>
  <c r="E169" i="59"/>
  <c r="AI168" i="59"/>
  <c r="AH168" i="59"/>
  <c r="AG168" i="59"/>
  <c r="AF168" i="59"/>
  <c r="AE168" i="59"/>
  <c r="AD168" i="59"/>
  <c r="J168" i="59"/>
  <c r="I168" i="59"/>
  <c r="H168" i="59"/>
  <c r="G168" i="59"/>
  <c r="F168" i="59"/>
  <c r="E168" i="59"/>
  <c r="AI163" i="59"/>
  <c r="AH163" i="59"/>
  <c r="AG163" i="59"/>
  <c r="AF163" i="59"/>
  <c r="AE163" i="59"/>
  <c r="AD163" i="59"/>
  <c r="J163" i="59"/>
  <c r="I163" i="59"/>
  <c r="H163" i="59"/>
  <c r="G163" i="59"/>
  <c r="F163" i="59"/>
  <c r="E163" i="59"/>
  <c r="AI162" i="59"/>
  <c r="AH162" i="59"/>
  <c r="AG162" i="59"/>
  <c r="AF162" i="59"/>
  <c r="AE162" i="59"/>
  <c r="AD162" i="59"/>
  <c r="J162" i="59"/>
  <c r="I162" i="59"/>
  <c r="H162" i="59"/>
  <c r="G162" i="59"/>
  <c r="F162" i="59"/>
  <c r="E162" i="59"/>
  <c r="AI161" i="59"/>
  <c r="AH161" i="59"/>
  <c r="AG161" i="59"/>
  <c r="AF161" i="59"/>
  <c r="AE161" i="59"/>
  <c r="AD161" i="59"/>
  <c r="J161" i="59"/>
  <c r="I161" i="59"/>
  <c r="H161" i="59"/>
  <c r="G161" i="59"/>
  <c r="F161" i="59"/>
  <c r="E161" i="59"/>
  <c r="AI160" i="59"/>
  <c r="AH160" i="59"/>
  <c r="AG160" i="59"/>
  <c r="AF160" i="59"/>
  <c r="AE160" i="59"/>
  <c r="AD160" i="59"/>
  <c r="J160" i="59"/>
  <c r="I160" i="59"/>
  <c r="H160" i="59"/>
  <c r="G160" i="59"/>
  <c r="F160" i="59"/>
  <c r="E160" i="59"/>
  <c r="AI159" i="59"/>
  <c r="AH159" i="59"/>
  <c r="AG159" i="59"/>
  <c r="AF159" i="59"/>
  <c r="AE159" i="59"/>
  <c r="AD159" i="59"/>
  <c r="J159" i="59"/>
  <c r="I159" i="59"/>
  <c r="H159" i="59"/>
  <c r="G159" i="59"/>
  <c r="F159" i="59"/>
  <c r="E159" i="59"/>
  <c r="AI158" i="59"/>
  <c r="AH158" i="59"/>
  <c r="AG158" i="59"/>
  <c r="AF158" i="59"/>
  <c r="AE158" i="59"/>
  <c r="AD158" i="59"/>
  <c r="J158" i="59"/>
  <c r="I158" i="59"/>
  <c r="H158" i="59"/>
  <c r="G158" i="59"/>
  <c r="F158" i="59"/>
  <c r="E158" i="59"/>
  <c r="AI157" i="59"/>
  <c r="AH157" i="59"/>
  <c r="AG157" i="59"/>
  <c r="AF157" i="59"/>
  <c r="AE157" i="59"/>
  <c r="AD157" i="59"/>
  <c r="J157" i="59"/>
  <c r="I157" i="59"/>
  <c r="H157" i="59"/>
  <c r="G157" i="59"/>
  <c r="F157" i="59"/>
  <c r="E157" i="59"/>
  <c r="AI156" i="59"/>
  <c r="AH156" i="59"/>
  <c r="AG156" i="59"/>
  <c r="AF156" i="59"/>
  <c r="AE156" i="59"/>
  <c r="AD156" i="59"/>
  <c r="J156" i="59"/>
  <c r="I156" i="59"/>
  <c r="H156" i="59"/>
  <c r="G156" i="59"/>
  <c r="F156" i="59"/>
  <c r="E156" i="59"/>
  <c r="AI155" i="59"/>
  <c r="AH155" i="59"/>
  <c r="AG155" i="59"/>
  <c r="AF155" i="59"/>
  <c r="AE155" i="59"/>
  <c r="AD155" i="59"/>
  <c r="J155" i="59"/>
  <c r="I155" i="59"/>
  <c r="H155" i="59"/>
  <c r="G155" i="59"/>
  <c r="F155" i="59"/>
  <c r="E155" i="59"/>
  <c r="AI154" i="59"/>
  <c r="AH154" i="59"/>
  <c r="AG154" i="59"/>
  <c r="AF154" i="59"/>
  <c r="AE154" i="59"/>
  <c r="AD154" i="59"/>
  <c r="J154" i="59"/>
  <c r="I154" i="59"/>
  <c r="H154" i="59"/>
  <c r="G154" i="59"/>
  <c r="F154" i="59"/>
  <c r="E154" i="59"/>
  <c r="AI153" i="59"/>
  <c r="AH153" i="59"/>
  <c r="AG153" i="59"/>
  <c r="AF153" i="59"/>
  <c r="AE153" i="59"/>
  <c r="AD153" i="59"/>
  <c r="J153" i="59"/>
  <c r="I153" i="59"/>
  <c r="H153" i="59"/>
  <c r="G153" i="59"/>
  <c r="F153" i="59"/>
  <c r="E153" i="59"/>
  <c r="AI152" i="59"/>
  <c r="AH152" i="59"/>
  <c r="AG152" i="59"/>
  <c r="AF152" i="59"/>
  <c r="AE152" i="59"/>
  <c r="AD152" i="59"/>
  <c r="J152" i="59"/>
  <c r="I152" i="59"/>
  <c r="H152" i="59"/>
  <c r="G152" i="59"/>
  <c r="F152" i="59"/>
  <c r="E152" i="59"/>
  <c r="AI151" i="59"/>
  <c r="AH151" i="59"/>
  <c r="AG151" i="59"/>
  <c r="AF151" i="59"/>
  <c r="AE151" i="59"/>
  <c r="AD151" i="59"/>
  <c r="J151" i="59"/>
  <c r="I151" i="59"/>
  <c r="H151" i="59"/>
  <c r="G151" i="59"/>
  <c r="F151" i="59"/>
  <c r="E151" i="59"/>
  <c r="AI150" i="59"/>
  <c r="AH150" i="59"/>
  <c r="AG150" i="59"/>
  <c r="AF150" i="59"/>
  <c r="AE150" i="59"/>
  <c r="AD150" i="59"/>
  <c r="J150" i="59"/>
  <c r="I150" i="59"/>
  <c r="H150" i="59"/>
  <c r="G150" i="59"/>
  <c r="F150" i="59"/>
  <c r="E150" i="59"/>
  <c r="AI149" i="59"/>
  <c r="AH149" i="59"/>
  <c r="AG149" i="59"/>
  <c r="AF149" i="59"/>
  <c r="AE149" i="59"/>
  <c r="AD149" i="59"/>
  <c r="J149" i="59"/>
  <c r="I149" i="59"/>
  <c r="H149" i="59"/>
  <c r="G149" i="59"/>
  <c r="F149" i="59"/>
  <c r="E149" i="59"/>
  <c r="AI148" i="59"/>
  <c r="AH148" i="59"/>
  <c r="AG148" i="59"/>
  <c r="AF148" i="59"/>
  <c r="AE148" i="59"/>
  <c r="AD148" i="59"/>
  <c r="J148" i="59"/>
  <c r="I148" i="59"/>
  <c r="H148" i="59"/>
  <c r="G148" i="59"/>
  <c r="F148" i="59"/>
  <c r="E148" i="59"/>
  <c r="AI147" i="59"/>
  <c r="AH147" i="59"/>
  <c r="AG147" i="59"/>
  <c r="AF147" i="59"/>
  <c r="AE147" i="59"/>
  <c r="AD147" i="59"/>
  <c r="J147" i="59"/>
  <c r="I147" i="59"/>
  <c r="H147" i="59"/>
  <c r="G147" i="59"/>
  <c r="F147" i="59"/>
  <c r="E147" i="59"/>
  <c r="AI146" i="59"/>
  <c r="AH146" i="59"/>
  <c r="AG146" i="59"/>
  <c r="AF146" i="59"/>
  <c r="AE146" i="59"/>
  <c r="AD146" i="59"/>
  <c r="J146" i="59"/>
  <c r="I146" i="59"/>
  <c r="H146" i="59"/>
  <c r="G146" i="59"/>
  <c r="F146" i="59"/>
  <c r="E146" i="59"/>
  <c r="AI145" i="59"/>
  <c r="AH145" i="59"/>
  <c r="AG145" i="59"/>
  <c r="AF145" i="59"/>
  <c r="AE145" i="59"/>
  <c r="AD145" i="59"/>
  <c r="J145" i="59"/>
  <c r="I145" i="59"/>
  <c r="H145" i="59"/>
  <c r="G145" i="59"/>
  <c r="F145" i="59"/>
  <c r="E145" i="59"/>
  <c r="AI144" i="59"/>
  <c r="AH144" i="59"/>
  <c r="AG144" i="59"/>
  <c r="AF144" i="59"/>
  <c r="AE144" i="59"/>
  <c r="AD144" i="59"/>
  <c r="J144" i="59"/>
  <c r="I144" i="59"/>
  <c r="H144" i="59"/>
  <c r="G144" i="59"/>
  <c r="F144" i="59"/>
  <c r="E144" i="59"/>
  <c r="AI143" i="59"/>
  <c r="AH143" i="59"/>
  <c r="AG143" i="59"/>
  <c r="AF143" i="59"/>
  <c r="AE143" i="59"/>
  <c r="AD143" i="59"/>
  <c r="J143" i="59"/>
  <c r="I143" i="59"/>
  <c r="H143" i="59"/>
  <c r="G143" i="59"/>
  <c r="F143" i="59"/>
  <c r="E143" i="59"/>
  <c r="AI142" i="59"/>
  <c r="AH142" i="59"/>
  <c r="AG142" i="59"/>
  <c r="AF142" i="59"/>
  <c r="AE142" i="59"/>
  <c r="AD142" i="59"/>
  <c r="J142" i="59"/>
  <c r="I142" i="59"/>
  <c r="H142" i="59"/>
  <c r="G142" i="59"/>
  <c r="F142" i="59"/>
  <c r="E142" i="59"/>
  <c r="AI141" i="59"/>
  <c r="AH141" i="59"/>
  <c r="AG141" i="59"/>
  <c r="AF141" i="59"/>
  <c r="AE141" i="59"/>
  <c r="AD141" i="59"/>
  <c r="J141" i="59"/>
  <c r="I141" i="59"/>
  <c r="H141" i="59"/>
  <c r="G141" i="59"/>
  <c r="F141" i="59"/>
  <c r="E141" i="59"/>
  <c r="AI140" i="59"/>
  <c r="AH140" i="59"/>
  <c r="AG140" i="59"/>
  <c r="AF140" i="59"/>
  <c r="AE140" i="59"/>
  <c r="AD140" i="59"/>
  <c r="J140" i="59"/>
  <c r="I140" i="59"/>
  <c r="H140" i="59"/>
  <c r="G140" i="59"/>
  <c r="F140" i="59"/>
  <c r="E140" i="59"/>
  <c r="AI139" i="59"/>
  <c r="AH139" i="59"/>
  <c r="AG139" i="59"/>
  <c r="AF139" i="59"/>
  <c r="AE139" i="59"/>
  <c r="AD139" i="59"/>
  <c r="J139" i="59"/>
  <c r="I139" i="59"/>
  <c r="H139" i="59"/>
  <c r="G139" i="59"/>
  <c r="F139" i="59"/>
  <c r="E139" i="59"/>
  <c r="AI138" i="59"/>
  <c r="AH138" i="59"/>
  <c r="AG138" i="59"/>
  <c r="AF138" i="59"/>
  <c r="AE138" i="59"/>
  <c r="AD138" i="59"/>
  <c r="J138" i="59"/>
  <c r="I138" i="59"/>
  <c r="H138" i="59"/>
  <c r="G138" i="59"/>
  <c r="F138" i="59"/>
  <c r="E138" i="59"/>
  <c r="AI137" i="59"/>
  <c r="AH137" i="59"/>
  <c r="AG137" i="59"/>
  <c r="AF137" i="59"/>
  <c r="AE137" i="59"/>
  <c r="AD137" i="59"/>
  <c r="J137" i="59"/>
  <c r="I137" i="59"/>
  <c r="H137" i="59"/>
  <c r="G137" i="59"/>
  <c r="F137" i="59"/>
  <c r="E137" i="59"/>
  <c r="AI136" i="59"/>
  <c r="AH136" i="59"/>
  <c r="AG136" i="59"/>
  <c r="AF136" i="59"/>
  <c r="AE136" i="59"/>
  <c r="AD136" i="59"/>
  <c r="J136" i="59"/>
  <c r="I136" i="59"/>
  <c r="H136" i="59"/>
  <c r="G136" i="59"/>
  <c r="F136" i="59"/>
  <c r="E136" i="59"/>
  <c r="AI135" i="59"/>
  <c r="AH135" i="59"/>
  <c r="AG135" i="59"/>
  <c r="AF135" i="59"/>
  <c r="AE135" i="59"/>
  <c r="AD135" i="59"/>
  <c r="J135" i="59"/>
  <c r="I135" i="59"/>
  <c r="H135" i="59"/>
  <c r="G135" i="59"/>
  <c r="F135" i="59"/>
  <c r="E135" i="59"/>
  <c r="AI134" i="59"/>
  <c r="AH134" i="59"/>
  <c r="AG134" i="59"/>
  <c r="AF134" i="59"/>
  <c r="AE134" i="59"/>
  <c r="AD134" i="59"/>
  <c r="J134" i="59"/>
  <c r="I134" i="59"/>
  <c r="H134" i="59"/>
  <c r="G134" i="59"/>
  <c r="F134" i="59"/>
  <c r="E134" i="59"/>
  <c r="AI133" i="59"/>
  <c r="AH133" i="59"/>
  <c r="AG133" i="59"/>
  <c r="AF133" i="59"/>
  <c r="AE133" i="59"/>
  <c r="AD133" i="59"/>
  <c r="J133" i="59"/>
  <c r="I133" i="59"/>
  <c r="H133" i="59"/>
  <c r="F133" i="59"/>
  <c r="AI132" i="59"/>
  <c r="AH132" i="59"/>
  <c r="AG132" i="59"/>
  <c r="AF132" i="59"/>
  <c r="AE132" i="59"/>
  <c r="AD132" i="59"/>
  <c r="J132" i="59"/>
  <c r="I132" i="59"/>
  <c r="H132" i="59"/>
  <c r="G132" i="59"/>
  <c r="F132" i="59"/>
  <c r="E132" i="59"/>
  <c r="AI131" i="59"/>
  <c r="AH131" i="59"/>
  <c r="AG131" i="59"/>
  <c r="AF131" i="59"/>
  <c r="AE131" i="59"/>
  <c r="AD131" i="59"/>
  <c r="J131" i="59"/>
  <c r="I131" i="59"/>
  <c r="H131" i="59"/>
  <c r="G131" i="59"/>
  <c r="F131" i="59"/>
  <c r="E131" i="59"/>
  <c r="AI130" i="59"/>
  <c r="AH130" i="59"/>
  <c r="AG130" i="59"/>
  <c r="AF130" i="59"/>
  <c r="AE130" i="59"/>
  <c r="AD130" i="59"/>
  <c r="J130" i="59"/>
  <c r="I130" i="59"/>
  <c r="H130" i="59"/>
  <c r="G130" i="59"/>
  <c r="F130" i="59"/>
  <c r="E130" i="59"/>
  <c r="AI129" i="59"/>
  <c r="AH129" i="59"/>
  <c r="AG129" i="59"/>
  <c r="AF129" i="59"/>
  <c r="AE129" i="59"/>
  <c r="AD129" i="59"/>
  <c r="J129" i="59"/>
  <c r="I129" i="59"/>
  <c r="H129" i="59"/>
  <c r="G129" i="59"/>
  <c r="F129" i="59"/>
  <c r="E129" i="59"/>
  <c r="AI128" i="59"/>
  <c r="AH128" i="59"/>
  <c r="AG128" i="59"/>
  <c r="AF128" i="59"/>
  <c r="AE128" i="59"/>
  <c r="AD128" i="59"/>
  <c r="J128" i="59"/>
  <c r="H128" i="59"/>
  <c r="G128" i="59"/>
  <c r="F128" i="59"/>
  <c r="AI127" i="59"/>
  <c r="AG127" i="59"/>
  <c r="AF127" i="59"/>
  <c r="AE127" i="59"/>
  <c r="J127" i="59"/>
  <c r="H127" i="59"/>
  <c r="G127" i="59"/>
  <c r="F127" i="59"/>
  <c r="AI126" i="59"/>
  <c r="AH126" i="59"/>
  <c r="AG126" i="59"/>
  <c r="AF126" i="59"/>
  <c r="AE126" i="59"/>
  <c r="AD126" i="59"/>
  <c r="J126" i="59"/>
  <c r="I126" i="59"/>
  <c r="H126" i="59"/>
  <c r="G126" i="59"/>
  <c r="F126" i="59"/>
  <c r="E126" i="59"/>
  <c r="AI125" i="59"/>
  <c r="AH125" i="59"/>
  <c r="AG125" i="59"/>
  <c r="AF125" i="59"/>
  <c r="AE125" i="59"/>
  <c r="AD125" i="59"/>
  <c r="J125" i="59"/>
  <c r="I125" i="59"/>
  <c r="H125" i="59"/>
  <c r="G125" i="59"/>
  <c r="F125" i="59"/>
  <c r="E125" i="59"/>
  <c r="AI124" i="59"/>
  <c r="AH124" i="59"/>
  <c r="AG124" i="59"/>
  <c r="AF124" i="59"/>
  <c r="AE124" i="59"/>
  <c r="AD124" i="59"/>
  <c r="J124" i="59"/>
  <c r="I124" i="59"/>
  <c r="H124" i="59"/>
  <c r="G124" i="59"/>
  <c r="F124" i="59"/>
  <c r="E124" i="59"/>
  <c r="AI119" i="59"/>
  <c r="AH119" i="59"/>
  <c r="AG119" i="59"/>
  <c r="AF119" i="59"/>
  <c r="AE119" i="59"/>
  <c r="AD119" i="59"/>
  <c r="J119" i="59"/>
  <c r="I119" i="59"/>
  <c r="H119" i="59"/>
  <c r="G119" i="59"/>
  <c r="F119" i="59"/>
  <c r="E119" i="59"/>
  <c r="AI118" i="59"/>
  <c r="AH118" i="59"/>
  <c r="AG118" i="59"/>
  <c r="AF118" i="59"/>
  <c r="AE118" i="59"/>
  <c r="AD118" i="59"/>
  <c r="J118" i="59"/>
  <c r="I118" i="59"/>
  <c r="H118" i="59"/>
  <c r="G118" i="59"/>
  <c r="F118" i="59"/>
  <c r="E118" i="59"/>
  <c r="AI117" i="59"/>
  <c r="AH117" i="59"/>
  <c r="AG117" i="59"/>
  <c r="AF117" i="59"/>
  <c r="AE117" i="59"/>
  <c r="AD117" i="59"/>
  <c r="J117" i="59"/>
  <c r="I117" i="59"/>
  <c r="H117" i="59"/>
  <c r="G117" i="59"/>
  <c r="F117" i="59"/>
  <c r="E117" i="59"/>
  <c r="AI116" i="59"/>
  <c r="AH116" i="59"/>
  <c r="AG116" i="59"/>
  <c r="AF116" i="59"/>
  <c r="AE116" i="59"/>
  <c r="AD116" i="59"/>
  <c r="J116" i="59"/>
  <c r="I116" i="59"/>
  <c r="H116" i="59"/>
  <c r="G116" i="59"/>
  <c r="F116" i="59"/>
  <c r="E116" i="59"/>
  <c r="AI115" i="59"/>
  <c r="AH115" i="59"/>
  <c r="AG115" i="59"/>
  <c r="AF115" i="59"/>
  <c r="AE115" i="59"/>
  <c r="AD115" i="59"/>
  <c r="J115" i="59"/>
  <c r="I115" i="59"/>
  <c r="H115" i="59"/>
  <c r="G115" i="59"/>
  <c r="F115" i="59"/>
  <c r="E115" i="59"/>
  <c r="AI114" i="59"/>
  <c r="AH114" i="59"/>
  <c r="AG114" i="59"/>
  <c r="AF114" i="59"/>
  <c r="AE114" i="59"/>
  <c r="AD114" i="59"/>
  <c r="J114" i="59"/>
  <c r="I114" i="59"/>
  <c r="H114" i="59"/>
  <c r="G114" i="59"/>
  <c r="F114" i="59"/>
  <c r="E114" i="59"/>
  <c r="AI113" i="59"/>
  <c r="AH113" i="59"/>
  <c r="AG113" i="59"/>
  <c r="AF113" i="59"/>
  <c r="AE113" i="59"/>
  <c r="AD113" i="59"/>
  <c r="J113" i="59"/>
  <c r="I113" i="59"/>
  <c r="H113" i="59"/>
  <c r="G113" i="59"/>
  <c r="F113" i="59"/>
  <c r="E113" i="59"/>
  <c r="AI112" i="59"/>
  <c r="AH112" i="59"/>
  <c r="AG112" i="59"/>
  <c r="AF112" i="59"/>
  <c r="AE112" i="59"/>
  <c r="AD112" i="59"/>
  <c r="J112" i="59"/>
  <c r="I112" i="59"/>
  <c r="H112" i="59"/>
  <c r="G112" i="59"/>
  <c r="F112" i="59"/>
  <c r="E112" i="59"/>
  <c r="AI111" i="59"/>
  <c r="AH111" i="59"/>
  <c r="AG111" i="59"/>
  <c r="AF111" i="59"/>
  <c r="AE111" i="59"/>
  <c r="AD111" i="59"/>
  <c r="J111" i="59"/>
  <c r="I111" i="59"/>
  <c r="H111" i="59"/>
  <c r="G111" i="59"/>
  <c r="F111" i="59"/>
  <c r="E111" i="59"/>
  <c r="AI110" i="59"/>
  <c r="AH110" i="59"/>
  <c r="AG110" i="59"/>
  <c r="AF110" i="59"/>
  <c r="AE110" i="59"/>
  <c r="AD110" i="59"/>
  <c r="J110" i="59"/>
  <c r="I110" i="59"/>
  <c r="H110" i="59"/>
  <c r="G110" i="59"/>
  <c r="F110" i="59"/>
  <c r="E110" i="59"/>
  <c r="AI109" i="59"/>
  <c r="AH109" i="59"/>
  <c r="AG109" i="59"/>
  <c r="AF109" i="59"/>
  <c r="AE109" i="59"/>
  <c r="AD109" i="59"/>
  <c r="J109" i="59"/>
  <c r="I109" i="59"/>
  <c r="H109" i="59"/>
  <c r="G109" i="59"/>
  <c r="F109" i="59"/>
  <c r="E109" i="59"/>
  <c r="AI108" i="59"/>
  <c r="AH108" i="59"/>
  <c r="AG108" i="59"/>
  <c r="AF108" i="59"/>
  <c r="AE108" i="59"/>
  <c r="AD108" i="59"/>
  <c r="J108" i="59"/>
  <c r="I108" i="59"/>
  <c r="H108" i="59"/>
  <c r="G108" i="59"/>
  <c r="F108" i="59"/>
  <c r="E108" i="59"/>
  <c r="AI107" i="59"/>
  <c r="AH107" i="59"/>
  <c r="AG107" i="59"/>
  <c r="AF107" i="59"/>
  <c r="AE107" i="59"/>
  <c r="AD107" i="59"/>
  <c r="J107" i="59"/>
  <c r="I107" i="59"/>
  <c r="H107" i="59"/>
  <c r="G107" i="59"/>
  <c r="F107" i="59"/>
  <c r="E107" i="59"/>
  <c r="AI106" i="59"/>
  <c r="AH106" i="59"/>
  <c r="AG106" i="59"/>
  <c r="AF106" i="59"/>
  <c r="AE106" i="59"/>
  <c r="AD106" i="59"/>
  <c r="J106" i="59"/>
  <c r="I106" i="59"/>
  <c r="H106" i="59"/>
  <c r="G106" i="59"/>
  <c r="F106" i="59"/>
  <c r="E106" i="59"/>
  <c r="AI105" i="59"/>
  <c r="AH105" i="59"/>
  <c r="AG105" i="59"/>
  <c r="AF105" i="59"/>
  <c r="AE105" i="59"/>
  <c r="AD105" i="59"/>
  <c r="J105" i="59"/>
  <c r="I105" i="59"/>
  <c r="H105" i="59"/>
  <c r="G105" i="59"/>
  <c r="F105" i="59"/>
  <c r="E105" i="59"/>
  <c r="AI104" i="59"/>
  <c r="AH104" i="59"/>
  <c r="AG104" i="59"/>
  <c r="AF104" i="59"/>
  <c r="AE104" i="59"/>
  <c r="AD104" i="59"/>
  <c r="J104" i="59"/>
  <c r="I104" i="59"/>
  <c r="H104" i="59"/>
  <c r="G104" i="59"/>
  <c r="F104" i="59"/>
  <c r="E104" i="59"/>
  <c r="AI103" i="59"/>
  <c r="AH103" i="59"/>
  <c r="AG103" i="59"/>
  <c r="AF103" i="59"/>
  <c r="AE103" i="59"/>
  <c r="AD103" i="59"/>
  <c r="J103" i="59"/>
  <c r="I103" i="59"/>
  <c r="H103" i="59"/>
  <c r="G103" i="59"/>
  <c r="F103" i="59"/>
  <c r="E103" i="59"/>
  <c r="AI102" i="59"/>
  <c r="AH102" i="59"/>
  <c r="AG102" i="59"/>
  <c r="AF102" i="59"/>
  <c r="AE102" i="59"/>
  <c r="AD102" i="59"/>
  <c r="J102" i="59"/>
  <c r="I102" i="59"/>
  <c r="H102" i="59"/>
  <c r="G102" i="59"/>
  <c r="F102" i="59"/>
  <c r="E102" i="59"/>
  <c r="AI101" i="59"/>
  <c r="AH101" i="59"/>
  <c r="AG101" i="59"/>
  <c r="AF101" i="59"/>
  <c r="AE101" i="59"/>
  <c r="AD101" i="59"/>
  <c r="J101" i="59"/>
  <c r="I101" i="59"/>
  <c r="H101" i="59"/>
  <c r="G101" i="59"/>
  <c r="F101" i="59"/>
  <c r="E101" i="59"/>
  <c r="AI100" i="59"/>
  <c r="AH100" i="59"/>
  <c r="AG100" i="59"/>
  <c r="AF100" i="59"/>
  <c r="AE100" i="59"/>
  <c r="AD100" i="59"/>
  <c r="J100" i="59"/>
  <c r="I100" i="59"/>
  <c r="H100" i="59"/>
  <c r="G100" i="59"/>
  <c r="F100" i="59"/>
  <c r="E100" i="59"/>
  <c r="AI99" i="59"/>
  <c r="AH99" i="59"/>
  <c r="AG99" i="59"/>
  <c r="AF99" i="59"/>
  <c r="AE99" i="59"/>
  <c r="AD99" i="59"/>
  <c r="J99" i="59"/>
  <c r="I99" i="59"/>
  <c r="H99" i="59"/>
  <c r="G99" i="59"/>
  <c r="F99" i="59"/>
  <c r="E99" i="59"/>
  <c r="AI98" i="59"/>
  <c r="AH98" i="59"/>
  <c r="AG98" i="59"/>
  <c r="AF98" i="59"/>
  <c r="AE98" i="59"/>
  <c r="AD98" i="59"/>
  <c r="J98" i="59"/>
  <c r="I98" i="59"/>
  <c r="H98" i="59"/>
  <c r="G98" i="59"/>
  <c r="F98" i="59"/>
  <c r="E98" i="59"/>
  <c r="AI97" i="59"/>
  <c r="AH97" i="59"/>
  <c r="AG97" i="59"/>
  <c r="AF97" i="59"/>
  <c r="AE97" i="59"/>
  <c r="AD97" i="59"/>
  <c r="J97" i="59"/>
  <c r="I97" i="59"/>
  <c r="H97" i="59"/>
  <c r="G97" i="59"/>
  <c r="F97" i="59"/>
  <c r="E97" i="59"/>
  <c r="AI96" i="59"/>
  <c r="AH96" i="59"/>
  <c r="AG96" i="59"/>
  <c r="AF96" i="59"/>
  <c r="AE96" i="59"/>
  <c r="AD96" i="59"/>
  <c r="J96" i="59"/>
  <c r="I96" i="59"/>
  <c r="H96" i="59"/>
  <c r="G96" i="59"/>
  <c r="F96" i="59"/>
  <c r="E96" i="59"/>
  <c r="AI95" i="59"/>
  <c r="AH95" i="59"/>
  <c r="AG95" i="59"/>
  <c r="AF95" i="59"/>
  <c r="AE95" i="59"/>
  <c r="AD95" i="59"/>
  <c r="J95" i="59"/>
  <c r="I95" i="59"/>
  <c r="H95" i="59"/>
  <c r="G95" i="59"/>
  <c r="F95" i="59"/>
  <c r="E95" i="59"/>
  <c r="AI94" i="59"/>
  <c r="AH94" i="59"/>
  <c r="AG94" i="59"/>
  <c r="AF94" i="59"/>
  <c r="AE94" i="59"/>
  <c r="AD94" i="59"/>
  <c r="J94" i="59"/>
  <c r="I94" i="59"/>
  <c r="H94" i="59"/>
  <c r="G94" i="59"/>
  <c r="E94" i="59"/>
  <c r="AI93" i="59"/>
  <c r="AH93" i="59"/>
  <c r="AG93" i="59"/>
  <c r="AF93" i="59"/>
  <c r="AE93" i="59"/>
  <c r="AD93" i="59"/>
  <c r="J93" i="59"/>
  <c r="I93" i="59"/>
  <c r="H93" i="59"/>
  <c r="G93" i="59"/>
  <c r="F93" i="59"/>
  <c r="E93" i="59"/>
  <c r="AI92" i="59"/>
  <c r="AH92" i="59"/>
  <c r="AG92" i="59"/>
  <c r="AF92" i="59"/>
  <c r="AE92" i="59"/>
  <c r="AD92" i="59"/>
  <c r="J92" i="59"/>
  <c r="I92" i="59"/>
  <c r="H92" i="59"/>
  <c r="G92" i="59"/>
  <c r="F92" i="59"/>
  <c r="E92" i="59"/>
  <c r="AI91" i="59"/>
  <c r="AH91" i="59"/>
  <c r="AG91" i="59"/>
  <c r="AF91" i="59"/>
  <c r="AE91" i="59"/>
  <c r="AD91" i="59"/>
  <c r="J91" i="59"/>
  <c r="I91" i="59"/>
  <c r="H91" i="59"/>
  <c r="G91" i="59"/>
  <c r="F91" i="59"/>
  <c r="E91" i="59"/>
  <c r="AI90" i="59"/>
  <c r="AH90" i="59"/>
  <c r="AG90" i="59"/>
  <c r="AF90" i="59"/>
  <c r="AE90" i="59"/>
  <c r="AD90" i="59"/>
  <c r="J90" i="59"/>
  <c r="I90" i="59"/>
  <c r="H90" i="59"/>
  <c r="G90" i="59"/>
  <c r="F90" i="59"/>
  <c r="E90" i="59"/>
  <c r="AI89" i="59"/>
  <c r="AH89" i="59"/>
  <c r="AG89" i="59"/>
  <c r="AF89" i="59"/>
  <c r="AD89" i="59"/>
  <c r="I89" i="59"/>
  <c r="H89" i="59"/>
  <c r="G89" i="59"/>
  <c r="E89" i="59"/>
  <c r="AI88" i="59"/>
  <c r="AH88" i="59"/>
  <c r="AG88" i="59"/>
  <c r="AF88" i="59"/>
  <c r="AE88" i="59"/>
  <c r="AD88" i="59"/>
  <c r="J88" i="59"/>
  <c r="I88" i="59"/>
  <c r="H88" i="59"/>
  <c r="G88" i="59"/>
  <c r="F88" i="59"/>
  <c r="E88" i="59"/>
  <c r="AI87" i="59"/>
  <c r="AH87" i="59"/>
  <c r="AG87" i="59"/>
  <c r="AF87" i="59"/>
  <c r="AE87" i="59"/>
  <c r="AD87" i="59"/>
  <c r="J87" i="59"/>
  <c r="I87" i="59"/>
  <c r="H87" i="59"/>
  <c r="G87" i="59"/>
  <c r="F87" i="59"/>
  <c r="E87" i="59"/>
  <c r="AI86" i="59"/>
  <c r="AH86" i="59"/>
  <c r="AG86" i="59"/>
  <c r="AF86" i="59"/>
  <c r="AE86" i="59"/>
  <c r="AD86" i="59"/>
  <c r="J86" i="59"/>
  <c r="I86" i="59"/>
  <c r="H86" i="59"/>
  <c r="G86" i="59"/>
  <c r="F86" i="59"/>
  <c r="E86" i="59"/>
  <c r="AI85" i="59"/>
  <c r="AH85" i="59"/>
  <c r="AG85" i="59"/>
  <c r="AF85" i="59"/>
  <c r="AE85" i="59"/>
  <c r="AD85" i="59"/>
  <c r="J85" i="59"/>
  <c r="I85" i="59"/>
  <c r="H85" i="59"/>
  <c r="G85" i="59"/>
  <c r="F85" i="59"/>
  <c r="E85" i="59"/>
  <c r="AH84" i="59"/>
  <c r="AG84" i="59"/>
  <c r="AF84" i="59"/>
  <c r="AD84" i="59"/>
  <c r="I84" i="59"/>
  <c r="H84" i="59"/>
  <c r="G84" i="59"/>
  <c r="E84" i="59"/>
  <c r="AI83" i="59"/>
  <c r="AH83" i="59"/>
  <c r="AG83" i="59"/>
  <c r="AF83" i="59"/>
  <c r="AE83" i="59"/>
  <c r="AD83" i="59"/>
  <c r="J83" i="59"/>
  <c r="I83" i="59"/>
  <c r="H83" i="59"/>
  <c r="G83" i="59"/>
  <c r="F83" i="59"/>
  <c r="E83" i="59"/>
  <c r="AI82" i="59"/>
  <c r="AH82" i="59"/>
  <c r="AG82" i="59"/>
  <c r="AF82" i="59"/>
  <c r="AE82" i="59"/>
  <c r="AD82" i="59"/>
  <c r="J82" i="59"/>
  <c r="I82" i="59"/>
  <c r="H82" i="59"/>
  <c r="G82" i="59"/>
  <c r="F82" i="59"/>
  <c r="E82" i="59"/>
  <c r="AI81" i="59"/>
  <c r="AH81" i="59"/>
  <c r="AG81" i="59"/>
  <c r="AF81" i="59"/>
  <c r="AE81" i="59"/>
  <c r="AD81" i="59"/>
  <c r="J81" i="59"/>
  <c r="I81" i="59"/>
  <c r="H81" i="59"/>
  <c r="G81" i="59"/>
  <c r="F81" i="59"/>
  <c r="E81" i="59"/>
  <c r="AI80" i="59"/>
  <c r="AH80" i="59"/>
  <c r="AG80" i="59"/>
  <c r="AF80" i="59"/>
  <c r="AE80" i="59"/>
  <c r="AD80" i="59"/>
  <c r="J80" i="59"/>
  <c r="I80" i="59"/>
  <c r="H80" i="59"/>
  <c r="G80" i="59"/>
  <c r="F80" i="59"/>
  <c r="E80" i="59"/>
  <c r="AJ41" i="59"/>
  <c r="AG41" i="59"/>
  <c r="AW5" i="59" s="1"/>
  <c r="AD41" i="59"/>
  <c r="K41" i="59"/>
  <c r="X6" i="59" s="1"/>
  <c r="H41" i="59"/>
  <c r="X5" i="59" s="1"/>
  <c r="E41" i="59"/>
  <c r="X4" i="59" s="1"/>
  <c r="G34" i="59"/>
  <c r="AF32" i="59"/>
  <c r="AJ19" i="59"/>
  <c r="AE177" i="59"/>
  <c r="AG19" i="59"/>
  <c r="AS5" i="59" s="1"/>
  <c r="AD19" i="59"/>
  <c r="AE84" i="59" s="1"/>
  <c r="K19" i="59"/>
  <c r="F177" i="59" s="1"/>
  <c r="H19" i="59"/>
  <c r="E128" i="59" s="1"/>
  <c r="T5" i="59"/>
  <c r="E19" i="59"/>
  <c r="F84" i="59" s="1"/>
  <c r="AS13" i="59"/>
  <c r="G13" i="59"/>
  <c r="AS12" i="59"/>
  <c r="AS11" i="59"/>
  <c r="AW6" i="59"/>
  <c r="AV6" i="59"/>
  <c r="AT6" i="59"/>
  <c r="AR6" i="59"/>
  <c r="AP6" i="59"/>
  <c r="W6" i="59"/>
  <c r="U6" i="59"/>
  <c r="T6" i="59"/>
  <c r="S6" i="59"/>
  <c r="Q6" i="59"/>
  <c r="AV5" i="59"/>
  <c r="AT5" i="59"/>
  <c r="AR5" i="59"/>
  <c r="AP5" i="59"/>
  <c r="W5" i="59"/>
  <c r="U5" i="59"/>
  <c r="S5" i="59"/>
  <c r="Q5" i="59"/>
  <c r="AW4" i="59"/>
  <c r="AV4" i="59"/>
  <c r="AT4" i="59"/>
  <c r="AR4" i="59"/>
  <c r="AP4" i="59"/>
  <c r="W4" i="59"/>
  <c r="U4" i="59"/>
  <c r="S4" i="59"/>
  <c r="Q4" i="59"/>
  <c r="AQ1" i="59"/>
  <c r="R1" i="59"/>
  <c r="H42" i="58"/>
  <c r="H41" i="58"/>
  <c r="H40" i="58"/>
  <c r="T38" i="58"/>
  <c r="P38" i="58"/>
  <c r="H39" i="58"/>
  <c r="H38" i="58"/>
  <c r="T36" i="58"/>
  <c r="P36" i="58"/>
  <c r="H37" i="58"/>
  <c r="X35" i="58"/>
  <c r="H36" i="58"/>
  <c r="J34" i="58"/>
  <c r="H35" i="58"/>
  <c r="H34" i="58"/>
  <c r="H33" i="58"/>
  <c r="H32" i="58"/>
  <c r="H31" i="58"/>
  <c r="H29" i="58"/>
  <c r="H28" i="58"/>
  <c r="H27" i="58"/>
  <c r="H26" i="58"/>
  <c r="H25" i="58"/>
  <c r="H24" i="58"/>
  <c r="H23" i="58"/>
  <c r="H22" i="58"/>
  <c r="H21" i="58"/>
  <c r="H20" i="58"/>
  <c r="H19" i="58"/>
  <c r="H16" i="58"/>
  <c r="H15" i="58"/>
  <c r="H14" i="58"/>
  <c r="H13" i="58"/>
  <c r="H12" i="58"/>
  <c r="T11" i="58"/>
  <c r="P11" i="58"/>
  <c r="H11" i="58"/>
  <c r="H10" i="58"/>
  <c r="P9" i="58"/>
  <c r="AE9" i="58" s="1"/>
  <c r="H9" i="58"/>
  <c r="H8" i="58"/>
  <c r="P7" i="58"/>
  <c r="AE7" i="58" s="1"/>
  <c r="H7" i="58"/>
  <c r="H6" i="58"/>
  <c r="U1" i="58"/>
  <c r="AI621" i="57"/>
  <c r="AH621" i="57"/>
  <c r="AE621" i="57"/>
  <c r="AD621" i="57"/>
  <c r="J621" i="57"/>
  <c r="I621" i="57"/>
  <c r="F621" i="57"/>
  <c r="E621" i="57"/>
  <c r="AI620" i="57"/>
  <c r="AH620" i="57"/>
  <c r="AE620" i="57"/>
  <c r="AD620" i="57"/>
  <c r="J620" i="57"/>
  <c r="I620" i="57"/>
  <c r="F620" i="57"/>
  <c r="E620" i="57"/>
  <c r="AI619" i="57"/>
  <c r="AH619" i="57"/>
  <c r="AE619" i="57"/>
  <c r="AD619" i="57"/>
  <c r="J619" i="57"/>
  <c r="I619" i="57"/>
  <c r="F619" i="57"/>
  <c r="E619" i="57"/>
  <c r="AI618" i="57"/>
  <c r="AH618" i="57"/>
  <c r="AE618" i="57"/>
  <c r="AD618" i="57"/>
  <c r="J618" i="57"/>
  <c r="I618" i="57"/>
  <c r="F618" i="57"/>
  <c r="E618" i="57"/>
  <c r="AI617" i="57"/>
  <c r="AH617" i="57"/>
  <c r="AE617" i="57"/>
  <c r="AD617" i="57"/>
  <c r="J617" i="57"/>
  <c r="I617" i="57"/>
  <c r="F617" i="57"/>
  <c r="E617" i="57"/>
  <c r="AI616" i="57"/>
  <c r="AH616" i="57"/>
  <c r="AE616" i="57"/>
  <c r="AD616" i="57"/>
  <c r="J616" i="57"/>
  <c r="I616" i="57"/>
  <c r="F616" i="57"/>
  <c r="E616" i="57"/>
  <c r="AI615" i="57"/>
  <c r="AH615" i="57"/>
  <c r="AE615" i="57"/>
  <c r="AD615" i="57"/>
  <c r="J615" i="57"/>
  <c r="I615" i="57"/>
  <c r="F615" i="57"/>
  <c r="E615" i="57"/>
  <c r="AI614" i="57"/>
  <c r="AH614" i="57"/>
  <c r="AE614" i="57"/>
  <c r="AD614" i="57"/>
  <c r="J614" i="57"/>
  <c r="I614" i="57"/>
  <c r="F614" i="57"/>
  <c r="E614" i="57"/>
  <c r="AI613" i="57"/>
  <c r="AH613" i="57"/>
  <c r="AE613" i="57"/>
  <c r="AD613" i="57"/>
  <c r="J613" i="57"/>
  <c r="I613" i="57"/>
  <c r="F613" i="57"/>
  <c r="E613" i="57"/>
  <c r="AI612" i="57"/>
  <c r="AH612" i="57"/>
  <c r="AE612" i="57"/>
  <c r="AD612" i="57"/>
  <c r="J612" i="57"/>
  <c r="I612" i="57"/>
  <c r="F612" i="57"/>
  <c r="E612" i="57"/>
  <c r="AI611" i="57"/>
  <c r="AH611" i="57"/>
  <c r="AD611" i="57"/>
  <c r="J611" i="57"/>
  <c r="I611" i="57"/>
  <c r="E611" i="57"/>
  <c r="AI610" i="57"/>
  <c r="AH610" i="57"/>
  <c r="AE610" i="57"/>
  <c r="AD610" i="57"/>
  <c r="J610" i="57"/>
  <c r="I610" i="57"/>
  <c r="F610" i="57"/>
  <c r="E610" i="57"/>
  <c r="AI609" i="57"/>
  <c r="AH609" i="57"/>
  <c r="AE609" i="57"/>
  <c r="AD609" i="57"/>
  <c r="J609" i="57"/>
  <c r="I609" i="57"/>
  <c r="F609" i="57"/>
  <c r="E609" i="57"/>
  <c r="AI608" i="57"/>
  <c r="AH608" i="57"/>
  <c r="AE608" i="57"/>
  <c r="AD608" i="57"/>
  <c r="J608" i="57"/>
  <c r="I608" i="57"/>
  <c r="F608" i="57"/>
  <c r="E608" i="57"/>
  <c r="AI607" i="57"/>
  <c r="AH607" i="57"/>
  <c r="AE607" i="57"/>
  <c r="AD607" i="57"/>
  <c r="J607" i="57"/>
  <c r="I607" i="57"/>
  <c r="F607" i="57"/>
  <c r="E607" i="57"/>
  <c r="AI606" i="57"/>
  <c r="AH606" i="57"/>
  <c r="AE606" i="57"/>
  <c r="AD606" i="57"/>
  <c r="J606" i="57"/>
  <c r="I606" i="57"/>
  <c r="F606" i="57"/>
  <c r="E606" i="57"/>
  <c r="AI605" i="57"/>
  <c r="AH605" i="57"/>
  <c r="AE605" i="57"/>
  <c r="AD605" i="57"/>
  <c r="J605" i="57"/>
  <c r="I605" i="57"/>
  <c r="F605" i="57"/>
  <c r="E605" i="57"/>
  <c r="AI604" i="57"/>
  <c r="AH604" i="57"/>
  <c r="AE604" i="57"/>
  <c r="AD604" i="57"/>
  <c r="J604" i="57"/>
  <c r="I604" i="57"/>
  <c r="F604" i="57"/>
  <c r="E604" i="57"/>
  <c r="AI603" i="57"/>
  <c r="AH603" i="57"/>
  <c r="AE603" i="57"/>
  <c r="AD603" i="57"/>
  <c r="J603" i="57"/>
  <c r="I603" i="57"/>
  <c r="F603" i="57"/>
  <c r="E603" i="57"/>
  <c r="AI602" i="57"/>
  <c r="AH602" i="57"/>
  <c r="AE602" i="57"/>
  <c r="AD602" i="57"/>
  <c r="J602" i="57"/>
  <c r="I602" i="57"/>
  <c r="F602" i="57"/>
  <c r="E602" i="57"/>
  <c r="AI601" i="57"/>
  <c r="AH601" i="57"/>
  <c r="AE601" i="57"/>
  <c r="AD601" i="57"/>
  <c r="J601" i="57"/>
  <c r="I601" i="57"/>
  <c r="F601" i="57"/>
  <c r="E601" i="57"/>
  <c r="AI600" i="57"/>
  <c r="AH600" i="57"/>
  <c r="AE600" i="57"/>
  <c r="AD600" i="57"/>
  <c r="J600" i="57"/>
  <c r="I600" i="57"/>
  <c r="F600" i="57"/>
  <c r="E600" i="57"/>
  <c r="AI599" i="57"/>
  <c r="AH599" i="57"/>
  <c r="AE599" i="57"/>
  <c r="AD599" i="57"/>
  <c r="J599" i="57"/>
  <c r="I599" i="57"/>
  <c r="F599" i="57"/>
  <c r="E599" i="57"/>
  <c r="AI598" i="57"/>
  <c r="AH598" i="57"/>
  <c r="AE598" i="57"/>
  <c r="AD598" i="57"/>
  <c r="J598" i="57"/>
  <c r="I598" i="57"/>
  <c r="F598" i="57"/>
  <c r="E598" i="57"/>
  <c r="AI597" i="57"/>
  <c r="AH597" i="57"/>
  <c r="AE597" i="57"/>
  <c r="AD597" i="57"/>
  <c r="J597" i="57"/>
  <c r="I597" i="57"/>
  <c r="F597" i="57"/>
  <c r="E597" i="57"/>
  <c r="AI596" i="57"/>
  <c r="AH596" i="57"/>
  <c r="AE596" i="57"/>
  <c r="AD596" i="57"/>
  <c r="J596" i="57"/>
  <c r="I596" i="57"/>
  <c r="F596" i="57"/>
  <c r="E596" i="57"/>
  <c r="AI595" i="57"/>
  <c r="AH595" i="57"/>
  <c r="AE595" i="57"/>
  <c r="AD595" i="57"/>
  <c r="J595" i="57"/>
  <c r="I595" i="57"/>
  <c r="F595" i="57"/>
  <c r="E595" i="57"/>
  <c r="AI594" i="57"/>
  <c r="AH594" i="57"/>
  <c r="AE594" i="57"/>
  <c r="AD594" i="57"/>
  <c r="J594" i="57"/>
  <c r="I594" i="57"/>
  <c r="F594" i="57"/>
  <c r="E594" i="57"/>
  <c r="AI593" i="57"/>
  <c r="AH593" i="57"/>
  <c r="AE593" i="57"/>
  <c r="AD593" i="57"/>
  <c r="J593" i="57"/>
  <c r="I593" i="57"/>
  <c r="F593" i="57"/>
  <c r="E593" i="57"/>
  <c r="AI592" i="57"/>
  <c r="AH592" i="57"/>
  <c r="AE592" i="57"/>
  <c r="AD592" i="57"/>
  <c r="J592" i="57"/>
  <c r="I592" i="57"/>
  <c r="F592" i="57"/>
  <c r="E592" i="57"/>
  <c r="AI591" i="57"/>
  <c r="AH591" i="57"/>
  <c r="AE591" i="57"/>
  <c r="AD591" i="57"/>
  <c r="J591" i="57"/>
  <c r="I591" i="57"/>
  <c r="F591" i="57"/>
  <c r="E591" i="57"/>
  <c r="AI590" i="57"/>
  <c r="AH590" i="57"/>
  <c r="AE590" i="57"/>
  <c r="AD590" i="57"/>
  <c r="J590" i="57"/>
  <c r="I590" i="57"/>
  <c r="F590" i="57"/>
  <c r="E590" i="57"/>
  <c r="AI589" i="57"/>
  <c r="AH589" i="57"/>
  <c r="AE589" i="57"/>
  <c r="AD589" i="57"/>
  <c r="J589" i="57"/>
  <c r="I589" i="57"/>
  <c r="F589" i="57"/>
  <c r="E589" i="57"/>
  <c r="AI588" i="57"/>
  <c r="AH588" i="57"/>
  <c r="AE588" i="57"/>
  <c r="AD588" i="57"/>
  <c r="J588" i="57"/>
  <c r="I588" i="57"/>
  <c r="F588" i="57"/>
  <c r="E588" i="57"/>
  <c r="AI587" i="57"/>
  <c r="AH587" i="57"/>
  <c r="AE587" i="57"/>
  <c r="AD587" i="57"/>
  <c r="J587" i="57"/>
  <c r="I587" i="57"/>
  <c r="F587" i="57"/>
  <c r="E587" i="57"/>
  <c r="AI586" i="57"/>
  <c r="AH586" i="57"/>
  <c r="AE586" i="57"/>
  <c r="AD586" i="57"/>
  <c r="J586" i="57"/>
  <c r="I586" i="57"/>
  <c r="E586" i="57"/>
  <c r="AI585" i="57"/>
  <c r="AH585" i="57"/>
  <c r="AE585" i="57"/>
  <c r="AD585" i="57"/>
  <c r="J585" i="57"/>
  <c r="I585" i="57"/>
  <c r="F585" i="57"/>
  <c r="E585" i="57"/>
  <c r="AI584" i="57"/>
  <c r="AH584" i="57"/>
  <c r="AE584" i="57"/>
  <c r="AD584" i="57"/>
  <c r="J584" i="57"/>
  <c r="I584" i="57"/>
  <c r="F584" i="57"/>
  <c r="E584" i="57"/>
  <c r="AI583" i="57"/>
  <c r="AH583" i="57"/>
  <c r="AE583" i="57"/>
  <c r="AD583" i="57"/>
  <c r="J583" i="57"/>
  <c r="I583" i="57"/>
  <c r="F583" i="57"/>
  <c r="E583" i="57"/>
  <c r="AI582" i="57"/>
  <c r="AH582" i="57"/>
  <c r="AE582" i="57"/>
  <c r="AD582" i="57"/>
  <c r="J582" i="57"/>
  <c r="I582" i="57"/>
  <c r="F582" i="57"/>
  <c r="E582" i="57"/>
  <c r="AI581" i="57"/>
  <c r="AH581" i="57"/>
  <c r="AE581" i="57"/>
  <c r="AD581" i="57"/>
  <c r="J581" i="57"/>
  <c r="I581" i="57"/>
  <c r="F581" i="57"/>
  <c r="E581" i="57"/>
  <c r="AI580" i="57"/>
  <c r="AH580" i="57"/>
  <c r="AE580" i="57"/>
  <c r="AD580" i="57"/>
  <c r="J580" i="57"/>
  <c r="I580" i="57"/>
  <c r="F580" i="57"/>
  <c r="E580" i="57"/>
  <c r="AI579" i="57"/>
  <c r="AH579" i="57"/>
  <c r="AE579" i="57"/>
  <c r="AD579" i="57"/>
  <c r="J579" i="57"/>
  <c r="I579" i="57"/>
  <c r="F579" i="57"/>
  <c r="E579" i="57"/>
  <c r="AI578" i="57"/>
  <c r="AH578" i="57"/>
  <c r="AE578" i="57"/>
  <c r="AD578" i="57"/>
  <c r="J578" i="57"/>
  <c r="I578" i="57"/>
  <c r="F578" i="57"/>
  <c r="E578" i="57"/>
  <c r="AI577" i="57"/>
  <c r="AH577" i="57"/>
  <c r="AE577" i="57"/>
  <c r="AD577" i="57"/>
  <c r="J577" i="57"/>
  <c r="I577" i="57"/>
  <c r="F577" i="57"/>
  <c r="E577" i="57"/>
  <c r="AI576" i="57"/>
  <c r="AH576" i="57"/>
  <c r="AE576" i="57"/>
  <c r="AD576" i="57"/>
  <c r="J576" i="57"/>
  <c r="I576" i="57"/>
  <c r="F576" i="57"/>
  <c r="E576" i="57"/>
  <c r="AI575" i="57"/>
  <c r="AH575" i="57"/>
  <c r="AE575" i="57"/>
  <c r="AD575" i="57"/>
  <c r="J575" i="57"/>
  <c r="I575" i="57"/>
  <c r="F575" i="57"/>
  <c r="E575" i="57"/>
  <c r="AI574" i="57"/>
  <c r="AH574" i="57"/>
  <c r="AE574" i="57"/>
  <c r="AD574" i="57"/>
  <c r="J574" i="57"/>
  <c r="I574" i="57"/>
  <c r="F574" i="57"/>
  <c r="E574" i="57"/>
  <c r="AI573" i="57"/>
  <c r="AH573" i="57"/>
  <c r="AE573" i="57"/>
  <c r="AD573" i="57"/>
  <c r="J573" i="57"/>
  <c r="I573" i="57"/>
  <c r="F573" i="57"/>
  <c r="E573" i="57"/>
  <c r="AI572" i="57"/>
  <c r="AH572" i="57"/>
  <c r="AE572" i="57"/>
  <c r="AD572" i="57"/>
  <c r="J572" i="57"/>
  <c r="I572" i="57"/>
  <c r="F572" i="57"/>
  <c r="E572" i="57"/>
  <c r="AI571" i="57"/>
  <c r="AH571" i="57"/>
  <c r="AE571" i="57"/>
  <c r="AD571" i="57"/>
  <c r="J571" i="57"/>
  <c r="I571" i="57"/>
  <c r="F571" i="57"/>
  <c r="E571" i="57"/>
  <c r="AI570" i="57"/>
  <c r="AH570" i="57"/>
  <c r="AE570" i="57"/>
  <c r="AD570" i="57"/>
  <c r="J570" i="57"/>
  <c r="I570" i="57"/>
  <c r="F570" i="57"/>
  <c r="E570" i="57"/>
  <c r="AI569" i="57"/>
  <c r="AH569" i="57"/>
  <c r="AE569" i="57"/>
  <c r="AD569" i="57"/>
  <c r="J569" i="57"/>
  <c r="I569" i="57"/>
  <c r="F569" i="57"/>
  <c r="E569" i="57"/>
  <c r="AI568" i="57"/>
  <c r="AH568" i="57"/>
  <c r="AE568" i="57"/>
  <c r="AD568" i="57"/>
  <c r="J568" i="57"/>
  <c r="I568" i="57"/>
  <c r="F568" i="57"/>
  <c r="E568" i="57"/>
  <c r="AI567" i="57"/>
  <c r="AH567" i="57"/>
  <c r="AE567" i="57"/>
  <c r="AD567" i="57"/>
  <c r="J567" i="57"/>
  <c r="I567" i="57"/>
  <c r="F567" i="57"/>
  <c r="E567" i="57"/>
  <c r="AI566" i="57"/>
  <c r="AH566" i="57"/>
  <c r="AE566" i="57"/>
  <c r="AD566" i="57"/>
  <c r="J566" i="57"/>
  <c r="I566" i="57"/>
  <c r="F566" i="57"/>
  <c r="E566" i="57"/>
  <c r="AI565" i="57"/>
  <c r="AH565" i="57"/>
  <c r="AE565" i="57"/>
  <c r="AD565" i="57"/>
  <c r="J565" i="57"/>
  <c r="I565" i="57"/>
  <c r="F565" i="57"/>
  <c r="E565" i="57"/>
  <c r="AI564" i="57"/>
  <c r="AH564" i="57"/>
  <c r="AE564" i="57"/>
  <c r="AD564" i="57"/>
  <c r="J564" i="57"/>
  <c r="I564" i="57"/>
  <c r="F564" i="57"/>
  <c r="E564" i="57"/>
  <c r="AI563" i="57"/>
  <c r="AH563" i="57"/>
  <c r="AE563" i="57"/>
  <c r="AD563" i="57"/>
  <c r="J563" i="57"/>
  <c r="I563" i="57"/>
  <c r="F563" i="57"/>
  <c r="E563" i="57"/>
  <c r="AI562" i="57"/>
  <c r="AH562" i="57"/>
  <c r="AE562" i="57"/>
  <c r="AD562" i="57"/>
  <c r="J562" i="57"/>
  <c r="I562" i="57"/>
  <c r="F562" i="57"/>
  <c r="E562" i="57"/>
  <c r="AI557" i="57"/>
  <c r="AH557" i="57"/>
  <c r="AE557" i="57"/>
  <c r="AD557" i="57"/>
  <c r="J557" i="57"/>
  <c r="I557" i="57"/>
  <c r="F557" i="57"/>
  <c r="E557" i="57"/>
  <c r="AI556" i="57"/>
  <c r="AH556" i="57"/>
  <c r="AE556" i="57"/>
  <c r="AD556" i="57"/>
  <c r="J556" i="57"/>
  <c r="I556" i="57"/>
  <c r="F556" i="57"/>
  <c r="E556" i="57"/>
  <c r="AI555" i="57"/>
  <c r="AH555" i="57"/>
  <c r="AE555" i="57"/>
  <c r="AD555" i="57"/>
  <c r="J555" i="57"/>
  <c r="I555" i="57"/>
  <c r="F555" i="57"/>
  <c r="E555" i="57"/>
  <c r="AI554" i="57"/>
  <c r="AH554" i="57"/>
  <c r="AE554" i="57"/>
  <c r="AD554" i="57"/>
  <c r="J554" i="57"/>
  <c r="I554" i="57"/>
  <c r="F554" i="57"/>
  <c r="E554" i="57"/>
  <c r="AI553" i="57"/>
  <c r="AH553" i="57"/>
  <c r="AE553" i="57"/>
  <c r="AD553" i="57"/>
  <c r="J553" i="57"/>
  <c r="I553" i="57"/>
  <c r="F553" i="57"/>
  <c r="E553" i="57"/>
  <c r="AI552" i="57"/>
  <c r="AH552" i="57"/>
  <c r="AE552" i="57"/>
  <c r="AD552" i="57"/>
  <c r="J552" i="57"/>
  <c r="I552" i="57"/>
  <c r="F552" i="57"/>
  <c r="E552" i="57"/>
  <c r="AI551" i="57"/>
  <c r="AH551" i="57"/>
  <c r="AE551" i="57"/>
  <c r="AD551" i="57"/>
  <c r="J551" i="57"/>
  <c r="I551" i="57"/>
  <c r="F551" i="57"/>
  <c r="E551" i="57"/>
  <c r="AI550" i="57"/>
  <c r="AH550" i="57"/>
  <c r="AE550" i="57"/>
  <c r="AD550" i="57"/>
  <c r="J550" i="57"/>
  <c r="I550" i="57"/>
  <c r="F550" i="57"/>
  <c r="E550" i="57"/>
  <c r="AI549" i="57"/>
  <c r="AH549" i="57"/>
  <c r="AE549" i="57"/>
  <c r="AD549" i="57"/>
  <c r="J549" i="57"/>
  <c r="I549" i="57"/>
  <c r="F549" i="57"/>
  <c r="E549" i="57"/>
  <c r="AI548" i="57"/>
  <c r="AH548" i="57"/>
  <c r="AE548" i="57"/>
  <c r="AD548" i="57"/>
  <c r="J548" i="57"/>
  <c r="I548" i="57"/>
  <c r="F548" i="57"/>
  <c r="E548" i="57"/>
  <c r="AI547" i="57"/>
  <c r="AH547" i="57"/>
  <c r="AE547" i="57"/>
  <c r="AD547" i="57"/>
  <c r="J547" i="57"/>
  <c r="I547" i="57"/>
  <c r="F547" i="57"/>
  <c r="E547" i="57"/>
  <c r="AI546" i="57"/>
  <c r="AH546" i="57"/>
  <c r="AE546" i="57"/>
  <c r="AD546" i="57"/>
  <c r="J546" i="57"/>
  <c r="I546" i="57"/>
  <c r="F546" i="57"/>
  <c r="E546" i="57"/>
  <c r="AI545" i="57"/>
  <c r="AH545" i="57"/>
  <c r="AE545" i="57"/>
  <c r="AD545" i="57"/>
  <c r="J545" i="57"/>
  <c r="I545" i="57"/>
  <c r="F545" i="57"/>
  <c r="E545" i="57"/>
  <c r="AI544" i="57"/>
  <c r="AH544" i="57"/>
  <c r="AE544" i="57"/>
  <c r="AD544" i="57"/>
  <c r="J544" i="57"/>
  <c r="I544" i="57"/>
  <c r="F544" i="57"/>
  <c r="E544" i="57"/>
  <c r="AI543" i="57"/>
  <c r="AH543" i="57"/>
  <c r="AE543" i="57"/>
  <c r="AD543" i="57"/>
  <c r="J543" i="57"/>
  <c r="I543" i="57"/>
  <c r="F543" i="57"/>
  <c r="E543" i="57"/>
  <c r="AI542" i="57"/>
  <c r="AH542" i="57"/>
  <c r="AE542" i="57"/>
  <c r="AD542" i="57"/>
  <c r="J542" i="57"/>
  <c r="I542" i="57"/>
  <c r="F542" i="57"/>
  <c r="E542" i="57"/>
  <c r="AI541" i="57"/>
  <c r="AH541" i="57"/>
  <c r="AE541" i="57"/>
  <c r="AD541" i="57"/>
  <c r="J541" i="57"/>
  <c r="I541" i="57"/>
  <c r="F541" i="57"/>
  <c r="E541" i="57"/>
  <c r="AI540" i="57"/>
  <c r="AH540" i="57"/>
  <c r="AE540" i="57"/>
  <c r="AD540" i="57"/>
  <c r="J540" i="57"/>
  <c r="I540" i="57"/>
  <c r="F540" i="57"/>
  <c r="E540" i="57"/>
  <c r="AI539" i="57"/>
  <c r="AH539" i="57"/>
  <c r="AE539" i="57"/>
  <c r="AD539" i="57"/>
  <c r="J539" i="57"/>
  <c r="I539" i="57"/>
  <c r="F539" i="57"/>
  <c r="E539" i="57"/>
  <c r="AI538" i="57"/>
  <c r="AH538" i="57"/>
  <c r="AE538" i="57"/>
  <c r="AD538" i="57"/>
  <c r="J538" i="57"/>
  <c r="I538" i="57"/>
  <c r="F538" i="57"/>
  <c r="E538" i="57"/>
  <c r="AI537" i="57"/>
  <c r="AH537" i="57"/>
  <c r="AE537" i="57"/>
  <c r="AD537" i="57"/>
  <c r="J537" i="57"/>
  <c r="I537" i="57"/>
  <c r="F537" i="57"/>
  <c r="E537" i="57"/>
  <c r="AI536" i="57"/>
  <c r="AH536" i="57"/>
  <c r="AE536" i="57"/>
  <c r="AD536" i="57"/>
  <c r="J536" i="57"/>
  <c r="I536" i="57"/>
  <c r="F536" i="57"/>
  <c r="E536" i="57"/>
  <c r="AI535" i="57"/>
  <c r="AH535" i="57"/>
  <c r="AE535" i="57"/>
  <c r="AD535" i="57"/>
  <c r="J535" i="57"/>
  <c r="I535" i="57"/>
  <c r="F535" i="57"/>
  <c r="E535" i="57"/>
  <c r="AI534" i="57"/>
  <c r="AH534" i="57"/>
  <c r="AE534" i="57"/>
  <c r="AD534" i="57"/>
  <c r="J534" i="57"/>
  <c r="I534" i="57"/>
  <c r="F534" i="57"/>
  <c r="E534" i="57"/>
  <c r="AI533" i="57"/>
  <c r="AH533" i="57"/>
  <c r="AE533" i="57"/>
  <c r="AD533" i="57"/>
  <c r="J533" i="57"/>
  <c r="I533" i="57"/>
  <c r="F533" i="57"/>
  <c r="E533" i="57"/>
  <c r="AI532" i="57"/>
  <c r="AH532" i="57"/>
  <c r="AE532" i="57"/>
  <c r="AD532" i="57"/>
  <c r="J532" i="57"/>
  <c r="I532" i="57"/>
  <c r="F532" i="57"/>
  <c r="E532" i="57"/>
  <c r="AI531" i="57"/>
  <c r="AH531" i="57"/>
  <c r="AE531" i="57"/>
  <c r="AD531" i="57"/>
  <c r="J531" i="57"/>
  <c r="I531" i="57"/>
  <c r="F531" i="57"/>
  <c r="E531" i="57"/>
  <c r="AI530" i="57"/>
  <c r="AH530" i="57"/>
  <c r="AE530" i="57"/>
  <c r="AD530" i="57"/>
  <c r="J530" i="57"/>
  <c r="I530" i="57"/>
  <c r="F530" i="57"/>
  <c r="E530" i="57"/>
  <c r="AI529" i="57"/>
  <c r="AH529" i="57"/>
  <c r="AE529" i="57"/>
  <c r="AD529" i="57"/>
  <c r="J529" i="57"/>
  <c r="I529" i="57"/>
  <c r="F529" i="57"/>
  <c r="E529" i="57"/>
  <c r="AI528" i="57"/>
  <c r="AH528" i="57"/>
  <c r="AE528" i="57"/>
  <c r="AD528" i="57"/>
  <c r="J528" i="57"/>
  <c r="I528" i="57"/>
  <c r="F528" i="57"/>
  <c r="E528" i="57"/>
  <c r="AI527" i="57"/>
  <c r="AH527" i="57"/>
  <c r="AE527" i="57"/>
  <c r="AD527" i="57"/>
  <c r="J527" i="57"/>
  <c r="I527" i="57"/>
  <c r="F527" i="57"/>
  <c r="E527" i="57"/>
  <c r="AI526" i="57"/>
  <c r="AH526" i="57"/>
  <c r="AE526" i="57"/>
  <c r="AD526" i="57"/>
  <c r="J526" i="57"/>
  <c r="I526" i="57"/>
  <c r="F526" i="57"/>
  <c r="E526" i="57"/>
  <c r="AI525" i="57"/>
  <c r="AH525" i="57"/>
  <c r="AE525" i="57"/>
  <c r="AD525" i="57"/>
  <c r="J525" i="57"/>
  <c r="I525" i="57"/>
  <c r="F525" i="57"/>
  <c r="E525" i="57"/>
  <c r="AI524" i="57"/>
  <c r="AH524" i="57"/>
  <c r="AE524" i="57"/>
  <c r="AD524" i="57"/>
  <c r="J524" i="57"/>
  <c r="I524" i="57"/>
  <c r="F524" i="57"/>
  <c r="E524" i="57"/>
  <c r="AI523" i="57"/>
  <c r="AH523" i="57"/>
  <c r="AE523" i="57"/>
  <c r="AD523" i="57"/>
  <c r="J523" i="57"/>
  <c r="I523" i="57"/>
  <c r="F523" i="57"/>
  <c r="E523" i="57"/>
  <c r="AI522" i="57"/>
  <c r="AH522" i="57"/>
  <c r="AE522" i="57"/>
  <c r="AD522" i="57"/>
  <c r="J522" i="57"/>
  <c r="I522" i="57"/>
  <c r="E522" i="57"/>
  <c r="AI521" i="57"/>
  <c r="AH521" i="57"/>
  <c r="AE521" i="57"/>
  <c r="AD521" i="57"/>
  <c r="J521" i="57"/>
  <c r="I521" i="57"/>
  <c r="F521" i="57"/>
  <c r="E521" i="57"/>
  <c r="AI520" i="57"/>
  <c r="AH520" i="57"/>
  <c r="AE520" i="57"/>
  <c r="AD520" i="57"/>
  <c r="J520" i="57"/>
  <c r="I520" i="57"/>
  <c r="F520" i="57"/>
  <c r="E520" i="57"/>
  <c r="AI519" i="57"/>
  <c r="AH519" i="57"/>
  <c r="AE519" i="57"/>
  <c r="AD519" i="57"/>
  <c r="J519" i="57"/>
  <c r="I519" i="57"/>
  <c r="F519" i="57"/>
  <c r="E519" i="57"/>
  <c r="AI518" i="57"/>
  <c r="AH518" i="57"/>
  <c r="AE518" i="57"/>
  <c r="AD518" i="57"/>
  <c r="J518" i="57"/>
  <c r="I518" i="57"/>
  <c r="F518" i="57"/>
  <c r="E518" i="57"/>
  <c r="AI517" i="57"/>
  <c r="AH517" i="57"/>
  <c r="AE517" i="57"/>
  <c r="AD517" i="57"/>
  <c r="J517" i="57"/>
  <c r="I517" i="57"/>
  <c r="F517" i="57"/>
  <c r="E517" i="57"/>
  <c r="AI516" i="57"/>
  <c r="AH516" i="57"/>
  <c r="AE516" i="57"/>
  <c r="AD516" i="57"/>
  <c r="J516" i="57"/>
  <c r="I516" i="57"/>
  <c r="F516" i="57"/>
  <c r="E516" i="57"/>
  <c r="AI515" i="57"/>
  <c r="AH515" i="57"/>
  <c r="AE515" i="57"/>
  <c r="AD515" i="57"/>
  <c r="J515" i="57"/>
  <c r="I515" i="57"/>
  <c r="F515" i="57"/>
  <c r="E515" i="57"/>
  <c r="AI514" i="57"/>
  <c r="AH514" i="57"/>
  <c r="AE514" i="57"/>
  <c r="AD514" i="57"/>
  <c r="J514" i="57"/>
  <c r="I514" i="57"/>
  <c r="F514" i="57"/>
  <c r="E514" i="57"/>
  <c r="AI513" i="57"/>
  <c r="AH513" i="57"/>
  <c r="AE513" i="57"/>
  <c r="AD513" i="57"/>
  <c r="J513" i="57"/>
  <c r="I513" i="57"/>
  <c r="F513" i="57"/>
  <c r="E513" i="57"/>
  <c r="AI512" i="57"/>
  <c r="AH512" i="57"/>
  <c r="AE512" i="57"/>
  <c r="AD512" i="57"/>
  <c r="J512" i="57"/>
  <c r="I512" i="57"/>
  <c r="F512" i="57"/>
  <c r="E512" i="57"/>
  <c r="AI511" i="57"/>
  <c r="AH511" i="57"/>
  <c r="AE511" i="57"/>
  <c r="AD511" i="57"/>
  <c r="J511" i="57"/>
  <c r="I511" i="57"/>
  <c r="F511" i="57"/>
  <c r="E511" i="57"/>
  <c r="AI510" i="57"/>
  <c r="AH510" i="57"/>
  <c r="AE510" i="57"/>
  <c r="AD510" i="57"/>
  <c r="J510" i="57"/>
  <c r="I510" i="57"/>
  <c r="F510" i="57"/>
  <c r="E510" i="57"/>
  <c r="AI509" i="57"/>
  <c r="AH509" i="57"/>
  <c r="AE509" i="57"/>
  <c r="AD509" i="57"/>
  <c r="J509" i="57"/>
  <c r="I509" i="57"/>
  <c r="F509" i="57"/>
  <c r="E509" i="57"/>
  <c r="AI508" i="57"/>
  <c r="AH508" i="57"/>
  <c r="AE508" i="57"/>
  <c r="AD508" i="57"/>
  <c r="J508" i="57"/>
  <c r="I508" i="57"/>
  <c r="F508" i="57"/>
  <c r="E508" i="57"/>
  <c r="AI507" i="57"/>
  <c r="AH507" i="57"/>
  <c r="AE507" i="57"/>
  <c r="J507" i="57"/>
  <c r="I507" i="57"/>
  <c r="F507" i="57"/>
  <c r="AI506" i="57"/>
  <c r="AH506" i="57"/>
  <c r="AE506" i="57"/>
  <c r="AD506" i="57"/>
  <c r="J506" i="57"/>
  <c r="I506" i="57"/>
  <c r="F506" i="57"/>
  <c r="E506" i="57"/>
  <c r="AI505" i="57"/>
  <c r="AH505" i="57"/>
  <c r="AE505" i="57"/>
  <c r="AD505" i="57"/>
  <c r="J505" i="57"/>
  <c r="I505" i="57"/>
  <c r="F505" i="57"/>
  <c r="E505" i="57"/>
  <c r="AI504" i="57"/>
  <c r="AH504" i="57"/>
  <c r="AE504" i="57"/>
  <c r="AD504" i="57"/>
  <c r="J504" i="57"/>
  <c r="I504" i="57"/>
  <c r="F504" i="57"/>
  <c r="E504" i="57"/>
  <c r="AI503" i="57"/>
  <c r="AH503" i="57"/>
  <c r="AE503" i="57"/>
  <c r="AD503" i="57"/>
  <c r="J503" i="57"/>
  <c r="I503" i="57"/>
  <c r="F503" i="57"/>
  <c r="E503" i="57"/>
  <c r="AI502" i="57"/>
  <c r="AH502" i="57"/>
  <c r="AE502" i="57"/>
  <c r="AD502" i="57"/>
  <c r="J502" i="57"/>
  <c r="I502" i="57"/>
  <c r="F502" i="57"/>
  <c r="E502" i="57"/>
  <c r="AI501" i="57"/>
  <c r="AH501" i="57"/>
  <c r="AE501" i="57"/>
  <c r="AD501" i="57"/>
  <c r="J501" i="57"/>
  <c r="I501" i="57"/>
  <c r="F501" i="57"/>
  <c r="E501" i="57"/>
  <c r="AI500" i="57"/>
  <c r="AH500" i="57"/>
  <c r="AE500" i="57"/>
  <c r="AD500" i="57"/>
  <c r="J500" i="57"/>
  <c r="I500" i="57"/>
  <c r="F500" i="57"/>
  <c r="E500" i="57"/>
  <c r="AI499" i="57"/>
  <c r="AH499" i="57"/>
  <c r="AE499" i="57"/>
  <c r="AD499" i="57"/>
  <c r="J499" i="57"/>
  <c r="I499" i="57"/>
  <c r="F499" i="57"/>
  <c r="E499" i="57"/>
  <c r="AI498" i="57"/>
  <c r="AH498" i="57"/>
  <c r="AE498" i="57"/>
  <c r="AD498" i="57"/>
  <c r="J498" i="57"/>
  <c r="I498" i="57"/>
  <c r="F498" i="57"/>
  <c r="E498" i="57"/>
  <c r="AI493" i="57"/>
  <c r="AH493" i="57"/>
  <c r="AE493" i="57"/>
  <c r="AD493" i="57"/>
  <c r="J493" i="57"/>
  <c r="I493" i="57"/>
  <c r="F493" i="57"/>
  <c r="E493" i="57"/>
  <c r="AI492" i="57"/>
  <c r="AH492" i="57"/>
  <c r="AE492" i="57"/>
  <c r="AD492" i="57"/>
  <c r="J492" i="57"/>
  <c r="I492" i="57"/>
  <c r="F492" i="57"/>
  <c r="E492" i="57"/>
  <c r="AI491" i="57"/>
  <c r="AH491" i="57"/>
  <c r="AE491" i="57"/>
  <c r="AD491" i="57"/>
  <c r="J491" i="57"/>
  <c r="I491" i="57"/>
  <c r="F491" i="57"/>
  <c r="E491" i="57"/>
  <c r="AI490" i="57"/>
  <c r="AH490" i="57"/>
  <c r="AE490" i="57"/>
  <c r="AD490" i="57"/>
  <c r="J490" i="57"/>
  <c r="I490" i="57"/>
  <c r="F490" i="57"/>
  <c r="E490" i="57"/>
  <c r="AI489" i="57"/>
  <c r="AH489" i="57"/>
  <c r="AE489" i="57"/>
  <c r="AD489" i="57"/>
  <c r="J489" i="57"/>
  <c r="I489" i="57"/>
  <c r="F489" i="57"/>
  <c r="E489" i="57"/>
  <c r="AI488" i="57"/>
  <c r="AH488" i="57"/>
  <c r="AE488" i="57"/>
  <c r="AD488" i="57"/>
  <c r="J488" i="57"/>
  <c r="I488" i="57"/>
  <c r="F488" i="57"/>
  <c r="E488" i="57"/>
  <c r="AI487" i="57"/>
  <c r="AH487" i="57"/>
  <c r="AE487" i="57"/>
  <c r="AD487" i="57"/>
  <c r="J487" i="57"/>
  <c r="I487" i="57"/>
  <c r="F487" i="57"/>
  <c r="E487" i="57"/>
  <c r="AI486" i="57"/>
  <c r="AH486" i="57"/>
  <c r="AE486" i="57"/>
  <c r="AD486" i="57"/>
  <c r="J486" i="57"/>
  <c r="I486" i="57"/>
  <c r="F486" i="57"/>
  <c r="E486" i="57"/>
  <c r="AI485" i="57"/>
  <c r="AH485" i="57"/>
  <c r="AE485" i="57"/>
  <c r="AD485" i="57"/>
  <c r="J485" i="57"/>
  <c r="I485" i="57"/>
  <c r="F485" i="57"/>
  <c r="E485" i="57"/>
  <c r="AI484" i="57"/>
  <c r="AH484" i="57"/>
  <c r="AE484" i="57"/>
  <c r="AD484" i="57"/>
  <c r="J484" i="57"/>
  <c r="I484" i="57"/>
  <c r="F484" i="57"/>
  <c r="E484" i="57"/>
  <c r="AI483" i="57"/>
  <c r="AH483" i="57"/>
  <c r="AE483" i="57"/>
  <c r="AD483" i="57"/>
  <c r="J483" i="57"/>
  <c r="I483" i="57"/>
  <c r="E483" i="57"/>
  <c r="AI482" i="57"/>
  <c r="AH482" i="57"/>
  <c r="AE482" i="57"/>
  <c r="AD482" i="57"/>
  <c r="J482" i="57"/>
  <c r="I482" i="57"/>
  <c r="F482" i="57"/>
  <c r="E482" i="57"/>
  <c r="AI481" i="57"/>
  <c r="AH481" i="57"/>
  <c r="AE481" i="57"/>
  <c r="AD481" i="57"/>
  <c r="J481" i="57"/>
  <c r="I481" i="57"/>
  <c r="F481" i="57"/>
  <c r="E481" i="57"/>
  <c r="AI480" i="57"/>
  <c r="AH480" i="57"/>
  <c r="AE480" i="57"/>
  <c r="AD480" i="57"/>
  <c r="J480" i="57"/>
  <c r="I480" i="57"/>
  <c r="F480" i="57"/>
  <c r="E480" i="57"/>
  <c r="AI479" i="57"/>
  <c r="AH479" i="57"/>
  <c r="AE479" i="57"/>
  <c r="AD479" i="57"/>
  <c r="J479" i="57"/>
  <c r="I479" i="57"/>
  <c r="F479" i="57"/>
  <c r="E479" i="57"/>
  <c r="AI478" i="57"/>
  <c r="AH478" i="57"/>
  <c r="AE478" i="57"/>
  <c r="AD478" i="57"/>
  <c r="J478" i="57"/>
  <c r="I478" i="57"/>
  <c r="F478" i="57"/>
  <c r="E478" i="57"/>
  <c r="AI477" i="57"/>
  <c r="AH477" i="57"/>
  <c r="AE477" i="57"/>
  <c r="AD477" i="57"/>
  <c r="J477" i="57"/>
  <c r="I477" i="57"/>
  <c r="F477" i="57"/>
  <c r="E477" i="57"/>
  <c r="AI476" i="57"/>
  <c r="AH476" i="57"/>
  <c r="AE476" i="57"/>
  <c r="AD476" i="57"/>
  <c r="J476" i="57"/>
  <c r="I476" i="57"/>
  <c r="F476" i="57"/>
  <c r="E476" i="57"/>
  <c r="AI475" i="57"/>
  <c r="AH475" i="57"/>
  <c r="AE475" i="57"/>
  <c r="AD475" i="57"/>
  <c r="J475" i="57"/>
  <c r="I475" i="57"/>
  <c r="F475" i="57"/>
  <c r="E475" i="57"/>
  <c r="AI474" i="57"/>
  <c r="AH474" i="57"/>
  <c r="AE474" i="57"/>
  <c r="AD474" i="57"/>
  <c r="J474" i="57"/>
  <c r="I474" i="57"/>
  <c r="F474" i="57"/>
  <c r="E474" i="57"/>
  <c r="AI473" i="57"/>
  <c r="AH473" i="57"/>
  <c r="AE473" i="57"/>
  <c r="AD473" i="57"/>
  <c r="J473" i="57"/>
  <c r="I473" i="57"/>
  <c r="F473" i="57"/>
  <c r="E473" i="57"/>
  <c r="AI472" i="57"/>
  <c r="AH472" i="57"/>
  <c r="AE472" i="57"/>
  <c r="AD472" i="57"/>
  <c r="J472" i="57"/>
  <c r="I472" i="57"/>
  <c r="F472" i="57"/>
  <c r="E472" i="57"/>
  <c r="AI471" i="57"/>
  <c r="AH471" i="57"/>
  <c r="AE471" i="57"/>
  <c r="AD471" i="57"/>
  <c r="J471" i="57"/>
  <c r="I471" i="57"/>
  <c r="F471" i="57"/>
  <c r="E471" i="57"/>
  <c r="AI470" i="57"/>
  <c r="AH470" i="57"/>
  <c r="AE470" i="57"/>
  <c r="AD470" i="57"/>
  <c r="J470" i="57"/>
  <c r="I470" i="57"/>
  <c r="F470" i="57"/>
  <c r="E470" i="57"/>
  <c r="AI469" i="57"/>
  <c r="AH469" i="57"/>
  <c r="AE469" i="57"/>
  <c r="AD469" i="57"/>
  <c r="J469" i="57"/>
  <c r="I469" i="57"/>
  <c r="F469" i="57"/>
  <c r="E469" i="57"/>
  <c r="AI468" i="57"/>
  <c r="AH468" i="57"/>
  <c r="AE468" i="57"/>
  <c r="AD468" i="57"/>
  <c r="J468" i="57"/>
  <c r="I468" i="57"/>
  <c r="F468" i="57"/>
  <c r="E468" i="57"/>
  <c r="AI467" i="57"/>
  <c r="AH467" i="57"/>
  <c r="AE467" i="57"/>
  <c r="AD467" i="57"/>
  <c r="J467" i="57"/>
  <c r="I467" i="57"/>
  <c r="F467" i="57"/>
  <c r="E467" i="57"/>
  <c r="AI466" i="57"/>
  <c r="AH466" i="57"/>
  <c r="AE466" i="57"/>
  <c r="AD466" i="57"/>
  <c r="J466" i="57"/>
  <c r="I466" i="57"/>
  <c r="F466" i="57"/>
  <c r="E466" i="57"/>
  <c r="AI465" i="57"/>
  <c r="AH465" i="57"/>
  <c r="AE465" i="57"/>
  <c r="AD465" i="57"/>
  <c r="J465" i="57"/>
  <c r="I465" i="57"/>
  <c r="F465" i="57"/>
  <c r="E465" i="57"/>
  <c r="AI464" i="57"/>
  <c r="AH464" i="57"/>
  <c r="AE464" i="57"/>
  <c r="AD464" i="57"/>
  <c r="J464" i="57"/>
  <c r="I464" i="57"/>
  <c r="F464" i="57"/>
  <c r="E464" i="57"/>
  <c r="AI463" i="57"/>
  <c r="AH463" i="57"/>
  <c r="AE463" i="57"/>
  <c r="AD463" i="57"/>
  <c r="J463" i="57"/>
  <c r="I463" i="57"/>
  <c r="F463" i="57"/>
  <c r="E463" i="57"/>
  <c r="AI462" i="57"/>
  <c r="AH462" i="57"/>
  <c r="AE462" i="57"/>
  <c r="AD462" i="57"/>
  <c r="J462" i="57"/>
  <c r="I462" i="57"/>
  <c r="F462" i="57"/>
  <c r="E462" i="57"/>
  <c r="AI461" i="57"/>
  <c r="AH461" i="57"/>
  <c r="AE461" i="57"/>
  <c r="AD461" i="57"/>
  <c r="J461" i="57"/>
  <c r="I461" i="57"/>
  <c r="F461" i="57"/>
  <c r="E461" i="57"/>
  <c r="AI460" i="57"/>
  <c r="AH460" i="57"/>
  <c r="AE460" i="57"/>
  <c r="AD460" i="57"/>
  <c r="J460" i="57"/>
  <c r="I460" i="57"/>
  <c r="F460" i="57"/>
  <c r="E460" i="57"/>
  <c r="AI459" i="57"/>
  <c r="AH459" i="57"/>
  <c r="AE459" i="57"/>
  <c r="AD459" i="57"/>
  <c r="J459" i="57"/>
  <c r="I459" i="57"/>
  <c r="F459" i="57"/>
  <c r="E459" i="57"/>
  <c r="AI458" i="57"/>
  <c r="AH458" i="57"/>
  <c r="AD458" i="57"/>
  <c r="J458" i="57"/>
  <c r="I458" i="57"/>
  <c r="E458" i="57"/>
  <c r="AI457" i="57"/>
  <c r="AH457" i="57"/>
  <c r="AE457" i="57"/>
  <c r="AD457" i="57"/>
  <c r="J457" i="57"/>
  <c r="I457" i="57"/>
  <c r="F457" i="57"/>
  <c r="E457" i="57"/>
  <c r="AI456" i="57"/>
  <c r="AH456" i="57"/>
  <c r="AE456" i="57"/>
  <c r="AD456" i="57"/>
  <c r="J456" i="57"/>
  <c r="I456" i="57"/>
  <c r="F456" i="57"/>
  <c r="E456" i="57"/>
  <c r="AI455" i="57"/>
  <c r="AH455" i="57"/>
  <c r="AE455" i="57"/>
  <c r="AD455" i="57"/>
  <c r="J455" i="57"/>
  <c r="I455" i="57"/>
  <c r="F455" i="57"/>
  <c r="E455" i="57"/>
  <c r="AI454" i="57"/>
  <c r="AH454" i="57"/>
  <c r="AE454" i="57"/>
  <c r="AD454" i="57"/>
  <c r="J454" i="57"/>
  <c r="I454" i="57"/>
  <c r="F454" i="57"/>
  <c r="E454" i="57"/>
  <c r="AI453" i="57"/>
  <c r="AH453" i="57"/>
  <c r="AE453" i="57"/>
  <c r="AD453" i="57"/>
  <c r="J453" i="57"/>
  <c r="I453" i="57"/>
  <c r="F453" i="57"/>
  <c r="E453" i="57"/>
  <c r="AI452" i="57"/>
  <c r="AH452" i="57"/>
  <c r="AE452" i="57"/>
  <c r="AD452" i="57"/>
  <c r="J452" i="57"/>
  <c r="I452" i="57"/>
  <c r="F452" i="57"/>
  <c r="E452" i="57"/>
  <c r="AI451" i="57"/>
  <c r="AH451" i="57"/>
  <c r="AE451" i="57"/>
  <c r="AD451" i="57"/>
  <c r="J451" i="57"/>
  <c r="I451" i="57"/>
  <c r="F451" i="57"/>
  <c r="E451" i="57"/>
  <c r="AI450" i="57"/>
  <c r="AH450" i="57"/>
  <c r="AE450" i="57"/>
  <c r="AD450" i="57"/>
  <c r="J450" i="57"/>
  <c r="I450" i="57"/>
  <c r="F450" i="57"/>
  <c r="E450" i="57"/>
  <c r="AI449" i="57"/>
  <c r="AH449" i="57"/>
  <c r="AE449" i="57"/>
  <c r="AD449" i="57"/>
  <c r="J449" i="57"/>
  <c r="I449" i="57"/>
  <c r="F449" i="57"/>
  <c r="E449" i="57"/>
  <c r="AI448" i="57"/>
  <c r="AH448" i="57"/>
  <c r="AE448" i="57"/>
  <c r="AD448" i="57"/>
  <c r="J448" i="57"/>
  <c r="I448" i="57"/>
  <c r="F448" i="57"/>
  <c r="E448" i="57"/>
  <c r="AI447" i="57"/>
  <c r="AH447" i="57"/>
  <c r="AE447" i="57"/>
  <c r="AD447" i="57"/>
  <c r="J447" i="57"/>
  <c r="I447" i="57"/>
  <c r="F447" i="57"/>
  <c r="E447" i="57"/>
  <c r="AI446" i="57"/>
  <c r="AH446" i="57"/>
  <c r="AE446" i="57"/>
  <c r="AD446" i="57"/>
  <c r="J446" i="57"/>
  <c r="I446" i="57"/>
  <c r="F446" i="57"/>
  <c r="E446" i="57"/>
  <c r="AI445" i="57"/>
  <c r="AH445" i="57"/>
  <c r="AE445" i="57"/>
  <c r="AD445" i="57"/>
  <c r="J445" i="57"/>
  <c r="I445" i="57"/>
  <c r="F445" i="57"/>
  <c r="E445" i="57"/>
  <c r="AI444" i="57"/>
  <c r="AH444" i="57"/>
  <c r="AE444" i="57"/>
  <c r="AD444" i="57"/>
  <c r="J444" i="57"/>
  <c r="I444" i="57"/>
  <c r="F444" i="57"/>
  <c r="E444" i="57"/>
  <c r="AI443" i="57"/>
  <c r="AH443" i="57"/>
  <c r="AE443" i="57"/>
  <c r="AD443" i="57"/>
  <c r="J443" i="57"/>
  <c r="F443" i="57"/>
  <c r="E443" i="57"/>
  <c r="AI442" i="57"/>
  <c r="AH442" i="57"/>
  <c r="AE442" i="57"/>
  <c r="AD442" i="57"/>
  <c r="J442" i="57"/>
  <c r="I442" i="57"/>
  <c r="F442" i="57"/>
  <c r="E442" i="57"/>
  <c r="AI441" i="57"/>
  <c r="AH441" i="57"/>
  <c r="AE441" i="57"/>
  <c r="AD441" i="57"/>
  <c r="J441" i="57"/>
  <c r="I441" i="57"/>
  <c r="F441" i="57"/>
  <c r="E441" i="57"/>
  <c r="AI440" i="57"/>
  <c r="AH440" i="57"/>
  <c r="AE440" i="57"/>
  <c r="AD440" i="57"/>
  <c r="J440" i="57"/>
  <c r="I440" i="57"/>
  <c r="F440" i="57"/>
  <c r="E440" i="57"/>
  <c r="AI439" i="57"/>
  <c r="AH439" i="57"/>
  <c r="AE439" i="57"/>
  <c r="AD439" i="57"/>
  <c r="J439" i="57"/>
  <c r="I439" i="57"/>
  <c r="F439" i="57"/>
  <c r="E439" i="57"/>
  <c r="AI438" i="57"/>
  <c r="AH438" i="57"/>
  <c r="AE438" i="57"/>
  <c r="AD438" i="57"/>
  <c r="J438" i="57"/>
  <c r="I438" i="57"/>
  <c r="F438" i="57"/>
  <c r="E438" i="57"/>
  <c r="AI437" i="57"/>
  <c r="AH437" i="57"/>
  <c r="AE437" i="57"/>
  <c r="AD437" i="57"/>
  <c r="J437" i="57"/>
  <c r="I437" i="57"/>
  <c r="F437" i="57"/>
  <c r="E437" i="57"/>
  <c r="AI436" i="57"/>
  <c r="AH436" i="57"/>
  <c r="AE436" i="57"/>
  <c r="AD436" i="57"/>
  <c r="J436" i="57"/>
  <c r="I436" i="57"/>
  <c r="F436" i="57"/>
  <c r="E436" i="57"/>
  <c r="AI435" i="57"/>
  <c r="AH435" i="57"/>
  <c r="AE435" i="57"/>
  <c r="AD435" i="57"/>
  <c r="J435" i="57"/>
  <c r="I435" i="57"/>
  <c r="F435" i="57"/>
  <c r="E435" i="57"/>
  <c r="AI434" i="57"/>
  <c r="AH434" i="57"/>
  <c r="AE434" i="57"/>
  <c r="AD434" i="57"/>
  <c r="J434" i="57"/>
  <c r="I434" i="57"/>
  <c r="F434" i="57"/>
  <c r="E434" i="57"/>
  <c r="AI339" i="57"/>
  <c r="AH339" i="57"/>
  <c r="AG339" i="57"/>
  <c r="AF339" i="57"/>
  <c r="AE339" i="57"/>
  <c r="AD339" i="57"/>
  <c r="J339" i="57"/>
  <c r="I339" i="57"/>
  <c r="H339" i="57"/>
  <c r="G339" i="57"/>
  <c r="F339" i="57"/>
  <c r="E339" i="57"/>
  <c r="AI338" i="57"/>
  <c r="AH338" i="57"/>
  <c r="AG338" i="57"/>
  <c r="AF338" i="57"/>
  <c r="AE338" i="57"/>
  <c r="AD338" i="57"/>
  <c r="J338" i="57"/>
  <c r="I338" i="57"/>
  <c r="H338" i="57"/>
  <c r="G338" i="57"/>
  <c r="F338" i="57"/>
  <c r="E338" i="57"/>
  <c r="AI337" i="57"/>
  <c r="AH337" i="57"/>
  <c r="AG337" i="57"/>
  <c r="AF337" i="57"/>
  <c r="AE337" i="57"/>
  <c r="AD337" i="57"/>
  <c r="J337" i="57"/>
  <c r="I337" i="57"/>
  <c r="H337" i="57"/>
  <c r="G337" i="57"/>
  <c r="F337" i="57"/>
  <c r="E337" i="57"/>
  <c r="AI336" i="57"/>
  <c r="AH336" i="57"/>
  <c r="AG336" i="57"/>
  <c r="AF336" i="57"/>
  <c r="AE336" i="57"/>
  <c r="AD336" i="57"/>
  <c r="J336" i="57"/>
  <c r="I336" i="57"/>
  <c r="H336" i="57"/>
  <c r="G336" i="57"/>
  <c r="F336" i="57"/>
  <c r="E336" i="57"/>
  <c r="AI335" i="57"/>
  <c r="AH335" i="57"/>
  <c r="AG335" i="57"/>
  <c r="AF335" i="57"/>
  <c r="AE335" i="57"/>
  <c r="AD335" i="57"/>
  <c r="J335" i="57"/>
  <c r="I335" i="57"/>
  <c r="H335" i="57"/>
  <c r="G335" i="57"/>
  <c r="F335" i="57"/>
  <c r="E335" i="57"/>
  <c r="AI334" i="57"/>
  <c r="AH334" i="57"/>
  <c r="AG334" i="57"/>
  <c r="AF334" i="57"/>
  <c r="AE334" i="57"/>
  <c r="AD334" i="57"/>
  <c r="J334" i="57"/>
  <c r="I334" i="57"/>
  <c r="H334" i="57"/>
  <c r="G334" i="57"/>
  <c r="F334" i="57"/>
  <c r="E334" i="57"/>
  <c r="AI333" i="57"/>
  <c r="AH333" i="57"/>
  <c r="AG333" i="57"/>
  <c r="AF333" i="57"/>
  <c r="AE333" i="57"/>
  <c r="AD333" i="57"/>
  <c r="J333" i="57"/>
  <c r="I333" i="57"/>
  <c r="H333" i="57"/>
  <c r="G333" i="57"/>
  <c r="F333" i="57"/>
  <c r="E333" i="57"/>
  <c r="AI332" i="57"/>
  <c r="AH332" i="57"/>
  <c r="AG332" i="57"/>
  <c r="AF332" i="57"/>
  <c r="AE332" i="57"/>
  <c r="AD332" i="57"/>
  <c r="J332" i="57"/>
  <c r="I332" i="57"/>
  <c r="H332" i="57"/>
  <c r="G332" i="57"/>
  <c r="F332" i="57"/>
  <c r="E332" i="57"/>
  <c r="AI331" i="57"/>
  <c r="AH331" i="57"/>
  <c r="AG331" i="57"/>
  <c r="AF331" i="57"/>
  <c r="AE331" i="57"/>
  <c r="AD331" i="57"/>
  <c r="J331" i="57"/>
  <c r="I331" i="57"/>
  <c r="H331" i="57"/>
  <c r="G331" i="57"/>
  <c r="F331" i="57"/>
  <c r="E331" i="57"/>
  <c r="AI330" i="57"/>
  <c r="AH330" i="57"/>
  <c r="AG330" i="57"/>
  <c r="AF330" i="57"/>
  <c r="AE330" i="57"/>
  <c r="AD330" i="57"/>
  <c r="J330" i="57"/>
  <c r="I330" i="57"/>
  <c r="H330" i="57"/>
  <c r="G330" i="57"/>
  <c r="F330" i="57"/>
  <c r="E330" i="57"/>
  <c r="AI329" i="57"/>
  <c r="AH329" i="57"/>
  <c r="AG329" i="57"/>
  <c r="AF329" i="57"/>
  <c r="AE329" i="57"/>
  <c r="AD329" i="57"/>
  <c r="J329" i="57"/>
  <c r="I329" i="57"/>
  <c r="H329" i="57"/>
  <c r="G329" i="57"/>
  <c r="F329" i="57"/>
  <c r="E329" i="57"/>
  <c r="AI328" i="57"/>
  <c r="AH328" i="57"/>
  <c r="AG328" i="57"/>
  <c r="AF328" i="57"/>
  <c r="AE328" i="57"/>
  <c r="AD328" i="57"/>
  <c r="J328" i="57"/>
  <c r="I328" i="57"/>
  <c r="H328" i="57"/>
  <c r="G328" i="57"/>
  <c r="F328" i="57"/>
  <c r="E328" i="57"/>
  <c r="AI327" i="57"/>
  <c r="AH327" i="57"/>
  <c r="AG327" i="57"/>
  <c r="AF327" i="57"/>
  <c r="AE327" i="57"/>
  <c r="AD327" i="57"/>
  <c r="J327" i="57"/>
  <c r="I327" i="57"/>
  <c r="H327" i="57"/>
  <c r="G327" i="57"/>
  <c r="F327" i="57"/>
  <c r="E327" i="57"/>
  <c r="AI326" i="57"/>
  <c r="AH326" i="57"/>
  <c r="AG326" i="57"/>
  <c r="AF326" i="57"/>
  <c r="AE326" i="57"/>
  <c r="AD326" i="57"/>
  <c r="J326" i="57"/>
  <c r="I326" i="57"/>
  <c r="H326" i="57"/>
  <c r="G326" i="57"/>
  <c r="F326" i="57"/>
  <c r="E326" i="57"/>
  <c r="AI325" i="57"/>
  <c r="AH325" i="57"/>
  <c r="AG325" i="57"/>
  <c r="AF325" i="57"/>
  <c r="AE325" i="57"/>
  <c r="AD325" i="57"/>
  <c r="J325" i="57"/>
  <c r="I325" i="57"/>
  <c r="H325" i="57"/>
  <c r="G325" i="57"/>
  <c r="F325" i="57"/>
  <c r="E325" i="57"/>
  <c r="AI324" i="57"/>
  <c r="AH324" i="57"/>
  <c r="AG324" i="57"/>
  <c r="AF324" i="57"/>
  <c r="AE324" i="57"/>
  <c r="AD324" i="57"/>
  <c r="J324" i="57"/>
  <c r="I324" i="57"/>
  <c r="H324" i="57"/>
  <c r="G324" i="57"/>
  <c r="F324" i="57"/>
  <c r="E324" i="57"/>
  <c r="AI323" i="57"/>
  <c r="AH323" i="57"/>
  <c r="AG323" i="57"/>
  <c r="AF323" i="57"/>
  <c r="AE323" i="57"/>
  <c r="AD323" i="57"/>
  <c r="J323" i="57"/>
  <c r="I323" i="57"/>
  <c r="H323" i="57"/>
  <c r="G323" i="57"/>
  <c r="F323" i="57"/>
  <c r="E323" i="57"/>
  <c r="AI322" i="57"/>
  <c r="AH322" i="57"/>
  <c r="AG322" i="57"/>
  <c r="AF322" i="57"/>
  <c r="AE322" i="57"/>
  <c r="AD322" i="57"/>
  <c r="J322" i="57"/>
  <c r="I322" i="57"/>
  <c r="H322" i="57"/>
  <c r="G322" i="57"/>
  <c r="F322" i="57"/>
  <c r="E322" i="57"/>
  <c r="AI321" i="57"/>
  <c r="AH321" i="57"/>
  <c r="AG321" i="57"/>
  <c r="AF321" i="57"/>
  <c r="AE321" i="57"/>
  <c r="AD321" i="57"/>
  <c r="J321" i="57"/>
  <c r="I321" i="57"/>
  <c r="H321" i="57"/>
  <c r="G321" i="57"/>
  <c r="F321" i="57"/>
  <c r="E321" i="57"/>
  <c r="AI320" i="57"/>
  <c r="AH320" i="57"/>
  <c r="AG320" i="57"/>
  <c r="AF320" i="57"/>
  <c r="AE320" i="57"/>
  <c r="AD320" i="57"/>
  <c r="J320" i="57"/>
  <c r="I320" i="57"/>
  <c r="H320" i="57"/>
  <c r="G320" i="57"/>
  <c r="F320" i="57"/>
  <c r="E320" i="57"/>
  <c r="AI319" i="57"/>
  <c r="AH319" i="57"/>
  <c r="AG319" i="57"/>
  <c r="AF319" i="57"/>
  <c r="AE319" i="57"/>
  <c r="AD319" i="57"/>
  <c r="J319" i="57"/>
  <c r="I319" i="57"/>
  <c r="H319" i="57"/>
  <c r="G319" i="57"/>
  <c r="F319" i="57"/>
  <c r="E319" i="57"/>
  <c r="AI318" i="57"/>
  <c r="AH318" i="57"/>
  <c r="AG318" i="57"/>
  <c r="AF318" i="57"/>
  <c r="AE318" i="57"/>
  <c r="AD318" i="57"/>
  <c r="J318" i="57"/>
  <c r="I318" i="57"/>
  <c r="H318" i="57"/>
  <c r="G318" i="57"/>
  <c r="F318" i="57"/>
  <c r="E318" i="57"/>
  <c r="AI317" i="57"/>
  <c r="AH317" i="57"/>
  <c r="AG317" i="57"/>
  <c r="AF317" i="57"/>
  <c r="AE317" i="57"/>
  <c r="AD317" i="57"/>
  <c r="J317" i="57"/>
  <c r="I317" i="57"/>
  <c r="H317" i="57"/>
  <c r="G317" i="57"/>
  <c r="F317" i="57"/>
  <c r="E317" i="57"/>
  <c r="AI316" i="57"/>
  <c r="AH316" i="57"/>
  <c r="AG316" i="57"/>
  <c r="AF316" i="57"/>
  <c r="AE316" i="57"/>
  <c r="AD316" i="57"/>
  <c r="J316" i="57"/>
  <c r="I316" i="57"/>
  <c r="H316" i="57"/>
  <c r="G316" i="57"/>
  <c r="F316" i="57"/>
  <c r="E316" i="57"/>
  <c r="AI315" i="57"/>
  <c r="AH315" i="57"/>
  <c r="AG315" i="57"/>
  <c r="AF315" i="57"/>
  <c r="AE315" i="57"/>
  <c r="AD315" i="57"/>
  <c r="J315" i="57"/>
  <c r="I315" i="57"/>
  <c r="H315" i="57"/>
  <c r="G315" i="57"/>
  <c r="F315" i="57"/>
  <c r="E315" i="57"/>
  <c r="AI314" i="57"/>
  <c r="AH314" i="57"/>
  <c r="AG314" i="57"/>
  <c r="AF314" i="57"/>
  <c r="AE314" i="57"/>
  <c r="AD314" i="57"/>
  <c r="J314" i="57"/>
  <c r="I314" i="57"/>
  <c r="H314" i="57"/>
  <c r="G314" i="57"/>
  <c r="F314" i="57"/>
  <c r="E314" i="57"/>
  <c r="AI313" i="57"/>
  <c r="AH313" i="57"/>
  <c r="AG313" i="57"/>
  <c r="AF313" i="57"/>
  <c r="AE313" i="57"/>
  <c r="AD313" i="57"/>
  <c r="J313" i="57"/>
  <c r="I313" i="57"/>
  <c r="H313" i="57"/>
  <c r="G313" i="57"/>
  <c r="F313" i="57"/>
  <c r="E313" i="57"/>
  <c r="AI312" i="57"/>
  <c r="AH312" i="57"/>
  <c r="AG312" i="57"/>
  <c r="AF312" i="57"/>
  <c r="AE312" i="57"/>
  <c r="AD312" i="57"/>
  <c r="J312" i="57"/>
  <c r="I312" i="57"/>
  <c r="H312" i="57"/>
  <c r="G312" i="57"/>
  <c r="F312" i="57"/>
  <c r="E312" i="57"/>
  <c r="AI311" i="57"/>
  <c r="AH311" i="57"/>
  <c r="AG311" i="57"/>
  <c r="AF311" i="57"/>
  <c r="AE311" i="57"/>
  <c r="AD311" i="57"/>
  <c r="J311" i="57"/>
  <c r="I311" i="57"/>
  <c r="H311" i="57"/>
  <c r="G311" i="57"/>
  <c r="F311" i="57"/>
  <c r="E311" i="57"/>
  <c r="AI310" i="57"/>
  <c r="AH310" i="57"/>
  <c r="AG310" i="57"/>
  <c r="AF310" i="57"/>
  <c r="AE310" i="57"/>
  <c r="AD310" i="57"/>
  <c r="J310" i="57"/>
  <c r="I310" i="57"/>
  <c r="H310" i="57"/>
  <c r="G310" i="57"/>
  <c r="F310" i="57"/>
  <c r="E310" i="57"/>
  <c r="AI309" i="57"/>
  <c r="AH309" i="57"/>
  <c r="AG309" i="57"/>
  <c r="AF309" i="57"/>
  <c r="AE309" i="57"/>
  <c r="AD309" i="57"/>
  <c r="J309" i="57"/>
  <c r="I309" i="57"/>
  <c r="H309" i="57"/>
  <c r="G309" i="57"/>
  <c r="F309" i="57"/>
  <c r="E309" i="57"/>
  <c r="AI308" i="57"/>
  <c r="AH308" i="57"/>
  <c r="AG308" i="57"/>
  <c r="AF308" i="57"/>
  <c r="AE308" i="57"/>
  <c r="AD308" i="57"/>
  <c r="J308" i="57"/>
  <c r="I308" i="57"/>
  <c r="H308" i="57"/>
  <c r="G308" i="57"/>
  <c r="F308" i="57"/>
  <c r="E308" i="57"/>
  <c r="AI307" i="57"/>
  <c r="AH307" i="57"/>
  <c r="AG307" i="57"/>
  <c r="AF307" i="57"/>
  <c r="AE307" i="57"/>
  <c r="AD307" i="57"/>
  <c r="J307" i="57"/>
  <c r="I307" i="57"/>
  <c r="H307" i="57"/>
  <c r="G307" i="57"/>
  <c r="F307" i="57"/>
  <c r="E307" i="57"/>
  <c r="AI306" i="57"/>
  <c r="AH306" i="57"/>
  <c r="AG306" i="57"/>
  <c r="AF306" i="57"/>
  <c r="AE306" i="57"/>
  <c r="AD306" i="57"/>
  <c r="J306" i="57"/>
  <c r="I306" i="57"/>
  <c r="H306" i="57"/>
  <c r="G306" i="57"/>
  <c r="F306" i="57"/>
  <c r="E306" i="57"/>
  <c r="AI305" i="57"/>
  <c r="AH305" i="57"/>
  <c r="AG305" i="57"/>
  <c r="AF305" i="57"/>
  <c r="AE305" i="57"/>
  <c r="AD305" i="57"/>
  <c r="J305" i="57"/>
  <c r="I305" i="57"/>
  <c r="H305" i="57"/>
  <c r="G305" i="57"/>
  <c r="F305" i="57"/>
  <c r="E305" i="57"/>
  <c r="AI304" i="57"/>
  <c r="AH304" i="57"/>
  <c r="AG304" i="57"/>
  <c r="AF304" i="57"/>
  <c r="AE304" i="57"/>
  <c r="AD304" i="57"/>
  <c r="J304" i="57"/>
  <c r="I304" i="57"/>
  <c r="H304" i="57"/>
  <c r="G304" i="57"/>
  <c r="F304" i="57"/>
  <c r="E304" i="57"/>
  <c r="AI303" i="57"/>
  <c r="AH303" i="57"/>
  <c r="AG303" i="57"/>
  <c r="AF303" i="57"/>
  <c r="AE303" i="57"/>
  <c r="AD303" i="57"/>
  <c r="J303" i="57"/>
  <c r="I303" i="57"/>
  <c r="H303" i="57"/>
  <c r="G303" i="57"/>
  <c r="F303" i="57"/>
  <c r="E303" i="57"/>
  <c r="AI302" i="57"/>
  <c r="AH302" i="57"/>
  <c r="AG302" i="57"/>
  <c r="AF302" i="57"/>
  <c r="AE302" i="57"/>
  <c r="AD302" i="57"/>
  <c r="J302" i="57"/>
  <c r="I302" i="57"/>
  <c r="H302" i="57"/>
  <c r="G302" i="57"/>
  <c r="F302" i="57"/>
  <c r="E302" i="57"/>
  <c r="AI301" i="57"/>
  <c r="AH301" i="57"/>
  <c r="AG301" i="57"/>
  <c r="AF301" i="57"/>
  <c r="AE301" i="57"/>
  <c r="AD301" i="57"/>
  <c r="J301" i="57"/>
  <c r="I301" i="57"/>
  <c r="H301" i="57"/>
  <c r="G301" i="57"/>
  <c r="F301" i="57"/>
  <c r="E301" i="57"/>
  <c r="AI300" i="57"/>
  <c r="AH300" i="57"/>
  <c r="AG300" i="57"/>
  <c r="AF300" i="57"/>
  <c r="AE300" i="57"/>
  <c r="AD300" i="57"/>
  <c r="J300" i="57"/>
  <c r="I300" i="57"/>
  <c r="H300" i="57"/>
  <c r="G300" i="57"/>
  <c r="F300" i="57"/>
  <c r="E300" i="57"/>
  <c r="AI295" i="57"/>
  <c r="AH295" i="57"/>
  <c r="AG295" i="57"/>
  <c r="AF295" i="57"/>
  <c r="AE295" i="57"/>
  <c r="AD295" i="57"/>
  <c r="J295" i="57"/>
  <c r="I295" i="57"/>
  <c r="H295" i="57"/>
  <c r="G295" i="57"/>
  <c r="F295" i="57"/>
  <c r="E295" i="57"/>
  <c r="AI294" i="57"/>
  <c r="AH294" i="57"/>
  <c r="AG294" i="57"/>
  <c r="AF294" i="57"/>
  <c r="AE294" i="57"/>
  <c r="AD294" i="57"/>
  <c r="J294" i="57"/>
  <c r="I294" i="57"/>
  <c r="H294" i="57"/>
  <c r="G294" i="57"/>
  <c r="F294" i="57"/>
  <c r="E294" i="57"/>
  <c r="AI293" i="57"/>
  <c r="AH293" i="57"/>
  <c r="AG293" i="57"/>
  <c r="AF293" i="57"/>
  <c r="AE293" i="57"/>
  <c r="AD293" i="57"/>
  <c r="J293" i="57"/>
  <c r="I293" i="57"/>
  <c r="H293" i="57"/>
  <c r="G293" i="57"/>
  <c r="F293" i="57"/>
  <c r="E293" i="57"/>
  <c r="AI292" i="57"/>
  <c r="AH292" i="57"/>
  <c r="AG292" i="57"/>
  <c r="AF292" i="57"/>
  <c r="AE292" i="57"/>
  <c r="AD292" i="57"/>
  <c r="J292" i="57"/>
  <c r="I292" i="57"/>
  <c r="H292" i="57"/>
  <c r="G292" i="57"/>
  <c r="F292" i="57"/>
  <c r="E292" i="57"/>
  <c r="AI291" i="57"/>
  <c r="AH291" i="57"/>
  <c r="AG291" i="57"/>
  <c r="AF291" i="57"/>
  <c r="AE291" i="57"/>
  <c r="AD291" i="57"/>
  <c r="J291" i="57"/>
  <c r="I291" i="57"/>
  <c r="H291" i="57"/>
  <c r="G291" i="57"/>
  <c r="F291" i="57"/>
  <c r="E291" i="57"/>
  <c r="AI290" i="57"/>
  <c r="AH290" i="57"/>
  <c r="AG290" i="57"/>
  <c r="AF290" i="57"/>
  <c r="AE290" i="57"/>
  <c r="AD290" i="57"/>
  <c r="J290" i="57"/>
  <c r="I290" i="57"/>
  <c r="H290" i="57"/>
  <c r="G290" i="57"/>
  <c r="F290" i="57"/>
  <c r="E290" i="57"/>
  <c r="AI289" i="57"/>
  <c r="AH289" i="57"/>
  <c r="AG289" i="57"/>
  <c r="AF289" i="57"/>
  <c r="AE289" i="57"/>
  <c r="AD289" i="57"/>
  <c r="J289" i="57"/>
  <c r="I289" i="57"/>
  <c r="H289" i="57"/>
  <c r="G289" i="57"/>
  <c r="F289" i="57"/>
  <c r="E289" i="57"/>
  <c r="AI288" i="57"/>
  <c r="AH288" i="57"/>
  <c r="AG288" i="57"/>
  <c r="AF288" i="57"/>
  <c r="AE288" i="57"/>
  <c r="AD288" i="57"/>
  <c r="J288" i="57"/>
  <c r="I288" i="57"/>
  <c r="H288" i="57"/>
  <c r="G288" i="57"/>
  <c r="F288" i="57"/>
  <c r="E288" i="57"/>
  <c r="AI287" i="57"/>
  <c r="AH287" i="57"/>
  <c r="AG287" i="57"/>
  <c r="AF287" i="57"/>
  <c r="AE287" i="57"/>
  <c r="AD287" i="57"/>
  <c r="J287" i="57"/>
  <c r="I287" i="57"/>
  <c r="H287" i="57"/>
  <c r="G287" i="57"/>
  <c r="F287" i="57"/>
  <c r="E287" i="57"/>
  <c r="AI286" i="57"/>
  <c r="AH286" i="57"/>
  <c r="AG286" i="57"/>
  <c r="AF286" i="57"/>
  <c r="AE286" i="57"/>
  <c r="AD286" i="57"/>
  <c r="J286" i="57"/>
  <c r="I286" i="57"/>
  <c r="H286" i="57"/>
  <c r="G286" i="57"/>
  <c r="F286" i="57"/>
  <c r="E286" i="57"/>
  <c r="AI285" i="57"/>
  <c r="AH285" i="57"/>
  <c r="AG285" i="57"/>
  <c r="AF285" i="57"/>
  <c r="AE285" i="57"/>
  <c r="AD285" i="57"/>
  <c r="J285" i="57"/>
  <c r="I285" i="57"/>
  <c r="H285" i="57"/>
  <c r="G285" i="57"/>
  <c r="F285" i="57"/>
  <c r="E285" i="57"/>
  <c r="AI284" i="57"/>
  <c r="AH284" i="57"/>
  <c r="AG284" i="57"/>
  <c r="AF284" i="57"/>
  <c r="AE284" i="57"/>
  <c r="AD284" i="57"/>
  <c r="J284" i="57"/>
  <c r="I284" i="57"/>
  <c r="H284" i="57"/>
  <c r="G284" i="57"/>
  <c r="F284" i="57"/>
  <c r="E284" i="57"/>
  <c r="AI283" i="57"/>
  <c r="AH283" i="57"/>
  <c r="AG283" i="57"/>
  <c r="AF283" i="57"/>
  <c r="AE283" i="57"/>
  <c r="AD283" i="57"/>
  <c r="J283" i="57"/>
  <c r="I283" i="57"/>
  <c r="H283" i="57"/>
  <c r="G283" i="57"/>
  <c r="F283" i="57"/>
  <c r="E283" i="57"/>
  <c r="AI282" i="57"/>
  <c r="AH282" i="57"/>
  <c r="AG282" i="57"/>
  <c r="AF282" i="57"/>
  <c r="AE282" i="57"/>
  <c r="AD282" i="57"/>
  <c r="J282" i="57"/>
  <c r="I282" i="57"/>
  <c r="H282" i="57"/>
  <c r="G282" i="57"/>
  <c r="F282" i="57"/>
  <c r="E282" i="57"/>
  <c r="AI281" i="57"/>
  <c r="AH281" i="57"/>
  <c r="AG281" i="57"/>
  <c r="AF281" i="57"/>
  <c r="AE281" i="57"/>
  <c r="AD281" i="57"/>
  <c r="J281" i="57"/>
  <c r="I281" i="57"/>
  <c r="H281" i="57"/>
  <c r="G281" i="57"/>
  <c r="F281" i="57"/>
  <c r="E281" i="57"/>
  <c r="AI280" i="57"/>
  <c r="AH280" i="57"/>
  <c r="AG280" i="57"/>
  <c r="AF280" i="57"/>
  <c r="AE280" i="57"/>
  <c r="AD280" i="57"/>
  <c r="J280" i="57"/>
  <c r="I280" i="57"/>
  <c r="H280" i="57"/>
  <c r="G280" i="57"/>
  <c r="F280" i="57"/>
  <c r="E280" i="57"/>
  <c r="AI279" i="57"/>
  <c r="AH279" i="57"/>
  <c r="AG279" i="57"/>
  <c r="AF279" i="57"/>
  <c r="AE279" i="57"/>
  <c r="AD279" i="57"/>
  <c r="J279" i="57"/>
  <c r="I279" i="57"/>
  <c r="H279" i="57"/>
  <c r="G279" i="57"/>
  <c r="F279" i="57"/>
  <c r="E279" i="57"/>
  <c r="AI278" i="57"/>
  <c r="AH278" i="57"/>
  <c r="AG278" i="57"/>
  <c r="AF278" i="57"/>
  <c r="AE278" i="57"/>
  <c r="AD278" i="57"/>
  <c r="J278" i="57"/>
  <c r="I278" i="57"/>
  <c r="H278" i="57"/>
  <c r="G278" i="57"/>
  <c r="F278" i="57"/>
  <c r="E278" i="57"/>
  <c r="AI277" i="57"/>
  <c r="AH277" i="57"/>
  <c r="AG277" i="57"/>
  <c r="AF277" i="57"/>
  <c r="AE277" i="57"/>
  <c r="AD277" i="57"/>
  <c r="J277" i="57"/>
  <c r="I277" i="57"/>
  <c r="H277" i="57"/>
  <c r="G277" i="57"/>
  <c r="F277" i="57"/>
  <c r="E277" i="57"/>
  <c r="AI276" i="57"/>
  <c r="AH276" i="57"/>
  <c r="AG276" i="57"/>
  <c r="AF276" i="57"/>
  <c r="AE276" i="57"/>
  <c r="AD276" i="57"/>
  <c r="J276" i="57"/>
  <c r="I276" i="57"/>
  <c r="H276" i="57"/>
  <c r="G276" i="57"/>
  <c r="F276" i="57"/>
  <c r="E276" i="57"/>
  <c r="AI275" i="57"/>
  <c r="AH275" i="57"/>
  <c r="AG275" i="57"/>
  <c r="AF275" i="57"/>
  <c r="AE275" i="57"/>
  <c r="AD275" i="57"/>
  <c r="J275" i="57"/>
  <c r="I275" i="57"/>
  <c r="H275" i="57"/>
  <c r="G275" i="57"/>
  <c r="F275" i="57"/>
  <c r="E275" i="57"/>
  <c r="AI274" i="57"/>
  <c r="AH274" i="57"/>
  <c r="AG274" i="57"/>
  <c r="AF274" i="57"/>
  <c r="AE274" i="57"/>
  <c r="AD274" i="57"/>
  <c r="J274" i="57"/>
  <c r="I274" i="57"/>
  <c r="H274" i="57"/>
  <c r="G274" i="57"/>
  <c r="F274" i="57"/>
  <c r="E274" i="57"/>
  <c r="AI273" i="57"/>
  <c r="AH273" i="57"/>
  <c r="AG273" i="57"/>
  <c r="AF273" i="57"/>
  <c r="AE273" i="57"/>
  <c r="AD273" i="57"/>
  <c r="J273" i="57"/>
  <c r="I273" i="57"/>
  <c r="H273" i="57"/>
  <c r="G273" i="57"/>
  <c r="F273" i="57"/>
  <c r="E273" i="57"/>
  <c r="AI272" i="57"/>
  <c r="AH272" i="57"/>
  <c r="AG272" i="57"/>
  <c r="AF272" i="57"/>
  <c r="AE272" i="57"/>
  <c r="AD272" i="57"/>
  <c r="J272" i="57"/>
  <c r="I272" i="57"/>
  <c r="H272" i="57"/>
  <c r="G272" i="57"/>
  <c r="F272" i="57"/>
  <c r="E272" i="57"/>
  <c r="AI271" i="57"/>
  <c r="AH271" i="57"/>
  <c r="AG271" i="57"/>
  <c r="AF271" i="57"/>
  <c r="AE271" i="57"/>
  <c r="AD271" i="57"/>
  <c r="J271" i="57"/>
  <c r="I271" i="57"/>
  <c r="H271" i="57"/>
  <c r="G271" i="57"/>
  <c r="F271" i="57"/>
  <c r="E271" i="57"/>
  <c r="AI270" i="57"/>
  <c r="AH270" i="57"/>
  <c r="AG270" i="57"/>
  <c r="AF270" i="57"/>
  <c r="AE270" i="57"/>
  <c r="AD270" i="57"/>
  <c r="J270" i="57"/>
  <c r="I270" i="57"/>
  <c r="H270" i="57"/>
  <c r="G270" i="57"/>
  <c r="F270" i="57"/>
  <c r="E270" i="57"/>
  <c r="AI269" i="57"/>
  <c r="AH269" i="57"/>
  <c r="AG269" i="57"/>
  <c r="AF269" i="57"/>
  <c r="AE269" i="57"/>
  <c r="AD269" i="57"/>
  <c r="J269" i="57"/>
  <c r="I269" i="57"/>
  <c r="H269" i="57"/>
  <c r="G269" i="57"/>
  <c r="F269" i="57"/>
  <c r="E269" i="57"/>
  <c r="AI268" i="57"/>
  <c r="AH268" i="57"/>
  <c r="AG268" i="57"/>
  <c r="AF268" i="57"/>
  <c r="AE268" i="57"/>
  <c r="AD268" i="57"/>
  <c r="J268" i="57"/>
  <c r="I268" i="57"/>
  <c r="H268" i="57"/>
  <c r="G268" i="57"/>
  <c r="F268" i="57"/>
  <c r="E268" i="57"/>
  <c r="AI267" i="57"/>
  <c r="AH267" i="57"/>
  <c r="AG267" i="57"/>
  <c r="AF267" i="57"/>
  <c r="AE267" i="57"/>
  <c r="AD267" i="57"/>
  <c r="J267" i="57"/>
  <c r="I267" i="57"/>
  <c r="H267" i="57"/>
  <c r="G267" i="57"/>
  <c r="F267" i="57"/>
  <c r="E267" i="57"/>
  <c r="AI266" i="57"/>
  <c r="AH266" i="57"/>
  <c r="AG266" i="57"/>
  <c r="AF266" i="57"/>
  <c r="AE266" i="57"/>
  <c r="AD266" i="57"/>
  <c r="J266" i="57"/>
  <c r="I266" i="57"/>
  <c r="H266" i="57"/>
  <c r="G266" i="57"/>
  <c r="F266" i="57"/>
  <c r="E266" i="57"/>
  <c r="AI265" i="57"/>
  <c r="AH265" i="57"/>
  <c r="AG265" i="57"/>
  <c r="AF265" i="57"/>
  <c r="AE265" i="57"/>
  <c r="AD265" i="57"/>
  <c r="J265" i="57"/>
  <c r="I265" i="57"/>
  <c r="H265" i="57"/>
  <c r="G265" i="57"/>
  <c r="F265" i="57"/>
  <c r="E265" i="57"/>
  <c r="AI264" i="57"/>
  <c r="AH264" i="57"/>
  <c r="AG264" i="57"/>
  <c r="AF264" i="57"/>
  <c r="AE264" i="57"/>
  <c r="AD264" i="57"/>
  <c r="J264" i="57"/>
  <c r="I264" i="57"/>
  <c r="H264" i="57"/>
  <c r="G264" i="57"/>
  <c r="F264" i="57"/>
  <c r="E264" i="57"/>
  <c r="AI263" i="57"/>
  <c r="AH263" i="57"/>
  <c r="AG263" i="57"/>
  <c r="AF263" i="57"/>
  <c r="AE263" i="57"/>
  <c r="AD263" i="57"/>
  <c r="J263" i="57"/>
  <c r="I263" i="57"/>
  <c r="H263" i="57"/>
  <c r="G263" i="57"/>
  <c r="F263" i="57"/>
  <c r="E263" i="57"/>
  <c r="AI262" i="57"/>
  <c r="AH262" i="57"/>
  <c r="AG262" i="57"/>
  <c r="AF262" i="57"/>
  <c r="AE262" i="57"/>
  <c r="AD262" i="57"/>
  <c r="J262" i="57"/>
  <c r="I262" i="57"/>
  <c r="H262" i="57"/>
  <c r="G262" i="57"/>
  <c r="F262" i="57"/>
  <c r="E262" i="57"/>
  <c r="AI261" i="57"/>
  <c r="AH261" i="57"/>
  <c r="AG261" i="57"/>
  <c r="AF261" i="57"/>
  <c r="AE261" i="57"/>
  <c r="AD261" i="57"/>
  <c r="J261" i="57"/>
  <c r="I261" i="57"/>
  <c r="H261" i="57"/>
  <c r="G261" i="57"/>
  <c r="F261" i="57"/>
  <c r="E261" i="57"/>
  <c r="AI260" i="57"/>
  <c r="AH260" i="57"/>
  <c r="AG260" i="57"/>
  <c r="AF260" i="57"/>
  <c r="AE260" i="57"/>
  <c r="AD260" i="57"/>
  <c r="J260" i="57"/>
  <c r="I260" i="57"/>
  <c r="H260" i="57"/>
  <c r="G260" i="57"/>
  <c r="F260" i="57"/>
  <c r="E260" i="57"/>
  <c r="AI259" i="57"/>
  <c r="AH259" i="57"/>
  <c r="AG259" i="57"/>
  <c r="AF259" i="57"/>
  <c r="AE259" i="57"/>
  <c r="AD259" i="57"/>
  <c r="J259" i="57"/>
  <c r="I259" i="57"/>
  <c r="H259" i="57"/>
  <c r="G259" i="57"/>
  <c r="F259" i="57"/>
  <c r="E259" i="57"/>
  <c r="AI258" i="57"/>
  <c r="AH258" i="57"/>
  <c r="AG258" i="57"/>
  <c r="AF258" i="57"/>
  <c r="AE258" i="57"/>
  <c r="AD258" i="57"/>
  <c r="J258" i="57"/>
  <c r="I258" i="57"/>
  <c r="H258" i="57"/>
  <c r="G258" i="57"/>
  <c r="F258" i="57"/>
  <c r="E258" i="57"/>
  <c r="AI257" i="57"/>
  <c r="AH257" i="57"/>
  <c r="AG257" i="57"/>
  <c r="AF257" i="57"/>
  <c r="AE257" i="57"/>
  <c r="AD257" i="57"/>
  <c r="J257" i="57"/>
  <c r="I257" i="57"/>
  <c r="H257" i="57"/>
  <c r="G257" i="57"/>
  <c r="F257" i="57"/>
  <c r="E257" i="57"/>
  <c r="AI256" i="57"/>
  <c r="AH256" i="57"/>
  <c r="AG256" i="57"/>
  <c r="AF256" i="57"/>
  <c r="AE256" i="57"/>
  <c r="AD256" i="57"/>
  <c r="J256" i="57"/>
  <c r="I256" i="57"/>
  <c r="H256" i="57"/>
  <c r="G256" i="57"/>
  <c r="F256" i="57"/>
  <c r="E256" i="57"/>
  <c r="AI251" i="57"/>
  <c r="AH251" i="57"/>
  <c r="AG251" i="57"/>
  <c r="AF251" i="57"/>
  <c r="AE251" i="57"/>
  <c r="AD251" i="57"/>
  <c r="J251" i="57"/>
  <c r="I251" i="57"/>
  <c r="H251" i="57"/>
  <c r="G251" i="57"/>
  <c r="F251" i="57"/>
  <c r="E251" i="57"/>
  <c r="AI250" i="57"/>
  <c r="AH250" i="57"/>
  <c r="AG250" i="57"/>
  <c r="AF250" i="57"/>
  <c r="AE250" i="57"/>
  <c r="AD250" i="57"/>
  <c r="J250" i="57"/>
  <c r="I250" i="57"/>
  <c r="H250" i="57"/>
  <c r="G250" i="57"/>
  <c r="F250" i="57"/>
  <c r="E250" i="57"/>
  <c r="AI249" i="57"/>
  <c r="AH249" i="57"/>
  <c r="AG249" i="57"/>
  <c r="AF249" i="57"/>
  <c r="AE249" i="57"/>
  <c r="AD249" i="57"/>
  <c r="J249" i="57"/>
  <c r="I249" i="57"/>
  <c r="H249" i="57"/>
  <c r="G249" i="57"/>
  <c r="F249" i="57"/>
  <c r="E249" i="57"/>
  <c r="AI248" i="57"/>
  <c r="AH248" i="57"/>
  <c r="AG248" i="57"/>
  <c r="AF248" i="57"/>
  <c r="AE248" i="57"/>
  <c r="AD248" i="57"/>
  <c r="J248" i="57"/>
  <c r="I248" i="57"/>
  <c r="H248" i="57"/>
  <c r="G248" i="57"/>
  <c r="F248" i="57"/>
  <c r="E248" i="57"/>
  <c r="AI247" i="57"/>
  <c r="AH247" i="57"/>
  <c r="AG247" i="57"/>
  <c r="AF247" i="57"/>
  <c r="AE247" i="57"/>
  <c r="AD247" i="57"/>
  <c r="J247" i="57"/>
  <c r="I247" i="57"/>
  <c r="H247" i="57"/>
  <c r="G247" i="57"/>
  <c r="F247" i="57"/>
  <c r="E247" i="57"/>
  <c r="AI246" i="57"/>
  <c r="AH246" i="57"/>
  <c r="AG246" i="57"/>
  <c r="AF246" i="57"/>
  <c r="AE246" i="57"/>
  <c r="AD246" i="57"/>
  <c r="J246" i="57"/>
  <c r="I246" i="57"/>
  <c r="H246" i="57"/>
  <c r="G246" i="57"/>
  <c r="F246" i="57"/>
  <c r="E246" i="57"/>
  <c r="AI245" i="57"/>
  <c r="AH245" i="57"/>
  <c r="AG245" i="57"/>
  <c r="AF245" i="57"/>
  <c r="AE245" i="57"/>
  <c r="AD245" i="57"/>
  <c r="J245" i="57"/>
  <c r="I245" i="57"/>
  <c r="H245" i="57"/>
  <c r="G245" i="57"/>
  <c r="F245" i="57"/>
  <c r="E245" i="57"/>
  <c r="AI244" i="57"/>
  <c r="AH244" i="57"/>
  <c r="AG244" i="57"/>
  <c r="AF244" i="57"/>
  <c r="AE244" i="57"/>
  <c r="AD244" i="57"/>
  <c r="J244" i="57"/>
  <c r="I244" i="57"/>
  <c r="H244" i="57"/>
  <c r="G244" i="57"/>
  <c r="F244" i="57"/>
  <c r="E244" i="57"/>
  <c r="AI243" i="57"/>
  <c r="AH243" i="57"/>
  <c r="AG243" i="57"/>
  <c r="AF243" i="57"/>
  <c r="AE243" i="57"/>
  <c r="AD243" i="57"/>
  <c r="J243" i="57"/>
  <c r="I243" i="57"/>
  <c r="H243" i="57"/>
  <c r="G243" i="57"/>
  <c r="F243" i="57"/>
  <c r="E243" i="57"/>
  <c r="AI242" i="57"/>
  <c r="AH242" i="57"/>
  <c r="AG242" i="57"/>
  <c r="AF242" i="57"/>
  <c r="AE242" i="57"/>
  <c r="AD242" i="57"/>
  <c r="J242" i="57"/>
  <c r="I242" i="57"/>
  <c r="H242" i="57"/>
  <c r="G242" i="57"/>
  <c r="F242" i="57"/>
  <c r="E242" i="57"/>
  <c r="AI241" i="57"/>
  <c r="AH241" i="57"/>
  <c r="AG241" i="57"/>
  <c r="AF241" i="57"/>
  <c r="AE241" i="57"/>
  <c r="AD241" i="57"/>
  <c r="J241" i="57"/>
  <c r="I241" i="57"/>
  <c r="H241" i="57"/>
  <c r="G241" i="57"/>
  <c r="F241" i="57"/>
  <c r="E241" i="57"/>
  <c r="AI240" i="57"/>
  <c r="AH240" i="57"/>
  <c r="AG240" i="57"/>
  <c r="AF240" i="57"/>
  <c r="AE240" i="57"/>
  <c r="AD240" i="57"/>
  <c r="J240" i="57"/>
  <c r="I240" i="57"/>
  <c r="H240" i="57"/>
  <c r="G240" i="57"/>
  <c r="F240" i="57"/>
  <c r="E240" i="57"/>
  <c r="AI239" i="57"/>
  <c r="AH239" i="57"/>
  <c r="AG239" i="57"/>
  <c r="AF239" i="57"/>
  <c r="AE239" i="57"/>
  <c r="AD239" i="57"/>
  <c r="J239" i="57"/>
  <c r="I239" i="57"/>
  <c r="H239" i="57"/>
  <c r="G239" i="57"/>
  <c r="F239" i="57"/>
  <c r="E239" i="57"/>
  <c r="AI238" i="57"/>
  <c r="AH238" i="57"/>
  <c r="AG238" i="57"/>
  <c r="AF238" i="57"/>
  <c r="AE238" i="57"/>
  <c r="AD238" i="57"/>
  <c r="J238" i="57"/>
  <c r="I238" i="57"/>
  <c r="H238" i="57"/>
  <c r="G238" i="57"/>
  <c r="F238" i="57"/>
  <c r="E238" i="57"/>
  <c r="AI237" i="57"/>
  <c r="AH237" i="57"/>
  <c r="AG237" i="57"/>
  <c r="AF237" i="57"/>
  <c r="AE237" i="57"/>
  <c r="AD237" i="57"/>
  <c r="J237" i="57"/>
  <c r="I237" i="57"/>
  <c r="H237" i="57"/>
  <c r="G237" i="57"/>
  <c r="F237" i="57"/>
  <c r="E237" i="57"/>
  <c r="AI236" i="57"/>
  <c r="AH236" i="57"/>
  <c r="AG236" i="57"/>
  <c r="AF236" i="57"/>
  <c r="AE236" i="57"/>
  <c r="AD236" i="57"/>
  <c r="J236" i="57"/>
  <c r="I236" i="57"/>
  <c r="H236" i="57"/>
  <c r="G236" i="57"/>
  <c r="F236" i="57"/>
  <c r="E236" i="57"/>
  <c r="AI235" i="57"/>
  <c r="AH235" i="57"/>
  <c r="AG235" i="57"/>
  <c r="AF235" i="57"/>
  <c r="AE235" i="57"/>
  <c r="AD235" i="57"/>
  <c r="J235" i="57"/>
  <c r="I235" i="57"/>
  <c r="H235" i="57"/>
  <c r="G235" i="57"/>
  <c r="F235" i="57"/>
  <c r="E235" i="57"/>
  <c r="AI234" i="57"/>
  <c r="AH234" i="57"/>
  <c r="AG234" i="57"/>
  <c r="AF234" i="57"/>
  <c r="AE234" i="57"/>
  <c r="AD234" i="57"/>
  <c r="J234" i="57"/>
  <c r="I234" i="57"/>
  <c r="H234" i="57"/>
  <c r="G234" i="57"/>
  <c r="F234" i="57"/>
  <c r="E234" i="57"/>
  <c r="AI233" i="57"/>
  <c r="AH233" i="57"/>
  <c r="AG233" i="57"/>
  <c r="AF233" i="57"/>
  <c r="AE233" i="57"/>
  <c r="AD233" i="57"/>
  <c r="J233" i="57"/>
  <c r="I233" i="57"/>
  <c r="H233" i="57"/>
  <c r="G233" i="57"/>
  <c r="F233" i="57"/>
  <c r="E233" i="57"/>
  <c r="AI232" i="57"/>
  <c r="AH232" i="57"/>
  <c r="AG232" i="57"/>
  <c r="AF232" i="57"/>
  <c r="AE232" i="57"/>
  <c r="AD232" i="57"/>
  <c r="J232" i="57"/>
  <c r="I232" i="57"/>
  <c r="H232" i="57"/>
  <c r="G232" i="57"/>
  <c r="F232" i="57"/>
  <c r="E232" i="57"/>
  <c r="AI231" i="57"/>
  <c r="AH231" i="57"/>
  <c r="AG231" i="57"/>
  <c r="AF231" i="57"/>
  <c r="AE231" i="57"/>
  <c r="AD231" i="57"/>
  <c r="J231" i="57"/>
  <c r="I231" i="57"/>
  <c r="H231" i="57"/>
  <c r="G231" i="57"/>
  <c r="F231" i="57"/>
  <c r="E231" i="57"/>
  <c r="AI230" i="57"/>
  <c r="AH230" i="57"/>
  <c r="AG230" i="57"/>
  <c r="AF230" i="57"/>
  <c r="AE230" i="57"/>
  <c r="AD230" i="57"/>
  <c r="J230" i="57"/>
  <c r="I230" i="57"/>
  <c r="H230" i="57"/>
  <c r="G230" i="57"/>
  <c r="F230" i="57"/>
  <c r="E230" i="57"/>
  <c r="AI229" i="57"/>
  <c r="AH229" i="57"/>
  <c r="AG229" i="57"/>
  <c r="AF229" i="57"/>
  <c r="AE229" i="57"/>
  <c r="AD229" i="57"/>
  <c r="J229" i="57"/>
  <c r="I229" i="57"/>
  <c r="H229" i="57"/>
  <c r="G229" i="57"/>
  <c r="F229" i="57"/>
  <c r="E229" i="57"/>
  <c r="AI228" i="57"/>
  <c r="AH228" i="57"/>
  <c r="AG228" i="57"/>
  <c r="AF228" i="57"/>
  <c r="AE228" i="57"/>
  <c r="AD228" i="57"/>
  <c r="J228" i="57"/>
  <c r="I228" i="57"/>
  <c r="H228" i="57"/>
  <c r="G228" i="57"/>
  <c r="F228" i="57"/>
  <c r="E228" i="57"/>
  <c r="AI227" i="57"/>
  <c r="AH227" i="57"/>
  <c r="AG227" i="57"/>
  <c r="AF227" i="57"/>
  <c r="AE227" i="57"/>
  <c r="AD227" i="57"/>
  <c r="J227" i="57"/>
  <c r="I227" i="57"/>
  <c r="H227" i="57"/>
  <c r="G227" i="57"/>
  <c r="F227" i="57"/>
  <c r="E227" i="57"/>
  <c r="AI226" i="57"/>
  <c r="AH226" i="57"/>
  <c r="AG226" i="57"/>
  <c r="AF226" i="57"/>
  <c r="AE226" i="57"/>
  <c r="AD226" i="57"/>
  <c r="J226" i="57"/>
  <c r="I226" i="57"/>
  <c r="H226" i="57"/>
  <c r="G226" i="57"/>
  <c r="F226" i="57"/>
  <c r="E226" i="57"/>
  <c r="AI225" i="57"/>
  <c r="AH225" i="57"/>
  <c r="AG225" i="57"/>
  <c r="AF225" i="57"/>
  <c r="AE225" i="57"/>
  <c r="AD225" i="57"/>
  <c r="J225" i="57"/>
  <c r="I225" i="57"/>
  <c r="H225" i="57"/>
  <c r="G225" i="57"/>
  <c r="F225" i="57"/>
  <c r="E225" i="57"/>
  <c r="AI224" i="57"/>
  <c r="AH224" i="57"/>
  <c r="AG224" i="57"/>
  <c r="AF224" i="57"/>
  <c r="AE224" i="57"/>
  <c r="AD224" i="57"/>
  <c r="J224" i="57"/>
  <c r="I224" i="57"/>
  <c r="H224" i="57"/>
  <c r="G224" i="57"/>
  <c r="F224" i="57"/>
  <c r="E224" i="57"/>
  <c r="AI223" i="57"/>
  <c r="AH223" i="57"/>
  <c r="AG223" i="57"/>
  <c r="AF223" i="57"/>
  <c r="AE223" i="57"/>
  <c r="AD223" i="57"/>
  <c r="J223" i="57"/>
  <c r="I223" i="57"/>
  <c r="H223" i="57"/>
  <c r="G223" i="57"/>
  <c r="F223" i="57"/>
  <c r="E223" i="57"/>
  <c r="AI222" i="57"/>
  <c r="AH222" i="57"/>
  <c r="AG222" i="57"/>
  <c r="AF222" i="57"/>
  <c r="AE222" i="57"/>
  <c r="AD222" i="57"/>
  <c r="J222" i="57"/>
  <c r="I222" i="57"/>
  <c r="H222" i="57"/>
  <c r="G222" i="57"/>
  <c r="F222" i="57"/>
  <c r="E222" i="57"/>
  <c r="AI221" i="57"/>
  <c r="AH221" i="57"/>
  <c r="AG221" i="57"/>
  <c r="AF221" i="57"/>
  <c r="AE221" i="57"/>
  <c r="AD221" i="57"/>
  <c r="J221" i="57"/>
  <c r="I221" i="57"/>
  <c r="H221" i="57"/>
  <c r="G221" i="57"/>
  <c r="F221" i="57"/>
  <c r="E221" i="57"/>
  <c r="AI220" i="57"/>
  <c r="AH220" i="57"/>
  <c r="AG220" i="57"/>
  <c r="AF220" i="57"/>
  <c r="AE220" i="57"/>
  <c r="AD220" i="57"/>
  <c r="J220" i="57"/>
  <c r="I220" i="57"/>
  <c r="H220" i="57"/>
  <c r="G220" i="57"/>
  <c r="F220" i="57"/>
  <c r="E220" i="57"/>
  <c r="AI219" i="57"/>
  <c r="AH219" i="57"/>
  <c r="AG219" i="57"/>
  <c r="AF219" i="57"/>
  <c r="AE219" i="57"/>
  <c r="AD219" i="57"/>
  <c r="J219" i="57"/>
  <c r="I219" i="57"/>
  <c r="H219" i="57"/>
  <c r="G219" i="57"/>
  <c r="F219" i="57"/>
  <c r="E219" i="57"/>
  <c r="AI218" i="57"/>
  <c r="AH218" i="57"/>
  <c r="AG218" i="57"/>
  <c r="AF218" i="57"/>
  <c r="AE218" i="57"/>
  <c r="AD218" i="57"/>
  <c r="J218" i="57"/>
  <c r="I218" i="57"/>
  <c r="H218" i="57"/>
  <c r="G218" i="57"/>
  <c r="F218" i="57"/>
  <c r="E218" i="57"/>
  <c r="AI217" i="57"/>
  <c r="AH217" i="57"/>
  <c r="AG217" i="57"/>
  <c r="AF217" i="57"/>
  <c r="AE217" i="57"/>
  <c r="AD217" i="57"/>
  <c r="J217" i="57"/>
  <c r="I217" i="57"/>
  <c r="H217" i="57"/>
  <c r="G217" i="57"/>
  <c r="F217" i="57"/>
  <c r="E217" i="57"/>
  <c r="AI216" i="57"/>
  <c r="AH216" i="57"/>
  <c r="AG216" i="57"/>
  <c r="AF216" i="57"/>
  <c r="AE216" i="57"/>
  <c r="AD216" i="57"/>
  <c r="J216" i="57"/>
  <c r="I216" i="57"/>
  <c r="H216" i="57"/>
  <c r="G216" i="57"/>
  <c r="F216" i="57"/>
  <c r="E216" i="57"/>
  <c r="AI215" i="57"/>
  <c r="AH215" i="57"/>
  <c r="AG215" i="57"/>
  <c r="AF215" i="57"/>
  <c r="AE215" i="57"/>
  <c r="AD215" i="57"/>
  <c r="J215" i="57"/>
  <c r="H215" i="57"/>
  <c r="G215" i="57"/>
  <c r="F215" i="57"/>
  <c r="AI214" i="57"/>
  <c r="AH214" i="57"/>
  <c r="AG214" i="57"/>
  <c r="AF214" i="57"/>
  <c r="AE214" i="57"/>
  <c r="AD214" i="57"/>
  <c r="J214" i="57"/>
  <c r="I214" i="57"/>
  <c r="H214" i="57"/>
  <c r="G214" i="57"/>
  <c r="F214" i="57"/>
  <c r="E214" i="57"/>
  <c r="AI213" i="57"/>
  <c r="AH213" i="57"/>
  <c r="AG213" i="57"/>
  <c r="AF213" i="57"/>
  <c r="AE213" i="57"/>
  <c r="AD213" i="57"/>
  <c r="J213" i="57"/>
  <c r="I213" i="57"/>
  <c r="H213" i="57"/>
  <c r="G213" i="57"/>
  <c r="F213" i="57"/>
  <c r="E213" i="57"/>
  <c r="AI212" i="57"/>
  <c r="AH212" i="57"/>
  <c r="AG212" i="57"/>
  <c r="AF212" i="57"/>
  <c r="AE212" i="57"/>
  <c r="AD212" i="57"/>
  <c r="J212" i="57"/>
  <c r="I212" i="57"/>
  <c r="H212" i="57"/>
  <c r="G212" i="57"/>
  <c r="F212" i="57"/>
  <c r="E212" i="57"/>
  <c r="AI207" i="57"/>
  <c r="AH207" i="57"/>
  <c r="J207" i="57"/>
  <c r="I207" i="57"/>
  <c r="H207" i="57"/>
  <c r="G207" i="57"/>
  <c r="F207" i="57"/>
  <c r="E207" i="57"/>
  <c r="AI206" i="57"/>
  <c r="AH206" i="57"/>
  <c r="J206" i="57"/>
  <c r="I206" i="57"/>
  <c r="H206" i="57"/>
  <c r="G206" i="57"/>
  <c r="F206" i="57"/>
  <c r="E206" i="57"/>
  <c r="AI205" i="57"/>
  <c r="AH205" i="57"/>
  <c r="J205" i="57"/>
  <c r="I205" i="57"/>
  <c r="H205" i="57"/>
  <c r="G205" i="57"/>
  <c r="F205" i="57"/>
  <c r="E205" i="57"/>
  <c r="AI204" i="57"/>
  <c r="AH204" i="57"/>
  <c r="AG204" i="57"/>
  <c r="AE204" i="57"/>
  <c r="J204" i="57"/>
  <c r="I204" i="57"/>
  <c r="H204" i="57"/>
  <c r="G204" i="57"/>
  <c r="F204" i="57"/>
  <c r="E204" i="57"/>
  <c r="AI203" i="57"/>
  <c r="AH203" i="57"/>
  <c r="AG203" i="57"/>
  <c r="AE203" i="57"/>
  <c r="J203" i="57"/>
  <c r="I203" i="57"/>
  <c r="H203" i="57"/>
  <c r="G203" i="57"/>
  <c r="F203" i="57"/>
  <c r="E203" i="57"/>
  <c r="AI202" i="57"/>
  <c r="AH202" i="57"/>
  <c r="AG202" i="57"/>
  <c r="AE202" i="57"/>
  <c r="J202" i="57"/>
  <c r="I202" i="57"/>
  <c r="H202" i="57"/>
  <c r="G202" i="57"/>
  <c r="F202" i="57"/>
  <c r="E202" i="57"/>
  <c r="AI201" i="57"/>
  <c r="AH201" i="57"/>
  <c r="AG201" i="57"/>
  <c r="AE201" i="57"/>
  <c r="J201" i="57"/>
  <c r="I201" i="57"/>
  <c r="H201" i="57"/>
  <c r="G201" i="57"/>
  <c r="F201" i="57"/>
  <c r="E201" i="57"/>
  <c r="AI200" i="57"/>
  <c r="AH200" i="57"/>
  <c r="AG200" i="57"/>
  <c r="AE200" i="57"/>
  <c r="J200" i="57"/>
  <c r="I200" i="57"/>
  <c r="H200" i="57"/>
  <c r="G200" i="57"/>
  <c r="F200" i="57"/>
  <c r="E200" i="57"/>
  <c r="AI199" i="57"/>
  <c r="AH199" i="57"/>
  <c r="AG199" i="57"/>
  <c r="AE199" i="57"/>
  <c r="J199" i="57"/>
  <c r="I199" i="57"/>
  <c r="H199" i="57"/>
  <c r="G199" i="57"/>
  <c r="F199" i="57"/>
  <c r="E199" i="57"/>
  <c r="AI198" i="57"/>
  <c r="AH198" i="57"/>
  <c r="AG198" i="57"/>
  <c r="AE198" i="57"/>
  <c r="J198" i="57"/>
  <c r="I198" i="57"/>
  <c r="H198" i="57"/>
  <c r="G198" i="57"/>
  <c r="F198" i="57"/>
  <c r="E198" i="57"/>
  <c r="AI197" i="57"/>
  <c r="AH197" i="57"/>
  <c r="AG197" i="57"/>
  <c r="AE197" i="57"/>
  <c r="J197" i="57"/>
  <c r="I197" i="57"/>
  <c r="H197" i="57"/>
  <c r="G197" i="57"/>
  <c r="F197" i="57"/>
  <c r="E197" i="57"/>
  <c r="AI196" i="57"/>
  <c r="AH196" i="57"/>
  <c r="AG196" i="57"/>
  <c r="AE196" i="57"/>
  <c r="J196" i="57"/>
  <c r="I196" i="57"/>
  <c r="H196" i="57"/>
  <c r="G196" i="57"/>
  <c r="F196" i="57"/>
  <c r="E196" i="57"/>
  <c r="AI195" i="57"/>
  <c r="AH195" i="57"/>
  <c r="AG195" i="57"/>
  <c r="AE195" i="57"/>
  <c r="J195" i="57"/>
  <c r="I195" i="57"/>
  <c r="H195" i="57"/>
  <c r="G195" i="57"/>
  <c r="F195" i="57"/>
  <c r="E195" i="57"/>
  <c r="AI194" i="57"/>
  <c r="AH194" i="57"/>
  <c r="AG194" i="57"/>
  <c r="AE194" i="57"/>
  <c r="J194" i="57"/>
  <c r="I194" i="57"/>
  <c r="H194" i="57"/>
  <c r="G194" i="57"/>
  <c r="F194" i="57"/>
  <c r="E194" i="57"/>
  <c r="AI193" i="57"/>
  <c r="AH193" i="57"/>
  <c r="AG193" i="57"/>
  <c r="AE193" i="57"/>
  <c r="J193" i="57"/>
  <c r="I193" i="57"/>
  <c r="H193" i="57"/>
  <c r="G193" i="57"/>
  <c r="F193" i="57"/>
  <c r="E193" i="57"/>
  <c r="AI192" i="57"/>
  <c r="AH192" i="57"/>
  <c r="AG192" i="57"/>
  <c r="AE192" i="57"/>
  <c r="J192" i="57"/>
  <c r="I192" i="57"/>
  <c r="H192" i="57"/>
  <c r="G192" i="57"/>
  <c r="F192" i="57"/>
  <c r="E192" i="57"/>
  <c r="AI191" i="57"/>
  <c r="AH191" i="57"/>
  <c r="AG191" i="57"/>
  <c r="AE191" i="57"/>
  <c r="J191" i="57"/>
  <c r="I191" i="57"/>
  <c r="H191" i="57"/>
  <c r="G191" i="57"/>
  <c r="F191" i="57"/>
  <c r="E191" i="57"/>
  <c r="AI190" i="57"/>
  <c r="AH190" i="57"/>
  <c r="AG190" i="57"/>
  <c r="AE190" i="57"/>
  <c r="J190" i="57"/>
  <c r="I190" i="57"/>
  <c r="H190" i="57"/>
  <c r="G190" i="57"/>
  <c r="F190" i="57"/>
  <c r="E190" i="57"/>
  <c r="AI189" i="57"/>
  <c r="AH189" i="57"/>
  <c r="AG189" i="57"/>
  <c r="AE189" i="57"/>
  <c r="J189" i="57"/>
  <c r="I189" i="57"/>
  <c r="H189" i="57"/>
  <c r="G189" i="57"/>
  <c r="F189" i="57"/>
  <c r="E189" i="57"/>
  <c r="AI188" i="57"/>
  <c r="AH188" i="57"/>
  <c r="AG188" i="57"/>
  <c r="AE188" i="57"/>
  <c r="J188" i="57"/>
  <c r="I188" i="57"/>
  <c r="H188" i="57"/>
  <c r="G188" i="57"/>
  <c r="F188" i="57"/>
  <c r="E188" i="57"/>
  <c r="AI187" i="57"/>
  <c r="AH187" i="57"/>
  <c r="AG187" i="57"/>
  <c r="AE187" i="57"/>
  <c r="J187" i="57"/>
  <c r="I187" i="57"/>
  <c r="H187" i="57"/>
  <c r="G187" i="57"/>
  <c r="F187" i="57"/>
  <c r="E187" i="57"/>
  <c r="AI186" i="57"/>
  <c r="AH186" i="57"/>
  <c r="AG186" i="57"/>
  <c r="AE186" i="57"/>
  <c r="J186" i="57"/>
  <c r="I186" i="57"/>
  <c r="H186" i="57"/>
  <c r="G186" i="57"/>
  <c r="F186" i="57"/>
  <c r="E186" i="57"/>
  <c r="AI185" i="57"/>
  <c r="AH185" i="57"/>
  <c r="AG185" i="57"/>
  <c r="AE185" i="57"/>
  <c r="J185" i="57"/>
  <c r="I185" i="57"/>
  <c r="H185" i="57"/>
  <c r="G185" i="57"/>
  <c r="F185" i="57"/>
  <c r="E185" i="57"/>
  <c r="AI184" i="57"/>
  <c r="AH184" i="57"/>
  <c r="AG184" i="57"/>
  <c r="AF184" i="57"/>
  <c r="AE184" i="57"/>
  <c r="AD184" i="57"/>
  <c r="J184" i="57"/>
  <c r="I184" i="57"/>
  <c r="H184" i="57"/>
  <c r="G184" i="57"/>
  <c r="F184" i="57"/>
  <c r="E184" i="57"/>
  <c r="AI183" i="57"/>
  <c r="AH183" i="57"/>
  <c r="AG183" i="57"/>
  <c r="AF183" i="57"/>
  <c r="AE183" i="57"/>
  <c r="AD183" i="57"/>
  <c r="J183" i="57"/>
  <c r="I183" i="57"/>
  <c r="H183" i="57"/>
  <c r="G183" i="57"/>
  <c r="F183" i="57"/>
  <c r="E183" i="57"/>
  <c r="AI182" i="57"/>
  <c r="AH182" i="57"/>
  <c r="AG182" i="57"/>
  <c r="AF182" i="57"/>
  <c r="AD182" i="57"/>
  <c r="J182" i="57"/>
  <c r="I182" i="57"/>
  <c r="G182" i="57"/>
  <c r="E182" i="57"/>
  <c r="AI181" i="57"/>
  <c r="AH181" i="57"/>
  <c r="AG181" i="57"/>
  <c r="AF181" i="57"/>
  <c r="AE181" i="57"/>
  <c r="AD181" i="57"/>
  <c r="J181" i="57"/>
  <c r="I181" i="57"/>
  <c r="H181" i="57"/>
  <c r="G181" i="57"/>
  <c r="F181" i="57"/>
  <c r="E181" i="57"/>
  <c r="AI180" i="57"/>
  <c r="AH180" i="57"/>
  <c r="AG180" i="57"/>
  <c r="AF180" i="57"/>
  <c r="AE180" i="57"/>
  <c r="AD180" i="57"/>
  <c r="J180" i="57"/>
  <c r="I180" i="57"/>
  <c r="H180" i="57"/>
  <c r="G180" i="57"/>
  <c r="F180" i="57"/>
  <c r="E180" i="57"/>
  <c r="AI179" i="57"/>
  <c r="AH179" i="57"/>
  <c r="AG179" i="57"/>
  <c r="AF179" i="57"/>
  <c r="AE179" i="57"/>
  <c r="AD179" i="57"/>
  <c r="J179" i="57"/>
  <c r="I179" i="57"/>
  <c r="H179" i="57"/>
  <c r="G179" i="57"/>
  <c r="F179" i="57"/>
  <c r="E179" i="57"/>
  <c r="AI178" i="57"/>
  <c r="AH178" i="57"/>
  <c r="AG178" i="57"/>
  <c r="AF178" i="57"/>
  <c r="AE178" i="57"/>
  <c r="AD178" i="57"/>
  <c r="J178" i="57"/>
  <c r="I178" i="57"/>
  <c r="H178" i="57"/>
  <c r="G178" i="57"/>
  <c r="F178" i="57"/>
  <c r="E178" i="57"/>
  <c r="AH177" i="57"/>
  <c r="AG177" i="57"/>
  <c r="AF177" i="57"/>
  <c r="AD177" i="57"/>
  <c r="I177" i="57"/>
  <c r="H177" i="57"/>
  <c r="G177" i="57"/>
  <c r="E177" i="57"/>
  <c r="AI176" i="57"/>
  <c r="AH176" i="57"/>
  <c r="AG176" i="57"/>
  <c r="AF176" i="57"/>
  <c r="AE176" i="57"/>
  <c r="AD176" i="57"/>
  <c r="J176" i="57"/>
  <c r="I176" i="57"/>
  <c r="H176" i="57"/>
  <c r="G176" i="57"/>
  <c r="F176" i="57"/>
  <c r="E176" i="57"/>
  <c r="AI175" i="57"/>
  <c r="AH175" i="57"/>
  <c r="AG175" i="57"/>
  <c r="AF175" i="57"/>
  <c r="AE175" i="57"/>
  <c r="AD175" i="57"/>
  <c r="J175" i="57"/>
  <c r="I175" i="57"/>
  <c r="H175" i="57"/>
  <c r="G175" i="57"/>
  <c r="F175" i="57"/>
  <c r="E175" i="57"/>
  <c r="AI174" i="57"/>
  <c r="AH174" i="57"/>
  <c r="AG174" i="57"/>
  <c r="AF174" i="57"/>
  <c r="AE174" i="57"/>
  <c r="AD174" i="57"/>
  <c r="J174" i="57"/>
  <c r="I174" i="57"/>
  <c r="H174" i="57"/>
  <c r="G174" i="57"/>
  <c r="F174" i="57"/>
  <c r="E174" i="57"/>
  <c r="AI173" i="57"/>
  <c r="AH173" i="57"/>
  <c r="AG173" i="57"/>
  <c r="AF173" i="57"/>
  <c r="AE173" i="57"/>
  <c r="AD173" i="57"/>
  <c r="J173" i="57"/>
  <c r="I173" i="57"/>
  <c r="H173" i="57"/>
  <c r="G173" i="57"/>
  <c r="F173" i="57"/>
  <c r="E173" i="57"/>
  <c r="AI172" i="57"/>
  <c r="AH172" i="57"/>
  <c r="AG172" i="57"/>
  <c r="AF172" i="57"/>
  <c r="AE172" i="57"/>
  <c r="AD172" i="57"/>
  <c r="I172" i="57"/>
  <c r="H172" i="57"/>
  <c r="G172" i="57"/>
  <c r="F172" i="57"/>
  <c r="E172" i="57"/>
  <c r="AI171" i="57"/>
  <c r="AH171" i="57"/>
  <c r="AG171" i="57"/>
  <c r="AF171" i="57"/>
  <c r="AE171" i="57"/>
  <c r="AD171" i="57"/>
  <c r="J171" i="57"/>
  <c r="I171" i="57"/>
  <c r="H171" i="57"/>
  <c r="G171" i="57"/>
  <c r="F171" i="57"/>
  <c r="E171" i="57"/>
  <c r="AI170" i="57"/>
  <c r="AH170" i="57"/>
  <c r="AG170" i="57"/>
  <c r="AF170" i="57"/>
  <c r="AE170" i="57"/>
  <c r="AD170" i="57"/>
  <c r="J170" i="57"/>
  <c r="I170" i="57"/>
  <c r="H170" i="57"/>
  <c r="G170" i="57"/>
  <c r="F170" i="57"/>
  <c r="E170" i="57"/>
  <c r="AI169" i="57"/>
  <c r="AH169" i="57"/>
  <c r="AG169" i="57"/>
  <c r="AF169" i="57"/>
  <c r="AE169" i="57"/>
  <c r="AD169" i="57"/>
  <c r="J169" i="57"/>
  <c r="I169" i="57"/>
  <c r="H169" i="57"/>
  <c r="G169" i="57"/>
  <c r="F169" i="57"/>
  <c r="E169" i="57"/>
  <c r="AI168" i="57"/>
  <c r="AH168" i="57"/>
  <c r="AG168" i="57"/>
  <c r="AF168" i="57"/>
  <c r="AE168" i="57"/>
  <c r="AD168" i="57"/>
  <c r="J168" i="57"/>
  <c r="I168" i="57"/>
  <c r="H168" i="57"/>
  <c r="G168" i="57"/>
  <c r="F168" i="57"/>
  <c r="E168" i="57"/>
  <c r="AI163" i="57"/>
  <c r="AH163" i="57"/>
  <c r="J163" i="57"/>
  <c r="I163" i="57"/>
  <c r="H163" i="57"/>
  <c r="G163" i="57"/>
  <c r="F163" i="57"/>
  <c r="E163" i="57"/>
  <c r="AI162" i="57"/>
  <c r="AH162" i="57"/>
  <c r="J162" i="57"/>
  <c r="I162" i="57"/>
  <c r="H162" i="57"/>
  <c r="G162" i="57"/>
  <c r="F162" i="57"/>
  <c r="E162" i="57"/>
  <c r="AI161" i="57"/>
  <c r="AH161" i="57"/>
  <c r="J161" i="57"/>
  <c r="I161" i="57"/>
  <c r="H161" i="57"/>
  <c r="G161" i="57"/>
  <c r="F161" i="57"/>
  <c r="E161" i="57"/>
  <c r="AI160" i="57"/>
  <c r="AH160" i="57"/>
  <c r="J160" i="57"/>
  <c r="I160" i="57"/>
  <c r="H160" i="57"/>
  <c r="G160" i="57"/>
  <c r="F160" i="57"/>
  <c r="E160" i="57"/>
  <c r="AI159" i="57"/>
  <c r="AH159" i="57"/>
  <c r="J159" i="57"/>
  <c r="I159" i="57"/>
  <c r="H159" i="57"/>
  <c r="G159" i="57"/>
  <c r="F159" i="57"/>
  <c r="E159" i="57"/>
  <c r="AI158" i="57"/>
  <c r="AH158" i="57"/>
  <c r="J158" i="57"/>
  <c r="I158" i="57"/>
  <c r="H158" i="57"/>
  <c r="G158" i="57"/>
  <c r="F158" i="57"/>
  <c r="E158" i="57"/>
  <c r="AI157" i="57"/>
  <c r="AH157" i="57"/>
  <c r="J157" i="57"/>
  <c r="I157" i="57"/>
  <c r="H157" i="57"/>
  <c r="G157" i="57"/>
  <c r="F157" i="57"/>
  <c r="E157" i="57"/>
  <c r="AI156" i="57"/>
  <c r="AH156" i="57"/>
  <c r="J156" i="57"/>
  <c r="I156" i="57"/>
  <c r="H156" i="57"/>
  <c r="G156" i="57"/>
  <c r="F156" i="57"/>
  <c r="E156" i="57"/>
  <c r="AI155" i="57"/>
  <c r="AH155" i="57"/>
  <c r="J155" i="57"/>
  <c r="I155" i="57"/>
  <c r="H155" i="57"/>
  <c r="G155" i="57"/>
  <c r="F155" i="57"/>
  <c r="E155" i="57"/>
  <c r="AI154" i="57"/>
  <c r="AH154" i="57"/>
  <c r="J154" i="57"/>
  <c r="I154" i="57"/>
  <c r="H154" i="57"/>
  <c r="G154" i="57"/>
  <c r="F154" i="57"/>
  <c r="E154" i="57"/>
  <c r="AI153" i="57"/>
  <c r="AH153" i="57"/>
  <c r="J153" i="57"/>
  <c r="I153" i="57"/>
  <c r="H153" i="57"/>
  <c r="G153" i="57"/>
  <c r="F153" i="57"/>
  <c r="E153" i="57"/>
  <c r="AI152" i="57"/>
  <c r="AH152" i="57"/>
  <c r="J152" i="57"/>
  <c r="I152" i="57"/>
  <c r="H152" i="57"/>
  <c r="G152" i="57"/>
  <c r="F152" i="57"/>
  <c r="E152" i="57"/>
  <c r="AI151" i="57"/>
  <c r="AH151" i="57"/>
  <c r="J151" i="57"/>
  <c r="I151" i="57"/>
  <c r="H151" i="57"/>
  <c r="G151" i="57"/>
  <c r="F151" i="57"/>
  <c r="E151" i="57"/>
  <c r="AI150" i="57"/>
  <c r="AH150" i="57"/>
  <c r="J150" i="57"/>
  <c r="I150" i="57"/>
  <c r="H150" i="57"/>
  <c r="G150" i="57"/>
  <c r="F150" i="57"/>
  <c r="E150" i="57"/>
  <c r="AI149" i="57"/>
  <c r="AH149" i="57"/>
  <c r="J149" i="57"/>
  <c r="I149" i="57"/>
  <c r="H149" i="57"/>
  <c r="G149" i="57"/>
  <c r="F149" i="57"/>
  <c r="E149" i="57"/>
  <c r="AI148" i="57"/>
  <c r="AH148" i="57"/>
  <c r="J148" i="57"/>
  <c r="I148" i="57"/>
  <c r="H148" i="57"/>
  <c r="G148" i="57"/>
  <c r="F148" i="57"/>
  <c r="E148" i="57"/>
  <c r="AI147" i="57"/>
  <c r="AH147" i="57"/>
  <c r="J147" i="57"/>
  <c r="I147" i="57"/>
  <c r="H147" i="57"/>
  <c r="G147" i="57"/>
  <c r="F147" i="57"/>
  <c r="E147" i="57"/>
  <c r="AI146" i="57"/>
  <c r="AH146" i="57"/>
  <c r="J146" i="57"/>
  <c r="I146" i="57"/>
  <c r="H146" i="57"/>
  <c r="G146" i="57"/>
  <c r="F146" i="57"/>
  <c r="E146" i="57"/>
  <c r="AI145" i="57"/>
  <c r="AH145" i="57"/>
  <c r="J145" i="57"/>
  <c r="I145" i="57"/>
  <c r="H145" i="57"/>
  <c r="G145" i="57"/>
  <c r="F145" i="57"/>
  <c r="E145" i="57"/>
  <c r="AI144" i="57"/>
  <c r="AH144" i="57"/>
  <c r="J144" i="57"/>
  <c r="I144" i="57"/>
  <c r="H144" i="57"/>
  <c r="G144" i="57"/>
  <c r="F144" i="57"/>
  <c r="E144" i="57"/>
  <c r="AI143" i="57"/>
  <c r="AH143" i="57"/>
  <c r="J143" i="57"/>
  <c r="I143" i="57"/>
  <c r="H143" i="57"/>
  <c r="G143" i="57"/>
  <c r="F143" i="57"/>
  <c r="E143" i="57"/>
  <c r="AI142" i="57"/>
  <c r="AH142" i="57"/>
  <c r="J142" i="57"/>
  <c r="I142" i="57"/>
  <c r="H142" i="57"/>
  <c r="G142" i="57"/>
  <c r="F142" i="57"/>
  <c r="E142" i="57"/>
  <c r="AI141" i="57"/>
  <c r="AH141" i="57"/>
  <c r="J141" i="57"/>
  <c r="I141" i="57"/>
  <c r="H141" i="57"/>
  <c r="G141" i="57"/>
  <c r="F141" i="57"/>
  <c r="E141" i="57"/>
  <c r="AI140" i="57"/>
  <c r="AH140" i="57"/>
  <c r="J140" i="57"/>
  <c r="I140" i="57"/>
  <c r="H140" i="57"/>
  <c r="G140" i="57"/>
  <c r="F140" i="57"/>
  <c r="E140" i="57"/>
  <c r="AI139" i="57"/>
  <c r="AH139" i="57"/>
  <c r="J139" i="57"/>
  <c r="I139" i="57"/>
  <c r="H139" i="57"/>
  <c r="G139" i="57"/>
  <c r="F139" i="57"/>
  <c r="E139" i="57"/>
  <c r="AI138" i="57"/>
  <c r="AH138" i="57"/>
  <c r="J138" i="57"/>
  <c r="I138" i="57"/>
  <c r="H138" i="57"/>
  <c r="G138" i="57"/>
  <c r="F138" i="57"/>
  <c r="E138" i="57"/>
  <c r="AI137" i="57"/>
  <c r="AH137" i="57"/>
  <c r="J137" i="57"/>
  <c r="I137" i="57"/>
  <c r="H137" i="57"/>
  <c r="G137" i="57"/>
  <c r="F137" i="57"/>
  <c r="E137" i="57"/>
  <c r="AI136" i="57"/>
  <c r="AH136" i="57"/>
  <c r="J136" i="57"/>
  <c r="I136" i="57"/>
  <c r="H136" i="57"/>
  <c r="G136" i="57"/>
  <c r="F136" i="57"/>
  <c r="E136" i="57"/>
  <c r="AI135" i="57"/>
  <c r="AH135" i="57"/>
  <c r="J135" i="57"/>
  <c r="I135" i="57"/>
  <c r="H135" i="57"/>
  <c r="G135" i="57"/>
  <c r="F135" i="57"/>
  <c r="E135" i="57"/>
  <c r="AI134" i="57"/>
  <c r="AH134" i="57"/>
  <c r="J134" i="57"/>
  <c r="I134" i="57"/>
  <c r="H134" i="57"/>
  <c r="G134" i="57"/>
  <c r="F134" i="57"/>
  <c r="E134" i="57"/>
  <c r="AI133" i="57"/>
  <c r="AH133" i="57"/>
  <c r="J133" i="57"/>
  <c r="I133" i="57"/>
  <c r="H133" i="57"/>
  <c r="E133" i="57"/>
  <c r="AI132" i="57"/>
  <c r="AH132" i="57"/>
  <c r="J132" i="57"/>
  <c r="I132" i="57"/>
  <c r="H132" i="57"/>
  <c r="G132" i="57"/>
  <c r="F132" i="57"/>
  <c r="E132" i="57"/>
  <c r="AI131" i="57"/>
  <c r="AH131" i="57"/>
  <c r="J131" i="57"/>
  <c r="I131" i="57"/>
  <c r="H131" i="57"/>
  <c r="G131" i="57"/>
  <c r="F131" i="57"/>
  <c r="E131" i="57"/>
  <c r="AI130" i="57"/>
  <c r="AH130" i="57"/>
  <c r="J130" i="57"/>
  <c r="I130" i="57"/>
  <c r="H130" i="57"/>
  <c r="G130" i="57"/>
  <c r="F130" i="57"/>
  <c r="E130" i="57"/>
  <c r="AI129" i="57"/>
  <c r="AH129" i="57"/>
  <c r="J129" i="57"/>
  <c r="I129" i="57"/>
  <c r="H129" i="57"/>
  <c r="G129" i="57"/>
  <c r="F129" i="57"/>
  <c r="E129" i="57"/>
  <c r="AI128" i="57"/>
  <c r="AH128" i="57"/>
  <c r="I128" i="57"/>
  <c r="H128" i="57"/>
  <c r="G128" i="57"/>
  <c r="F128" i="57"/>
  <c r="E128" i="57"/>
  <c r="AI127" i="57"/>
  <c r="J127" i="57"/>
  <c r="H127" i="57"/>
  <c r="F127" i="57"/>
  <c r="AI126" i="57"/>
  <c r="AH126" i="57"/>
  <c r="J126" i="57"/>
  <c r="I126" i="57"/>
  <c r="H126" i="57"/>
  <c r="G126" i="57"/>
  <c r="F126" i="57"/>
  <c r="E126" i="57"/>
  <c r="AI125" i="57"/>
  <c r="AH125" i="57"/>
  <c r="J125" i="57"/>
  <c r="I125" i="57"/>
  <c r="H125" i="57"/>
  <c r="G125" i="57"/>
  <c r="F125" i="57"/>
  <c r="E125" i="57"/>
  <c r="AI124" i="57"/>
  <c r="AH124" i="57"/>
  <c r="J124" i="57"/>
  <c r="I124" i="57"/>
  <c r="H124" i="57"/>
  <c r="G124" i="57"/>
  <c r="F124" i="57"/>
  <c r="E124" i="57"/>
  <c r="AI119" i="57"/>
  <c r="AH119" i="57"/>
  <c r="AG119" i="57"/>
  <c r="AF119" i="57"/>
  <c r="AE119" i="57"/>
  <c r="AD119" i="57"/>
  <c r="J119" i="57"/>
  <c r="I119" i="57"/>
  <c r="H119" i="57"/>
  <c r="G119" i="57"/>
  <c r="F119" i="57"/>
  <c r="E119" i="57"/>
  <c r="AI118" i="57"/>
  <c r="AH118" i="57"/>
  <c r="AG118" i="57"/>
  <c r="AF118" i="57"/>
  <c r="AE118" i="57"/>
  <c r="AD118" i="57"/>
  <c r="J118" i="57"/>
  <c r="I118" i="57"/>
  <c r="H118" i="57"/>
  <c r="G118" i="57"/>
  <c r="F118" i="57"/>
  <c r="E118" i="57"/>
  <c r="AI117" i="57"/>
  <c r="AH117" i="57"/>
  <c r="AG117" i="57"/>
  <c r="AF117" i="57"/>
  <c r="AE117" i="57"/>
  <c r="AD117" i="57"/>
  <c r="J117" i="57"/>
  <c r="I117" i="57"/>
  <c r="H117" i="57"/>
  <c r="G117" i="57"/>
  <c r="F117" i="57"/>
  <c r="E117" i="57"/>
  <c r="AI116" i="57"/>
  <c r="AH116" i="57"/>
  <c r="AG116" i="57"/>
  <c r="AF116" i="57"/>
  <c r="AE116" i="57"/>
  <c r="AD116" i="57"/>
  <c r="J116" i="57"/>
  <c r="I116" i="57"/>
  <c r="H116" i="57"/>
  <c r="G116" i="57"/>
  <c r="F116" i="57"/>
  <c r="E116" i="57"/>
  <c r="AI115" i="57"/>
  <c r="AH115" i="57"/>
  <c r="AG115" i="57"/>
  <c r="AF115" i="57"/>
  <c r="AE115" i="57"/>
  <c r="AD115" i="57"/>
  <c r="J115" i="57"/>
  <c r="I115" i="57"/>
  <c r="H115" i="57"/>
  <c r="G115" i="57"/>
  <c r="F115" i="57"/>
  <c r="E115" i="57"/>
  <c r="AI114" i="57"/>
  <c r="AH114" i="57"/>
  <c r="AG114" i="57"/>
  <c r="AF114" i="57"/>
  <c r="AE114" i="57"/>
  <c r="AD114" i="57"/>
  <c r="J114" i="57"/>
  <c r="I114" i="57"/>
  <c r="H114" i="57"/>
  <c r="G114" i="57"/>
  <c r="F114" i="57"/>
  <c r="E114" i="57"/>
  <c r="AI113" i="57"/>
  <c r="AH113" i="57"/>
  <c r="AG113" i="57"/>
  <c r="AF113" i="57"/>
  <c r="AE113" i="57"/>
  <c r="AD113" i="57"/>
  <c r="J113" i="57"/>
  <c r="I113" i="57"/>
  <c r="H113" i="57"/>
  <c r="G113" i="57"/>
  <c r="F113" i="57"/>
  <c r="E113" i="57"/>
  <c r="AI112" i="57"/>
  <c r="AH112" i="57"/>
  <c r="AG112" i="57"/>
  <c r="AF112" i="57"/>
  <c r="AE112" i="57"/>
  <c r="AD112" i="57"/>
  <c r="J112" i="57"/>
  <c r="I112" i="57"/>
  <c r="H112" i="57"/>
  <c r="G112" i="57"/>
  <c r="F112" i="57"/>
  <c r="E112" i="57"/>
  <c r="AI111" i="57"/>
  <c r="AH111" i="57"/>
  <c r="AG111" i="57"/>
  <c r="AF111" i="57"/>
  <c r="AE111" i="57"/>
  <c r="AD111" i="57"/>
  <c r="J111" i="57"/>
  <c r="I111" i="57"/>
  <c r="H111" i="57"/>
  <c r="G111" i="57"/>
  <c r="F111" i="57"/>
  <c r="E111" i="57"/>
  <c r="AI110" i="57"/>
  <c r="AH110" i="57"/>
  <c r="AG110" i="57"/>
  <c r="AF110" i="57"/>
  <c r="AE110" i="57"/>
  <c r="AD110" i="57"/>
  <c r="J110" i="57"/>
  <c r="I110" i="57"/>
  <c r="H110" i="57"/>
  <c r="G110" i="57"/>
  <c r="F110" i="57"/>
  <c r="E110" i="57"/>
  <c r="AI109" i="57"/>
  <c r="AH109" i="57"/>
  <c r="AG109" i="57"/>
  <c r="AF109" i="57"/>
  <c r="AE109" i="57"/>
  <c r="AD109" i="57"/>
  <c r="J109" i="57"/>
  <c r="I109" i="57"/>
  <c r="H109" i="57"/>
  <c r="G109" i="57"/>
  <c r="F109" i="57"/>
  <c r="E109" i="57"/>
  <c r="AI108" i="57"/>
  <c r="AH108" i="57"/>
  <c r="AG108" i="57"/>
  <c r="AF108" i="57"/>
  <c r="AE108" i="57"/>
  <c r="AD108" i="57"/>
  <c r="J108" i="57"/>
  <c r="I108" i="57"/>
  <c r="H108" i="57"/>
  <c r="G108" i="57"/>
  <c r="F108" i="57"/>
  <c r="E108" i="57"/>
  <c r="AI107" i="57"/>
  <c r="AH107" i="57"/>
  <c r="AG107" i="57"/>
  <c r="AF107" i="57"/>
  <c r="AE107" i="57"/>
  <c r="AD107" i="57"/>
  <c r="J107" i="57"/>
  <c r="I107" i="57"/>
  <c r="H107" i="57"/>
  <c r="G107" i="57"/>
  <c r="F107" i="57"/>
  <c r="E107" i="57"/>
  <c r="AI106" i="57"/>
  <c r="AH106" i="57"/>
  <c r="AG106" i="57"/>
  <c r="AF106" i="57"/>
  <c r="AE106" i="57"/>
  <c r="AD106" i="57"/>
  <c r="J106" i="57"/>
  <c r="I106" i="57"/>
  <c r="H106" i="57"/>
  <c r="G106" i="57"/>
  <c r="F106" i="57"/>
  <c r="E106" i="57"/>
  <c r="AI105" i="57"/>
  <c r="AH105" i="57"/>
  <c r="AG105" i="57"/>
  <c r="AF105" i="57"/>
  <c r="AE105" i="57"/>
  <c r="AD105" i="57"/>
  <c r="J105" i="57"/>
  <c r="I105" i="57"/>
  <c r="H105" i="57"/>
  <c r="G105" i="57"/>
  <c r="F105" i="57"/>
  <c r="E105" i="57"/>
  <c r="AI104" i="57"/>
  <c r="AH104" i="57"/>
  <c r="AG104" i="57"/>
  <c r="AF104" i="57"/>
  <c r="AE104" i="57"/>
  <c r="AD104" i="57"/>
  <c r="J104" i="57"/>
  <c r="I104" i="57"/>
  <c r="H104" i="57"/>
  <c r="G104" i="57"/>
  <c r="F104" i="57"/>
  <c r="E104" i="57"/>
  <c r="AI103" i="57"/>
  <c r="AH103" i="57"/>
  <c r="AG103" i="57"/>
  <c r="AF103" i="57"/>
  <c r="AE103" i="57"/>
  <c r="AD103" i="57"/>
  <c r="J103" i="57"/>
  <c r="I103" i="57"/>
  <c r="H103" i="57"/>
  <c r="G103" i="57"/>
  <c r="F103" i="57"/>
  <c r="E103" i="57"/>
  <c r="AI102" i="57"/>
  <c r="AH102" i="57"/>
  <c r="AG102" i="57"/>
  <c r="AF102" i="57"/>
  <c r="AE102" i="57"/>
  <c r="AD102" i="57"/>
  <c r="J102" i="57"/>
  <c r="I102" i="57"/>
  <c r="H102" i="57"/>
  <c r="G102" i="57"/>
  <c r="F102" i="57"/>
  <c r="E102" i="57"/>
  <c r="AI101" i="57"/>
  <c r="AH101" i="57"/>
  <c r="AG101" i="57"/>
  <c r="AF101" i="57"/>
  <c r="AE101" i="57"/>
  <c r="AD101" i="57"/>
  <c r="J101" i="57"/>
  <c r="I101" i="57"/>
  <c r="H101" i="57"/>
  <c r="G101" i="57"/>
  <c r="F101" i="57"/>
  <c r="E101" i="57"/>
  <c r="AI100" i="57"/>
  <c r="AH100" i="57"/>
  <c r="AG100" i="57"/>
  <c r="AF100" i="57"/>
  <c r="AE100" i="57"/>
  <c r="AD100" i="57"/>
  <c r="J100" i="57"/>
  <c r="I100" i="57"/>
  <c r="H100" i="57"/>
  <c r="G100" i="57"/>
  <c r="F100" i="57"/>
  <c r="E100" i="57"/>
  <c r="AI99" i="57"/>
  <c r="AH99" i="57"/>
  <c r="AG99" i="57"/>
  <c r="AF99" i="57"/>
  <c r="AE99" i="57"/>
  <c r="AD99" i="57"/>
  <c r="J99" i="57"/>
  <c r="I99" i="57"/>
  <c r="H99" i="57"/>
  <c r="G99" i="57"/>
  <c r="F99" i="57"/>
  <c r="E99" i="57"/>
  <c r="AI98" i="57"/>
  <c r="AH98" i="57"/>
  <c r="AG98" i="57"/>
  <c r="AF98" i="57"/>
  <c r="AE98" i="57"/>
  <c r="AD98" i="57"/>
  <c r="J98" i="57"/>
  <c r="I98" i="57"/>
  <c r="H98" i="57"/>
  <c r="G98" i="57"/>
  <c r="F98" i="57"/>
  <c r="E98" i="57"/>
  <c r="AI97" i="57"/>
  <c r="AH97" i="57"/>
  <c r="AG97" i="57"/>
  <c r="AF97" i="57"/>
  <c r="AE97" i="57"/>
  <c r="AD97" i="57"/>
  <c r="J97" i="57"/>
  <c r="I97" i="57"/>
  <c r="H97" i="57"/>
  <c r="G97" i="57"/>
  <c r="F97" i="57"/>
  <c r="E97" i="57"/>
  <c r="AI96" i="57"/>
  <c r="AH96" i="57"/>
  <c r="AG96" i="57"/>
  <c r="AF96" i="57"/>
  <c r="AE96" i="57"/>
  <c r="AD96" i="57"/>
  <c r="J96" i="57"/>
  <c r="I96" i="57"/>
  <c r="H96" i="57"/>
  <c r="G96" i="57"/>
  <c r="F96" i="57"/>
  <c r="E96" i="57"/>
  <c r="AI95" i="57"/>
  <c r="AH95" i="57"/>
  <c r="AG95" i="57"/>
  <c r="AF95" i="57"/>
  <c r="AE95" i="57"/>
  <c r="AD95" i="57"/>
  <c r="J95" i="57"/>
  <c r="I95" i="57"/>
  <c r="H95" i="57"/>
  <c r="G95" i="57"/>
  <c r="F95" i="57"/>
  <c r="E95" i="57"/>
  <c r="AI94" i="57"/>
  <c r="AH94" i="57"/>
  <c r="AG94" i="57"/>
  <c r="AF94" i="57"/>
  <c r="AE94" i="57"/>
  <c r="AD94" i="57"/>
  <c r="J94" i="57"/>
  <c r="I94" i="57"/>
  <c r="H94" i="57"/>
  <c r="G94" i="57"/>
  <c r="E94" i="57"/>
  <c r="AI93" i="57"/>
  <c r="AH93" i="57"/>
  <c r="AG93" i="57"/>
  <c r="AF93" i="57"/>
  <c r="AE93" i="57"/>
  <c r="AD93" i="57"/>
  <c r="J93" i="57"/>
  <c r="I93" i="57"/>
  <c r="H93" i="57"/>
  <c r="G93" i="57"/>
  <c r="F93" i="57"/>
  <c r="E93" i="57"/>
  <c r="AI92" i="57"/>
  <c r="AH92" i="57"/>
  <c r="AG92" i="57"/>
  <c r="AF92" i="57"/>
  <c r="AE92" i="57"/>
  <c r="AD92" i="57"/>
  <c r="J92" i="57"/>
  <c r="I92" i="57"/>
  <c r="H92" i="57"/>
  <c r="G92" i="57"/>
  <c r="F92" i="57"/>
  <c r="E92" i="57"/>
  <c r="AI91" i="57"/>
  <c r="AH91" i="57"/>
  <c r="AG91" i="57"/>
  <c r="AF91" i="57"/>
  <c r="AE91" i="57"/>
  <c r="AD91" i="57"/>
  <c r="J91" i="57"/>
  <c r="I91" i="57"/>
  <c r="H91" i="57"/>
  <c r="G91" i="57"/>
  <c r="F91" i="57"/>
  <c r="E91" i="57"/>
  <c r="AI90" i="57"/>
  <c r="AH90" i="57"/>
  <c r="AG90" i="57"/>
  <c r="AF90" i="57"/>
  <c r="AE90" i="57"/>
  <c r="AD90" i="57"/>
  <c r="J90" i="57"/>
  <c r="I90" i="57"/>
  <c r="H90" i="57"/>
  <c r="G90" i="57"/>
  <c r="F90" i="57"/>
  <c r="E90" i="57"/>
  <c r="AI89" i="57"/>
  <c r="AH89" i="57"/>
  <c r="AG89" i="57"/>
  <c r="AF89" i="57"/>
  <c r="AD89" i="57"/>
  <c r="I89" i="57"/>
  <c r="H89" i="57"/>
  <c r="G89" i="57"/>
  <c r="E89" i="57"/>
  <c r="AI88" i="57"/>
  <c r="AH88" i="57"/>
  <c r="AG88" i="57"/>
  <c r="AF88" i="57"/>
  <c r="AE88" i="57"/>
  <c r="AD88" i="57"/>
  <c r="J88" i="57"/>
  <c r="I88" i="57"/>
  <c r="H88" i="57"/>
  <c r="G88" i="57"/>
  <c r="F88" i="57"/>
  <c r="E88" i="57"/>
  <c r="AI87" i="57"/>
  <c r="AH87" i="57"/>
  <c r="AG87" i="57"/>
  <c r="AF87" i="57"/>
  <c r="AE87" i="57"/>
  <c r="AD87" i="57"/>
  <c r="J87" i="57"/>
  <c r="I87" i="57"/>
  <c r="H87" i="57"/>
  <c r="G87" i="57"/>
  <c r="F87" i="57"/>
  <c r="E87" i="57"/>
  <c r="AI86" i="57"/>
  <c r="AH86" i="57"/>
  <c r="AG86" i="57"/>
  <c r="AF86" i="57"/>
  <c r="AE86" i="57"/>
  <c r="AD86" i="57"/>
  <c r="J86" i="57"/>
  <c r="I86" i="57"/>
  <c r="H86" i="57"/>
  <c r="G86" i="57"/>
  <c r="F86" i="57"/>
  <c r="E86" i="57"/>
  <c r="AI85" i="57"/>
  <c r="AH85" i="57"/>
  <c r="AG85" i="57"/>
  <c r="AF85" i="57"/>
  <c r="AE85" i="57"/>
  <c r="AD85" i="57"/>
  <c r="J85" i="57"/>
  <c r="I85" i="57"/>
  <c r="H85" i="57"/>
  <c r="G85" i="57"/>
  <c r="F85" i="57"/>
  <c r="E85" i="57"/>
  <c r="AH84" i="57"/>
  <c r="AG84" i="57"/>
  <c r="AF84" i="57"/>
  <c r="AD84" i="57"/>
  <c r="I84" i="57"/>
  <c r="H84" i="57"/>
  <c r="G84" i="57"/>
  <c r="E84" i="57"/>
  <c r="AI83" i="57"/>
  <c r="AH83" i="57"/>
  <c r="AG83" i="57"/>
  <c r="AF83" i="57"/>
  <c r="AE83" i="57"/>
  <c r="AD83" i="57"/>
  <c r="J83" i="57"/>
  <c r="I83" i="57"/>
  <c r="H83" i="57"/>
  <c r="G83" i="57"/>
  <c r="F83" i="57"/>
  <c r="E83" i="57"/>
  <c r="AI82" i="57"/>
  <c r="AH82" i="57"/>
  <c r="AG82" i="57"/>
  <c r="AF82" i="57"/>
  <c r="AE82" i="57"/>
  <c r="AD82" i="57"/>
  <c r="J82" i="57"/>
  <c r="I82" i="57"/>
  <c r="H82" i="57"/>
  <c r="G82" i="57"/>
  <c r="F82" i="57"/>
  <c r="E82" i="57"/>
  <c r="AI81" i="57"/>
  <c r="AH81" i="57"/>
  <c r="AG81" i="57"/>
  <c r="AF81" i="57"/>
  <c r="AE81" i="57"/>
  <c r="AD81" i="57"/>
  <c r="J81" i="57"/>
  <c r="I81" i="57"/>
  <c r="H81" i="57"/>
  <c r="G81" i="57"/>
  <c r="F81" i="57"/>
  <c r="E81" i="57"/>
  <c r="AI80" i="57"/>
  <c r="AH80" i="57"/>
  <c r="AG80" i="57"/>
  <c r="AF80" i="57"/>
  <c r="AE80" i="57"/>
  <c r="AD80" i="57"/>
  <c r="J80" i="57"/>
  <c r="I80" i="57"/>
  <c r="H80" i="57"/>
  <c r="G80" i="57"/>
  <c r="F80" i="57"/>
  <c r="E80" i="57"/>
  <c r="AW6" i="57"/>
  <c r="AW5" i="57"/>
  <c r="AW4" i="57"/>
  <c r="K41" i="57"/>
  <c r="X6" i="57" s="1"/>
  <c r="H41" i="57"/>
  <c r="X5" i="57" s="1"/>
  <c r="E41" i="57"/>
  <c r="X4" i="57" s="1"/>
  <c r="AE84" i="57"/>
  <c r="F177" i="57"/>
  <c r="G127" i="57"/>
  <c r="F84" i="57"/>
  <c r="AV6" i="57"/>
  <c r="AT6" i="57"/>
  <c r="AR6" i="57"/>
  <c r="AP6" i="57"/>
  <c r="W6" i="57"/>
  <c r="U6" i="57"/>
  <c r="S6" i="57"/>
  <c r="Q6" i="57"/>
  <c r="AV5" i="57"/>
  <c r="AT5" i="57"/>
  <c r="AS5" i="57"/>
  <c r="AT53" i="57" s="1"/>
  <c r="AR5" i="57"/>
  <c r="AP5" i="57"/>
  <c r="W5" i="57"/>
  <c r="U5" i="57"/>
  <c r="S5" i="57"/>
  <c r="Q5" i="57"/>
  <c r="AV4" i="57"/>
  <c r="AT4" i="57"/>
  <c r="AR4" i="57"/>
  <c r="AP4" i="57"/>
  <c r="W4" i="57"/>
  <c r="U4" i="57"/>
  <c r="S4" i="57"/>
  <c r="Q4" i="57"/>
  <c r="AQ1" i="57"/>
  <c r="R1" i="57"/>
  <c r="I35" i="26"/>
  <c r="J35" i="26" s="1"/>
  <c r="AK35" i="26"/>
  <c r="AM35" i="26" s="1"/>
  <c r="AK9" i="26"/>
  <c r="AM9" i="26" s="1"/>
  <c r="R1" i="26"/>
  <c r="AQ1" i="26"/>
  <c r="F80" i="26"/>
  <c r="AG80" i="26"/>
  <c r="J621" i="26"/>
  <c r="I621" i="26"/>
  <c r="F621" i="26"/>
  <c r="E621" i="26"/>
  <c r="J620" i="26"/>
  <c r="I620" i="26"/>
  <c r="F620" i="26"/>
  <c r="E620" i="26"/>
  <c r="J619" i="26"/>
  <c r="I619" i="26"/>
  <c r="F619" i="26"/>
  <c r="E619" i="26"/>
  <c r="J618" i="26"/>
  <c r="I618" i="26"/>
  <c r="F618" i="26"/>
  <c r="E618" i="26"/>
  <c r="J617" i="26"/>
  <c r="I617" i="26"/>
  <c r="F617" i="26"/>
  <c r="E617" i="26"/>
  <c r="J616" i="26"/>
  <c r="I616" i="26"/>
  <c r="F616" i="26"/>
  <c r="E616" i="26"/>
  <c r="J615" i="26"/>
  <c r="I615" i="26"/>
  <c r="F615" i="26"/>
  <c r="E615" i="26"/>
  <c r="J614" i="26"/>
  <c r="I614" i="26"/>
  <c r="F614" i="26"/>
  <c r="E614" i="26"/>
  <c r="J613" i="26"/>
  <c r="I613" i="26"/>
  <c r="F613" i="26"/>
  <c r="E613" i="26"/>
  <c r="J612" i="26"/>
  <c r="I612" i="26"/>
  <c r="F612" i="26"/>
  <c r="E612" i="26"/>
  <c r="J611" i="26"/>
  <c r="I611" i="26"/>
  <c r="E611" i="26"/>
  <c r="J610" i="26"/>
  <c r="I610" i="26"/>
  <c r="F610" i="26"/>
  <c r="E610" i="26"/>
  <c r="J609" i="26"/>
  <c r="I609" i="26"/>
  <c r="F609" i="26"/>
  <c r="E609" i="26"/>
  <c r="J608" i="26"/>
  <c r="I608" i="26"/>
  <c r="F608" i="26"/>
  <c r="E608" i="26"/>
  <c r="J607" i="26"/>
  <c r="I607" i="26"/>
  <c r="F607" i="26"/>
  <c r="E607" i="26"/>
  <c r="J606" i="26"/>
  <c r="I606" i="26"/>
  <c r="F606" i="26"/>
  <c r="E606" i="26"/>
  <c r="J605" i="26"/>
  <c r="I605" i="26"/>
  <c r="F605" i="26"/>
  <c r="E605" i="26"/>
  <c r="J604" i="26"/>
  <c r="I604" i="26"/>
  <c r="F604" i="26"/>
  <c r="E604" i="26"/>
  <c r="J603" i="26"/>
  <c r="I603" i="26"/>
  <c r="F603" i="26"/>
  <c r="E603" i="26"/>
  <c r="J602" i="26"/>
  <c r="I602" i="26"/>
  <c r="F602" i="26"/>
  <c r="E602" i="26"/>
  <c r="J601" i="26"/>
  <c r="I601" i="26"/>
  <c r="F601" i="26"/>
  <c r="E601" i="26"/>
  <c r="J600" i="26"/>
  <c r="I600" i="26"/>
  <c r="F600" i="26"/>
  <c r="E600" i="26"/>
  <c r="J599" i="26"/>
  <c r="I599" i="26"/>
  <c r="F599" i="26"/>
  <c r="E599" i="26"/>
  <c r="J598" i="26"/>
  <c r="I598" i="26"/>
  <c r="F598" i="26"/>
  <c r="E598" i="26"/>
  <c r="J597" i="26"/>
  <c r="I597" i="26"/>
  <c r="F597" i="26"/>
  <c r="E597" i="26"/>
  <c r="J596" i="26"/>
  <c r="I596" i="26"/>
  <c r="F596" i="26"/>
  <c r="E596" i="26"/>
  <c r="J595" i="26"/>
  <c r="I595" i="26"/>
  <c r="F595" i="26"/>
  <c r="E595" i="26"/>
  <c r="J594" i="26"/>
  <c r="I594" i="26"/>
  <c r="F594" i="26"/>
  <c r="E594" i="26"/>
  <c r="J593" i="26"/>
  <c r="I593" i="26"/>
  <c r="F593" i="26"/>
  <c r="E593" i="26"/>
  <c r="J592" i="26"/>
  <c r="I592" i="26"/>
  <c r="F592" i="26"/>
  <c r="E592" i="26"/>
  <c r="J591" i="26"/>
  <c r="I591" i="26"/>
  <c r="F591" i="26"/>
  <c r="E591" i="26"/>
  <c r="J590" i="26"/>
  <c r="I590" i="26"/>
  <c r="F590" i="26"/>
  <c r="E590" i="26"/>
  <c r="J589" i="26"/>
  <c r="I589" i="26"/>
  <c r="F589" i="26"/>
  <c r="E589" i="26"/>
  <c r="J588" i="26"/>
  <c r="I588" i="26"/>
  <c r="F588" i="26"/>
  <c r="E588" i="26"/>
  <c r="J587" i="26"/>
  <c r="I587" i="26"/>
  <c r="F587" i="26"/>
  <c r="E587" i="26"/>
  <c r="J586" i="26"/>
  <c r="I586" i="26"/>
  <c r="F586" i="26"/>
  <c r="E586" i="26"/>
  <c r="J585" i="26"/>
  <c r="I585" i="26"/>
  <c r="F585" i="26"/>
  <c r="E585" i="26"/>
  <c r="J584" i="26"/>
  <c r="I584" i="26"/>
  <c r="F584" i="26"/>
  <c r="E584" i="26"/>
  <c r="J583" i="26"/>
  <c r="I583" i="26"/>
  <c r="F583" i="26"/>
  <c r="E583" i="26"/>
  <c r="J582" i="26"/>
  <c r="I582" i="26"/>
  <c r="F582" i="26"/>
  <c r="E582" i="26"/>
  <c r="J581" i="26"/>
  <c r="I581" i="26"/>
  <c r="F581" i="26"/>
  <c r="E581" i="26"/>
  <c r="J580" i="26"/>
  <c r="I580" i="26"/>
  <c r="F580" i="26"/>
  <c r="E580" i="26"/>
  <c r="J579" i="26"/>
  <c r="I579" i="26"/>
  <c r="F579" i="26"/>
  <c r="E579" i="26"/>
  <c r="J578" i="26"/>
  <c r="I578" i="26"/>
  <c r="F578" i="26"/>
  <c r="E578" i="26"/>
  <c r="J577" i="26"/>
  <c r="I577" i="26"/>
  <c r="F577" i="26"/>
  <c r="E577" i="26"/>
  <c r="J576" i="26"/>
  <c r="I576" i="26"/>
  <c r="F576" i="26"/>
  <c r="E576" i="26"/>
  <c r="J575" i="26"/>
  <c r="I575" i="26"/>
  <c r="F575" i="26"/>
  <c r="E575" i="26"/>
  <c r="J574" i="26"/>
  <c r="I574" i="26"/>
  <c r="F574" i="26"/>
  <c r="E574" i="26"/>
  <c r="J573" i="26"/>
  <c r="I573" i="26"/>
  <c r="F573" i="26"/>
  <c r="E573" i="26"/>
  <c r="J572" i="26"/>
  <c r="I572" i="26"/>
  <c r="F572" i="26"/>
  <c r="E572" i="26"/>
  <c r="J571" i="26"/>
  <c r="I571" i="26"/>
  <c r="F571" i="26"/>
  <c r="E571" i="26"/>
  <c r="J570" i="26"/>
  <c r="I570" i="26"/>
  <c r="F570" i="26"/>
  <c r="E570" i="26"/>
  <c r="J569" i="26"/>
  <c r="I569" i="26"/>
  <c r="F569" i="26"/>
  <c r="E569" i="26"/>
  <c r="J568" i="26"/>
  <c r="I568" i="26"/>
  <c r="F568" i="26"/>
  <c r="E568" i="26"/>
  <c r="J567" i="26"/>
  <c r="I567" i="26"/>
  <c r="F567" i="26"/>
  <c r="E567" i="26"/>
  <c r="J566" i="26"/>
  <c r="I566" i="26"/>
  <c r="F566" i="26"/>
  <c r="E566" i="26"/>
  <c r="J565" i="26"/>
  <c r="I565" i="26"/>
  <c r="F565" i="26"/>
  <c r="E565" i="26"/>
  <c r="J564" i="26"/>
  <c r="I564" i="26"/>
  <c r="F564" i="26"/>
  <c r="E564" i="26"/>
  <c r="J563" i="26"/>
  <c r="I563" i="26"/>
  <c r="F563" i="26"/>
  <c r="E563" i="26"/>
  <c r="J562" i="26"/>
  <c r="I562" i="26"/>
  <c r="F562" i="26"/>
  <c r="E562" i="26"/>
  <c r="J557" i="26"/>
  <c r="I557" i="26"/>
  <c r="F557" i="26"/>
  <c r="E557" i="26"/>
  <c r="J556" i="26"/>
  <c r="I556" i="26"/>
  <c r="F556" i="26"/>
  <c r="E556" i="26"/>
  <c r="J555" i="26"/>
  <c r="I555" i="26"/>
  <c r="F555" i="26"/>
  <c r="E555" i="26"/>
  <c r="J554" i="26"/>
  <c r="I554" i="26"/>
  <c r="F554" i="26"/>
  <c r="E554" i="26"/>
  <c r="J553" i="26"/>
  <c r="I553" i="26"/>
  <c r="F553" i="26"/>
  <c r="E553" i="26"/>
  <c r="J552" i="26"/>
  <c r="I552" i="26"/>
  <c r="F552" i="26"/>
  <c r="E552" i="26"/>
  <c r="J551" i="26"/>
  <c r="I551" i="26"/>
  <c r="F551" i="26"/>
  <c r="E551" i="26"/>
  <c r="J550" i="26"/>
  <c r="I550" i="26"/>
  <c r="F550" i="26"/>
  <c r="E550" i="26"/>
  <c r="J549" i="26"/>
  <c r="I549" i="26"/>
  <c r="F549" i="26"/>
  <c r="E549" i="26"/>
  <c r="J548" i="26"/>
  <c r="I548" i="26"/>
  <c r="F548" i="26"/>
  <c r="E548" i="26"/>
  <c r="J547" i="26"/>
  <c r="I547" i="26"/>
  <c r="F547" i="26"/>
  <c r="E547" i="26"/>
  <c r="J546" i="26"/>
  <c r="I546" i="26"/>
  <c r="F546" i="26"/>
  <c r="E546" i="26"/>
  <c r="J545" i="26"/>
  <c r="I545" i="26"/>
  <c r="F545" i="26"/>
  <c r="E545" i="26"/>
  <c r="J544" i="26"/>
  <c r="I544" i="26"/>
  <c r="F544" i="26"/>
  <c r="E544" i="26"/>
  <c r="J543" i="26"/>
  <c r="I543" i="26"/>
  <c r="F543" i="26"/>
  <c r="E543" i="26"/>
  <c r="J542" i="26"/>
  <c r="I542" i="26"/>
  <c r="F542" i="26"/>
  <c r="E542" i="26"/>
  <c r="J541" i="26"/>
  <c r="I541" i="26"/>
  <c r="F541" i="26"/>
  <c r="E541" i="26"/>
  <c r="J540" i="26"/>
  <c r="I540" i="26"/>
  <c r="F540" i="26"/>
  <c r="E540" i="26"/>
  <c r="J539" i="26"/>
  <c r="I539" i="26"/>
  <c r="F539" i="26"/>
  <c r="E539" i="26"/>
  <c r="J538" i="26"/>
  <c r="I538" i="26"/>
  <c r="F538" i="26"/>
  <c r="E538" i="26"/>
  <c r="J537" i="26"/>
  <c r="I537" i="26"/>
  <c r="F537" i="26"/>
  <c r="E537" i="26"/>
  <c r="J536" i="26"/>
  <c r="I536" i="26"/>
  <c r="F536" i="26"/>
  <c r="E536" i="26"/>
  <c r="J535" i="26"/>
  <c r="I535" i="26"/>
  <c r="F535" i="26"/>
  <c r="E535" i="26"/>
  <c r="J534" i="26"/>
  <c r="I534" i="26"/>
  <c r="F534" i="26"/>
  <c r="E534" i="26"/>
  <c r="J533" i="26"/>
  <c r="I533" i="26"/>
  <c r="F533" i="26"/>
  <c r="E533" i="26"/>
  <c r="J532" i="26"/>
  <c r="I532" i="26"/>
  <c r="F532" i="26"/>
  <c r="E532" i="26"/>
  <c r="J531" i="26"/>
  <c r="I531" i="26"/>
  <c r="F531" i="26"/>
  <c r="E531" i="26"/>
  <c r="J530" i="26"/>
  <c r="I530" i="26"/>
  <c r="F530" i="26"/>
  <c r="E530" i="26"/>
  <c r="J529" i="26"/>
  <c r="I529" i="26"/>
  <c r="F529" i="26"/>
  <c r="E529" i="26"/>
  <c r="J528" i="26"/>
  <c r="I528" i="26"/>
  <c r="F528" i="26"/>
  <c r="E528" i="26"/>
  <c r="J527" i="26"/>
  <c r="I527" i="26"/>
  <c r="F527" i="26"/>
  <c r="E527" i="26"/>
  <c r="J526" i="26"/>
  <c r="I526" i="26"/>
  <c r="F526" i="26"/>
  <c r="E526" i="26"/>
  <c r="J525" i="26"/>
  <c r="I525" i="26"/>
  <c r="F525" i="26"/>
  <c r="E525" i="26"/>
  <c r="J524" i="26"/>
  <c r="I524" i="26"/>
  <c r="F524" i="26"/>
  <c r="E524" i="26"/>
  <c r="J523" i="26"/>
  <c r="I523" i="26"/>
  <c r="F523" i="26"/>
  <c r="E523" i="26"/>
  <c r="J522" i="26"/>
  <c r="I522" i="26"/>
  <c r="F522" i="26"/>
  <c r="E522" i="26"/>
  <c r="J521" i="26"/>
  <c r="I521" i="26"/>
  <c r="F521" i="26"/>
  <c r="E521" i="26"/>
  <c r="J520" i="26"/>
  <c r="I520" i="26"/>
  <c r="F520" i="26"/>
  <c r="E520" i="26"/>
  <c r="J519" i="26"/>
  <c r="I519" i="26"/>
  <c r="F519" i="26"/>
  <c r="E519" i="26"/>
  <c r="J518" i="26"/>
  <c r="I518" i="26"/>
  <c r="F518" i="26"/>
  <c r="E518" i="26"/>
  <c r="J517" i="26"/>
  <c r="I517" i="26"/>
  <c r="F517" i="26"/>
  <c r="E517" i="26"/>
  <c r="J516" i="26"/>
  <c r="I516" i="26"/>
  <c r="F516" i="26"/>
  <c r="E516" i="26"/>
  <c r="J515" i="26"/>
  <c r="I515" i="26"/>
  <c r="F515" i="26"/>
  <c r="E515" i="26"/>
  <c r="J514" i="26"/>
  <c r="I514" i="26"/>
  <c r="F514" i="26"/>
  <c r="E514" i="26"/>
  <c r="J513" i="26"/>
  <c r="I513" i="26"/>
  <c r="F513" i="26"/>
  <c r="E513" i="26"/>
  <c r="J512" i="26"/>
  <c r="I512" i="26"/>
  <c r="F512" i="26"/>
  <c r="E512" i="26"/>
  <c r="J511" i="26"/>
  <c r="I511" i="26"/>
  <c r="F511" i="26"/>
  <c r="E511" i="26"/>
  <c r="J510" i="26"/>
  <c r="I510" i="26"/>
  <c r="F510" i="26"/>
  <c r="E510" i="26"/>
  <c r="J509" i="26"/>
  <c r="I509" i="26"/>
  <c r="F509" i="26"/>
  <c r="E509" i="26"/>
  <c r="J508" i="26"/>
  <c r="I508" i="26"/>
  <c r="F508" i="26"/>
  <c r="E508" i="26"/>
  <c r="J507" i="26"/>
  <c r="I507" i="26"/>
  <c r="F507" i="26"/>
  <c r="J506" i="26"/>
  <c r="I506" i="26"/>
  <c r="F506" i="26"/>
  <c r="E506" i="26"/>
  <c r="J505" i="26"/>
  <c r="I505" i="26"/>
  <c r="F505" i="26"/>
  <c r="E505" i="26"/>
  <c r="J504" i="26"/>
  <c r="I504" i="26"/>
  <c r="F504" i="26"/>
  <c r="E504" i="26"/>
  <c r="J503" i="26"/>
  <c r="I503" i="26"/>
  <c r="F503" i="26"/>
  <c r="E503" i="26"/>
  <c r="J502" i="26"/>
  <c r="I502" i="26"/>
  <c r="F502" i="26"/>
  <c r="E502" i="26"/>
  <c r="J501" i="26"/>
  <c r="I501" i="26"/>
  <c r="F501" i="26"/>
  <c r="E501" i="26"/>
  <c r="J500" i="26"/>
  <c r="I500" i="26"/>
  <c r="F500" i="26"/>
  <c r="E500" i="26"/>
  <c r="J499" i="26"/>
  <c r="I499" i="26"/>
  <c r="F499" i="26"/>
  <c r="E499" i="26"/>
  <c r="J498" i="26"/>
  <c r="I498" i="26"/>
  <c r="F498" i="26"/>
  <c r="E498" i="26"/>
  <c r="J493" i="26"/>
  <c r="I493" i="26"/>
  <c r="F493" i="26"/>
  <c r="E493" i="26"/>
  <c r="J492" i="26"/>
  <c r="I492" i="26"/>
  <c r="F492" i="26"/>
  <c r="E492" i="26"/>
  <c r="J491" i="26"/>
  <c r="I491" i="26"/>
  <c r="F491" i="26"/>
  <c r="E491" i="26"/>
  <c r="J490" i="26"/>
  <c r="I490" i="26"/>
  <c r="F490" i="26"/>
  <c r="E490" i="26"/>
  <c r="J489" i="26"/>
  <c r="I489" i="26"/>
  <c r="F489" i="26"/>
  <c r="E489" i="26"/>
  <c r="J488" i="26"/>
  <c r="I488" i="26"/>
  <c r="F488" i="26"/>
  <c r="E488" i="26"/>
  <c r="J487" i="26"/>
  <c r="I487" i="26"/>
  <c r="F487" i="26"/>
  <c r="E487" i="26"/>
  <c r="J486" i="26"/>
  <c r="I486" i="26"/>
  <c r="F486" i="26"/>
  <c r="E486" i="26"/>
  <c r="J485" i="26"/>
  <c r="I485" i="26"/>
  <c r="F485" i="26"/>
  <c r="E485" i="26"/>
  <c r="J484" i="26"/>
  <c r="I484" i="26"/>
  <c r="F484" i="26"/>
  <c r="E484" i="26"/>
  <c r="J483" i="26"/>
  <c r="I483" i="26"/>
  <c r="F483" i="26"/>
  <c r="E483" i="26"/>
  <c r="J482" i="26"/>
  <c r="I482" i="26"/>
  <c r="F482" i="26"/>
  <c r="E482" i="26"/>
  <c r="J481" i="26"/>
  <c r="I481" i="26"/>
  <c r="F481" i="26"/>
  <c r="E481" i="26"/>
  <c r="J480" i="26"/>
  <c r="I480" i="26"/>
  <c r="F480" i="26"/>
  <c r="E480" i="26"/>
  <c r="J479" i="26"/>
  <c r="I479" i="26"/>
  <c r="F479" i="26"/>
  <c r="E479" i="26"/>
  <c r="J478" i="26"/>
  <c r="I478" i="26"/>
  <c r="F478" i="26"/>
  <c r="E478" i="26"/>
  <c r="J477" i="26"/>
  <c r="I477" i="26"/>
  <c r="F477" i="26"/>
  <c r="E477" i="26"/>
  <c r="J476" i="26"/>
  <c r="I476" i="26"/>
  <c r="F476" i="26"/>
  <c r="E476" i="26"/>
  <c r="J475" i="26"/>
  <c r="I475" i="26"/>
  <c r="F475" i="26"/>
  <c r="E475" i="26"/>
  <c r="J474" i="26"/>
  <c r="I474" i="26"/>
  <c r="F474" i="26"/>
  <c r="E474" i="26"/>
  <c r="J473" i="26"/>
  <c r="I473" i="26"/>
  <c r="F473" i="26"/>
  <c r="E473" i="26"/>
  <c r="J472" i="26"/>
  <c r="I472" i="26"/>
  <c r="F472" i="26"/>
  <c r="E472" i="26"/>
  <c r="J471" i="26"/>
  <c r="I471" i="26"/>
  <c r="F471" i="26"/>
  <c r="E471" i="26"/>
  <c r="J470" i="26"/>
  <c r="I470" i="26"/>
  <c r="F470" i="26"/>
  <c r="E470" i="26"/>
  <c r="J469" i="26"/>
  <c r="I469" i="26"/>
  <c r="F469" i="26"/>
  <c r="E469" i="26"/>
  <c r="J468" i="26"/>
  <c r="I468" i="26"/>
  <c r="F468" i="26"/>
  <c r="E468" i="26"/>
  <c r="J467" i="26"/>
  <c r="I467" i="26"/>
  <c r="F467" i="26"/>
  <c r="E467" i="26"/>
  <c r="J466" i="26"/>
  <c r="I466" i="26"/>
  <c r="F466" i="26"/>
  <c r="E466" i="26"/>
  <c r="J465" i="26"/>
  <c r="I465" i="26"/>
  <c r="F465" i="26"/>
  <c r="E465" i="26"/>
  <c r="J464" i="26"/>
  <c r="I464" i="26"/>
  <c r="F464" i="26"/>
  <c r="E464" i="26"/>
  <c r="J463" i="26"/>
  <c r="I463" i="26"/>
  <c r="F463" i="26"/>
  <c r="E463" i="26"/>
  <c r="J462" i="26"/>
  <c r="I462" i="26"/>
  <c r="F462" i="26"/>
  <c r="E462" i="26"/>
  <c r="J461" i="26"/>
  <c r="I461" i="26"/>
  <c r="F461" i="26"/>
  <c r="E461" i="26"/>
  <c r="J460" i="26"/>
  <c r="I460" i="26"/>
  <c r="F460" i="26"/>
  <c r="E460" i="26"/>
  <c r="J459" i="26"/>
  <c r="I459" i="26"/>
  <c r="F459" i="26"/>
  <c r="E459" i="26"/>
  <c r="J458" i="26"/>
  <c r="I458" i="26"/>
  <c r="E458" i="26"/>
  <c r="J457" i="26"/>
  <c r="I457" i="26"/>
  <c r="F457" i="26"/>
  <c r="E457" i="26"/>
  <c r="J456" i="26"/>
  <c r="I456" i="26"/>
  <c r="F456" i="26"/>
  <c r="E456" i="26"/>
  <c r="J455" i="26"/>
  <c r="I455" i="26"/>
  <c r="F455" i="26"/>
  <c r="E455" i="26"/>
  <c r="J454" i="26"/>
  <c r="I454" i="26"/>
  <c r="F454" i="26"/>
  <c r="E454" i="26"/>
  <c r="J453" i="26"/>
  <c r="I453" i="26"/>
  <c r="F453" i="26"/>
  <c r="E453" i="26"/>
  <c r="J452" i="26"/>
  <c r="I452" i="26"/>
  <c r="F452" i="26"/>
  <c r="E452" i="26"/>
  <c r="J451" i="26"/>
  <c r="I451" i="26"/>
  <c r="F451" i="26"/>
  <c r="E451" i="26"/>
  <c r="J450" i="26"/>
  <c r="I450" i="26"/>
  <c r="F450" i="26"/>
  <c r="E450" i="26"/>
  <c r="J449" i="26"/>
  <c r="I449" i="26"/>
  <c r="F449" i="26"/>
  <c r="E449" i="26"/>
  <c r="J448" i="26"/>
  <c r="I448" i="26"/>
  <c r="F448" i="26"/>
  <c r="E448" i="26"/>
  <c r="J447" i="26"/>
  <c r="I447" i="26"/>
  <c r="F447" i="26"/>
  <c r="E447" i="26"/>
  <c r="J446" i="26"/>
  <c r="I446" i="26"/>
  <c r="F446" i="26"/>
  <c r="E446" i="26"/>
  <c r="J445" i="26"/>
  <c r="I445" i="26"/>
  <c r="F445" i="26"/>
  <c r="E445" i="26"/>
  <c r="J444" i="26"/>
  <c r="I444" i="26"/>
  <c r="F444" i="26"/>
  <c r="E444" i="26"/>
  <c r="J443" i="26"/>
  <c r="I443" i="26"/>
  <c r="F443" i="26"/>
  <c r="E443" i="26"/>
  <c r="J442" i="26"/>
  <c r="I442" i="26"/>
  <c r="F442" i="26"/>
  <c r="E442" i="26"/>
  <c r="J441" i="26"/>
  <c r="I441" i="26"/>
  <c r="F441" i="26"/>
  <c r="E441" i="26"/>
  <c r="J440" i="26"/>
  <c r="I440" i="26"/>
  <c r="F440" i="26"/>
  <c r="E440" i="26"/>
  <c r="J439" i="26"/>
  <c r="I439" i="26"/>
  <c r="F439" i="26"/>
  <c r="E439" i="26"/>
  <c r="J438" i="26"/>
  <c r="I438" i="26"/>
  <c r="F438" i="26"/>
  <c r="E438" i="26"/>
  <c r="J437" i="26"/>
  <c r="I437" i="26"/>
  <c r="F437" i="26"/>
  <c r="E437" i="26"/>
  <c r="J436" i="26"/>
  <c r="I436" i="26"/>
  <c r="F436" i="26"/>
  <c r="E436" i="26"/>
  <c r="J435" i="26"/>
  <c r="I435" i="26"/>
  <c r="F435" i="26"/>
  <c r="E435" i="26"/>
  <c r="J434" i="26"/>
  <c r="I434" i="26"/>
  <c r="F434" i="26"/>
  <c r="E434" i="26"/>
  <c r="J339" i="26"/>
  <c r="I339" i="26"/>
  <c r="H339" i="26"/>
  <c r="G339" i="26"/>
  <c r="F339" i="26"/>
  <c r="E339" i="26"/>
  <c r="J338" i="26"/>
  <c r="I338" i="26"/>
  <c r="H338" i="26"/>
  <c r="G338" i="26"/>
  <c r="F338" i="26"/>
  <c r="E338" i="26"/>
  <c r="J337" i="26"/>
  <c r="I337" i="26"/>
  <c r="H337" i="26"/>
  <c r="G337" i="26"/>
  <c r="F337" i="26"/>
  <c r="E337" i="26"/>
  <c r="J336" i="26"/>
  <c r="I336" i="26"/>
  <c r="H336" i="26"/>
  <c r="G336" i="26"/>
  <c r="F336" i="26"/>
  <c r="E336" i="26"/>
  <c r="J335" i="26"/>
  <c r="I335" i="26"/>
  <c r="H335" i="26"/>
  <c r="G335" i="26"/>
  <c r="F335" i="26"/>
  <c r="E335" i="26"/>
  <c r="J334" i="26"/>
  <c r="I334" i="26"/>
  <c r="H334" i="26"/>
  <c r="G334" i="26"/>
  <c r="F334" i="26"/>
  <c r="E334" i="26"/>
  <c r="J333" i="26"/>
  <c r="I333" i="26"/>
  <c r="H333" i="26"/>
  <c r="G333" i="26"/>
  <c r="F333" i="26"/>
  <c r="E333" i="26"/>
  <c r="J332" i="26"/>
  <c r="I332" i="26"/>
  <c r="H332" i="26"/>
  <c r="G332" i="26"/>
  <c r="F332" i="26"/>
  <c r="E332" i="26"/>
  <c r="J331" i="26"/>
  <c r="I331" i="26"/>
  <c r="H331" i="26"/>
  <c r="G331" i="26"/>
  <c r="F331" i="26"/>
  <c r="E331" i="26"/>
  <c r="J330" i="26"/>
  <c r="I330" i="26"/>
  <c r="H330" i="26"/>
  <c r="G330" i="26"/>
  <c r="F330" i="26"/>
  <c r="E330" i="26"/>
  <c r="J329" i="26"/>
  <c r="I329" i="26"/>
  <c r="H329" i="26"/>
  <c r="G329" i="26"/>
  <c r="F329" i="26"/>
  <c r="E329" i="26"/>
  <c r="J328" i="26"/>
  <c r="I328" i="26"/>
  <c r="H328" i="26"/>
  <c r="G328" i="26"/>
  <c r="F328" i="26"/>
  <c r="E328" i="26"/>
  <c r="J327" i="26"/>
  <c r="I327" i="26"/>
  <c r="H327" i="26"/>
  <c r="G327" i="26"/>
  <c r="F327" i="26"/>
  <c r="E327" i="26"/>
  <c r="J326" i="26"/>
  <c r="I326" i="26"/>
  <c r="H326" i="26"/>
  <c r="G326" i="26"/>
  <c r="F326" i="26"/>
  <c r="E326" i="26"/>
  <c r="J325" i="26"/>
  <c r="I325" i="26"/>
  <c r="H325" i="26"/>
  <c r="G325" i="26"/>
  <c r="F325" i="26"/>
  <c r="E325" i="26"/>
  <c r="J324" i="26"/>
  <c r="I324" i="26"/>
  <c r="H324" i="26"/>
  <c r="G324" i="26"/>
  <c r="F324" i="26"/>
  <c r="E324" i="26"/>
  <c r="J323" i="26"/>
  <c r="I323" i="26"/>
  <c r="H323" i="26"/>
  <c r="G323" i="26"/>
  <c r="F323" i="26"/>
  <c r="E323" i="26"/>
  <c r="J322" i="26"/>
  <c r="I322" i="26"/>
  <c r="H322" i="26"/>
  <c r="G322" i="26"/>
  <c r="F322" i="26"/>
  <c r="E322" i="26"/>
  <c r="J321" i="26"/>
  <c r="I321" i="26"/>
  <c r="H321" i="26"/>
  <c r="G321" i="26"/>
  <c r="F321" i="26"/>
  <c r="E321" i="26"/>
  <c r="J320" i="26"/>
  <c r="I320" i="26"/>
  <c r="H320" i="26"/>
  <c r="G320" i="26"/>
  <c r="F320" i="26"/>
  <c r="E320" i="26"/>
  <c r="J319" i="26"/>
  <c r="I319" i="26"/>
  <c r="H319" i="26"/>
  <c r="G319" i="26"/>
  <c r="F319" i="26"/>
  <c r="E319" i="26"/>
  <c r="J318" i="26"/>
  <c r="I318" i="26"/>
  <c r="H318" i="26"/>
  <c r="G318" i="26"/>
  <c r="F318" i="26"/>
  <c r="E318" i="26"/>
  <c r="J317" i="26"/>
  <c r="I317" i="26"/>
  <c r="H317" i="26"/>
  <c r="G317" i="26"/>
  <c r="F317" i="26"/>
  <c r="E317" i="26"/>
  <c r="J316" i="26"/>
  <c r="I316" i="26"/>
  <c r="H316" i="26"/>
  <c r="G316" i="26"/>
  <c r="F316" i="26"/>
  <c r="E316" i="26"/>
  <c r="J315" i="26"/>
  <c r="I315" i="26"/>
  <c r="H315" i="26"/>
  <c r="G315" i="26"/>
  <c r="F315" i="26"/>
  <c r="E315" i="26"/>
  <c r="J314" i="26"/>
  <c r="I314" i="26"/>
  <c r="H314" i="26"/>
  <c r="G314" i="26"/>
  <c r="F314" i="26"/>
  <c r="E314" i="26"/>
  <c r="J313" i="26"/>
  <c r="I313" i="26"/>
  <c r="H313" i="26"/>
  <c r="G313" i="26"/>
  <c r="F313" i="26"/>
  <c r="E313" i="26"/>
  <c r="J312" i="26"/>
  <c r="I312" i="26"/>
  <c r="H312" i="26"/>
  <c r="G312" i="26"/>
  <c r="F312" i="26"/>
  <c r="E312" i="26"/>
  <c r="J311" i="26"/>
  <c r="I311" i="26"/>
  <c r="H311" i="26"/>
  <c r="G311" i="26"/>
  <c r="F311" i="26"/>
  <c r="E311" i="26"/>
  <c r="J310" i="26"/>
  <c r="I310" i="26"/>
  <c r="H310" i="26"/>
  <c r="G310" i="26"/>
  <c r="F310" i="26"/>
  <c r="E310" i="26"/>
  <c r="J309" i="26"/>
  <c r="I309" i="26"/>
  <c r="H309" i="26"/>
  <c r="G309" i="26"/>
  <c r="F309" i="26"/>
  <c r="E309" i="26"/>
  <c r="J308" i="26"/>
  <c r="I308" i="26"/>
  <c r="H308" i="26"/>
  <c r="G308" i="26"/>
  <c r="F308" i="26"/>
  <c r="E308" i="26"/>
  <c r="J307" i="26"/>
  <c r="I307" i="26"/>
  <c r="H307" i="26"/>
  <c r="G307" i="26"/>
  <c r="F307" i="26"/>
  <c r="E307" i="26"/>
  <c r="J306" i="26"/>
  <c r="I306" i="26"/>
  <c r="H306" i="26"/>
  <c r="G306" i="26"/>
  <c r="F306" i="26"/>
  <c r="E306" i="26"/>
  <c r="J305" i="26"/>
  <c r="I305" i="26"/>
  <c r="H305" i="26"/>
  <c r="G305" i="26"/>
  <c r="F305" i="26"/>
  <c r="E305" i="26"/>
  <c r="J304" i="26"/>
  <c r="I304" i="26"/>
  <c r="H304" i="26"/>
  <c r="G304" i="26"/>
  <c r="F304" i="26"/>
  <c r="E304" i="26"/>
  <c r="J303" i="26"/>
  <c r="I303" i="26"/>
  <c r="H303" i="26"/>
  <c r="G303" i="26"/>
  <c r="F303" i="26"/>
  <c r="E303" i="26"/>
  <c r="J302" i="26"/>
  <c r="I302" i="26"/>
  <c r="H302" i="26"/>
  <c r="G302" i="26"/>
  <c r="F302" i="26"/>
  <c r="E302" i="26"/>
  <c r="J301" i="26"/>
  <c r="I301" i="26"/>
  <c r="H301" i="26"/>
  <c r="G301" i="26"/>
  <c r="F301" i="26"/>
  <c r="E301" i="26"/>
  <c r="J300" i="26"/>
  <c r="I300" i="26"/>
  <c r="H300" i="26"/>
  <c r="G300" i="26"/>
  <c r="F300" i="26"/>
  <c r="E300" i="26"/>
  <c r="J295" i="26"/>
  <c r="I295" i="26"/>
  <c r="H295" i="26"/>
  <c r="G295" i="26"/>
  <c r="F295" i="26"/>
  <c r="E295" i="26"/>
  <c r="J294" i="26"/>
  <c r="I294" i="26"/>
  <c r="H294" i="26"/>
  <c r="G294" i="26"/>
  <c r="F294" i="26"/>
  <c r="E294" i="26"/>
  <c r="J293" i="26"/>
  <c r="I293" i="26"/>
  <c r="H293" i="26"/>
  <c r="G293" i="26"/>
  <c r="F293" i="26"/>
  <c r="E293" i="26"/>
  <c r="J292" i="26"/>
  <c r="I292" i="26"/>
  <c r="H292" i="26"/>
  <c r="G292" i="26"/>
  <c r="F292" i="26"/>
  <c r="E292" i="26"/>
  <c r="J291" i="26"/>
  <c r="I291" i="26"/>
  <c r="H291" i="26"/>
  <c r="G291" i="26"/>
  <c r="F291" i="26"/>
  <c r="E291" i="26"/>
  <c r="J290" i="26"/>
  <c r="I290" i="26"/>
  <c r="H290" i="26"/>
  <c r="G290" i="26"/>
  <c r="F290" i="26"/>
  <c r="E290" i="26"/>
  <c r="J289" i="26"/>
  <c r="I289" i="26"/>
  <c r="H289" i="26"/>
  <c r="G289" i="26"/>
  <c r="F289" i="26"/>
  <c r="E289" i="26"/>
  <c r="J288" i="26"/>
  <c r="I288" i="26"/>
  <c r="H288" i="26"/>
  <c r="G288" i="26"/>
  <c r="F288" i="26"/>
  <c r="E288" i="26"/>
  <c r="J287" i="26"/>
  <c r="I287" i="26"/>
  <c r="H287" i="26"/>
  <c r="G287" i="26"/>
  <c r="F287" i="26"/>
  <c r="E287" i="26"/>
  <c r="J286" i="26"/>
  <c r="I286" i="26"/>
  <c r="H286" i="26"/>
  <c r="G286" i="26"/>
  <c r="F286" i="26"/>
  <c r="E286" i="26"/>
  <c r="J285" i="26"/>
  <c r="I285" i="26"/>
  <c r="H285" i="26"/>
  <c r="G285" i="26"/>
  <c r="F285" i="26"/>
  <c r="E285" i="26"/>
  <c r="J284" i="26"/>
  <c r="I284" i="26"/>
  <c r="H284" i="26"/>
  <c r="G284" i="26"/>
  <c r="F284" i="26"/>
  <c r="E284" i="26"/>
  <c r="J283" i="26"/>
  <c r="I283" i="26"/>
  <c r="H283" i="26"/>
  <c r="G283" i="26"/>
  <c r="F283" i="26"/>
  <c r="E283" i="26"/>
  <c r="J282" i="26"/>
  <c r="I282" i="26"/>
  <c r="H282" i="26"/>
  <c r="G282" i="26"/>
  <c r="F282" i="26"/>
  <c r="E282" i="26"/>
  <c r="J281" i="26"/>
  <c r="I281" i="26"/>
  <c r="H281" i="26"/>
  <c r="G281" i="26"/>
  <c r="F281" i="26"/>
  <c r="E281" i="26"/>
  <c r="J280" i="26"/>
  <c r="I280" i="26"/>
  <c r="H280" i="26"/>
  <c r="G280" i="26"/>
  <c r="F280" i="26"/>
  <c r="E280" i="26"/>
  <c r="J279" i="26"/>
  <c r="I279" i="26"/>
  <c r="H279" i="26"/>
  <c r="G279" i="26"/>
  <c r="F279" i="26"/>
  <c r="E279" i="26"/>
  <c r="J278" i="26"/>
  <c r="I278" i="26"/>
  <c r="H278" i="26"/>
  <c r="G278" i="26"/>
  <c r="F278" i="26"/>
  <c r="E278" i="26"/>
  <c r="J277" i="26"/>
  <c r="I277" i="26"/>
  <c r="H277" i="26"/>
  <c r="G277" i="26"/>
  <c r="F277" i="26"/>
  <c r="E277" i="26"/>
  <c r="J276" i="26"/>
  <c r="I276" i="26"/>
  <c r="H276" i="26"/>
  <c r="G276" i="26"/>
  <c r="F276" i="26"/>
  <c r="E276" i="26"/>
  <c r="J275" i="26"/>
  <c r="I275" i="26"/>
  <c r="H275" i="26"/>
  <c r="G275" i="26"/>
  <c r="F275" i="26"/>
  <c r="E275" i="26"/>
  <c r="J274" i="26"/>
  <c r="I274" i="26"/>
  <c r="H274" i="26"/>
  <c r="G274" i="26"/>
  <c r="F274" i="26"/>
  <c r="E274" i="26"/>
  <c r="J273" i="26"/>
  <c r="I273" i="26"/>
  <c r="H273" i="26"/>
  <c r="G273" i="26"/>
  <c r="F273" i="26"/>
  <c r="E273" i="26"/>
  <c r="J272" i="26"/>
  <c r="I272" i="26"/>
  <c r="H272" i="26"/>
  <c r="G272" i="26"/>
  <c r="F272" i="26"/>
  <c r="E272" i="26"/>
  <c r="J271" i="26"/>
  <c r="I271" i="26"/>
  <c r="H271" i="26"/>
  <c r="G271" i="26"/>
  <c r="F271" i="26"/>
  <c r="E271" i="26"/>
  <c r="J270" i="26"/>
  <c r="I270" i="26"/>
  <c r="H270" i="26"/>
  <c r="G270" i="26"/>
  <c r="F270" i="26"/>
  <c r="E270" i="26"/>
  <c r="J269" i="26"/>
  <c r="I269" i="26"/>
  <c r="H269" i="26"/>
  <c r="G269" i="26"/>
  <c r="F269" i="26"/>
  <c r="E269" i="26"/>
  <c r="J268" i="26"/>
  <c r="I268" i="26"/>
  <c r="H268" i="26"/>
  <c r="G268" i="26"/>
  <c r="F268" i="26"/>
  <c r="E268" i="26"/>
  <c r="J267" i="26"/>
  <c r="I267" i="26"/>
  <c r="H267" i="26"/>
  <c r="G267" i="26"/>
  <c r="F267" i="26"/>
  <c r="E267" i="26"/>
  <c r="J266" i="26"/>
  <c r="I266" i="26"/>
  <c r="H266" i="26"/>
  <c r="G266" i="26"/>
  <c r="F266" i="26"/>
  <c r="E266" i="26"/>
  <c r="J265" i="26"/>
  <c r="I265" i="26"/>
  <c r="H265" i="26"/>
  <c r="G265" i="26"/>
  <c r="F265" i="26"/>
  <c r="E265" i="26"/>
  <c r="J264" i="26"/>
  <c r="I264" i="26"/>
  <c r="H264" i="26"/>
  <c r="G264" i="26"/>
  <c r="F264" i="26"/>
  <c r="E264" i="26"/>
  <c r="J263" i="26"/>
  <c r="I263" i="26"/>
  <c r="H263" i="26"/>
  <c r="G263" i="26"/>
  <c r="F263" i="26"/>
  <c r="E263" i="26"/>
  <c r="J262" i="26"/>
  <c r="I262" i="26"/>
  <c r="H262" i="26"/>
  <c r="G262" i="26"/>
  <c r="F262" i="26"/>
  <c r="E262" i="26"/>
  <c r="J261" i="26"/>
  <c r="I261" i="26"/>
  <c r="H261" i="26"/>
  <c r="G261" i="26"/>
  <c r="F261" i="26"/>
  <c r="E261" i="26"/>
  <c r="J260" i="26"/>
  <c r="I260" i="26"/>
  <c r="H260" i="26"/>
  <c r="G260" i="26"/>
  <c r="F260" i="26"/>
  <c r="E260" i="26"/>
  <c r="J259" i="26"/>
  <c r="I259" i="26"/>
  <c r="H259" i="26"/>
  <c r="G259" i="26"/>
  <c r="F259" i="26"/>
  <c r="E259" i="26"/>
  <c r="J258" i="26"/>
  <c r="I258" i="26"/>
  <c r="H258" i="26"/>
  <c r="G258" i="26"/>
  <c r="F258" i="26"/>
  <c r="E258" i="26"/>
  <c r="J257" i="26"/>
  <c r="I257" i="26"/>
  <c r="H257" i="26"/>
  <c r="G257" i="26"/>
  <c r="F257" i="26"/>
  <c r="E257" i="26"/>
  <c r="J256" i="26"/>
  <c r="I256" i="26"/>
  <c r="H256" i="26"/>
  <c r="G256" i="26"/>
  <c r="F256" i="26"/>
  <c r="E256" i="26"/>
  <c r="J251" i="26"/>
  <c r="I251" i="26"/>
  <c r="H251" i="26"/>
  <c r="G251" i="26"/>
  <c r="F251" i="26"/>
  <c r="E251" i="26"/>
  <c r="J250" i="26"/>
  <c r="I250" i="26"/>
  <c r="H250" i="26"/>
  <c r="G250" i="26"/>
  <c r="F250" i="26"/>
  <c r="E250" i="26"/>
  <c r="J249" i="26"/>
  <c r="I249" i="26"/>
  <c r="H249" i="26"/>
  <c r="G249" i="26"/>
  <c r="F249" i="26"/>
  <c r="E249" i="26"/>
  <c r="J248" i="26"/>
  <c r="I248" i="26"/>
  <c r="H248" i="26"/>
  <c r="G248" i="26"/>
  <c r="F248" i="26"/>
  <c r="E248" i="26"/>
  <c r="J247" i="26"/>
  <c r="I247" i="26"/>
  <c r="H247" i="26"/>
  <c r="G247" i="26"/>
  <c r="F247" i="26"/>
  <c r="E247" i="26"/>
  <c r="J246" i="26"/>
  <c r="I246" i="26"/>
  <c r="H246" i="26"/>
  <c r="G246" i="26"/>
  <c r="F246" i="26"/>
  <c r="E246" i="26"/>
  <c r="J245" i="26"/>
  <c r="I245" i="26"/>
  <c r="H245" i="26"/>
  <c r="G245" i="26"/>
  <c r="F245" i="26"/>
  <c r="E245" i="26"/>
  <c r="J244" i="26"/>
  <c r="I244" i="26"/>
  <c r="H244" i="26"/>
  <c r="G244" i="26"/>
  <c r="F244" i="26"/>
  <c r="E244" i="26"/>
  <c r="J243" i="26"/>
  <c r="I243" i="26"/>
  <c r="H243" i="26"/>
  <c r="G243" i="26"/>
  <c r="F243" i="26"/>
  <c r="E243" i="26"/>
  <c r="J242" i="26"/>
  <c r="I242" i="26"/>
  <c r="H242" i="26"/>
  <c r="G242" i="26"/>
  <c r="F242" i="26"/>
  <c r="E242" i="26"/>
  <c r="J241" i="26"/>
  <c r="I241" i="26"/>
  <c r="H241" i="26"/>
  <c r="G241" i="26"/>
  <c r="F241" i="26"/>
  <c r="E241" i="26"/>
  <c r="J240" i="26"/>
  <c r="I240" i="26"/>
  <c r="H240" i="26"/>
  <c r="G240" i="26"/>
  <c r="F240" i="26"/>
  <c r="E240" i="26"/>
  <c r="J239" i="26"/>
  <c r="I239" i="26"/>
  <c r="H239" i="26"/>
  <c r="G239" i="26"/>
  <c r="F239" i="26"/>
  <c r="E239" i="26"/>
  <c r="J238" i="26"/>
  <c r="I238" i="26"/>
  <c r="H238" i="26"/>
  <c r="G238" i="26"/>
  <c r="F238" i="26"/>
  <c r="E238" i="26"/>
  <c r="J237" i="26"/>
  <c r="I237" i="26"/>
  <c r="H237" i="26"/>
  <c r="G237" i="26"/>
  <c r="F237" i="26"/>
  <c r="E237" i="26"/>
  <c r="J236" i="26"/>
  <c r="I236" i="26"/>
  <c r="H236" i="26"/>
  <c r="G236" i="26"/>
  <c r="F236" i="26"/>
  <c r="E236" i="26"/>
  <c r="J235" i="26"/>
  <c r="I235" i="26"/>
  <c r="H235" i="26"/>
  <c r="G235" i="26"/>
  <c r="F235" i="26"/>
  <c r="E235" i="26"/>
  <c r="J234" i="26"/>
  <c r="I234" i="26"/>
  <c r="H234" i="26"/>
  <c r="G234" i="26"/>
  <c r="F234" i="26"/>
  <c r="E234" i="26"/>
  <c r="J233" i="26"/>
  <c r="I233" i="26"/>
  <c r="H233" i="26"/>
  <c r="G233" i="26"/>
  <c r="F233" i="26"/>
  <c r="E233" i="26"/>
  <c r="J232" i="26"/>
  <c r="I232" i="26"/>
  <c r="H232" i="26"/>
  <c r="G232" i="26"/>
  <c r="F232" i="26"/>
  <c r="E232" i="26"/>
  <c r="J231" i="26"/>
  <c r="I231" i="26"/>
  <c r="H231" i="26"/>
  <c r="G231" i="26"/>
  <c r="F231" i="26"/>
  <c r="E231" i="26"/>
  <c r="J230" i="26"/>
  <c r="I230" i="26"/>
  <c r="H230" i="26"/>
  <c r="G230" i="26"/>
  <c r="F230" i="26"/>
  <c r="E230" i="26"/>
  <c r="J229" i="26"/>
  <c r="I229" i="26"/>
  <c r="H229" i="26"/>
  <c r="G229" i="26"/>
  <c r="F229" i="26"/>
  <c r="E229" i="26"/>
  <c r="J228" i="26"/>
  <c r="I228" i="26"/>
  <c r="H228" i="26"/>
  <c r="G228" i="26"/>
  <c r="F228" i="26"/>
  <c r="E228" i="26"/>
  <c r="J227" i="26"/>
  <c r="I227" i="26"/>
  <c r="H227" i="26"/>
  <c r="G227" i="26"/>
  <c r="F227" i="26"/>
  <c r="E227" i="26"/>
  <c r="J226" i="26"/>
  <c r="I226" i="26"/>
  <c r="H226" i="26"/>
  <c r="G226" i="26"/>
  <c r="F226" i="26"/>
  <c r="E226" i="26"/>
  <c r="J225" i="26"/>
  <c r="I225" i="26"/>
  <c r="H225" i="26"/>
  <c r="G225" i="26"/>
  <c r="F225" i="26"/>
  <c r="E225" i="26"/>
  <c r="J224" i="26"/>
  <c r="I224" i="26"/>
  <c r="H224" i="26"/>
  <c r="G224" i="26"/>
  <c r="F224" i="26"/>
  <c r="E224" i="26"/>
  <c r="J223" i="26"/>
  <c r="I223" i="26"/>
  <c r="H223" i="26"/>
  <c r="G223" i="26"/>
  <c r="F223" i="26"/>
  <c r="E223" i="26"/>
  <c r="J222" i="26"/>
  <c r="I222" i="26"/>
  <c r="H222" i="26"/>
  <c r="G222" i="26"/>
  <c r="F222" i="26"/>
  <c r="E222" i="26"/>
  <c r="J221" i="26"/>
  <c r="I221" i="26"/>
  <c r="H221" i="26"/>
  <c r="G221" i="26"/>
  <c r="F221" i="26"/>
  <c r="E221" i="26"/>
  <c r="J220" i="26"/>
  <c r="I220" i="26"/>
  <c r="H220" i="26"/>
  <c r="G220" i="26"/>
  <c r="F220" i="26"/>
  <c r="E220" i="26"/>
  <c r="J219" i="26"/>
  <c r="I219" i="26"/>
  <c r="H219" i="26"/>
  <c r="G219" i="26"/>
  <c r="F219" i="26"/>
  <c r="E219" i="26"/>
  <c r="J218" i="26"/>
  <c r="I218" i="26"/>
  <c r="H218" i="26"/>
  <c r="G218" i="26"/>
  <c r="F218" i="26"/>
  <c r="E218" i="26"/>
  <c r="J217" i="26"/>
  <c r="I217" i="26"/>
  <c r="H217" i="26"/>
  <c r="G217" i="26"/>
  <c r="F217" i="26"/>
  <c r="E217" i="26"/>
  <c r="J216" i="26"/>
  <c r="I216" i="26"/>
  <c r="H216" i="26"/>
  <c r="G216" i="26"/>
  <c r="F216" i="26"/>
  <c r="E216" i="26"/>
  <c r="J215" i="26"/>
  <c r="I215" i="26"/>
  <c r="H215" i="26"/>
  <c r="G215" i="26"/>
  <c r="F215" i="26"/>
  <c r="E215" i="26"/>
  <c r="J214" i="26"/>
  <c r="I214" i="26"/>
  <c r="H214" i="26"/>
  <c r="G214" i="26"/>
  <c r="F214" i="26"/>
  <c r="E214" i="26"/>
  <c r="J213" i="26"/>
  <c r="I213" i="26"/>
  <c r="H213" i="26"/>
  <c r="G213" i="26"/>
  <c r="F213" i="26"/>
  <c r="E213" i="26"/>
  <c r="J212" i="26"/>
  <c r="I212" i="26"/>
  <c r="H212" i="26"/>
  <c r="G212" i="26"/>
  <c r="F212" i="26"/>
  <c r="E212" i="26"/>
  <c r="J207" i="26"/>
  <c r="I207" i="26"/>
  <c r="H207" i="26"/>
  <c r="G207" i="26"/>
  <c r="F207" i="26"/>
  <c r="E207" i="26"/>
  <c r="J206" i="26"/>
  <c r="I206" i="26"/>
  <c r="H206" i="26"/>
  <c r="G206" i="26"/>
  <c r="F206" i="26"/>
  <c r="E206" i="26"/>
  <c r="J205" i="26"/>
  <c r="I205" i="26"/>
  <c r="H205" i="26"/>
  <c r="G205" i="26"/>
  <c r="F205" i="26"/>
  <c r="E205" i="26"/>
  <c r="J204" i="26"/>
  <c r="I204" i="26"/>
  <c r="H204" i="26"/>
  <c r="G204" i="26"/>
  <c r="F204" i="26"/>
  <c r="E204" i="26"/>
  <c r="J203" i="26"/>
  <c r="I203" i="26"/>
  <c r="H203" i="26"/>
  <c r="G203" i="26"/>
  <c r="F203" i="26"/>
  <c r="E203" i="26"/>
  <c r="J202" i="26"/>
  <c r="I202" i="26"/>
  <c r="H202" i="26"/>
  <c r="G202" i="26"/>
  <c r="F202" i="26"/>
  <c r="E202" i="26"/>
  <c r="J201" i="26"/>
  <c r="I201" i="26"/>
  <c r="H201" i="26"/>
  <c r="G201" i="26"/>
  <c r="F201" i="26"/>
  <c r="E201" i="26"/>
  <c r="J200" i="26"/>
  <c r="I200" i="26"/>
  <c r="H200" i="26"/>
  <c r="G200" i="26"/>
  <c r="F200" i="26"/>
  <c r="E200" i="26"/>
  <c r="J199" i="26"/>
  <c r="I199" i="26"/>
  <c r="H199" i="26"/>
  <c r="G199" i="26"/>
  <c r="F199" i="26"/>
  <c r="E199" i="26"/>
  <c r="J198" i="26"/>
  <c r="I198" i="26"/>
  <c r="H198" i="26"/>
  <c r="G198" i="26"/>
  <c r="F198" i="26"/>
  <c r="E198" i="26"/>
  <c r="J197" i="26"/>
  <c r="I197" i="26"/>
  <c r="H197" i="26"/>
  <c r="G197" i="26"/>
  <c r="F197" i="26"/>
  <c r="E197" i="26"/>
  <c r="J196" i="26"/>
  <c r="I196" i="26"/>
  <c r="H196" i="26"/>
  <c r="G196" i="26"/>
  <c r="F196" i="26"/>
  <c r="E196" i="26"/>
  <c r="J195" i="26"/>
  <c r="I195" i="26"/>
  <c r="H195" i="26"/>
  <c r="G195" i="26"/>
  <c r="F195" i="26"/>
  <c r="E195" i="26"/>
  <c r="J194" i="26"/>
  <c r="I194" i="26"/>
  <c r="H194" i="26"/>
  <c r="G194" i="26"/>
  <c r="F194" i="26"/>
  <c r="E194" i="26"/>
  <c r="J193" i="26"/>
  <c r="I193" i="26"/>
  <c r="H193" i="26"/>
  <c r="G193" i="26"/>
  <c r="F193" i="26"/>
  <c r="E193" i="26"/>
  <c r="J192" i="26"/>
  <c r="I192" i="26"/>
  <c r="H192" i="26"/>
  <c r="G192" i="26"/>
  <c r="F192" i="26"/>
  <c r="E192" i="26"/>
  <c r="J191" i="26"/>
  <c r="I191" i="26"/>
  <c r="H191" i="26"/>
  <c r="G191" i="26"/>
  <c r="F191" i="26"/>
  <c r="E191" i="26"/>
  <c r="J190" i="26"/>
  <c r="I190" i="26"/>
  <c r="H190" i="26"/>
  <c r="G190" i="26"/>
  <c r="F190" i="26"/>
  <c r="E190" i="26"/>
  <c r="J189" i="26"/>
  <c r="I189" i="26"/>
  <c r="H189" i="26"/>
  <c r="G189" i="26"/>
  <c r="F189" i="26"/>
  <c r="E189" i="26"/>
  <c r="J188" i="26"/>
  <c r="I188" i="26"/>
  <c r="H188" i="26"/>
  <c r="G188" i="26"/>
  <c r="F188" i="26"/>
  <c r="E188" i="26"/>
  <c r="J187" i="26"/>
  <c r="I187" i="26"/>
  <c r="H187" i="26"/>
  <c r="G187" i="26"/>
  <c r="F187" i="26"/>
  <c r="E187" i="26"/>
  <c r="J186" i="26"/>
  <c r="I186" i="26"/>
  <c r="H186" i="26"/>
  <c r="G186" i="26"/>
  <c r="F186" i="26"/>
  <c r="E186" i="26"/>
  <c r="J185" i="26"/>
  <c r="I185" i="26"/>
  <c r="H185" i="26"/>
  <c r="G185" i="26"/>
  <c r="F185" i="26"/>
  <c r="E185" i="26"/>
  <c r="J184" i="26"/>
  <c r="I184" i="26"/>
  <c r="H184" i="26"/>
  <c r="G184" i="26"/>
  <c r="F184" i="26"/>
  <c r="E184" i="26"/>
  <c r="J183" i="26"/>
  <c r="I183" i="26"/>
  <c r="H183" i="26"/>
  <c r="G183" i="26"/>
  <c r="F183" i="26"/>
  <c r="E183" i="26"/>
  <c r="J182" i="26"/>
  <c r="I182" i="26"/>
  <c r="H182" i="26"/>
  <c r="G182" i="26"/>
  <c r="E182" i="26"/>
  <c r="J181" i="26"/>
  <c r="I181" i="26"/>
  <c r="H181" i="26"/>
  <c r="G181" i="26"/>
  <c r="F181" i="26"/>
  <c r="E181" i="26"/>
  <c r="J180" i="26"/>
  <c r="I180" i="26"/>
  <c r="H180" i="26"/>
  <c r="G180" i="26"/>
  <c r="F180" i="26"/>
  <c r="E180" i="26"/>
  <c r="J179" i="26"/>
  <c r="I179" i="26"/>
  <c r="H179" i="26"/>
  <c r="G179" i="26"/>
  <c r="F179" i="26"/>
  <c r="E179" i="26"/>
  <c r="J178" i="26"/>
  <c r="I178" i="26"/>
  <c r="H178" i="26"/>
  <c r="G178" i="26"/>
  <c r="F178" i="26"/>
  <c r="E178" i="26"/>
  <c r="I177" i="26"/>
  <c r="H177" i="26"/>
  <c r="G177" i="26"/>
  <c r="E177" i="26"/>
  <c r="J176" i="26"/>
  <c r="I176" i="26"/>
  <c r="H176" i="26"/>
  <c r="G176" i="26"/>
  <c r="F176" i="26"/>
  <c r="E176" i="26"/>
  <c r="J175" i="26"/>
  <c r="I175" i="26"/>
  <c r="H175" i="26"/>
  <c r="G175" i="26"/>
  <c r="F175" i="26"/>
  <c r="E175" i="26"/>
  <c r="J174" i="26"/>
  <c r="I174" i="26"/>
  <c r="H174" i="26"/>
  <c r="G174" i="26"/>
  <c r="F174" i="26"/>
  <c r="E174" i="26"/>
  <c r="J173" i="26"/>
  <c r="I173" i="26"/>
  <c r="H173" i="26"/>
  <c r="G173" i="26"/>
  <c r="F173" i="26"/>
  <c r="E173" i="26"/>
  <c r="J172" i="26"/>
  <c r="I172" i="26"/>
  <c r="H172" i="26"/>
  <c r="G172" i="26"/>
  <c r="F172" i="26"/>
  <c r="E172" i="26"/>
  <c r="J171" i="26"/>
  <c r="I171" i="26"/>
  <c r="H171" i="26"/>
  <c r="G171" i="26"/>
  <c r="F171" i="26"/>
  <c r="E171" i="26"/>
  <c r="J170" i="26"/>
  <c r="I170" i="26"/>
  <c r="H170" i="26"/>
  <c r="G170" i="26"/>
  <c r="F170" i="26"/>
  <c r="E170" i="26"/>
  <c r="J169" i="26"/>
  <c r="I169" i="26"/>
  <c r="H169" i="26"/>
  <c r="G169" i="26"/>
  <c r="F169" i="26"/>
  <c r="E169" i="26"/>
  <c r="J168" i="26"/>
  <c r="I168" i="26"/>
  <c r="H168" i="26"/>
  <c r="G168" i="26"/>
  <c r="F168" i="26"/>
  <c r="E168" i="26"/>
  <c r="J163" i="26"/>
  <c r="I163" i="26"/>
  <c r="H163" i="26"/>
  <c r="G163" i="26"/>
  <c r="F163" i="26"/>
  <c r="E163" i="26"/>
  <c r="J162" i="26"/>
  <c r="I162" i="26"/>
  <c r="H162" i="26"/>
  <c r="G162" i="26"/>
  <c r="F162" i="26"/>
  <c r="E162" i="26"/>
  <c r="J161" i="26"/>
  <c r="I161" i="26"/>
  <c r="H161" i="26"/>
  <c r="G161" i="26"/>
  <c r="F161" i="26"/>
  <c r="E161" i="26"/>
  <c r="J160" i="26"/>
  <c r="I160" i="26"/>
  <c r="H160" i="26"/>
  <c r="G160" i="26"/>
  <c r="F160" i="26"/>
  <c r="E160" i="26"/>
  <c r="J159" i="26"/>
  <c r="I159" i="26"/>
  <c r="H159" i="26"/>
  <c r="G159" i="26"/>
  <c r="F159" i="26"/>
  <c r="E159" i="26"/>
  <c r="J158" i="26"/>
  <c r="I158" i="26"/>
  <c r="H158" i="26"/>
  <c r="G158" i="26"/>
  <c r="F158" i="26"/>
  <c r="E158" i="26"/>
  <c r="J157" i="26"/>
  <c r="I157" i="26"/>
  <c r="H157" i="26"/>
  <c r="G157" i="26"/>
  <c r="F157" i="26"/>
  <c r="E157" i="26"/>
  <c r="J156" i="26"/>
  <c r="I156" i="26"/>
  <c r="H156" i="26"/>
  <c r="G156" i="26"/>
  <c r="F156" i="26"/>
  <c r="E156" i="26"/>
  <c r="J155" i="26"/>
  <c r="I155" i="26"/>
  <c r="H155" i="26"/>
  <c r="G155" i="26"/>
  <c r="F155" i="26"/>
  <c r="E155" i="26"/>
  <c r="J154" i="26"/>
  <c r="I154" i="26"/>
  <c r="H154" i="26"/>
  <c r="G154" i="26"/>
  <c r="F154" i="26"/>
  <c r="E154" i="26"/>
  <c r="J153" i="26"/>
  <c r="I153" i="26"/>
  <c r="H153" i="26"/>
  <c r="G153" i="26"/>
  <c r="F153" i="26"/>
  <c r="E153" i="26"/>
  <c r="J152" i="26"/>
  <c r="I152" i="26"/>
  <c r="H152" i="26"/>
  <c r="G152" i="26"/>
  <c r="F152" i="26"/>
  <c r="E152" i="26"/>
  <c r="J151" i="26"/>
  <c r="I151" i="26"/>
  <c r="H151" i="26"/>
  <c r="G151" i="26"/>
  <c r="F151" i="26"/>
  <c r="E151" i="26"/>
  <c r="J150" i="26"/>
  <c r="I150" i="26"/>
  <c r="H150" i="26"/>
  <c r="G150" i="26"/>
  <c r="F150" i="26"/>
  <c r="E150" i="26"/>
  <c r="J149" i="26"/>
  <c r="I149" i="26"/>
  <c r="H149" i="26"/>
  <c r="G149" i="26"/>
  <c r="F149" i="26"/>
  <c r="E149" i="26"/>
  <c r="J148" i="26"/>
  <c r="I148" i="26"/>
  <c r="H148" i="26"/>
  <c r="G148" i="26"/>
  <c r="F148" i="26"/>
  <c r="E148" i="26"/>
  <c r="J147" i="26"/>
  <c r="I147" i="26"/>
  <c r="H147" i="26"/>
  <c r="G147" i="26"/>
  <c r="F147" i="26"/>
  <c r="E147" i="26"/>
  <c r="J146" i="26"/>
  <c r="I146" i="26"/>
  <c r="H146" i="26"/>
  <c r="G146" i="26"/>
  <c r="F146" i="26"/>
  <c r="E146" i="26"/>
  <c r="J145" i="26"/>
  <c r="I145" i="26"/>
  <c r="H145" i="26"/>
  <c r="G145" i="26"/>
  <c r="F145" i="26"/>
  <c r="E145" i="26"/>
  <c r="J144" i="26"/>
  <c r="I144" i="26"/>
  <c r="H144" i="26"/>
  <c r="G144" i="26"/>
  <c r="F144" i="26"/>
  <c r="E144" i="26"/>
  <c r="J143" i="26"/>
  <c r="I143" i="26"/>
  <c r="H143" i="26"/>
  <c r="G143" i="26"/>
  <c r="F143" i="26"/>
  <c r="E143" i="26"/>
  <c r="J142" i="26"/>
  <c r="I142" i="26"/>
  <c r="H142" i="26"/>
  <c r="G142" i="26"/>
  <c r="F142" i="26"/>
  <c r="E142" i="26"/>
  <c r="J141" i="26"/>
  <c r="I141" i="26"/>
  <c r="H141" i="26"/>
  <c r="G141" i="26"/>
  <c r="F141" i="26"/>
  <c r="E141" i="26"/>
  <c r="J140" i="26"/>
  <c r="I140" i="26"/>
  <c r="H140" i="26"/>
  <c r="G140" i="26"/>
  <c r="F140" i="26"/>
  <c r="E140" i="26"/>
  <c r="J139" i="26"/>
  <c r="I139" i="26"/>
  <c r="G139" i="26"/>
  <c r="F139" i="26"/>
  <c r="E139" i="26"/>
  <c r="J138" i="26"/>
  <c r="I138" i="26"/>
  <c r="H138" i="26"/>
  <c r="G138" i="26"/>
  <c r="F138" i="26"/>
  <c r="E138" i="26"/>
  <c r="J137" i="26"/>
  <c r="I137" i="26"/>
  <c r="H137" i="26"/>
  <c r="G137" i="26"/>
  <c r="F137" i="26"/>
  <c r="E137" i="26"/>
  <c r="J136" i="26"/>
  <c r="I136" i="26"/>
  <c r="H136" i="26"/>
  <c r="G136" i="26"/>
  <c r="F136" i="26"/>
  <c r="E136" i="26"/>
  <c r="J135" i="26"/>
  <c r="I135" i="26"/>
  <c r="H135" i="26"/>
  <c r="G135" i="26"/>
  <c r="F135" i="26"/>
  <c r="E135" i="26"/>
  <c r="J134" i="26"/>
  <c r="I134" i="26"/>
  <c r="H134" i="26"/>
  <c r="G134" i="26"/>
  <c r="F134" i="26"/>
  <c r="E134" i="26"/>
  <c r="J133" i="26"/>
  <c r="I133" i="26"/>
  <c r="F133" i="26"/>
  <c r="E133" i="26"/>
  <c r="J132" i="26"/>
  <c r="I132" i="26"/>
  <c r="H132" i="26"/>
  <c r="G132" i="26"/>
  <c r="F132" i="26"/>
  <c r="E132" i="26"/>
  <c r="J131" i="26"/>
  <c r="I131" i="26"/>
  <c r="H131" i="26"/>
  <c r="G131" i="26"/>
  <c r="F131" i="26"/>
  <c r="E131" i="26"/>
  <c r="J130" i="26"/>
  <c r="I130" i="26"/>
  <c r="H130" i="26"/>
  <c r="G130" i="26"/>
  <c r="F130" i="26"/>
  <c r="E130" i="26"/>
  <c r="J129" i="26"/>
  <c r="I129" i="26"/>
  <c r="H129" i="26"/>
  <c r="G129" i="26"/>
  <c r="F129" i="26"/>
  <c r="E129" i="26"/>
  <c r="J128" i="26"/>
  <c r="I128" i="26"/>
  <c r="H128" i="26"/>
  <c r="G128" i="26"/>
  <c r="F128" i="26"/>
  <c r="E128" i="26"/>
  <c r="H127" i="26"/>
  <c r="G127" i="26"/>
  <c r="F127" i="26"/>
  <c r="J126" i="26"/>
  <c r="I126" i="26"/>
  <c r="H126" i="26"/>
  <c r="G126" i="26"/>
  <c r="F126" i="26"/>
  <c r="E126" i="26"/>
  <c r="J125" i="26"/>
  <c r="I125" i="26"/>
  <c r="H125" i="26"/>
  <c r="G125" i="26"/>
  <c r="F125" i="26"/>
  <c r="E125" i="26"/>
  <c r="J124" i="26"/>
  <c r="I124" i="26"/>
  <c r="H124" i="26"/>
  <c r="G124" i="26"/>
  <c r="F124" i="26"/>
  <c r="E124" i="26"/>
  <c r="J119" i="26"/>
  <c r="I119" i="26"/>
  <c r="H119" i="26"/>
  <c r="G119" i="26"/>
  <c r="F119" i="26"/>
  <c r="E119" i="26"/>
  <c r="J118" i="26"/>
  <c r="I118" i="26"/>
  <c r="H118" i="26"/>
  <c r="G118" i="26"/>
  <c r="F118" i="26"/>
  <c r="E118" i="26"/>
  <c r="J117" i="26"/>
  <c r="I117" i="26"/>
  <c r="H117" i="26"/>
  <c r="G117" i="26"/>
  <c r="F117" i="26"/>
  <c r="E117" i="26"/>
  <c r="J116" i="26"/>
  <c r="I116" i="26"/>
  <c r="H116" i="26"/>
  <c r="G116" i="26"/>
  <c r="F116" i="26"/>
  <c r="E116" i="26"/>
  <c r="J115" i="26"/>
  <c r="I115" i="26"/>
  <c r="H115" i="26"/>
  <c r="G115" i="26"/>
  <c r="F115" i="26"/>
  <c r="E115" i="26"/>
  <c r="J114" i="26"/>
  <c r="I114" i="26"/>
  <c r="H114" i="26"/>
  <c r="G114" i="26"/>
  <c r="F114" i="26"/>
  <c r="E114" i="26"/>
  <c r="J113" i="26"/>
  <c r="I113" i="26"/>
  <c r="H113" i="26"/>
  <c r="G113" i="26"/>
  <c r="F113" i="26"/>
  <c r="E113" i="26"/>
  <c r="J112" i="26"/>
  <c r="I112" i="26"/>
  <c r="H112" i="26"/>
  <c r="G112" i="26"/>
  <c r="F112" i="26"/>
  <c r="E112" i="26"/>
  <c r="J111" i="26"/>
  <c r="I111" i="26"/>
  <c r="H111" i="26"/>
  <c r="G111" i="26"/>
  <c r="F111" i="26"/>
  <c r="E111" i="26"/>
  <c r="J110" i="26"/>
  <c r="I110" i="26"/>
  <c r="H110" i="26"/>
  <c r="G110" i="26"/>
  <c r="F110" i="26"/>
  <c r="E110" i="26"/>
  <c r="J109" i="26"/>
  <c r="I109" i="26"/>
  <c r="H109" i="26"/>
  <c r="G109" i="26"/>
  <c r="F109" i="26"/>
  <c r="E109" i="26"/>
  <c r="J108" i="26"/>
  <c r="I108" i="26"/>
  <c r="H108" i="26"/>
  <c r="G108" i="26"/>
  <c r="F108" i="26"/>
  <c r="E108" i="26"/>
  <c r="J107" i="26"/>
  <c r="I107" i="26"/>
  <c r="H107" i="26"/>
  <c r="G107" i="26"/>
  <c r="F107" i="26"/>
  <c r="E107" i="26"/>
  <c r="J106" i="26"/>
  <c r="I106" i="26"/>
  <c r="H106" i="26"/>
  <c r="G106" i="26"/>
  <c r="F106" i="26"/>
  <c r="E106" i="26"/>
  <c r="J105" i="26"/>
  <c r="I105" i="26"/>
  <c r="H105" i="26"/>
  <c r="G105" i="26"/>
  <c r="F105" i="26"/>
  <c r="E105" i="26"/>
  <c r="J104" i="26"/>
  <c r="I104" i="26"/>
  <c r="H104" i="26"/>
  <c r="G104" i="26"/>
  <c r="F104" i="26"/>
  <c r="E104" i="26"/>
  <c r="J103" i="26"/>
  <c r="I103" i="26"/>
  <c r="H103" i="26"/>
  <c r="G103" i="26"/>
  <c r="F103" i="26"/>
  <c r="E103" i="26"/>
  <c r="J102" i="26"/>
  <c r="I102" i="26"/>
  <c r="H102" i="26"/>
  <c r="G102" i="26"/>
  <c r="F102" i="26"/>
  <c r="E102" i="26"/>
  <c r="J101" i="26"/>
  <c r="I101" i="26"/>
  <c r="H101" i="26"/>
  <c r="G101" i="26"/>
  <c r="F101" i="26"/>
  <c r="E101" i="26"/>
  <c r="J100" i="26"/>
  <c r="I100" i="26"/>
  <c r="H100" i="26"/>
  <c r="G100" i="26"/>
  <c r="F100" i="26"/>
  <c r="E100" i="26"/>
  <c r="J99" i="26"/>
  <c r="I99" i="26"/>
  <c r="H99" i="26"/>
  <c r="G99" i="26"/>
  <c r="F99" i="26"/>
  <c r="E99" i="26"/>
  <c r="J98" i="26"/>
  <c r="I98" i="26"/>
  <c r="H98" i="26"/>
  <c r="G98" i="26"/>
  <c r="F98" i="26"/>
  <c r="E98" i="26"/>
  <c r="J97" i="26"/>
  <c r="I97" i="26"/>
  <c r="H97" i="26"/>
  <c r="G97" i="26"/>
  <c r="F97" i="26"/>
  <c r="E97" i="26"/>
  <c r="J96" i="26"/>
  <c r="I96" i="26"/>
  <c r="H96" i="26"/>
  <c r="G96" i="26"/>
  <c r="F96" i="26"/>
  <c r="E96" i="26"/>
  <c r="J95" i="26"/>
  <c r="I95" i="26"/>
  <c r="H95" i="26"/>
  <c r="G95" i="26"/>
  <c r="F95" i="26"/>
  <c r="E95" i="26"/>
  <c r="J94" i="26"/>
  <c r="I94" i="26"/>
  <c r="H94" i="26"/>
  <c r="G94" i="26"/>
  <c r="F94" i="26"/>
  <c r="E94" i="26"/>
  <c r="J93" i="26"/>
  <c r="I93" i="26"/>
  <c r="H93" i="26"/>
  <c r="G93" i="26"/>
  <c r="F93" i="26"/>
  <c r="E93" i="26"/>
  <c r="J92" i="26"/>
  <c r="I92" i="26"/>
  <c r="H92" i="26"/>
  <c r="G92" i="26"/>
  <c r="F92" i="26"/>
  <c r="E92" i="26"/>
  <c r="J91" i="26"/>
  <c r="I91" i="26"/>
  <c r="H91" i="26"/>
  <c r="G91" i="26"/>
  <c r="F91" i="26"/>
  <c r="E91" i="26"/>
  <c r="J90" i="26"/>
  <c r="I90" i="26"/>
  <c r="H90" i="26"/>
  <c r="G90" i="26"/>
  <c r="F90" i="26"/>
  <c r="E90" i="26"/>
  <c r="J89" i="26"/>
  <c r="I89" i="26"/>
  <c r="H89" i="26"/>
  <c r="E89" i="26"/>
  <c r="J88" i="26"/>
  <c r="I88" i="26"/>
  <c r="H88" i="26"/>
  <c r="G88" i="26"/>
  <c r="F88" i="26"/>
  <c r="E88" i="26"/>
  <c r="J87" i="26"/>
  <c r="I87" i="26"/>
  <c r="H87" i="26"/>
  <c r="G87" i="26"/>
  <c r="F87" i="26"/>
  <c r="E87" i="26"/>
  <c r="J86" i="26"/>
  <c r="I86" i="26"/>
  <c r="H86" i="26"/>
  <c r="G86" i="26"/>
  <c r="F86" i="26"/>
  <c r="E86" i="26"/>
  <c r="J85" i="26"/>
  <c r="I85" i="26"/>
  <c r="H85" i="26"/>
  <c r="G85" i="26"/>
  <c r="F85" i="26"/>
  <c r="E85" i="26"/>
  <c r="H84" i="26"/>
  <c r="G84" i="26"/>
  <c r="J83" i="26"/>
  <c r="I83" i="26"/>
  <c r="H83" i="26"/>
  <c r="G83" i="26"/>
  <c r="F83" i="26"/>
  <c r="E83" i="26"/>
  <c r="J82" i="26"/>
  <c r="I82" i="26"/>
  <c r="H82" i="26"/>
  <c r="G82" i="26"/>
  <c r="F82" i="26"/>
  <c r="E82" i="26"/>
  <c r="J81" i="26"/>
  <c r="I81" i="26"/>
  <c r="H81" i="26"/>
  <c r="G81" i="26"/>
  <c r="F81" i="26"/>
  <c r="E81" i="26"/>
  <c r="J80" i="26"/>
  <c r="I80" i="26"/>
  <c r="H80" i="26"/>
  <c r="G80" i="26"/>
  <c r="E80" i="26"/>
  <c r="F73" i="26"/>
  <c r="F69" i="26"/>
  <c r="F65" i="26"/>
  <c r="F61" i="26"/>
  <c r="F57" i="26"/>
  <c r="F53" i="26"/>
  <c r="T12" i="26" s="1"/>
  <c r="K41" i="26"/>
  <c r="X6" i="26"/>
  <c r="H41" i="26"/>
  <c r="X5" i="26" s="1"/>
  <c r="E41" i="26"/>
  <c r="X4" i="26"/>
  <c r="L33" i="26"/>
  <c r="N33" i="26" s="1"/>
  <c r="K19" i="26"/>
  <c r="H19" i="26"/>
  <c r="T5" i="26" s="1"/>
  <c r="L11" i="26"/>
  <c r="N11" i="26" s="1"/>
  <c r="I10" i="26"/>
  <c r="J10" i="26" s="1"/>
  <c r="W6" i="26"/>
  <c r="U6" i="26"/>
  <c r="S6" i="26"/>
  <c r="Q6" i="26"/>
  <c r="W5" i="26"/>
  <c r="U5" i="26"/>
  <c r="S5" i="26"/>
  <c r="Q5" i="26"/>
  <c r="W4" i="26"/>
  <c r="U4" i="26"/>
  <c r="S4" i="26"/>
  <c r="Q4" i="26"/>
  <c r="AH621" i="26"/>
  <c r="AD621" i="26"/>
  <c r="AH620" i="26"/>
  <c r="AD620" i="26"/>
  <c r="AH619" i="26"/>
  <c r="AD619" i="26"/>
  <c r="AH618" i="26"/>
  <c r="AD618" i="26"/>
  <c r="AH617" i="26"/>
  <c r="AD617" i="26"/>
  <c r="AH616" i="26"/>
  <c r="AD616" i="26"/>
  <c r="AH615" i="26"/>
  <c r="AD615" i="26"/>
  <c r="AH614" i="26"/>
  <c r="AD614" i="26"/>
  <c r="AH613" i="26"/>
  <c r="AD613" i="26"/>
  <c r="AH612" i="26"/>
  <c r="AD612" i="26"/>
  <c r="AH611" i="26"/>
  <c r="AD611" i="26"/>
  <c r="AH610" i="26"/>
  <c r="AD610" i="26"/>
  <c r="AH609" i="26"/>
  <c r="AD609" i="26"/>
  <c r="AH608" i="26"/>
  <c r="AD608" i="26"/>
  <c r="AH607" i="26"/>
  <c r="AD607" i="26"/>
  <c r="AH606" i="26"/>
  <c r="AD606" i="26"/>
  <c r="AH605" i="26"/>
  <c r="AD605" i="26"/>
  <c r="AH604" i="26"/>
  <c r="AD604" i="26"/>
  <c r="AH603" i="26"/>
  <c r="AD603" i="26"/>
  <c r="AH602" i="26"/>
  <c r="AD602" i="26"/>
  <c r="AH601" i="26"/>
  <c r="AD601" i="26"/>
  <c r="AH600" i="26"/>
  <c r="AD600" i="26"/>
  <c r="AH599" i="26"/>
  <c r="AD599" i="26"/>
  <c r="AH598" i="26"/>
  <c r="AD598" i="26"/>
  <c r="AH597" i="26"/>
  <c r="AD597" i="26"/>
  <c r="AH596" i="26"/>
  <c r="AD596" i="26"/>
  <c r="AH595" i="26"/>
  <c r="AD595" i="26"/>
  <c r="AH594" i="26"/>
  <c r="AD594" i="26"/>
  <c r="AH593" i="26"/>
  <c r="AD593" i="26"/>
  <c r="AH592" i="26"/>
  <c r="AD592" i="26"/>
  <c r="AH591" i="26"/>
  <c r="AD591" i="26"/>
  <c r="AH590" i="26"/>
  <c r="AD590" i="26"/>
  <c r="AH589" i="26"/>
  <c r="AD589" i="26"/>
  <c r="AH588" i="26"/>
  <c r="AD588" i="26"/>
  <c r="AH587" i="26"/>
  <c r="AD587" i="26"/>
  <c r="AH586" i="26"/>
  <c r="AD586" i="26"/>
  <c r="AH585" i="26"/>
  <c r="AD585" i="26"/>
  <c r="AH584" i="26"/>
  <c r="AD584" i="26"/>
  <c r="AH583" i="26"/>
  <c r="AD583" i="26"/>
  <c r="AH582" i="26"/>
  <c r="AD582" i="26"/>
  <c r="AH581" i="26"/>
  <c r="AD581" i="26"/>
  <c r="AH580" i="26"/>
  <c r="AD580" i="26"/>
  <c r="AH579" i="26"/>
  <c r="AD579" i="26"/>
  <c r="AH578" i="26"/>
  <c r="AD578" i="26"/>
  <c r="AH577" i="26"/>
  <c r="AD577" i="26"/>
  <c r="AH576" i="26"/>
  <c r="AD576" i="26"/>
  <c r="AH575" i="26"/>
  <c r="AD575" i="26"/>
  <c r="AH574" i="26"/>
  <c r="AD574" i="26"/>
  <c r="AH573" i="26"/>
  <c r="AD573" i="26"/>
  <c r="AH572" i="26"/>
  <c r="AD572" i="26"/>
  <c r="AH571" i="26"/>
  <c r="AD571" i="26"/>
  <c r="AH570" i="26"/>
  <c r="AD570" i="26"/>
  <c r="AH569" i="26"/>
  <c r="AD569" i="26"/>
  <c r="AH568" i="26"/>
  <c r="AD568" i="26"/>
  <c r="AH567" i="26"/>
  <c r="AD567" i="26"/>
  <c r="AH566" i="26"/>
  <c r="AD566" i="26"/>
  <c r="AH565" i="26"/>
  <c r="AD565" i="26"/>
  <c r="AH564" i="26"/>
  <c r="AD564" i="26"/>
  <c r="AH563" i="26"/>
  <c r="AD563" i="26"/>
  <c r="AH562" i="26"/>
  <c r="AD562" i="26"/>
  <c r="AH557" i="26"/>
  <c r="AD557" i="26"/>
  <c r="AH556" i="26"/>
  <c r="AD556" i="26"/>
  <c r="AH555" i="26"/>
  <c r="AD555" i="26"/>
  <c r="AH554" i="26"/>
  <c r="AD554" i="26"/>
  <c r="AH553" i="26"/>
  <c r="AD553" i="26"/>
  <c r="AH552" i="26"/>
  <c r="AD552" i="26"/>
  <c r="AH551" i="26"/>
  <c r="AD551" i="26"/>
  <c r="AH550" i="26"/>
  <c r="AD550" i="26"/>
  <c r="AH549" i="26"/>
  <c r="AD549" i="26"/>
  <c r="AH548" i="26"/>
  <c r="AD548" i="26"/>
  <c r="AH547" i="26"/>
  <c r="AD547" i="26"/>
  <c r="AH546" i="26"/>
  <c r="AD546" i="26"/>
  <c r="AH545" i="26"/>
  <c r="AD545" i="26"/>
  <c r="AH544" i="26"/>
  <c r="AD544" i="26"/>
  <c r="AH543" i="26"/>
  <c r="AD543" i="26"/>
  <c r="AH542" i="26"/>
  <c r="AD542" i="26"/>
  <c r="AH541" i="26"/>
  <c r="AD541" i="26"/>
  <c r="AH540" i="26"/>
  <c r="AD540" i="26"/>
  <c r="AH539" i="26"/>
  <c r="AD539" i="26"/>
  <c r="AH538" i="26"/>
  <c r="AD538" i="26"/>
  <c r="AH537" i="26"/>
  <c r="AD537" i="26"/>
  <c r="AH536" i="26"/>
  <c r="AD536" i="26"/>
  <c r="AH535" i="26"/>
  <c r="AD535" i="26"/>
  <c r="AH534" i="26"/>
  <c r="AD534" i="26"/>
  <c r="AH533" i="26"/>
  <c r="AD533" i="26"/>
  <c r="AH532" i="26"/>
  <c r="AD532" i="26"/>
  <c r="AH531" i="26"/>
  <c r="AD531" i="26"/>
  <c r="AH530" i="26"/>
  <c r="AD530" i="26"/>
  <c r="AH529" i="26"/>
  <c r="AD529" i="26"/>
  <c r="AH528" i="26"/>
  <c r="AD528" i="26"/>
  <c r="AH527" i="26"/>
  <c r="AD527" i="26"/>
  <c r="AH526" i="26"/>
  <c r="AD526" i="26"/>
  <c r="AH525" i="26"/>
  <c r="AD525" i="26"/>
  <c r="AH524" i="26"/>
  <c r="AD524" i="26"/>
  <c r="AH523" i="26"/>
  <c r="AD523" i="26"/>
  <c r="AH522" i="26"/>
  <c r="AD522" i="26"/>
  <c r="AH521" i="26"/>
  <c r="AD521" i="26"/>
  <c r="AH520" i="26"/>
  <c r="AD520" i="26"/>
  <c r="AH519" i="26"/>
  <c r="AD519" i="26"/>
  <c r="AH518" i="26"/>
  <c r="AD518" i="26"/>
  <c r="AH517" i="26"/>
  <c r="AD517" i="26"/>
  <c r="AH516" i="26"/>
  <c r="AD516" i="26"/>
  <c r="AH515" i="26"/>
  <c r="AD515" i="26"/>
  <c r="AH514" i="26"/>
  <c r="AD514" i="26"/>
  <c r="AH513" i="26"/>
  <c r="AD513" i="26"/>
  <c r="AH512" i="26"/>
  <c r="AD512" i="26"/>
  <c r="AH511" i="26"/>
  <c r="AD511" i="26"/>
  <c r="AH510" i="26"/>
  <c r="AD510" i="26"/>
  <c r="AH509" i="26"/>
  <c r="AD509" i="26"/>
  <c r="AH508" i="26"/>
  <c r="AD508" i="26"/>
  <c r="AH507" i="26"/>
  <c r="AH506" i="26"/>
  <c r="AD506" i="26"/>
  <c r="AH505" i="26"/>
  <c r="AD505" i="26"/>
  <c r="AH504" i="26"/>
  <c r="AD504" i="26"/>
  <c r="AH503" i="26"/>
  <c r="AD503" i="26"/>
  <c r="AH502" i="26"/>
  <c r="AD502" i="26"/>
  <c r="AH501" i="26"/>
  <c r="AD501" i="26"/>
  <c r="AH500" i="26"/>
  <c r="AD500" i="26"/>
  <c r="AH499" i="26"/>
  <c r="AD499" i="26"/>
  <c r="AH498" i="26"/>
  <c r="AD498" i="26"/>
  <c r="AH493" i="26"/>
  <c r="AD493" i="26"/>
  <c r="AH492" i="26"/>
  <c r="AD492" i="26"/>
  <c r="AH491" i="26"/>
  <c r="AD491" i="26"/>
  <c r="AH490" i="26"/>
  <c r="AD490" i="26"/>
  <c r="AH489" i="26"/>
  <c r="AD489" i="26"/>
  <c r="AH488" i="26"/>
  <c r="AD488" i="26"/>
  <c r="AH487" i="26"/>
  <c r="AD487" i="26"/>
  <c r="AH486" i="26"/>
  <c r="AD486" i="26"/>
  <c r="AH485" i="26"/>
  <c r="AD485" i="26"/>
  <c r="AH484" i="26"/>
  <c r="AD484" i="26"/>
  <c r="AH483" i="26"/>
  <c r="AD483" i="26"/>
  <c r="AH482" i="26"/>
  <c r="AD482" i="26"/>
  <c r="AH481" i="26"/>
  <c r="AD481" i="26"/>
  <c r="AH480" i="26"/>
  <c r="AD480" i="26"/>
  <c r="AH479" i="26"/>
  <c r="AD479" i="26"/>
  <c r="AH478" i="26"/>
  <c r="AD478" i="26"/>
  <c r="AH477" i="26"/>
  <c r="AD477" i="26"/>
  <c r="AH476" i="26"/>
  <c r="AD476" i="26"/>
  <c r="AH475" i="26"/>
  <c r="AD475" i="26"/>
  <c r="AH474" i="26"/>
  <c r="AD474" i="26"/>
  <c r="AH473" i="26"/>
  <c r="AD473" i="26"/>
  <c r="AH472" i="26"/>
  <c r="AD472" i="26"/>
  <c r="AH471" i="26"/>
  <c r="AD471" i="26"/>
  <c r="AH470" i="26"/>
  <c r="AD470" i="26"/>
  <c r="AH469" i="26"/>
  <c r="AD469" i="26"/>
  <c r="AH468" i="26"/>
  <c r="AD468" i="26"/>
  <c r="AH467" i="26"/>
  <c r="AD467" i="26"/>
  <c r="AH466" i="26"/>
  <c r="AD466" i="26"/>
  <c r="AH465" i="26"/>
  <c r="AD465" i="26"/>
  <c r="AH464" i="26"/>
  <c r="AD464" i="26"/>
  <c r="AH463" i="26"/>
  <c r="AD463" i="26"/>
  <c r="AH462" i="26"/>
  <c r="AD462" i="26"/>
  <c r="AH461" i="26"/>
  <c r="AD461" i="26"/>
  <c r="AH460" i="26"/>
  <c r="AD460" i="26"/>
  <c r="AH459" i="26"/>
  <c r="AD459" i="26"/>
  <c r="AH458" i="26"/>
  <c r="AD458" i="26"/>
  <c r="AH457" i="26"/>
  <c r="AD457" i="26"/>
  <c r="AH456" i="26"/>
  <c r="AD456" i="26"/>
  <c r="AH455" i="26"/>
  <c r="AD455" i="26"/>
  <c r="AH454" i="26"/>
  <c r="AD454" i="26"/>
  <c r="AH453" i="26"/>
  <c r="AD453" i="26"/>
  <c r="AH452" i="26"/>
  <c r="AD452" i="26"/>
  <c r="AH451" i="26"/>
  <c r="AD451" i="26"/>
  <c r="AH450" i="26"/>
  <c r="AD450" i="26"/>
  <c r="AH449" i="26"/>
  <c r="AD449" i="26"/>
  <c r="AH448" i="26"/>
  <c r="AD448" i="26"/>
  <c r="AH447" i="26"/>
  <c r="AD447" i="26"/>
  <c r="AH446" i="26"/>
  <c r="AD446" i="26"/>
  <c r="AH445" i="26"/>
  <c r="AD445" i="26"/>
  <c r="AH444" i="26"/>
  <c r="AD444" i="26"/>
  <c r="AH443" i="26"/>
  <c r="AD443" i="26"/>
  <c r="AH442" i="26"/>
  <c r="AD442" i="26"/>
  <c r="AH441" i="26"/>
  <c r="AD441" i="26"/>
  <c r="AH440" i="26"/>
  <c r="AD440" i="26"/>
  <c r="AH439" i="26"/>
  <c r="AD439" i="26"/>
  <c r="AH438" i="26"/>
  <c r="AD438" i="26"/>
  <c r="AH437" i="26"/>
  <c r="AD437" i="26"/>
  <c r="AH436" i="26"/>
  <c r="AD436" i="26"/>
  <c r="AH435" i="26"/>
  <c r="AD435" i="26"/>
  <c r="AH434" i="26"/>
  <c r="AD434" i="26"/>
  <c r="AI621" i="26"/>
  <c r="AE621" i="26"/>
  <c r="AI620" i="26"/>
  <c r="AE620" i="26"/>
  <c r="AI619" i="26"/>
  <c r="AE619" i="26"/>
  <c r="AI618" i="26"/>
  <c r="AE618" i="26"/>
  <c r="AI617" i="26"/>
  <c r="AE617" i="26"/>
  <c r="AI616" i="26"/>
  <c r="AE616" i="26"/>
  <c r="AI615" i="26"/>
  <c r="AE615" i="26"/>
  <c r="AI614" i="26"/>
  <c r="AE614" i="26"/>
  <c r="AI613" i="26"/>
  <c r="AE613" i="26"/>
  <c r="AI612" i="26"/>
  <c r="AE612" i="26"/>
  <c r="AI611" i="26"/>
  <c r="AI610" i="26"/>
  <c r="AE610" i="26"/>
  <c r="AI609" i="26"/>
  <c r="AE609" i="26"/>
  <c r="AI608" i="26"/>
  <c r="AE608" i="26"/>
  <c r="AI607" i="26"/>
  <c r="AE607" i="26"/>
  <c r="AI606" i="26"/>
  <c r="AE606" i="26"/>
  <c r="AI605" i="26"/>
  <c r="AE605" i="26"/>
  <c r="AI604" i="26"/>
  <c r="AE604" i="26"/>
  <c r="AI603" i="26"/>
  <c r="AE603" i="26"/>
  <c r="AI602" i="26"/>
  <c r="AE602" i="26"/>
  <c r="AI601" i="26"/>
  <c r="AE601" i="26"/>
  <c r="AI600" i="26"/>
  <c r="AE600" i="26"/>
  <c r="AI599" i="26"/>
  <c r="AE599" i="26"/>
  <c r="AI598" i="26"/>
  <c r="AE598" i="26"/>
  <c r="AI597" i="26"/>
  <c r="AE597" i="26"/>
  <c r="AI596" i="26"/>
  <c r="AE596" i="26"/>
  <c r="AI595" i="26"/>
  <c r="AE595" i="26"/>
  <c r="AI594" i="26"/>
  <c r="AE594" i="26"/>
  <c r="AI593" i="26"/>
  <c r="AE593" i="26"/>
  <c r="AI592" i="26"/>
  <c r="AE592" i="26"/>
  <c r="AI591" i="26"/>
  <c r="AE591" i="26"/>
  <c r="AI590" i="26"/>
  <c r="AE590" i="26"/>
  <c r="AI589" i="26"/>
  <c r="AE589" i="26"/>
  <c r="AI588" i="26"/>
  <c r="AE588" i="26"/>
  <c r="AI587" i="26"/>
  <c r="AE587" i="26"/>
  <c r="AI586" i="26"/>
  <c r="AE586" i="26"/>
  <c r="AI585" i="26"/>
  <c r="AE585" i="26"/>
  <c r="AI584" i="26"/>
  <c r="AE584" i="26"/>
  <c r="AI583" i="26"/>
  <c r="AE583" i="26"/>
  <c r="AI582" i="26"/>
  <c r="AE582" i="26"/>
  <c r="AI581" i="26"/>
  <c r="AE581" i="26"/>
  <c r="AI580" i="26"/>
  <c r="AE580" i="26"/>
  <c r="AI579" i="26"/>
  <c r="AE579" i="26"/>
  <c r="AI578" i="26"/>
  <c r="AE578" i="26"/>
  <c r="AI577" i="26"/>
  <c r="AE577" i="26"/>
  <c r="AI576" i="26"/>
  <c r="AE576" i="26"/>
  <c r="AI575" i="26"/>
  <c r="AE575" i="26"/>
  <c r="AI574" i="26"/>
  <c r="AE574" i="26"/>
  <c r="AI573" i="26"/>
  <c r="AE573" i="26"/>
  <c r="AI572" i="26"/>
  <c r="AE572" i="26"/>
  <c r="AI571" i="26"/>
  <c r="AE571" i="26"/>
  <c r="AI570" i="26"/>
  <c r="AE570" i="26"/>
  <c r="AI569" i="26"/>
  <c r="AE569" i="26"/>
  <c r="AI568" i="26"/>
  <c r="AE568" i="26"/>
  <c r="AI567" i="26"/>
  <c r="AE567" i="26"/>
  <c r="AI566" i="26"/>
  <c r="AE566" i="26"/>
  <c r="AI565" i="26"/>
  <c r="AE565" i="26"/>
  <c r="AI564" i="26"/>
  <c r="AE564" i="26"/>
  <c r="AI563" i="26"/>
  <c r="AE563" i="26"/>
  <c r="AI562" i="26"/>
  <c r="AE562" i="26"/>
  <c r="AI557" i="26"/>
  <c r="AE557" i="26"/>
  <c r="AI556" i="26"/>
  <c r="AE556" i="26"/>
  <c r="AI555" i="26"/>
  <c r="AE555" i="26"/>
  <c r="AI554" i="26"/>
  <c r="AE554" i="26"/>
  <c r="AI553" i="26"/>
  <c r="AE553" i="26"/>
  <c r="AI552" i="26"/>
  <c r="AE552" i="26"/>
  <c r="AI551" i="26"/>
  <c r="AE551" i="26"/>
  <c r="AI550" i="26"/>
  <c r="AE550" i="26"/>
  <c r="AI549" i="26"/>
  <c r="AE549" i="26"/>
  <c r="AI548" i="26"/>
  <c r="AE548" i="26"/>
  <c r="AI547" i="26"/>
  <c r="AE547" i="26"/>
  <c r="AI546" i="26"/>
  <c r="AE546" i="26"/>
  <c r="AI545" i="26"/>
  <c r="AE545" i="26"/>
  <c r="AI544" i="26"/>
  <c r="AE544" i="26"/>
  <c r="AI543" i="26"/>
  <c r="AE543" i="26"/>
  <c r="AI542" i="26"/>
  <c r="AE542" i="26"/>
  <c r="AI541" i="26"/>
  <c r="AE541" i="26"/>
  <c r="AI540" i="26"/>
  <c r="AE540" i="26"/>
  <c r="AI539" i="26"/>
  <c r="AE539" i="26"/>
  <c r="AI538" i="26"/>
  <c r="AE538" i="26"/>
  <c r="AI537" i="26"/>
  <c r="AE537" i="26"/>
  <c r="AI536" i="26"/>
  <c r="AE536" i="26"/>
  <c r="AI535" i="26"/>
  <c r="AE535" i="26"/>
  <c r="AI534" i="26"/>
  <c r="AE534" i="26"/>
  <c r="AI533" i="26"/>
  <c r="AE533" i="26"/>
  <c r="AI532" i="26"/>
  <c r="AE532" i="26"/>
  <c r="AI531" i="26"/>
  <c r="AE531" i="26"/>
  <c r="AI530" i="26"/>
  <c r="AE530" i="26"/>
  <c r="AI529" i="26"/>
  <c r="AE529" i="26"/>
  <c r="AI528" i="26"/>
  <c r="AE528" i="26"/>
  <c r="AI527" i="26"/>
  <c r="AE527" i="26"/>
  <c r="AI526" i="26"/>
  <c r="AE526" i="26"/>
  <c r="AI525" i="26"/>
  <c r="AE525" i="26"/>
  <c r="AI524" i="26"/>
  <c r="AE524" i="26"/>
  <c r="AI523" i="26"/>
  <c r="AE523" i="26"/>
  <c r="AI522" i="26"/>
  <c r="AE522" i="26"/>
  <c r="AI521" i="26"/>
  <c r="AE521" i="26"/>
  <c r="AI520" i="26"/>
  <c r="AE520" i="26"/>
  <c r="AI519" i="26"/>
  <c r="AE519" i="26"/>
  <c r="AI518" i="26"/>
  <c r="AE518" i="26"/>
  <c r="AI517" i="26"/>
  <c r="AE517" i="26"/>
  <c r="AI516" i="26"/>
  <c r="AE516" i="26"/>
  <c r="AI515" i="26"/>
  <c r="AE515" i="26"/>
  <c r="AI514" i="26"/>
  <c r="AE514" i="26"/>
  <c r="AI513" i="26"/>
  <c r="AE513" i="26"/>
  <c r="AI512" i="26"/>
  <c r="AE512" i="26"/>
  <c r="AI511" i="26"/>
  <c r="AE511" i="26"/>
  <c r="AI510" i="26"/>
  <c r="AE510" i="26"/>
  <c r="AI509" i="26"/>
  <c r="AE509" i="26"/>
  <c r="AI508" i="26"/>
  <c r="AE508" i="26"/>
  <c r="AI507" i="26"/>
  <c r="AE507" i="26"/>
  <c r="AI506" i="26"/>
  <c r="AE506" i="26"/>
  <c r="AI505" i="26"/>
  <c r="AE505" i="26"/>
  <c r="AI504" i="26"/>
  <c r="AE504" i="26"/>
  <c r="AI503" i="26"/>
  <c r="AE503" i="26"/>
  <c r="AI502" i="26"/>
  <c r="AE502" i="26"/>
  <c r="AI501" i="26"/>
  <c r="AE501" i="26"/>
  <c r="AI500" i="26"/>
  <c r="AE500" i="26"/>
  <c r="AI499" i="26"/>
  <c r="AE499" i="26"/>
  <c r="AI498" i="26"/>
  <c r="AE498" i="26"/>
  <c r="AI493" i="26"/>
  <c r="AE493" i="26"/>
  <c r="AI492" i="26"/>
  <c r="AE492" i="26"/>
  <c r="AI491" i="26"/>
  <c r="AE491" i="26"/>
  <c r="AI490" i="26"/>
  <c r="AE490" i="26"/>
  <c r="AI489" i="26"/>
  <c r="AE489" i="26"/>
  <c r="AI488" i="26"/>
  <c r="AE488" i="26"/>
  <c r="AI487" i="26"/>
  <c r="AE487" i="26"/>
  <c r="AI486" i="26"/>
  <c r="AE486" i="26"/>
  <c r="AI485" i="26"/>
  <c r="AE485" i="26"/>
  <c r="AI484" i="26"/>
  <c r="AE484" i="26"/>
  <c r="AI483" i="26"/>
  <c r="AE483" i="26"/>
  <c r="AI482" i="26"/>
  <c r="AE482" i="26"/>
  <c r="AI481" i="26"/>
  <c r="AE481" i="26"/>
  <c r="AI673" i="26" s="1"/>
  <c r="AH673" i="26" s="1"/>
  <c r="AI480" i="26"/>
  <c r="AE480" i="26"/>
  <c r="AI479" i="26"/>
  <c r="AE479" i="26"/>
  <c r="AI478" i="26"/>
  <c r="AE478" i="26"/>
  <c r="AI477" i="26"/>
  <c r="AE477" i="26"/>
  <c r="AI476" i="26"/>
  <c r="AE476" i="26"/>
  <c r="AI475" i="26"/>
  <c r="AE475" i="26"/>
  <c r="AI474" i="26"/>
  <c r="AE474" i="26"/>
  <c r="AI473" i="26"/>
  <c r="AE473" i="26"/>
  <c r="AI472" i="26"/>
  <c r="AE472" i="26"/>
  <c r="AI471" i="26"/>
  <c r="AE471" i="26"/>
  <c r="AI470" i="26"/>
  <c r="AE470" i="26"/>
  <c r="AI469" i="26"/>
  <c r="AE469" i="26"/>
  <c r="AI468" i="26"/>
  <c r="AE468" i="26"/>
  <c r="AI467" i="26"/>
  <c r="AE467" i="26"/>
  <c r="AI466" i="26"/>
  <c r="AE466" i="26"/>
  <c r="AI465" i="26"/>
  <c r="AE465" i="26"/>
  <c r="AI464" i="26"/>
  <c r="AE464" i="26"/>
  <c r="AI463" i="26"/>
  <c r="AE463" i="26"/>
  <c r="AI462" i="26"/>
  <c r="AE462" i="26"/>
  <c r="AI461" i="26"/>
  <c r="AE461" i="26"/>
  <c r="AI460" i="26"/>
  <c r="AE460" i="26"/>
  <c r="AI459" i="26"/>
  <c r="AE459" i="26"/>
  <c r="AI458" i="26"/>
  <c r="AI457" i="26"/>
  <c r="AE457" i="26"/>
  <c r="AI456" i="26"/>
  <c r="AE456" i="26"/>
  <c r="AI455" i="26"/>
  <c r="AE455" i="26"/>
  <c r="AI454" i="26"/>
  <c r="AE454" i="26"/>
  <c r="AI453" i="26"/>
  <c r="AE453" i="26"/>
  <c r="AI452" i="26"/>
  <c r="AE452" i="26"/>
  <c r="AI451" i="26"/>
  <c r="AE451" i="26"/>
  <c r="AI450" i="26"/>
  <c r="AE450" i="26"/>
  <c r="AI449" i="26"/>
  <c r="AE449" i="26"/>
  <c r="AI448" i="26"/>
  <c r="AE448" i="26"/>
  <c r="AI447" i="26"/>
  <c r="AE447" i="26"/>
  <c r="AI446" i="26"/>
  <c r="AE446" i="26"/>
  <c r="AI445" i="26"/>
  <c r="AE445" i="26"/>
  <c r="AI444" i="26"/>
  <c r="AE444" i="26"/>
  <c r="AI443" i="26"/>
  <c r="AE443" i="26"/>
  <c r="AI442" i="26"/>
  <c r="AE442" i="26"/>
  <c r="AI441" i="26"/>
  <c r="AE441" i="26"/>
  <c r="AI440" i="26"/>
  <c r="AE440" i="26"/>
  <c r="AI439" i="26"/>
  <c r="AE439" i="26"/>
  <c r="AI438" i="26"/>
  <c r="AE438" i="26"/>
  <c r="AI437" i="26"/>
  <c r="AE437" i="26"/>
  <c r="AI436" i="26"/>
  <c r="AE436" i="26"/>
  <c r="AI435" i="26"/>
  <c r="AE435" i="26"/>
  <c r="AI434" i="26"/>
  <c r="AE434" i="26"/>
  <c r="AE73" i="26"/>
  <c r="AE69" i="26"/>
  <c r="AE65" i="26"/>
  <c r="AE57" i="26"/>
  <c r="AE53" i="26"/>
  <c r="AD339" i="26"/>
  <c r="AE339" i="26"/>
  <c r="AE338" i="26"/>
  <c r="AD338" i="26"/>
  <c r="AE337" i="26"/>
  <c r="AD337" i="26"/>
  <c r="AE336" i="26"/>
  <c r="AD336" i="26"/>
  <c r="AE335" i="26"/>
  <c r="AD335" i="26"/>
  <c r="AE334" i="26"/>
  <c r="AD334" i="26"/>
  <c r="AE333" i="26"/>
  <c r="AD333" i="26"/>
  <c r="AE332" i="26"/>
  <c r="AD332" i="26"/>
  <c r="AE331" i="26"/>
  <c r="AD331" i="26"/>
  <c r="AE330" i="26"/>
  <c r="AD330" i="26"/>
  <c r="AE329" i="26"/>
  <c r="AD329" i="26"/>
  <c r="AE328" i="26"/>
  <c r="AD328" i="26"/>
  <c r="AE327" i="26"/>
  <c r="AD327" i="26"/>
  <c r="AE326" i="26"/>
  <c r="AD326" i="26"/>
  <c r="AE325" i="26"/>
  <c r="AD325" i="26"/>
  <c r="AE324" i="26"/>
  <c r="AD324" i="26"/>
  <c r="AE323" i="26"/>
  <c r="AD323" i="26"/>
  <c r="AE322" i="26"/>
  <c r="AD322" i="26"/>
  <c r="AE321" i="26"/>
  <c r="AD321" i="26"/>
  <c r="AE320" i="26"/>
  <c r="AD320" i="26"/>
  <c r="AE319" i="26"/>
  <c r="AD319" i="26"/>
  <c r="AE318" i="26"/>
  <c r="AD318" i="26"/>
  <c r="AE317" i="26"/>
  <c r="AD317" i="26"/>
  <c r="AE316" i="26"/>
  <c r="AD316" i="26"/>
  <c r="AE315" i="26"/>
  <c r="AD315" i="26"/>
  <c r="AE314" i="26"/>
  <c r="AD314" i="26"/>
  <c r="AE313" i="26"/>
  <c r="AD313" i="26"/>
  <c r="AE312" i="26"/>
  <c r="AD312" i="26"/>
  <c r="AE311" i="26"/>
  <c r="AD311" i="26"/>
  <c r="AE310" i="26"/>
  <c r="AD310" i="26"/>
  <c r="AE309" i="26"/>
  <c r="AD309" i="26"/>
  <c r="AE308" i="26"/>
  <c r="AD308" i="26"/>
  <c r="AE307" i="26"/>
  <c r="AD307" i="26"/>
  <c r="AE306" i="26"/>
  <c r="AD306" i="26"/>
  <c r="AE305" i="26"/>
  <c r="AD305" i="26"/>
  <c r="AE304" i="26"/>
  <c r="AD304" i="26"/>
  <c r="AE303" i="26"/>
  <c r="AD303" i="26"/>
  <c r="AE302" i="26"/>
  <c r="AD302" i="26"/>
  <c r="AE301" i="26"/>
  <c r="AD301" i="26"/>
  <c r="AE300" i="26"/>
  <c r="AD300" i="26"/>
  <c r="AE295" i="26"/>
  <c r="AD295" i="26"/>
  <c r="AE294" i="26"/>
  <c r="AD294" i="26"/>
  <c r="AE293" i="26"/>
  <c r="AD293" i="26"/>
  <c r="AE292" i="26"/>
  <c r="AD292" i="26"/>
  <c r="AE291" i="26"/>
  <c r="AD291" i="26"/>
  <c r="AE290" i="26"/>
  <c r="AD290" i="26"/>
  <c r="AE289" i="26"/>
  <c r="AD289" i="26"/>
  <c r="AE288" i="26"/>
  <c r="AD288" i="26"/>
  <c r="AE287" i="26"/>
  <c r="AD287" i="26"/>
  <c r="AE286" i="26"/>
  <c r="AD286" i="26"/>
  <c r="AE285" i="26"/>
  <c r="AD285" i="26"/>
  <c r="AE284" i="26"/>
  <c r="AD284" i="26"/>
  <c r="AE283" i="26"/>
  <c r="AD283" i="26"/>
  <c r="AE282" i="26"/>
  <c r="AD282" i="26"/>
  <c r="AE281" i="26"/>
  <c r="AD281" i="26"/>
  <c r="AE280" i="26"/>
  <c r="AD280" i="26"/>
  <c r="AE279" i="26"/>
  <c r="AD279" i="26"/>
  <c r="AE278" i="26"/>
  <c r="AD278" i="26"/>
  <c r="AE277" i="26"/>
  <c r="AD277" i="26"/>
  <c r="AE276" i="26"/>
  <c r="AD276" i="26"/>
  <c r="AE275" i="26"/>
  <c r="AD275" i="26"/>
  <c r="AE274" i="26"/>
  <c r="AD274" i="26"/>
  <c r="AE273" i="26"/>
  <c r="AD273" i="26"/>
  <c r="AE272" i="26"/>
  <c r="AD272" i="26"/>
  <c r="AE271" i="26"/>
  <c r="AD271" i="26"/>
  <c r="AE270" i="26"/>
  <c r="AD270" i="26"/>
  <c r="AE269" i="26"/>
  <c r="AD269" i="26"/>
  <c r="AE268" i="26"/>
  <c r="AD268" i="26"/>
  <c r="AE267" i="26"/>
  <c r="AD267" i="26"/>
  <c r="AE266" i="26"/>
  <c r="AD266" i="26"/>
  <c r="AE265" i="26"/>
  <c r="AD265" i="26"/>
  <c r="AE264" i="26"/>
  <c r="AD264" i="26"/>
  <c r="AE263" i="26"/>
  <c r="AD263" i="26"/>
  <c r="AE262" i="26"/>
  <c r="AD262" i="26"/>
  <c r="AE261" i="26"/>
  <c r="AD261" i="26"/>
  <c r="AE260" i="26"/>
  <c r="AD260" i="26"/>
  <c r="AE259" i="26"/>
  <c r="AD259" i="26"/>
  <c r="AE258" i="26"/>
  <c r="AD258" i="26"/>
  <c r="AE257" i="26"/>
  <c r="AD257" i="26"/>
  <c r="AE256" i="26"/>
  <c r="AD256" i="26"/>
  <c r="AE251" i="26"/>
  <c r="AD251" i="26"/>
  <c r="AE250" i="26"/>
  <c r="AD250" i="26"/>
  <c r="AE249" i="26"/>
  <c r="AD249" i="26"/>
  <c r="AE248" i="26"/>
  <c r="AD248" i="26"/>
  <c r="AE247" i="26"/>
  <c r="AD247" i="26"/>
  <c r="AE246" i="26"/>
  <c r="AD246" i="26"/>
  <c r="AE245" i="26"/>
  <c r="AD245" i="26"/>
  <c r="AE244" i="26"/>
  <c r="AD244" i="26"/>
  <c r="AE243" i="26"/>
  <c r="AD243" i="26"/>
  <c r="AE242" i="26"/>
  <c r="AD242" i="26"/>
  <c r="AE241" i="26"/>
  <c r="AD241" i="26"/>
  <c r="AE240" i="26"/>
  <c r="AD240" i="26"/>
  <c r="AE239" i="26"/>
  <c r="AD239" i="26"/>
  <c r="AE238" i="26"/>
  <c r="AD238" i="26"/>
  <c r="AE237" i="26"/>
  <c r="AD237" i="26"/>
  <c r="AE236" i="26"/>
  <c r="AD236" i="26"/>
  <c r="AE235" i="26"/>
  <c r="AD235" i="26"/>
  <c r="AE234" i="26"/>
  <c r="AD234" i="26"/>
  <c r="AE233" i="26"/>
  <c r="AD233" i="26"/>
  <c r="AE232" i="26"/>
  <c r="AD232" i="26"/>
  <c r="AE231" i="26"/>
  <c r="AD231" i="26"/>
  <c r="AE230" i="26"/>
  <c r="AD230" i="26"/>
  <c r="AE229" i="26"/>
  <c r="AD229" i="26"/>
  <c r="AE228" i="26"/>
  <c r="AD228" i="26"/>
  <c r="AE227" i="26"/>
  <c r="AD227" i="26"/>
  <c r="AE226" i="26"/>
  <c r="AD226" i="26"/>
  <c r="AE225" i="26"/>
  <c r="AD225" i="26"/>
  <c r="AE224" i="26"/>
  <c r="AD224" i="26"/>
  <c r="AE223" i="26"/>
  <c r="AD223" i="26"/>
  <c r="AE222" i="26"/>
  <c r="AD222" i="26"/>
  <c r="AE221" i="26"/>
  <c r="AD221" i="26"/>
  <c r="AE220" i="26"/>
  <c r="AD220" i="26"/>
  <c r="AE219" i="26"/>
  <c r="AD219" i="26"/>
  <c r="AE218" i="26"/>
  <c r="AD218" i="26"/>
  <c r="AE217" i="26"/>
  <c r="AD217" i="26"/>
  <c r="AE216" i="26"/>
  <c r="AD216" i="26"/>
  <c r="AE215" i="26"/>
  <c r="AD215" i="26"/>
  <c r="AE214" i="26"/>
  <c r="AD214" i="26"/>
  <c r="AE213" i="26"/>
  <c r="AD213" i="26"/>
  <c r="AE212" i="26"/>
  <c r="AD212" i="26"/>
  <c r="AE207" i="26"/>
  <c r="AD207" i="26"/>
  <c r="AE206" i="26"/>
  <c r="AD206" i="26"/>
  <c r="AE205" i="26"/>
  <c r="AD205" i="26"/>
  <c r="AE204" i="26"/>
  <c r="AD204" i="26"/>
  <c r="AE203" i="26"/>
  <c r="AD203" i="26"/>
  <c r="AE202" i="26"/>
  <c r="AD202" i="26"/>
  <c r="AE201" i="26"/>
  <c r="AD201" i="26"/>
  <c r="AE200" i="26"/>
  <c r="AD200" i="26"/>
  <c r="AE199" i="26"/>
  <c r="AD199" i="26"/>
  <c r="AE198" i="26"/>
  <c r="AD198" i="26"/>
  <c r="AE197" i="26"/>
  <c r="AD197" i="26"/>
  <c r="AE196" i="26"/>
  <c r="AD196" i="26"/>
  <c r="AE195" i="26"/>
  <c r="AD195" i="26"/>
  <c r="AE194" i="26"/>
  <c r="AD194" i="26"/>
  <c r="AE193" i="26"/>
  <c r="AD193" i="26"/>
  <c r="AE192" i="26"/>
  <c r="AD192" i="26"/>
  <c r="AE191" i="26"/>
  <c r="AD191" i="26"/>
  <c r="AE190" i="26"/>
  <c r="AD190" i="26"/>
  <c r="AE189" i="26"/>
  <c r="AD189" i="26"/>
  <c r="AE188" i="26"/>
  <c r="AD188" i="26"/>
  <c r="AE187" i="26"/>
  <c r="AD187" i="26"/>
  <c r="AE186" i="26"/>
  <c r="AD186" i="26"/>
  <c r="AE185" i="26"/>
  <c r="AD185" i="26"/>
  <c r="AE184" i="26"/>
  <c r="AD184" i="26"/>
  <c r="AE183" i="26"/>
  <c r="AD183" i="26"/>
  <c r="AD182" i="26"/>
  <c r="AE181" i="26"/>
  <c r="AD181" i="26"/>
  <c r="AE180" i="26"/>
  <c r="AD180" i="26"/>
  <c r="AE179" i="26"/>
  <c r="AD179" i="26"/>
  <c r="AE178" i="26"/>
  <c r="AD178" i="26"/>
  <c r="AD177" i="26"/>
  <c r="AE176" i="26"/>
  <c r="AD176" i="26"/>
  <c r="AE175" i="26"/>
  <c r="AD175" i="26"/>
  <c r="AE174" i="26"/>
  <c r="AD174" i="26"/>
  <c r="AE173" i="26"/>
  <c r="AD173" i="26"/>
  <c r="AE172" i="26"/>
  <c r="AD172" i="26"/>
  <c r="AE171" i="26"/>
  <c r="AD171" i="26"/>
  <c r="AE170" i="26"/>
  <c r="AD170" i="26"/>
  <c r="AE169" i="26"/>
  <c r="AD169" i="26"/>
  <c r="AE168" i="26"/>
  <c r="AD168" i="26"/>
  <c r="AE163" i="26"/>
  <c r="AD163" i="26"/>
  <c r="AE162" i="26"/>
  <c r="AD162" i="26"/>
  <c r="AE161" i="26"/>
  <c r="AD161" i="26"/>
  <c r="AE160" i="26"/>
  <c r="AD160" i="26"/>
  <c r="AE159" i="26"/>
  <c r="AD159" i="26"/>
  <c r="AE158" i="26"/>
  <c r="AD158" i="26"/>
  <c r="AE157" i="26"/>
  <c r="AD157" i="26"/>
  <c r="AE156" i="26"/>
  <c r="AD156" i="26"/>
  <c r="AE155" i="26"/>
  <c r="AD155" i="26"/>
  <c r="AE154" i="26"/>
  <c r="AD154" i="26"/>
  <c r="AE153" i="26"/>
  <c r="AD153" i="26"/>
  <c r="AE152" i="26"/>
  <c r="AD152" i="26"/>
  <c r="AE151" i="26"/>
  <c r="AD151" i="26"/>
  <c r="AE150" i="26"/>
  <c r="AD150" i="26"/>
  <c r="AE149" i="26"/>
  <c r="AD149" i="26"/>
  <c r="AE148" i="26"/>
  <c r="AD148" i="26"/>
  <c r="AE147" i="26"/>
  <c r="AD147" i="26"/>
  <c r="AE146" i="26"/>
  <c r="AD146" i="26"/>
  <c r="AE145" i="26"/>
  <c r="AD145" i="26"/>
  <c r="AE144" i="26"/>
  <c r="AD144" i="26"/>
  <c r="AE143" i="26"/>
  <c r="AD143" i="26"/>
  <c r="AE142" i="26"/>
  <c r="AD142" i="26"/>
  <c r="AE141" i="26"/>
  <c r="AD141" i="26"/>
  <c r="AE140" i="26"/>
  <c r="AD140" i="26"/>
  <c r="AE139" i="26"/>
  <c r="AD139" i="26"/>
  <c r="AE138" i="26"/>
  <c r="AD138" i="26"/>
  <c r="AE137" i="26"/>
  <c r="AD137" i="26"/>
  <c r="AE136" i="26"/>
  <c r="AD136" i="26"/>
  <c r="AE135" i="26"/>
  <c r="AD135" i="26"/>
  <c r="AE134" i="26"/>
  <c r="AD134" i="26"/>
  <c r="AE133" i="26"/>
  <c r="AD133" i="26"/>
  <c r="AE132" i="26"/>
  <c r="AD132" i="26"/>
  <c r="AE131" i="26"/>
  <c r="AD131" i="26"/>
  <c r="AE130" i="26"/>
  <c r="AD130" i="26"/>
  <c r="AE129" i="26"/>
  <c r="AD129" i="26"/>
  <c r="AE128" i="26"/>
  <c r="AD128" i="26"/>
  <c r="AE127" i="26"/>
  <c r="AE126" i="26"/>
  <c r="AD126" i="26"/>
  <c r="AE125" i="26"/>
  <c r="AD125" i="26"/>
  <c r="AE124" i="26"/>
  <c r="AD124" i="26"/>
  <c r="AE119" i="26"/>
  <c r="AD119" i="26"/>
  <c r="AE118" i="26"/>
  <c r="AD118" i="26"/>
  <c r="AE117" i="26"/>
  <c r="AD117" i="26"/>
  <c r="AE116" i="26"/>
  <c r="AD116" i="26"/>
  <c r="AE115" i="26"/>
  <c r="AD115" i="26"/>
  <c r="AE114" i="26"/>
  <c r="AD114" i="26"/>
  <c r="AE113" i="26"/>
  <c r="AD113" i="26"/>
  <c r="AE112" i="26"/>
  <c r="AD112" i="26"/>
  <c r="AE111" i="26"/>
  <c r="AD111" i="26"/>
  <c r="AE110" i="26"/>
  <c r="AD110" i="26"/>
  <c r="AE109" i="26"/>
  <c r="AD109" i="26"/>
  <c r="AE108" i="26"/>
  <c r="AD108" i="26"/>
  <c r="AE107" i="26"/>
  <c r="AD107" i="26"/>
  <c r="AE106" i="26"/>
  <c r="AD106" i="26"/>
  <c r="AE105" i="26"/>
  <c r="AD105" i="26"/>
  <c r="AE104" i="26"/>
  <c r="AD104" i="26"/>
  <c r="AE103" i="26"/>
  <c r="AD103" i="26"/>
  <c r="AE102" i="26"/>
  <c r="AD102" i="26"/>
  <c r="AE101" i="26"/>
  <c r="AD101" i="26"/>
  <c r="AE100" i="26"/>
  <c r="AD100" i="26"/>
  <c r="AE99" i="26"/>
  <c r="AD99" i="26"/>
  <c r="AE98" i="26"/>
  <c r="AD98" i="26"/>
  <c r="AE97" i="26"/>
  <c r="AD97" i="26"/>
  <c r="AE96" i="26"/>
  <c r="AD96" i="26"/>
  <c r="AE95" i="26"/>
  <c r="AD95" i="26"/>
  <c r="AE94" i="26"/>
  <c r="AD94" i="26"/>
  <c r="AE93" i="26"/>
  <c r="AD93" i="26"/>
  <c r="AE92" i="26"/>
  <c r="AD92" i="26"/>
  <c r="AE91" i="26"/>
  <c r="AD91" i="26"/>
  <c r="AE90" i="26"/>
  <c r="AD90" i="26"/>
  <c r="AD89" i="26"/>
  <c r="AE88" i="26"/>
  <c r="AD88" i="26"/>
  <c r="AE87" i="26"/>
  <c r="AD87" i="26"/>
  <c r="AE86" i="26"/>
  <c r="AD86" i="26"/>
  <c r="AE85" i="26"/>
  <c r="AD85" i="26"/>
  <c r="AD84" i="26"/>
  <c r="AE83" i="26"/>
  <c r="AD83" i="26"/>
  <c r="AE82" i="26"/>
  <c r="AD82" i="26"/>
  <c r="AE81" i="26"/>
  <c r="AD81" i="26"/>
  <c r="AE80" i="26"/>
  <c r="AD80" i="26"/>
  <c r="AG339" i="26"/>
  <c r="AF339" i="26"/>
  <c r="AG338" i="26"/>
  <c r="AF338" i="26"/>
  <c r="AG337" i="26"/>
  <c r="AF337" i="26"/>
  <c r="AG336" i="26"/>
  <c r="AF336" i="26"/>
  <c r="AG335" i="26"/>
  <c r="AF335" i="26"/>
  <c r="AG334" i="26"/>
  <c r="AF334" i="26"/>
  <c r="AG333" i="26"/>
  <c r="AF333" i="26"/>
  <c r="AG332" i="26"/>
  <c r="AF332" i="26"/>
  <c r="AG331" i="26"/>
  <c r="AF331" i="26"/>
  <c r="AG330" i="26"/>
  <c r="AF330" i="26"/>
  <c r="AG329" i="26"/>
  <c r="AF329" i="26"/>
  <c r="AG328" i="26"/>
  <c r="AF328" i="26"/>
  <c r="AG327" i="26"/>
  <c r="AF327" i="26"/>
  <c r="AG326" i="26"/>
  <c r="AF326" i="26"/>
  <c r="AG325" i="26"/>
  <c r="AF325" i="26"/>
  <c r="AG324" i="26"/>
  <c r="AF324" i="26"/>
  <c r="AG323" i="26"/>
  <c r="AF323" i="26"/>
  <c r="AG322" i="26"/>
  <c r="AF322" i="26"/>
  <c r="AG321" i="26"/>
  <c r="AF321" i="26"/>
  <c r="AG320" i="26"/>
  <c r="AF320" i="26"/>
  <c r="AG319" i="26"/>
  <c r="AF319" i="26"/>
  <c r="AG318" i="26"/>
  <c r="AF318" i="26"/>
  <c r="AG317" i="26"/>
  <c r="AF317" i="26"/>
  <c r="AG316" i="26"/>
  <c r="AF316" i="26"/>
  <c r="AG315" i="26"/>
  <c r="AF315" i="26"/>
  <c r="AG314" i="26"/>
  <c r="AF314" i="26"/>
  <c r="AG313" i="26"/>
  <c r="AF313" i="26"/>
  <c r="AG312" i="26"/>
  <c r="AF312" i="26"/>
  <c r="AG311" i="26"/>
  <c r="AF311" i="26"/>
  <c r="AG310" i="26"/>
  <c r="AF310" i="26"/>
  <c r="AG309" i="26"/>
  <c r="AF309" i="26"/>
  <c r="AG308" i="26"/>
  <c r="AF308" i="26"/>
  <c r="AG307" i="26"/>
  <c r="AF307" i="26"/>
  <c r="AG306" i="26"/>
  <c r="AF306" i="26"/>
  <c r="AG305" i="26"/>
  <c r="AF305" i="26"/>
  <c r="AG304" i="26"/>
  <c r="AF304" i="26"/>
  <c r="AG303" i="26"/>
  <c r="AF303" i="26"/>
  <c r="AG302" i="26"/>
  <c r="AF302" i="26"/>
  <c r="AG301" i="26"/>
  <c r="AF301" i="26"/>
  <c r="AG300" i="26"/>
  <c r="AF300" i="26"/>
  <c r="AG295" i="26"/>
  <c r="AF295" i="26"/>
  <c r="AG294" i="26"/>
  <c r="AF294" i="26"/>
  <c r="AG293" i="26"/>
  <c r="AF293" i="26"/>
  <c r="AG292" i="26"/>
  <c r="AF292" i="26"/>
  <c r="AG291" i="26"/>
  <c r="AF291" i="26"/>
  <c r="AG290" i="26"/>
  <c r="AF290" i="26"/>
  <c r="AG289" i="26"/>
  <c r="AF289" i="26"/>
  <c r="AG288" i="26"/>
  <c r="AF288" i="26"/>
  <c r="AG287" i="26"/>
  <c r="AF287" i="26"/>
  <c r="AG286" i="26"/>
  <c r="AF286" i="26"/>
  <c r="AG285" i="26"/>
  <c r="AF285" i="26"/>
  <c r="AG284" i="26"/>
  <c r="AF284" i="26"/>
  <c r="AG283" i="26"/>
  <c r="AF283" i="26"/>
  <c r="AG282" i="26"/>
  <c r="AF282" i="26"/>
  <c r="AG281" i="26"/>
  <c r="AF281" i="26"/>
  <c r="AG280" i="26"/>
  <c r="AF280" i="26"/>
  <c r="AG279" i="26"/>
  <c r="AF279" i="26"/>
  <c r="AG278" i="26"/>
  <c r="AF278" i="26"/>
  <c r="AG277" i="26"/>
  <c r="AF277" i="26"/>
  <c r="AG276" i="26"/>
  <c r="AF276" i="26"/>
  <c r="AG275" i="26"/>
  <c r="AF275" i="26"/>
  <c r="AG274" i="26"/>
  <c r="AF274" i="26"/>
  <c r="AG273" i="26"/>
  <c r="AF273" i="26"/>
  <c r="AG272" i="26"/>
  <c r="AF272" i="26"/>
  <c r="AG271" i="26"/>
  <c r="AF271" i="26"/>
  <c r="AG270" i="26"/>
  <c r="AF270" i="26"/>
  <c r="AG269" i="26"/>
  <c r="AF269" i="26"/>
  <c r="AG268" i="26"/>
  <c r="AF268" i="26"/>
  <c r="AG267" i="26"/>
  <c r="AF267" i="26"/>
  <c r="AG266" i="26"/>
  <c r="AF266" i="26"/>
  <c r="AG265" i="26"/>
  <c r="AF265" i="26"/>
  <c r="AG264" i="26"/>
  <c r="AF264" i="26"/>
  <c r="AG263" i="26"/>
  <c r="AF263" i="26"/>
  <c r="AG262" i="26"/>
  <c r="AF262" i="26"/>
  <c r="AG261" i="26"/>
  <c r="AF261" i="26"/>
  <c r="AG260" i="26"/>
  <c r="AF260" i="26"/>
  <c r="AG259" i="26"/>
  <c r="AF259" i="26"/>
  <c r="AG258" i="26"/>
  <c r="AF258" i="26"/>
  <c r="AG257" i="26"/>
  <c r="AF257" i="26"/>
  <c r="AG256" i="26"/>
  <c r="AF256" i="26"/>
  <c r="AG251" i="26"/>
  <c r="AF251" i="26"/>
  <c r="AG250" i="26"/>
  <c r="AF250" i="26"/>
  <c r="AG249" i="26"/>
  <c r="AF249" i="26"/>
  <c r="AG248" i="26"/>
  <c r="AF248" i="26"/>
  <c r="AG247" i="26"/>
  <c r="AF247" i="26"/>
  <c r="AG246" i="26"/>
  <c r="AF246" i="26"/>
  <c r="AG245" i="26"/>
  <c r="AF245" i="26"/>
  <c r="AG244" i="26"/>
  <c r="AF244" i="26"/>
  <c r="AG243" i="26"/>
  <c r="AF243" i="26"/>
  <c r="AG242" i="26"/>
  <c r="AF242" i="26"/>
  <c r="AG241" i="26"/>
  <c r="AF241" i="26"/>
  <c r="AG240" i="26"/>
  <c r="AF240" i="26"/>
  <c r="AG239" i="26"/>
  <c r="AF239" i="26"/>
  <c r="AG238" i="26"/>
  <c r="AF238" i="26"/>
  <c r="AG237" i="26"/>
  <c r="AF237" i="26"/>
  <c r="AG236" i="26"/>
  <c r="AF236" i="26"/>
  <c r="AG235" i="26"/>
  <c r="AF235" i="26"/>
  <c r="AG234" i="26"/>
  <c r="AF234" i="26"/>
  <c r="AG233" i="26"/>
  <c r="AF233" i="26"/>
  <c r="AG232" i="26"/>
  <c r="AF232" i="26"/>
  <c r="AG231" i="26"/>
  <c r="AF231" i="26"/>
  <c r="AG230" i="26"/>
  <c r="AF230" i="26"/>
  <c r="AG229" i="26"/>
  <c r="AF229" i="26"/>
  <c r="AG228" i="26"/>
  <c r="AF228" i="26"/>
  <c r="AG227" i="26"/>
  <c r="AF227" i="26"/>
  <c r="AG226" i="26"/>
  <c r="AF226" i="26"/>
  <c r="AG225" i="26"/>
  <c r="AF225" i="26"/>
  <c r="AG224" i="26"/>
  <c r="AF224" i="26"/>
  <c r="AG223" i="26"/>
  <c r="AF223" i="26"/>
  <c r="AG222" i="26"/>
  <c r="AF222" i="26"/>
  <c r="AG221" i="26"/>
  <c r="AF221" i="26"/>
  <c r="AG220" i="26"/>
  <c r="AF220" i="26"/>
  <c r="AG219" i="26"/>
  <c r="AF219" i="26"/>
  <c r="AG218" i="26"/>
  <c r="AF218" i="26"/>
  <c r="AG217" i="26"/>
  <c r="AF217" i="26"/>
  <c r="AG216" i="26"/>
  <c r="AF216" i="26"/>
  <c r="AG215" i="26"/>
  <c r="AF215" i="26"/>
  <c r="AG214" i="26"/>
  <c r="AF214" i="26"/>
  <c r="AG213" i="26"/>
  <c r="AF213" i="26"/>
  <c r="AG212" i="26"/>
  <c r="AF212" i="26"/>
  <c r="AG207" i="26"/>
  <c r="AF207" i="26"/>
  <c r="AG206" i="26"/>
  <c r="AF206" i="26"/>
  <c r="AG205" i="26"/>
  <c r="AF205" i="26"/>
  <c r="AG204" i="26"/>
  <c r="AF204" i="26"/>
  <c r="AG203" i="26"/>
  <c r="AF203" i="26"/>
  <c r="AG202" i="26"/>
  <c r="AF202" i="26"/>
  <c r="AG201" i="26"/>
  <c r="AF201" i="26"/>
  <c r="AG200" i="26"/>
  <c r="AF200" i="26"/>
  <c r="AG199" i="26"/>
  <c r="AF199" i="26"/>
  <c r="AG198" i="26"/>
  <c r="AF198" i="26"/>
  <c r="AG197" i="26"/>
  <c r="AF197" i="26"/>
  <c r="AG196" i="26"/>
  <c r="AF196" i="26"/>
  <c r="AG195" i="26"/>
  <c r="AF195" i="26"/>
  <c r="AG194" i="26"/>
  <c r="AF194" i="26"/>
  <c r="AG193" i="26"/>
  <c r="AF193" i="26"/>
  <c r="AG192" i="26"/>
  <c r="AF192" i="26"/>
  <c r="AG191" i="26"/>
  <c r="AF191" i="26"/>
  <c r="AG190" i="26"/>
  <c r="AF190" i="26"/>
  <c r="AG189" i="26"/>
  <c r="AF189" i="26"/>
  <c r="AG188" i="26"/>
  <c r="AF188" i="26"/>
  <c r="AG187" i="26"/>
  <c r="AF187" i="26"/>
  <c r="AG186" i="26"/>
  <c r="AF186" i="26"/>
  <c r="AG185" i="26"/>
  <c r="AF185" i="26"/>
  <c r="AG184" i="26"/>
  <c r="AF184" i="26"/>
  <c r="AG183" i="26"/>
  <c r="AF183" i="26"/>
  <c r="AG182" i="26"/>
  <c r="AF182" i="26"/>
  <c r="AG181" i="26"/>
  <c r="AF181" i="26"/>
  <c r="AG180" i="26"/>
  <c r="AF180" i="26"/>
  <c r="AG179" i="26"/>
  <c r="AF179" i="26"/>
  <c r="AG178" i="26"/>
  <c r="AF178" i="26"/>
  <c r="AG177" i="26"/>
  <c r="AF177" i="26"/>
  <c r="AG176" i="26"/>
  <c r="AF176" i="26"/>
  <c r="AG175" i="26"/>
  <c r="AF175" i="26"/>
  <c r="AG174" i="26"/>
  <c r="AF174" i="26"/>
  <c r="AG173" i="26"/>
  <c r="AF173" i="26"/>
  <c r="AG172" i="26"/>
  <c r="AF172" i="26"/>
  <c r="AG171" i="26"/>
  <c r="AF171" i="26"/>
  <c r="AF347" i="26" s="1"/>
  <c r="AG170" i="26"/>
  <c r="AF170" i="26"/>
  <c r="AG169" i="26"/>
  <c r="AF169" i="26"/>
  <c r="AG168" i="26"/>
  <c r="AF168" i="26"/>
  <c r="AG163" i="26"/>
  <c r="AF163" i="26"/>
  <c r="AG162" i="26"/>
  <c r="AF162" i="26"/>
  <c r="AG161" i="26"/>
  <c r="AF161" i="26"/>
  <c r="AG160" i="26"/>
  <c r="AF160" i="26"/>
  <c r="AG159" i="26"/>
  <c r="AF159" i="26"/>
  <c r="AG158" i="26"/>
  <c r="AF158" i="26"/>
  <c r="AG157" i="26"/>
  <c r="AF157" i="26"/>
  <c r="AG156" i="26"/>
  <c r="AF156" i="26"/>
  <c r="AG155" i="26"/>
  <c r="AF155" i="26"/>
  <c r="AG154" i="26"/>
  <c r="AF154" i="26"/>
  <c r="AG153" i="26"/>
  <c r="AF153" i="26"/>
  <c r="AG152" i="26"/>
  <c r="AF152" i="26"/>
  <c r="AG151" i="26"/>
  <c r="AF151" i="26"/>
  <c r="AG150" i="26"/>
  <c r="AF150" i="26"/>
  <c r="AG149" i="26"/>
  <c r="AF149" i="26"/>
  <c r="AG148" i="26"/>
  <c r="AF148" i="26"/>
  <c r="AG147" i="26"/>
  <c r="AF147" i="26"/>
  <c r="AG146" i="26"/>
  <c r="AF146" i="26"/>
  <c r="AG145" i="26"/>
  <c r="AF145" i="26"/>
  <c r="AG144" i="26"/>
  <c r="AF144" i="26"/>
  <c r="AG143" i="26"/>
  <c r="AF143" i="26"/>
  <c r="AG142" i="26"/>
  <c r="AF142" i="26"/>
  <c r="AG141" i="26"/>
  <c r="AF141" i="26"/>
  <c r="AG140" i="26"/>
  <c r="AF140" i="26"/>
  <c r="AG139" i="26"/>
  <c r="AF139" i="26"/>
  <c r="AG138" i="26"/>
  <c r="AF138" i="26"/>
  <c r="AG137" i="26"/>
  <c r="AF137" i="26"/>
  <c r="AG136" i="26"/>
  <c r="AF136" i="26"/>
  <c r="AG135" i="26"/>
  <c r="AF135" i="26"/>
  <c r="AG134" i="26"/>
  <c r="AF134" i="26"/>
  <c r="AG133" i="26"/>
  <c r="AF133" i="26"/>
  <c r="AG132" i="26"/>
  <c r="AF132" i="26"/>
  <c r="AG131" i="26"/>
  <c r="AF131" i="26"/>
  <c r="AG130" i="26"/>
  <c r="AG350" i="26" s="1"/>
  <c r="AF130" i="26"/>
  <c r="AG129" i="26"/>
  <c r="AF129" i="26"/>
  <c r="AG128" i="26"/>
  <c r="AF128" i="26"/>
  <c r="AG127" i="26"/>
  <c r="AF127" i="26"/>
  <c r="AG126" i="26"/>
  <c r="AF126" i="26"/>
  <c r="AG125" i="26"/>
  <c r="AF125" i="26"/>
  <c r="AG124" i="26"/>
  <c r="AF124" i="26"/>
  <c r="AG119" i="26"/>
  <c r="AF119" i="26"/>
  <c r="AG118" i="26"/>
  <c r="AF118" i="26"/>
  <c r="AG117" i="26"/>
  <c r="AF117" i="26"/>
  <c r="AG116" i="26"/>
  <c r="AF116" i="26"/>
  <c r="AG115" i="26"/>
  <c r="AF115" i="26"/>
  <c r="AF379" i="26" s="1"/>
  <c r="AG114" i="26"/>
  <c r="AG378" i="26" s="1"/>
  <c r="AF114" i="26"/>
  <c r="AF378" i="26" s="1"/>
  <c r="AG113" i="26"/>
  <c r="AF113" i="26"/>
  <c r="AG112" i="26"/>
  <c r="AF112" i="26"/>
  <c r="AG111" i="26"/>
  <c r="AF111" i="26"/>
  <c r="AG110" i="26"/>
  <c r="AF110" i="26"/>
  <c r="AG109" i="26"/>
  <c r="AG373" i="26" s="1"/>
  <c r="AF109" i="26"/>
  <c r="AF373" i="26" s="1"/>
  <c r="AG108" i="26"/>
  <c r="AG372" i="26" s="1"/>
  <c r="AF108" i="26"/>
  <c r="AG107" i="26"/>
  <c r="AF107" i="26"/>
  <c r="AG106" i="26"/>
  <c r="AF106" i="26"/>
  <c r="AG105" i="26"/>
  <c r="AF105" i="26"/>
  <c r="AG104" i="26"/>
  <c r="AF104" i="26"/>
  <c r="AG103" i="26"/>
  <c r="AG367" i="26" s="1"/>
  <c r="AF103" i="26"/>
  <c r="AF367" i="26" s="1"/>
  <c r="AG102" i="26"/>
  <c r="AG366" i="26" s="1"/>
  <c r="AF102" i="26"/>
  <c r="AF366" i="26" s="1"/>
  <c r="AG101" i="26"/>
  <c r="AF101" i="26"/>
  <c r="AG100" i="26"/>
  <c r="AF100" i="26"/>
  <c r="AG99" i="26"/>
  <c r="AF99" i="26"/>
  <c r="AF363" i="26" s="1"/>
  <c r="AG98" i="26"/>
  <c r="AF98" i="26"/>
  <c r="AG97" i="26"/>
  <c r="AG361" i="26" s="1"/>
  <c r="AF97" i="26"/>
  <c r="AF361" i="26" s="1"/>
  <c r="AG96" i="26"/>
  <c r="AG360" i="26" s="1"/>
  <c r="AF96" i="26"/>
  <c r="AF360" i="26" s="1"/>
  <c r="AG95" i="26"/>
  <c r="AF95" i="26"/>
  <c r="AF359" i="26" s="1"/>
  <c r="AG94" i="26"/>
  <c r="AF94" i="26"/>
  <c r="AG93" i="26"/>
  <c r="AF93" i="26"/>
  <c r="AG92" i="26"/>
  <c r="AF92" i="26"/>
  <c r="AG91" i="26"/>
  <c r="AG355" i="26" s="1"/>
  <c r="AF91" i="26"/>
  <c r="AF355" i="26" s="1"/>
  <c r="AG90" i="26"/>
  <c r="AF90" i="26"/>
  <c r="AF354" i="26" s="1"/>
  <c r="AG89" i="26"/>
  <c r="AF89" i="26"/>
  <c r="AG88" i="26"/>
  <c r="AF88" i="26"/>
  <c r="AG87" i="26"/>
  <c r="AF87" i="26"/>
  <c r="AG86" i="26"/>
  <c r="AF86" i="26"/>
  <c r="AG85" i="26"/>
  <c r="AG349" i="26" s="1"/>
  <c r="AF85" i="26"/>
  <c r="AG84" i="26"/>
  <c r="AG348" i="26" s="1"/>
  <c r="AF84" i="26"/>
  <c r="AG83" i="26"/>
  <c r="AF83" i="26"/>
  <c r="AG82" i="26"/>
  <c r="AF82" i="26"/>
  <c r="AG81" i="26"/>
  <c r="AF81" i="26"/>
  <c r="AF80" i="26"/>
  <c r="AI339" i="26"/>
  <c r="AI338" i="26"/>
  <c r="AI337" i="26"/>
  <c r="AI336" i="26"/>
  <c r="AI335" i="26"/>
  <c r="AI334" i="26"/>
  <c r="AI333" i="26"/>
  <c r="AI332" i="26"/>
  <c r="AI331" i="26"/>
  <c r="AI330" i="26"/>
  <c r="AI329" i="26"/>
  <c r="AI328" i="26"/>
  <c r="AI327" i="26"/>
  <c r="AI326" i="26"/>
  <c r="AI325" i="26"/>
  <c r="AI324" i="26"/>
  <c r="AI323" i="26"/>
  <c r="AI322" i="26"/>
  <c r="AI321" i="26"/>
  <c r="AI320" i="26"/>
  <c r="AI319" i="26"/>
  <c r="AI318" i="26"/>
  <c r="AI317" i="26"/>
  <c r="AI316" i="26"/>
  <c r="AI315" i="26"/>
  <c r="AI314" i="26"/>
  <c r="AI313" i="26"/>
  <c r="AI312" i="26"/>
  <c r="AI311" i="26"/>
  <c r="AI310" i="26"/>
  <c r="AI309" i="26"/>
  <c r="AI308" i="26"/>
  <c r="AI307" i="26"/>
  <c r="AI306" i="26"/>
  <c r="AI305" i="26"/>
  <c r="AI304" i="26"/>
  <c r="AI303" i="26"/>
  <c r="AI302" i="26"/>
  <c r="AI301" i="26"/>
  <c r="AI300" i="26"/>
  <c r="AI295" i="26"/>
  <c r="AI294" i="26"/>
  <c r="AI293" i="26"/>
  <c r="AI292" i="26"/>
  <c r="AI291" i="26"/>
  <c r="AI290" i="26"/>
  <c r="AI289" i="26"/>
  <c r="AI288" i="26"/>
  <c r="AI287" i="26"/>
  <c r="AI286" i="26"/>
  <c r="AI285" i="26"/>
  <c r="AI284" i="26"/>
  <c r="AI283" i="26"/>
  <c r="AI282" i="26"/>
  <c r="AI281" i="26"/>
  <c r="AI280" i="26"/>
  <c r="AI279" i="26"/>
  <c r="AI278" i="26"/>
  <c r="AI277" i="26"/>
  <c r="AI276" i="26"/>
  <c r="AI275" i="26"/>
  <c r="AI274" i="26"/>
  <c r="AI273" i="26"/>
  <c r="AI272" i="26"/>
  <c r="AI271" i="26"/>
  <c r="AI270" i="26"/>
  <c r="AI269" i="26"/>
  <c r="AI268" i="26"/>
  <c r="AI267" i="26"/>
  <c r="AI266" i="26"/>
  <c r="AI265" i="26"/>
  <c r="AI264" i="26"/>
  <c r="AI263" i="26"/>
  <c r="AI262" i="26"/>
  <c r="AI261" i="26"/>
  <c r="AI260" i="26"/>
  <c r="AI259" i="26"/>
  <c r="AI258" i="26"/>
  <c r="AI257" i="26"/>
  <c r="AI256" i="26"/>
  <c r="AI251" i="26"/>
  <c r="AI250" i="26"/>
  <c r="AI249" i="26"/>
  <c r="AI248" i="26"/>
  <c r="AI247" i="26"/>
  <c r="AI246" i="26"/>
  <c r="AI245" i="26"/>
  <c r="AI244" i="26"/>
  <c r="AI243" i="26"/>
  <c r="AI242" i="26"/>
  <c r="AI241" i="26"/>
  <c r="AI240" i="26"/>
  <c r="AI239" i="26"/>
  <c r="AI238" i="26"/>
  <c r="AI237" i="26"/>
  <c r="AI236" i="26"/>
  <c r="AI235" i="26"/>
  <c r="AI234" i="26"/>
  <c r="AI233" i="26"/>
  <c r="AI232" i="26"/>
  <c r="AI231" i="26"/>
  <c r="AI230" i="26"/>
  <c r="AI229" i="26"/>
  <c r="AI228" i="26"/>
  <c r="AI227" i="26"/>
  <c r="AI226" i="26"/>
  <c r="AI225" i="26"/>
  <c r="AI224" i="26"/>
  <c r="AI223" i="26"/>
  <c r="AI222" i="26"/>
  <c r="AI221" i="26"/>
  <c r="AI220" i="26"/>
  <c r="AI219" i="26"/>
  <c r="AI218" i="26"/>
  <c r="AI217" i="26"/>
  <c r="AI216" i="26"/>
  <c r="AI215" i="26"/>
  <c r="AI214" i="26"/>
  <c r="AI213" i="26"/>
  <c r="AI212" i="26"/>
  <c r="AI207" i="26"/>
  <c r="AI206" i="26"/>
  <c r="AI205" i="26"/>
  <c r="AI204" i="26"/>
  <c r="AI203" i="26"/>
  <c r="AI202" i="26"/>
  <c r="AI201" i="26"/>
  <c r="AI200" i="26"/>
  <c r="AI199" i="26"/>
  <c r="AI198" i="26"/>
  <c r="AI197" i="26"/>
  <c r="AI196" i="26"/>
  <c r="AI195" i="26"/>
  <c r="AI194" i="26"/>
  <c r="AI193" i="26"/>
  <c r="AI192" i="26"/>
  <c r="AI191" i="26"/>
  <c r="AI190" i="26"/>
  <c r="AI189" i="26"/>
  <c r="AI188" i="26"/>
  <c r="AI187" i="26"/>
  <c r="AI186" i="26"/>
  <c r="AI185" i="26"/>
  <c r="AI184" i="26"/>
  <c r="AI183" i="26"/>
  <c r="AI182" i="26"/>
  <c r="AI181" i="26"/>
  <c r="AI180" i="26"/>
  <c r="AI179" i="26"/>
  <c r="AI178" i="26"/>
  <c r="AI176" i="26"/>
  <c r="AI175" i="26"/>
  <c r="AI174" i="26"/>
  <c r="AI173" i="26"/>
  <c r="AI172" i="26"/>
  <c r="AI171" i="26"/>
  <c r="AI170" i="26"/>
  <c r="AI169" i="26"/>
  <c r="AI168" i="26"/>
  <c r="AI163" i="26"/>
  <c r="AI162" i="26"/>
  <c r="AI161" i="26"/>
  <c r="AI160" i="26"/>
  <c r="AI159" i="26"/>
  <c r="AI158" i="26"/>
  <c r="AI157" i="26"/>
  <c r="AI156" i="26"/>
  <c r="AI155" i="26"/>
  <c r="AI154" i="26"/>
  <c r="AI153" i="26"/>
  <c r="AI152" i="26"/>
  <c r="AI151" i="26"/>
  <c r="AI150" i="26"/>
  <c r="AI149" i="26"/>
  <c r="AI148" i="26"/>
  <c r="AI147" i="26"/>
  <c r="AI146" i="26"/>
  <c r="AI145" i="26"/>
  <c r="AI144" i="26"/>
  <c r="AI143" i="26"/>
  <c r="AI142" i="26"/>
  <c r="AI141" i="26"/>
  <c r="AI140" i="26"/>
  <c r="AI139" i="26"/>
  <c r="AI138" i="26"/>
  <c r="AI137" i="26"/>
  <c r="AI136" i="26"/>
  <c r="AI135" i="26"/>
  <c r="AI134" i="26"/>
  <c r="AI133" i="26"/>
  <c r="AI132" i="26"/>
  <c r="AI131" i="26"/>
  <c r="AI130" i="26"/>
  <c r="AI129" i="26"/>
  <c r="AI128" i="26"/>
  <c r="AI127" i="26"/>
  <c r="AI126" i="26"/>
  <c r="AI125" i="26"/>
  <c r="AI124" i="26"/>
  <c r="AI119" i="26"/>
  <c r="AI118" i="26"/>
  <c r="AI117" i="26"/>
  <c r="AI116" i="26"/>
  <c r="AI115" i="26"/>
  <c r="AI114" i="26"/>
  <c r="AI113" i="26"/>
  <c r="AI112" i="26"/>
  <c r="AI111" i="26"/>
  <c r="AI110" i="26"/>
  <c r="AI109" i="26"/>
  <c r="AI108" i="26"/>
  <c r="AI107" i="26"/>
  <c r="AI106" i="26"/>
  <c r="AI105" i="26"/>
  <c r="AI104" i="26"/>
  <c r="AI103" i="26"/>
  <c r="AI102" i="26"/>
  <c r="AI101" i="26"/>
  <c r="AI100" i="26"/>
  <c r="AI99" i="26"/>
  <c r="AI98" i="26"/>
  <c r="AI97" i="26"/>
  <c r="AI96" i="26"/>
  <c r="AI95" i="26"/>
  <c r="AI94" i="26"/>
  <c r="AI93" i="26"/>
  <c r="AI92" i="26"/>
  <c r="AI91" i="26"/>
  <c r="AI90" i="26"/>
  <c r="AI89" i="26"/>
  <c r="AI88" i="26"/>
  <c r="AI87" i="26"/>
  <c r="AI86" i="26"/>
  <c r="AI85" i="26"/>
  <c r="AI83" i="26"/>
  <c r="AI82" i="26"/>
  <c r="AI81" i="26"/>
  <c r="AI80" i="26"/>
  <c r="AH339" i="26"/>
  <c r="AH338" i="26"/>
  <c r="AH337" i="26"/>
  <c r="AH336" i="26"/>
  <c r="AH335" i="26"/>
  <c r="AH334" i="26"/>
  <c r="AH333" i="26"/>
  <c r="AH332" i="26"/>
  <c r="AH331" i="26"/>
  <c r="AH330" i="26"/>
  <c r="AH329" i="26"/>
  <c r="AH328" i="26"/>
  <c r="AH327" i="26"/>
  <c r="AH326" i="26"/>
  <c r="AH325" i="26"/>
  <c r="AH324" i="26"/>
  <c r="AH323" i="26"/>
  <c r="AH322" i="26"/>
  <c r="AH321" i="26"/>
  <c r="AH320" i="26"/>
  <c r="AH319" i="26"/>
  <c r="AH318" i="26"/>
  <c r="AH317" i="26"/>
  <c r="AH316" i="26"/>
  <c r="AH315" i="26"/>
  <c r="AH314" i="26"/>
  <c r="AH313" i="26"/>
  <c r="AH312" i="26"/>
  <c r="AH311" i="26"/>
  <c r="AH310" i="26"/>
  <c r="AH309" i="26"/>
  <c r="AH308" i="26"/>
  <c r="AH307" i="26"/>
  <c r="AH306" i="26"/>
  <c r="AH305" i="26"/>
  <c r="AH304" i="26"/>
  <c r="AH303" i="26"/>
  <c r="AH302" i="26"/>
  <c r="AH301" i="26"/>
  <c r="AH300" i="26"/>
  <c r="AH295" i="26"/>
  <c r="AH294" i="26"/>
  <c r="AH293" i="26"/>
  <c r="AH292" i="26"/>
  <c r="AH291" i="26"/>
  <c r="AH290" i="26"/>
  <c r="AH289" i="26"/>
  <c r="AH288" i="26"/>
  <c r="AH287" i="26"/>
  <c r="AH286" i="26"/>
  <c r="AH285" i="26"/>
  <c r="AH284" i="26"/>
  <c r="AH283" i="26"/>
  <c r="AH282" i="26"/>
  <c r="AH281" i="26"/>
  <c r="AH280" i="26"/>
  <c r="AH279" i="26"/>
  <c r="AH278" i="26"/>
  <c r="AH277" i="26"/>
  <c r="AH276" i="26"/>
  <c r="AH275" i="26"/>
  <c r="AH274" i="26"/>
  <c r="AH273" i="26"/>
  <c r="AH272" i="26"/>
  <c r="AH271" i="26"/>
  <c r="AH270" i="26"/>
  <c r="AH269" i="26"/>
  <c r="AH268" i="26"/>
  <c r="AH267" i="26"/>
  <c r="AH266" i="26"/>
  <c r="AH265" i="26"/>
  <c r="AH264" i="26"/>
  <c r="AH263" i="26"/>
  <c r="AH262" i="26"/>
  <c r="AH261" i="26"/>
  <c r="AH260" i="26"/>
  <c r="AH259" i="26"/>
  <c r="AH258" i="26"/>
  <c r="AH257" i="26"/>
  <c r="AH256" i="26"/>
  <c r="AH251" i="26"/>
  <c r="AH250" i="26"/>
  <c r="AH249" i="26"/>
  <c r="AH248" i="26"/>
  <c r="AH247" i="26"/>
  <c r="AH246" i="26"/>
  <c r="AH245" i="26"/>
  <c r="AH244" i="26"/>
  <c r="AH243" i="26"/>
  <c r="AH242" i="26"/>
  <c r="AH241" i="26"/>
  <c r="AH240" i="26"/>
  <c r="AH239" i="26"/>
  <c r="AH238" i="26"/>
  <c r="AH237" i="26"/>
  <c r="AH236" i="26"/>
  <c r="AH235" i="26"/>
  <c r="AH234" i="26"/>
  <c r="AH233" i="26"/>
  <c r="AH232" i="26"/>
  <c r="AH231" i="26"/>
  <c r="AH230" i="26"/>
  <c r="AH229" i="26"/>
  <c r="AH228" i="26"/>
  <c r="AH227" i="26"/>
  <c r="AH226" i="26"/>
  <c r="AH225" i="26"/>
  <c r="AH224" i="26"/>
  <c r="AH223" i="26"/>
  <c r="AH222" i="26"/>
  <c r="AH221" i="26"/>
  <c r="AH220" i="26"/>
  <c r="AH219" i="26"/>
  <c r="AH218" i="26"/>
  <c r="AH217" i="26"/>
  <c r="AH216" i="26"/>
  <c r="AH215" i="26"/>
  <c r="AH214" i="26"/>
  <c r="AH213" i="26"/>
  <c r="AH212" i="26"/>
  <c r="AH207" i="26"/>
  <c r="AH206" i="26"/>
  <c r="AH205" i="26"/>
  <c r="AH204" i="26"/>
  <c r="AH203" i="26"/>
  <c r="AH202" i="26"/>
  <c r="AH201" i="26"/>
  <c r="AH200" i="26"/>
  <c r="AH199" i="26"/>
  <c r="AH198" i="26"/>
  <c r="AH197" i="26"/>
  <c r="AH196" i="26"/>
  <c r="AH195" i="26"/>
  <c r="AH194" i="26"/>
  <c r="AH193" i="26"/>
  <c r="AH192" i="26"/>
  <c r="AH191" i="26"/>
  <c r="AH190" i="26"/>
  <c r="AH189" i="26"/>
  <c r="AH188" i="26"/>
  <c r="AH187" i="26"/>
  <c r="AH186" i="26"/>
  <c r="AH185" i="26"/>
  <c r="AH184" i="26"/>
  <c r="AH183" i="26"/>
  <c r="AH182" i="26"/>
  <c r="AH181" i="26"/>
  <c r="AH180" i="26"/>
  <c r="AH179" i="26"/>
  <c r="AH178" i="26"/>
  <c r="AH177" i="26"/>
  <c r="AH176" i="26"/>
  <c r="AH175" i="26"/>
  <c r="AH174" i="26"/>
  <c r="AH173" i="26"/>
  <c r="AH172" i="26"/>
  <c r="AH171" i="26"/>
  <c r="AH170" i="26"/>
  <c r="AH169" i="26"/>
  <c r="AH168" i="26"/>
  <c r="AH163" i="26"/>
  <c r="AH162" i="26"/>
  <c r="AH161" i="26"/>
  <c r="AH160" i="26"/>
  <c r="AH159" i="26"/>
  <c r="AH158" i="26"/>
  <c r="AH157" i="26"/>
  <c r="AH156" i="26"/>
  <c r="AH155" i="26"/>
  <c r="AH154" i="26"/>
  <c r="AH153" i="26"/>
  <c r="AH152" i="26"/>
  <c r="AH151" i="26"/>
  <c r="AH150" i="26"/>
  <c r="AH149" i="26"/>
  <c r="AH148" i="26"/>
  <c r="AH147" i="26"/>
  <c r="AH146" i="26"/>
  <c r="AH145" i="26"/>
  <c r="AH144" i="26"/>
  <c r="AH143" i="26"/>
  <c r="AH142" i="26"/>
  <c r="AH141" i="26"/>
  <c r="AH140" i="26"/>
  <c r="AH139" i="26"/>
  <c r="AH138" i="26"/>
  <c r="AH137" i="26"/>
  <c r="AH136" i="26"/>
  <c r="AH135" i="26"/>
  <c r="AH134" i="26"/>
  <c r="AH133" i="26"/>
  <c r="AH132" i="26"/>
  <c r="AH131" i="26"/>
  <c r="AH130" i="26"/>
  <c r="AH129" i="26"/>
  <c r="AH128" i="26"/>
  <c r="AH126" i="26"/>
  <c r="AH125" i="26"/>
  <c r="AH124" i="26"/>
  <c r="AH119" i="26"/>
  <c r="AH118" i="26"/>
  <c r="AH117" i="26"/>
  <c r="AH116" i="26"/>
  <c r="AH115" i="26"/>
  <c r="AH114" i="26"/>
  <c r="AH113" i="26"/>
  <c r="AH112" i="26"/>
  <c r="AH111" i="26"/>
  <c r="AH110" i="26"/>
  <c r="AH109" i="26"/>
  <c r="AH108" i="26"/>
  <c r="AH107" i="26"/>
  <c r="AH106" i="26"/>
  <c r="AH105" i="26"/>
  <c r="AH104" i="26"/>
  <c r="AH103" i="26"/>
  <c r="AH102" i="26"/>
  <c r="AH101" i="26"/>
  <c r="AH100" i="26"/>
  <c r="AH99" i="26"/>
  <c r="AH98" i="26"/>
  <c r="AH97" i="26"/>
  <c r="AH96" i="26"/>
  <c r="AH95" i="26"/>
  <c r="AH94" i="26"/>
  <c r="AH93" i="26"/>
  <c r="AH92" i="26"/>
  <c r="AH91" i="26"/>
  <c r="AH90" i="26"/>
  <c r="AH89" i="26"/>
  <c r="AH88" i="26"/>
  <c r="AH87" i="26"/>
  <c r="AH86" i="26"/>
  <c r="AH85" i="26"/>
  <c r="AH84" i="26"/>
  <c r="AH83" i="26"/>
  <c r="AH82" i="26"/>
  <c r="AH81" i="26"/>
  <c r="AH80" i="26"/>
  <c r="L4" i="27"/>
  <c r="M4" i="27" s="1"/>
  <c r="AD19" i="26"/>
  <c r="AT6" i="26"/>
  <c r="AT5" i="26"/>
  <c r="AT4" i="26"/>
  <c r="AP6" i="26"/>
  <c r="AP5" i="26"/>
  <c r="AP4" i="26"/>
  <c r="W302" i="32"/>
  <c r="W301" i="32"/>
  <c r="W300" i="32"/>
  <c r="W299" i="32"/>
  <c r="W298" i="32"/>
  <c r="W297" i="32"/>
  <c r="W296" i="32"/>
  <c r="W295" i="32"/>
  <c r="W294" i="32"/>
  <c r="W293" i="32"/>
  <c r="W292" i="32"/>
  <c r="W291" i="32"/>
  <c r="W290" i="32"/>
  <c r="W289" i="32"/>
  <c r="W288" i="32"/>
  <c r="W287" i="32"/>
  <c r="W286" i="32"/>
  <c r="W285" i="32"/>
  <c r="W284" i="32"/>
  <c r="W283" i="32"/>
  <c r="W282" i="32"/>
  <c r="W281" i="32"/>
  <c r="W280" i="32"/>
  <c r="W279" i="32"/>
  <c r="W278" i="32"/>
  <c r="W277" i="32"/>
  <c r="W276" i="32"/>
  <c r="W275" i="32"/>
  <c r="W274" i="32"/>
  <c r="W273" i="32"/>
  <c r="W272" i="32"/>
  <c r="W271" i="32"/>
  <c r="W270" i="32"/>
  <c r="W269" i="32"/>
  <c r="W268" i="32"/>
  <c r="W267" i="32"/>
  <c r="W266" i="32"/>
  <c r="W265" i="32"/>
  <c r="W264" i="32"/>
  <c r="W263" i="32"/>
  <c r="W258" i="32"/>
  <c r="W257" i="32"/>
  <c r="W256" i="32"/>
  <c r="W255" i="32"/>
  <c r="W254" i="32"/>
  <c r="W253" i="32"/>
  <c r="W252" i="32"/>
  <c r="W251" i="32"/>
  <c r="W250" i="32"/>
  <c r="W249" i="32"/>
  <c r="W248" i="32"/>
  <c r="W247" i="32"/>
  <c r="W246" i="32"/>
  <c r="W245" i="32"/>
  <c r="W244" i="32"/>
  <c r="W243" i="32"/>
  <c r="W242" i="32"/>
  <c r="W241" i="32"/>
  <c r="W240" i="32"/>
  <c r="W239" i="32"/>
  <c r="W238" i="32"/>
  <c r="W237" i="32"/>
  <c r="W236" i="32"/>
  <c r="W235" i="32"/>
  <c r="W234" i="32"/>
  <c r="W233" i="32"/>
  <c r="W232" i="32"/>
  <c r="W231" i="32"/>
  <c r="W230" i="32"/>
  <c r="W229" i="32"/>
  <c r="W228" i="32"/>
  <c r="W227" i="32"/>
  <c r="W226" i="32"/>
  <c r="W225" i="32"/>
  <c r="W224" i="32"/>
  <c r="W223" i="32"/>
  <c r="W222" i="32"/>
  <c r="W221" i="32"/>
  <c r="W220" i="32"/>
  <c r="W219" i="32"/>
  <c r="W214" i="32"/>
  <c r="W213" i="32"/>
  <c r="W212" i="32"/>
  <c r="W211" i="32"/>
  <c r="W210" i="32"/>
  <c r="W209" i="32"/>
  <c r="W208" i="32"/>
  <c r="W207" i="32"/>
  <c r="W206" i="32"/>
  <c r="W205" i="32"/>
  <c r="W204" i="32"/>
  <c r="W203" i="32"/>
  <c r="W202" i="32"/>
  <c r="W201" i="32"/>
  <c r="W200" i="32"/>
  <c r="W199" i="32"/>
  <c r="W198" i="32"/>
  <c r="W197" i="32"/>
  <c r="W196" i="32"/>
  <c r="W195" i="32"/>
  <c r="W194" i="32"/>
  <c r="W193" i="32"/>
  <c r="W192" i="32"/>
  <c r="W191" i="32"/>
  <c r="W190" i="32"/>
  <c r="W189" i="32"/>
  <c r="W188" i="32"/>
  <c r="W187" i="32"/>
  <c r="W186" i="32"/>
  <c r="W185" i="32"/>
  <c r="W184" i="32"/>
  <c r="W183" i="32"/>
  <c r="W182" i="32"/>
  <c r="W181" i="32"/>
  <c r="W180" i="32"/>
  <c r="W179" i="32"/>
  <c r="W178" i="32"/>
  <c r="W177" i="32"/>
  <c r="W176" i="32"/>
  <c r="W175" i="32"/>
  <c r="W170" i="32"/>
  <c r="W169" i="32"/>
  <c r="W168" i="32"/>
  <c r="W344" i="32" s="1"/>
  <c r="W167" i="32"/>
  <c r="W166" i="32"/>
  <c r="W342" i="32" s="1"/>
  <c r="W165" i="32"/>
  <c r="W164" i="32"/>
  <c r="W163" i="32"/>
  <c r="W339" i="32" s="1"/>
  <c r="W162" i="32"/>
  <c r="W161" i="32"/>
  <c r="W160" i="32"/>
  <c r="W159" i="32"/>
  <c r="W335" i="32" s="1"/>
  <c r="W158" i="32"/>
  <c r="W157" i="32"/>
  <c r="W156" i="32"/>
  <c r="W332" i="32" s="1"/>
  <c r="W155" i="32"/>
  <c r="W331" i="32" s="1"/>
  <c r="W154" i="32"/>
  <c r="W153" i="32"/>
  <c r="W152" i="32"/>
  <c r="W151" i="32"/>
  <c r="W150" i="32"/>
  <c r="W149" i="32"/>
  <c r="W148" i="32"/>
  <c r="W147" i="32"/>
  <c r="W323" i="32" s="1"/>
  <c r="W146" i="32"/>
  <c r="W145" i="32"/>
  <c r="W321" i="32" s="1"/>
  <c r="W144" i="32"/>
  <c r="W143" i="32"/>
  <c r="W319" i="32" s="1"/>
  <c r="W142" i="32"/>
  <c r="W141" i="32"/>
  <c r="W139" i="32"/>
  <c r="W138" i="32"/>
  <c r="W137" i="32"/>
  <c r="W136" i="32"/>
  <c r="W135" i="32"/>
  <c r="W134" i="32"/>
  <c r="W133" i="32"/>
  <c r="W132" i="32"/>
  <c r="W131" i="32"/>
  <c r="W307" i="32" s="1"/>
  <c r="W126" i="32"/>
  <c r="W125" i="32"/>
  <c r="W124" i="32"/>
  <c r="W123" i="32"/>
  <c r="W122" i="32"/>
  <c r="W121" i="32"/>
  <c r="W120" i="32"/>
  <c r="W119" i="32"/>
  <c r="W118" i="32"/>
  <c r="W117" i="32"/>
  <c r="W116" i="32"/>
  <c r="W115" i="32"/>
  <c r="W114" i="32"/>
  <c r="W113" i="32"/>
  <c r="W112" i="32"/>
  <c r="W111" i="32"/>
  <c r="W110" i="32"/>
  <c r="W109" i="32"/>
  <c r="W108" i="32"/>
  <c r="W107" i="32"/>
  <c r="W106" i="32"/>
  <c r="W105" i="32"/>
  <c r="W104" i="32"/>
  <c r="W103" i="32"/>
  <c r="W102" i="32"/>
  <c r="W101" i="32"/>
  <c r="W100" i="32"/>
  <c r="W99" i="32"/>
  <c r="W98" i="32"/>
  <c r="W97" i="32"/>
  <c r="W96" i="32"/>
  <c r="W95" i="32"/>
  <c r="W94" i="32"/>
  <c r="W314" i="32" s="1"/>
  <c r="W93" i="32"/>
  <c r="W92" i="32"/>
  <c r="W90" i="32"/>
  <c r="W89" i="32"/>
  <c r="W88" i="32"/>
  <c r="W87" i="32"/>
  <c r="W82" i="32"/>
  <c r="W81" i="32"/>
  <c r="W80" i="32"/>
  <c r="W79" i="32"/>
  <c r="W78" i="32"/>
  <c r="W77" i="32"/>
  <c r="W76" i="32"/>
  <c r="W75" i="32"/>
  <c r="W74" i="32"/>
  <c r="W73" i="32"/>
  <c r="W72" i="32"/>
  <c r="W71" i="32"/>
  <c r="W70" i="32"/>
  <c r="W69" i="32"/>
  <c r="W68" i="32"/>
  <c r="W67" i="32"/>
  <c r="W66" i="32"/>
  <c r="W65" i="32"/>
  <c r="W64" i="32"/>
  <c r="W63" i="32"/>
  <c r="W62" i="32"/>
  <c r="W61" i="32"/>
  <c r="W60" i="32"/>
  <c r="W59" i="32"/>
  <c r="W58" i="32"/>
  <c r="W57" i="32"/>
  <c r="W56" i="32"/>
  <c r="W55" i="32"/>
  <c r="W54" i="32"/>
  <c r="W53" i="32"/>
  <c r="W52" i="32"/>
  <c r="W51" i="32"/>
  <c r="W50" i="32"/>
  <c r="W49" i="32"/>
  <c r="W48" i="32"/>
  <c r="W47" i="32"/>
  <c r="W45" i="32"/>
  <c r="W44" i="32"/>
  <c r="Y31" i="32"/>
  <c r="Y32" i="32" s="1"/>
  <c r="X31" i="32"/>
  <c r="X32" i="32"/>
  <c r="W31" i="32"/>
  <c r="W32" i="32" s="1"/>
  <c r="X178" i="32"/>
  <c r="Y14" i="32"/>
  <c r="W140" i="32" s="1"/>
  <c r="W316" i="32" s="1"/>
  <c r="X14" i="32"/>
  <c r="W91" i="32"/>
  <c r="W14" i="32"/>
  <c r="W46" i="32" s="1"/>
  <c r="AC1" i="32"/>
  <c r="E37" i="8"/>
  <c r="G37" i="8" s="1"/>
  <c r="E38" i="8"/>
  <c r="G38" i="8" s="1"/>
  <c r="E39" i="8"/>
  <c r="G39" i="8" s="1"/>
  <c r="E40" i="8"/>
  <c r="G40" i="8" s="1"/>
  <c r="E41" i="8"/>
  <c r="G41" i="8" s="1"/>
  <c r="E42" i="8"/>
  <c r="G42" i="8" s="1"/>
  <c r="E43" i="8"/>
  <c r="G43" i="8" s="1"/>
  <c r="E44" i="8"/>
  <c r="G44" i="8" s="1"/>
  <c r="E45" i="8"/>
  <c r="G45" i="8" s="1"/>
  <c r="E46" i="8"/>
  <c r="G46" i="8" s="1"/>
  <c r="E23" i="8"/>
  <c r="G23" i="8" s="1"/>
  <c r="E24" i="8"/>
  <c r="G24" i="8" s="1"/>
  <c r="E25" i="8"/>
  <c r="G25" i="8" s="1"/>
  <c r="E26" i="8"/>
  <c r="G26" i="8" s="1"/>
  <c r="E27" i="8"/>
  <c r="G27" i="8" s="1"/>
  <c r="E28" i="8"/>
  <c r="G28" i="8" s="1"/>
  <c r="E29" i="8"/>
  <c r="G29" i="8" s="1"/>
  <c r="E30" i="8"/>
  <c r="G30" i="8" s="1"/>
  <c r="E31" i="8"/>
  <c r="G31" i="8" s="1"/>
  <c r="E32" i="8"/>
  <c r="G32" i="8" s="1"/>
  <c r="E33" i="8"/>
  <c r="G33" i="8" s="1"/>
  <c r="E12" i="8"/>
  <c r="G12" i="8" s="1"/>
  <c r="E13" i="8"/>
  <c r="G13" i="8" s="1"/>
  <c r="E14" i="8"/>
  <c r="G14" i="8" s="1"/>
  <c r="E15" i="8"/>
  <c r="G15" i="8" s="1"/>
  <c r="E16" i="8"/>
  <c r="G16" i="8" s="1"/>
  <c r="E17" i="8"/>
  <c r="G17" i="8" s="1"/>
  <c r="E18" i="8"/>
  <c r="G18" i="8" s="1"/>
  <c r="E19" i="8"/>
  <c r="G19" i="8" s="1"/>
  <c r="E20" i="8"/>
  <c r="G20" i="8" s="1"/>
  <c r="AO31" i="7"/>
  <c r="AK31" i="7"/>
  <c r="AH31" i="7"/>
  <c r="AO30" i="7"/>
  <c r="AL32" i="7" s="1"/>
  <c r="AK30" i="7"/>
  <c r="AH30" i="7"/>
  <c r="AF32" i="7" s="1"/>
  <c r="AO18" i="7"/>
  <c r="AK18" i="7"/>
  <c r="AH18" i="7"/>
  <c r="AF19" i="7" s="1"/>
  <c r="AO17" i="7"/>
  <c r="AL19" i="7"/>
  <c r="AG172" i="7" s="1"/>
  <c r="AK17" i="7"/>
  <c r="AH17" i="7"/>
  <c r="AS1" i="7"/>
  <c r="I32" i="8"/>
  <c r="I28" i="2"/>
  <c r="AP34" i="5"/>
  <c r="AL34" i="5"/>
  <c r="AI34" i="5"/>
  <c r="AP33" i="5"/>
  <c r="AL33" i="5"/>
  <c r="AI33" i="5"/>
  <c r="AP32" i="5"/>
  <c r="AL32" i="5"/>
  <c r="AI32" i="5"/>
  <c r="AV27" i="5"/>
  <c r="AP21" i="5"/>
  <c r="AL21" i="5"/>
  <c r="AI21" i="5"/>
  <c r="AP20" i="5"/>
  <c r="AL20" i="5"/>
  <c r="AI20" i="5"/>
  <c r="AP19" i="5"/>
  <c r="AL19" i="5"/>
  <c r="AI19" i="5"/>
  <c r="AH88" i="5"/>
  <c r="AT1" i="5"/>
  <c r="J28" i="22"/>
  <c r="I23" i="4"/>
  <c r="AC613" i="21"/>
  <c r="Y613" i="21"/>
  <c r="AC612" i="21"/>
  <c r="Y612" i="21"/>
  <c r="AC611" i="21"/>
  <c r="Y611" i="21"/>
  <c r="AC610" i="21"/>
  <c r="Y610" i="21"/>
  <c r="AC609" i="21"/>
  <c r="Y609" i="21"/>
  <c r="AC608" i="21"/>
  <c r="Y608" i="21"/>
  <c r="AC607" i="21"/>
  <c r="Y607" i="21"/>
  <c r="AC606" i="21"/>
  <c r="Y606" i="21"/>
  <c r="AC605" i="21"/>
  <c r="Y605" i="21"/>
  <c r="AC604" i="21"/>
  <c r="Y604" i="21"/>
  <c r="AC603" i="21"/>
  <c r="AC602" i="21"/>
  <c r="Y602" i="21"/>
  <c r="AC601" i="21"/>
  <c r="Y601" i="21"/>
  <c r="AC600" i="21"/>
  <c r="Y600" i="21"/>
  <c r="AC599" i="21"/>
  <c r="Y599" i="21"/>
  <c r="AC598" i="21"/>
  <c r="Y598" i="21"/>
  <c r="AC597" i="21"/>
  <c r="Y597" i="21"/>
  <c r="AC596" i="21"/>
  <c r="Y596" i="21"/>
  <c r="AC595" i="21"/>
  <c r="Y595" i="21"/>
  <c r="AC594" i="21"/>
  <c r="Y594" i="21"/>
  <c r="AC593" i="21"/>
  <c r="Y593" i="21"/>
  <c r="AC592" i="21"/>
  <c r="Y592" i="21"/>
  <c r="AC591" i="21"/>
  <c r="Y591" i="21"/>
  <c r="AC590" i="21"/>
  <c r="Y590" i="21"/>
  <c r="AC589" i="21"/>
  <c r="Y589" i="21"/>
  <c r="AC588" i="21"/>
  <c r="Y588" i="21"/>
  <c r="AC587" i="21"/>
  <c r="Y587" i="21"/>
  <c r="AC586" i="21"/>
  <c r="Y586" i="21"/>
  <c r="AC585" i="21"/>
  <c r="Y585" i="21"/>
  <c r="AC584" i="21"/>
  <c r="Y584" i="21"/>
  <c r="AC583" i="21"/>
  <c r="Y583" i="21"/>
  <c r="AC582" i="21"/>
  <c r="Y582" i="21"/>
  <c r="AC581" i="21"/>
  <c r="Y581" i="21"/>
  <c r="AC580" i="21"/>
  <c r="Y580" i="21"/>
  <c r="AC579" i="21"/>
  <c r="Y579" i="21"/>
  <c r="AC578" i="21"/>
  <c r="Y578" i="21"/>
  <c r="AC577" i="21"/>
  <c r="Y577" i="21"/>
  <c r="AC576" i="21"/>
  <c r="Y576" i="21"/>
  <c r="AC575" i="21"/>
  <c r="Y575" i="21"/>
  <c r="AC574" i="21"/>
  <c r="Y574" i="21"/>
  <c r="AC573" i="21"/>
  <c r="Y573" i="21"/>
  <c r="AC572" i="21"/>
  <c r="Y572" i="21"/>
  <c r="AC571" i="21"/>
  <c r="Y571" i="21"/>
  <c r="AC570" i="21"/>
  <c r="Y570" i="21"/>
  <c r="AC569" i="21"/>
  <c r="Y569" i="21"/>
  <c r="AC568" i="21"/>
  <c r="Y568" i="21"/>
  <c r="AC567" i="21"/>
  <c r="Y567" i="21"/>
  <c r="AC566" i="21"/>
  <c r="Y566" i="21"/>
  <c r="AC565" i="21"/>
  <c r="Y565" i="21"/>
  <c r="AC564" i="21"/>
  <c r="Y564" i="21"/>
  <c r="AC563" i="21"/>
  <c r="AC562" i="21"/>
  <c r="Y562" i="21"/>
  <c r="AC561" i="21"/>
  <c r="Y561" i="21"/>
  <c r="AC560" i="21"/>
  <c r="Y560" i="21"/>
  <c r="AC559" i="21"/>
  <c r="Y559" i="21"/>
  <c r="AC558" i="21"/>
  <c r="Y558" i="21"/>
  <c r="AC557" i="21"/>
  <c r="Y557" i="21"/>
  <c r="AC556" i="21"/>
  <c r="Y556" i="21"/>
  <c r="AC555" i="21"/>
  <c r="Y555" i="21"/>
  <c r="AC554" i="21"/>
  <c r="Y554" i="21"/>
  <c r="AC549" i="21"/>
  <c r="Y549" i="21"/>
  <c r="AC548" i="21"/>
  <c r="Y548" i="21"/>
  <c r="AC547" i="21"/>
  <c r="Y547" i="21"/>
  <c r="AC546" i="21"/>
  <c r="Y546" i="21"/>
  <c r="AC545" i="21"/>
  <c r="Y545" i="21"/>
  <c r="AC544" i="21"/>
  <c r="Y544" i="21"/>
  <c r="AC543" i="21"/>
  <c r="Y543" i="21"/>
  <c r="AC542" i="21"/>
  <c r="Y542" i="21"/>
  <c r="AC541" i="21"/>
  <c r="Y541" i="21"/>
  <c r="AC540" i="21"/>
  <c r="Y540" i="21"/>
  <c r="AC539" i="21"/>
  <c r="Y539" i="21"/>
  <c r="AC538" i="21"/>
  <c r="Y538" i="21"/>
  <c r="AC537" i="21"/>
  <c r="Y537" i="21"/>
  <c r="AC536" i="21"/>
  <c r="Y536" i="21"/>
  <c r="AC535" i="21"/>
  <c r="Y535" i="21"/>
  <c r="AC534" i="21"/>
  <c r="Y534" i="21"/>
  <c r="AC533" i="21"/>
  <c r="Y533" i="21"/>
  <c r="AC532" i="21"/>
  <c r="Y532" i="21"/>
  <c r="AC531" i="21"/>
  <c r="Y531" i="21"/>
  <c r="AC530" i="21"/>
  <c r="Y530" i="21"/>
  <c r="AC529" i="21"/>
  <c r="Y529" i="21"/>
  <c r="AC528" i="21"/>
  <c r="Y528" i="21"/>
  <c r="AC527" i="21"/>
  <c r="Y527" i="21"/>
  <c r="AC526" i="21"/>
  <c r="Y526" i="21"/>
  <c r="AC525" i="21"/>
  <c r="Y525" i="21"/>
  <c r="AC524" i="21"/>
  <c r="Y524" i="21"/>
  <c r="AC523" i="21"/>
  <c r="Y523" i="21"/>
  <c r="Y522" i="21"/>
  <c r="AC521" i="21"/>
  <c r="Y521" i="21"/>
  <c r="AC520" i="21"/>
  <c r="Y520" i="21"/>
  <c r="AC519" i="21"/>
  <c r="Y519" i="21"/>
  <c r="AC518" i="21"/>
  <c r="Y518" i="21"/>
  <c r="AC517" i="21"/>
  <c r="Y517" i="21"/>
  <c r="AC516" i="21"/>
  <c r="Y516" i="21"/>
  <c r="AC515" i="21"/>
  <c r="Y515" i="21"/>
  <c r="AC514" i="21"/>
  <c r="AC513" i="21"/>
  <c r="Y513" i="21"/>
  <c r="AC512" i="21"/>
  <c r="Y512" i="21"/>
  <c r="AC511" i="21"/>
  <c r="Y511" i="21"/>
  <c r="AC510" i="21"/>
  <c r="Y510" i="21"/>
  <c r="AC509" i="21"/>
  <c r="Y509" i="21"/>
  <c r="AC508" i="21"/>
  <c r="Y508" i="21"/>
  <c r="AC507" i="21"/>
  <c r="Y507" i="21"/>
  <c r="AC506" i="21"/>
  <c r="Y506" i="21"/>
  <c r="AC505" i="21"/>
  <c r="Y505" i="21"/>
  <c r="AC504" i="21"/>
  <c r="Y504" i="21"/>
  <c r="AC503" i="21"/>
  <c r="Y503" i="21"/>
  <c r="AC502" i="21"/>
  <c r="Y502" i="21"/>
  <c r="AC501" i="21"/>
  <c r="Y501" i="21"/>
  <c r="AC500" i="21"/>
  <c r="Y500" i="21"/>
  <c r="AC499" i="21"/>
  <c r="AC498" i="21"/>
  <c r="Y498" i="21"/>
  <c r="AC497" i="21"/>
  <c r="Y497" i="21"/>
  <c r="AC496" i="21"/>
  <c r="Y496" i="21"/>
  <c r="AC495" i="21"/>
  <c r="Y495" i="21"/>
  <c r="AC494" i="21"/>
  <c r="Y494" i="21"/>
  <c r="AC493" i="21"/>
  <c r="Y493" i="21"/>
  <c r="AC492" i="21"/>
  <c r="Y492" i="21"/>
  <c r="AC491" i="21"/>
  <c r="Y491" i="21"/>
  <c r="AC490" i="21"/>
  <c r="Y490" i="21"/>
  <c r="AC485" i="21"/>
  <c r="Y485" i="21"/>
  <c r="AC484" i="21"/>
  <c r="Y484" i="21"/>
  <c r="AC483" i="21"/>
  <c r="Y483" i="21"/>
  <c r="AC482" i="21"/>
  <c r="Y482" i="21"/>
  <c r="AC481" i="21"/>
  <c r="Y481" i="21"/>
  <c r="AC480" i="21"/>
  <c r="Y480" i="21"/>
  <c r="AC479" i="21"/>
  <c r="Y479" i="21"/>
  <c r="AC478" i="21"/>
  <c r="Y478" i="21"/>
  <c r="AC477" i="21"/>
  <c r="Y477" i="21"/>
  <c r="AC476" i="21"/>
  <c r="Y476" i="21"/>
  <c r="AC475" i="21"/>
  <c r="Y475" i="21"/>
  <c r="AC474" i="21"/>
  <c r="Y474" i="21"/>
  <c r="AC473" i="21"/>
  <c r="Y473" i="21"/>
  <c r="AC472" i="21"/>
  <c r="Y472" i="21"/>
  <c r="AC471" i="21"/>
  <c r="Y471" i="21"/>
  <c r="AC470" i="21"/>
  <c r="Y470" i="21"/>
  <c r="AC469" i="21"/>
  <c r="Y469" i="21"/>
  <c r="AC468" i="21"/>
  <c r="Y468" i="21"/>
  <c r="AC467" i="21"/>
  <c r="Y467" i="21"/>
  <c r="AC466" i="21"/>
  <c r="Y466" i="21"/>
  <c r="AC465" i="21"/>
  <c r="Y465" i="21"/>
  <c r="AD657" i="21" s="1"/>
  <c r="AC657" i="21" s="1"/>
  <c r="AC464" i="21"/>
  <c r="Y464" i="21"/>
  <c r="AC463" i="21"/>
  <c r="Y463" i="21"/>
  <c r="AD655" i="21" s="1"/>
  <c r="AC655" i="21" s="1"/>
  <c r="AC462" i="21"/>
  <c r="Y462" i="21"/>
  <c r="AC461" i="21"/>
  <c r="Y461" i="21"/>
  <c r="AC460" i="21"/>
  <c r="Y460" i="21"/>
  <c r="AC459" i="21"/>
  <c r="Y459" i="21"/>
  <c r="AC458" i="21"/>
  <c r="Y458" i="21"/>
  <c r="AC457" i="21"/>
  <c r="Y457" i="21"/>
  <c r="AC456" i="21"/>
  <c r="Y456" i="21"/>
  <c r="AC455" i="21"/>
  <c r="Y455" i="21"/>
  <c r="AC454" i="21"/>
  <c r="Y454" i="21"/>
  <c r="AC453" i="21"/>
  <c r="Y453" i="21"/>
  <c r="AC452" i="21"/>
  <c r="Y452" i="21"/>
  <c r="AC451" i="21"/>
  <c r="Y451" i="21"/>
  <c r="AC449" i="21"/>
  <c r="Y449" i="21"/>
  <c r="AC448" i="21"/>
  <c r="Y448" i="21"/>
  <c r="AC447" i="21"/>
  <c r="Y447" i="21"/>
  <c r="AC446" i="21"/>
  <c r="Y446" i="21"/>
  <c r="AC445" i="21"/>
  <c r="Y445" i="21"/>
  <c r="AC444" i="21"/>
  <c r="Y444" i="21"/>
  <c r="AC443" i="21"/>
  <c r="Y443" i="21"/>
  <c r="AC442" i="21"/>
  <c r="Y442" i="21"/>
  <c r="AC441" i="21"/>
  <c r="Y441" i="21"/>
  <c r="AC440" i="21"/>
  <c r="Y440" i="21"/>
  <c r="AC439" i="21"/>
  <c r="Y439" i="21"/>
  <c r="AC438" i="21"/>
  <c r="Y438" i="21"/>
  <c r="AC437" i="21"/>
  <c r="Y437" i="21"/>
  <c r="AC436" i="21"/>
  <c r="Y436" i="21"/>
  <c r="AC435" i="21"/>
  <c r="AC434" i="21"/>
  <c r="Y434" i="21"/>
  <c r="AC433" i="21"/>
  <c r="Y433" i="21"/>
  <c r="AC432" i="21"/>
  <c r="Y432" i="21"/>
  <c r="AC431" i="21"/>
  <c r="Y431" i="21"/>
  <c r="AC430" i="21"/>
  <c r="Y430" i="21"/>
  <c r="AC429" i="21"/>
  <c r="Y429" i="21"/>
  <c r="AC428" i="21"/>
  <c r="Y428" i="21"/>
  <c r="AC427" i="21"/>
  <c r="Y427" i="21"/>
  <c r="AC426" i="21"/>
  <c r="Y426" i="21"/>
  <c r="Y363" i="21"/>
  <c r="AD19" i="21"/>
  <c r="AB20" i="21" s="1"/>
  <c r="AA19" i="21"/>
  <c r="AD7" i="21"/>
  <c r="AA7" i="21"/>
  <c r="Y8" i="21" s="1"/>
  <c r="AA8" i="21" s="1"/>
  <c r="Y9" i="21" s="1"/>
  <c r="AD76" i="21" s="1"/>
  <c r="AI1" i="21"/>
  <c r="H42" i="22"/>
  <c r="H41" i="22"/>
  <c r="H40" i="22"/>
  <c r="H39" i="22"/>
  <c r="H38" i="22"/>
  <c r="H37" i="22"/>
  <c r="H36" i="22"/>
  <c r="H35" i="22"/>
  <c r="H34" i="22"/>
  <c r="H33" i="22"/>
  <c r="H32" i="22"/>
  <c r="H43" i="22" s="1"/>
  <c r="AA15" i="22" s="1"/>
  <c r="H31" i="22"/>
  <c r="H29" i="22"/>
  <c r="H28" i="22"/>
  <c r="H27" i="22"/>
  <c r="H26" i="22"/>
  <c r="H25" i="22"/>
  <c r="H24" i="22"/>
  <c r="H23" i="22"/>
  <c r="H22" i="22"/>
  <c r="H21" i="22"/>
  <c r="H30" i="22"/>
  <c r="H20" i="22"/>
  <c r="H19" i="22"/>
  <c r="H18" i="22"/>
  <c r="H16" i="22"/>
  <c r="H15" i="22"/>
  <c r="H14" i="22"/>
  <c r="H13" i="22"/>
  <c r="H12" i="22"/>
  <c r="H11" i="22"/>
  <c r="H10" i="22"/>
  <c r="H9" i="22"/>
  <c r="H8" i="22"/>
  <c r="H7" i="22"/>
  <c r="H6" i="22"/>
  <c r="H5" i="22"/>
  <c r="H17" i="22"/>
  <c r="O34" i="22" s="1"/>
  <c r="Y20" i="44"/>
  <c r="V20" i="44"/>
  <c r="L20" i="44"/>
  <c r="M20" i="44" s="1"/>
  <c r="Y19" i="44"/>
  <c r="V19" i="44"/>
  <c r="S19" i="44"/>
  <c r="P19" i="44"/>
  <c r="L19" i="44"/>
  <c r="M19" i="44" s="1"/>
  <c r="Y18" i="44"/>
  <c r="V18" i="44"/>
  <c r="S18" i="44"/>
  <c r="P18" i="44"/>
  <c r="L18" i="44"/>
  <c r="M18" i="44" s="1"/>
  <c r="Y17" i="44"/>
  <c r="V17" i="44"/>
  <c r="S17" i="44"/>
  <c r="P17" i="44"/>
  <c r="L17" i="44"/>
  <c r="M17" i="44" s="1"/>
  <c r="Y16" i="44"/>
  <c r="V16" i="44"/>
  <c r="S16" i="44"/>
  <c r="P16" i="44"/>
  <c r="L16" i="44"/>
  <c r="M16" i="44" s="1"/>
  <c r="Y8" i="44"/>
  <c r="V8" i="44"/>
  <c r="S8" i="44"/>
  <c r="P8" i="44"/>
  <c r="L8" i="44"/>
  <c r="M8" i="44" s="1"/>
  <c r="AC7" i="44"/>
  <c r="Y7" i="44"/>
  <c r="V7" i="44"/>
  <c r="S7" i="44"/>
  <c r="P7" i="44"/>
  <c r="L7" i="44"/>
  <c r="M7" i="44"/>
  <c r="AC6" i="44"/>
  <c r="Y6" i="44"/>
  <c r="V6" i="44"/>
  <c r="S6" i="44"/>
  <c r="P6" i="44"/>
  <c r="L6" i="44"/>
  <c r="M6" i="44" s="1"/>
  <c r="AC5" i="44"/>
  <c r="Y5" i="44"/>
  <c r="V5" i="44"/>
  <c r="S5" i="44"/>
  <c r="P5" i="44"/>
  <c r="L5" i="44"/>
  <c r="M5" i="44" s="1"/>
  <c r="AC4" i="44"/>
  <c r="Y4" i="44"/>
  <c r="V4" i="44"/>
  <c r="S4" i="44"/>
  <c r="P4" i="44"/>
  <c r="L4" i="44"/>
  <c r="M4" i="44" s="1"/>
  <c r="F17" i="44"/>
  <c r="F16" i="44"/>
  <c r="F15" i="44"/>
  <c r="F11" i="44"/>
  <c r="F10" i="44"/>
  <c r="F9" i="44"/>
  <c r="F8" i="44"/>
  <c r="F7" i="44"/>
  <c r="F6" i="44"/>
  <c r="F5" i="44"/>
  <c r="F4" i="44"/>
  <c r="O29" i="44"/>
  <c r="W29" i="44"/>
  <c r="O28" i="44"/>
  <c r="W28" i="44" s="1"/>
  <c r="O27" i="44"/>
  <c r="W27" i="44"/>
  <c r="O26" i="44"/>
  <c r="W26" i="44" s="1"/>
  <c r="O25" i="44"/>
  <c r="W25" i="44"/>
  <c r="AC19" i="44"/>
  <c r="AC18" i="44"/>
  <c r="F18" i="44"/>
  <c r="AC17" i="44"/>
  <c r="AC16" i="44"/>
  <c r="F14" i="44"/>
  <c r="Y11" i="44"/>
  <c r="Q11" i="44"/>
  <c r="Y10" i="44"/>
  <c r="Q10" i="44"/>
  <c r="AB11" i="44" s="1"/>
  <c r="X14" i="60" s="1"/>
  <c r="V1" i="44"/>
  <c r="AC20" i="41"/>
  <c r="Y20" i="41"/>
  <c r="V20" i="41"/>
  <c r="S20" i="41"/>
  <c r="P20" i="41"/>
  <c r="L20" i="41"/>
  <c r="M20" i="41" s="1"/>
  <c r="AC19" i="41"/>
  <c r="Y19" i="41"/>
  <c r="V19" i="41"/>
  <c r="S19" i="41"/>
  <c r="P19" i="41"/>
  <c r="L19" i="41"/>
  <c r="M19" i="41"/>
  <c r="AC18" i="41"/>
  <c r="Y18" i="41"/>
  <c r="V18" i="41"/>
  <c r="S18" i="41"/>
  <c r="P18" i="41"/>
  <c r="L18" i="41"/>
  <c r="M18" i="41" s="1"/>
  <c r="Y17" i="41"/>
  <c r="V17" i="41"/>
  <c r="S17" i="41"/>
  <c r="P17" i="41"/>
  <c r="V7" i="41"/>
  <c r="S7" i="41"/>
  <c r="P7" i="41"/>
  <c r="L7" i="41"/>
  <c r="M7" i="41" s="1"/>
  <c r="V6" i="41"/>
  <c r="S6" i="41"/>
  <c r="P6" i="41"/>
  <c r="L6" i="41"/>
  <c r="M6" i="41"/>
  <c r="Y5" i="41"/>
  <c r="V5" i="41"/>
  <c r="S5" i="41"/>
  <c r="P5" i="41"/>
  <c r="M5" i="41"/>
  <c r="Y4" i="41"/>
  <c r="V4" i="41"/>
  <c r="S4" i="41"/>
  <c r="P4" i="41"/>
  <c r="M4" i="41"/>
  <c r="F14" i="41"/>
  <c r="F13" i="41"/>
  <c r="F12" i="41"/>
  <c r="O30" i="41"/>
  <c r="W30" i="41"/>
  <c r="O29" i="41"/>
  <c r="W29" i="41" s="1"/>
  <c r="O28" i="41"/>
  <c r="W28" i="41"/>
  <c r="O26" i="41"/>
  <c r="W26" i="41" s="1"/>
  <c r="L22" i="41"/>
  <c r="M22" i="41"/>
  <c r="F17" i="41"/>
  <c r="F15" i="41"/>
  <c r="Y12" i="41"/>
  <c r="Q12" i="41"/>
  <c r="Y11" i="41"/>
  <c r="Q11" i="41"/>
  <c r="F9" i="41"/>
  <c r="M9" i="41"/>
  <c r="F8" i="41"/>
  <c r="AC7" i="41"/>
  <c r="F7" i="41"/>
  <c r="AC6" i="41"/>
  <c r="F6" i="41"/>
  <c r="AC5" i="41"/>
  <c r="F5" i="41"/>
  <c r="AC4" i="41"/>
  <c r="F4" i="41"/>
  <c r="V1" i="41"/>
  <c r="H21" i="28"/>
  <c r="H31" i="28"/>
  <c r="H32" i="28"/>
  <c r="H33" i="28"/>
  <c r="H34" i="28"/>
  <c r="H35" i="28"/>
  <c r="H36" i="28"/>
  <c r="H37" i="28"/>
  <c r="H38" i="28"/>
  <c r="H39" i="28"/>
  <c r="H40" i="28"/>
  <c r="H41" i="28"/>
  <c r="H18" i="28"/>
  <c r="H19" i="28"/>
  <c r="H20" i="28"/>
  <c r="H22" i="28"/>
  <c r="H23" i="28"/>
  <c r="H24" i="28"/>
  <c r="H25" i="28"/>
  <c r="H26" i="28"/>
  <c r="H27" i="28"/>
  <c r="H28" i="28"/>
  <c r="H5" i="28"/>
  <c r="H6" i="28"/>
  <c r="H7" i="28"/>
  <c r="H8" i="28"/>
  <c r="H9" i="28"/>
  <c r="H10" i="28"/>
  <c r="H11" i="28"/>
  <c r="H12" i="28"/>
  <c r="H13" i="28"/>
  <c r="H14" i="28"/>
  <c r="H15" i="28"/>
  <c r="AJ41" i="26"/>
  <c r="AW6" i="26"/>
  <c r="AG41" i="26"/>
  <c r="AW5" i="26" s="1"/>
  <c r="AD41" i="26"/>
  <c r="AW4" i="26"/>
  <c r="AJ19" i="26"/>
  <c r="AE177" i="26" s="1"/>
  <c r="AG19" i="26"/>
  <c r="AS5" i="26"/>
  <c r="AF10" i="26"/>
  <c r="AV6" i="26"/>
  <c r="AR6" i="26"/>
  <c r="AV5" i="26"/>
  <c r="AR5" i="26"/>
  <c r="AV4" i="26"/>
  <c r="AR4" i="26"/>
  <c r="AT53" i="26" s="1"/>
  <c r="F24" i="25"/>
  <c r="H24" i="25"/>
  <c r="N29" i="25"/>
  <c r="F25" i="25"/>
  <c r="H25" i="25"/>
  <c r="N30" i="25"/>
  <c r="F26" i="25"/>
  <c r="H26" i="25" s="1"/>
  <c r="N31" i="25" s="1"/>
  <c r="F27" i="25"/>
  <c r="H27" i="25" s="1"/>
  <c r="N32" i="25" s="1"/>
  <c r="F11" i="25"/>
  <c r="H11" i="25" s="1"/>
  <c r="O11" i="25"/>
  <c r="Q11" i="25" s="1"/>
  <c r="N22" i="25" s="1"/>
  <c r="F33" i="25"/>
  <c r="H33" i="25"/>
  <c r="U29" i="18"/>
  <c r="M65" i="18"/>
  <c r="R65" i="18"/>
  <c r="M64" i="18"/>
  <c r="R64" i="18"/>
  <c r="M62" i="18"/>
  <c r="R62" i="18"/>
  <c r="M61" i="18"/>
  <c r="R61" i="18"/>
  <c r="R59" i="18"/>
  <c r="M59" i="18"/>
  <c r="R35" i="18"/>
  <c r="R37" i="18"/>
  <c r="R39" i="18"/>
  <c r="M35" i="18"/>
  <c r="M37" i="18"/>
  <c r="S37" i="18" s="1"/>
  <c r="G37" i="18" s="1"/>
  <c r="M39" i="18"/>
  <c r="E42" i="2"/>
  <c r="G42" i="2" s="1"/>
  <c r="E41" i="2"/>
  <c r="G41" i="2" s="1"/>
  <c r="G38" i="2"/>
  <c r="E26" i="2"/>
  <c r="G26" i="2" s="1"/>
  <c r="E22" i="2"/>
  <c r="G22" i="2" s="1"/>
  <c r="E21" i="2"/>
  <c r="G21" i="2" s="1"/>
  <c r="E18" i="2"/>
  <c r="G18" i="2" s="1"/>
  <c r="F31" i="2"/>
  <c r="R1" i="2"/>
  <c r="F9" i="2"/>
  <c r="F5" i="2"/>
  <c r="U28" i="2"/>
  <c r="F9" i="25"/>
  <c r="H9" i="25" s="1"/>
  <c r="N25" i="25" s="1"/>
  <c r="O9" i="25"/>
  <c r="Q9" i="25" s="1"/>
  <c r="N20" i="25" s="1"/>
  <c r="F20" i="25"/>
  <c r="H20" i="25" s="1"/>
  <c r="F21" i="25"/>
  <c r="H21" i="25"/>
  <c r="N26" i="25" s="1"/>
  <c r="F22" i="25"/>
  <c r="H22" i="25" s="1"/>
  <c r="F23" i="25"/>
  <c r="H23" i="25"/>
  <c r="N28" i="25"/>
  <c r="L5" i="27"/>
  <c r="M5" i="27" s="1"/>
  <c r="L6" i="27"/>
  <c r="M6" i="27" s="1"/>
  <c r="M9" i="27"/>
  <c r="X33" i="28" s="1"/>
  <c r="L7" i="27"/>
  <c r="M7" i="27" s="1"/>
  <c r="L8" i="27"/>
  <c r="M8" i="27" s="1"/>
  <c r="P4" i="27"/>
  <c r="P5" i="27"/>
  <c r="S4" i="27"/>
  <c r="S5" i="27"/>
  <c r="V4" i="27"/>
  <c r="V5" i="27"/>
  <c r="Y4" i="27"/>
  <c r="Y5" i="27"/>
  <c r="AC4" i="27"/>
  <c r="AC5" i="27"/>
  <c r="AC7" i="27"/>
  <c r="V1" i="27"/>
  <c r="F4" i="27"/>
  <c r="F5" i="27"/>
  <c r="F6" i="27"/>
  <c r="F7" i="27"/>
  <c r="F8" i="27"/>
  <c r="F9" i="27"/>
  <c r="F10" i="27"/>
  <c r="Q10" i="27"/>
  <c r="Y10" i="27"/>
  <c r="F11" i="27"/>
  <c r="Q11" i="27"/>
  <c r="AB11" i="27" s="1"/>
  <c r="Y11" i="27"/>
  <c r="F14" i="27"/>
  <c r="F15" i="27"/>
  <c r="F16" i="27"/>
  <c r="F17" i="27"/>
  <c r="F18" i="27"/>
  <c r="M16" i="27"/>
  <c r="P16" i="27"/>
  <c r="S16" i="27"/>
  <c r="V16" i="27"/>
  <c r="Y16" i="27"/>
  <c r="AC16" i="27"/>
  <c r="L17" i="27"/>
  <c r="M17" i="27" s="1"/>
  <c r="P17" i="27"/>
  <c r="S17" i="27"/>
  <c r="V17" i="27"/>
  <c r="Y17" i="27"/>
  <c r="AC17" i="27"/>
  <c r="L18" i="27"/>
  <c r="M18" i="27" s="1"/>
  <c r="AC18" i="27"/>
  <c r="L19" i="27"/>
  <c r="M19" i="27"/>
  <c r="AC19" i="27"/>
  <c r="L20" i="27"/>
  <c r="M20" i="27" s="1"/>
  <c r="O25" i="27"/>
  <c r="W25" i="27" s="1"/>
  <c r="O26" i="27"/>
  <c r="W26" i="27" s="1"/>
  <c r="O27" i="27"/>
  <c r="W27" i="27" s="1"/>
  <c r="O28" i="27"/>
  <c r="W28" i="27" s="1"/>
  <c r="O29" i="27"/>
  <c r="W29" i="27" s="1"/>
  <c r="F7" i="25"/>
  <c r="H7" i="25" s="1"/>
  <c r="O7" i="25"/>
  <c r="Q7" i="25" s="1"/>
  <c r="N18" i="25" s="1"/>
  <c r="F18" i="25"/>
  <c r="H18" i="25" s="1"/>
  <c r="F8" i="25"/>
  <c r="H8" i="25"/>
  <c r="N24" i="25" s="1"/>
  <c r="O8" i="25"/>
  <c r="Q8" i="25" s="1"/>
  <c r="N19" i="25" s="1"/>
  <c r="F19" i="25"/>
  <c r="H19" i="25" s="1"/>
  <c r="H16" i="28"/>
  <c r="H29" i="28"/>
  <c r="H42" i="28"/>
  <c r="U1" i="28"/>
  <c r="X35" i="28"/>
  <c r="M1" i="25"/>
  <c r="G25" i="4"/>
  <c r="E26" i="4"/>
  <c r="G26" i="4" s="1"/>
  <c r="G9" i="4"/>
  <c r="F167" i="4" s="1"/>
  <c r="E167" i="4" s="1"/>
  <c r="F69" i="4"/>
  <c r="G10" i="4"/>
  <c r="G14" i="4"/>
  <c r="F207" i="4" s="1"/>
  <c r="E207" i="4" s="1"/>
  <c r="G15" i="4"/>
  <c r="G4" i="4"/>
  <c r="F187" i="4"/>
  <c r="E187" i="4" s="1"/>
  <c r="G5" i="4"/>
  <c r="F182" i="4" s="1"/>
  <c r="E182" i="4" s="1"/>
  <c r="F43" i="4"/>
  <c r="G19" i="4"/>
  <c r="G20" i="4"/>
  <c r="P1" i="4"/>
  <c r="U24" i="4"/>
  <c r="R1" i="8"/>
  <c r="U32" i="8"/>
  <c r="R13" i="22"/>
  <c r="T1" i="22"/>
  <c r="W29" i="22"/>
  <c r="T1" i="33"/>
  <c r="P7" i="28"/>
  <c r="AE7" i="28" s="1"/>
  <c r="P36" i="28"/>
  <c r="T38" i="28"/>
  <c r="T11" i="28"/>
  <c r="P11" i="28"/>
  <c r="P38" i="28"/>
  <c r="P9" i="28"/>
  <c r="AE9" i="28" s="1"/>
  <c r="O10" i="4"/>
  <c r="AA10" i="4" s="1"/>
  <c r="O12" i="4"/>
  <c r="AA12" i="4" s="1"/>
  <c r="O25" i="4"/>
  <c r="AA25" i="4" s="1"/>
  <c r="O30" i="22"/>
  <c r="O5" i="22"/>
  <c r="AD5" i="22" s="1"/>
  <c r="T36" i="28"/>
  <c r="AE36" i="28" s="1"/>
  <c r="O7" i="22"/>
  <c r="AD7" i="22" s="1"/>
  <c r="S30" i="22"/>
  <c r="AD30" i="22"/>
  <c r="O9" i="22"/>
  <c r="AD9" i="22" s="1"/>
  <c r="O32" i="22"/>
  <c r="AD32" i="22"/>
  <c r="M9" i="44"/>
  <c r="M8" i="2"/>
  <c r="AB8" i="2" s="1"/>
  <c r="M32" i="2"/>
  <c r="AB32" i="2" s="1"/>
  <c r="AD34" i="22"/>
  <c r="M4" i="8"/>
  <c r="AB4" i="8" s="1"/>
  <c r="M8" i="8"/>
  <c r="AB8" i="8" s="1"/>
  <c r="M6" i="8"/>
  <c r="AB6" i="8" s="1"/>
  <c r="Q6" i="2"/>
  <c r="Q30" i="2"/>
  <c r="M6" i="2"/>
  <c r="AB6" i="2" s="1"/>
  <c r="M4" i="2"/>
  <c r="M30" i="2"/>
  <c r="Q4" i="2"/>
  <c r="U30" i="2"/>
  <c r="E135" i="4"/>
  <c r="D135" i="4" s="1"/>
  <c r="AD629" i="64"/>
  <c r="AC629" i="64" s="1"/>
  <c r="AD32" i="62"/>
  <c r="AB33" i="62" s="1"/>
  <c r="AC522" i="21"/>
  <c r="I450" i="21"/>
  <c r="I33" i="59"/>
  <c r="J33" i="59" s="1"/>
  <c r="I35" i="59"/>
  <c r="J35" i="59" s="1"/>
  <c r="I34" i="59"/>
  <c r="J34" i="59" s="1"/>
  <c r="L13" i="59"/>
  <c r="N13" i="59" s="1"/>
  <c r="AK31" i="59"/>
  <c r="AM31" i="59" s="1"/>
  <c r="AK32" i="59"/>
  <c r="AM32" i="59" s="1"/>
  <c r="AK35" i="59"/>
  <c r="AM35" i="59" s="1"/>
  <c r="I13" i="59"/>
  <c r="J13" i="59" s="1"/>
  <c r="L31" i="59"/>
  <c r="N31" i="59" s="1"/>
  <c r="AH31" i="59"/>
  <c r="AI31" i="59" s="1"/>
  <c r="AH32" i="59"/>
  <c r="AI32" i="59" s="1"/>
  <c r="L33" i="59"/>
  <c r="N33" i="59" s="1"/>
  <c r="AH33" i="59"/>
  <c r="AI33" i="59" s="1"/>
  <c r="L34" i="59"/>
  <c r="N34" i="59" s="1"/>
  <c r="AH35" i="59"/>
  <c r="AI35" i="59" s="1"/>
  <c r="G133" i="59"/>
  <c r="AD251" i="21"/>
  <c r="Z251" i="21"/>
  <c r="AC75" i="21"/>
  <c r="Y75" i="21"/>
  <c r="AD120" i="21"/>
  <c r="Z125" i="21"/>
  <c r="AD163" i="21"/>
  <c r="Z163" i="21"/>
  <c r="Y563" i="21"/>
  <c r="E435" i="21"/>
  <c r="I75" i="21"/>
  <c r="E75" i="21"/>
  <c r="E563" i="21"/>
  <c r="J163" i="21"/>
  <c r="F163" i="21"/>
  <c r="E514" i="21"/>
  <c r="F125" i="21"/>
  <c r="J120" i="21"/>
  <c r="Y514" i="21"/>
  <c r="Y435" i="21"/>
  <c r="AK121" i="5"/>
  <c r="AJ178" i="5"/>
  <c r="AJ358" i="5" s="1"/>
  <c r="AJ172" i="5"/>
  <c r="AL264" i="5"/>
  <c r="E98" i="4"/>
  <c r="F190" i="4"/>
  <c r="E190" i="4" s="1"/>
  <c r="F118" i="4"/>
  <c r="H96" i="32"/>
  <c r="Y46" i="32"/>
  <c r="AS6" i="59"/>
  <c r="AS4" i="59"/>
  <c r="AB8" i="21"/>
  <c r="Z47" i="21" s="1"/>
  <c r="W15" i="22"/>
  <c r="O36" i="22"/>
  <c r="AD36" i="22" s="1"/>
  <c r="H17" i="63"/>
  <c r="H30" i="63"/>
  <c r="H43" i="63"/>
  <c r="Y342" i="64"/>
  <c r="Y356" i="64"/>
  <c r="AC364" i="64"/>
  <c r="AC372" i="64"/>
  <c r="Y373" i="64"/>
  <c r="Y375" i="64"/>
  <c r="Y362" i="64"/>
  <c r="AA15" i="63"/>
  <c r="AD38" i="63"/>
  <c r="W15" i="63"/>
  <c r="AD36" i="63"/>
  <c r="P4" i="60"/>
  <c r="AE4" i="60" s="1"/>
  <c r="T44" i="60" s="1"/>
  <c r="AI364" i="7"/>
  <c r="I358" i="7"/>
  <c r="E32" i="7"/>
  <c r="I9" i="57"/>
  <c r="J9" i="57" s="1"/>
  <c r="AS6" i="57"/>
  <c r="AE177" i="57"/>
  <c r="G33" i="26"/>
  <c r="AS6" i="26"/>
  <c r="H139" i="26"/>
  <c r="W343" i="32"/>
  <c r="G46" i="32"/>
  <c r="W310" i="32"/>
  <c r="W320" i="32"/>
  <c r="W333" i="32"/>
  <c r="W317" i="32"/>
  <c r="W340" i="32"/>
  <c r="W312" i="32"/>
  <c r="X15" i="32"/>
  <c r="X96" i="32" s="1"/>
  <c r="G145" i="32"/>
  <c r="W325" i="32"/>
  <c r="W329" i="32"/>
  <c r="W328" i="32"/>
  <c r="W322" i="32"/>
  <c r="W324" i="32"/>
  <c r="W336" i="32"/>
  <c r="Y15" i="32"/>
  <c r="X145" i="32"/>
  <c r="X321" i="32"/>
  <c r="W337" i="32"/>
  <c r="W309" i="32"/>
  <c r="W345" i="32"/>
  <c r="W327" i="32"/>
  <c r="G106" i="32"/>
  <c r="W313" i="32"/>
  <c r="W338" i="32"/>
  <c r="W311" i="32"/>
  <c r="W326" i="32"/>
  <c r="W346" i="32"/>
  <c r="W334" i="32"/>
  <c r="AK34" i="26"/>
  <c r="AM34" i="26" s="1"/>
  <c r="AS13" i="26"/>
  <c r="T6" i="26"/>
  <c r="F177" i="26"/>
  <c r="AS12" i="26"/>
  <c r="T4" i="26"/>
  <c r="X7" i="26"/>
  <c r="E84" i="26"/>
  <c r="AH9" i="26"/>
  <c r="AI9" i="26" s="1"/>
  <c r="AS4" i="26"/>
  <c r="AE84" i="26"/>
  <c r="AW12" i="26"/>
  <c r="AW11" i="26"/>
  <c r="AH35" i="26"/>
  <c r="AI35" i="26" s="1"/>
  <c r="AS11" i="26"/>
  <c r="AZ4" i="7"/>
  <c r="J118" i="7"/>
  <c r="AI32" i="7"/>
  <c r="AK340" i="7"/>
  <c r="J336" i="7"/>
  <c r="AU5" i="7"/>
  <c r="F512" i="7"/>
  <c r="AK354" i="7"/>
  <c r="AK399" i="7" s="1"/>
  <c r="AJ399" i="7" s="1"/>
  <c r="AG356" i="7"/>
  <c r="AG368" i="7"/>
  <c r="AU6" i="7"/>
  <c r="AH361" i="7"/>
  <c r="AI642" i="7"/>
  <c r="AH642" i="7" s="1"/>
  <c r="AK636" i="7"/>
  <c r="AJ636" i="7" s="1"/>
  <c r="E4" i="8"/>
  <c r="G4" i="8" s="1"/>
  <c r="G6" i="8" s="1"/>
  <c r="AF359" i="7"/>
  <c r="AI647" i="7"/>
  <c r="AH647" i="7" s="1"/>
  <c r="AZ5" i="7"/>
  <c r="AU4" i="7"/>
  <c r="AH345" i="7"/>
  <c r="AF356" i="7"/>
  <c r="AG401" i="7" s="1"/>
  <c r="AF401" i="7" s="1"/>
  <c r="AG352" i="7"/>
  <c r="AI353" i="7"/>
  <c r="AI361" i="7"/>
  <c r="AG372" i="7"/>
  <c r="AI373" i="7"/>
  <c r="AI418" i="7" s="1"/>
  <c r="AH418" i="7" s="1"/>
  <c r="I73" i="7"/>
  <c r="E73" i="7"/>
  <c r="E433" i="7"/>
  <c r="AI19" i="7"/>
  <c r="E5" i="2"/>
  <c r="E10" i="2"/>
  <c r="G10" i="2"/>
  <c r="AJ371" i="5"/>
  <c r="AG380" i="5"/>
  <c r="AG35" i="5"/>
  <c r="AI359" i="5"/>
  <c r="AK360" i="5"/>
  <c r="AG362" i="5"/>
  <c r="AI367" i="5"/>
  <c r="AK376" i="5"/>
  <c r="AK370" i="5"/>
  <c r="AJ359" i="5"/>
  <c r="AL404" i="5"/>
  <c r="AK404" i="5" s="1"/>
  <c r="AH362" i="5"/>
  <c r="AH370" i="5"/>
  <c r="AH382" i="5"/>
  <c r="AG383" i="5"/>
  <c r="AL362" i="5"/>
  <c r="AJ374" i="5"/>
  <c r="H351" i="5"/>
  <c r="G60" i="2" s="1"/>
  <c r="AV4" i="5"/>
  <c r="AI348" i="5"/>
  <c r="AK349" i="5"/>
  <c r="AG351" i="5"/>
  <c r="AK353" i="5"/>
  <c r="AG355" i="5"/>
  <c r="AI356" i="5"/>
  <c r="AG359" i="5"/>
  <c r="AI360" i="5"/>
  <c r="AG363" i="5"/>
  <c r="AI364" i="5"/>
  <c r="AG367" i="5"/>
  <c r="AI368" i="5"/>
  <c r="AK369" i="5"/>
  <c r="AG371" i="5"/>
  <c r="AI372" i="5"/>
  <c r="AK373" i="5"/>
  <c r="AI376" i="5"/>
  <c r="AK377" i="5"/>
  <c r="AG379" i="5"/>
  <c r="AI380" i="5"/>
  <c r="AK381" i="5"/>
  <c r="AK351" i="5"/>
  <c r="AI354" i="5"/>
  <c r="AG357" i="5"/>
  <c r="AK359" i="5"/>
  <c r="AG361" i="5"/>
  <c r="AI362" i="5"/>
  <c r="AK367" i="5"/>
  <c r="AG369" i="5"/>
  <c r="AI374" i="5"/>
  <c r="AG377" i="5"/>
  <c r="AI378" i="5"/>
  <c r="AK379" i="5"/>
  <c r="AG381" i="5"/>
  <c r="AI382" i="5"/>
  <c r="AH345" i="5"/>
  <c r="AJ346" i="5"/>
  <c r="AL352" i="5"/>
  <c r="E373" i="5"/>
  <c r="AG346" i="5"/>
  <c r="AJ377" i="5"/>
  <c r="H363" i="5"/>
  <c r="AG22" i="5"/>
  <c r="AH456" i="5" s="1"/>
  <c r="AG456" i="5" s="1"/>
  <c r="AK383" i="5"/>
  <c r="AJ360" i="5"/>
  <c r="AJ347" i="5"/>
  <c r="K22" i="5"/>
  <c r="F178" i="5" s="1"/>
  <c r="F358" i="5" s="1"/>
  <c r="H35" i="5"/>
  <c r="AK356" i="5"/>
  <c r="AI375" i="5"/>
  <c r="J347" i="5"/>
  <c r="J368" i="5"/>
  <c r="J376" i="5"/>
  <c r="J382" i="5"/>
  <c r="AJ22" i="5"/>
  <c r="AH441" i="5" s="1"/>
  <c r="AG441" i="5" s="1"/>
  <c r="AG345" i="5"/>
  <c r="AL377" i="5"/>
  <c r="AI422" i="5" s="1"/>
  <c r="AJ422" i="5" s="1"/>
  <c r="AH347" i="5"/>
  <c r="AH371" i="5"/>
  <c r="E35" i="5"/>
  <c r="AJ35" i="5"/>
  <c r="AK375" i="5"/>
  <c r="AI383" i="5"/>
  <c r="AH368" i="5"/>
  <c r="AJ370" i="5"/>
  <c r="AH356" i="5"/>
  <c r="AM22" i="5"/>
  <c r="AH178" i="5" s="1"/>
  <c r="AH358" i="5" s="1"/>
  <c r="AM35" i="5"/>
  <c r="AV6" i="5"/>
  <c r="AJ353" i="5"/>
  <c r="AH350" i="5"/>
  <c r="AK354" i="5"/>
  <c r="AK358" i="5"/>
  <c r="AK382" i="5"/>
  <c r="AH348" i="5"/>
  <c r="AL363" i="5"/>
  <c r="AH365" i="5"/>
  <c r="AH373" i="5"/>
  <c r="AL360" i="5"/>
  <c r="AJ367" i="5"/>
  <c r="AL368" i="5"/>
  <c r="AJ375" i="5"/>
  <c r="AH354" i="5"/>
  <c r="AL356" i="5"/>
  <c r="AL376" i="5"/>
  <c r="AI421" i="5" s="1"/>
  <c r="AJ421" i="5" s="1"/>
  <c r="AH378" i="5"/>
  <c r="AJ383" i="5"/>
  <c r="AG353" i="5"/>
  <c r="AK355" i="5"/>
  <c r="AL359" i="5"/>
  <c r="AI404" i="5" s="1"/>
  <c r="AK345" i="5"/>
  <c r="AG365" i="5"/>
  <c r="AK371" i="5"/>
  <c r="AG373" i="5"/>
  <c r="AI350" i="5"/>
  <c r="AJ355" i="5"/>
  <c r="AK362" i="5"/>
  <c r="AG364" i="5"/>
  <c r="AI365" i="5"/>
  <c r="AJ369" i="5"/>
  <c r="AL370" i="5"/>
  <c r="AL371" i="5"/>
  <c r="AL383" i="5"/>
  <c r="AJ381" i="5"/>
  <c r="AL350" i="5"/>
  <c r="AJ361" i="5"/>
  <c r="E6" i="2"/>
  <c r="I371" i="5"/>
  <c r="AI346" i="5"/>
  <c r="AK363" i="5"/>
  <c r="AK368" i="5"/>
  <c r="AG378" i="5"/>
  <c r="AI379" i="5"/>
  <c r="AK380" i="5"/>
  <c r="AG382" i="5"/>
  <c r="AL351" i="5"/>
  <c r="AL354" i="5"/>
  <c r="AJ357" i="5"/>
  <c r="AH367" i="5"/>
  <c r="E22" i="5"/>
  <c r="H83" i="5" s="1"/>
  <c r="H353" i="5" s="1"/>
  <c r="G4" i="2"/>
  <c r="E9" i="2"/>
  <c r="G9" i="2" s="1"/>
  <c r="AI358" i="5"/>
  <c r="AL358" i="5"/>
  <c r="AH360" i="5"/>
  <c r="AJ379" i="5"/>
  <c r="AL380" i="5"/>
  <c r="AJ349" i="5"/>
  <c r="AH364" i="5"/>
  <c r="AJ373" i="5"/>
  <c r="AV5" i="5"/>
  <c r="AL374" i="5"/>
  <c r="AH376" i="5"/>
  <c r="AL378" i="5"/>
  <c r="AH380" i="5"/>
  <c r="AH346" i="5"/>
  <c r="AH366" i="5"/>
  <c r="AH374" i="5"/>
  <c r="AI344" i="5"/>
  <c r="AG349" i="5"/>
  <c r="AI352" i="5"/>
  <c r="AK361" i="5"/>
  <c r="AI366" i="5"/>
  <c r="AI353" i="5"/>
  <c r="AG356" i="5"/>
  <c r="AG360" i="5"/>
  <c r="AI361" i="5"/>
  <c r="AK366" i="5"/>
  <c r="AG368" i="5"/>
  <c r="AI369" i="5"/>
  <c r="AG372" i="5"/>
  <c r="AI373" i="5"/>
  <c r="AK374" i="5"/>
  <c r="AG376" i="5"/>
  <c r="AI377" i="5"/>
  <c r="AK378" i="5"/>
  <c r="AI381" i="5"/>
  <c r="AI345" i="5"/>
  <c r="AK346" i="5"/>
  <c r="AI349" i="5"/>
  <c r="AK350" i="5"/>
  <c r="AH344" i="5"/>
  <c r="AJ345" i="5"/>
  <c r="AL346" i="5"/>
  <c r="AH352" i="5"/>
  <c r="AJ365" i="5"/>
  <c r="AL372" i="5"/>
  <c r="AL382" i="5"/>
  <c r="AL366" i="5"/>
  <c r="AH377" i="5"/>
  <c r="AJ378" i="5"/>
  <c r="AL379" i="5"/>
  <c r="AJ350" i="5"/>
  <c r="AL355" i="5"/>
  <c r="AH357" i="5"/>
  <c r="AH361" i="5"/>
  <c r="AJ362" i="5"/>
  <c r="AL367" i="5"/>
  <c r="AH369" i="5"/>
  <c r="AH414" i="5" s="1"/>
  <c r="AH381" i="5"/>
  <c r="K35" i="5"/>
  <c r="J358" i="5"/>
  <c r="I67" i="2" s="1"/>
  <c r="AK357" i="5"/>
  <c r="AK365" i="5"/>
  <c r="AI370" i="5"/>
  <c r="AG375" i="5"/>
  <c r="AK352" i="5"/>
  <c r="AI397" i="5" s="1"/>
  <c r="AJ397" i="5" s="1"/>
  <c r="AG354" i="5"/>
  <c r="AI355" i="5"/>
  <c r="AG358" i="5"/>
  <c r="AK364" i="5"/>
  <c r="AG366" i="5"/>
  <c r="AG370" i="5"/>
  <c r="AI371" i="5"/>
  <c r="AL416" i="5" s="1"/>
  <c r="AK416" i="5" s="1"/>
  <c r="AK372" i="5"/>
  <c r="AG374" i="5"/>
  <c r="AG350" i="5"/>
  <c r="AL344" i="5"/>
  <c r="AJ351" i="5"/>
  <c r="AJ363" i="5"/>
  <c r="AL364" i="5"/>
  <c r="AH372" i="5"/>
  <c r="AH379" i="5"/>
  <c r="AJ348" i="5"/>
  <c r="AH351" i="5"/>
  <c r="AJ352" i="5"/>
  <c r="AH355" i="5"/>
  <c r="AJ356" i="5"/>
  <c r="AL357" i="5"/>
  <c r="AH363" i="5"/>
  <c r="AJ364" i="5"/>
  <c r="AL365" i="5"/>
  <c r="AJ368" i="5"/>
  <c r="AL369" i="5"/>
  <c r="AJ372" i="5"/>
  <c r="AL373" i="5"/>
  <c r="AH375" i="5"/>
  <c r="AJ380" i="5"/>
  <c r="AL381" i="5"/>
  <c r="H22" i="5"/>
  <c r="E122" i="5" s="1"/>
  <c r="AL419" i="5"/>
  <c r="AK419" i="5" s="1"/>
  <c r="AH383" i="5"/>
  <c r="AJ344" i="5"/>
  <c r="G5" i="2"/>
  <c r="AI351" i="5"/>
  <c r="AI357" i="5"/>
  <c r="AK344" i="5"/>
  <c r="AJ382" i="5"/>
  <c r="AG344" i="5"/>
  <c r="AK348" i="5"/>
  <c r="AG352" i="5"/>
  <c r="AI347" i="5"/>
  <c r="AL392" i="5" s="1"/>
  <c r="AK392" i="5" s="1"/>
  <c r="AG348" i="5"/>
  <c r="AJ354" i="5"/>
  <c r="AL361" i="5"/>
  <c r="AJ376" i="5"/>
  <c r="AL349" i="5"/>
  <c r="AL345" i="5"/>
  <c r="BA5" i="5"/>
  <c r="AI363" i="5"/>
  <c r="AH359" i="5"/>
  <c r="AJ366" i="5"/>
  <c r="AL375" i="5"/>
  <c r="AL347" i="5"/>
  <c r="AH349" i="5"/>
  <c r="BA4" i="5"/>
  <c r="AB343" i="64"/>
  <c r="AA360" i="64"/>
  <c r="AC362" i="64"/>
  <c r="AB342" i="64"/>
  <c r="AB368" i="64"/>
  <c r="AC336" i="64"/>
  <c r="AC340" i="64"/>
  <c r="Y364" i="64"/>
  <c r="AB366" i="64"/>
  <c r="AA336" i="64"/>
  <c r="Y353" i="64"/>
  <c r="Y354" i="64"/>
  <c r="AC355" i="64"/>
  <c r="AA340" i="64"/>
  <c r="AB385" i="64" s="1"/>
  <c r="AA385" i="64" s="1"/>
  <c r="AC345" i="64"/>
  <c r="Y355" i="64"/>
  <c r="AB356" i="64"/>
  <c r="Z365" i="64"/>
  <c r="AB370" i="64"/>
  <c r="AB355" i="64"/>
  <c r="AC363" i="64"/>
  <c r="Z339" i="64"/>
  <c r="AB367" i="64"/>
  <c r="AB357" i="64"/>
  <c r="AC373" i="64"/>
  <c r="AC361" i="64"/>
  <c r="Y372" i="64"/>
  <c r="Z374" i="64"/>
  <c r="AD368" i="62"/>
  <c r="Z368" i="62"/>
  <c r="AD359" i="62"/>
  <c r="AD367" i="62"/>
  <c r="Z336" i="62"/>
  <c r="Z338" i="62"/>
  <c r="E20" i="62"/>
  <c r="F51" i="62" s="1"/>
  <c r="AD355" i="62"/>
  <c r="AD357" i="62"/>
  <c r="Z354" i="62"/>
  <c r="Z356" i="62"/>
  <c r="AD356" i="62"/>
  <c r="Z357" i="62"/>
  <c r="Z359" i="62"/>
  <c r="AD362" i="62"/>
  <c r="Z365" i="62"/>
  <c r="Z367" i="62"/>
  <c r="Z372" i="62"/>
  <c r="AD373" i="62"/>
  <c r="AD375" i="62"/>
  <c r="Z375" i="62"/>
  <c r="AD365" i="62"/>
  <c r="Z366" i="62"/>
  <c r="Z374" i="62"/>
  <c r="Z358" i="62"/>
  <c r="AD371" i="62"/>
  <c r="AA356" i="21"/>
  <c r="AA362" i="21"/>
  <c r="Y337" i="21"/>
  <c r="AC365" i="21"/>
  <c r="AC369" i="21"/>
  <c r="AA340" i="21"/>
  <c r="AC341" i="21"/>
  <c r="Y347" i="21"/>
  <c r="AA348" i="21"/>
  <c r="J32" i="21"/>
  <c r="H33" i="21" s="1"/>
  <c r="AC361" i="21"/>
  <c r="Y351" i="21"/>
  <c r="Z55" i="21"/>
  <c r="AD20" i="21"/>
  <c r="AB21" i="21" s="1"/>
  <c r="AC450" i="21" s="1"/>
  <c r="Y343" i="21"/>
  <c r="AA364" i="21"/>
  <c r="F47" i="21"/>
  <c r="G89" i="26"/>
  <c r="H133" i="26"/>
  <c r="J127" i="26"/>
  <c r="I84" i="26"/>
  <c r="AG512" i="7"/>
  <c r="AG123" i="7"/>
  <c r="AK118" i="7"/>
  <c r="J173" i="5"/>
  <c r="AL78" i="5"/>
  <c r="AL348" i="5" s="1"/>
  <c r="AI393" i="5" s="1"/>
  <c r="AI415" i="5"/>
  <c r="AJ415" i="5" s="1"/>
  <c r="AH402" i="5"/>
  <c r="AL423" i="5"/>
  <c r="AK423" i="5" s="1"/>
  <c r="AL422" i="5"/>
  <c r="AK422" i="5" s="1"/>
  <c r="AH83" i="5"/>
  <c r="AH353" i="5" s="1"/>
  <c r="AH398" i="5" s="1"/>
  <c r="AH428" i="5"/>
  <c r="AI396" i="5"/>
  <c r="AJ396" i="5" s="1"/>
  <c r="AL428" i="5"/>
  <c r="AK428" i="5" s="1"/>
  <c r="AH481" i="5"/>
  <c r="AG481" i="5" s="1"/>
  <c r="AI390" i="5"/>
  <c r="AJ390" i="5" s="1"/>
  <c r="AL399" i="5"/>
  <c r="AK399" i="5" s="1"/>
  <c r="F481" i="5"/>
  <c r="E481" i="5" s="1"/>
  <c r="AL415" i="5"/>
  <c r="AK415" i="5" s="1"/>
  <c r="AL407" i="5"/>
  <c r="AK407" i="5" s="1"/>
  <c r="AI395" i="5"/>
  <c r="AJ395" i="5" s="1"/>
  <c r="AH416" i="5"/>
  <c r="AG416" i="5" s="1"/>
  <c r="AL413" i="5"/>
  <c r="AK413" i="5" s="1"/>
  <c r="AI407" i="5"/>
  <c r="AJ407" i="5" s="1"/>
  <c r="AH407" i="5"/>
  <c r="AG407" i="5" s="1"/>
  <c r="AI394" i="5"/>
  <c r="AJ394" i="5" s="1"/>
  <c r="AL401" i="5"/>
  <c r="AK401" i="5" s="1"/>
  <c r="AH399" i="5"/>
  <c r="AL403" i="5"/>
  <c r="AK403" i="5" s="1"/>
  <c r="AK122" i="5"/>
  <c r="AK347" i="5" s="1"/>
  <c r="AI399" i="5"/>
  <c r="AJ399" i="5" s="1"/>
  <c r="AH390" i="5"/>
  <c r="AL391" i="5"/>
  <c r="AK391" i="5" s="1"/>
  <c r="AL420" i="5"/>
  <c r="AK420" i="5" s="1"/>
  <c r="AI412" i="5"/>
  <c r="AJ412" i="5" s="1"/>
  <c r="AI405" i="5"/>
  <c r="AJ405" i="5" s="1"/>
  <c r="E31" i="2"/>
  <c r="G31" i="2"/>
  <c r="AI402" i="5"/>
  <c r="AG402" i="5" s="1"/>
  <c r="AI419" i="5"/>
  <c r="AJ419" i="5" s="1"/>
  <c r="AG122" i="5"/>
  <c r="AG347" i="5" s="1"/>
  <c r="AI408" i="5"/>
  <c r="AJ408" i="5" s="1"/>
  <c r="AH424" i="5"/>
  <c r="AH412" i="5"/>
  <c r="AI426" i="5"/>
  <c r="AJ426" i="5" s="1"/>
  <c r="AL421" i="5"/>
  <c r="AK421" i="5" s="1"/>
  <c r="F83" i="5"/>
  <c r="F353" i="5" s="1"/>
  <c r="AH391" i="5"/>
  <c r="AI427" i="5"/>
  <c r="AJ427" i="5" s="1"/>
  <c r="AI416" i="5"/>
  <c r="AJ416" i="5" s="1"/>
  <c r="AH393" i="5"/>
  <c r="AL417" i="5"/>
  <c r="AK417" i="5" s="1"/>
  <c r="AH400" i="5"/>
  <c r="AI417" i="5"/>
  <c r="AJ417" i="5" s="1"/>
  <c r="AI424" i="5"/>
  <c r="AJ424" i="5" s="1"/>
  <c r="AL394" i="5"/>
  <c r="AK394" i="5" s="1"/>
  <c r="AL398" i="5"/>
  <c r="AK398" i="5" s="1"/>
  <c r="AL427" i="5"/>
  <c r="AK427" i="5" s="1"/>
  <c r="AH396" i="5"/>
  <c r="AI401" i="5"/>
  <c r="AJ401" i="5" s="1"/>
  <c r="AL390" i="5"/>
  <c r="AK390" i="5" s="1"/>
  <c r="AH427" i="5"/>
  <c r="AH395" i="5"/>
  <c r="AI428" i="5"/>
  <c r="AJ428" i="5" s="1"/>
  <c r="AH410" i="5"/>
  <c r="AL406" i="5"/>
  <c r="AK406" i="5" s="1"/>
  <c r="AH413" i="5"/>
  <c r="AH401" i="5"/>
  <c r="AG401" i="5" s="1"/>
  <c r="AL173" i="5"/>
  <c r="AL353" i="5"/>
  <c r="AI398" i="5" s="1"/>
  <c r="AJ398" i="5" s="1"/>
  <c r="AI403" i="5"/>
  <c r="AJ403" i="5" s="1"/>
  <c r="AM45" i="5"/>
  <c r="P2" i="5" s="1"/>
  <c r="AH423" i="5"/>
  <c r="AG423" i="5" s="1"/>
  <c r="AH408" i="5"/>
  <c r="AG408" i="5" s="1"/>
  <c r="AL395" i="5"/>
  <c r="AK395" i="5" s="1"/>
  <c r="AL397" i="5"/>
  <c r="AK397" i="5" s="1"/>
  <c r="AL412" i="5"/>
  <c r="AK412" i="5" s="1"/>
  <c r="E32" i="2"/>
  <c r="G32" i="2" s="1"/>
  <c r="G6" i="2"/>
  <c r="G7" i="2"/>
  <c r="M22" i="2" s="1"/>
  <c r="AI418" i="5"/>
  <c r="AJ418" i="5" s="1"/>
  <c r="AL393" i="5"/>
  <c r="AK393" i="5" s="1"/>
  <c r="AL402" i="5"/>
  <c r="AK402" i="5" s="1"/>
  <c r="AI400" i="5"/>
  <c r="AJ400" i="5" s="1"/>
  <c r="AH421" i="5"/>
  <c r="AG421" i="5" s="1"/>
  <c r="AH406" i="5"/>
  <c r="AH418" i="5"/>
  <c r="AH405" i="5"/>
  <c r="AL424" i="5"/>
  <c r="AK424" i="5" s="1"/>
  <c r="AL410" i="5"/>
  <c r="AK410" i="5" s="1"/>
  <c r="AH425" i="5"/>
  <c r="AH409" i="5"/>
  <c r="AG409" i="5" s="1"/>
  <c r="AH419" i="5"/>
  <c r="AH411" i="5"/>
  <c r="AI410" i="5"/>
  <c r="AG410" i="5" s="1"/>
  <c r="AH426" i="5"/>
  <c r="AI423" i="5"/>
  <c r="AJ423" i="5" s="1"/>
  <c r="AL418" i="5"/>
  <c r="AK418" i="5" s="1"/>
  <c r="AI411" i="5"/>
  <c r="AJ411" i="5" s="1"/>
  <c r="AL409" i="5"/>
  <c r="AK409" i="5" s="1"/>
  <c r="AL414" i="5"/>
  <c r="AK414" i="5" s="1"/>
  <c r="AH415" i="5"/>
  <c r="AG415" i="5" s="1"/>
  <c r="AL400" i="5"/>
  <c r="AK400" i="5" s="1"/>
  <c r="AL426" i="5"/>
  <c r="AK426" i="5" s="1"/>
  <c r="AH422" i="5"/>
  <c r="AG422" i="5" s="1"/>
  <c r="AI406" i="5"/>
  <c r="AJ406" i="5" s="1"/>
  <c r="J78" i="5"/>
  <c r="AL425" i="5"/>
  <c r="AK425" i="5" s="1"/>
  <c r="AI414" i="5"/>
  <c r="AJ414" i="5" s="1"/>
  <c r="AI409" i="5"/>
  <c r="AJ409" i="5" s="1"/>
  <c r="AI391" i="5"/>
  <c r="AJ391" i="5" s="1"/>
  <c r="AH417" i="5"/>
  <c r="AG417" i="5" s="1"/>
  <c r="AI425" i="5"/>
  <c r="AJ425" i="5" s="1"/>
  <c r="AH394" i="5"/>
  <c r="AH404" i="5"/>
  <c r="AH389" i="5"/>
  <c r="AI389" i="5"/>
  <c r="AJ389" i="5" s="1"/>
  <c r="AL396" i="5"/>
  <c r="AK396" i="5" s="1"/>
  <c r="AI420" i="5"/>
  <c r="AJ420" i="5" s="1"/>
  <c r="AL408" i="5"/>
  <c r="AK408" i="5" s="1"/>
  <c r="AH397" i="5"/>
  <c r="AG397" i="5" s="1"/>
  <c r="AL411" i="5"/>
  <c r="AK411" i="5" s="1"/>
  <c r="AG424" i="5"/>
  <c r="A1" i="5"/>
  <c r="AC1" i="5"/>
  <c r="P34" i="5"/>
  <c r="V33" i="5"/>
  <c r="P25" i="5"/>
  <c r="AV28" i="5"/>
  <c r="AB4" i="2"/>
  <c r="D62" i="2"/>
  <c r="E74" i="2"/>
  <c r="E8" i="21"/>
  <c r="G8" i="21" s="1"/>
  <c r="E9" i="21" s="1"/>
  <c r="G133" i="57"/>
  <c r="X11" i="26"/>
  <c r="G133" i="26"/>
  <c r="J618" i="7"/>
  <c r="I618" i="7" s="1"/>
  <c r="T4" i="7"/>
  <c r="T5" i="7"/>
  <c r="T6" i="7"/>
  <c r="G350" i="7"/>
  <c r="I338" i="7"/>
  <c r="F339" i="7"/>
  <c r="I344" i="7"/>
  <c r="I346" i="7"/>
  <c r="I372" i="7"/>
  <c r="G373" i="7"/>
  <c r="F97" i="8" s="1"/>
  <c r="G339" i="7"/>
  <c r="H340" i="7"/>
  <c r="I366" i="7"/>
  <c r="I349" i="5"/>
  <c r="H58" i="2" s="1"/>
  <c r="I350" i="5"/>
  <c r="H59" i="2" s="1"/>
  <c r="G351" i="5"/>
  <c r="F60" i="2" s="1"/>
  <c r="I352" i="5"/>
  <c r="E354" i="5"/>
  <c r="D63" i="2" s="1"/>
  <c r="I370" i="5"/>
  <c r="H79" i="2" s="1"/>
  <c r="E351" i="5"/>
  <c r="D60" i="2" s="1"/>
  <c r="E358" i="5"/>
  <c r="I73" i="2"/>
  <c r="J119" i="64"/>
  <c r="F119" i="64"/>
  <c r="T4" i="68"/>
  <c r="F84" i="68"/>
  <c r="AF34" i="68"/>
  <c r="AH34" i="68"/>
  <c r="AI34" i="68" s="1"/>
  <c r="L10" i="68"/>
  <c r="N10" i="68" s="1"/>
  <c r="G10" i="68"/>
  <c r="AH35" i="68"/>
  <c r="AI35" i="68" s="1"/>
  <c r="S39" i="18"/>
  <c r="G39" i="18" s="1"/>
  <c r="S34" i="18"/>
  <c r="G34" i="18" s="1"/>
  <c r="S44" i="18"/>
  <c r="S48" i="18"/>
  <c r="G48" i="18" s="1"/>
  <c r="S43" i="18"/>
  <c r="S47" i="18"/>
  <c r="G47" i="18" s="1"/>
  <c r="S40" i="18"/>
  <c r="G40" i="18" s="1"/>
  <c r="S59" i="18"/>
  <c r="G59" i="18" s="1"/>
  <c r="S62" i="18"/>
  <c r="S35" i="18"/>
  <c r="G35" i="18" s="1"/>
  <c r="F19" i="44"/>
  <c r="AH10" i="59"/>
  <c r="AI10" i="59" s="1"/>
  <c r="AK10" i="59"/>
  <c r="AM10" i="59" s="1"/>
  <c r="AF10" i="59"/>
  <c r="AH11" i="59"/>
  <c r="AI11" i="59" s="1"/>
  <c r="AF11" i="59"/>
  <c r="AK11" i="59"/>
  <c r="AM11" i="59" s="1"/>
  <c r="G10" i="59"/>
  <c r="I12" i="59"/>
  <c r="J12" i="59" s="1"/>
  <c r="L12" i="59"/>
  <c r="N12" i="59" s="1"/>
  <c r="AH34" i="26"/>
  <c r="AI34" i="26" s="1"/>
  <c r="AF34" i="26"/>
  <c r="I33" i="26"/>
  <c r="J33" i="26" s="1"/>
  <c r="AK10" i="68"/>
  <c r="AM10" i="68" s="1"/>
  <c r="AH10" i="68"/>
  <c r="AI10" i="68" s="1"/>
  <c r="I12" i="68"/>
  <c r="J12" i="68" s="1"/>
  <c r="G31" i="68"/>
  <c r="L31" i="68"/>
  <c r="N31" i="68" s="1"/>
  <c r="T4" i="72"/>
  <c r="X7" i="72"/>
  <c r="T6" i="72"/>
  <c r="I9" i="72"/>
  <c r="J9" i="72" s="1"/>
  <c r="AH9" i="72"/>
  <c r="AI9" i="72" s="1"/>
  <c r="AH10" i="72"/>
  <c r="AI10" i="72" s="1"/>
  <c r="I11" i="72"/>
  <c r="J11" i="72" s="1"/>
  <c r="I12" i="72"/>
  <c r="J12" i="72" s="1"/>
  <c r="AF13" i="72"/>
  <c r="AH31" i="72"/>
  <c r="AI31" i="72" s="1"/>
  <c r="I32" i="72"/>
  <c r="J32" i="72" s="1"/>
  <c r="G33" i="72"/>
  <c r="G34" i="72"/>
  <c r="AF34" i="72"/>
  <c r="AF35" i="72"/>
  <c r="AH13" i="72"/>
  <c r="AI13" i="72" s="1"/>
  <c r="AH32" i="72"/>
  <c r="AI32" i="72" s="1"/>
  <c r="I33" i="72"/>
  <c r="J33" i="72" s="1"/>
  <c r="AH34" i="72"/>
  <c r="AI34" i="72" s="1"/>
  <c r="AH35" i="72"/>
  <c r="AI35" i="72" s="1"/>
  <c r="AG601" i="7"/>
  <c r="AJ365" i="7"/>
  <c r="J167" i="7"/>
  <c r="S53" i="18"/>
  <c r="G53" i="18" s="1"/>
  <c r="S64" i="18"/>
  <c r="AS12" i="68"/>
  <c r="AK11" i="68"/>
  <c r="AM11" i="68" s="1"/>
  <c r="AF11" i="68"/>
  <c r="AF12" i="68"/>
  <c r="AI669" i="26"/>
  <c r="AH669" i="26" s="1"/>
  <c r="X33" i="70"/>
  <c r="N27" i="25"/>
  <c r="N23" i="25"/>
  <c r="L9" i="72"/>
  <c r="N9" i="72" s="1"/>
  <c r="L11" i="72"/>
  <c r="N11" i="72" s="1"/>
  <c r="L9" i="68"/>
  <c r="N9" i="68" s="1"/>
  <c r="I9" i="68"/>
  <c r="J9" i="68" s="1"/>
  <c r="G9" i="68"/>
  <c r="T6" i="57"/>
  <c r="T4" i="57"/>
  <c r="AK35" i="57"/>
  <c r="AH35" i="57"/>
  <c r="AH13" i="57"/>
  <c r="J31" i="57"/>
  <c r="AH52" i="57"/>
  <c r="AH51" i="57"/>
  <c r="AE53" i="57"/>
  <c r="AS13" i="57" s="1"/>
  <c r="AE52" i="57"/>
  <c r="AS12" i="57" s="1"/>
  <c r="AE51" i="57"/>
  <c r="AS11" i="57" s="1"/>
  <c r="AH60" i="57"/>
  <c r="AH59" i="57"/>
  <c r="AF207" i="57"/>
  <c r="AD207" i="57"/>
  <c r="AF206" i="57"/>
  <c r="AD206" i="57"/>
  <c r="AF205" i="57"/>
  <c r="AD205" i="57"/>
  <c r="AF204" i="57"/>
  <c r="AD204" i="57"/>
  <c r="AF203" i="57"/>
  <c r="AD203" i="57"/>
  <c r="AF202" i="57"/>
  <c r="AD202" i="57"/>
  <c r="AF201" i="57"/>
  <c r="AD201" i="57"/>
  <c r="AF200" i="57"/>
  <c r="AD200" i="57"/>
  <c r="AF199" i="57"/>
  <c r="AD199" i="57"/>
  <c r="AF198" i="57"/>
  <c r="AD198" i="57"/>
  <c r="AF197" i="57"/>
  <c r="AD197" i="57"/>
  <c r="AF196" i="57"/>
  <c r="AD196" i="57"/>
  <c r="AF195" i="57"/>
  <c r="AD195" i="57"/>
  <c r="AF194" i="57"/>
  <c r="AD194" i="57"/>
  <c r="AF193" i="57"/>
  <c r="AD193" i="57"/>
  <c r="AF192" i="57"/>
  <c r="AD192" i="57"/>
  <c r="AF191" i="57"/>
  <c r="AD191" i="57"/>
  <c r="AF190" i="57"/>
  <c r="AD190" i="57"/>
  <c r="AF189" i="57"/>
  <c r="AD189" i="57"/>
  <c r="AF188" i="57"/>
  <c r="AD188" i="57"/>
  <c r="AF187" i="57"/>
  <c r="AD187" i="57"/>
  <c r="AF186" i="57"/>
  <c r="AD186" i="57"/>
  <c r="AF185" i="57"/>
  <c r="AD185" i="57"/>
  <c r="AE61" i="57"/>
  <c r="AE60" i="57"/>
  <c r="AE59" i="57"/>
  <c r="AG207" i="57"/>
  <c r="AE207" i="57"/>
  <c r="AG206" i="57"/>
  <c r="AE206" i="57"/>
  <c r="AG205" i="57"/>
  <c r="AE205" i="57"/>
  <c r="T5" i="57"/>
  <c r="AE57" i="57"/>
  <c r="AE56" i="57"/>
  <c r="AE55" i="57"/>
  <c r="AH56" i="57"/>
  <c r="AH55" i="57"/>
  <c r="AG163" i="57"/>
  <c r="AE163" i="57"/>
  <c r="AG162" i="57"/>
  <c r="AE162" i="57"/>
  <c r="AG161" i="57"/>
  <c r="AE161" i="57"/>
  <c r="AG160" i="57"/>
  <c r="AE160" i="57"/>
  <c r="AG159" i="57"/>
  <c r="AE159" i="57"/>
  <c r="AG158" i="57"/>
  <c r="AE158" i="57"/>
  <c r="AG157" i="57"/>
  <c r="AE157" i="57"/>
  <c r="AG156" i="57"/>
  <c r="AE156" i="57"/>
  <c r="AG155" i="57"/>
  <c r="AE155" i="57"/>
  <c r="AG154" i="57"/>
  <c r="AE154" i="57"/>
  <c r="AG153" i="57"/>
  <c r="AE153" i="57"/>
  <c r="AG152" i="57"/>
  <c r="AE152" i="57"/>
  <c r="AG151" i="57"/>
  <c r="AE151" i="57"/>
  <c r="AG150" i="57"/>
  <c r="AE150" i="57"/>
  <c r="AG149" i="57"/>
  <c r="AE149" i="57"/>
  <c r="AG148" i="57"/>
  <c r="AE148" i="57"/>
  <c r="AG147" i="57"/>
  <c r="AE147" i="57"/>
  <c r="AG146" i="57"/>
  <c r="AE146" i="57"/>
  <c r="AG145" i="57"/>
  <c r="AE145" i="57"/>
  <c r="AG144" i="57"/>
  <c r="AE144" i="57"/>
  <c r="AG143" i="57"/>
  <c r="AE143" i="57"/>
  <c r="AG142" i="57"/>
  <c r="AE142" i="57"/>
  <c r="AG141" i="57"/>
  <c r="AE141" i="57"/>
  <c r="AG140" i="57"/>
  <c r="AE140" i="57"/>
  <c r="AG139" i="57"/>
  <c r="AE139" i="57"/>
  <c r="AG138" i="57"/>
  <c r="AE138" i="57"/>
  <c r="AG137" i="57"/>
  <c r="AE137" i="57"/>
  <c r="AG136" i="57"/>
  <c r="AE136" i="57"/>
  <c r="AG135" i="57"/>
  <c r="AE135" i="57"/>
  <c r="AG134" i="57"/>
  <c r="AE134" i="57"/>
  <c r="AG133" i="57"/>
  <c r="AE133" i="57"/>
  <c r="AF132" i="57"/>
  <c r="AD132" i="57"/>
  <c r="AF131" i="57"/>
  <c r="AD131" i="57"/>
  <c r="AF130" i="57"/>
  <c r="AD130" i="57"/>
  <c r="AF163" i="57"/>
  <c r="AD163" i="57"/>
  <c r="AF162" i="57"/>
  <c r="AD162" i="57"/>
  <c r="AF161" i="57"/>
  <c r="AD161" i="57"/>
  <c r="AF160" i="57"/>
  <c r="AD160" i="57"/>
  <c r="AF159" i="57"/>
  <c r="AD159" i="57"/>
  <c r="AF158" i="57"/>
  <c r="AD158" i="57"/>
  <c r="AF157" i="57"/>
  <c r="AD157" i="57"/>
  <c r="AF156" i="57"/>
  <c r="AD156" i="57"/>
  <c r="AF155" i="57"/>
  <c r="AD155" i="57"/>
  <c r="AF154" i="57"/>
  <c r="AD154" i="57"/>
  <c r="AF153" i="57"/>
  <c r="AD153" i="57"/>
  <c r="AF152" i="57"/>
  <c r="AD152" i="57"/>
  <c r="AF151" i="57"/>
  <c r="AD151" i="57"/>
  <c r="AF150" i="57"/>
  <c r="AD150" i="57"/>
  <c r="AF149" i="57"/>
  <c r="AD149" i="57"/>
  <c r="AF148" i="57"/>
  <c r="AD148" i="57"/>
  <c r="AF147" i="57"/>
  <c r="AD147" i="57"/>
  <c r="AF146" i="57"/>
  <c r="AD146" i="57"/>
  <c r="AF145" i="57"/>
  <c r="AD145" i="57"/>
  <c r="AF144" i="57"/>
  <c r="AD144" i="57"/>
  <c r="AF143" i="57"/>
  <c r="AD143" i="57"/>
  <c r="AF142" i="57"/>
  <c r="AD142" i="57"/>
  <c r="AF141" i="57"/>
  <c r="AD141" i="57"/>
  <c r="AF140" i="57"/>
  <c r="AD140" i="57"/>
  <c r="AF139" i="57"/>
  <c r="AD139" i="57"/>
  <c r="AF138" i="57"/>
  <c r="AD138" i="57"/>
  <c r="AF137" i="57"/>
  <c r="AD137" i="57"/>
  <c r="AF136" i="57"/>
  <c r="AD136" i="57"/>
  <c r="AF135" i="57"/>
  <c r="AD135" i="57"/>
  <c r="AF134" i="57"/>
  <c r="AD134" i="57"/>
  <c r="AF133" i="57"/>
  <c r="AD133" i="57"/>
  <c r="AG132" i="57"/>
  <c r="AE132" i="57"/>
  <c r="AG131" i="57"/>
  <c r="AE131" i="57"/>
  <c r="AG130" i="57"/>
  <c r="AE130" i="57"/>
  <c r="AG129" i="57"/>
  <c r="AE129" i="57"/>
  <c r="AG128" i="57"/>
  <c r="AE128" i="57"/>
  <c r="AF127" i="57"/>
  <c r="AF126" i="57"/>
  <c r="AD126" i="57"/>
  <c r="AF125" i="57"/>
  <c r="AD125" i="57"/>
  <c r="AF124" i="57"/>
  <c r="AD124" i="57"/>
  <c r="AD129" i="57"/>
  <c r="AD128" i="57"/>
  <c r="AG127" i="57"/>
  <c r="AE126" i="57"/>
  <c r="AE125" i="57"/>
  <c r="AE124" i="57"/>
  <c r="AF129" i="57"/>
  <c r="AF128" i="57"/>
  <c r="AE127" i="57"/>
  <c r="AG126" i="57"/>
  <c r="AG125" i="57"/>
  <c r="AG124" i="57"/>
  <c r="AW11" i="57"/>
  <c r="F19" i="73"/>
  <c r="I9" i="26"/>
  <c r="J9" i="26" s="1"/>
  <c r="L9" i="26"/>
  <c r="N9" i="26" s="1"/>
  <c r="G9" i="26"/>
  <c r="P24" i="28"/>
  <c r="AA339" i="75"/>
  <c r="AB340" i="75"/>
  <c r="Z403" i="62"/>
  <c r="Y403" i="62" s="1"/>
  <c r="J20" i="75"/>
  <c r="H21" i="75" s="1"/>
  <c r="AD20" i="75"/>
  <c r="AB21" i="75" s="1"/>
  <c r="AC450" i="75" s="1"/>
  <c r="J32" i="75"/>
  <c r="H33" i="75" s="1"/>
  <c r="Y8" i="75"/>
  <c r="Z43" i="75" s="1"/>
  <c r="AD34" i="76"/>
  <c r="S15" i="76"/>
  <c r="O36" i="76"/>
  <c r="AD36" i="76" s="1"/>
  <c r="W15" i="76"/>
  <c r="O38" i="76"/>
  <c r="AD38" i="76" s="1"/>
  <c r="AA15" i="76"/>
  <c r="AS4" i="68"/>
  <c r="AT53" i="68" s="1"/>
  <c r="E499" i="75"/>
  <c r="F174" i="75"/>
  <c r="J169" i="75"/>
  <c r="F611" i="57"/>
  <c r="G20" i="77"/>
  <c r="E21" i="77" s="1"/>
  <c r="AD8" i="77"/>
  <c r="AB9" i="77" s="1"/>
  <c r="Y499" i="77" s="1"/>
  <c r="J32" i="77"/>
  <c r="H33" i="77" s="1"/>
  <c r="J301" i="77" s="1"/>
  <c r="AA32" i="77"/>
  <c r="Y33" i="77" s="1"/>
  <c r="AD20" i="77"/>
  <c r="AB21" i="77" s="1"/>
  <c r="AC450" i="77" s="1"/>
  <c r="G32" i="77"/>
  <c r="E33" i="77" s="1"/>
  <c r="J256" i="77" s="1"/>
  <c r="O38" i="78"/>
  <c r="AD38" i="78" s="1"/>
  <c r="AA15" i="78"/>
  <c r="T24" i="60" l="1"/>
  <c r="T217" i="79"/>
  <c r="S45" i="18"/>
  <c r="G45" i="18" s="1"/>
  <c r="AF33" i="26"/>
  <c r="AF33" i="68"/>
  <c r="AG374" i="26"/>
  <c r="I11" i="26"/>
  <c r="J11" i="26" s="1"/>
  <c r="H14" i="26" s="1"/>
  <c r="H16" i="26" s="1"/>
  <c r="I127" i="26" s="1"/>
  <c r="I347" i="26" s="1"/>
  <c r="AK33" i="26"/>
  <c r="AM33" i="26" s="1"/>
  <c r="AK33" i="68"/>
  <c r="AM33" i="68" s="1"/>
  <c r="L32" i="68"/>
  <c r="N32" i="68" s="1"/>
  <c r="AH10" i="26"/>
  <c r="AI10" i="26" s="1"/>
  <c r="G31" i="26"/>
  <c r="E36" i="26" s="1"/>
  <c r="E38" i="26" s="1"/>
  <c r="G32" i="68"/>
  <c r="L31" i="26"/>
  <c r="N31" i="26" s="1"/>
  <c r="F324" i="32"/>
  <c r="W368" i="32" s="1"/>
  <c r="F339" i="32"/>
  <c r="W383" i="32" s="1"/>
  <c r="F343" i="32"/>
  <c r="W387" i="32" s="1"/>
  <c r="G345" i="32"/>
  <c r="X389" i="32" s="1"/>
  <c r="F320" i="32"/>
  <c r="W364" i="32" s="1"/>
  <c r="H332" i="32"/>
  <c r="M332" i="32" s="1"/>
  <c r="H15" i="32"/>
  <c r="H145" i="32" s="1"/>
  <c r="H321" i="32" s="1"/>
  <c r="Y365" i="32" s="1"/>
  <c r="F315" i="32"/>
  <c r="W359" i="32" s="1"/>
  <c r="H319" i="32"/>
  <c r="M319" i="32" s="1"/>
  <c r="F340" i="32"/>
  <c r="W384" i="32" s="1"/>
  <c r="F344" i="32"/>
  <c r="W388" i="32" s="1"/>
  <c r="F325" i="32"/>
  <c r="W369" i="32" s="1"/>
  <c r="G315" i="32"/>
  <c r="H308" i="32"/>
  <c r="M308" i="32" s="1"/>
  <c r="F52" i="32"/>
  <c r="F316" i="32" s="1"/>
  <c r="W360" i="32" s="1"/>
  <c r="F15" i="32"/>
  <c r="X335" i="32"/>
  <c r="AC334" i="32" s="1"/>
  <c r="X324" i="32"/>
  <c r="Y320" i="32"/>
  <c r="Y308" i="32"/>
  <c r="AD307" i="32" s="1"/>
  <c r="Y332" i="32"/>
  <c r="AD331" i="32" s="1"/>
  <c r="Y309" i="32"/>
  <c r="AD308" i="32" s="1"/>
  <c r="Y344" i="32"/>
  <c r="AD343" i="32" s="1"/>
  <c r="X312" i="32"/>
  <c r="AC311" i="32" s="1"/>
  <c r="X325" i="32"/>
  <c r="X313" i="32"/>
  <c r="X326" i="32"/>
  <c r="AC325" i="32" s="1"/>
  <c r="X338" i="32"/>
  <c r="AC337" i="32" s="1"/>
  <c r="X314" i="32"/>
  <c r="AC313" i="32" s="1"/>
  <c r="X327" i="32"/>
  <c r="X339" i="32"/>
  <c r="AC338" i="32" s="1"/>
  <c r="Y325" i="32"/>
  <c r="AD324" i="32" s="1"/>
  <c r="Y337" i="32"/>
  <c r="AD336" i="32" s="1"/>
  <c r="X315" i="32"/>
  <c r="Y327" i="32"/>
  <c r="AD326" i="32" s="1"/>
  <c r="Y339" i="32"/>
  <c r="AD338" i="32" s="1"/>
  <c r="Y317" i="32"/>
  <c r="AD316" i="32" s="1"/>
  <c r="Y329" i="32"/>
  <c r="AD328" i="32" s="1"/>
  <c r="Y328" i="32"/>
  <c r="AD327" i="32" s="1"/>
  <c r="J2" i="32"/>
  <c r="J10" i="32"/>
  <c r="Y310" i="32"/>
  <c r="AD309" i="32" s="1"/>
  <c r="R1" i="32"/>
  <c r="Y311" i="32"/>
  <c r="AD310" i="32" s="1"/>
  <c r="B2" i="32"/>
  <c r="Y313" i="32"/>
  <c r="AD312" i="32" s="1"/>
  <c r="X328" i="32"/>
  <c r="AC327" i="32" s="1"/>
  <c r="X340" i="32"/>
  <c r="AC339" i="32" s="1"/>
  <c r="Y314" i="32"/>
  <c r="AD313" i="32" s="1"/>
  <c r="X316" i="32"/>
  <c r="X329" i="32"/>
  <c r="AC328" i="32" s="1"/>
  <c r="X341" i="32"/>
  <c r="AC340" i="32" s="1"/>
  <c r="X317" i="32"/>
  <c r="X330" i="32"/>
  <c r="X342" i="32"/>
  <c r="AC341" i="32" s="1"/>
  <c r="X318" i="32"/>
  <c r="X331" i="32"/>
  <c r="AC330" i="32" s="1"/>
  <c r="X343" i="32"/>
  <c r="AC342" i="32" s="1"/>
  <c r="Y341" i="32"/>
  <c r="AD340" i="32" s="1"/>
  <c r="X307" i="32"/>
  <c r="AC306" i="32" s="1"/>
  <c r="X319" i="32"/>
  <c r="AC318" i="32" s="1"/>
  <c r="X344" i="32"/>
  <c r="AC343" i="32" s="1"/>
  <c r="X308" i="32"/>
  <c r="X320" i="32"/>
  <c r="AC319" i="32" s="1"/>
  <c r="X333" i="32"/>
  <c r="X345" i="32"/>
  <c r="Y319" i="32"/>
  <c r="AD318" i="32" s="1"/>
  <c r="Y331" i="32"/>
  <c r="AD330" i="32" s="1"/>
  <c r="Y343" i="32"/>
  <c r="AD342" i="32" s="1"/>
  <c r="H342" i="32"/>
  <c r="M342" i="32" s="1"/>
  <c r="H346" i="32"/>
  <c r="M346" i="32" s="1"/>
  <c r="G335" i="32"/>
  <c r="X379" i="32" s="1"/>
  <c r="G343" i="32"/>
  <c r="G320" i="32"/>
  <c r="G324" i="32"/>
  <c r="H323" i="32"/>
  <c r="M323" i="32" s="1"/>
  <c r="H335" i="32"/>
  <c r="Y379" i="32" s="1"/>
  <c r="AD378" i="32" s="1"/>
  <c r="H339" i="32"/>
  <c r="H343" i="32"/>
  <c r="M343" i="32" s="1"/>
  <c r="G328" i="32"/>
  <c r="G336" i="32"/>
  <c r="X380" i="32" s="1"/>
  <c r="G340" i="32"/>
  <c r="G344" i="32"/>
  <c r="H307" i="32"/>
  <c r="Y351" i="32" s="1"/>
  <c r="AD350" i="32" s="1"/>
  <c r="G307" i="32"/>
  <c r="X351" i="32" s="1"/>
  <c r="H331" i="32"/>
  <c r="M331" i="32" s="1"/>
  <c r="Y316" i="32"/>
  <c r="AD315" i="32" s="1"/>
  <c r="Y330" i="32"/>
  <c r="AD329" i="32" s="1"/>
  <c r="AC332" i="32"/>
  <c r="AC320" i="32"/>
  <c r="Y336" i="32"/>
  <c r="AD335" i="32" s="1"/>
  <c r="Y338" i="32"/>
  <c r="AD337" i="32" s="1"/>
  <c r="Y312" i="32"/>
  <c r="AD311" i="32" s="1"/>
  <c r="Y340" i="32"/>
  <c r="AD339" i="32" s="1"/>
  <c r="AC312" i="32"/>
  <c r="AC336" i="32"/>
  <c r="AC324" i="32"/>
  <c r="Y322" i="32"/>
  <c r="AD321" i="32" s="1"/>
  <c r="Y346" i="32"/>
  <c r="AD345" i="32" s="1"/>
  <c r="AC344" i="32"/>
  <c r="AC335" i="32"/>
  <c r="AC308" i="32"/>
  <c r="Y324" i="32"/>
  <c r="AD323" i="32" s="1"/>
  <c r="AC321" i="32"/>
  <c r="AC345" i="32"/>
  <c r="Y318" i="32"/>
  <c r="AD317" i="32" s="1"/>
  <c r="Y326" i="32"/>
  <c r="AD325" i="32" s="1"/>
  <c r="Y334" i="32"/>
  <c r="AD333" i="32" s="1"/>
  <c r="Y342" i="32"/>
  <c r="AD341" i="32" s="1"/>
  <c r="AC310" i="32"/>
  <c r="AC331" i="32"/>
  <c r="W315" i="32"/>
  <c r="AC326" i="32"/>
  <c r="W341" i="32"/>
  <c r="AC333" i="32"/>
  <c r="W308" i="32"/>
  <c r="W318" i="32"/>
  <c r="W330" i="32"/>
  <c r="AC329" i="32" s="1"/>
  <c r="G342" i="32"/>
  <c r="F327" i="32"/>
  <c r="W371" i="32" s="1"/>
  <c r="F308" i="32"/>
  <c r="F332" i="32"/>
  <c r="W376" i="32" s="1"/>
  <c r="F328" i="32"/>
  <c r="W372" i="32" s="1"/>
  <c r="H327" i="32"/>
  <c r="G330" i="32"/>
  <c r="X374" i="32" s="1"/>
  <c r="G334" i="32"/>
  <c r="X378" i="32" s="1"/>
  <c r="G338" i="32"/>
  <c r="H326" i="32"/>
  <c r="M326" i="32" s="1"/>
  <c r="H330" i="32"/>
  <c r="Y374" i="32" s="1"/>
  <c r="AD373" i="32" s="1"/>
  <c r="H334" i="32"/>
  <c r="M334" i="32" s="1"/>
  <c r="H338" i="32"/>
  <c r="G331" i="32"/>
  <c r="G339" i="32"/>
  <c r="F319" i="32"/>
  <c r="W363" i="32" s="1"/>
  <c r="F326" i="32"/>
  <c r="W370" i="32" s="1"/>
  <c r="F331" i="32"/>
  <c r="W375" i="32" s="1"/>
  <c r="G312" i="32"/>
  <c r="X356" i="32" s="1"/>
  <c r="G308" i="32"/>
  <c r="H329" i="32"/>
  <c r="M329" i="32" s="1"/>
  <c r="H337" i="32"/>
  <c r="M337" i="32" s="1"/>
  <c r="H341" i="32"/>
  <c r="M341" i="32" s="1"/>
  <c r="H312" i="32"/>
  <c r="G325" i="32"/>
  <c r="G317" i="32"/>
  <c r="G346" i="32"/>
  <c r="X390" i="32" s="1"/>
  <c r="G313" i="32"/>
  <c r="X357" i="32" s="1"/>
  <c r="H317" i="32"/>
  <c r="M317" i="32" s="1"/>
  <c r="H313" i="32"/>
  <c r="G309" i="32"/>
  <c r="X353" i="32" s="1"/>
  <c r="G314" i="32"/>
  <c r="X358" i="32" s="1"/>
  <c r="H309" i="32"/>
  <c r="H314" i="32"/>
  <c r="G322" i="32"/>
  <c r="X366" i="32" s="1"/>
  <c r="H310" i="32"/>
  <c r="G319" i="32"/>
  <c r="F314" i="32"/>
  <c r="W358" i="32" s="1"/>
  <c r="F317" i="32"/>
  <c r="W361" i="32" s="1"/>
  <c r="F321" i="32"/>
  <c r="W365" i="32" s="1"/>
  <c r="F313" i="32"/>
  <c r="W357" i="32" s="1"/>
  <c r="F318" i="32"/>
  <c r="H336" i="32"/>
  <c r="M336" i="32" s="1"/>
  <c r="H318" i="32"/>
  <c r="M318" i="32" s="1"/>
  <c r="H344" i="32"/>
  <c r="M344" i="32" s="1"/>
  <c r="H325" i="32"/>
  <c r="M325" i="32" s="1"/>
  <c r="G329" i="32"/>
  <c r="G333" i="32"/>
  <c r="G337" i="32"/>
  <c r="X381" i="32" s="1"/>
  <c r="G341" i="32"/>
  <c r="X385" i="32" s="1"/>
  <c r="H322" i="32"/>
  <c r="Y366" i="32" s="1"/>
  <c r="AD365" i="32" s="1"/>
  <c r="H345" i="32"/>
  <c r="M345" i="32" s="1"/>
  <c r="H311" i="32"/>
  <c r="H315" i="32"/>
  <c r="M315" i="32" s="1"/>
  <c r="H324" i="32"/>
  <c r="F329" i="32"/>
  <c r="W373" i="32" s="1"/>
  <c r="F333" i="32"/>
  <c r="W377" i="32" s="1"/>
  <c r="F337" i="32"/>
  <c r="W381" i="32" s="1"/>
  <c r="F341" i="32"/>
  <c r="F330" i="32"/>
  <c r="F334" i="32"/>
  <c r="W378" i="32" s="1"/>
  <c r="F338" i="32"/>
  <c r="W382" i="32" s="1"/>
  <c r="F323" i="32"/>
  <c r="W367" i="32" s="1"/>
  <c r="F342" i="32"/>
  <c r="F346" i="32"/>
  <c r="W390" i="32" s="1"/>
  <c r="F345" i="32"/>
  <c r="W389" i="32" s="1"/>
  <c r="F307" i="32"/>
  <c r="W351" i="32" s="1"/>
  <c r="F312" i="32"/>
  <c r="G326" i="32"/>
  <c r="X33" i="60"/>
  <c r="E260" i="59"/>
  <c r="E348" i="59" s="1"/>
  <c r="T4" i="59"/>
  <c r="X7" i="59"/>
  <c r="T11" i="59"/>
  <c r="T10" i="59"/>
  <c r="X10" i="59"/>
  <c r="X11" i="59"/>
  <c r="AF13" i="26"/>
  <c r="AF356" i="26"/>
  <c r="AF368" i="26"/>
  <c r="G12" i="26"/>
  <c r="AG362" i="26"/>
  <c r="G34" i="68"/>
  <c r="L34" i="68"/>
  <c r="N34" i="68" s="1"/>
  <c r="AH12" i="26"/>
  <c r="AI12" i="26" s="1"/>
  <c r="I12" i="26"/>
  <c r="J12" i="26" s="1"/>
  <c r="AF357" i="26"/>
  <c r="AF369" i="26"/>
  <c r="AG414" i="26" s="1"/>
  <c r="AF414" i="26" s="1"/>
  <c r="AG357" i="26"/>
  <c r="AG402" i="26" s="1"/>
  <c r="AF402" i="26" s="1"/>
  <c r="AG381" i="26"/>
  <c r="G34" i="57"/>
  <c r="I34" i="57"/>
  <c r="L34" i="57"/>
  <c r="N34" i="57" s="1"/>
  <c r="L35" i="68"/>
  <c r="N35" i="68" s="1"/>
  <c r="AH31" i="68"/>
  <c r="AI31" i="68" s="1"/>
  <c r="AF352" i="26"/>
  <c r="AG397" i="26" s="1"/>
  <c r="AF397" i="26" s="1"/>
  <c r="AF364" i="26"/>
  <c r="AF382" i="26"/>
  <c r="I35" i="57"/>
  <c r="L35" i="57"/>
  <c r="AF31" i="68"/>
  <c r="AG346" i="26"/>
  <c r="AG358" i="26"/>
  <c r="AG376" i="26"/>
  <c r="AF31" i="26"/>
  <c r="AI668" i="68"/>
  <c r="AH668" i="68" s="1"/>
  <c r="AK31" i="26"/>
  <c r="AM31" i="26" s="1"/>
  <c r="AF362" i="26"/>
  <c r="AG407" i="26" s="1"/>
  <c r="AF407" i="26" s="1"/>
  <c r="AF374" i="26"/>
  <c r="AH13" i="26"/>
  <c r="AI13" i="26" s="1"/>
  <c r="AG356" i="26"/>
  <c r="AG401" i="26" s="1"/>
  <c r="AF401" i="26" s="1"/>
  <c r="AG368" i="26"/>
  <c r="AG413" i="26" s="1"/>
  <c r="AF413" i="26" s="1"/>
  <c r="AG380" i="26"/>
  <c r="AG425" i="26" s="1"/>
  <c r="AF425" i="26" s="1"/>
  <c r="AF345" i="26"/>
  <c r="AF375" i="26"/>
  <c r="G35" i="68"/>
  <c r="AF12" i="26"/>
  <c r="AG351" i="26"/>
  <c r="AG369" i="26"/>
  <c r="AF358" i="26"/>
  <c r="L10" i="26"/>
  <c r="N10" i="26" s="1"/>
  <c r="AG352" i="26"/>
  <c r="AG370" i="26"/>
  <c r="AG382" i="26"/>
  <c r="L35" i="26"/>
  <c r="N35" i="26" s="1"/>
  <c r="AF353" i="26"/>
  <c r="AF365" i="26"/>
  <c r="AF371" i="26"/>
  <c r="AF383" i="26"/>
  <c r="AF350" i="26"/>
  <c r="AF380" i="26"/>
  <c r="AF351" i="26"/>
  <c r="AG396" i="26" s="1"/>
  <c r="AF396" i="26" s="1"/>
  <c r="AF381" i="26"/>
  <c r="AG363" i="26"/>
  <c r="AG408" i="26" s="1"/>
  <c r="AF408" i="26" s="1"/>
  <c r="AF376" i="26"/>
  <c r="AG421" i="26" s="1"/>
  <c r="AF421" i="26" s="1"/>
  <c r="AG364" i="26"/>
  <c r="AG347" i="26"/>
  <c r="AG392" i="26" s="1"/>
  <c r="AF392" i="26" s="1"/>
  <c r="AG353" i="26"/>
  <c r="AG359" i="26"/>
  <c r="AG365" i="26"/>
  <c r="AG371" i="26"/>
  <c r="AG416" i="26" s="1"/>
  <c r="AF416" i="26" s="1"/>
  <c r="AG377" i="26"/>
  <c r="AG383" i="26"/>
  <c r="AG428" i="26" s="1"/>
  <c r="AF428" i="26" s="1"/>
  <c r="M10" i="41"/>
  <c r="X7" i="57"/>
  <c r="H47" i="58" s="1"/>
  <c r="AB24" i="58" s="1"/>
  <c r="I13" i="57"/>
  <c r="AK13" i="57"/>
  <c r="P17" i="25"/>
  <c r="F10" i="41" s="1"/>
  <c r="J34" i="57"/>
  <c r="L12" i="57"/>
  <c r="N12" i="57" s="1"/>
  <c r="AH34" i="57"/>
  <c r="AI34" i="57" s="1"/>
  <c r="AH12" i="57"/>
  <c r="AI12" i="57" s="1"/>
  <c r="G12" i="57"/>
  <c r="I12" i="57"/>
  <c r="J12" i="57" s="1"/>
  <c r="AK34" i="57"/>
  <c r="AM34" i="57" s="1"/>
  <c r="N32" i="57"/>
  <c r="AK32" i="57"/>
  <c r="AM32" i="57" s="1"/>
  <c r="AH10" i="57"/>
  <c r="AI10" i="57" s="1"/>
  <c r="L10" i="57"/>
  <c r="N10" i="57" s="1"/>
  <c r="AH32" i="57"/>
  <c r="AI32" i="57" s="1"/>
  <c r="G10" i="57"/>
  <c r="J32" i="57"/>
  <c r="I10" i="57"/>
  <c r="J10" i="57" s="1"/>
  <c r="T12" i="57"/>
  <c r="P22" i="25"/>
  <c r="G12" i="68"/>
  <c r="H30" i="65"/>
  <c r="AD30" i="65"/>
  <c r="O38" i="65"/>
  <c r="AD38" i="65" s="1"/>
  <c r="H17" i="65"/>
  <c r="F51" i="64"/>
  <c r="I51" i="64"/>
  <c r="G20" i="64"/>
  <c r="G44" i="18"/>
  <c r="T44" i="18"/>
  <c r="G43" i="18"/>
  <c r="U57" i="18"/>
  <c r="T43" i="18"/>
  <c r="T57" i="18" s="1"/>
  <c r="M57" i="18"/>
  <c r="AH346" i="7"/>
  <c r="AK339" i="7"/>
  <c r="AK384" i="7" s="1"/>
  <c r="AJ384" i="7" s="1"/>
  <c r="AK347" i="7"/>
  <c r="AK392" i="7" s="1"/>
  <c r="AJ392" i="7" s="1"/>
  <c r="AI627" i="7"/>
  <c r="AH627" i="7" s="1"/>
  <c r="AI633" i="7"/>
  <c r="AH633" i="7" s="1"/>
  <c r="AI639" i="7"/>
  <c r="AH639" i="7" s="1"/>
  <c r="AI645" i="7"/>
  <c r="AH645" i="7" s="1"/>
  <c r="AI651" i="7"/>
  <c r="AH651" i="7" s="1"/>
  <c r="AI657" i="7"/>
  <c r="AH657" i="7" s="1"/>
  <c r="AI663" i="7"/>
  <c r="AH663" i="7" s="1"/>
  <c r="AK669" i="7"/>
  <c r="AJ669" i="7" s="1"/>
  <c r="AI646" i="7"/>
  <c r="AH646" i="7" s="1"/>
  <c r="AI670" i="7"/>
  <c r="AH670" i="7" s="1"/>
  <c r="AI629" i="7"/>
  <c r="AH629" i="7" s="1"/>
  <c r="AI635" i="7"/>
  <c r="AH635" i="7" s="1"/>
  <c r="AI641" i="7"/>
  <c r="AH641" i="7" s="1"/>
  <c r="AI653" i="7"/>
  <c r="AH653" i="7" s="1"/>
  <c r="AI659" i="7"/>
  <c r="AH659" i="7" s="1"/>
  <c r="AI665" i="7"/>
  <c r="AH665" i="7" s="1"/>
  <c r="AG335" i="7"/>
  <c r="E59" i="8" s="1"/>
  <c r="AK364" i="7"/>
  <c r="AK351" i="7"/>
  <c r="AK396" i="7" s="1"/>
  <c r="AJ396" i="7" s="1"/>
  <c r="AK355" i="7"/>
  <c r="AK400" i="7" s="1"/>
  <c r="AJ400" i="7" s="1"/>
  <c r="AK359" i="7"/>
  <c r="AK404" i="7" s="1"/>
  <c r="AJ404" i="7" s="1"/>
  <c r="AK363" i="7"/>
  <c r="AK367" i="7"/>
  <c r="AK371" i="7"/>
  <c r="AG346" i="7"/>
  <c r="AG350" i="7"/>
  <c r="AI664" i="7"/>
  <c r="AH664" i="7" s="1"/>
  <c r="AG341" i="7"/>
  <c r="E65" i="8" s="1"/>
  <c r="AK671" i="7"/>
  <c r="AJ671" i="7" s="1"/>
  <c r="AI409" i="7"/>
  <c r="AH409" i="7" s="1"/>
  <c r="AI346" i="7"/>
  <c r="AI391" i="7" s="1"/>
  <c r="AH391" i="7" s="1"/>
  <c r="AI350" i="7"/>
  <c r="G74" i="8" s="1"/>
  <c r="AI354" i="7"/>
  <c r="AI399" i="7" s="1"/>
  <c r="AH399" i="7" s="1"/>
  <c r="AI358" i="7"/>
  <c r="AI362" i="7"/>
  <c r="AI407" i="7" s="1"/>
  <c r="AH407" i="7" s="1"/>
  <c r="AI366" i="7"/>
  <c r="AI370" i="7"/>
  <c r="F73" i="8"/>
  <c r="AJ334" i="7"/>
  <c r="AK350" i="7"/>
  <c r="AK395" i="7" s="1"/>
  <c r="AJ395" i="7" s="1"/>
  <c r="AK362" i="7"/>
  <c r="AK407" i="7" s="1"/>
  <c r="AJ407" i="7" s="1"/>
  <c r="AK366" i="7"/>
  <c r="AG360" i="7"/>
  <c r="E84" i="8" s="1"/>
  <c r="AG364" i="7"/>
  <c r="AG409" i="7" s="1"/>
  <c r="AF409" i="7" s="1"/>
  <c r="AF335" i="7"/>
  <c r="AK675" i="7"/>
  <c r="AJ675" i="7" s="1"/>
  <c r="AK336" i="7"/>
  <c r="AG334" i="7"/>
  <c r="AG338" i="7"/>
  <c r="AF73" i="7"/>
  <c r="AJ73" i="7"/>
  <c r="AF433" i="7"/>
  <c r="AF360" i="7"/>
  <c r="AF364" i="7"/>
  <c r="AF336" i="7"/>
  <c r="D60" i="8" s="1"/>
  <c r="AF348" i="7"/>
  <c r="D72" i="8" s="1"/>
  <c r="AF368" i="7"/>
  <c r="AG413" i="7" s="1"/>
  <c r="AF413" i="7" s="1"/>
  <c r="AF372" i="7"/>
  <c r="AI349" i="7"/>
  <c r="AI357" i="7"/>
  <c r="G81" i="8" s="1"/>
  <c r="AI365" i="7"/>
  <c r="G89" i="8" s="1"/>
  <c r="AI369" i="7"/>
  <c r="AK657" i="7"/>
  <c r="AJ657" i="7" s="1"/>
  <c r="AH336" i="7"/>
  <c r="AH340" i="7"/>
  <c r="AH344" i="7"/>
  <c r="AH348" i="7"/>
  <c r="AH352" i="7"/>
  <c r="AH356" i="7"/>
  <c r="AH368" i="7"/>
  <c r="AH372" i="7"/>
  <c r="AK369" i="7"/>
  <c r="AK414" i="7" s="1"/>
  <c r="AJ414" i="7" s="1"/>
  <c r="AJ358" i="7"/>
  <c r="H82" i="8" s="1"/>
  <c r="AJ366" i="7"/>
  <c r="AJ370" i="7"/>
  <c r="AF339" i="7"/>
  <c r="AF347" i="7"/>
  <c r="AF351" i="7"/>
  <c r="AF367" i="7"/>
  <c r="AF371" i="7"/>
  <c r="AH339" i="7"/>
  <c r="AI384" i="7" s="1"/>
  <c r="AH384" i="7" s="1"/>
  <c r="AH343" i="7"/>
  <c r="AH363" i="7"/>
  <c r="AH371" i="7"/>
  <c r="F95" i="8" s="1"/>
  <c r="AH347" i="7"/>
  <c r="F71" i="8" s="1"/>
  <c r="AH351" i="7"/>
  <c r="AI650" i="7"/>
  <c r="AH650" i="7" s="1"/>
  <c r="AI656" i="7"/>
  <c r="AH656" i="7" s="1"/>
  <c r="AI662" i="7"/>
  <c r="AH662" i="7" s="1"/>
  <c r="AI668" i="7"/>
  <c r="AH668" i="7" s="1"/>
  <c r="AI674" i="7"/>
  <c r="AH674" i="7" s="1"/>
  <c r="AI626" i="7"/>
  <c r="AH626" i="7" s="1"/>
  <c r="AI632" i="7"/>
  <c r="AH632" i="7" s="1"/>
  <c r="AI638" i="7"/>
  <c r="AH638" i="7" s="1"/>
  <c r="AI644" i="7"/>
  <c r="AH644" i="7" s="1"/>
  <c r="AK668" i="7"/>
  <c r="AJ668" i="7" s="1"/>
  <c r="AK620" i="7"/>
  <c r="AJ620" i="7" s="1"/>
  <c r="AK626" i="7"/>
  <c r="AJ626" i="7" s="1"/>
  <c r="AK632" i="7"/>
  <c r="AJ632" i="7" s="1"/>
  <c r="AJ363" i="7"/>
  <c r="AK408" i="7" s="1"/>
  <c r="AJ408" i="7" s="1"/>
  <c r="AJ371" i="7"/>
  <c r="AJ367" i="7"/>
  <c r="AK335" i="7"/>
  <c r="AJ340" i="7"/>
  <c r="AK385" i="7" s="1"/>
  <c r="AJ385" i="7" s="1"/>
  <c r="AJ344" i="7"/>
  <c r="H68" i="8" s="1"/>
  <c r="AJ348" i="7"/>
  <c r="AJ352" i="7"/>
  <c r="AJ368" i="7"/>
  <c r="AG342" i="7"/>
  <c r="AI628" i="7"/>
  <c r="AH628" i="7" s="1"/>
  <c r="AI634" i="7"/>
  <c r="AH634" i="7" s="1"/>
  <c r="AI640" i="7"/>
  <c r="AH640" i="7" s="1"/>
  <c r="AI622" i="7"/>
  <c r="AH622" i="7" s="1"/>
  <c r="AI652" i="7"/>
  <c r="AH652" i="7" s="1"/>
  <c r="AI658" i="7"/>
  <c r="AH658" i="7" s="1"/>
  <c r="AK622" i="7"/>
  <c r="AJ622" i="7" s="1"/>
  <c r="AK634" i="7"/>
  <c r="AJ634" i="7" s="1"/>
  <c r="AF365" i="7"/>
  <c r="AF373" i="7"/>
  <c r="AF361" i="7"/>
  <c r="AG406" i="7" s="1"/>
  <c r="AF406" i="7" s="1"/>
  <c r="AG337" i="7"/>
  <c r="AI334" i="7"/>
  <c r="AH341" i="7"/>
  <c r="AH357" i="7"/>
  <c r="AH369" i="7"/>
  <c r="AK358" i="7"/>
  <c r="AK370" i="7"/>
  <c r="AK415" i="7" s="1"/>
  <c r="AJ415" i="7" s="1"/>
  <c r="AK653" i="7"/>
  <c r="AJ653" i="7" s="1"/>
  <c r="AJ337" i="7"/>
  <c r="AJ349" i="7"/>
  <c r="AJ357" i="7"/>
  <c r="AJ361" i="7"/>
  <c r="AG343" i="7"/>
  <c r="E67" i="8" s="1"/>
  <c r="E9" i="8" s="1"/>
  <c r="G9" i="8" s="1"/>
  <c r="AG359" i="7"/>
  <c r="H66" i="8"/>
  <c r="AF342" i="7"/>
  <c r="D66" i="8" s="1"/>
  <c r="AF346" i="7"/>
  <c r="AF350" i="7"/>
  <c r="AF354" i="7"/>
  <c r="D78" i="8" s="1"/>
  <c r="AF358" i="7"/>
  <c r="D82" i="8" s="1"/>
  <c r="AF366" i="7"/>
  <c r="AG411" i="7" s="1"/>
  <c r="AF411" i="7" s="1"/>
  <c r="AF338" i="7"/>
  <c r="AF370" i="7"/>
  <c r="AI351" i="7"/>
  <c r="AI396" i="7" s="1"/>
  <c r="AH396" i="7" s="1"/>
  <c r="AI359" i="7"/>
  <c r="G83" i="8" s="1"/>
  <c r="AI339" i="7"/>
  <c r="AI335" i="7"/>
  <c r="AI630" i="7"/>
  <c r="AH630" i="7" s="1"/>
  <c r="AI660" i="7"/>
  <c r="AH660" i="7" s="1"/>
  <c r="AI666" i="7"/>
  <c r="AH666" i="7" s="1"/>
  <c r="AI618" i="7"/>
  <c r="AH618" i="7" s="1"/>
  <c r="AI636" i="7"/>
  <c r="AH636" i="7" s="1"/>
  <c r="AI648" i="7"/>
  <c r="AH648" i="7" s="1"/>
  <c r="AI654" i="7"/>
  <c r="AH654" i="7" s="1"/>
  <c r="AI672" i="7"/>
  <c r="AH672" i="7" s="1"/>
  <c r="AK618" i="7"/>
  <c r="AJ618" i="7" s="1"/>
  <c r="AK624" i="7"/>
  <c r="AJ624" i="7" s="1"/>
  <c r="AK630" i="7"/>
  <c r="AJ630" i="7" s="1"/>
  <c r="AK654" i="7"/>
  <c r="AJ654" i="7" s="1"/>
  <c r="AK672" i="7"/>
  <c r="AJ672" i="7" s="1"/>
  <c r="AH338" i="7"/>
  <c r="AH366" i="7"/>
  <c r="AH370" i="7"/>
  <c r="AI415" i="7" s="1"/>
  <c r="AH415" i="7" s="1"/>
  <c r="AI338" i="7"/>
  <c r="G62" i="8" s="1"/>
  <c r="F335" i="7"/>
  <c r="J652" i="7"/>
  <c r="I652" i="7" s="1"/>
  <c r="E366" i="7"/>
  <c r="J647" i="7"/>
  <c r="I647" i="7" s="1"/>
  <c r="H32" i="7"/>
  <c r="E344" i="7"/>
  <c r="F344" i="7"/>
  <c r="F346" i="7"/>
  <c r="E358" i="7"/>
  <c r="E372" i="7"/>
  <c r="E352" i="7"/>
  <c r="E356" i="7"/>
  <c r="D80" i="8" s="1"/>
  <c r="E362" i="7"/>
  <c r="E340" i="7"/>
  <c r="E342" i="7"/>
  <c r="E334" i="7"/>
  <c r="J617" i="7"/>
  <c r="I617" i="7" s="1"/>
  <c r="E336" i="7"/>
  <c r="F350" i="7"/>
  <c r="F356" i="7"/>
  <c r="E360" i="7"/>
  <c r="F358" i="7"/>
  <c r="G337" i="7"/>
  <c r="I339" i="7"/>
  <c r="H63" i="8" s="1"/>
  <c r="I341" i="7"/>
  <c r="G335" i="7"/>
  <c r="E346" i="7"/>
  <c r="E348" i="7"/>
  <c r="H362" i="7"/>
  <c r="H364" i="7"/>
  <c r="H366" i="7"/>
  <c r="E350" i="7"/>
  <c r="D74" i="8" s="1"/>
  <c r="H668" i="7"/>
  <c r="G668" i="7" s="1"/>
  <c r="G340" i="7"/>
  <c r="F64" i="8" s="1"/>
  <c r="G342" i="7"/>
  <c r="F66" i="8" s="1"/>
  <c r="H642" i="7"/>
  <c r="G642" i="7" s="1"/>
  <c r="H350" i="7"/>
  <c r="F359" i="7"/>
  <c r="F347" i="7"/>
  <c r="F351" i="7"/>
  <c r="F353" i="7"/>
  <c r="H643" i="7"/>
  <c r="G643" i="7" s="1"/>
  <c r="J628" i="7"/>
  <c r="I628" i="7" s="1"/>
  <c r="H647" i="7"/>
  <c r="G647" i="7" s="1"/>
  <c r="F360" i="7"/>
  <c r="F405" i="7" s="1"/>
  <c r="E405" i="7" s="1"/>
  <c r="F362" i="7"/>
  <c r="F407" i="7" s="1"/>
  <c r="E407" i="7" s="1"/>
  <c r="F366" i="7"/>
  <c r="F411" i="7" s="1"/>
  <c r="E411" i="7" s="1"/>
  <c r="G364" i="7"/>
  <c r="F88" i="8" s="1"/>
  <c r="F79" i="7"/>
  <c r="F343" i="7" s="1"/>
  <c r="H354" i="7"/>
  <c r="H334" i="7"/>
  <c r="H346" i="7"/>
  <c r="H356" i="7"/>
  <c r="H360" i="7"/>
  <c r="E338" i="7"/>
  <c r="I348" i="7"/>
  <c r="I350" i="7"/>
  <c r="I360" i="7"/>
  <c r="H84" i="8" s="1"/>
  <c r="I362" i="7"/>
  <c r="H86" i="8" s="1"/>
  <c r="I368" i="7"/>
  <c r="J344" i="7"/>
  <c r="J346" i="7"/>
  <c r="J354" i="7"/>
  <c r="J360" i="7"/>
  <c r="J372" i="7"/>
  <c r="J417" i="7" s="1"/>
  <c r="I417" i="7" s="1"/>
  <c r="J356" i="7"/>
  <c r="J401" i="7" s="1"/>
  <c r="I401" i="7" s="1"/>
  <c r="H645" i="7"/>
  <c r="G645" i="7" s="1"/>
  <c r="H651" i="7"/>
  <c r="G651" i="7" s="1"/>
  <c r="J672" i="7"/>
  <c r="I672" i="7" s="1"/>
  <c r="G351" i="7"/>
  <c r="G353" i="7"/>
  <c r="F77" i="8" s="1"/>
  <c r="G357" i="7"/>
  <c r="G361" i="7"/>
  <c r="H343" i="7"/>
  <c r="H345" i="7"/>
  <c r="H349" i="7"/>
  <c r="H355" i="7"/>
  <c r="H400" i="7" s="1"/>
  <c r="G400" i="7" s="1"/>
  <c r="H361" i="7"/>
  <c r="G85" i="8" s="1"/>
  <c r="H365" i="7"/>
  <c r="H369" i="7"/>
  <c r="G93" i="8" s="1"/>
  <c r="H373" i="7"/>
  <c r="H418" i="7" s="1"/>
  <c r="G418" i="7" s="1"/>
  <c r="H367" i="7"/>
  <c r="H412" i="7" s="1"/>
  <c r="G412" i="7" s="1"/>
  <c r="H371" i="7"/>
  <c r="H416" i="7" s="1"/>
  <c r="G416" i="7" s="1"/>
  <c r="H666" i="7"/>
  <c r="G666" i="7" s="1"/>
  <c r="H649" i="7"/>
  <c r="G649" i="7" s="1"/>
  <c r="I355" i="7"/>
  <c r="I363" i="7"/>
  <c r="I369" i="7"/>
  <c r="E339" i="7"/>
  <c r="F369" i="7"/>
  <c r="F341" i="7"/>
  <c r="F386" i="7" s="1"/>
  <c r="E386" i="7" s="1"/>
  <c r="J349" i="7"/>
  <c r="J373" i="7"/>
  <c r="J337" i="7"/>
  <c r="J341" i="7"/>
  <c r="J386" i="7" s="1"/>
  <c r="I386" i="7" s="1"/>
  <c r="J367" i="7"/>
  <c r="I91" i="8" s="1"/>
  <c r="J371" i="7"/>
  <c r="AW12" i="57"/>
  <c r="T12" i="59"/>
  <c r="T11" i="72"/>
  <c r="AT53" i="72"/>
  <c r="H47" i="74" s="1"/>
  <c r="AB24" i="74" s="1"/>
  <c r="AS13" i="72"/>
  <c r="T12" i="72"/>
  <c r="AT53" i="59"/>
  <c r="AW12" i="59"/>
  <c r="AI685" i="68"/>
  <c r="AH685" i="68" s="1"/>
  <c r="AI678" i="68"/>
  <c r="AH678" i="68" s="1"/>
  <c r="F383" i="68"/>
  <c r="AI626" i="72"/>
  <c r="AH626" i="72" s="1"/>
  <c r="E151" i="4"/>
  <c r="D151" i="4" s="1"/>
  <c r="G135" i="4"/>
  <c r="F135" i="4" s="1"/>
  <c r="G149" i="4"/>
  <c r="F149" i="4" s="1"/>
  <c r="E143" i="4"/>
  <c r="D143" i="4" s="1"/>
  <c r="G151" i="4"/>
  <c r="F151" i="4" s="1"/>
  <c r="E154" i="4"/>
  <c r="D154" i="4" s="1"/>
  <c r="E140" i="4"/>
  <c r="D140" i="4" s="1"/>
  <c r="E137" i="4"/>
  <c r="D137" i="4" s="1"/>
  <c r="G148" i="4"/>
  <c r="F148" i="4" s="1"/>
  <c r="E150" i="4"/>
  <c r="D150" i="4" s="1"/>
  <c r="G138" i="4"/>
  <c r="F138" i="4" s="1"/>
  <c r="G145" i="4"/>
  <c r="F145" i="4" s="1"/>
  <c r="G150" i="4"/>
  <c r="F150" i="4" s="1"/>
  <c r="E142" i="4"/>
  <c r="D142" i="4" s="1"/>
  <c r="G143" i="4"/>
  <c r="F143" i="4" s="1"/>
  <c r="J639" i="68"/>
  <c r="I639" i="68" s="1"/>
  <c r="AI652" i="68"/>
  <c r="AH652" i="68" s="1"/>
  <c r="AI654" i="68"/>
  <c r="AH654" i="68" s="1"/>
  <c r="AI658" i="68"/>
  <c r="AH658" i="68" s="1"/>
  <c r="AI661" i="68"/>
  <c r="AH661" i="68" s="1"/>
  <c r="AI670" i="68"/>
  <c r="AH670" i="68" s="1"/>
  <c r="AI628" i="68"/>
  <c r="AH628" i="68" s="1"/>
  <c r="AI630" i="68"/>
  <c r="AH630" i="68" s="1"/>
  <c r="AI632" i="68"/>
  <c r="AH632" i="68" s="1"/>
  <c r="AI634" i="68"/>
  <c r="AH634" i="68" s="1"/>
  <c r="AG353" i="72"/>
  <c r="AH358" i="26"/>
  <c r="AH366" i="26"/>
  <c r="AI411" i="26" s="1"/>
  <c r="AH411" i="26" s="1"/>
  <c r="AH374" i="26"/>
  <c r="AH382" i="26"/>
  <c r="AI368" i="26"/>
  <c r="AI376" i="26"/>
  <c r="AI352" i="26"/>
  <c r="AI655" i="26"/>
  <c r="AH655" i="26" s="1"/>
  <c r="AI659" i="26"/>
  <c r="AH659" i="26" s="1"/>
  <c r="AI663" i="26"/>
  <c r="AH663" i="26" s="1"/>
  <c r="AI667" i="26"/>
  <c r="AH667" i="26" s="1"/>
  <c r="AI671" i="26"/>
  <c r="AH671" i="26" s="1"/>
  <c r="AF370" i="26"/>
  <c r="AF381" i="68"/>
  <c r="AG376" i="68"/>
  <c r="AG378" i="68"/>
  <c r="AF360" i="68"/>
  <c r="E354" i="72"/>
  <c r="AF354" i="72"/>
  <c r="I355" i="72"/>
  <c r="E356" i="72"/>
  <c r="AF356" i="72"/>
  <c r="I357" i="72"/>
  <c r="E358" i="72"/>
  <c r="AF358" i="72"/>
  <c r="I359" i="72"/>
  <c r="E360" i="72"/>
  <c r="AF360" i="72"/>
  <c r="I361" i="72"/>
  <c r="E362" i="72"/>
  <c r="AF362" i="72"/>
  <c r="I363" i="72"/>
  <c r="E364" i="72"/>
  <c r="AF364" i="72"/>
  <c r="I365" i="72"/>
  <c r="E366" i="72"/>
  <c r="AF366" i="72"/>
  <c r="I367" i="72"/>
  <c r="E368" i="72"/>
  <c r="AF368" i="72"/>
  <c r="I369" i="72"/>
  <c r="AF370" i="72"/>
  <c r="AF372" i="72"/>
  <c r="AF374" i="72"/>
  <c r="I375" i="72"/>
  <c r="E376" i="72"/>
  <c r="AF376" i="72"/>
  <c r="I377" i="72"/>
  <c r="E378" i="72"/>
  <c r="AF378" i="72"/>
  <c r="I379" i="72"/>
  <c r="E380" i="72"/>
  <c r="AF380" i="72"/>
  <c r="I381" i="72"/>
  <c r="E382" i="72"/>
  <c r="AF382" i="72"/>
  <c r="I383" i="72"/>
  <c r="AH373" i="68"/>
  <c r="AD374" i="68"/>
  <c r="AH375" i="68"/>
  <c r="AD376" i="68"/>
  <c r="AH377" i="68"/>
  <c r="AI422" i="68" s="1"/>
  <c r="AH422" i="68" s="1"/>
  <c r="AD378" i="68"/>
  <c r="AH379" i="68"/>
  <c r="AD380" i="68"/>
  <c r="AH381" i="68"/>
  <c r="AD382" i="68"/>
  <c r="AH383" i="68"/>
  <c r="AI428" i="68" s="1"/>
  <c r="AH428" i="68" s="1"/>
  <c r="AF346" i="26"/>
  <c r="AG391" i="26" s="1"/>
  <c r="AF391" i="26" s="1"/>
  <c r="AH354" i="26"/>
  <c r="AH362" i="26"/>
  <c r="AH370" i="26"/>
  <c r="AH378" i="26"/>
  <c r="AI356" i="26"/>
  <c r="AI372" i="26"/>
  <c r="AI653" i="26"/>
  <c r="AH653" i="26" s="1"/>
  <c r="AI665" i="26"/>
  <c r="AH665" i="26" s="1"/>
  <c r="G345" i="72"/>
  <c r="AH345" i="72"/>
  <c r="AD346" i="72"/>
  <c r="G347" i="72"/>
  <c r="AG375" i="26"/>
  <c r="AG420" i="26" s="1"/>
  <c r="AG626" i="57"/>
  <c r="AF626" i="57" s="1"/>
  <c r="AE350" i="26"/>
  <c r="H358" i="72"/>
  <c r="AD349" i="72"/>
  <c r="G350" i="72"/>
  <c r="AH350" i="72"/>
  <c r="AD351" i="72"/>
  <c r="G352" i="72"/>
  <c r="AH352" i="72"/>
  <c r="AF353" i="72"/>
  <c r="I354" i="72"/>
  <c r="E355" i="72"/>
  <c r="AF355" i="72"/>
  <c r="I356" i="72"/>
  <c r="E357" i="72"/>
  <c r="AF357" i="72"/>
  <c r="E359" i="72"/>
  <c r="AF359" i="72"/>
  <c r="I360" i="72"/>
  <c r="E361" i="72"/>
  <c r="AF361" i="72"/>
  <c r="I362" i="72"/>
  <c r="E363" i="72"/>
  <c r="AF363" i="72"/>
  <c r="I364" i="72"/>
  <c r="E365" i="72"/>
  <c r="AF365" i="72"/>
  <c r="I366" i="72"/>
  <c r="E367" i="72"/>
  <c r="AF367" i="72"/>
  <c r="I368" i="72"/>
  <c r="E369" i="72"/>
  <c r="AF369" i="72"/>
  <c r="AF371" i="72"/>
  <c r="AF373" i="72"/>
  <c r="E375" i="72"/>
  <c r="AF375" i="72"/>
  <c r="I376" i="72"/>
  <c r="E377" i="72"/>
  <c r="AF377" i="72"/>
  <c r="I378" i="72"/>
  <c r="E379" i="72"/>
  <c r="AF379" i="72"/>
  <c r="I380" i="72"/>
  <c r="E381" i="72"/>
  <c r="AF381" i="72"/>
  <c r="I382" i="72"/>
  <c r="E383" i="72"/>
  <c r="AF383" i="72"/>
  <c r="AG656" i="57"/>
  <c r="AF656" i="57" s="1"/>
  <c r="AG671" i="57"/>
  <c r="AF671" i="57" s="1"/>
  <c r="AG628" i="59"/>
  <c r="AF628" i="59" s="1"/>
  <c r="AG633" i="59"/>
  <c r="AF633" i="59" s="1"/>
  <c r="AG636" i="59"/>
  <c r="AF636" i="59" s="1"/>
  <c r="AG637" i="59"/>
  <c r="AF637" i="59" s="1"/>
  <c r="AG640" i="59"/>
  <c r="AF640" i="59" s="1"/>
  <c r="AG641" i="59"/>
  <c r="AF641" i="59" s="1"/>
  <c r="AG643" i="59"/>
  <c r="AF643" i="59" s="1"/>
  <c r="AG644" i="59"/>
  <c r="AF644" i="59" s="1"/>
  <c r="AG645" i="59"/>
  <c r="AF645" i="59" s="1"/>
  <c r="AG647" i="59"/>
  <c r="AF647" i="59" s="1"/>
  <c r="AG648" i="59"/>
  <c r="AF648" i="59" s="1"/>
  <c r="AG649" i="59"/>
  <c r="AF649" i="59" s="1"/>
  <c r="H651" i="59"/>
  <c r="G651" i="59" s="1"/>
  <c r="H652" i="59"/>
  <c r="G652" i="59" s="1"/>
  <c r="H653" i="59"/>
  <c r="G653" i="59" s="1"/>
  <c r="H654" i="59"/>
  <c r="G654" i="59" s="1"/>
  <c r="H655" i="59"/>
  <c r="G655" i="59" s="1"/>
  <c r="H656" i="59"/>
  <c r="G656" i="59" s="1"/>
  <c r="H657" i="59"/>
  <c r="G657" i="59" s="1"/>
  <c r="H658" i="59"/>
  <c r="G658" i="59" s="1"/>
  <c r="H660" i="59"/>
  <c r="G660" i="59" s="1"/>
  <c r="H662" i="59"/>
  <c r="G662" i="59" s="1"/>
  <c r="H663" i="59"/>
  <c r="G663" i="59" s="1"/>
  <c r="H664" i="59"/>
  <c r="G664" i="59" s="1"/>
  <c r="H665" i="59"/>
  <c r="G665" i="59" s="1"/>
  <c r="H667" i="59"/>
  <c r="G667" i="59" s="1"/>
  <c r="H668" i="59"/>
  <c r="G668" i="59" s="1"/>
  <c r="H670" i="59"/>
  <c r="G670" i="59" s="1"/>
  <c r="AH363" i="72"/>
  <c r="AD364" i="72"/>
  <c r="AH367" i="72"/>
  <c r="AD368" i="72"/>
  <c r="AH371" i="72"/>
  <c r="AD372" i="72"/>
  <c r="AH373" i="72"/>
  <c r="AD374" i="72"/>
  <c r="AH377" i="72"/>
  <c r="AD378" i="72"/>
  <c r="AG643" i="72"/>
  <c r="AF643" i="72" s="1"/>
  <c r="H657" i="72"/>
  <c r="G657" i="72" s="1"/>
  <c r="H658" i="72"/>
  <c r="G658" i="72" s="1"/>
  <c r="H659" i="72"/>
  <c r="G659" i="72" s="1"/>
  <c r="H660" i="72"/>
  <c r="G660" i="72" s="1"/>
  <c r="H661" i="72"/>
  <c r="G661" i="72" s="1"/>
  <c r="H662" i="72"/>
  <c r="G662" i="72" s="1"/>
  <c r="H663" i="72"/>
  <c r="G663" i="72" s="1"/>
  <c r="H664" i="72"/>
  <c r="G664" i="72" s="1"/>
  <c r="H667" i="72"/>
  <c r="G667" i="72" s="1"/>
  <c r="H668" i="72"/>
  <c r="G668" i="72" s="1"/>
  <c r="H669" i="72"/>
  <c r="G669" i="72" s="1"/>
  <c r="H670" i="72"/>
  <c r="G670" i="72" s="1"/>
  <c r="H671" i="72"/>
  <c r="G671" i="72" s="1"/>
  <c r="H672" i="72"/>
  <c r="G672" i="72" s="1"/>
  <c r="H676" i="72"/>
  <c r="G676" i="72" s="1"/>
  <c r="H677" i="72"/>
  <c r="G677" i="72" s="1"/>
  <c r="H678" i="72"/>
  <c r="G678" i="72" s="1"/>
  <c r="H679" i="72"/>
  <c r="G679" i="72" s="1"/>
  <c r="H680" i="72"/>
  <c r="G680" i="72" s="1"/>
  <c r="H681" i="72"/>
  <c r="G681" i="72" s="1"/>
  <c r="H682" i="72"/>
  <c r="G682" i="72" s="1"/>
  <c r="H683" i="72"/>
  <c r="G683" i="72" s="1"/>
  <c r="H684" i="72"/>
  <c r="G684" i="72" s="1"/>
  <c r="H685" i="72"/>
  <c r="G685" i="72" s="1"/>
  <c r="AD14" i="57"/>
  <c r="AD16" i="57" s="1"/>
  <c r="AE89" i="57" s="1"/>
  <c r="AE353" i="57" s="1"/>
  <c r="AD373" i="68"/>
  <c r="AH376" i="68"/>
  <c r="AD377" i="68"/>
  <c r="AH378" i="68"/>
  <c r="AD379" i="68"/>
  <c r="AH380" i="68"/>
  <c r="AD381" i="68"/>
  <c r="AH382" i="68"/>
  <c r="AD383" i="68"/>
  <c r="AF348" i="26"/>
  <c r="AG393" i="26" s="1"/>
  <c r="AF393" i="26" s="1"/>
  <c r="AE352" i="26"/>
  <c r="J626" i="72"/>
  <c r="I626" i="72" s="1"/>
  <c r="G356" i="59"/>
  <c r="H626" i="59"/>
  <c r="G626" i="59" s="1"/>
  <c r="H627" i="59"/>
  <c r="G627" i="59" s="1"/>
  <c r="H628" i="59"/>
  <c r="G628" i="59" s="1"/>
  <c r="H629" i="59"/>
  <c r="G629" i="59" s="1"/>
  <c r="H631" i="59"/>
  <c r="G631" i="59" s="1"/>
  <c r="H632" i="59"/>
  <c r="G632" i="59" s="1"/>
  <c r="H634" i="59"/>
  <c r="G634" i="59" s="1"/>
  <c r="H639" i="59"/>
  <c r="G639" i="59" s="1"/>
  <c r="H640" i="59"/>
  <c r="G640" i="59" s="1"/>
  <c r="H641" i="59"/>
  <c r="G641" i="59" s="1"/>
  <c r="H642" i="59"/>
  <c r="G642" i="59" s="1"/>
  <c r="H643" i="59"/>
  <c r="G643" i="59" s="1"/>
  <c r="H644" i="59"/>
  <c r="G644" i="59" s="1"/>
  <c r="H647" i="59"/>
  <c r="G647" i="59" s="1"/>
  <c r="H648" i="59"/>
  <c r="G648" i="59" s="1"/>
  <c r="AG651" i="59"/>
  <c r="AF651" i="59" s="1"/>
  <c r="AG654" i="59"/>
  <c r="AF654" i="59" s="1"/>
  <c r="AG655" i="59"/>
  <c r="AF655" i="59" s="1"/>
  <c r="AG656" i="59"/>
  <c r="AF656" i="59" s="1"/>
  <c r="AG657" i="59"/>
  <c r="AF657" i="59" s="1"/>
  <c r="AG658" i="59"/>
  <c r="AF658" i="59" s="1"/>
  <c r="AG659" i="59"/>
  <c r="AF659" i="59" s="1"/>
  <c r="AG663" i="59"/>
  <c r="AF663" i="59" s="1"/>
  <c r="AG665" i="59"/>
  <c r="AF665" i="59" s="1"/>
  <c r="AG666" i="59"/>
  <c r="AF666" i="59" s="1"/>
  <c r="AG667" i="59"/>
  <c r="AF667" i="59" s="1"/>
  <c r="AG668" i="59"/>
  <c r="AF668" i="59" s="1"/>
  <c r="AG669" i="59"/>
  <c r="AF669" i="59" s="1"/>
  <c r="AD345" i="72"/>
  <c r="G346" i="72"/>
  <c r="AH346" i="72"/>
  <c r="G349" i="72"/>
  <c r="AH349" i="72"/>
  <c r="AD350" i="72"/>
  <c r="G351" i="72"/>
  <c r="AH351" i="72"/>
  <c r="AD352" i="72"/>
  <c r="I348" i="72"/>
  <c r="AF347" i="72"/>
  <c r="AH362" i="72"/>
  <c r="AD365" i="72"/>
  <c r="AH366" i="72"/>
  <c r="AD369" i="72"/>
  <c r="AH370" i="72"/>
  <c r="AD371" i="72"/>
  <c r="AH372" i="72"/>
  <c r="AD373" i="72"/>
  <c r="AH374" i="72"/>
  <c r="AD375" i="72"/>
  <c r="AH376" i="72"/>
  <c r="AH348" i="72"/>
  <c r="H626" i="72"/>
  <c r="G626" i="72" s="1"/>
  <c r="AG658" i="72"/>
  <c r="AF658" i="72" s="1"/>
  <c r="AG659" i="72"/>
  <c r="AF659" i="72" s="1"/>
  <c r="AG660" i="72"/>
  <c r="AF660" i="72" s="1"/>
  <c r="AG662" i="72"/>
  <c r="AF662" i="72" s="1"/>
  <c r="AG664" i="72"/>
  <c r="AF664" i="72" s="1"/>
  <c r="AG666" i="72"/>
  <c r="AF666" i="72" s="1"/>
  <c r="AG668" i="72"/>
  <c r="AF668" i="72" s="1"/>
  <c r="AG670" i="72"/>
  <c r="AF670" i="72" s="1"/>
  <c r="AG672" i="72"/>
  <c r="AF672" i="72" s="1"/>
  <c r="AG674" i="72"/>
  <c r="AF674" i="72" s="1"/>
  <c r="AG675" i="72"/>
  <c r="AF675" i="72" s="1"/>
  <c r="AG677" i="72"/>
  <c r="AF677" i="72" s="1"/>
  <c r="AG678" i="72"/>
  <c r="AF678" i="72" s="1"/>
  <c r="AG679" i="72"/>
  <c r="AF679" i="72" s="1"/>
  <c r="AG680" i="72"/>
  <c r="AF680" i="72" s="1"/>
  <c r="AG681" i="72"/>
  <c r="AF681" i="72" s="1"/>
  <c r="AG682" i="72"/>
  <c r="AF682" i="72" s="1"/>
  <c r="AG683" i="72"/>
  <c r="AF683" i="72" s="1"/>
  <c r="AG684" i="72"/>
  <c r="AF684" i="72" s="1"/>
  <c r="AG685" i="72"/>
  <c r="AF685" i="72" s="1"/>
  <c r="AG650" i="72"/>
  <c r="AF650" i="72" s="1"/>
  <c r="AD36" i="57"/>
  <c r="AD38" i="57" s="1"/>
  <c r="E36" i="57"/>
  <c r="E38" i="57" s="1"/>
  <c r="F26" i="32" s="1"/>
  <c r="F31" i="32" s="1"/>
  <c r="F20" i="69"/>
  <c r="P22" i="70" s="1"/>
  <c r="G13" i="68"/>
  <c r="L13" i="68"/>
  <c r="N13" i="68" s="1"/>
  <c r="AG631" i="57"/>
  <c r="AF631" i="57" s="1"/>
  <c r="AG632" i="57"/>
  <c r="AF632" i="57" s="1"/>
  <c r="AG638" i="57"/>
  <c r="AF638" i="57" s="1"/>
  <c r="AG642" i="57"/>
  <c r="AF642" i="57" s="1"/>
  <c r="AG646" i="57"/>
  <c r="AF646" i="57" s="1"/>
  <c r="AG649" i="57"/>
  <c r="AF649" i="57" s="1"/>
  <c r="AG660" i="57"/>
  <c r="AF660" i="57" s="1"/>
  <c r="AG666" i="57"/>
  <c r="AF666" i="57" s="1"/>
  <c r="AG676" i="57"/>
  <c r="AF676" i="57" s="1"/>
  <c r="N31" i="57"/>
  <c r="G9" i="57"/>
  <c r="AH9" i="57"/>
  <c r="AI9" i="57" s="1"/>
  <c r="L9" i="57"/>
  <c r="N9" i="57" s="1"/>
  <c r="AH31" i="57"/>
  <c r="AI31" i="57" s="1"/>
  <c r="AK31" i="57"/>
  <c r="AM31" i="57" s="1"/>
  <c r="H636" i="26"/>
  <c r="G636" i="26" s="1"/>
  <c r="H637" i="26"/>
  <c r="G637" i="26" s="1"/>
  <c r="H639" i="26"/>
  <c r="G639" i="26" s="1"/>
  <c r="H640" i="26"/>
  <c r="G640" i="26" s="1"/>
  <c r="I32" i="26"/>
  <c r="J32" i="26" s="1"/>
  <c r="L32" i="26"/>
  <c r="N32" i="26" s="1"/>
  <c r="H642" i="26"/>
  <c r="G642" i="26" s="1"/>
  <c r="H643" i="26"/>
  <c r="G643" i="26" s="1"/>
  <c r="H646" i="26"/>
  <c r="G646" i="26" s="1"/>
  <c r="H648" i="26"/>
  <c r="G648" i="26" s="1"/>
  <c r="F355" i="26"/>
  <c r="J355" i="26"/>
  <c r="J357" i="26"/>
  <c r="F359" i="26"/>
  <c r="J640" i="68"/>
  <c r="I640" i="68" s="1"/>
  <c r="J648" i="68"/>
  <c r="I648" i="68" s="1"/>
  <c r="J652" i="68"/>
  <c r="I652" i="68" s="1"/>
  <c r="F19" i="69"/>
  <c r="I60" i="8"/>
  <c r="AG417" i="7"/>
  <c r="AF417" i="7" s="1"/>
  <c r="AK667" i="7"/>
  <c r="AJ667" i="7" s="1"/>
  <c r="AK665" i="7"/>
  <c r="AJ665" i="7" s="1"/>
  <c r="AK640" i="7"/>
  <c r="AJ640" i="7" s="1"/>
  <c r="AO41" i="7"/>
  <c r="AH337" i="7"/>
  <c r="F61" i="8" s="1"/>
  <c r="AI621" i="7"/>
  <c r="AH621" i="7" s="1"/>
  <c r="AK644" i="7"/>
  <c r="AJ644" i="7" s="1"/>
  <c r="AK646" i="7"/>
  <c r="AJ646" i="7" s="1"/>
  <c r="AK648" i="7"/>
  <c r="AJ648" i="7" s="1"/>
  <c r="AK650" i="7"/>
  <c r="AJ650" i="7" s="1"/>
  <c r="AK652" i="7"/>
  <c r="AJ652" i="7" s="1"/>
  <c r="E80" i="8"/>
  <c r="AK674" i="7"/>
  <c r="AJ674" i="7" s="1"/>
  <c r="AF337" i="7"/>
  <c r="AK338" i="7"/>
  <c r="AK383" i="7" s="1"/>
  <c r="AJ383" i="7" s="1"/>
  <c r="AK628" i="7"/>
  <c r="AJ628" i="7" s="1"/>
  <c r="AK642" i="7"/>
  <c r="AJ642" i="7" s="1"/>
  <c r="AK401" i="7"/>
  <c r="AJ401" i="7" s="1"/>
  <c r="AK349" i="7"/>
  <c r="AK394" i="7" s="1"/>
  <c r="AJ394" i="7" s="1"/>
  <c r="AI352" i="7"/>
  <c r="AK353" i="7"/>
  <c r="AK398" i="7" s="1"/>
  <c r="AJ398" i="7" s="1"/>
  <c r="AG355" i="7"/>
  <c r="AG400" i="7" s="1"/>
  <c r="AF400" i="7" s="1"/>
  <c r="AI356" i="7"/>
  <c r="AK357" i="7"/>
  <c r="AI360" i="7"/>
  <c r="AI405" i="7" s="1"/>
  <c r="AH405" i="7" s="1"/>
  <c r="AK361" i="7"/>
  <c r="AG363" i="7"/>
  <c r="AG408" i="7" s="1"/>
  <c r="AF408" i="7" s="1"/>
  <c r="AK365" i="7"/>
  <c r="AK410" i="7" s="1"/>
  <c r="AJ410" i="7" s="1"/>
  <c r="AG367" i="7"/>
  <c r="AG412" i="7" s="1"/>
  <c r="AF412" i="7" s="1"/>
  <c r="AI368" i="7"/>
  <c r="AI413" i="7" s="1"/>
  <c r="AH413" i="7" s="1"/>
  <c r="AG371" i="7"/>
  <c r="AI372" i="7"/>
  <c r="AK373" i="7"/>
  <c r="AI336" i="7"/>
  <c r="AK344" i="7"/>
  <c r="AI667" i="7"/>
  <c r="AH667" i="7" s="1"/>
  <c r="AI669" i="7"/>
  <c r="AH669" i="7" s="1"/>
  <c r="AI671" i="7"/>
  <c r="AH671" i="7" s="1"/>
  <c r="AI673" i="7"/>
  <c r="AH673" i="7" s="1"/>
  <c r="AI675" i="7"/>
  <c r="AH675" i="7" s="1"/>
  <c r="AI617" i="7"/>
  <c r="AH617" i="7" s="1"/>
  <c r="AI619" i="7"/>
  <c r="AH619" i="7" s="1"/>
  <c r="AI623" i="7"/>
  <c r="AH623" i="7" s="1"/>
  <c r="AK617" i="7"/>
  <c r="AJ617" i="7" s="1"/>
  <c r="AK619" i="7"/>
  <c r="AJ619" i="7" s="1"/>
  <c r="AK621" i="7"/>
  <c r="AJ621" i="7" s="1"/>
  <c r="AK623" i="7"/>
  <c r="AJ623" i="7" s="1"/>
  <c r="AK625" i="7"/>
  <c r="AJ625" i="7" s="1"/>
  <c r="AK627" i="7"/>
  <c r="AJ627" i="7" s="1"/>
  <c r="AK629" i="7"/>
  <c r="AJ629" i="7" s="1"/>
  <c r="AK631" i="7"/>
  <c r="AJ631" i="7" s="1"/>
  <c r="AK635" i="7"/>
  <c r="AJ635" i="7" s="1"/>
  <c r="AK637" i="7"/>
  <c r="AJ637" i="7" s="1"/>
  <c r="AK639" i="7"/>
  <c r="AJ639" i="7" s="1"/>
  <c r="AK643" i="7"/>
  <c r="AJ643" i="7" s="1"/>
  <c r="AK645" i="7"/>
  <c r="AJ645" i="7" s="1"/>
  <c r="AK647" i="7"/>
  <c r="AJ647" i="7" s="1"/>
  <c r="AK649" i="7"/>
  <c r="AJ649" i="7" s="1"/>
  <c r="AK651" i="7"/>
  <c r="AJ651" i="7" s="1"/>
  <c r="AK656" i="7"/>
  <c r="AJ656" i="7" s="1"/>
  <c r="AK658" i="7"/>
  <c r="AJ658" i="7" s="1"/>
  <c r="AK660" i="7"/>
  <c r="AJ660" i="7" s="1"/>
  <c r="AK662" i="7"/>
  <c r="AJ662" i="7" s="1"/>
  <c r="AK409" i="7"/>
  <c r="AJ409" i="7" s="1"/>
  <c r="AK655" i="7"/>
  <c r="AJ655" i="7" s="1"/>
  <c r="AK663" i="7"/>
  <c r="AJ663" i="7" s="1"/>
  <c r="AI343" i="7"/>
  <c r="AI388" i="7" s="1"/>
  <c r="AH388" i="7" s="1"/>
  <c r="AK666" i="7"/>
  <c r="AJ666" i="7" s="1"/>
  <c r="I82" i="8"/>
  <c r="G73" i="8"/>
  <c r="AG391" i="7"/>
  <c r="AF391" i="7" s="1"/>
  <c r="AF334" i="7"/>
  <c r="AG379" i="7" s="1"/>
  <c r="AF379" i="7" s="1"/>
  <c r="AJ336" i="7"/>
  <c r="AK381" i="7" s="1"/>
  <c r="AJ381" i="7" s="1"/>
  <c r="AI341" i="7"/>
  <c r="AI386" i="7" s="1"/>
  <c r="AH386" i="7" s="1"/>
  <c r="AI344" i="7"/>
  <c r="AI389" i="7" s="1"/>
  <c r="AH389" i="7" s="1"/>
  <c r="AK345" i="7"/>
  <c r="AK390" i="7" s="1"/>
  <c r="AJ390" i="7" s="1"/>
  <c r="AG347" i="7"/>
  <c r="AG392" i="7" s="1"/>
  <c r="AF392" i="7" s="1"/>
  <c r="AK673" i="7"/>
  <c r="AJ673" i="7" s="1"/>
  <c r="AK167" i="7"/>
  <c r="AK343" i="7" s="1"/>
  <c r="AK388" i="7" s="1"/>
  <c r="AJ388" i="7" s="1"/>
  <c r="F91" i="8"/>
  <c r="AI406" i="7"/>
  <c r="AH406" i="7" s="1"/>
  <c r="AG397" i="7"/>
  <c r="AF397" i="7" s="1"/>
  <c r="AI414" i="7"/>
  <c r="AH414" i="7" s="1"/>
  <c r="AK334" i="7"/>
  <c r="AK379" i="7" s="1"/>
  <c r="AJ379" i="7" s="1"/>
  <c r="AG336" i="7"/>
  <c r="AG381" i="7" s="1"/>
  <c r="AF381" i="7" s="1"/>
  <c r="AI337" i="7"/>
  <c r="AG344" i="7"/>
  <c r="E68" i="8" s="1"/>
  <c r="AI345" i="7"/>
  <c r="AI390" i="7" s="1"/>
  <c r="AH390" i="7" s="1"/>
  <c r="AK346" i="7"/>
  <c r="AK391" i="7" s="1"/>
  <c r="AJ391" i="7" s="1"/>
  <c r="AI347" i="7"/>
  <c r="AK348" i="7"/>
  <c r="AK393" i="7" s="1"/>
  <c r="AJ393" i="7" s="1"/>
  <c r="AG354" i="7"/>
  <c r="AI355" i="7"/>
  <c r="AK360" i="7"/>
  <c r="AK405" i="7" s="1"/>
  <c r="AJ405" i="7" s="1"/>
  <c r="AG362" i="7"/>
  <c r="AI367" i="7"/>
  <c r="AI412" i="7" s="1"/>
  <c r="AH412" i="7" s="1"/>
  <c r="AK368" i="7"/>
  <c r="AG370" i="7"/>
  <c r="AK372" i="7"/>
  <c r="AK417" i="7" s="1"/>
  <c r="AJ417" i="7" s="1"/>
  <c r="F67" i="8"/>
  <c r="H88" i="8"/>
  <c r="AH335" i="7"/>
  <c r="F59" i="8" s="1"/>
  <c r="H90" i="8"/>
  <c r="AK411" i="7"/>
  <c r="AJ411" i="7" s="1"/>
  <c r="AK337" i="7"/>
  <c r="B11" i="7"/>
  <c r="A1" i="7"/>
  <c r="P8" i="7"/>
  <c r="P2" i="7"/>
  <c r="B2" i="7"/>
  <c r="P32" i="7"/>
  <c r="P24" i="7"/>
  <c r="AB1" i="7"/>
  <c r="V31" i="7"/>
  <c r="AZ28" i="7"/>
  <c r="AZ36" i="7"/>
  <c r="AI411" i="7"/>
  <c r="AH411" i="7" s="1"/>
  <c r="E70" i="8"/>
  <c r="AG404" i="7"/>
  <c r="AF404" i="7" s="1"/>
  <c r="AJ335" i="7"/>
  <c r="AK380" i="7" s="1"/>
  <c r="AJ380" i="7" s="1"/>
  <c r="AI394" i="7"/>
  <c r="AH394" i="7" s="1"/>
  <c r="AH365" i="7"/>
  <c r="AG340" i="7"/>
  <c r="AG385" i="7" s="1"/>
  <c r="AF385" i="7" s="1"/>
  <c r="AG383" i="7"/>
  <c r="AF383" i="7" s="1"/>
  <c r="AJ341" i="7"/>
  <c r="H65" i="8" s="1"/>
  <c r="AI340" i="7"/>
  <c r="AI385" i="7" s="1"/>
  <c r="AH385" i="7" s="1"/>
  <c r="AI348" i="7"/>
  <c r="AG351" i="7"/>
  <c r="AG396" i="7" s="1"/>
  <c r="AF396" i="7" s="1"/>
  <c r="AK616" i="7"/>
  <c r="AJ616" i="7" s="1"/>
  <c r="AG410" i="7"/>
  <c r="AF410" i="7" s="1"/>
  <c r="AK342" i="7"/>
  <c r="AK387" i="7" s="1"/>
  <c r="AJ387" i="7" s="1"/>
  <c r="H58" i="8"/>
  <c r="F63" i="8"/>
  <c r="H70" i="8"/>
  <c r="H76" i="8"/>
  <c r="AI625" i="7"/>
  <c r="AH625" i="7" s="1"/>
  <c r="AK352" i="7"/>
  <c r="AK397" i="7" s="1"/>
  <c r="AJ397" i="7" s="1"/>
  <c r="AG358" i="7"/>
  <c r="E82" i="8" s="1"/>
  <c r="AI363" i="7"/>
  <c r="AI408" i="7" s="1"/>
  <c r="AH408" i="7" s="1"/>
  <c r="AI371" i="7"/>
  <c r="AI616" i="7"/>
  <c r="AH616" i="7" s="1"/>
  <c r="AI624" i="7"/>
  <c r="AH624" i="7" s="1"/>
  <c r="AK638" i="7"/>
  <c r="AJ638" i="7" s="1"/>
  <c r="AK659" i="7"/>
  <c r="AJ659" i="7" s="1"/>
  <c r="AK661" i="7"/>
  <c r="AJ661" i="7" s="1"/>
  <c r="AG390" i="7"/>
  <c r="AF390" i="7" s="1"/>
  <c r="AI403" i="7"/>
  <c r="AH403" i="7" s="1"/>
  <c r="AI342" i="7"/>
  <c r="AI387" i="7" s="1"/>
  <c r="AH387" i="7" s="1"/>
  <c r="AG395" i="7"/>
  <c r="AF395" i="7" s="1"/>
  <c r="AI417" i="7"/>
  <c r="AH417" i="7" s="1"/>
  <c r="G69" i="8"/>
  <c r="E74" i="8"/>
  <c r="D64" i="8"/>
  <c r="H79" i="8"/>
  <c r="AG348" i="7"/>
  <c r="D68" i="8"/>
  <c r="F87" i="8"/>
  <c r="AK412" i="7"/>
  <c r="AJ412" i="7" s="1"/>
  <c r="AJ373" i="7"/>
  <c r="I70" i="8"/>
  <c r="I78" i="8"/>
  <c r="I63" i="8"/>
  <c r="E81" i="8"/>
  <c r="D88" i="8"/>
  <c r="AG418" i="7"/>
  <c r="AF418" i="7" s="1"/>
  <c r="AI400" i="7"/>
  <c r="AH400" i="7" s="1"/>
  <c r="AG339" i="7"/>
  <c r="AK341" i="7"/>
  <c r="AK633" i="7"/>
  <c r="AJ633" i="7" s="1"/>
  <c r="AK641" i="7"/>
  <c r="AJ641" i="7" s="1"/>
  <c r="E83" i="8"/>
  <c r="G86" i="8"/>
  <c r="G90" i="8"/>
  <c r="E93" i="8"/>
  <c r="G58" i="8"/>
  <c r="E77" i="8"/>
  <c r="E11" i="8" s="1"/>
  <c r="G11" i="8" s="1"/>
  <c r="I95" i="8"/>
  <c r="AK416" i="7"/>
  <c r="AJ416" i="7" s="1"/>
  <c r="AH334" i="7"/>
  <c r="AI379" i="7" s="1"/>
  <c r="AH379" i="7" s="1"/>
  <c r="AH350" i="7"/>
  <c r="F65" i="8"/>
  <c r="H72" i="8"/>
  <c r="H74" i="8"/>
  <c r="F85" i="8"/>
  <c r="D90" i="8"/>
  <c r="D94" i="8"/>
  <c r="D96" i="8"/>
  <c r="E90" i="8"/>
  <c r="H624" i="7"/>
  <c r="G624" i="7" s="1"/>
  <c r="F348" i="7"/>
  <c r="F393" i="7" s="1"/>
  <c r="E393" i="7" s="1"/>
  <c r="H347" i="7"/>
  <c r="H392" i="7" s="1"/>
  <c r="G392" i="7" s="1"/>
  <c r="J348" i="7"/>
  <c r="H363" i="7"/>
  <c r="J364" i="7"/>
  <c r="F368" i="7"/>
  <c r="E92" i="8" s="1"/>
  <c r="J370" i="7"/>
  <c r="J624" i="7"/>
  <c r="I624" i="7" s="1"/>
  <c r="H337" i="7"/>
  <c r="G338" i="7"/>
  <c r="H383" i="7" s="1"/>
  <c r="G383" i="7" s="1"/>
  <c r="F372" i="7"/>
  <c r="E96" i="8" s="1"/>
  <c r="F334" i="7"/>
  <c r="F379" i="7" s="1"/>
  <c r="E379" i="7" s="1"/>
  <c r="H335" i="7"/>
  <c r="G59" i="8" s="1"/>
  <c r="J368" i="7"/>
  <c r="J623" i="7"/>
  <c r="I623" i="7" s="1"/>
  <c r="F338" i="7"/>
  <c r="E62" i="8" s="1"/>
  <c r="J362" i="7"/>
  <c r="I86" i="8" s="1"/>
  <c r="F364" i="7"/>
  <c r="J366" i="7"/>
  <c r="I90" i="8" s="1"/>
  <c r="F370" i="7"/>
  <c r="F415" i="7" s="1"/>
  <c r="E415" i="7" s="1"/>
  <c r="J334" i="7"/>
  <c r="J350" i="7"/>
  <c r="H351" i="7"/>
  <c r="F352" i="7"/>
  <c r="E76" i="8" s="1"/>
  <c r="J352" i="7"/>
  <c r="J397" i="7" s="1"/>
  <c r="I397" i="7" s="1"/>
  <c r="H353" i="7"/>
  <c r="G77" i="8" s="1"/>
  <c r="F354" i="7"/>
  <c r="H617" i="7"/>
  <c r="G617" i="7" s="1"/>
  <c r="H619" i="7"/>
  <c r="G619" i="7" s="1"/>
  <c r="H620" i="7"/>
  <c r="G620" i="7" s="1"/>
  <c r="J648" i="7"/>
  <c r="I648" i="7" s="1"/>
  <c r="J659" i="7"/>
  <c r="I659" i="7" s="1"/>
  <c r="J616" i="7"/>
  <c r="I616" i="7" s="1"/>
  <c r="J631" i="7"/>
  <c r="I631" i="7" s="1"/>
  <c r="J660" i="7"/>
  <c r="I660" i="7" s="1"/>
  <c r="H342" i="7"/>
  <c r="J343" i="7"/>
  <c r="H344" i="7"/>
  <c r="F345" i="7"/>
  <c r="E69" i="8" s="1"/>
  <c r="J345" i="7"/>
  <c r="I353" i="7"/>
  <c r="H77" i="8" s="1"/>
  <c r="G354" i="7"/>
  <c r="H399" i="7" s="1"/>
  <c r="G399" i="7" s="1"/>
  <c r="I365" i="7"/>
  <c r="H89" i="8" s="1"/>
  <c r="I335" i="7"/>
  <c r="G336" i="7"/>
  <c r="F60" i="8" s="1"/>
  <c r="F337" i="7"/>
  <c r="E349" i="7"/>
  <c r="D73" i="8" s="1"/>
  <c r="I349" i="7"/>
  <c r="H73" i="8" s="1"/>
  <c r="I351" i="7"/>
  <c r="H75" i="8" s="1"/>
  <c r="G352" i="7"/>
  <c r="E353" i="7"/>
  <c r="F398" i="7" s="1"/>
  <c r="E398" i="7" s="1"/>
  <c r="E355" i="7"/>
  <c r="D79" i="8" s="1"/>
  <c r="I359" i="7"/>
  <c r="G360" i="7"/>
  <c r="E363" i="7"/>
  <c r="E365" i="7"/>
  <c r="D89" i="8" s="1"/>
  <c r="G366" i="7"/>
  <c r="F90" i="8" s="1"/>
  <c r="G368" i="7"/>
  <c r="F92" i="8" s="1"/>
  <c r="E369" i="7"/>
  <c r="E371" i="7"/>
  <c r="I371" i="7"/>
  <c r="E335" i="7"/>
  <c r="E343" i="7"/>
  <c r="D67" i="8" s="1"/>
  <c r="H669" i="7"/>
  <c r="G669" i="7" s="1"/>
  <c r="H670" i="7"/>
  <c r="G670" i="7" s="1"/>
  <c r="H671" i="7"/>
  <c r="G671" i="7" s="1"/>
  <c r="H672" i="7"/>
  <c r="G672" i="7" s="1"/>
  <c r="H673" i="7"/>
  <c r="G673" i="7" s="1"/>
  <c r="H674" i="7"/>
  <c r="G674" i="7" s="1"/>
  <c r="H632" i="7"/>
  <c r="G632" i="7" s="1"/>
  <c r="H653" i="7"/>
  <c r="G653" i="7" s="1"/>
  <c r="H654" i="7"/>
  <c r="G654" i="7" s="1"/>
  <c r="H658" i="7"/>
  <c r="G658" i="7" s="1"/>
  <c r="H659" i="7"/>
  <c r="G659" i="7" s="1"/>
  <c r="H661" i="7"/>
  <c r="G661" i="7" s="1"/>
  <c r="H662" i="7"/>
  <c r="G662" i="7" s="1"/>
  <c r="H663" i="7"/>
  <c r="G663" i="7" s="1"/>
  <c r="H664" i="7"/>
  <c r="G664" i="7" s="1"/>
  <c r="E351" i="7"/>
  <c r="D75" i="8" s="1"/>
  <c r="J635" i="7"/>
  <c r="I635" i="7" s="1"/>
  <c r="J335" i="7"/>
  <c r="H336" i="7"/>
  <c r="H390" i="7"/>
  <c r="G390" i="7" s="1"/>
  <c r="I347" i="7"/>
  <c r="H71" i="8" s="1"/>
  <c r="G348" i="7"/>
  <c r="F72" i="8" s="1"/>
  <c r="F355" i="7"/>
  <c r="J355" i="7"/>
  <c r="F361" i="7"/>
  <c r="E85" i="8" s="1"/>
  <c r="J361" i="7"/>
  <c r="F367" i="7"/>
  <c r="J619" i="7"/>
  <c r="I619" i="7" s="1"/>
  <c r="J620" i="7"/>
  <c r="I620" i="7" s="1"/>
  <c r="J621" i="7"/>
  <c r="I621" i="7" s="1"/>
  <c r="J622" i="7"/>
  <c r="I622" i="7" s="1"/>
  <c r="J626" i="7"/>
  <c r="I626" i="7" s="1"/>
  <c r="J627" i="7"/>
  <c r="I627" i="7" s="1"/>
  <c r="J629" i="7"/>
  <c r="I629" i="7" s="1"/>
  <c r="J630" i="7"/>
  <c r="I630" i="7" s="1"/>
  <c r="J653" i="7"/>
  <c r="I653" i="7" s="1"/>
  <c r="J655" i="7"/>
  <c r="I655" i="7" s="1"/>
  <c r="J656" i="7"/>
  <c r="I656" i="7" s="1"/>
  <c r="J657" i="7"/>
  <c r="I657" i="7" s="1"/>
  <c r="J658" i="7"/>
  <c r="I658" i="7" s="1"/>
  <c r="F401" i="7"/>
  <c r="E401" i="7" s="1"/>
  <c r="H404" i="7"/>
  <c r="G404" i="7" s="1"/>
  <c r="F83" i="8"/>
  <c r="H655" i="7"/>
  <c r="G655" i="7" s="1"/>
  <c r="H656" i="7"/>
  <c r="G656" i="7" s="1"/>
  <c r="H657" i="7"/>
  <c r="G657" i="7" s="1"/>
  <c r="F601" i="7"/>
  <c r="J665" i="7" s="1"/>
  <c r="I665" i="7" s="1"/>
  <c r="J389" i="7"/>
  <c r="I389" i="7" s="1"/>
  <c r="H96" i="8"/>
  <c r="D86" i="8"/>
  <c r="D70" i="8"/>
  <c r="F391" i="7"/>
  <c r="E391" i="7" s="1"/>
  <c r="H80" i="8"/>
  <c r="H625" i="7"/>
  <c r="G625" i="7" s="1"/>
  <c r="H395" i="7"/>
  <c r="G395" i="7" s="1"/>
  <c r="H368" i="7"/>
  <c r="F373" i="7"/>
  <c r="E97" i="8" s="1"/>
  <c r="H339" i="7"/>
  <c r="G63" i="8" s="1"/>
  <c r="J340" i="7"/>
  <c r="J385" i="7" s="1"/>
  <c r="I385" i="7" s="1"/>
  <c r="H641" i="7"/>
  <c r="G641" i="7" s="1"/>
  <c r="H646" i="7"/>
  <c r="G646" i="7" s="1"/>
  <c r="J673" i="7"/>
  <c r="I673" i="7" s="1"/>
  <c r="H630" i="7"/>
  <c r="G630" i="7" s="1"/>
  <c r="F336" i="7"/>
  <c r="F381" i="7" s="1"/>
  <c r="E381" i="7" s="1"/>
  <c r="J347" i="7"/>
  <c r="I71" i="8" s="1"/>
  <c r="H348" i="7"/>
  <c r="J351" i="7"/>
  <c r="J357" i="7"/>
  <c r="I81" i="8" s="1"/>
  <c r="H358" i="7"/>
  <c r="G82" i="8" s="1"/>
  <c r="F363" i="7"/>
  <c r="J363" i="7"/>
  <c r="I87" i="8" s="1"/>
  <c r="E368" i="7"/>
  <c r="H618" i="7"/>
  <c r="G618" i="7" s="1"/>
  <c r="J632" i="7"/>
  <c r="I632" i="7" s="1"/>
  <c r="J633" i="7"/>
  <c r="I633" i="7" s="1"/>
  <c r="J634" i="7"/>
  <c r="I634" i="7" s="1"/>
  <c r="H648" i="7"/>
  <c r="G648" i="7" s="1"/>
  <c r="H650" i="7"/>
  <c r="G650" i="7" s="1"/>
  <c r="H652" i="7"/>
  <c r="G652" i="7" s="1"/>
  <c r="H665" i="7"/>
  <c r="G665" i="7" s="1"/>
  <c r="H675" i="7"/>
  <c r="G675" i="7" s="1"/>
  <c r="H372" i="7"/>
  <c r="G96" i="8" s="1"/>
  <c r="F342" i="7"/>
  <c r="H616" i="7"/>
  <c r="G616" i="7" s="1"/>
  <c r="H644" i="7"/>
  <c r="G644" i="7" s="1"/>
  <c r="H660" i="7"/>
  <c r="G660" i="7" s="1"/>
  <c r="J668" i="7"/>
  <c r="I668" i="7" s="1"/>
  <c r="H627" i="7"/>
  <c r="G627" i="7" s="1"/>
  <c r="H635" i="7"/>
  <c r="G635" i="7" s="1"/>
  <c r="F349" i="7"/>
  <c r="E73" i="8" s="1"/>
  <c r="H352" i="7"/>
  <c r="G76" i="8" s="1"/>
  <c r="J353" i="7"/>
  <c r="J359" i="7"/>
  <c r="I83" i="8" s="1"/>
  <c r="F365" i="7"/>
  <c r="E89" i="8" s="1"/>
  <c r="J365" i="7"/>
  <c r="G369" i="7"/>
  <c r="F93" i="8" s="1"/>
  <c r="J369" i="7"/>
  <c r="I93" i="8" s="1"/>
  <c r="H370" i="7"/>
  <c r="G94" i="8" s="1"/>
  <c r="F371" i="7"/>
  <c r="H621" i="7"/>
  <c r="G621" i="7" s="1"/>
  <c r="H622" i="7"/>
  <c r="G622" i="7" s="1"/>
  <c r="H623" i="7"/>
  <c r="G623" i="7" s="1"/>
  <c r="J636" i="7"/>
  <c r="I636" i="7" s="1"/>
  <c r="J637" i="7"/>
  <c r="I637" i="7" s="1"/>
  <c r="J638" i="7"/>
  <c r="I638" i="7" s="1"/>
  <c r="J639" i="7"/>
  <c r="I639" i="7" s="1"/>
  <c r="D77" i="8"/>
  <c r="F497" i="7"/>
  <c r="J625" i="7" s="1"/>
  <c r="I625" i="7" s="1"/>
  <c r="E117" i="7"/>
  <c r="E337" i="7" s="1"/>
  <c r="I117" i="7"/>
  <c r="I337" i="7" s="1"/>
  <c r="D65" i="8"/>
  <c r="F389" i="7"/>
  <c r="E389" i="7" s="1"/>
  <c r="J411" i="7"/>
  <c r="I411" i="7" s="1"/>
  <c r="J342" i="7"/>
  <c r="G356" i="7"/>
  <c r="E367" i="7"/>
  <c r="I367" i="7"/>
  <c r="G370" i="7"/>
  <c r="H637" i="7"/>
  <c r="G637" i="7" s="1"/>
  <c r="H638" i="7"/>
  <c r="G638" i="7" s="1"/>
  <c r="H639" i="7"/>
  <c r="G639" i="7" s="1"/>
  <c r="J640" i="7"/>
  <c r="I640" i="7" s="1"/>
  <c r="J641" i="7"/>
  <c r="I641" i="7" s="1"/>
  <c r="J643" i="7"/>
  <c r="I643" i="7" s="1"/>
  <c r="J644" i="7"/>
  <c r="I644" i="7" s="1"/>
  <c r="J645" i="7"/>
  <c r="I645" i="7" s="1"/>
  <c r="J646" i="7"/>
  <c r="I646" i="7" s="1"/>
  <c r="H93" i="8"/>
  <c r="F69" i="8"/>
  <c r="F340" i="7"/>
  <c r="E64" i="8" s="1"/>
  <c r="I343" i="7"/>
  <c r="H67" i="8" s="1"/>
  <c r="G344" i="7"/>
  <c r="E345" i="7"/>
  <c r="I345" i="7"/>
  <c r="H69" i="8" s="1"/>
  <c r="G346" i="7"/>
  <c r="F70" i="8" s="1"/>
  <c r="E357" i="7"/>
  <c r="F402" i="7" s="1"/>
  <c r="E402" i="7" s="1"/>
  <c r="J403" i="7"/>
  <c r="I403" i="7" s="1"/>
  <c r="E361" i="7"/>
  <c r="I361" i="7"/>
  <c r="G362" i="7"/>
  <c r="H407" i="7" s="1"/>
  <c r="G407" i="7" s="1"/>
  <c r="H633" i="7"/>
  <c r="G633" i="7" s="1"/>
  <c r="H634" i="7"/>
  <c r="G634" i="7" s="1"/>
  <c r="J650" i="7"/>
  <c r="I650" i="7" s="1"/>
  <c r="J651" i="7"/>
  <c r="I651" i="7" s="1"/>
  <c r="J654" i="7"/>
  <c r="I654" i="7" s="1"/>
  <c r="J661" i="7"/>
  <c r="I661" i="7" s="1"/>
  <c r="J662" i="7"/>
  <c r="I662" i="7" s="1"/>
  <c r="J663" i="7"/>
  <c r="I663" i="7" s="1"/>
  <c r="J664" i="7"/>
  <c r="I664" i="7" s="1"/>
  <c r="J667" i="7"/>
  <c r="I667" i="7" s="1"/>
  <c r="J669" i="7"/>
  <c r="I669" i="7" s="1"/>
  <c r="J670" i="7"/>
  <c r="I670" i="7" s="1"/>
  <c r="J671" i="7"/>
  <c r="I671" i="7" s="1"/>
  <c r="J674" i="7"/>
  <c r="I674" i="7" s="1"/>
  <c r="J675" i="7"/>
  <c r="I675" i="7" s="1"/>
  <c r="H394" i="7"/>
  <c r="G394" i="7" s="1"/>
  <c r="J338" i="7"/>
  <c r="I62" i="8" s="1"/>
  <c r="G334" i="7"/>
  <c r="J381" i="7"/>
  <c r="I381" i="7" s="1"/>
  <c r="H341" i="7"/>
  <c r="E347" i="7"/>
  <c r="F392" i="7" s="1"/>
  <c r="E392" i="7" s="1"/>
  <c r="I357" i="7"/>
  <c r="H81" i="8" s="1"/>
  <c r="G358" i="7"/>
  <c r="F82" i="8" s="1"/>
  <c r="E359" i="7"/>
  <c r="D83" i="8" s="1"/>
  <c r="G372" i="7"/>
  <c r="F96" i="8" s="1"/>
  <c r="E373" i="7"/>
  <c r="I373" i="7"/>
  <c r="H97" i="8" s="1"/>
  <c r="H628" i="7"/>
  <c r="G628" i="7" s="1"/>
  <c r="H631" i="7"/>
  <c r="G631" i="7" s="1"/>
  <c r="F388" i="7"/>
  <c r="E388" i="7" s="1"/>
  <c r="H408" i="7"/>
  <c r="G408" i="7" s="1"/>
  <c r="F399" i="7"/>
  <c r="E399" i="7" s="1"/>
  <c r="J399" i="7"/>
  <c r="I399" i="7" s="1"/>
  <c r="H78" i="8"/>
  <c r="F79" i="8"/>
  <c r="I88" i="8"/>
  <c r="J409" i="7"/>
  <c r="I409" i="7" s="1"/>
  <c r="F403" i="7"/>
  <c r="E403" i="7" s="1"/>
  <c r="J391" i="7"/>
  <c r="I391" i="7" s="1"/>
  <c r="D84" i="8"/>
  <c r="F383" i="7"/>
  <c r="E383" i="7" s="1"/>
  <c r="E448" i="7"/>
  <c r="H640" i="7" s="1"/>
  <c r="G640" i="7" s="1"/>
  <c r="H94" i="8"/>
  <c r="D62" i="8"/>
  <c r="H388" i="7"/>
  <c r="G388" i="7" s="1"/>
  <c r="J416" i="7"/>
  <c r="I416" i="7" s="1"/>
  <c r="H95" i="8"/>
  <c r="H410" i="7"/>
  <c r="G410" i="7" s="1"/>
  <c r="J400" i="7"/>
  <c r="I400" i="7" s="1"/>
  <c r="H60" i="8"/>
  <c r="H83" i="8"/>
  <c r="F84" i="8"/>
  <c r="D76" i="8"/>
  <c r="H636" i="7"/>
  <c r="G636" i="7" s="1"/>
  <c r="J642" i="7"/>
  <c r="I642" i="7" s="1"/>
  <c r="J649" i="7"/>
  <c r="I649" i="7" s="1"/>
  <c r="J666" i="7"/>
  <c r="I666" i="7" s="1"/>
  <c r="AB34" i="8"/>
  <c r="H626" i="7"/>
  <c r="G626" i="7" s="1"/>
  <c r="H629" i="7"/>
  <c r="G629" i="7" s="1"/>
  <c r="J348" i="5"/>
  <c r="I57" i="2" s="1"/>
  <c r="E36" i="2" s="1"/>
  <c r="G36" i="2" s="1"/>
  <c r="G397" i="5"/>
  <c r="H397" i="5" s="1"/>
  <c r="D66" i="2"/>
  <c r="F402" i="5"/>
  <c r="J396" i="5"/>
  <c r="I396" i="5" s="1"/>
  <c r="G396" i="5"/>
  <c r="H396" i="5" s="1"/>
  <c r="I122" i="5"/>
  <c r="E347" i="5"/>
  <c r="G348" i="5"/>
  <c r="F57" i="2" s="1"/>
  <c r="I353" i="5"/>
  <c r="E359" i="5"/>
  <c r="I359" i="5"/>
  <c r="H68" i="2" s="1"/>
  <c r="E361" i="5"/>
  <c r="F406" i="5" s="1"/>
  <c r="I361" i="5"/>
  <c r="H70" i="2" s="1"/>
  <c r="E363" i="5"/>
  <c r="G364" i="5"/>
  <c r="F73" i="2" s="1"/>
  <c r="G366" i="5"/>
  <c r="F75" i="2" s="1"/>
  <c r="G368" i="5"/>
  <c r="F77" i="2" s="1"/>
  <c r="I369" i="5"/>
  <c r="G370" i="5"/>
  <c r="E371" i="5"/>
  <c r="F416" i="5" s="1"/>
  <c r="G372" i="5"/>
  <c r="F81" i="2" s="1"/>
  <c r="E375" i="5"/>
  <c r="D84" i="2" s="1"/>
  <c r="G380" i="5"/>
  <c r="I381" i="5"/>
  <c r="H90" i="2" s="1"/>
  <c r="G382" i="5"/>
  <c r="F91" i="2" s="1"/>
  <c r="E383" i="5"/>
  <c r="F441" i="5"/>
  <c r="H73" i="2"/>
  <c r="H83" i="2"/>
  <c r="H89" i="2"/>
  <c r="G402" i="5"/>
  <c r="H402" i="5" s="1"/>
  <c r="AA343" i="21"/>
  <c r="AC352" i="21"/>
  <c r="Y354" i="21"/>
  <c r="AA355" i="21"/>
  <c r="AB400" i="21" s="1"/>
  <c r="AA400" i="21" s="1"/>
  <c r="AC360" i="21"/>
  <c r="AA363" i="21"/>
  <c r="AB408" i="21" s="1"/>
  <c r="AA408" i="21" s="1"/>
  <c r="AC364" i="21"/>
  <c r="AD409" i="21" s="1"/>
  <c r="AC409" i="21" s="1"/>
  <c r="Y366" i="21"/>
  <c r="Z411" i="21" s="1"/>
  <c r="Y411" i="21" s="1"/>
  <c r="AA367" i="21"/>
  <c r="AC368" i="21"/>
  <c r="AA371" i="21"/>
  <c r="Y374" i="21"/>
  <c r="Z419" i="21" s="1"/>
  <c r="Y419" i="21" s="1"/>
  <c r="AA375" i="21"/>
  <c r="AD338" i="21"/>
  <c r="Z340" i="21"/>
  <c r="Z385" i="21" s="1"/>
  <c r="Y385" i="21" s="1"/>
  <c r="Z354" i="21"/>
  <c r="Z399" i="21" s="1"/>
  <c r="Y399" i="21" s="1"/>
  <c r="AB355" i="21"/>
  <c r="AB359" i="21"/>
  <c r="AD360" i="21"/>
  <c r="AD405" i="21" s="1"/>
  <c r="AC405" i="21" s="1"/>
  <c r="Z362" i="21"/>
  <c r="AB363" i="21"/>
  <c r="AD364" i="21"/>
  <c r="Z366" i="21"/>
  <c r="AB367" i="21"/>
  <c r="AD368" i="21"/>
  <c r="Z370" i="21"/>
  <c r="AB371" i="21"/>
  <c r="AD372" i="21"/>
  <c r="Z374" i="21"/>
  <c r="AB375" i="21"/>
  <c r="AB420" i="21" s="1"/>
  <c r="AA420" i="21" s="1"/>
  <c r="AD676" i="21"/>
  <c r="AC676" i="21" s="1"/>
  <c r="AC336" i="21"/>
  <c r="Y340" i="21"/>
  <c r="AA341" i="21"/>
  <c r="AC342" i="21"/>
  <c r="Y344" i="21"/>
  <c r="AA345" i="21"/>
  <c r="Y348" i="21"/>
  <c r="AA349" i="21"/>
  <c r="AC350" i="21"/>
  <c r="Y352" i="21"/>
  <c r="AA353" i="21"/>
  <c r="AA357" i="21"/>
  <c r="AB402" i="21" s="1"/>
  <c r="AA402" i="21" s="1"/>
  <c r="AC362" i="21"/>
  <c r="AD407" i="21" s="1"/>
  <c r="AC407" i="21" s="1"/>
  <c r="Y364" i="21"/>
  <c r="AA365" i="21"/>
  <c r="Y368" i="21"/>
  <c r="Z413" i="21" s="1"/>
  <c r="Y413" i="21" s="1"/>
  <c r="Y372" i="21"/>
  <c r="AD336" i="21"/>
  <c r="Z338" i="21"/>
  <c r="AB339" i="21"/>
  <c r="AB345" i="21"/>
  <c r="AB390" i="21" s="1"/>
  <c r="AA390" i="21" s="1"/>
  <c r="AD346" i="21"/>
  <c r="Z348" i="21"/>
  <c r="AB349" i="21"/>
  <c r="Z352" i="21"/>
  <c r="Z397" i="21" s="1"/>
  <c r="Y397" i="21" s="1"/>
  <c r="AD354" i="21"/>
  <c r="AB357" i="21"/>
  <c r="AD358" i="21"/>
  <c r="Z360" i="21"/>
  <c r="AD362" i="21"/>
  <c r="Z364" i="21"/>
  <c r="AB365" i="21"/>
  <c r="AB410" i="21" s="1"/>
  <c r="AA410" i="21" s="1"/>
  <c r="AD366" i="21"/>
  <c r="Z368" i="21"/>
  <c r="Z372" i="21"/>
  <c r="AB373" i="21"/>
  <c r="AD374" i="21"/>
  <c r="E347" i="21"/>
  <c r="I349" i="21"/>
  <c r="E351" i="21"/>
  <c r="E355" i="21"/>
  <c r="G368" i="21"/>
  <c r="I369" i="21"/>
  <c r="G370" i="21"/>
  <c r="E141" i="4"/>
  <c r="D141" i="4" s="1"/>
  <c r="G137" i="4"/>
  <c r="F137" i="4" s="1"/>
  <c r="G146" i="4"/>
  <c r="F146" i="4" s="1"/>
  <c r="G154" i="4"/>
  <c r="F154" i="4" s="1"/>
  <c r="G141" i="4"/>
  <c r="F141" i="4" s="1"/>
  <c r="E148" i="4"/>
  <c r="D148" i="4" s="1"/>
  <c r="E152" i="4"/>
  <c r="D152" i="4" s="1"/>
  <c r="G152" i="4"/>
  <c r="F152" i="4" s="1"/>
  <c r="E144" i="4"/>
  <c r="D144" i="4" s="1"/>
  <c r="AD627" i="77"/>
  <c r="AC627" i="77" s="1"/>
  <c r="AA339" i="77"/>
  <c r="E603" i="77"/>
  <c r="F19" i="78"/>
  <c r="H19" i="78" s="1"/>
  <c r="E163" i="77"/>
  <c r="I163" i="77"/>
  <c r="G10" i="72"/>
  <c r="L10" i="72"/>
  <c r="N10" i="72" s="1"/>
  <c r="I10" i="72"/>
  <c r="J10" i="72" s="1"/>
  <c r="AK11" i="72"/>
  <c r="AM11" i="72" s="1"/>
  <c r="AJ14" i="72" s="1"/>
  <c r="AJ16" i="72" s="1"/>
  <c r="AH11" i="72"/>
  <c r="AI11" i="72" s="1"/>
  <c r="AF11" i="72"/>
  <c r="G35" i="59"/>
  <c r="L35" i="59"/>
  <c r="N35" i="59" s="1"/>
  <c r="AF355" i="59"/>
  <c r="AK32" i="72"/>
  <c r="AM32" i="72" s="1"/>
  <c r="AF32" i="72"/>
  <c r="G31" i="59"/>
  <c r="J31" i="59"/>
  <c r="AH12" i="59"/>
  <c r="AI12" i="59" s="1"/>
  <c r="AF12" i="59"/>
  <c r="I34" i="72"/>
  <c r="J34" i="72" s="1"/>
  <c r="I10" i="59"/>
  <c r="J10" i="59" s="1"/>
  <c r="AK33" i="59"/>
  <c r="AM33" i="59" s="1"/>
  <c r="AJ36" i="59" s="1"/>
  <c r="AJ38" i="59" s="1"/>
  <c r="AK12" i="59"/>
  <c r="AM12" i="59" s="1"/>
  <c r="AH357" i="26"/>
  <c r="AH361" i="26"/>
  <c r="AH365" i="26"/>
  <c r="AH369" i="26"/>
  <c r="AH377" i="26"/>
  <c r="AH381" i="26"/>
  <c r="AI426" i="26" s="1"/>
  <c r="AH426" i="26" s="1"/>
  <c r="AI355" i="26"/>
  <c r="AI359" i="26"/>
  <c r="AI363" i="26"/>
  <c r="AI367" i="26"/>
  <c r="AI379" i="26"/>
  <c r="AG405" i="26"/>
  <c r="AF405" i="26" s="1"/>
  <c r="AG411" i="26"/>
  <c r="AF411" i="26" s="1"/>
  <c r="AE359" i="26"/>
  <c r="AE361" i="26"/>
  <c r="AE363" i="26"/>
  <c r="AE365" i="26"/>
  <c r="AE369" i="26"/>
  <c r="AE375" i="26"/>
  <c r="AE377" i="26"/>
  <c r="AE379" i="26"/>
  <c r="AE381" i="26"/>
  <c r="AE383" i="26"/>
  <c r="AI677" i="26"/>
  <c r="AH677" i="26" s="1"/>
  <c r="AI681" i="26"/>
  <c r="AH681" i="26" s="1"/>
  <c r="AI685" i="26"/>
  <c r="AH685" i="26" s="1"/>
  <c r="F345" i="26"/>
  <c r="I350" i="26"/>
  <c r="G351" i="26"/>
  <c r="I352" i="26"/>
  <c r="I357" i="26"/>
  <c r="E359" i="26"/>
  <c r="J359" i="26"/>
  <c r="J361" i="26"/>
  <c r="H362" i="26"/>
  <c r="F363" i="26"/>
  <c r="J363" i="26"/>
  <c r="H364" i="26"/>
  <c r="J365" i="26"/>
  <c r="H366" i="26"/>
  <c r="J367" i="26"/>
  <c r="H368" i="26"/>
  <c r="F369" i="26"/>
  <c r="J369" i="26"/>
  <c r="F371" i="26"/>
  <c r="J371" i="26"/>
  <c r="H372" i="26"/>
  <c r="F373" i="26"/>
  <c r="J373" i="26"/>
  <c r="H374" i="26"/>
  <c r="F375" i="26"/>
  <c r="J375" i="26"/>
  <c r="H376" i="26"/>
  <c r="F377" i="26"/>
  <c r="J377" i="26"/>
  <c r="J381" i="26"/>
  <c r="H348" i="72"/>
  <c r="AG348" i="72"/>
  <c r="H353" i="72"/>
  <c r="F347" i="72"/>
  <c r="AE347" i="72"/>
  <c r="AF348" i="72"/>
  <c r="I353" i="72"/>
  <c r="AD353" i="72"/>
  <c r="J358" i="72"/>
  <c r="G348" i="72"/>
  <c r="G353" i="72"/>
  <c r="H675" i="72"/>
  <c r="G675" i="72" s="1"/>
  <c r="H650" i="72"/>
  <c r="G650" i="72" s="1"/>
  <c r="AH351" i="26"/>
  <c r="AH375" i="26"/>
  <c r="AI369" i="26"/>
  <c r="AI373" i="26"/>
  <c r="AI381" i="26"/>
  <c r="AG426" i="26"/>
  <c r="AF426" i="26" s="1"/>
  <c r="AD350" i="26"/>
  <c r="AD349" i="26"/>
  <c r="AD362" i="26"/>
  <c r="AD364" i="26"/>
  <c r="AD368" i="26"/>
  <c r="AD370" i="26"/>
  <c r="AD374" i="26"/>
  <c r="AD376" i="26"/>
  <c r="AD380" i="26"/>
  <c r="AD382" i="26"/>
  <c r="AI629" i="26"/>
  <c r="AH629" i="26" s="1"/>
  <c r="AI633" i="26"/>
  <c r="AH633" i="26" s="1"/>
  <c r="AI639" i="26"/>
  <c r="AH639" i="26" s="1"/>
  <c r="AI641" i="26"/>
  <c r="AH641" i="26" s="1"/>
  <c r="AI643" i="26"/>
  <c r="AH643" i="26" s="1"/>
  <c r="AI645" i="26"/>
  <c r="AH645" i="26" s="1"/>
  <c r="AI647" i="26"/>
  <c r="AH647" i="26" s="1"/>
  <c r="AG626" i="26"/>
  <c r="AF626" i="26" s="1"/>
  <c r="AG628" i="26"/>
  <c r="AF628" i="26" s="1"/>
  <c r="AG630" i="26"/>
  <c r="AF630" i="26" s="1"/>
  <c r="AG632" i="26"/>
  <c r="AF632" i="26" s="1"/>
  <c r="AG634" i="26"/>
  <c r="AF634" i="26" s="1"/>
  <c r="AG636" i="26"/>
  <c r="AF636" i="26" s="1"/>
  <c r="AG646" i="26"/>
  <c r="AF646" i="26" s="1"/>
  <c r="AG650" i="26"/>
  <c r="AF650" i="26" s="1"/>
  <c r="AG656" i="26"/>
  <c r="AF656" i="26" s="1"/>
  <c r="AG658" i="26"/>
  <c r="AF658" i="26" s="1"/>
  <c r="AG660" i="26"/>
  <c r="AF660" i="26" s="1"/>
  <c r="AG662" i="26"/>
  <c r="AF662" i="26" s="1"/>
  <c r="AG664" i="26"/>
  <c r="AF664" i="26" s="1"/>
  <c r="AG668" i="26"/>
  <c r="AF668" i="26" s="1"/>
  <c r="AG672" i="26"/>
  <c r="AF672" i="26" s="1"/>
  <c r="AG678" i="26"/>
  <c r="AF678" i="26" s="1"/>
  <c r="AG682" i="26"/>
  <c r="AF682" i="26" s="1"/>
  <c r="I345" i="26"/>
  <c r="I354" i="26"/>
  <c r="I358" i="26"/>
  <c r="I360" i="26"/>
  <c r="G361" i="26"/>
  <c r="I362" i="26"/>
  <c r="G363" i="26"/>
  <c r="I364" i="26"/>
  <c r="J409" i="26" s="1"/>
  <c r="I409" i="26" s="1"/>
  <c r="E366" i="26"/>
  <c r="I366" i="26"/>
  <c r="E368" i="26"/>
  <c r="I368" i="26"/>
  <c r="G369" i="26"/>
  <c r="E370" i="26"/>
  <c r="I370" i="26"/>
  <c r="I372" i="26"/>
  <c r="J417" i="26" s="1"/>
  <c r="I417" i="26" s="1"/>
  <c r="I374" i="26"/>
  <c r="G375" i="26"/>
  <c r="E378" i="26"/>
  <c r="I382" i="26"/>
  <c r="E344" i="26"/>
  <c r="G345" i="26"/>
  <c r="H347" i="26"/>
  <c r="F348" i="26"/>
  <c r="AD348" i="68"/>
  <c r="AH353" i="68"/>
  <c r="AD354" i="68"/>
  <c r="AH354" i="68"/>
  <c r="AD355" i="68"/>
  <c r="AH355" i="68"/>
  <c r="AD356" i="68"/>
  <c r="AH356" i="68"/>
  <c r="AD357" i="68"/>
  <c r="AH357" i="68"/>
  <c r="AH348" i="68"/>
  <c r="AG670" i="59"/>
  <c r="AF670" i="59" s="1"/>
  <c r="AG671" i="59"/>
  <c r="AF671" i="59" s="1"/>
  <c r="AG672" i="59"/>
  <c r="AF672" i="59" s="1"/>
  <c r="H673" i="59"/>
  <c r="G673" i="59" s="1"/>
  <c r="AG674" i="59"/>
  <c r="AF674" i="59" s="1"/>
  <c r="H676" i="59"/>
  <c r="G676" i="59" s="1"/>
  <c r="H677" i="59"/>
  <c r="G677" i="59" s="1"/>
  <c r="AG678" i="59"/>
  <c r="AF678" i="59" s="1"/>
  <c r="H679" i="59"/>
  <c r="G679" i="59" s="1"/>
  <c r="AG679" i="59"/>
  <c r="AF679" i="59" s="1"/>
  <c r="H680" i="59"/>
  <c r="G680" i="59" s="1"/>
  <c r="AG681" i="59"/>
  <c r="AF681" i="59" s="1"/>
  <c r="H682" i="59"/>
  <c r="G682" i="59" s="1"/>
  <c r="AG682" i="59"/>
  <c r="AF682" i="59" s="1"/>
  <c r="H683" i="59"/>
  <c r="G683" i="59" s="1"/>
  <c r="AG683" i="59"/>
  <c r="AF683" i="59" s="1"/>
  <c r="H684" i="59"/>
  <c r="G684" i="59" s="1"/>
  <c r="AG684" i="59"/>
  <c r="AF684" i="59" s="1"/>
  <c r="H685" i="59"/>
  <c r="G685" i="59" s="1"/>
  <c r="AG685" i="59"/>
  <c r="AF685" i="59" s="1"/>
  <c r="AI375" i="68"/>
  <c r="AI381" i="68"/>
  <c r="AE382" i="68"/>
  <c r="AI626" i="68"/>
  <c r="AH626" i="68" s="1"/>
  <c r="AI627" i="68"/>
  <c r="AH627" i="68" s="1"/>
  <c r="AI629" i="68"/>
  <c r="AH629" i="68" s="1"/>
  <c r="AI631" i="68"/>
  <c r="AH631" i="68" s="1"/>
  <c r="AI633" i="68"/>
  <c r="AH633" i="68" s="1"/>
  <c r="AI635" i="68"/>
  <c r="AH635" i="68" s="1"/>
  <c r="J636" i="68"/>
  <c r="I636" i="68" s="1"/>
  <c r="J637" i="68"/>
  <c r="I637" i="68" s="1"/>
  <c r="AI637" i="68"/>
  <c r="AH637" i="68" s="1"/>
  <c r="J638" i="68"/>
  <c r="I638" i="68" s="1"/>
  <c r="AI638" i="68"/>
  <c r="AH638" i="68" s="1"/>
  <c r="AI639" i="68"/>
  <c r="AH639" i="68" s="1"/>
  <c r="AI640" i="68"/>
  <c r="AH640" i="68" s="1"/>
  <c r="J641" i="68"/>
  <c r="I641" i="68" s="1"/>
  <c r="J642" i="68"/>
  <c r="I642" i="68" s="1"/>
  <c r="AI642" i="68"/>
  <c r="AH642" i="68" s="1"/>
  <c r="J643" i="68"/>
  <c r="I643" i="68" s="1"/>
  <c r="AI643" i="68"/>
  <c r="AH643" i="68" s="1"/>
  <c r="J644" i="68"/>
  <c r="I644" i="68" s="1"/>
  <c r="AI644" i="68"/>
  <c r="AH644" i="68" s="1"/>
  <c r="J645" i="68"/>
  <c r="I645" i="68" s="1"/>
  <c r="AI645" i="68"/>
  <c r="AH645" i="68" s="1"/>
  <c r="J646" i="68"/>
  <c r="I646" i="68" s="1"/>
  <c r="J647" i="68"/>
  <c r="I647" i="68" s="1"/>
  <c r="AI648" i="68"/>
  <c r="AH648" i="68" s="1"/>
  <c r="J649" i="68"/>
  <c r="I649" i="68" s="1"/>
  <c r="J651" i="68"/>
  <c r="I651" i="68" s="1"/>
  <c r="AI651" i="68"/>
  <c r="AH651" i="68" s="1"/>
  <c r="AI653" i="68"/>
  <c r="AH653" i="68" s="1"/>
  <c r="AI655" i="68"/>
  <c r="AH655" i="68" s="1"/>
  <c r="J656" i="68"/>
  <c r="I656" i="68" s="1"/>
  <c r="AI656" i="68"/>
  <c r="AH656" i="68" s="1"/>
  <c r="AI657" i="68"/>
  <c r="AH657" i="68" s="1"/>
  <c r="AI659" i="68"/>
  <c r="AH659" i="68" s="1"/>
  <c r="AI660" i="68"/>
  <c r="AH660" i="68" s="1"/>
  <c r="J661" i="68"/>
  <c r="I661" i="68" s="1"/>
  <c r="AI662" i="68"/>
  <c r="AH662" i="68" s="1"/>
  <c r="AI664" i="68"/>
  <c r="AH664" i="68" s="1"/>
  <c r="J665" i="68"/>
  <c r="I665" i="68" s="1"/>
  <c r="AI665" i="68"/>
  <c r="AH665" i="68" s="1"/>
  <c r="J666" i="68"/>
  <c r="I666" i="68" s="1"/>
  <c r="AI666" i="68"/>
  <c r="AH666" i="68" s="1"/>
  <c r="AI667" i="68"/>
  <c r="AH667" i="68" s="1"/>
  <c r="AI669" i="68"/>
  <c r="AH669" i="68" s="1"/>
  <c r="J671" i="68"/>
  <c r="I671" i="68" s="1"/>
  <c r="AI671" i="68"/>
  <c r="AH671" i="68" s="1"/>
  <c r="AI672" i="68"/>
  <c r="AH672" i="68" s="1"/>
  <c r="AI673" i="68"/>
  <c r="AH673" i="68" s="1"/>
  <c r="J676" i="68"/>
  <c r="I676" i="68" s="1"/>
  <c r="AI676" i="68"/>
  <c r="AH676" i="68" s="1"/>
  <c r="AI677" i="68"/>
  <c r="AH677" i="68" s="1"/>
  <c r="AI679" i="68"/>
  <c r="AH679" i="68" s="1"/>
  <c r="J680" i="68"/>
  <c r="I680" i="68" s="1"/>
  <c r="AI680" i="68"/>
  <c r="AH680" i="68" s="1"/>
  <c r="AI681" i="68"/>
  <c r="AH681" i="68" s="1"/>
  <c r="AI682" i="68"/>
  <c r="AH682" i="68" s="1"/>
  <c r="AI683" i="68"/>
  <c r="AH683" i="68" s="1"/>
  <c r="J684" i="68"/>
  <c r="I684" i="68" s="1"/>
  <c r="AI684" i="68"/>
  <c r="AH684" i="68" s="1"/>
  <c r="F348" i="72"/>
  <c r="H347" i="72"/>
  <c r="AG347" i="72"/>
  <c r="AG348" i="68"/>
  <c r="AJ14" i="57"/>
  <c r="AJ16" i="57" s="1"/>
  <c r="AE182" i="57" s="1"/>
  <c r="AE358" i="57" s="1"/>
  <c r="H349" i="26"/>
  <c r="F350" i="26"/>
  <c r="J350" i="26"/>
  <c r="J352" i="26"/>
  <c r="J637" i="26"/>
  <c r="I637" i="26" s="1"/>
  <c r="J638" i="26"/>
  <c r="I638" i="26" s="1"/>
  <c r="J639" i="26"/>
  <c r="I639" i="26" s="1"/>
  <c r="J640" i="26"/>
  <c r="I640" i="26" s="1"/>
  <c r="J641" i="26"/>
  <c r="I641" i="26" s="1"/>
  <c r="J642" i="26"/>
  <c r="I642" i="26" s="1"/>
  <c r="J644" i="26"/>
  <c r="I644" i="26" s="1"/>
  <c r="J645" i="26"/>
  <c r="I645" i="26" s="1"/>
  <c r="J646" i="26"/>
  <c r="I646" i="26" s="1"/>
  <c r="J647" i="26"/>
  <c r="I647" i="26" s="1"/>
  <c r="J648" i="26"/>
  <c r="I648" i="26" s="1"/>
  <c r="J649" i="26"/>
  <c r="I649" i="26" s="1"/>
  <c r="AG344" i="26"/>
  <c r="AH353" i="57"/>
  <c r="AH359" i="57"/>
  <c r="G369" i="57"/>
  <c r="AH375" i="57"/>
  <c r="AH358" i="68"/>
  <c r="AD359" i="68"/>
  <c r="AH359" i="68"/>
  <c r="AH360" i="68"/>
  <c r="AD361" i="68"/>
  <c r="AH361" i="68"/>
  <c r="AD362" i="68"/>
  <c r="AH362" i="68"/>
  <c r="AD363" i="68"/>
  <c r="AH363" i="68"/>
  <c r="AD364" i="68"/>
  <c r="AH364" i="68"/>
  <c r="AH365" i="68"/>
  <c r="AD366" i="68"/>
  <c r="AH366" i="68"/>
  <c r="AD367" i="68"/>
  <c r="AD368" i="68"/>
  <c r="AH368" i="68"/>
  <c r="AH369" i="68"/>
  <c r="AD370" i="68"/>
  <c r="AD371" i="68"/>
  <c r="AH371" i="68"/>
  <c r="AH372" i="68"/>
  <c r="H349" i="68"/>
  <c r="AE349" i="68"/>
  <c r="H350" i="68"/>
  <c r="AI350" i="68"/>
  <c r="H351" i="68"/>
  <c r="AE351" i="68"/>
  <c r="H352" i="68"/>
  <c r="AE352" i="68"/>
  <c r="AE354" i="68"/>
  <c r="AI355" i="68"/>
  <c r="AE356" i="68"/>
  <c r="AI356" i="68"/>
  <c r="AE357" i="68"/>
  <c r="AI357" i="68"/>
  <c r="AE374" i="68"/>
  <c r="AI374" i="68"/>
  <c r="H376" i="68"/>
  <c r="AE376" i="68"/>
  <c r="AI376" i="68"/>
  <c r="AE377" i="68"/>
  <c r="AI377" i="68"/>
  <c r="AE378" i="68"/>
  <c r="AI378" i="68"/>
  <c r="AI423" i="68" s="1"/>
  <c r="AH423" i="68" s="1"/>
  <c r="AE380" i="68"/>
  <c r="AI380" i="68"/>
  <c r="AE381" i="68"/>
  <c r="AI382" i="68"/>
  <c r="AI344" i="68"/>
  <c r="AE345" i="68"/>
  <c r="AI345" i="68"/>
  <c r="AE346" i="68"/>
  <c r="AE347" i="68"/>
  <c r="J368" i="68"/>
  <c r="J372" i="68"/>
  <c r="AD353" i="68"/>
  <c r="AG636" i="68"/>
  <c r="AF636" i="68" s="1"/>
  <c r="AG646" i="68"/>
  <c r="AF646" i="68" s="1"/>
  <c r="AG684" i="68"/>
  <c r="AF684" i="68" s="1"/>
  <c r="AJ36" i="72"/>
  <c r="AJ38" i="72" s="1"/>
  <c r="AG359" i="57"/>
  <c r="AH12" i="68"/>
  <c r="AI12" i="68" s="1"/>
  <c r="J656" i="59"/>
  <c r="I656" i="59" s="1"/>
  <c r="J665" i="59"/>
  <c r="I665" i="59" s="1"/>
  <c r="AI666" i="59"/>
  <c r="AH666" i="59" s="1"/>
  <c r="L32" i="72"/>
  <c r="N32" i="72" s="1"/>
  <c r="AJ36" i="26"/>
  <c r="AJ38" i="26" s="1"/>
  <c r="AG379" i="26"/>
  <c r="AG424" i="26" s="1"/>
  <c r="AF424" i="26" s="1"/>
  <c r="AF9" i="72"/>
  <c r="AK9" i="72"/>
  <c r="AM9" i="72" s="1"/>
  <c r="AG358" i="57"/>
  <c r="AG360" i="57"/>
  <c r="AG362" i="57"/>
  <c r="AG364" i="57"/>
  <c r="AG366" i="57"/>
  <c r="AG368" i="57"/>
  <c r="AG370" i="57"/>
  <c r="AG372" i="57"/>
  <c r="AG374" i="57"/>
  <c r="AG376" i="57"/>
  <c r="AG378" i="57"/>
  <c r="AG380" i="57"/>
  <c r="I378" i="57"/>
  <c r="AI358" i="57"/>
  <c r="AI359" i="57"/>
  <c r="AI360" i="57"/>
  <c r="AI362" i="57"/>
  <c r="AI364" i="57"/>
  <c r="AI366" i="57"/>
  <c r="AI368" i="57"/>
  <c r="AI370" i="57"/>
  <c r="AI372" i="57"/>
  <c r="AI374" i="57"/>
  <c r="AI376" i="57"/>
  <c r="AI378" i="57"/>
  <c r="AI380" i="57"/>
  <c r="AI381" i="57"/>
  <c r="AI382" i="57"/>
  <c r="AI383" i="57"/>
  <c r="AI347" i="57"/>
  <c r="AI354" i="57"/>
  <c r="AI355" i="57"/>
  <c r="AI356" i="57"/>
  <c r="AI357" i="57"/>
  <c r="AI361" i="57"/>
  <c r="AI363" i="57"/>
  <c r="AI365" i="57"/>
  <c r="AI367" i="57"/>
  <c r="AI369" i="57"/>
  <c r="AI371" i="57"/>
  <c r="AI373" i="57"/>
  <c r="AI375" i="57"/>
  <c r="AI377" i="57"/>
  <c r="AI379" i="57"/>
  <c r="J626" i="57"/>
  <c r="I626" i="57" s="1"/>
  <c r="AI626" i="57"/>
  <c r="AH626" i="57" s="1"/>
  <c r="J627" i="57"/>
  <c r="I627" i="57" s="1"/>
  <c r="AI627" i="57"/>
  <c r="AH627" i="57" s="1"/>
  <c r="J628" i="57"/>
  <c r="I628" i="57" s="1"/>
  <c r="AI628" i="57"/>
  <c r="AH628" i="57" s="1"/>
  <c r="J629" i="57"/>
  <c r="I629" i="57" s="1"/>
  <c r="AI629" i="57"/>
  <c r="AH629" i="57" s="1"/>
  <c r="J630" i="57"/>
  <c r="I630" i="57" s="1"/>
  <c r="AI630" i="57"/>
  <c r="AH630" i="57" s="1"/>
  <c r="J631" i="57"/>
  <c r="I631" i="57" s="1"/>
  <c r="AI631" i="57"/>
  <c r="AH631" i="57" s="1"/>
  <c r="J632" i="57"/>
  <c r="I632" i="57" s="1"/>
  <c r="AI632" i="57"/>
  <c r="AH632" i="57" s="1"/>
  <c r="J633" i="57"/>
  <c r="I633" i="57" s="1"/>
  <c r="AI633" i="57"/>
  <c r="AH633" i="57" s="1"/>
  <c r="J634" i="57"/>
  <c r="I634" i="57" s="1"/>
  <c r="AI634" i="57"/>
  <c r="AH634" i="57" s="1"/>
  <c r="AI635" i="57"/>
  <c r="AH635" i="57" s="1"/>
  <c r="J636" i="57"/>
  <c r="I636" i="57" s="1"/>
  <c r="AI636" i="57"/>
  <c r="AH636" i="57" s="1"/>
  <c r="J637" i="57"/>
  <c r="I637" i="57" s="1"/>
  <c r="AI637" i="57"/>
  <c r="AH637" i="57" s="1"/>
  <c r="J638" i="57"/>
  <c r="I638" i="57" s="1"/>
  <c r="AI638" i="57"/>
  <c r="AH638" i="57" s="1"/>
  <c r="J639" i="57"/>
  <c r="I639" i="57" s="1"/>
  <c r="AI639" i="57"/>
  <c r="AH639" i="57" s="1"/>
  <c r="J640" i="57"/>
  <c r="AI640" i="57"/>
  <c r="AH640" i="57" s="1"/>
  <c r="J641" i="57"/>
  <c r="I641" i="57" s="1"/>
  <c r="AI641" i="57"/>
  <c r="AH641" i="57" s="1"/>
  <c r="J642" i="57"/>
  <c r="I642" i="57" s="1"/>
  <c r="AI642" i="57"/>
  <c r="AH642" i="57" s="1"/>
  <c r="J643" i="57"/>
  <c r="I643" i="57" s="1"/>
  <c r="AI643" i="57"/>
  <c r="AH643" i="57" s="1"/>
  <c r="AE348" i="68"/>
  <c r="L32" i="59"/>
  <c r="N32" i="59" s="1"/>
  <c r="K36" i="59" s="1"/>
  <c r="K38" i="59" s="1"/>
  <c r="AH353" i="59"/>
  <c r="AH354" i="59"/>
  <c r="G355" i="59"/>
  <c r="AH355" i="59"/>
  <c r="AD356" i="59"/>
  <c r="AH356" i="59"/>
  <c r="G359" i="59"/>
  <c r="AH360" i="59"/>
  <c r="AI405" i="59" s="1"/>
  <c r="AH405" i="59" s="1"/>
  <c r="G361" i="59"/>
  <c r="G362" i="59"/>
  <c r="G363" i="59"/>
  <c r="G368" i="59"/>
  <c r="G369" i="59"/>
  <c r="AH369" i="59"/>
  <c r="G370" i="59"/>
  <c r="G372" i="59"/>
  <c r="AD373" i="59"/>
  <c r="AH373" i="59"/>
  <c r="G375" i="59"/>
  <c r="G377" i="59"/>
  <c r="G378" i="59"/>
  <c r="G379" i="59"/>
  <c r="G381" i="59"/>
  <c r="G383" i="59"/>
  <c r="G348" i="59"/>
  <c r="AH348" i="59"/>
  <c r="AE375" i="59"/>
  <c r="I353" i="59"/>
  <c r="H675" i="59"/>
  <c r="G675" i="59" s="1"/>
  <c r="AF35" i="68"/>
  <c r="L12" i="72"/>
  <c r="N12" i="72" s="1"/>
  <c r="J644" i="57"/>
  <c r="I644" i="57" s="1"/>
  <c r="AI644" i="57"/>
  <c r="AH644" i="57" s="1"/>
  <c r="J645" i="57"/>
  <c r="I645" i="57" s="1"/>
  <c r="AI645" i="57"/>
  <c r="AH645" i="57" s="1"/>
  <c r="J646" i="57"/>
  <c r="I646" i="57" s="1"/>
  <c r="AI646" i="57"/>
  <c r="AH646" i="57" s="1"/>
  <c r="J647" i="57"/>
  <c r="I647" i="57" s="1"/>
  <c r="AI647" i="57"/>
  <c r="AH647" i="57" s="1"/>
  <c r="J648" i="57"/>
  <c r="I648" i="57" s="1"/>
  <c r="AI648" i="57"/>
  <c r="AH648" i="57" s="1"/>
  <c r="J649" i="57"/>
  <c r="I649" i="57" s="1"/>
  <c r="AI649" i="57"/>
  <c r="AH649" i="57" s="1"/>
  <c r="J651" i="57"/>
  <c r="I651" i="57" s="1"/>
  <c r="AI651" i="57"/>
  <c r="AH651" i="57" s="1"/>
  <c r="J652" i="57"/>
  <c r="I652" i="57" s="1"/>
  <c r="AI652" i="57"/>
  <c r="AH652" i="57" s="1"/>
  <c r="J653" i="57"/>
  <c r="I653" i="57" s="1"/>
  <c r="AI653" i="57"/>
  <c r="AH653" i="57" s="1"/>
  <c r="J654" i="57"/>
  <c r="I654" i="57" s="1"/>
  <c r="AI654" i="57"/>
  <c r="AH654" i="57" s="1"/>
  <c r="J655" i="57"/>
  <c r="I655" i="57" s="1"/>
  <c r="AI655" i="57"/>
  <c r="AH655" i="57" s="1"/>
  <c r="J656" i="57"/>
  <c r="I656" i="57" s="1"/>
  <c r="AI656" i="57"/>
  <c r="AH656" i="57" s="1"/>
  <c r="J657" i="57"/>
  <c r="I657" i="57" s="1"/>
  <c r="AI657" i="57"/>
  <c r="AH657" i="57" s="1"/>
  <c r="J658" i="57"/>
  <c r="I658" i="57" s="1"/>
  <c r="AI658" i="57"/>
  <c r="AH658" i="57" s="1"/>
  <c r="J659" i="57"/>
  <c r="I659" i="57" s="1"/>
  <c r="AI659" i="57"/>
  <c r="AH659" i="57" s="1"/>
  <c r="J660" i="57"/>
  <c r="I660" i="57" s="1"/>
  <c r="AI660" i="57"/>
  <c r="AH660" i="57" s="1"/>
  <c r="J661" i="57"/>
  <c r="I661" i="57" s="1"/>
  <c r="AI661" i="57"/>
  <c r="AH661" i="57" s="1"/>
  <c r="J662" i="57"/>
  <c r="I662" i="57" s="1"/>
  <c r="AI662" i="57"/>
  <c r="AH662" i="57" s="1"/>
  <c r="J663" i="57"/>
  <c r="I663" i="57" s="1"/>
  <c r="AI663" i="57"/>
  <c r="AH663" i="57" s="1"/>
  <c r="J664" i="57"/>
  <c r="I664" i="57" s="1"/>
  <c r="AI664" i="57"/>
  <c r="AH664" i="57" s="1"/>
  <c r="J665" i="57"/>
  <c r="I665" i="57" s="1"/>
  <c r="AI665" i="57"/>
  <c r="AH665" i="57" s="1"/>
  <c r="J666" i="57"/>
  <c r="I666" i="57" s="1"/>
  <c r="AI666" i="57"/>
  <c r="AH666" i="57" s="1"/>
  <c r="J667" i="57"/>
  <c r="I667" i="57" s="1"/>
  <c r="AI667" i="57"/>
  <c r="AH667" i="57" s="1"/>
  <c r="J668" i="57"/>
  <c r="I668" i="57" s="1"/>
  <c r="AI668" i="57"/>
  <c r="AH668" i="57" s="1"/>
  <c r="J669" i="57"/>
  <c r="I669" i="57" s="1"/>
  <c r="AI669" i="57"/>
  <c r="AH669" i="57" s="1"/>
  <c r="J670" i="57"/>
  <c r="I670" i="57" s="1"/>
  <c r="AI670" i="57"/>
  <c r="AH670" i="57" s="1"/>
  <c r="J671" i="57"/>
  <c r="I671" i="57" s="1"/>
  <c r="AI671" i="57"/>
  <c r="AH671" i="57" s="1"/>
  <c r="J672" i="57"/>
  <c r="I672" i="57" s="1"/>
  <c r="AI672" i="57"/>
  <c r="AH672" i="57" s="1"/>
  <c r="J673" i="57"/>
  <c r="I673" i="57" s="1"/>
  <c r="AI673" i="57"/>
  <c r="AH673" i="57" s="1"/>
  <c r="J674" i="57"/>
  <c r="I674" i="57" s="1"/>
  <c r="AI674" i="57"/>
  <c r="AH674" i="57" s="1"/>
  <c r="J676" i="57"/>
  <c r="I676" i="57" s="1"/>
  <c r="AI676" i="57"/>
  <c r="AH676" i="57" s="1"/>
  <c r="J677" i="57"/>
  <c r="I677" i="57" s="1"/>
  <c r="AI677" i="57"/>
  <c r="AH677" i="57" s="1"/>
  <c r="J678" i="57"/>
  <c r="I678" i="57" s="1"/>
  <c r="AI678" i="57"/>
  <c r="AH678" i="57" s="1"/>
  <c r="J679" i="57"/>
  <c r="I679" i="57" s="1"/>
  <c r="AI679" i="57"/>
  <c r="AH679" i="57" s="1"/>
  <c r="J680" i="57"/>
  <c r="I680" i="57" s="1"/>
  <c r="AI680" i="57"/>
  <c r="AH680" i="57" s="1"/>
  <c r="J681" i="57"/>
  <c r="I681" i="57" s="1"/>
  <c r="AI681" i="57"/>
  <c r="AH681" i="57" s="1"/>
  <c r="J682" i="57"/>
  <c r="I682" i="57" s="1"/>
  <c r="AI682" i="57"/>
  <c r="AH682" i="57" s="1"/>
  <c r="J683" i="57"/>
  <c r="I683" i="57" s="1"/>
  <c r="AI683" i="57"/>
  <c r="AH683" i="57" s="1"/>
  <c r="J684" i="57"/>
  <c r="I684" i="57" s="1"/>
  <c r="J685" i="57"/>
  <c r="I685" i="57" s="1"/>
  <c r="AG675" i="57"/>
  <c r="AF675" i="57" s="1"/>
  <c r="H354" i="72"/>
  <c r="AE354" i="72"/>
  <c r="AI354" i="72"/>
  <c r="H355" i="72"/>
  <c r="AE355" i="72"/>
  <c r="AI355" i="72"/>
  <c r="H356" i="72"/>
  <c r="AE356" i="72"/>
  <c r="AI356" i="72"/>
  <c r="H357" i="72"/>
  <c r="AE357" i="72"/>
  <c r="AI357" i="72"/>
  <c r="AG404" i="26"/>
  <c r="AF404" i="26" s="1"/>
  <c r="L13" i="72"/>
  <c r="N13" i="72" s="1"/>
  <c r="I13" i="72"/>
  <c r="J13" i="72" s="1"/>
  <c r="AF33" i="72"/>
  <c r="AH33" i="72"/>
  <c r="AI33" i="72" s="1"/>
  <c r="AF13" i="59"/>
  <c r="AH13" i="59"/>
  <c r="AI13" i="59" s="1"/>
  <c r="AK34" i="59"/>
  <c r="AM34" i="59" s="1"/>
  <c r="AF34" i="59"/>
  <c r="AD36" i="59" s="1"/>
  <c r="AD38" i="59" s="1"/>
  <c r="AK11" i="26"/>
  <c r="AM11" i="26" s="1"/>
  <c r="AJ14" i="26" s="1"/>
  <c r="AJ16" i="26" s="1"/>
  <c r="AE611" i="26" s="1"/>
  <c r="AI675" i="26" s="1"/>
  <c r="AH675" i="26" s="1"/>
  <c r="AH11" i="26"/>
  <c r="AI11" i="26" s="1"/>
  <c r="I13" i="26"/>
  <c r="J13" i="26" s="1"/>
  <c r="G13" i="26"/>
  <c r="AF32" i="68"/>
  <c r="AH32" i="68"/>
  <c r="AI32" i="68" s="1"/>
  <c r="G11" i="68"/>
  <c r="L11" i="68"/>
  <c r="N11" i="68" s="1"/>
  <c r="I11" i="68"/>
  <c r="J11" i="68" s="1"/>
  <c r="H14" i="68" s="1"/>
  <c r="G9" i="59"/>
  <c r="L9" i="59"/>
  <c r="N9" i="59" s="1"/>
  <c r="K14" i="59" s="1"/>
  <c r="K16" i="59" s="1"/>
  <c r="L33" i="68"/>
  <c r="N33" i="68" s="1"/>
  <c r="AG398" i="26"/>
  <c r="AF398" i="26" s="1"/>
  <c r="I34" i="26"/>
  <c r="J34" i="26" s="1"/>
  <c r="G11" i="57"/>
  <c r="AG410" i="26"/>
  <c r="AF410" i="26" s="1"/>
  <c r="G11" i="59"/>
  <c r="AF32" i="26"/>
  <c r="AD36" i="26" s="1"/>
  <c r="AD38" i="26" s="1"/>
  <c r="AH348" i="26"/>
  <c r="AI345" i="26"/>
  <c r="AI358" i="26"/>
  <c r="AI366" i="26"/>
  <c r="AI374" i="26"/>
  <c r="AI382" i="26"/>
  <c r="AD355" i="26"/>
  <c r="AD359" i="26"/>
  <c r="AD363" i="26"/>
  <c r="AD367" i="26"/>
  <c r="AD371" i="26"/>
  <c r="AD375" i="26"/>
  <c r="AD379" i="26"/>
  <c r="AE347" i="26"/>
  <c r="AE355" i="26"/>
  <c r="AE357" i="26"/>
  <c r="AD354" i="26"/>
  <c r="AD356" i="26"/>
  <c r="AD358" i="26"/>
  <c r="AE366" i="26"/>
  <c r="AE376" i="26"/>
  <c r="AE380" i="26"/>
  <c r="AE425" i="26" s="1"/>
  <c r="AD425" i="26" s="1"/>
  <c r="AE382" i="26"/>
  <c r="AE427" i="26" s="1"/>
  <c r="AD427" i="26" s="1"/>
  <c r="AE344" i="26"/>
  <c r="AE354" i="26"/>
  <c r="AI626" i="26"/>
  <c r="AH626" i="26" s="1"/>
  <c r="AI628" i="26"/>
  <c r="AH628" i="26" s="1"/>
  <c r="AI630" i="26"/>
  <c r="AH630" i="26" s="1"/>
  <c r="AI632" i="26"/>
  <c r="AH632" i="26" s="1"/>
  <c r="AI634" i="26"/>
  <c r="AH634" i="26" s="1"/>
  <c r="AI636" i="26"/>
  <c r="AH636" i="26" s="1"/>
  <c r="AI638" i="26"/>
  <c r="AH638" i="26" s="1"/>
  <c r="AI640" i="26"/>
  <c r="AH640" i="26" s="1"/>
  <c r="AI642" i="26"/>
  <c r="AH642" i="26" s="1"/>
  <c r="AI646" i="26"/>
  <c r="AH646" i="26" s="1"/>
  <c r="AI648" i="26"/>
  <c r="AH648" i="26" s="1"/>
  <c r="AI652" i="26"/>
  <c r="AH652" i="26" s="1"/>
  <c r="AI656" i="26"/>
  <c r="AH656" i="26" s="1"/>
  <c r="AI658" i="26"/>
  <c r="AH658" i="26" s="1"/>
  <c r="AI660" i="26"/>
  <c r="AH660" i="26" s="1"/>
  <c r="AI664" i="26"/>
  <c r="AH664" i="26" s="1"/>
  <c r="AI666" i="26"/>
  <c r="AH666" i="26" s="1"/>
  <c r="AI668" i="26"/>
  <c r="AH668" i="26" s="1"/>
  <c r="AI670" i="26"/>
  <c r="AH670" i="26" s="1"/>
  <c r="AI678" i="26"/>
  <c r="AH678" i="26" s="1"/>
  <c r="AI682" i="26"/>
  <c r="AH682" i="26" s="1"/>
  <c r="AI684" i="26"/>
  <c r="AH684" i="26" s="1"/>
  <c r="AG627" i="26"/>
  <c r="AF627" i="26" s="1"/>
  <c r="AG629" i="26"/>
  <c r="AF629" i="26" s="1"/>
  <c r="AG631" i="26"/>
  <c r="AF631" i="26" s="1"/>
  <c r="AG633" i="26"/>
  <c r="AF633" i="26" s="1"/>
  <c r="AG637" i="26"/>
  <c r="AF637" i="26" s="1"/>
  <c r="AG639" i="26"/>
  <c r="AF639" i="26" s="1"/>
  <c r="AG641" i="26"/>
  <c r="AF641" i="26" s="1"/>
  <c r="AG643" i="26"/>
  <c r="AF643" i="26" s="1"/>
  <c r="AG647" i="26"/>
  <c r="AF647" i="26" s="1"/>
  <c r="AG649" i="26"/>
  <c r="AF649" i="26" s="1"/>
  <c r="AG651" i="26"/>
  <c r="AF651" i="26" s="1"/>
  <c r="AG653" i="26"/>
  <c r="AF653" i="26" s="1"/>
  <c r="AG657" i="26"/>
  <c r="AF657" i="26" s="1"/>
  <c r="AG659" i="26"/>
  <c r="AF659" i="26" s="1"/>
  <c r="AG661" i="26"/>
  <c r="AF661" i="26" s="1"/>
  <c r="AG663" i="26"/>
  <c r="AF663" i="26" s="1"/>
  <c r="AG665" i="26"/>
  <c r="AF665" i="26" s="1"/>
  <c r="AG667" i="26"/>
  <c r="AF667" i="26" s="1"/>
  <c r="AG669" i="26"/>
  <c r="AF669" i="26" s="1"/>
  <c r="AG671" i="26"/>
  <c r="AF671" i="26" s="1"/>
  <c r="AG673" i="26"/>
  <c r="AF673" i="26" s="1"/>
  <c r="AG675" i="26"/>
  <c r="AF675" i="26" s="1"/>
  <c r="AG677" i="26"/>
  <c r="AF677" i="26" s="1"/>
  <c r="AG679" i="26"/>
  <c r="AF679" i="26" s="1"/>
  <c r="AG681" i="26"/>
  <c r="AF681" i="26" s="1"/>
  <c r="AG683" i="26"/>
  <c r="AF683" i="26" s="1"/>
  <c r="AG685" i="26"/>
  <c r="AF685" i="26" s="1"/>
  <c r="F351" i="26"/>
  <c r="J351" i="26"/>
  <c r="H352" i="26"/>
  <c r="F354" i="26"/>
  <c r="H355" i="26"/>
  <c r="H357" i="26"/>
  <c r="H359" i="26"/>
  <c r="F360" i="26"/>
  <c r="J360" i="26"/>
  <c r="F362" i="26"/>
  <c r="J362" i="26"/>
  <c r="H363" i="26"/>
  <c r="F364" i="26"/>
  <c r="J364" i="26"/>
  <c r="J366" i="26"/>
  <c r="H367" i="26"/>
  <c r="J368" i="26"/>
  <c r="J413" i="26" s="1"/>
  <c r="I413" i="26" s="1"/>
  <c r="H369" i="26"/>
  <c r="J370" i="26"/>
  <c r="H371" i="26"/>
  <c r="F372" i="26"/>
  <c r="J372" i="26"/>
  <c r="H373" i="26"/>
  <c r="F374" i="26"/>
  <c r="J374" i="26"/>
  <c r="J376" i="26"/>
  <c r="F378" i="26"/>
  <c r="H379" i="26"/>
  <c r="J380" i="26"/>
  <c r="H381" i="26"/>
  <c r="F382" i="26"/>
  <c r="J382" i="26"/>
  <c r="J344" i="26"/>
  <c r="J346" i="26"/>
  <c r="H348" i="26"/>
  <c r="I359" i="26"/>
  <c r="I361" i="26"/>
  <c r="G362" i="26"/>
  <c r="G364" i="26"/>
  <c r="I365" i="26"/>
  <c r="I369" i="26"/>
  <c r="I371" i="26"/>
  <c r="AH352" i="26"/>
  <c r="AI350" i="26"/>
  <c r="AI362" i="26"/>
  <c r="AI378" i="26"/>
  <c r="AD344" i="26"/>
  <c r="AD346" i="26"/>
  <c r="AD348" i="26"/>
  <c r="AE393" i="26" s="1"/>
  <c r="AD393" i="26" s="1"/>
  <c r="AD357" i="26"/>
  <c r="AD361" i="26"/>
  <c r="AE406" i="26" s="1"/>
  <c r="AD406" i="26" s="1"/>
  <c r="AD365" i="26"/>
  <c r="AD369" i="26"/>
  <c r="AD373" i="26"/>
  <c r="AD381" i="26"/>
  <c r="AE368" i="26"/>
  <c r="G374" i="26"/>
  <c r="I375" i="26"/>
  <c r="J420" i="26" s="1"/>
  <c r="I420" i="26" s="1"/>
  <c r="G376" i="26"/>
  <c r="I381" i="26"/>
  <c r="G344" i="26"/>
  <c r="G346" i="26"/>
  <c r="G348" i="26"/>
  <c r="E349" i="26"/>
  <c r="I349" i="26"/>
  <c r="G350" i="26"/>
  <c r="I351" i="26"/>
  <c r="J396" i="26" s="1"/>
  <c r="I396" i="26" s="1"/>
  <c r="H626" i="26"/>
  <c r="G626" i="26" s="1"/>
  <c r="H627" i="26"/>
  <c r="G627" i="26" s="1"/>
  <c r="H628" i="26"/>
  <c r="G628" i="26" s="1"/>
  <c r="H629" i="26"/>
  <c r="G629" i="26" s="1"/>
  <c r="H630" i="26"/>
  <c r="G630" i="26" s="1"/>
  <c r="H631" i="26"/>
  <c r="G631" i="26" s="1"/>
  <c r="H633" i="26"/>
  <c r="G633" i="26" s="1"/>
  <c r="H634" i="26"/>
  <c r="G634" i="26" s="1"/>
  <c r="J652" i="26"/>
  <c r="I652" i="26" s="1"/>
  <c r="J653" i="26"/>
  <c r="I653" i="26" s="1"/>
  <c r="J654" i="26"/>
  <c r="I654" i="26" s="1"/>
  <c r="J656" i="26"/>
  <c r="I656" i="26" s="1"/>
  <c r="J657" i="26"/>
  <c r="I657" i="26" s="1"/>
  <c r="J658" i="26"/>
  <c r="I658" i="26" s="1"/>
  <c r="J660" i="26"/>
  <c r="I660" i="26" s="1"/>
  <c r="J661" i="26"/>
  <c r="I661" i="26" s="1"/>
  <c r="J663" i="26"/>
  <c r="I663" i="26" s="1"/>
  <c r="J664" i="26"/>
  <c r="I664" i="26" s="1"/>
  <c r="J665" i="26"/>
  <c r="I665" i="26" s="1"/>
  <c r="J666" i="26"/>
  <c r="I666" i="26" s="1"/>
  <c r="J667" i="26"/>
  <c r="I667" i="26" s="1"/>
  <c r="J668" i="26"/>
  <c r="I668" i="26" s="1"/>
  <c r="J669" i="26"/>
  <c r="I669" i="26" s="1"/>
  <c r="J670" i="26"/>
  <c r="I670" i="26" s="1"/>
  <c r="J671" i="26"/>
  <c r="I671" i="26" s="1"/>
  <c r="J672" i="26"/>
  <c r="I672" i="26" s="1"/>
  <c r="J673" i="26"/>
  <c r="I673" i="26" s="1"/>
  <c r="J674" i="26"/>
  <c r="I674" i="26" s="1"/>
  <c r="J676" i="26"/>
  <c r="I676" i="26" s="1"/>
  <c r="J677" i="26"/>
  <c r="I677" i="26" s="1"/>
  <c r="J678" i="26"/>
  <c r="I678" i="26" s="1"/>
  <c r="J679" i="26"/>
  <c r="I679" i="26" s="1"/>
  <c r="J681" i="26"/>
  <c r="I681" i="26" s="1"/>
  <c r="J682" i="26"/>
  <c r="I682" i="26" s="1"/>
  <c r="J683" i="26"/>
  <c r="I683" i="26" s="1"/>
  <c r="J684" i="26"/>
  <c r="I684" i="26" s="1"/>
  <c r="J685" i="26"/>
  <c r="I685" i="26" s="1"/>
  <c r="J626" i="26"/>
  <c r="I626" i="26" s="1"/>
  <c r="J627" i="26"/>
  <c r="I627" i="26" s="1"/>
  <c r="J628" i="26"/>
  <c r="I628" i="26" s="1"/>
  <c r="J630" i="26"/>
  <c r="I630" i="26" s="1"/>
  <c r="J631" i="26"/>
  <c r="I631" i="26" s="1"/>
  <c r="J632" i="26"/>
  <c r="I632" i="26" s="1"/>
  <c r="J633" i="26"/>
  <c r="I633" i="26" s="1"/>
  <c r="J634" i="26"/>
  <c r="I634" i="26" s="1"/>
  <c r="H651" i="26"/>
  <c r="G651" i="26" s="1"/>
  <c r="H652" i="26"/>
  <c r="G652" i="26" s="1"/>
  <c r="H654" i="26"/>
  <c r="G654" i="26" s="1"/>
  <c r="H655" i="26"/>
  <c r="G655" i="26" s="1"/>
  <c r="H657" i="26"/>
  <c r="G657" i="26" s="1"/>
  <c r="H658" i="26"/>
  <c r="G658" i="26" s="1"/>
  <c r="H660" i="26"/>
  <c r="G660" i="26" s="1"/>
  <c r="H661" i="26"/>
  <c r="G661" i="26" s="1"/>
  <c r="H662" i="26"/>
  <c r="G662" i="26" s="1"/>
  <c r="H663" i="26"/>
  <c r="G663" i="26" s="1"/>
  <c r="H664" i="26"/>
  <c r="G664" i="26" s="1"/>
  <c r="H665" i="26"/>
  <c r="G665" i="26" s="1"/>
  <c r="H666" i="26"/>
  <c r="G666" i="26" s="1"/>
  <c r="H667" i="26"/>
  <c r="G667" i="26" s="1"/>
  <c r="H668" i="26"/>
  <c r="G668" i="26" s="1"/>
  <c r="H670" i="26"/>
  <c r="G670" i="26" s="1"/>
  <c r="H671" i="26"/>
  <c r="G671" i="26" s="1"/>
  <c r="H672" i="26"/>
  <c r="G672" i="26" s="1"/>
  <c r="H673" i="26"/>
  <c r="G673" i="26" s="1"/>
  <c r="H675" i="26"/>
  <c r="G675" i="26" s="1"/>
  <c r="H676" i="26"/>
  <c r="G676" i="26" s="1"/>
  <c r="H677" i="26"/>
  <c r="G677" i="26" s="1"/>
  <c r="H678" i="26"/>
  <c r="G678" i="26" s="1"/>
  <c r="H679" i="26"/>
  <c r="G679" i="26" s="1"/>
  <c r="H681" i="26"/>
  <c r="G681" i="26" s="1"/>
  <c r="H682" i="26"/>
  <c r="G682" i="26" s="1"/>
  <c r="H683" i="26"/>
  <c r="G683" i="26" s="1"/>
  <c r="H684" i="26"/>
  <c r="G684" i="26" s="1"/>
  <c r="H685" i="26"/>
  <c r="G685" i="26" s="1"/>
  <c r="G344" i="59"/>
  <c r="G345" i="59"/>
  <c r="AD345" i="59"/>
  <c r="AE390" i="59" s="1"/>
  <c r="AD390" i="59" s="1"/>
  <c r="AD346" i="59"/>
  <c r="AH346" i="59"/>
  <c r="G349" i="59"/>
  <c r="G350" i="59"/>
  <c r="AH350" i="59"/>
  <c r="G351" i="59"/>
  <c r="AH351" i="59"/>
  <c r="AD352" i="59"/>
  <c r="E354" i="59"/>
  <c r="I354" i="59"/>
  <c r="AF354" i="59"/>
  <c r="E355" i="59"/>
  <c r="I355" i="59"/>
  <c r="E356" i="59"/>
  <c r="I356" i="59"/>
  <c r="AF356" i="59"/>
  <c r="E357" i="59"/>
  <c r="I357" i="59"/>
  <c r="AF357" i="59"/>
  <c r="E358" i="59"/>
  <c r="AF358" i="59"/>
  <c r="E359" i="59"/>
  <c r="I359" i="59"/>
  <c r="AF359" i="59"/>
  <c r="E360" i="59"/>
  <c r="I360" i="59"/>
  <c r="AF360" i="59"/>
  <c r="E361" i="59"/>
  <c r="I361" i="59"/>
  <c r="AF361" i="59"/>
  <c r="E362" i="59"/>
  <c r="I362" i="59"/>
  <c r="AF362" i="59"/>
  <c r="E363" i="59"/>
  <c r="I363" i="59"/>
  <c r="AF363" i="59"/>
  <c r="E364" i="59"/>
  <c r="I364" i="59"/>
  <c r="AF364" i="59"/>
  <c r="E365" i="59"/>
  <c r="I365" i="59"/>
  <c r="AF365" i="59"/>
  <c r="E366" i="59"/>
  <c r="I366" i="59"/>
  <c r="AF366" i="59"/>
  <c r="E367" i="59"/>
  <c r="AF367" i="59"/>
  <c r="AF369" i="59"/>
  <c r="E370" i="59"/>
  <c r="I370" i="59"/>
  <c r="AF370" i="59"/>
  <c r="AF371" i="59"/>
  <c r="E372" i="59"/>
  <c r="I372" i="59"/>
  <c r="E373" i="59"/>
  <c r="I374" i="59"/>
  <c r="AF374" i="59"/>
  <c r="E377" i="59"/>
  <c r="I377" i="59"/>
  <c r="AF377" i="59"/>
  <c r="E378" i="59"/>
  <c r="E379" i="59"/>
  <c r="E380" i="59"/>
  <c r="I380" i="59"/>
  <c r="E381" i="59"/>
  <c r="I381" i="59"/>
  <c r="E382" i="59"/>
  <c r="I382" i="59"/>
  <c r="E383" i="59"/>
  <c r="I383" i="59"/>
  <c r="E344" i="59"/>
  <c r="I344" i="59"/>
  <c r="AF344" i="59"/>
  <c r="F347" i="59"/>
  <c r="AE347" i="59"/>
  <c r="AF348" i="59"/>
  <c r="I349" i="59"/>
  <c r="E350" i="59"/>
  <c r="AF350" i="59"/>
  <c r="AF351" i="59"/>
  <c r="I352" i="59"/>
  <c r="AG353" i="59"/>
  <c r="F354" i="59"/>
  <c r="J354" i="59"/>
  <c r="AG354" i="59"/>
  <c r="F355" i="59"/>
  <c r="J355" i="59"/>
  <c r="AG355" i="59"/>
  <c r="F356" i="59"/>
  <c r="J356" i="59"/>
  <c r="AG356" i="59"/>
  <c r="F357" i="59"/>
  <c r="J357" i="59"/>
  <c r="AG357" i="59"/>
  <c r="J358" i="59"/>
  <c r="AG358" i="59"/>
  <c r="F359" i="59"/>
  <c r="J359" i="59"/>
  <c r="AG359" i="59"/>
  <c r="F360" i="59"/>
  <c r="J360" i="59"/>
  <c r="AG360" i="59"/>
  <c r="F361" i="59"/>
  <c r="J361" i="59"/>
  <c r="AG361" i="59"/>
  <c r="F362" i="59"/>
  <c r="J362" i="59"/>
  <c r="AG362" i="59"/>
  <c r="F363" i="59"/>
  <c r="J363" i="59"/>
  <c r="AG363" i="59"/>
  <c r="F364" i="59"/>
  <c r="J364" i="59"/>
  <c r="AG364" i="59"/>
  <c r="F365" i="59"/>
  <c r="J365" i="59"/>
  <c r="AG365" i="59"/>
  <c r="F366" i="59"/>
  <c r="J366" i="59"/>
  <c r="AG366" i="59"/>
  <c r="F367" i="59"/>
  <c r="J367" i="59"/>
  <c r="AG367" i="59"/>
  <c r="F368" i="59"/>
  <c r="J368" i="59"/>
  <c r="AG368" i="59"/>
  <c r="F369" i="59"/>
  <c r="J369" i="59"/>
  <c r="AG369" i="59"/>
  <c r="F370" i="59"/>
  <c r="J370" i="59"/>
  <c r="AG370" i="59"/>
  <c r="F371" i="59"/>
  <c r="J371" i="59"/>
  <c r="AG371" i="59"/>
  <c r="F372" i="59"/>
  <c r="J372" i="59"/>
  <c r="AG372" i="59"/>
  <c r="F373" i="59"/>
  <c r="J373" i="59"/>
  <c r="AG373" i="59"/>
  <c r="F374" i="59"/>
  <c r="J374" i="59"/>
  <c r="AG374" i="59"/>
  <c r="F375" i="59"/>
  <c r="J375" i="59"/>
  <c r="AG375" i="59"/>
  <c r="F376" i="59"/>
  <c r="J376" i="59"/>
  <c r="AG376" i="59"/>
  <c r="H354" i="68"/>
  <c r="H355" i="68"/>
  <c r="AE355" i="68"/>
  <c r="H356" i="68"/>
  <c r="H357" i="68"/>
  <c r="AE373" i="68"/>
  <c r="AI373" i="68"/>
  <c r="AE375" i="68"/>
  <c r="H377" i="68"/>
  <c r="H379" i="68"/>
  <c r="AE379" i="68"/>
  <c r="AI379" i="68"/>
  <c r="AI424" i="68" s="1"/>
  <c r="AH424" i="68" s="1"/>
  <c r="H380" i="68"/>
  <c r="H382" i="68"/>
  <c r="H383" i="68"/>
  <c r="AE383" i="68"/>
  <c r="AI383" i="68"/>
  <c r="F377" i="59"/>
  <c r="J377" i="59"/>
  <c r="AG377" i="59"/>
  <c r="F378" i="59"/>
  <c r="J378" i="59"/>
  <c r="AG378" i="59"/>
  <c r="F379" i="59"/>
  <c r="J379" i="59"/>
  <c r="AG379" i="59"/>
  <c r="F380" i="59"/>
  <c r="J380" i="59"/>
  <c r="AG380" i="59"/>
  <c r="F381" i="59"/>
  <c r="J381" i="59"/>
  <c r="AG381" i="59"/>
  <c r="F382" i="59"/>
  <c r="J382" i="59"/>
  <c r="AG382" i="59"/>
  <c r="F383" i="59"/>
  <c r="J383" i="59"/>
  <c r="AG383" i="59"/>
  <c r="F344" i="59"/>
  <c r="J344" i="59"/>
  <c r="AG344" i="59"/>
  <c r="F345" i="59"/>
  <c r="J345" i="59"/>
  <c r="AG345" i="59"/>
  <c r="F346" i="59"/>
  <c r="J346" i="59"/>
  <c r="AG346" i="59"/>
  <c r="J347" i="59"/>
  <c r="AG347" i="59"/>
  <c r="F349" i="59"/>
  <c r="J349" i="59"/>
  <c r="AG349" i="59"/>
  <c r="F350" i="59"/>
  <c r="J350" i="59"/>
  <c r="AG350" i="59"/>
  <c r="F351" i="59"/>
  <c r="J351" i="59"/>
  <c r="AG351" i="59"/>
  <c r="F352" i="59"/>
  <c r="J352" i="59"/>
  <c r="AG352" i="59"/>
  <c r="G358" i="59"/>
  <c r="AD358" i="59"/>
  <c r="AI358" i="59"/>
  <c r="H359" i="59"/>
  <c r="AE359" i="59"/>
  <c r="AI359" i="59"/>
  <c r="H360" i="59"/>
  <c r="AE360" i="59"/>
  <c r="AI360" i="59"/>
  <c r="H361" i="59"/>
  <c r="AE361" i="59"/>
  <c r="AI361" i="59"/>
  <c r="H362" i="59"/>
  <c r="AE362" i="59"/>
  <c r="AI362" i="59"/>
  <c r="H363" i="59"/>
  <c r="AE363" i="59"/>
  <c r="AI363" i="59"/>
  <c r="H364" i="59"/>
  <c r="AE364" i="59"/>
  <c r="AI364" i="59"/>
  <c r="H365" i="59"/>
  <c r="AE365" i="59"/>
  <c r="AI365" i="59"/>
  <c r="H366" i="59"/>
  <c r="AE366" i="59"/>
  <c r="AI366" i="59"/>
  <c r="H367" i="59"/>
  <c r="AE367" i="59"/>
  <c r="AI367" i="59"/>
  <c r="H368" i="59"/>
  <c r="AE368" i="59"/>
  <c r="AI368" i="59"/>
  <c r="H369" i="59"/>
  <c r="AE369" i="59"/>
  <c r="AI369" i="59"/>
  <c r="AI414" i="59" s="1"/>
  <c r="AH414" i="59" s="1"/>
  <c r="H370" i="59"/>
  <c r="AE370" i="59"/>
  <c r="AI370" i="59"/>
  <c r="H371" i="59"/>
  <c r="AE371" i="59"/>
  <c r="AI371" i="59"/>
  <c r="H372" i="59"/>
  <c r="AE372" i="59"/>
  <c r="AI372" i="59"/>
  <c r="H373" i="59"/>
  <c r="AE373" i="59"/>
  <c r="AI373" i="59"/>
  <c r="H374" i="59"/>
  <c r="AE374" i="59"/>
  <c r="AI374" i="59"/>
  <c r="H375" i="59"/>
  <c r="AI375" i="59"/>
  <c r="H376" i="59"/>
  <c r="AE376" i="59"/>
  <c r="AI376" i="59"/>
  <c r="H377" i="59"/>
  <c r="AE377" i="59"/>
  <c r="AI377" i="59"/>
  <c r="H378" i="59"/>
  <c r="AE378" i="59"/>
  <c r="AI378" i="59"/>
  <c r="H379" i="59"/>
  <c r="AE379" i="59"/>
  <c r="AI379" i="59"/>
  <c r="H380" i="59"/>
  <c r="AE380" i="59"/>
  <c r="AI380" i="59"/>
  <c r="H381" i="59"/>
  <c r="AE381" i="59"/>
  <c r="AI381" i="59"/>
  <c r="H382" i="59"/>
  <c r="AE382" i="59"/>
  <c r="AI382" i="59"/>
  <c r="H383" i="59"/>
  <c r="AE383" i="59"/>
  <c r="AI383" i="59"/>
  <c r="H344" i="59"/>
  <c r="AE344" i="59"/>
  <c r="AI344" i="59"/>
  <c r="H345" i="59"/>
  <c r="AE345" i="59"/>
  <c r="AI345" i="59"/>
  <c r="H346" i="59"/>
  <c r="AE346" i="59"/>
  <c r="AI346" i="59"/>
  <c r="H347" i="59"/>
  <c r="AI347" i="59"/>
  <c r="H349" i="59"/>
  <c r="AE349" i="59"/>
  <c r="AI349" i="59"/>
  <c r="H350" i="59"/>
  <c r="AE350" i="59"/>
  <c r="AI350" i="59"/>
  <c r="H351" i="59"/>
  <c r="AE351" i="59"/>
  <c r="AI351" i="59"/>
  <c r="H352" i="59"/>
  <c r="AE352" i="59"/>
  <c r="AI352" i="59"/>
  <c r="H354" i="59"/>
  <c r="AE354" i="59"/>
  <c r="AI354" i="59"/>
  <c r="H355" i="59"/>
  <c r="AE355" i="59"/>
  <c r="AI355" i="59"/>
  <c r="H356" i="59"/>
  <c r="AE356" i="59"/>
  <c r="AI356" i="59"/>
  <c r="H357" i="59"/>
  <c r="AE357" i="59"/>
  <c r="AI357" i="59"/>
  <c r="J626" i="59"/>
  <c r="I626" i="59" s="1"/>
  <c r="AI626" i="59"/>
  <c r="AH626" i="59" s="1"/>
  <c r="J627" i="59"/>
  <c r="I627" i="59" s="1"/>
  <c r="AI627" i="59"/>
  <c r="AH627" i="59" s="1"/>
  <c r="J628" i="59"/>
  <c r="I628" i="59" s="1"/>
  <c r="AI628" i="59"/>
  <c r="AH628" i="59" s="1"/>
  <c r="J629" i="59"/>
  <c r="I629" i="59" s="1"/>
  <c r="AI629" i="59"/>
  <c r="AH629" i="59" s="1"/>
  <c r="J630" i="59"/>
  <c r="I630" i="59" s="1"/>
  <c r="AI630" i="59"/>
  <c r="AH630" i="59" s="1"/>
  <c r="J631" i="59"/>
  <c r="I631" i="59" s="1"/>
  <c r="AI631" i="59"/>
  <c r="AH631" i="59" s="1"/>
  <c r="J632" i="59"/>
  <c r="I632" i="59" s="1"/>
  <c r="AI632" i="59"/>
  <c r="AH632" i="59" s="1"/>
  <c r="J633" i="59"/>
  <c r="I633" i="59" s="1"/>
  <c r="AI633" i="59"/>
  <c r="AH633" i="59" s="1"/>
  <c r="J634" i="59"/>
  <c r="I634" i="59" s="1"/>
  <c r="AI634" i="59"/>
  <c r="AH634" i="59" s="1"/>
  <c r="J635" i="59"/>
  <c r="I635" i="59" s="1"/>
  <c r="AI635" i="59"/>
  <c r="AH635" i="59" s="1"/>
  <c r="J636" i="59"/>
  <c r="I636" i="59" s="1"/>
  <c r="AI636" i="59"/>
  <c r="AH636" i="59" s="1"/>
  <c r="J637" i="59"/>
  <c r="I637" i="59" s="1"/>
  <c r="AI637" i="59"/>
  <c r="AH637" i="59" s="1"/>
  <c r="J638" i="59"/>
  <c r="I638" i="59" s="1"/>
  <c r="AI638" i="59"/>
  <c r="AH638" i="59" s="1"/>
  <c r="J639" i="59"/>
  <c r="I639" i="59" s="1"/>
  <c r="AI639" i="59"/>
  <c r="AH639" i="59" s="1"/>
  <c r="J640" i="59"/>
  <c r="I640" i="59" s="1"/>
  <c r="AI640" i="59"/>
  <c r="AH640" i="59" s="1"/>
  <c r="J641" i="59"/>
  <c r="I641" i="59" s="1"/>
  <c r="AI641" i="59"/>
  <c r="AH641" i="59" s="1"/>
  <c r="J642" i="59"/>
  <c r="I642" i="59" s="1"/>
  <c r="AI642" i="59"/>
  <c r="AH642" i="59" s="1"/>
  <c r="J643" i="59"/>
  <c r="I643" i="59" s="1"/>
  <c r="AI643" i="59"/>
  <c r="AH643" i="59" s="1"/>
  <c r="J644" i="59"/>
  <c r="I644" i="59" s="1"/>
  <c r="AI644" i="59"/>
  <c r="AH644" i="59" s="1"/>
  <c r="J645" i="59"/>
  <c r="I645" i="59" s="1"/>
  <c r="AI645" i="59"/>
  <c r="AH645" i="59" s="1"/>
  <c r="J646" i="59"/>
  <c r="I646" i="59" s="1"/>
  <c r="AI646" i="59"/>
  <c r="AH646" i="59" s="1"/>
  <c r="J647" i="59"/>
  <c r="I647" i="59" s="1"/>
  <c r="AI647" i="59"/>
  <c r="AH647" i="59" s="1"/>
  <c r="J648" i="59"/>
  <c r="I648" i="59" s="1"/>
  <c r="AI648" i="59"/>
  <c r="AH648" i="59" s="1"/>
  <c r="J649" i="59"/>
  <c r="I649" i="59" s="1"/>
  <c r="AI649" i="59"/>
  <c r="AH649" i="59" s="1"/>
  <c r="AG650" i="59"/>
  <c r="AF650" i="59" s="1"/>
  <c r="AG353" i="68"/>
  <c r="AG354" i="68"/>
  <c r="AG355" i="68"/>
  <c r="F356" i="68"/>
  <c r="F357" i="68"/>
  <c r="J357" i="68"/>
  <c r="AG357" i="68"/>
  <c r="J373" i="68"/>
  <c r="AG373" i="68"/>
  <c r="J374" i="68"/>
  <c r="AG374" i="68"/>
  <c r="J375" i="68"/>
  <c r="AG375" i="68"/>
  <c r="F376" i="68"/>
  <c r="J376" i="68"/>
  <c r="F377" i="68"/>
  <c r="J377" i="68"/>
  <c r="AG377" i="68"/>
  <c r="F378" i="68"/>
  <c r="J378" i="68"/>
  <c r="J379" i="68"/>
  <c r="AG379" i="68"/>
  <c r="F380" i="68"/>
  <c r="J380" i="68"/>
  <c r="F381" i="68"/>
  <c r="J381" i="68"/>
  <c r="AG381" i="68"/>
  <c r="F382" i="68"/>
  <c r="AG382" i="68"/>
  <c r="J383" i="68"/>
  <c r="H630" i="68"/>
  <c r="G630" i="68" s="1"/>
  <c r="AG633" i="68"/>
  <c r="AF633" i="68" s="1"/>
  <c r="H634" i="68"/>
  <c r="G634" i="68" s="1"/>
  <c r="AG637" i="68"/>
  <c r="AF637" i="68" s="1"/>
  <c r="AG641" i="68"/>
  <c r="AF641" i="68" s="1"/>
  <c r="AG649" i="68"/>
  <c r="AF649" i="68" s="1"/>
  <c r="H653" i="68"/>
  <c r="G653" i="68" s="1"/>
  <c r="AG653" i="68"/>
  <c r="AF653" i="68" s="1"/>
  <c r="AG654" i="68"/>
  <c r="AF654" i="68" s="1"/>
  <c r="AG655" i="68"/>
  <c r="AF655" i="68" s="1"/>
  <c r="AG657" i="68"/>
  <c r="AF657" i="68" s="1"/>
  <c r="AG658" i="68"/>
  <c r="AF658" i="68" s="1"/>
  <c r="AG659" i="68"/>
  <c r="AF659" i="68" s="1"/>
  <c r="AG660" i="68"/>
  <c r="AF660" i="68" s="1"/>
  <c r="AG663" i="68"/>
  <c r="AF663" i="68" s="1"/>
  <c r="H664" i="68"/>
  <c r="G664" i="68" s="1"/>
  <c r="AG673" i="68"/>
  <c r="AF673" i="68" s="1"/>
  <c r="AG678" i="68"/>
  <c r="AF678" i="68" s="1"/>
  <c r="AG679" i="68"/>
  <c r="AF679" i="68" s="1"/>
  <c r="I35" i="72"/>
  <c r="J35" i="72" s="1"/>
  <c r="AH12" i="72"/>
  <c r="AI12" i="72" s="1"/>
  <c r="G13" i="72"/>
  <c r="E14" i="72" s="1"/>
  <c r="E16" i="72" s="1"/>
  <c r="I11" i="59"/>
  <c r="J11" i="59" s="1"/>
  <c r="AF13" i="68"/>
  <c r="L34" i="26"/>
  <c r="N34" i="26" s="1"/>
  <c r="AH32" i="26"/>
  <c r="AI32" i="26" s="1"/>
  <c r="AG36" i="26" s="1"/>
  <c r="AG38" i="26" s="1"/>
  <c r="AF11" i="26"/>
  <c r="I32" i="59"/>
  <c r="J32" i="59" s="1"/>
  <c r="AH34" i="59"/>
  <c r="AI34" i="59" s="1"/>
  <c r="AG36" i="59" s="1"/>
  <c r="AG38" i="59" s="1"/>
  <c r="AK13" i="59"/>
  <c r="AM13" i="59" s="1"/>
  <c r="AF9" i="59"/>
  <c r="G33" i="68"/>
  <c r="AE356" i="26"/>
  <c r="AG395" i="26"/>
  <c r="AF395" i="26" s="1"/>
  <c r="N33" i="57"/>
  <c r="AH33" i="57"/>
  <c r="AI33" i="57" s="1"/>
  <c r="AK33" i="57"/>
  <c r="AM33" i="57" s="1"/>
  <c r="AF12" i="72"/>
  <c r="I11" i="57"/>
  <c r="J11" i="57" s="1"/>
  <c r="I9" i="59"/>
  <c r="J9" i="59" s="1"/>
  <c r="AK32" i="68"/>
  <c r="AM32" i="68" s="1"/>
  <c r="AH13" i="68"/>
  <c r="AI13" i="68" s="1"/>
  <c r="L13" i="26"/>
  <c r="N13" i="26" s="1"/>
  <c r="AH9" i="59"/>
  <c r="AI9" i="59" s="1"/>
  <c r="G31" i="72"/>
  <c r="L31" i="72"/>
  <c r="N31" i="72" s="1"/>
  <c r="K36" i="72" s="1"/>
  <c r="K38" i="72" s="1"/>
  <c r="AF9" i="68"/>
  <c r="AK9" i="68"/>
  <c r="AM9" i="68" s="1"/>
  <c r="AJ14" i="68" s="1"/>
  <c r="AJ16" i="68" s="1"/>
  <c r="AI177" i="68" s="1"/>
  <c r="AI353" i="68" s="1"/>
  <c r="AI398" i="68" s="1"/>
  <c r="AH398" i="68" s="1"/>
  <c r="J33" i="57"/>
  <c r="AH11" i="57"/>
  <c r="AI11" i="57" s="1"/>
  <c r="G35" i="72"/>
  <c r="I31" i="72"/>
  <c r="J31" i="72" s="1"/>
  <c r="L11" i="57"/>
  <c r="N11" i="57" s="1"/>
  <c r="AI349" i="26"/>
  <c r="AI361" i="26"/>
  <c r="AD352" i="26"/>
  <c r="AD360" i="26"/>
  <c r="AD372" i="26"/>
  <c r="AD378" i="26"/>
  <c r="AI649" i="26"/>
  <c r="AH649" i="26" s="1"/>
  <c r="AG642" i="26"/>
  <c r="AF642" i="26" s="1"/>
  <c r="AG680" i="26"/>
  <c r="AF680" i="26" s="1"/>
  <c r="E360" i="26"/>
  <c r="G348" i="57"/>
  <c r="H651" i="57"/>
  <c r="G651" i="57" s="1"/>
  <c r="H652" i="57"/>
  <c r="G652" i="57" s="1"/>
  <c r="H653" i="57"/>
  <c r="G653" i="57" s="1"/>
  <c r="H654" i="57"/>
  <c r="G654" i="57" s="1"/>
  <c r="H655" i="57"/>
  <c r="G655" i="57" s="1"/>
  <c r="H656" i="57"/>
  <c r="G656" i="57" s="1"/>
  <c r="H657" i="57"/>
  <c r="G657" i="57" s="1"/>
  <c r="H658" i="57"/>
  <c r="G658" i="57" s="1"/>
  <c r="H659" i="57"/>
  <c r="G659" i="57" s="1"/>
  <c r="H660" i="57"/>
  <c r="G660" i="57" s="1"/>
  <c r="H661" i="57"/>
  <c r="G661" i="57" s="1"/>
  <c r="H662" i="57"/>
  <c r="G662" i="57" s="1"/>
  <c r="H663" i="57"/>
  <c r="G663" i="57" s="1"/>
  <c r="H664" i="57"/>
  <c r="G664" i="57" s="1"/>
  <c r="H665" i="57"/>
  <c r="G665" i="57" s="1"/>
  <c r="H666" i="57"/>
  <c r="G666" i="57" s="1"/>
  <c r="H667" i="57"/>
  <c r="G667" i="57" s="1"/>
  <c r="H668" i="57"/>
  <c r="G668" i="57" s="1"/>
  <c r="H669" i="57"/>
  <c r="G669" i="57" s="1"/>
  <c r="H670" i="57"/>
  <c r="G670" i="57" s="1"/>
  <c r="H671" i="57"/>
  <c r="G671" i="57" s="1"/>
  <c r="H672" i="57"/>
  <c r="G672" i="57" s="1"/>
  <c r="H673" i="57"/>
  <c r="G673" i="57" s="1"/>
  <c r="H674" i="57"/>
  <c r="G674" i="57" s="1"/>
  <c r="H675" i="57"/>
  <c r="G675" i="57" s="1"/>
  <c r="H676" i="57"/>
  <c r="G676" i="57" s="1"/>
  <c r="H677" i="57"/>
  <c r="G677" i="57" s="1"/>
  <c r="H678" i="57"/>
  <c r="G678" i="57" s="1"/>
  <c r="H679" i="57"/>
  <c r="G679" i="57" s="1"/>
  <c r="H680" i="57"/>
  <c r="G680" i="57" s="1"/>
  <c r="H681" i="57"/>
  <c r="G681" i="57" s="1"/>
  <c r="H682" i="57"/>
  <c r="G682" i="57" s="1"/>
  <c r="H683" i="57"/>
  <c r="G683" i="57" s="1"/>
  <c r="H684" i="57"/>
  <c r="G684" i="57" s="1"/>
  <c r="H685" i="57"/>
  <c r="G685" i="57" s="1"/>
  <c r="J651" i="59"/>
  <c r="I651" i="59" s="1"/>
  <c r="AI651" i="59"/>
  <c r="AH651" i="59" s="1"/>
  <c r="J652" i="59"/>
  <c r="I652" i="59" s="1"/>
  <c r="AI652" i="59"/>
  <c r="AH652" i="59" s="1"/>
  <c r="J653" i="59"/>
  <c r="I653" i="59" s="1"/>
  <c r="AI653" i="59"/>
  <c r="AH653" i="59" s="1"/>
  <c r="J654" i="59"/>
  <c r="I654" i="59" s="1"/>
  <c r="AI654" i="59"/>
  <c r="AH654" i="59" s="1"/>
  <c r="J655" i="59"/>
  <c r="I655" i="59" s="1"/>
  <c r="AI655" i="59"/>
  <c r="AH655" i="59" s="1"/>
  <c r="AI656" i="59"/>
  <c r="AH656" i="59" s="1"/>
  <c r="J657" i="59"/>
  <c r="I657" i="59" s="1"/>
  <c r="AI657" i="59"/>
  <c r="AH657" i="59" s="1"/>
  <c r="J658" i="59"/>
  <c r="I658" i="59" s="1"/>
  <c r="AI658" i="59"/>
  <c r="AH658" i="59" s="1"/>
  <c r="J659" i="59"/>
  <c r="I659" i="59" s="1"/>
  <c r="AI659" i="59"/>
  <c r="AH659" i="59" s="1"/>
  <c r="J660" i="59"/>
  <c r="I660" i="59" s="1"/>
  <c r="AI660" i="59"/>
  <c r="AH660" i="59" s="1"/>
  <c r="J661" i="59"/>
  <c r="I661" i="59" s="1"/>
  <c r="AI661" i="59"/>
  <c r="AH661" i="59" s="1"/>
  <c r="J662" i="59"/>
  <c r="I662" i="59" s="1"/>
  <c r="AI662" i="59"/>
  <c r="AH662" i="59" s="1"/>
  <c r="J663" i="59"/>
  <c r="I663" i="59" s="1"/>
  <c r="AI663" i="59"/>
  <c r="AH663" i="59" s="1"/>
  <c r="J664" i="59"/>
  <c r="I664" i="59" s="1"/>
  <c r="AI664" i="59"/>
  <c r="AH664" i="59" s="1"/>
  <c r="AI665" i="59"/>
  <c r="AH665" i="59" s="1"/>
  <c r="J666" i="59"/>
  <c r="I666" i="59" s="1"/>
  <c r="J667" i="59"/>
  <c r="I667" i="59" s="1"/>
  <c r="AI667" i="59"/>
  <c r="AH667" i="59" s="1"/>
  <c r="J668" i="59"/>
  <c r="I668" i="59" s="1"/>
  <c r="AI668" i="59"/>
  <c r="AH668" i="59" s="1"/>
  <c r="J669" i="59"/>
  <c r="I669" i="59" s="1"/>
  <c r="AI669" i="59"/>
  <c r="AH669" i="59" s="1"/>
  <c r="J670" i="59"/>
  <c r="I670" i="59" s="1"/>
  <c r="AI670" i="59"/>
  <c r="AH670" i="59" s="1"/>
  <c r="J671" i="59"/>
  <c r="I671" i="59" s="1"/>
  <c r="AI671" i="59"/>
  <c r="AH671" i="59" s="1"/>
  <c r="J672" i="59"/>
  <c r="I672" i="59" s="1"/>
  <c r="AI672" i="59"/>
  <c r="AH672" i="59" s="1"/>
  <c r="J673" i="59"/>
  <c r="I673" i="59" s="1"/>
  <c r="AI673" i="59"/>
  <c r="AH673" i="59" s="1"/>
  <c r="J674" i="59"/>
  <c r="I674" i="59" s="1"/>
  <c r="AI674" i="59"/>
  <c r="AH674" i="59" s="1"/>
  <c r="J676" i="59"/>
  <c r="I676" i="59" s="1"/>
  <c r="AI676" i="59"/>
  <c r="AH676" i="59" s="1"/>
  <c r="J677" i="59"/>
  <c r="I677" i="59" s="1"/>
  <c r="AI677" i="59"/>
  <c r="AH677" i="59" s="1"/>
  <c r="J678" i="59"/>
  <c r="I678" i="59" s="1"/>
  <c r="AI678" i="59"/>
  <c r="AH678" i="59" s="1"/>
  <c r="J679" i="59"/>
  <c r="I679" i="59" s="1"/>
  <c r="AI679" i="59"/>
  <c r="AH679" i="59" s="1"/>
  <c r="J680" i="59"/>
  <c r="I680" i="59" s="1"/>
  <c r="AI680" i="59"/>
  <c r="AH680" i="59" s="1"/>
  <c r="J681" i="59"/>
  <c r="I681" i="59" s="1"/>
  <c r="AI681" i="59"/>
  <c r="AH681" i="59" s="1"/>
  <c r="J682" i="59"/>
  <c r="I682" i="59" s="1"/>
  <c r="AI682" i="59"/>
  <c r="AH682" i="59" s="1"/>
  <c r="J683" i="59"/>
  <c r="I683" i="59" s="1"/>
  <c r="AI683" i="59"/>
  <c r="AH683" i="59" s="1"/>
  <c r="J684" i="59"/>
  <c r="I684" i="59" s="1"/>
  <c r="AI684" i="59"/>
  <c r="AH684" i="59" s="1"/>
  <c r="J685" i="59"/>
  <c r="I685" i="59" s="1"/>
  <c r="AI685" i="59"/>
  <c r="AH685" i="59" s="1"/>
  <c r="AG675" i="59"/>
  <c r="AF675" i="59" s="1"/>
  <c r="AD344" i="68"/>
  <c r="AH344" i="68"/>
  <c r="AI389" i="68" s="1"/>
  <c r="AH389" i="68" s="1"/>
  <c r="AD345" i="68"/>
  <c r="AE390" i="68" s="1"/>
  <c r="AD390" i="68" s="1"/>
  <c r="AH345" i="68"/>
  <c r="AD346" i="68"/>
  <c r="H348" i="68"/>
  <c r="AD349" i="68"/>
  <c r="AH351" i="68"/>
  <c r="AD352" i="68"/>
  <c r="AE397" i="68" s="1"/>
  <c r="AD397" i="68" s="1"/>
  <c r="AH352" i="68"/>
  <c r="AF353" i="68"/>
  <c r="AF354" i="68"/>
  <c r="AF355" i="68"/>
  <c r="AF356" i="68"/>
  <c r="AF357" i="68"/>
  <c r="AG402" i="68" s="1"/>
  <c r="AF402" i="68" s="1"/>
  <c r="AF358" i="68"/>
  <c r="AF359" i="68"/>
  <c r="AF361" i="68"/>
  <c r="AF362" i="68"/>
  <c r="AF363" i="68"/>
  <c r="AF364" i="68"/>
  <c r="AF365" i="68"/>
  <c r="AF366" i="68"/>
  <c r="AF367" i="68"/>
  <c r="AF368" i="68"/>
  <c r="AF369" i="68"/>
  <c r="AF370" i="68"/>
  <c r="AF371" i="68"/>
  <c r="AF372" i="68"/>
  <c r="AF373" i="68"/>
  <c r="AF374" i="68"/>
  <c r="AF375" i="68"/>
  <c r="AF376" i="68"/>
  <c r="AF377" i="68"/>
  <c r="AF378" i="68"/>
  <c r="AF379" i="68"/>
  <c r="AF380" i="68"/>
  <c r="AF382" i="68"/>
  <c r="AF383" i="68"/>
  <c r="AF344" i="68"/>
  <c r="AF345" i="68"/>
  <c r="AF346" i="68"/>
  <c r="AF347" i="68"/>
  <c r="AG349" i="68"/>
  <c r="AG350" i="68"/>
  <c r="AG351" i="68"/>
  <c r="AG358" i="68"/>
  <c r="F359" i="68"/>
  <c r="J359" i="68"/>
  <c r="F360" i="68"/>
  <c r="J360" i="68"/>
  <c r="AG361" i="68"/>
  <c r="AG406" i="68" s="1"/>
  <c r="AF406" i="68" s="1"/>
  <c r="J362" i="68"/>
  <c r="J363" i="68"/>
  <c r="AG363" i="68"/>
  <c r="F364" i="68"/>
  <c r="J364" i="68"/>
  <c r="F365" i="68"/>
  <c r="J365" i="68"/>
  <c r="AG365" i="68"/>
  <c r="F366" i="68"/>
  <c r="AG366" i="68"/>
  <c r="F367" i="68"/>
  <c r="J367" i="68"/>
  <c r="AG367" i="68"/>
  <c r="F368" i="68"/>
  <c r="J369" i="68"/>
  <c r="AG369" i="68"/>
  <c r="AG370" i="68"/>
  <c r="F371" i="68"/>
  <c r="J371" i="68"/>
  <c r="F372" i="68"/>
  <c r="F373" i="68"/>
  <c r="AG345" i="68"/>
  <c r="F346" i="68"/>
  <c r="AG346" i="68"/>
  <c r="AG391" i="68" s="1"/>
  <c r="AF391" i="68" s="1"/>
  <c r="AG347" i="68"/>
  <c r="AD358" i="68"/>
  <c r="AE359" i="68"/>
  <c r="AI359" i="68"/>
  <c r="AE361" i="68"/>
  <c r="AI361" i="68"/>
  <c r="AE363" i="68"/>
  <c r="AI363" i="68"/>
  <c r="AE365" i="68"/>
  <c r="AI365" i="68"/>
  <c r="AE367" i="68"/>
  <c r="AI367" i="68"/>
  <c r="AI368" i="68"/>
  <c r="AE369" i="68"/>
  <c r="AE370" i="68"/>
  <c r="AI370" i="68"/>
  <c r="AE372" i="68"/>
  <c r="AI372" i="68"/>
  <c r="AF348" i="68"/>
  <c r="AF349" i="68"/>
  <c r="AF350" i="68"/>
  <c r="AF352" i="68"/>
  <c r="AG650" i="68"/>
  <c r="AF650" i="68" s="1"/>
  <c r="AG675" i="68"/>
  <c r="AF675" i="68" s="1"/>
  <c r="J635" i="68"/>
  <c r="I635" i="68" s="1"/>
  <c r="F344" i="72"/>
  <c r="J344" i="72"/>
  <c r="AG344" i="72"/>
  <c r="F345" i="72"/>
  <c r="J345" i="72"/>
  <c r="AG345" i="72"/>
  <c r="F346" i="72"/>
  <c r="J346" i="72"/>
  <c r="AG346" i="72"/>
  <c r="J347" i="72"/>
  <c r="F349" i="72"/>
  <c r="J349" i="72"/>
  <c r="AG349" i="72"/>
  <c r="F350" i="72"/>
  <c r="J350" i="72"/>
  <c r="AG350" i="72"/>
  <c r="F351" i="72"/>
  <c r="J351" i="72"/>
  <c r="AG351" i="72"/>
  <c r="F352" i="72"/>
  <c r="J352" i="72"/>
  <c r="AG636" i="72"/>
  <c r="AF636" i="72" s="1"/>
  <c r="AG352" i="72"/>
  <c r="AI358" i="72"/>
  <c r="H359" i="72"/>
  <c r="AE359" i="72"/>
  <c r="AI359" i="72"/>
  <c r="H360" i="72"/>
  <c r="AE360" i="72"/>
  <c r="AI360" i="72"/>
  <c r="H361" i="72"/>
  <c r="AE361" i="72"/>
  <c r="AI361" i="72"/>
  <c r="H362" i="72"/>
  <c r="AE362" i="72"/>
  <c r="AI362" i="72"/>
  <c r="H363" i="72"/>
  <c r="AE363" i="72"/>
  <c r="AI363" i="72"/>
  <c r="AI408" i="72" s="1"/>
  <c r="AH408" i="72" s="1"/>
  <c r="H364" i="72"/>
  <c r="AE364" i="72"/>
  <c r="AI364" i="72"/>
  <c r="H365" i="72"/>
  <c r="AE365" i="72"/>
  <c r="AI365" i="72"/>
  <c r="H366" i="72"/>
  <c r="AE366" i="72"/>
  <c r="AI366" i="72"/>
  <c r="H367" i="72"/>
  <c r="AE367" i="72"/>
  <c r="AI367" i="72"/>
  <c r="H368" i="72"/>
  <c r="AE368" i="72"/>
  <c r="AI368" i="72"/>
  <c r="H369" i="72"/>
  <c r="AE369" i="72"/>
  <c r="AI369" i="72"/>
  <c r="H370" i="72"/>
  <c r="AE370" i="72"/>
  <c r="AI370" i="72"/>
  <c r="H371" i="72"/>
  <c r="AE371" i="72"/>
  <c r="AI371" i="72"/>
  <c r="H372" i="72"/>
  <c r="AE372" i="72"/>
  <c r="AI372" i="72"/>
  <c r="H373" i="72"/>
  <c r="AE373" i="72"/>
  <c r="AE418" i="72" s="1"/>
  <c r="AD418" i="72" s="1"/>
  <c r="AI373" i="72"/>
  <c r="H374" i="72"/>
  <c r="AE374" i="72"/>
  <c r="AI374" i="72"/>
  <c r="H375" i="72"/>
  <c r="AE375" i="72"/>
  <c r="AI375" i="72"/>
  <c r="H376" i="72"/>
  <c r="AE376" i="72"/>
  <c r="AI376" i="72"/>
  <c r="H377" i="72"/>
  <c r="AE377" i="72"/>
  <c r="AI377" i="72"/>
  <c r="H378" i="72"/>
  <c r="AE378" i="72"/>
  <c r="AI378" i="72"/>
  <c r="H379" i="72"/>
  <c r="AE379" i="72"/>
  <c r="AI379" i="72"/>
  <c r="H380" i="72"/>
  <c r="AE380" i="72"/>
  <c r="AI380" i="72"/>
  <c r="H381" i="72"/>
  <c r="AE381" i="72"/>
  <c r="AI381" i="72"/>
  <c r="H382" i="72"/>
  <c r="AE382" i="72"/>
  <c r="AI382" i="72"/>
  <c r="H383" i="72"/>
  <c r="AE383" i="72"/>
  <c r="AI383" i="72"/>
  <c r="AI636" i="72"/>
  <c r="AH636" i="72" s="1"/>
  <c r="J637" i="72"/>
  <c r="I637" i="72" s="1"/>
  <c r="AI637" i="72"/>
  <c r="AH637" i="72" s="1"/>
  <c r="J638" i="72"/>
  <c r="I638" i="72" s="1"/>
  <c r="AI638" i="72"/>
  <c r="AH638" i="72" s="1"/>
  <c r="J639" i="72"/>
  <c r="I639" i="72" s="1"/>
  <c r="AI639" i="72"/>
  <c r="AH639" i="72" s="1"/>
  <c r="J640" i="72"/>
  <c r="I640" i="72" s="1"/>
  <c r="AG423" i="26"/>
  <c r="AF423" i="26" s="1"/>
  <c r="AE347" i="57"/>
  <c r="AE345" i="57"/>
  <c r="AE348" i="57"/>
  <c r="AE350" i="57"/>
  <c r="AE352" i="57"/>
  <c r="AE354" i="57"/>
  <c r="AE356" i="57"/>
  <c r="AE360" i="57"/>
  <c r="H652" i="68"/>
  <c r="G652" i="68" s="1"/>
  <c r="H655" i="68"/>
  <c r="G655" i="68" s="1"/>
  <c r="H656" i="68"/>
  <c r="G656" i="68" s="1"/>
  <c r="H657" i="68"/>
  <c r="G657" i="68" s="1"/>
  <c r="H659" i="68"/>
  <c r="G659" i="68" s="1"/>
  <c r="H661" i="68"/>
  <c r="G661" i="68" s="1"/>
  <c r="H662" i="68"/>
  <c r="G662" i="68" s="1"/>
  <c r="AG350" i="57"/>
  <c r="AG354" i="57"/>
  <c r="AE346" i="57"/>
  <c r="AG348" i="57"/>
  <c r="AG345" i="57"/>
  <c r="AG347" i="57"/>
  <c r="AE349" i="57"/>
  <c r="AE351" i="57"/>
  <c r="AE355" i="57"/>
  <c r="AE357" i="57"/>
  <c r="AE359" i="57"/>
  <c r="AG344" i="57"/>
  <c r="AG352" i="57"/>
  <c r="AG356" i="57"/>
  <c r="AG419" i="26"/>
  <c r="AF419" i="26" s="1"/>
  <c r="H36" i="68"/>
  <c r="H38" i="68" s="1"/>
  <c r="E348" i="26"/>
  <c r="F393" i="26" s="1"/>
  <c r="E393" i="26" s="1"/>
  <c r="H197" i="68"/>
  <c r="H373" i="68" s="1"/>
  <c r="AE345" i="26"/>
  <c r="AE362" i="26"/>
  <c r="AE364" i="26"/>
  <c r="AE409" i="26" s="1"/>
  <c r="AD409" i="26" s="1"/>
  <c r="AE372" i="26"/>
  <c r="AE346" i="26"/>
  <c r="AI674" i="26"/>
  <c r="AH674" i="26" s="1"/>
  <c r="AG418" i="26"/>
  <c r="AF418" i="26" s="1"/>
  <c r="AG346" i="57"/>
  <c r="AE344" i="57"/>
  <c r="AG349" i="57"/>
  <c r="AG351" i="57"/>
  <c r="AG355" i="57"/>
  <c r="AG357" i="57"/>
  <c r="AG361" i="57"/>
  <c r="AG363" i="57"/>
  <c r="AG365" i="57"/>
  <c r="AG367" i="57"/>
  <c r="AG369" i="57"/>
  <c r="AG371" i="57"/>
  <c r="AG373" i="57"/>
  <c r="AG375" i="57"/>
  <c r="AG377" i="57"/>
  <c r="AG379" i="57"/>
  <c r="AG381" i="57"/>
  <c r="AE348" i="26"/>
  <c r="G353" i="59"/>
  <c r="G347" i="57"/>
  <c r="J344" i="57"/>
  <c r="J345" i="57"/>
  <c r="J346" i="57"/>
  <c r="J347" i="57"/>
  <c r="J349" i="57"/>
  <c r="J350" i="57"/>
  <c r="J351" i="57"/>
  <c r="J352" i="57"/>
  <c r="I344" i="26"/>
  <c r="G356" i="26"/>
  <c r="E363" i="26"/>
  <c r="E369" i="26"/>
  <c r="E371" i="26"/>
  <c r="E373" i="26"/>
  <c r="E377" i="26"/>
  <c r="E379" i="26"/>
  <c r="I379" i="26"/>
  <c r="E383" i="26"/>
  <c r="I383" i="26"/>
  <c r="H358" i="26"/>
  <c r="H656" i="26"/>
  <c r="G656" i="26" s="1"/>
  <c r="H669" i="26"/>
  <c r="G669" i="26" s="1"/>
  <c r="H680" i="26"/>
  <c r="G680" i="26" s="1"/>
  <c r="H632" i="26"/>
  <c r="G632" i="26" s="1"/>
  <c r="J655" i="26"/>
  <c r="I655" i="26" s="1"/>
  <c r="J659" i="26"/>
  <c r="I659" i="26" s="1"/>
  <c r="I348" i="57"/>
  <c r="I353" i="57"/>
  <c r="J354" i="57"/>
  <c r="J355" i="57"/>
  <c r="J356" i="57"/>
  <c r="J357" i="57"/>
  <c r="J358" i="57"/>
  <c r="J359" i="57"/>
  <c r="J360" i="57"/>
  <c r="J361" i="57"/>
  <c r="J362" i="57"/>
  <c r="J363" i="57"/>
  <c r="J364" i="57"/>
  <c r="J365" i="57"/>
  <c r="J366" i="57"/>
  <c r="J367" i="57"/>
  <c r="J368" i="57"/>
  <c r="J369" i="57"/>
  <c r="J370" i="57"/>
  <c r="J371" i="57"/>
  <c r="J372" i="57"/>
  <c r="J373" i="57"/>
  <c r="J374" i="57"/>
  <c r="J375" i="57"/>
  <c r="J376" i="57"/>
  <c r="J377" i="57"/>
  <c r="J378" i="57"/>
  <c r="J379" i="57"/>
  <c r="J380" i="57"/>
  <c r="J381" i="57"/>
  <c r="J382" i="57"/>
  <c r="J383" i="57"/>
  <c r="AH354" i="57"/>
  <c r="AH355" i="57"/>
  <c r="AH363" i="57"/>
  <c r="AH364" i="57"/>
  <c r="AH368" i="57"/>
  <c r="AH369" i="57"/>
  <c r="AH372" i="57"/>
  <c r="AH373" i="57"/>
  <c r="AH374" i="57"/>
  <c r="AH376" i="57"/>
  <c r="AH380" i="57"/>
  <c r="AH382" i="57"/>
  <c r="AH348" i="57"/>
  <c r="AH352" i="57"/>
  <c r="H626" i="57"/>
  <c r="G626" i="57" s="1"/>
  <c r="H627" i="57"/>
  <c r="G627" i="57" s="1"/>
  <c r="H628" i="57"/>
  <c r="G628" i="57" s="1"/>
  <c r="H629" i="57"/>
  <c r="G629" i="57" s="1"/>
  <c r="H630" i="57"/>
  <c r="G630" i="57" s="1"/>
  <c r="H631" i="57"/>
  <c r="G631" i="57" s="1"/>
  <c r="H632" i="57"/>
  <c r="G632" i="57" s="1"/>
  <c r="H633" i="57"/>
  <c r="G633" i="57" s="1"/>
  <c r="H634" i="57"/>
  <c r="G634" i="57" s="1"/>
  <c r="H636" i="57"/>
  <c r="G636" i="57" s="1"/>
  <c r="H637" i="57"/>
  <c r="G637" i="57" s="1"/>
  <c r="H638" i="57"/>
  <c r="G638" i="57" s="1"/>
  <c r="H639" i="57"/>
  <c r="G639" i="57" s="1"/>
  <c r="H640" i="57"/>
  <c r="G640" i="57" s="1"/>
  <c r="H641" i="57"/>
  <c r="G641" i="57" s="1"/>
  <c r="H642" i="57"/>
  <c r="G642" i="57" s="1"/>
  <c r="H643" i="57"/>
  <c r="G643" i="57" s="1"/>
  <c r="H644" i="57"/>
  <c r="G644" i="57" s="1"/>
  <c r="H645" i="57"/>
  <c r="G645" i="57" s="1"/>
  <c r="H646" i="57"/>
  <c r="G646" i="57" s="1"/>
  <c r="H648" i="57"/>
  <c r="G648" i="57" s="1"/>
  <c r="H649" i="57"/>
  <c r="G649" i="57" s="1"/>
  <c r="H650" i="57"/>
  <c r="G650" i="57" s="1"/>
  <c r="AG636" i="57"/>
  <c r="AF636" i="57" s="1"/>
  <c r="AG637" i="57"/>
  <c r="AF637" i="57" s="1"/>
  <c r="AG639" i="57"/>
  <c r="AF639" i="57" s="1"/>
  <c r="AG640" i="57"/>
  <c r="AF640" i="57" s="1"/>
  <c r="AG641" i="57"/>
  <c r="AF641" i="57" s="1"/>
  <c r="AG643" i="57"/>
  <c r="AF643" i="57" s="1"/>
  <c r="AG644" i="57"/>
  <c r="AF644" i="57" s="1"/>
  <c r="AG645" i="57"/>
  <c r="AF645" i="57" s="1"/>
  <c r="AG647" i="57"/>
  <c r="AF647" i="57" s="1"/>
  <c r="AG648" i="57"/>
  <c r="AF648" i="57" s="1"/>
  <c r="AG650" i="57"/>
  <c r="AF650" i="57" s="1"/>
  <c r="AG651" i="57"/>
  <c r="AF651" i="57" s="1"/>
  <c r="AG652" i="57"/>
  <c r="AF652" i="57" s="1"/>
  <c r="AG653" i="57"/>
  <c r="AF653" i="57" s="1"/>
  <c r="AG654" i="57"/>
  <c r="AF654" i="57" s="1"/>
  <c r="AG655" i="57"/>
  <c r="AF655" i="57" s="1"/>
  <c r="AG657" i="57"/>
  <c r="AF657" i="57" s="1"/>
  <c r="AG658" i="57"/>
  <c r="AF658" i="57" s="1"/>
  <c r="AG659" i="57"/>
  <c r="AF659" i="57" s="1"/>
  <c r="AG661" i="57"/>
  <c r="AF661" i="57" s="1"/>
  <c r="AG662" i="57"/>
  <c r="AF662" i="57" s="1"/>
  <c r="AG663" i="57"/>
  <c r="AF663" i="57" s="1"/>
  <c r="AG664" i="57"/>
  <c r="AF664" i="57" s="1"/>
  <c r="AG665" i="57"/>
  <c r="AF665" i="57" s="1"/>
  <c r="AG667" i="57"/>
  <c r="AF667" i="57" s="1"/>
  <c r="AG668" i="57"/>
  <c r="AF668" i="57" s="1"/>
  <c r="AG669" i="57"/>
  <c r="AF669" i="57" s="1"/>
  <c r="AG670" i="57"/>
  <c r="AF670" i="57" s="1"/>
  <c r="AG672" i="57"/>
  <c r="AF672" i="57" s="1"/>
  <c r="AG673" i="57"/>
  <c r="AF673" i="57" s="1"/>
  <c r="AG674" i="57"/>
  <c r="AF674" i="57" s="1"/>
  <c r="AG685" i="57"/>
  <c r="AF685" i="57" s="1"/>
  <c r="AI347" i="68"/>
  <c r="AG356" i="68"/>
  <c r="AG359" i="68"/>
  <c r="AG360" i="68"/>
  <c r="AG362" i="68"/>
  <c r="AG364" i="68"/>
  <c r="AG368" i="68"/>
  <c r="AG371" i="68"/>
  <c r="AG372" i="68"/>
  <c r="AG380" i="68"/>
  <c r="AG383" i="68"/>
  <c r="H344" i="72"/>
  <c r="AE344" i="72"/>
  <c r="AI344" i="72"/>
  <c r="H345" i="72"/>
  <c r="AE345" i="72"/>
  <c r="AI345" i="72"/>
  <c r="H346" i="72"/>
  <c r="AE346" i="72"/>
  <c r="AI346" i="72"/>
  <c r="AI347" i="72"/>
  <c r="H349" i="72"/>
  <c r="AE349" i="72"/>
  <c r="AI349" i="72"/>
  <c r="H350" i="72"/>
  <c r="AE350" i="72"/>
  <c r="AI350" i="72"/>
  <c r="H351" i="72"/>
  <c r="AE351" i="72"/>
  <c r="AE396" i="72" s="1"/>
  <c r="AD396" i="72" s="1"/>
  <c r="AI351" i="72"/>
  <c r="AI396" i="72" s="1"/>
  <c r="AH396" i="72" s="1"/>
  <c r="H352" i="72"/>
  <c r="AE352" i="72"/>
  <c r="AI352" i="72"/>
  <c r="F354" i="72"/>
  <c r="J354" i="72"/>
  <c r="AG354" i="72"/>
  <c r="G354" i="59"/>
  <c r="AD354" i="59"/>
  <c r="AD355" i="59"/>
  <c r="G357" i="59"/>
  <c r="AD357" i="59"/>
  <c r="AH357" i="59"/>
  <c r="AI402" i="59" s="1"/>
  <c r="AH402" i="59" s="1"/>
  <c r="AH358" i="59"/>
  <c r="AD359" i="59"/>
  <c r="AH359" i="59"/>
  <c r="G360" i="59"/>
  <c r="AD360" i="59"/>
  <c r="AD361" i="59"/>
  <c r="AH361" i="59"/>
  <c r="AD362" i="59"/>
  <c r="AH362" i="59"/>
  <c r="AD363" i="59"/>
  <c r="AH363" i="59"/>
  <c r="G364" i="59"/>
  <c r="AD364" i="59"/>
  <c r="AH364" i="59"/>
  <c r="AI409" i="59" s="1"/>
  <c r="AH409" i="59" s="1"/>
  <c r="G365" i="59"/>
  <c r="AD365" i="59"/>
  <c r="AH365" i="59"/>
  <c r="G366" i="59"/>
  <c r="AD366" i="59"/>
  <c r="AH366" i="59"/>
  <c r="G367" i="59"/>
  <c r="AG651" i="68"/>
  <c r="AF651" i="68" s="1"/>
  <c r="AG656" i="68"/>
  <c r="AF656" i="68" s="1"/>
  <c r="AG661" i="68"/>
  <c r="AF661" i="68" s="1"/>
  <c r="AG662" i="68"/>
  <c r="AF662" i="68" s="1"/>
  <c r="AG665" i="68"/>
  <c r="AF665" i="68" s="1"/>
  <c r="AG666" i="68"/>
  <c r="AF666" i="68" s="1"/>
  <c r="AG667" i="68"/>
  <c r="AF667" i="68" s="1"/>
  <c r="AG669" i="68"/>
  <c r="AF669" i="68" s="1"/>
  <c r="AG670" i="68"/>
  <c r="AF670" i="68" s="1"/>
  <c r="AG671" i="68"/>
  <c r="AF671" i="68" s="1"/>
  <c r="AG674" i="68"/>
  <c r="AF674" i="68" s="1"/>
  <c r="AG676" i="68"/>
  <c r="AF676" i="68" s="1"/>
  <c r="AG677" i="68"/>
  <c r="AF677" i="68" s="1"/>
  <c r="AG680" i="68"/>
  <c r="AF680" i="68" s="1"/>
  <c r="AG681" i="68"/>
  <c r="AF681" i="68" s="1"/>
  <c r="AG682" i="68"/>
  <c r="AF682" i="68" s="1"/>
  <c r="AG683" i="68"/>
  <c r="AF683" i="68" s="1"/>
  <c r="AG685" i="68"/>
  <c r="AF685" i="68" s="1"/>
  <c r="AE348" i="72"/>
  <c r="AI344" i="57"/>
  <c r="AI345" i="57"/>
  <c r="AI346" i="57"/>
  <c r="AI349" i="57"/>
  <c r="AI350" i="57"/>
  <c r="AI351" i="57"/>
  <c r="AI352" i="57"/>
  <c r="AG627" i="57"/>
  <c r="AF627" i="57" s="1"/>
  <c r="AG628" i="57"/>
  <c r="AF628" i="57" s="1"/>
  <c r="AG629" i="57"/>
  <c r="AF629" i="57" s="1"/>
  <c r="AG630" i="57"/>
  <c r="AF630" i="57" s="1"/>
  <c r="AG633" i="57"/>
  <c r="AF633" i="57" s="1"/>
  <c r="AG634" i="57"/>
  <c r="AF634" i="57" s="1"/>
  <c r="F349" i="68"/>
  <c r="F351" i="68"/>
  <c r="J351" i="68"/>
  <c r="AI358" i="68"/>
  <c r="H359" i="68"/>
  <c r="AE360" i="68"/>
  <c r="AI360" i="68"/>
  <c r="AE362" i="68"/>
  <c r="AE407" i="68" s="1"/>
  <c r="AD407" i="68" s="1"/>
  <c r="AI362" i="68"/>
  <c r="AE364" i="68"/>
  <c r="AI364" i="68"/>
  <c r="AE366" i="68"/>
  <c r="AI366" i="68"/>
  <c r="AE368" i="68"/>
  <c r="AI369" i="68"/>
  <c r="AI414" i="68" s="1"/>
  <c r="AH414" i="68" s="1"/>
  <c r="AE371" i="68"/>
  <c r="AI371" i="68"/>
  <c r="E348" i="68"/>
  <c r="E349" i="68"/>
  <c r="I349" i="68"/>
  <c r="E350" i="68"/>
  <c r="I351" i="68"/>
  <c r="I361" i="68"/>
  <c r="J628" i="68"/>
  <c r="I628" i="68" s="1"/>
  <c r="J630" i="68"/>
  <c r="I630" i="68" s="1"/>
  <c r="J631" i="68"/>
  <c r="I631" i="68" s="1"/>
  <c r="I358" i="72"/>
  <c r="H665" i="72"/>
  <c r="G665" i="72" s="1"/>
  <c r="AG665" i="72"/>
  <c r="AF665" i="72" s="1"/>
  <c r="H666" i="72"/>
  <c r="G666" i="72" s="1"/>
  <c r="AG667" i="72"/>
  <c r="AF667" i="72" s="1"/>
  <c r="AG669" i="72"/>
  <c r="AF669" i="72" s="1"/>
  <c r="AG671" i="72"/>
  <c r="AF671" i="72" s="1"/>
  <c r="H673" i="72"/>
  <c r="G673" i="72" s="1"/>
  <c r="AG673" i="72"/>
  <c r="AF673" i="72" s="1"/>
  <c r="H674" i="72"/>
  <c r="G674" i="72" s="1"/>
  <c r="AG676" i="72"/>
  <c r="AF676" i="72" s="1"/>
  <c r="F355" i="72"/>
  <c r="J355" i="72"/>
  <c r="AG355" i="72"/>
  <c r="F356" i="72"/>
  <c r="J356" i="72"/>
  <c r="AG356" i="72"/>
  <c r="F357" i="72"/>
  <c r="F402" i="72" s="1"/>
  <c r="E402" i="72" s="1"/>
  <c r="J357" i="72"/>
  <c r="AG357" i="72"/>
  <c r="AG358" i="72"/>
  <c r="F359" i="72"/>
  <c r="J359" i="72"/>
  <c r="AG359" i="72"/>
  <c r="F360" i="72"/>
  <c r="J360" i="72"/>
  <c r="AG360" i="72"/>
  <c r="F361" i="72"/>
  <c r="J361" i="72"/>
  <c r="AG361" i="72"/>
  <c r="F362" i="72"/>
  <c r="J362" i="72"/>
  <c r="AG362" i="72"/>
  <c r="F363" i="72"/>
  <c r="J363" i="72"/>
  <c r="AG363" i="72"/>
  <c r="F364" i="72"/>
  <c r="J364" i="72"/>
  <c r="AG364" i="72"/>
  <c r="F365" i="72"/>
  <c r="J365" i="72"/>
  <c r="AG365" i="72"/>
  <c r="F366" i="72"/>
  <c r="J366" i="72"/>
  <c r="AG366" i="72"/>
  <c r="F367" i="72"/>
  <c r="J367" i="72"/>
  <c r="AG367" i="72"/>
  <c r="AG412" i="72" s="1"/>
  <c r="AF412" i="72" s="1"/>
  <c r="F368" i="72"/>
  <c r="J368" i="72"/>
  <c r="J413" i="72" s="1"/>
  <c r="I413" i="72" s="1"/>
  <c r="AG368" i="72"/>
  <c r="F369" i="72"/>
  <c r="J369" i="72"/>
  <c r="J414" i="72" s="1"/>
  <c r="I414" i="72" s="1"/>
  <c r="AG369" i="72"/>
  <c r="F370" i="72"/>
  <c r="J370" i="72"/>
  <c r="AG370" i="72"/>
  <c r="F371" i="72"/>
  <c r="J371" i="72"/>
  <c r="AG371" i="72"/>
  <c r="F372" i="72"/>
  <c r="J372" i="72"/>
  <c r="AG372" i="72"/>
  <c r="F373" i="72"/>
  <c r="J373" i="72"/>
  <c r="AG373" i="72"/>
  <c r="F374" i="72"/>
  <c r="J374" i="72"/>
  <c r="AG374" i="72"/>
  <c r="F375" i="72"/>
  <c r="J375" i="72"/>
  <c r="AG375" i="72"/>
  <c r="F376" i="72"/>
  <c r="J376" i="72"/>
  <c r="AG376" i="72"/>
  <c r="F377" i="72"/>
  <c r="J377" i="72"/>
  <c r="AG377" i="72"/>
  <c r="F378" i="72"/>
  <c r="F423" i="72" s="1"/>
  <c r="E423" i="72" s="1"/>
  <c r="J378" i="72"/>
  <c r="AG378" i="72"/>
  <c r="F379" i="72"/>
  <c r="J379" i="72"/>
  <c r="AG379" i="72"/>
  <c r="F380" i="72"/>
  <c r="J380" i="72"/>
  <c r="AG380" i="72"/>
  <c r="F381" i="72"/>
  <c r="J381" i="72"/>
  <c r="AG381" i="72"/>
  <c r="F382" i="72"/>
  <c r="J382" i="72"/>
  <c r="AG382" i="72"/>
  <c r="F383" i="72"/>
  <c r="J383" i="72"/>
  <c r="AG383" i="72"/>
  <c r="G361" i="75"/>
  <c r="G362" i="75"/>
  <c r="F368" i="64"/>
  <c r="J350" i="64"/>
  <c r="AD420" i="75"/>
  <c r="AC420" i="75" s="1"/>
  <c r="AB338" i="75"/>
  <c r="AB383" i="75" s="1"/>
  <c r="AA383" i="75" s="1"/>
  <c r="F350" i="75"/>
  <c r="AA336" i="75"/>
  <c r="AC338" i="75"/>
  <c r="AA350" i="75"/>
  <c r="AB395" i="75" s="1"/>
  <c r="AA395" i="75" s="1"/>
  <c r="AA351" i="75"/>
  <c r="AA352" i="75"/>
  <c r="AA353" i="75"/>
  <c r="AA354" i="75"/>
  <c r="AA355" i="75"/>
  <c r="AA356" i="75"/>
  <c r="AA357" i="75"/>
  <c r="AA358" i="75"/>
  <c r="AA359" i="75"/>
  <c r="Y367" i="75"/>
  <c r="AC367" i="75"/>
  <c r="Y368" i="75"/>
  <c r="AC368" i="75"/>
  <c r="AC369" i="75"/>
  <c r="Y370" i="75"/>
  <c r="AC370" i="75"/>
  <c r="G371" i="75"/>
  <c r="Y371" i="75"/>
  <c r="AC371" i="75"/>
  <c r="Y372" i="75"/>
  <c r="AC372" i="75"/>
  <c r="G373" i="75"/>
  <c r="Y373" i="75"/>
  <c r="AC373" i="75"/>
  <c r="Y374" i="75"/>
  <c r="Y375" i="75"/>
  <c r="AA8" i="75"/>
  <c r="Y9" i="75" s="1"/>
  <c r="AD32" i="75"/>
  <c r="AB33" i="75" s="1"/>
  <c r="AB336" i="75"/>
  <c r="AA337" i="75"/>
  <c r="AB345" i="75"/>
  <c r="AB350" i="75"/>
  <c r="AB351" i="75"/>
  <c r="AB352" i="75"/>
  <c r="AB353" i="75"/>
  <c r="AA360" i="75"/>
  <c r="AA361" i="75"/>
  <c r="AA362" i="75"/>
  <c r="AA363" i="75"/>
  <c r="AA364" i="75"/>
  <c r="AA365" i="75"/>
  <c r="AB339" i="75"/>
  <c r="Y340" i="75"/>
  <c r="AC340" i="75"/>
  <c r="Y343" i="75"/>
  <c r="AA344" i="75"/>
  <c r="AB371" i="75"/>
  <c r="AB416" i="75" s="1"/>
  <c r="AA416" i="75" s="1"/>
  <c r="AB337" i="75"/>
  <c r="AB382" i="75" s="1"/>
  <c r="AA382" i="75" s="1"/>
  <c r="AA341" i="75"/>
  <c r="AA342" i="75"/>
  <c r="Z366" i="75"/>
  <c r="Z411" i="75" s="1"/>
  <c r="Y411" i="75" s="1"/>
  <c r="AD366" i="75"/>
  <c r="Z367" i="75"/>
  <c r="AD346" i="75"/>
  <c r="F47" i="75"/>
  <c r="J8" i="75"/>
  <c r="H9" i="75" s="1"/>
  <c r="Z339" i="75"/>
  <c r="AA340" i="75"/>
  <c r="AB385" i="75" s="1"/>
  <c r="AA385" i="75" s="1"/>
  <c r="AA343" i="75"/>
  <c r="AB388" i="75" s="1"/>
  <c r="AA388" i="75" s="1"/>
  <c r="AC344" i="75"/>
  <c r="AA346" i="75"/>
  <c r="AA347" i="75"/>
  <c r="AA348" i="75"/>
  <c r="AA349" i="75"/>
  <c r="AB396" i="75"/>
  <c r="AA396" i="75" s="1"/>
  <c r="AB397" i="75"/>
  <c r="AA397" i="75" s="1"/>
  <c r="AB398" i="75"/>
  <c r="AA398" i="75" s="1"/>
  <c r="AB365" i="75"/>
  <c r="AB410" i="75" s="1"/>
  <c r="AA410" i="75" s="1"/>
  <c r="Z340" i="75"/>
  <c r="AD673" i="75"/>
  <c r="AC673" i="75" s="1"/>
  <c r="AD674" i="75"/>
  <c r="AC674" i="75" s="1"/>
  <c r="AD675" i="75"/>
  <c r="AC675" i="75" s="1"/>
  <c r="AD676" i="75"/>
  <c r="AC676" i="75" s="1"/>
  <c r="AD677" i="75"/>
  <c r="AC677" i="75" s="1"/>
  <c r="AC360" i="64"/>
  <c r="Y367" i="64"/>
  <c r="AB369" i="64"/>
  <c r="AB371" i="64"/>
  <c r="AB372" i="64"/>
  <c r="AB373" i="64"/>
  <c r="AB374" i="64"/>
  <c r="AB375" i="64"/>
  <c r="Y336" i="64"/>
  <c r="Y337" i="64"/>
  <c r="Z382" i="64" s="1"/>
  <c r="Y382" i="64" s="1"/>
  <c r="Z356" i="64"/>
  <c r="Z363" i="64"/>
  <c r="AD367" i="64"/>
  <c r="Z337" i="64"/>
  <c r="AD337" i="64"/>
  <c r="Z338" i="64"/>
  <c r="Y369" i="64"/>
  <c r="AC369" i="64"/>
  <c r="Y370" i="64"/>
  <c r="AC370" i="64"/>
  <c r="Z364" i="64"/>
  <c r="AD366" i="64"/>
  <c r="AD411" i="64" s="1"/>
  <c r="AC411" i="64" s="1"/>
  <c r="AD374" i="64"/>
  <c r="AB346" i="64"/>
  <c r="AA337" i="64"/>
  <c r="AA338" i="64"/>
  <c r="AA346" i="64"/>
  <c r="AD628" i="64"/>
  <c r="AC628" i="64" s="1"/>
  <c r="AD632" i="64"/>
  <c r="AC632" i="64" s="1"/>
  <c r="AD638" i="64"/>
  <c r="AC638" i="64" s="1"/>
  <c r="Z401" i="64"/>
  <c r="Y401" i="64" s="1"/>
  <c r="AB339" i="64"/>
  <c r="AC346" i="64"/>
  <c r="Y347" i="64"/>
  <c r="AC347" i="64"/>
  <c r="Y348" i="64"/>
  <c r="AC348" i="64"/>
  <c r="Y349" i="64"/>
  <c r="AC349" i="64"/>
  <c r="AC350" i="64"/>
  <c r="Y351" i="64"/>
  <c r="AC351" i="64"/>
  <c r="Y352" i="64"/>
  <c r="AC352" i="64"/>
  <c r="AC354" i="64"/>
  <c r="AB359" i="64"/>
  <c r="AB360" i="64"/>
  <c r="AB405" i="64" s="1"/>
  <c r="AA405" i="64" s="1"/>
  <c r="AB410" i="64"/>
  <c r="AA410" i="64" s="1"/>
  <c r="AC374" i="64"/>
  <c r="AC375" i="64"/>
  <c r="AB345" i="64"/>
  <c r="AB386" i="64"/>
  <c r="AA386" i="64" s="1"/>
  <c r="AC358" i="64"/>
  <c r="Y360" i="64"/>
  <c r="Z55" i="64"/>
  <c r="AD20" i="64"/>
  <c r="AB21" i="64" s="1"/>
  <c r="AC450" i="64" s="1"/>
  <c r="F63" i="64"/>
  <c r="J32" i="64"/>
  <c r="H33" i="64" s="1"/>
  <c r="Z63" i="64"/>
  <c r="AD32" i="64"/>
  <c r="AB33" i="64" s="1"/>
  <c r="E174" i="64"/>
  <c r="E350" i="64" s="1"/>
  <c r="E21" i="64"/>
  <c r="AA347" i="64"/>
  <c r="AA350" i="64"/>
  <c r="AD358" i="64"/>
  <c r="Z370" i="64"/>
  <c r="Z415" i="64" s="1"/>
  <c r="Y415" i="64" s="1"/>
  <c r="AD370" i="64"/>
  <c r="AA342" i="64"/>
  <c r="AB387" i="64" s="1"/>
  <c r="AA387" i="64" s="1"/>
  <c r="AA344" i="64"/>
  <c r="AA348" i="64"/>
  <c r="AA349" i="64"/>
  <c r="AA351" i="64"/>
  <c r="AA353" i="64"/>
  <c r="AA356" i="64"/>
  <c r="AA357" i="64"/>
  <c r="AA359" i="64"/>
  <c r="AA361" i="64"/>
  <c r="AA363" i="64"/>
  <c r="AB408" i="64" s="1"/>
  <c r="AA408" i="64" s="1"/>
  <c r="AA367" i="64"/>
  <c r="AB412" i="64" s="1"/>
  <c r="AA412" i="64" s="1"/>
  <c r="AA372" i="64"/>
  <c r="AA374" i="64"/>
  <c r="Y346" i="64"/>
  <c r="Z391" i="64" s="1"/>
  <c r="Y391" i="64" s="1"/>
  <c r="AB336" i="64"/>
  <c r="AB381" i="64" s="1"/>
  <c r="Y341" i="64"/>
  <c r="AC341" i="64"/>
  <c r="AC342" i="64"/>
  <c r="Y343" i="64"/>
  <c r="AC343" i="64"/>
  <c r="AB353" i="64"/>
  <c r="AB398" i="64" s="1"/>
  <c r="AA398" i="64" s="1"/>
  <c r="AB354" i="64"/>
  <c r="Y366" i="64"/>
  <c r="AC366" i="64"/>
  <c r="AA370" i="64"/>
  <c r="J20" i="64"/>
  <c r="H21" i="64" s="1"/>
  <c r="Y340" i="64"/>
  <c r="Y358" i="64"/>
  <c r="Y363" i="64"/>
  <c r="Z408" i="64" s="1"/>
  <c r="Y408" i="64" s="1"/>
  <c r="AC368" i="64"/>
  <c r="AD413" i="64" s="1"/>
  <c r="AC413" i="64" s="1"/>
  <c r="AD630" i="64"/>
  <c r="AC630" i="64" s="1"/>
  <c r="AD634" i="64"/>
  <c r="AC634" i="64" s="1"/>
  <c r="AD635" i="64"/>
  <c r="AC635" i="64" s="1"/>
  <c r="AD639" i="64"/>
  <c r="AC639" i="64" s="1"/>
  <c r="AD640" i="64"/>
  <c r="AC640" i="64" s="1"/>
  <c r="AD641" i="64"/>
  <c r="AC641" i="64" s="1"/>
  <c r="AD643" i="64"/>
  <c r="AC643" i="64" s="1"/>
  <c r="AD644" i="64"/>
  <c r="AC644" i="64" s="1"/>
  <c r="AD645" i="64"/>
  <c r="AC645" i="64" s="1"/>
  <c r="AD646" i="64"/>
  <c r="AC646" i="64" s="1"/>
  <c r="AD647" i="64"/>
  <c r="AC647" i="64" s="1"/>
  <c r="AD648" i="64"/>
  <c r="AC648" i="64" s="1"/>
  <c r="AD649" i="64"/>
  <c r="AC649" i="64" s="1"/>
  <c r="AD650" i="64"/>
  <c r="AC650" i="64" s="1"/>
  <c r="AD651" i="64"/>
  <c r="AC651" i="64" s="1"/>
  <c r="AD652" i="64"/>
  <c r="AC652" i="64" s="1"/>
  <c r="AD653" i="64"/>
  <c r="AC653" i="64" s="1"/>
  <c r="AD654" i="64"/>
  <c r="AC654" i="64" s="1"/>
  <c r="AD655" i="64"/>
  <c r="AC655" i="64" s="1"/>
  <c r="AD656" i="64"/>
  <c r="AC656" i="64" s="1"/>
  <c r="AD657" i="64"/>
  <c r="AC657" i="64" s="1"/>
  <c r="AD658" i="64"/>
  <c r="AC658" i="64" s="1"/>
  <c r="AD659" i="64"/>
  <c r="AC659" i="64" s="1"/>
  <c r="AD660" i="64"/>
  <c r="AC660" i="64" s="1"/>
  <c r="AD661" i="64"/>
  <c r="AC661" i="64" s="1"/>
  <c r="AD662" i="64"/>
  <c r="AC662" i="64" s="1"/>
  <c r="AD663" i="64"/>
  <c r="AC663" i="64" s="1"/>
  <c r="AD664" i="64"/>
  <c r="AC664" i="64" s="1"/>
  <c r="AD665" i="64"/>
  <c r="AC665" i="64" s="1"/>
  <c r="AD666" i="64"/>
  <c r="AC666" i="64" s="1"/>
  <c r="AD668" i="64"/>
  <c r="AC668" i="64" s="1"/>
  <c r="AD669" i="64"/>
  <c r="AC669" i="64" s="1"/>
  <c r="AD670" i="64"/>
  <c r="AC670" i="64" s="1"/>
  <c r="AD671" i="64"/>
  <c r="AC671" i="64" s="1"/>
  <c r="AD672" i="64"/>
  <c r="AC672" i="64" s="1"/>
  <c r="AD673" i="64"/>
  <c r="AC673" i="64" s="1"/>
  <c r="AD674" i="64"/>
  <c r="AC674" i="64" s="1"/>
  <c r="AD675" i="64"/>
  <c r="AC675" i="64" s="1"/>
  <c r="AD676" i="64"/>
  <c r="AC676" i="64" s="1"/>
  <c r="AD677" i="64"/>
  <c r="AC677" i="64" s="1"/>
  <c r="AD622" i="64"/>
  <c r="AC622" i="64" s="1"/>
  <c r="Y336" i="62"/>
  <c r="Z381" i="62" s="1"/>
  <c r="Y381" i="62" s="1"/>
  <c r="Y353" i="62"/>
  <c r="Z398" i="62" s="1"/>
  <c r="Y398" i="62" s="1"/>
  <c r="AC362" i="62"/>
  <c r="AD407" i="62" s="1"/>
  <c r="AC407" i="62" s="1"/>
  <c r="Y365" i="62"/>
  <c r="Y370" i="62"/>
  <c r="AA344" i="62"/>
  <c r="AC350" i="62"/>
  <c r="AD395" i="62" s="1"/>
  <c r="AC395" i="62" s="1"/>
  <c r="Y354" i="62"/>
  <c r="AC364" i="62"/>
  <c r="AD409" i="62" s="1"/>
  <c r="AC409" i="62" s="1"/>
  <c r="Y347" i="62"/>
  <c r="AC349" i="62"/>
  <c r="AD8" i="62"/>
  <c r="AB9" i="62" s="1"/>
  <c r="AC351" i="62"/>
  <c r="AC353" i="62"/>
  <c r="AD398" i="62" s="1"/>
  <c r="AC398" i="62" s="1"/>
  <c r="Y362" i="62"/>
  <c r="Y364" i="62"/>
  <c r="Y366" i="62"/>
  <c r="AC367" i="62"/>
  <c r="AC370" i="62"/>
  <c r="AA342" i="62"/>
  <c r="AA32" i="62"/>
  <c r="Y33" i="62" s="1"/>
  <c r="Z399" i="62"/>
  <c r="Y399" i="62" s="1"/>
  <c r="F47" i="62"/>
  <c r="J8" i="62"/>
  <c r="H9" i="62" s="1"/>
  <c r="AD339" i="62"/>
  <c r="AD405" i="62"/>
  <c r="AC405" i="62" s="1"/>
  <c r="AD414" i="62"/>
  <c r="AC414" i="62" s="1"/>
  <c r="AD420" i="62"/>
  <c r="AC420" i="62" s="1"/>
  <c r="AA354" i="62"/>
  <c r="AA362" i="62"/>
  <c r="AA363" i="62"/>
  <c r="AA364" i="62"/>
  <c r="AA365" i="62"/>
  <c r="AA366" i="62"/>
  <c r="AA368" i="62"/>
  <c r="AA369" i="62"/>
  <c r="Z404" i="62"/>
  <c r="Y404" i="62" s="1"/>
  <c r="AB411" i="62"/>
  <c r="AA411" i="62" s="1"/>
  <c r="AA337" i="62"/>
  <c r="Y341" i="62"/>
  <c r="Z386" i="62" s="1"/>
  <c r="Y386" i="62" s="1"/>
  <c r="AC341" i="62"/>
  <c r="Y344" i="62"/>
  <c r="Z389" i="62" s="1"/>
  <c r="Y389" i="62" s="1"/>
  <c r="AA346" i="62"/>
  <c r="AA347" i="62"/>
  <c r="AA348" i="62"/>
  <c r="AA349" i="62"/>
  <c r="AA351" i="62"/>
  <c r="AA352" i="62"/>
  <c r="Y361" i="62"/>
  <c r="Z406" i="62" s="1"/>
  <c r="Y406" i="62" s="1"/>
  <c r="AC361" i="62"/>
  <c r="AD406" i="62" s="1"/>
  <c r="AC406" i="62" s="1"/>
  <c r="AA371" i="62"/>
  <c r="AB416" i="62" s="1"/>
  <c r="AA416" i="62" s="1"/>
  <c r="AA372" i="62"/>
  <c r="AB345" i="62"/>
  <c r="AB347" i="62"/>
  <c r="AB348" i="62"/>
  <c r="AB393" i="62" s="1"/>
  <c r="AA393" i="62" s="1"/>
  <c r="AD637" i="62"/>
  <c r="AC637" i="62" s="1"/>
  <c r="AD638" i="62"/>
  <c r="AC638" i="62" s="1"/>
  <c r="AD639" i="62"/>
  <c r="AC639" i="62" s="1"/>
  <c r="AD641" i="62"/>
  <c r="AC641" i="62" s="1"/>
  <c r="AD412" i="62"/>
  <c r="AC412" i="62" s="1"/>
  <c r="Y340" i="62"/>
  <c r="AD341" i="62"/>
  <c r="Z342" i="62"/>
  <c r="Z387" i="62" s="1"/>
  <c r="Y387" i="62" s="1"/>
  <c r="AD342" i="62"/>
  <c r="AD387" i="62" s="1"/>
  <c r="AC387" i="62" s="1"/>
  <c r="AD343" i="62"/>
  <c r="AD344" i="62"/>
  <c r="AD389" i="62" s="1"/>
  <c r="AC389" i="62" s="1"/>
  <c r="AA355" i="62"/>
  <c r="Y368" i="62"/>
  <c r="AC368" i="62"/>
  <c r="AD413" i="62" s="1"/>
  <c r="AC413" i="62" s="1"/>
  <c r="AA339" i="62"/>
  <c r="AB340" i="62"/>
  <c r="AB385" i="62" s="1"/>
  <c r="AA385" i="62" s="1"/>
  <c r="AB341" i="62"/>
  <c r="AD628" i="62"/>
  <c r="AC628" i="62" s="1"/>
  <c r="AD629" i="62"/>
  <c r="AC629" i="62" s="1"/>
  <c r="AD630" i="62"/>
  <c r="AC630" i="62" s="1"/>
  <c r="AD631" i="62"/>
  <c r="AC631" i="62" s="1"/>
  <c r="AD632" i="62"/>
  <c r="AC632" i="62" s="1"/>
  <c r="AD633" i="62"/>
  <c r="AC633" i="62" s="1"/>
  <c r="AD634" i="62"/>
  <c r="AC634" i="62" s="1"/>
  <c r="AD635" i="62"/>
  <c r="AC635" i="62" s="1"/>
  <c r="AD636" i="62"/>
  <c r="AC636" i="62" s="1"/>
  <c r="Z419" i="62"/>
  <c r="Y419" i="62" s="1"/>
  <c r="AC336" i="62"/>
  <c r="Y337" i="62"/>
  <c r="Z382" i="62" s="1"/>
  <c r="Y382" i="62" s="1"/>
  <c r="AC337" i="62"/>
  <c r="Y338" i="62"/>
  <c r="Z383" i="62" s="1"/>
  <c r="Y383" i="62" s="1"/>
  <c r="AC338" i="62"/>
  <c r="Z340" i="62"/>
  <c r="AA341" i="62"/>
  <c r="AA343" i="62"/>
  <c r="Y346" i="62"/>
  <c r="AC346" i="62"/>
  <c r="AC347" i="62"/>
  <c r="Y348" i="62"/>
  <c r="Y349" i="62"/>
  <c r="Y350" i="62"/>
  <c r="Y352" i="62"/>
  <c r="Z397" i="62" s="1"/>
  <c r="Y397" i="62" s="1"/>
  <c r="AC352" i="62"/>
  <c r="AA361" i="62"/>
  <c r="Z409" i="62"/>
  <c r="Y409" i="62" s="1"/>
  <c r="Y371" i="62"/>
  <c r="Z416" i="62" s="1"/>
  <c r="Y416" i="62" s="1"/>
  <c r="AC371" i="62"/>
  <c r="Y373" i="62"/>
  <c r="Z418" i="62" s="1"/>
  <c r="Y418" i="62" s="1"/>
  <c r="AB374" i="62"/>
  <c r="AB375" i="62"/>
  <c r="AB420" i="62" s="1"/>
  <c r="AA420" i="62" s="1"/>
  <c r="AB337" i="62"/>
  <c r="AB382" i="62" s="1"/>
  <c r="AA382" i="62" s="1"/>
  <c r="AD346" i="62"/>
  <c r="AD391" i="62" s="1"/>
  <c r="AC391" i="62" s="1"/>
  <c r="Z347" i="62"/>
  <c r="AD347" i="62"/>
  <c r="AD392" i="62" s="1"/>
  <c r="AC392" i="62" s="1"/>
  <c r="Z348" i="62"/>
  <c r="Z393" i="62" s="1"/>
  <c r="Y393" i="62" s="1"/>
  <c r="AD348" i="62"/>
  <c r="AD393" i="62" s="1"/>
  <c r="AC393" i="62" s="1"/>
  <c r="AD349" i="62"/>
  <c r="AD394" i="62" s="1"/>
  <c r="AC394" i="62" s="1"/>
  <c r="AD643" i="62"/>
  <c r="AC643" i="62" s="1"/>
  <c r="AD644" i="62"/>
  <c r="AC644" i="62" s="1"/>
  <c r="AD645" i="62"/>
  <c r="AC645" i="62" s="1"/>
  <c r="AD646" i="62"/>
  <c r="AC646" i="62" s="1"/>
  <c r="AD647" i="62"/>
  <c r="AC647" i="62" s="1"/>
  <c r="AD648" i="62"/>
  <c r="AC648" i="62" s="1"/>
  <c r="AD649" i="62"/>
  <c r="AC649" i="62" s="1"/>
  <c r="AD650" i="62"/>
  <c r="AC650" i="62" s="1"/>
  <c r="AD651" i="62"/>
  <c r="AC651" i="62" s="1"/>
  <c r="AD652" i="62"/>
  <c r="AC652" i="62" s="1"/>
  <c r="AD653" i="62"/>
  <c r="AC653" i="62" s="1"/>
  <c r="AD654" i="62"/>
  <c r="AC654" i="62" s="1"/>
  <c r="AD655" i="62"/>
  <c r="AC655" i="62" s="1"/>
  <c r="AD656" i="62"/>
  <c r="AC656" i="62" s="1"/>
  <c r="AD657" i="62"/>
  <c r="AC657" i="62" s="1"/>
  <c r="AD658" i="62"/>
  <c r="AC658" i="62" s="1"/>
  <c r="AD659" i="62"/>
  <c r="AC659" i="62" s="1"/>
  <c r="AD661" i="62"/>
  <c r="AC661" i="62" s="1"/>
  <c r="AD662" i="62"/>
  <c r="AC662" i="62" s="1"/>
  <c r="AD663" i="62"/>
  <c r="AC663" i="62" s="1"/>
  <c r="AD664" i="62"/>
  <c r="AC664" i="62" s="1"/>
  <c r="AD665" i="62"/>
  <c r="AC665" i="62" s="1"/>
  <c r="AD666" i="62"/>
  <c r="AC666" i="62" s="1"/>
  <c r="AD669" i="62"/>
  <c r="AC669" i="62" s="1"/>
  <c r="AD670" i="62"/>
  <c r="AC670" i="62" s="1"/>
  <c r="AD671" i="62"/>
  <c r="AC671" i="62" s="1"/>
  <c r="AD672" i="62"/>
  <c r="AC672" i="62" s="1"/>
  <c r="AD673" i="62"/>
  <c r="AC673" i="62" s="1"/>
  <c r="AD674" i="62"/>
  <c r="AC674" i="62" s="1"/>
  <c r="AD675" i="62"/>
  <c r="AC675" i="62" s="1"/>
  <c r="AD676" i="62"/>
  <c r="AC676" i="62" s="1"/>
  <c r="AD677" i="62"/>
  <c r="AC677" i="62" s="1"/>
  <c r="AD618" i="62"/>
  <c r="AC618" i="62" s="1"/>
  <c r="AD619" i="62"/>
  <c r="AC619" i="62" s="1"/>
  <c r="AD620" i="62"/>
  <c r="AC620" i="62" s="1"/>
  <c r="AD621" i="62"/>
  <c r="AC621" i="62" s="1"/>
  <c r="AD622" i="62"/>
  <c r="AC622" i="62" s="1"/>
  <c r="AD623" i="62"/>
  <c r="AC623" i="62" s="1"/>
  <c r="AD625" i="62"/>
  <c r="AC625" i="62" s="1"/>
  <c r="AD626" i="62"/>
  <c r="AC626" i="62" s="1"/>
  <c r="AD340" i="21"/>
  <c r="AD623" i="21"/>
  <c r="AC623" i="21" s="1"/>
  <c r="AD644" i="21"/>
  <c r="AC644" i="21" s="1"/>
  <c r="AD635" i="21"/>
  <c r="AC635" i="21" s="1"/>
  <c r="AD8" i="21"/>
  <c r="AB9" i="21" s="1"/>
  <c r="AC119" i="21" s="1"/>
  <c r="AD650" i="21"/>
  <c r="AC650" i="21" s="1"/>
  <c r="AD654" i="21"/>
  <c r="AC654" i="21" s="1"/>
  <c r="AD658" i="21"/>
  <c r="AC658" i="21" s="1"/>
  <c r="AD664" i="21"/>
  <c r="AC664" i="21" s="1"/>
  <c r="AC374" i="21"/>
  <c r="AB361" i="21"/>
  <c r="Y367" i="21"/>
  <c r="Z412" i="21" s="1"/>
  <c r="Y412" i="21" s="1"/>
  <c r="AA368" i="21"/>
  <c r="Y375" i="21"/>
  <c r="Y349" i="21"/>
  <c r="AC359" i="21"/>
  <c r="AC367" i="21"/>
  <c r="Y369" i="21"/>
  <c r="AA370" i="21"/>
  <c r="Y373" i="21"/>
  <c r="AA374" i="21"/>
  <c r="AC375" i="21"/>
  <c r="AA338" i="21"/>
  <c r="Z337" i="21"/>
  <c r="Z382" i="21" s="1"/>
  <c r="Y382" i="21" s="1"/>
  <c r="AB338" i="21"/>
  <c r="AD339" i="21"/>
  <c r="AB341" i="21"/>
  <c r="AD342" i="21"/>
  <c r="Z344" i="21"/>
  <c r="Z347" i="21"/>
  <c r="Z392" i="21" s="1"/>
  <c r="Y392" i="21" s="1"/>
  <c r="AB348" i="21"/>
  <c r="AB393" i="21" s="1"/>
  <c r="AA393" i="21" s="1"/>
  <c r="AD349" i="21"/>
  <c r="AD394" i="21" s="1"/>
  <c r="AC394" i="21" s="1"/>
  <c r="Z351" i="21"/>
  <c r="Z396" i="21" s="1"/>
  <c r="Y396" i="21" s="1"/>
  <c r="AB352" i="21"/>
  <c r="AB397" i="21" s="1"/>
  <c r="AA397" i="21" s="1"/>
  <c r="AD353" i="21"/>
  <c r="AD398" i="21" s="1"/>
  <c r="AC398" i="21" s="1"/>
  <c r="Z355" i="21"/>
  <c r="Z400" i="21" s="1"/>
  <c r="Y400" i="21" s="1"/>
  <c r="AB356" i="21"/>
  <c r="AB401" i="21" s="1"/>
  <c r="AA401" i="21" s="1"/>
  <c r="AD357" i="21"/>
  <c r="Z359" i="21"/>
  <c r="Z404" i="21" s="1"/>
  <c r="Y404" i="21" s="1"/>
  <c r="AB360" i="21"/>
  <c r="AD361" i="21"/>
  <c r="Z363" i="21"/>
  <c r="AB364" i="21"/>
  <c r="AB409" i="21" s="1"/>
  <c r="AA409" i="21" s="1"/>
  <c r="AD365" i="21"/>
  <c r="AD410" i="21" s="1"/>
  <c r="AC410" i="21" s="1"/>
  <c r="Z367" i="21"/>
  <c r="AB368" i="21"/>
  <c r="AD369" i="21"/>
  <c r="AD414" i="21" s="1"/>
  <c r="AC414" i="21" s="1"/>
  <c r="Z371" i="21"/>
  <c r="Z416" i="21" s="1"/>
  <c r="Y416" i="21" s="1"/>
  <c r="AB372" i="21"/>
  <c r="AB417" i="21" s="1"/>
  <c r="AA417" i="21" s="1"/>
  <c r="AD373" i="21"/>
  <c r="AD418" i="21" s="1"/>
  <c r="AC418" i="21" s="1"/>
  <c r="Z375" i="21"/>
  <c r="AD337" i="21"/>
  <c r="Z342" i="21"/>
  <c r="AB343" i="21"/>
  <c r="AB388" i="21" s="1"/>
  <c r="AA388" i="21" s="1"/>
  <c r="AD344" i="21"/>
  <c r="AB346" i="21"/>
  <c r="AD347" i="21"/>
  <c r="Z349" i="21"/>
  <c r="AB350" i="21"/>
  <c r="AD351" i="21"/>
  <c r="Z353" i="21"/>
  <c r="AB354" i="21"/>
  <c r="AD355" i="21"/>
  <c r="Z357" i="21"/>
  <c r="AB358" i="21"/>
  <c r="AD359" i="21"/>
  <c r="Z361" i="21"/>
  <c r="AB362" i="21"/>
  <c r="AB407" i="21" s="1"/>
  <c r="AA407" i="21" s="1"/>
  <c r="AD363" i="21"/>
  <c r="Z365" i="21"/>
  <c r="AB366" i="21"/>
  <c r="AD367" i="21"/>
  <c r="Z369" i="21"/>
  <c r="AB370" i="21"/>
  <c r="AD371" i="21"/>
  <c r="AB374" i="21"/>
  <c r="AD375" i="21"/>
  <c r="AD341" i="21"/>
  <c r="AD386" i="21" s="1"/>
  <c r="AC386" i="21" s="1"/>
  <c r="Z343" i="21"/>
  <c r="Z388" i="21" s="1"/>
  <c r="Y388" i="21" s="1"/>
  <c r="AB344" i="21"/>
  <c r="AB389" i="21" s="1"/>
  <c r="AA389" i="21" s="1"/>
  <c r="Z346" i="21"/>
  <c r="AB347" i="21"/>
  <c r="AD348" i="21"/>
  <c r="Z341" i="21"/>
  <c r="AD30" i="78"/>
  <c r="AC336" i="77"/>
  <c r="Y338" i="77"/>
  <c r="Z336" i="77"/>
  <c r="AD336" i="77"/>
  <c r="AD640" i="77"/>
  <c r="AC640" i="77" s="1"/>
  <c r="AB336" i="77"/>
  <c r="Z340" i="77"/>
  <c r="Z337" i="77"/>
  <c r="AD337" i="77"/>
  <c r="Z338" i="77"/>
  <c r="Z383" i="77" s="1"/>
  <c r="Y383" i="77" s="1"/>
  <c r="AD338" i="77"/>
  <c r="AD339" i="77"/>
  <c r="Z365" i="77"/>
  <c r="AD365" i="77"/>
  <c r="Z366" i="77"/>
  <c r="AD366" i="77"/>
  <c r="Z367" i="77"/>
  <c r="AD367" i="77"/>
  <c r="Z368" i="77"/>
  <c r="AD368" i="77"/>
  <c r="Z369" i="77"/>
  <c r="AD369" i="77"/>
  <c r="Z370" i="77"/>
  <c r="AD370" i="77"/>
  <c r="Z371" i="77"/>
  <c r="AD371" i="77"/>
  <c r="Z372" i="77"/>
  <c r="AD372" i="77"/>
  <c r="Z373" i="77"/>
  <c r="AD373" i="77"/>
  <c r="Z374" i="77"/>
  <c r="AD374" i="77"/>
  <c r="Z375" i="77"/>
  <c r="AD375" i="77"/>
  <c r="AB340" i="77"/>
  <c r="AA360" i="77"/>
  <c r="AA361" i="77"/>
  <c r="AA362" i="77"/>
  <c r="AA363" i="77"/>
  <c r="AA364" i="77"/>
  <c r="AD634" i="77"/>
  <c r="AC634" i="77" s="1"/>
  <c r="AD638" i="77"/>
  <c r="AC638" i="77" s="1"/>
  <c r="E233" i="77"/>
  <c r="E365" i="77" s="1"/>
  <c r="H21" i="77"/>
  <c r="AC345" i="77"/>
  <c r="Y350" i="77"/>
  <c r="AC350" i="77"/>
  <c r="Y351" i="77"/>
  <c r="AC351" i="77"/>
  <c r="Y352" i="77"/>
  <c r="AC352" i="77"/>
  <c r="Y353" i="77"/>
  <c r="AC353" i="77"/>
  <c r="Y354" i="77"/>
  <c r="AC354" i="77"/>
  <c r="Y355" i="77"/>
  <c r="AC355" i="77"/>
  <c r="Y356" i="77"/>
  <c r="AC356" i="77"/>
  <c r="Y357" i="77"/>
  <c r="AC357" i="77"/>
  <c r="Y358" i="77"/>
  <c r="AC358" i="77"/>
  <c r="Y359" i="77"/>
  <c r="AC359" i="77"/>
  <c r="AC375" i="77"/>
  <c r="AD420" i="77" s="1"/>
  <c r="AC420" i="77" s="1"/>
  <c r="AB337" i="77"/>
  <c r="AA338" i="77"/>
  <c r="AB383" i="77" s="1"/>
  <c r="AA383" i="77" s="1"/>
  <c r="AB341" i="77"/>
  <c r="AB342" i="77"/>
  <c r="Z346" i="77"/>
  <c r="AD346" i="77"/>
  <c r="Z347" i="77"/>
  <c r="AD347" i="77"/>
  <c r="Z348" i="77"/>
  <c r="AD348" i="77"/>
  <c r="Z349" i="77"/>
  <c r="AD349" i="77"/>
  <c r="AD350" i="77"/>
  <c r="Z351" i="77"/>
  <c r="AD351" i="77"/>
  <c r="Z352" i="77"/>
  <c r="AD352" i="77"/>
  <c r="Z353" i="77"/>
  <c r="AD353" i="77"/>
  <c r="Z354" i="77"/>
  <c r="AD354" i="77"/>
  <c r="Z355" i="77"/>
  <c r="AD355" i="77"/>
  <c r="Z356" i="77"/>
  <c r="AD356" i="77"/>
  <c r="Z357" i="77"/>
  <c r="AD357" i="77"/>
  <c r="Z358" i="77"/>
  <c r="AD358" i="77"/>
  <c r="Z359" i="77"/>
  <c r="AD359" i="77"/>
  <c r="Z360" i="77"/>
  <c r="AD360" i="77"/>
  <c r="Z361" i="77"/>
  <c r="AD361" i="77"/>
  <c r="Z362" i="77"/>
  <c r="AD362" i="77"/>
  <c r="Z363" i="77"/>
  <c r="AD363" i="77"/>
  <c r="Z364" i="77"/>
  <c r="AD364" i="77"/>
  <c r="AC338" i="77"/>
  <c r="AB339" i="77"/>
  <c r="Y340" i="77"/>
  <c r="AC340" i="77"/>
  <c r="Z341" i="77"/>
  <c r="AD341" i="77"/>
  <c r="Z342" i="77"/>
  <c r="AD342" i="77"/>
  <c r="Z343" i="77"/>
  <c r="AD343" i="77"/>
  <c r="Z344" i="77"/>
  <c r="AD344" i="77"/>
  <c r="AB345" i="77"/>
  <c r="AB361" i="77"/>
  <c r="AB362" i="77"/>
  <c r="AB407" i="77" s="1"/>
  <c r="AA407" i="77" s="1"/>
  <c r="AB363" i="77"/>
  <c r="AB364" i="77"/>
  <c r="AB365" i="77"/>
  <c r="AB366" i="77"/>
  <c r="AB367" i="77"/>
  <c r="AB368" i="77"/>
  <c r="AB369" i="77"/>
  <c r="AB370" i="77"/>
  <c r="AB371" i="77"/>
  <c r="AB372" i="77"/>
  <c r="AB373" i="77"/>
  <c r="AB374" i="77"/>
  <c r="H370" i="57"/>
  <c r="G354" i="57"/>
  <c r="I354" i="57"/>
  <c r="J399" i="57" s="1"/>
  <c r="I399" i="57" s="1"/>
  <c r="G355" i="57"/>
  <c r="I355" i="57"/>
  <c r="G356" i="57"/>
  <c r="I356" i="57"/>
  <c r="E357" i="57"/>
  <c r="I357" i="57"/>
  <c r="E359" i="57"/>
  <c r="G359" i="57"/>
  <c r="I359" i="57"/>
  <c r="E360" i="57"/>
  <c r="G360" i="57"/>
  <c r="I360" i="57"/>
  <c r="E361" i="57"/>
  <c r="G361" i="57"/>
  <c r="I361" i="57"/>
  <c r="E362" i="57"/>
  <c r="G362" i="57"/>
  <c r="I362" i="57"/>
  <c r="E363" i="57"/>
  <c r="G363" i="57"/>
  <c r="I363" i="57"/>
  <c r="J408" i="57" s="1"/>
  <c r="I408" i="57" s="1"/>
  <c r="E364" i="57"/>
  <c r="G364" i="57"/>
  <c r="I364" i="57"/>
  <c r="E365" i="57"/>
  <c r="G365" i="57"/>
  <c r="I365" i="57"/>
  <c r="E366" i="57"/>
  <c r="G366" i="57"/>
  <c r="I366" i="57"/>
  <c r="E367" i="57"/>
  <c r="G367" i="57"/>
  <c r="I367" i="57"/>
  <c r="E368" i="57"/>
  <c r="G368" i="57"/>
  <c r="I368" i="57"/>
  <c r="E369" i="57"/>
  <c r="I369" i="57"/>
  <c r="E370" i="57"/>
  <c r="G370" i="57"/>
  <c r="I370" i="57"/>
  <c r="E371" i="57"/>
  <c r="G371" i="57"/>
  <c r="I371" i="57"/>
  <c r="E372" i="57"/>
  <c r="G372" i="57"/>
  <c r="I372" i="57"/>
  <c r="E373" i="57"/>
  <c r="G373" i="57"/>
  <c r="I373" i="57"/>
  <c r="E374" i="57"/>
  <c r="G374" i="57"/>
  <c r="I374" i="57"/>
  <c r="E375" i="57"/>
  <c r="G375" i="57"/>
  <c r="I375" i="57"/>
  <c r="E376" i="57"/>
  <c r="G376" i="57"/>
  <c r="I376" i="57"/>
  <c r="E377" i="57"/>
  <c r="G377" i="57"/>
  <c r="I377" i="57"/>
  <c r="E378" i="57"/>
  <c r="G378" i="57"/>
  <c r="E379" i="57"/>
  <c r="G379" i="57"/>
  <c r="I379" i="57"/>
  <c r="E380" i="57"/>
  <c r="G380" i="57"/>
  <c r="I380" i="57"/>
  <c r="E381" i="57"/>
  <c r="G381" i="57"/>
  <c r="I381" i="57"/>
  <c r="E382" i="57"/>
  <c r="G382" i="57"/>
  <c r="I382" i="57"/>
  <c r="E383" i="57"/>
  <c r="G383" i="57"/>
  <c r="I383" i="57"/>
  <c r="I349" i="57"/>
  <c r="J635" i="57"/>
  <c r="I635" i="57" s="1"/>
  <c r="X11" i="57"/>
  <c r="H647" i="57"/>
  <c r="G647" i="57" s="1"/>
  <c r="F344" i="57"/>
  <c r="H344" i="57"/>
  <c r="F345" i="57"/>
  <c r="H345" i="57"/>
  <c r="F346" i="57"/>
  <c r="H346" i="57"/>
  <c r="F347" i="57"/>
  <c r="H347" i="57"/>
  <c r="F349" i="57"/>
  <c r="H349" i="57"/>
  <c r="F350" i="57"/>
  <c r="H350" i="57"/>
  <c r="F351" i="57"/>
  <c r="F352" i="57"/>
  <c r="H352" i="57"/>
  <c r="F354" i="57"/>
  <c r="H354" i="57"/>
  <c r="F355" i="57"/>
  <c r="H355" i="57"/>
  <c r="F356" i="57"/>
  <c r="H356" i="57"/>
  <c r="F357" i="57"/>
  <c r="H357" i="57"/>
  <c r="F359" i="57"/>
  <c r="H359" i="57"/>
  <c r="F360" i="57"/>
  <c r="H360" i="57"/>
  <c r="F361" i="57"/>
  <c r="H361" i="57"/>
  <c r="F362" i="57"/>
  <c r="H362" i="57"/>
  <c r="F363" i="57"/>
  <c r="H363" i="57"/>
  <c r="F364" i="57"/>
  <c r="H364" i="57"/>
  <c r="F365" i="57"/>
  <c r="H365" i="57"/>
  <c r="F366" i="57"/>
  <c r="H366" i="57"/>
  <c r="F367" i="57"/>
  <c r="H367" i="57"/>
  <c r="F368" i="57"/>
  <c r="H368" i="57"/>
  <c r="F369" i="57"/>
  <c r="H369" i="57"/>
  <c r="F370" i="57"/>
  <c r="F371" i="57"/>
  <c r="H371" i="57"/>
  <c r="F372" i="57"/>
  <c r="H372" i="57"/>
  <c r="F373" i="57"/>
  <c r="H373" i="57"/>
  <c r="F374" i="57"/>
  <c r="H374" i="57"/>
  <c r="F375" i="57"/>
  <c r="H375" i="57"/>
  <c r="F376" i="57"/>
  <c r="H376" i="57"/>
  <c r="F377" i="57"/>
  <c r="H377" i="57"/>
  <c r="F378" i="57"/>
  <c r="H378" i="57"/>
  <c r="F379" i="57"/>
  <c r="H379" i="57"/>
  <c r="F380" i="57"/>
  <c r="H380" i="57"/>
  <c r="F381" i="57"/>
  <c r="H381" i="57"/>
  <c r="F382" i="57"/>
  <c r="H382" i="57"/>
  <c r="F383" i="57"/>
  <c r="H383" i="57"/>
  <c r="H348" i="57"/>
  <c r="H351" i="57"/>
  <c r="G358" i="57"/>
  <c r="I344" i="57"/>
  <c r="I345" i="57"/>
  <c r="I346" i="57"/>
  <c r="I350" i="57"/>
  <c r="I351" i="57"/>
  <c r="I352" i="57"/>
  <c r="G344" i="57"/>
  <c r="E346" i="57"/>
  <c r="G346" i="57"/>
  <c r="E348" i="57"/>
  <c r="E349" i="57"/>
  <c r="G349" i="57"/>
  <c r="G352" i="57"/>
  <c r="E353" i="57"/>
  <c r="H353" i="57"/>
  <c r="T11" i="57"/>
  <c r="F182" i="57"/>
  <c r="AF348" i="57"/>
  <c r="AD348" i="57"/>
  <c r="AD344" i="57"/>
  <c r="AD345" i="57"/>
  <c r="AD346" i="57"/>
  <c r="AF347" i="57"/>
  <c r="AF353" i="57"/>
  <c r="AF354" i="57"/>
  <c r="AF355" i="57"/>
  <c r="AF356" i="57"/>
  <c r="AF357" i="57"/>
  <c r="AF358" i="57"/>
  <c r="AF359" i="57"/>
  <c r="AF360" i="57"/>
  <c r="AF350" i="57"/>
  <c r="AF351" i="57"/>
  <c r="AF352" i="57"/>
  <c r="AG353" i="57"/>
  <c r="AF349" i="57"/>
  <c r="AD349" i="57"/>
  <c r="AF344" i="57"/>
  <c r="AF345" i="57"/>
  <c r="AF346" i="57"/>
  <c r="AD353" i="57"/>
  <c r="AD354" i="57"/>
  <c r="AD355" i="57"/>
  <c r="AD356" i="57"/>
  <c r="AD357" i="57"/>
  <c r="AD358" i="57"/>
  <c r="AD359" i="57"/>
  <c r="AD360" i="57"/>
  <c r="AD361" i="57"/>
  <c r="AD363" i="57"/>
  <c r="AD365" i="57"/>
  <c r="AD367" i="57"/>
  <c r="AD369" i="57"/>
  <c r="AD371" i="57"/>
  <c r="AD373" i="57"/>
  <c r="AD375" i="57"/>
  <c r="AD377" i="57"/>
  <c r="AD379" i="57"/>
  <c r="AD381" i="57"/>
  <c r="AD383" i="57"/>
  <c r="AD350" i="57"/>
  <c r="AD351" i="57"/>
  <c r="AD352" i="57"/>
  <c r="AE361" i="57"/>
  <c r="AE362" i="57"/>
  <c r="AE363" i="57"/>
  <c r="AE364" i="57"/>
  <c r="AE365" i="57"/>
  <c r="AE366" i="57"/>
  <c r="AE367" i="57"/>
  <c r="AE368" i="57"/>
  <c r="AE369" i="57"/>
  <c r="AE370" i="57"/>
  <c r="AE371" i="57"/>
  <c r="AE372" i="57"/>
  <c r="AE373" i="57"/>
  <c r="AE374" i="57"/>
  <c r="AE375" i="57"/>
  <c r="AE376" i="57"/>
  <c r="AE377" i="57"/>
  <c r="AE378" i="57"/>
  <c r="AE379" i="57"/>
  <c r="AE380" i="57"/>
  <c r="G353" i="57"/>
  <c r="AH356" i="57"/>
  <c r="G357" i="57"/>
  <c r="AH357" i="57"/>
  <c r="AH379" i="57"/>
  <c r="E127" i="57"/>
  <c r="AG383" i="57"/>
  <c r="AE382" i="57"/>
  <c r="P5" i="21"/>
  <c r="I340" i="21"/>
  <c r="J354" i="21"/>
  <c r="H357" i="21"/>
  <c r="F372" i="21"/>
  <c r="G343" i="62"/>
  <c r="J346" i="64"/>
  <c r="J348" i="64"/>
  <c r="F351" i="64"/>
  <c r="J351" i="64"/>
  <c r="F352" i="64"/>
  <c r="J352" i="64"/>
  <c r="F353" i="64"/>
  <c r="J353" i="64"/>
  <c r="F355" i="64"/>
  <c r="J355" i="64"/>
  <c r="J356" i="64"/>
  <c r="J368" i="64"/>
  <c r="J360" i="64"/>
  <c r="J366" i="64"/>
  <c r="J367" i="64"/>
  <c r="J357" i="64"/>
  <c r="F364" i="64"/>
  <c r="J364" i="64"/>
  <c r="F365" i="64"/>
  <c r="J365" i="64"/>
  <c r="F367" i="64"/>
  <c r="E361" i="21"/>
  <c r="E371" i="21"/>
  <c r="I371" i="21"/>
  <c r="G372" i="21"/>
  <c r="E373" i="21"/>
  <c r="I373" i="21"/>
  <c r="H336" i="21"/>
  <c r="F337" i="21"/>
  <c r="H338" i="21"/>
  <c r="F347" i="21"/>
  <c r="F392" i="21" s="1"/>
  <c r="E392" i="21" s="1"/>
  <c r="J347" i="21"/>
  <c r="F349" i="21"/>
  <c r="J349" i="21"/>
  <c r="J394" i="21" s="1"/>
  <c r="I394" i="21" s="1"/>
  <c r="H350" i="21"/>
  <c r="F351" i="21"/>
  <c r="J351" i="21"/>
  <c r="H352" i="21"/>
  <c r="J353" i="21"/>
  <c r="F355" i="21"/>
  <c r="H356" i="21"/>
  <c r="F357" i="21"/>
  <c r="J357" i="21"/>
  <c r="H358" i="21"/>
  <c r="F359" i="21"/>
  <c r="J359" i="21"/>
  <c r="H360" i="21"/>
  <c r="H362" i="21"/>
  <c r="H364" i="21"/>
  <c r="F365" i="21"/>
  <c r="F367" i="21"/>
  <c r="H368" i="21"/>
  <c r="H413" i="21" s="1"/>
  <c r="G413" i="21" s="1"/>
  <c r="H370" i="21"/>
  <c r="H343" i="21"/>
  <c r="G337" i="21"/>
  <c r="E338" i="21"/>
  <c r="G361" i="21"/>
  <c r="E336" i="21"/>
  <c r="I336" i="21"/>
  <c r="I338" i="21"/>
  <c r="G340" i="21"/>
  <c r="F341" i="21"/>
  <c r="F343" i="21"/>
  <c r="J343" i="21"/>
  <c r="H344" i="21"/>
  <c r="G345" i="21"/>
  <c r="E346" i="21"/>
  <c r="I346" i="21"/>
  <c r="G347" i="21"/>
  <c r="E348" i="21"/>
  <c r="I348" i="21"/>
  <c r="G349" i="21"/>
  <c r="E350" i="21"/>
  <c r="I350" i="21"/>
  <c r="G351" i="21"/>
  <c r="E352" i="21"/>
  <c r="I352" i="21"/>
  <c r="G353" i="21"/>
  <c r="E354" i="21"/>
  <c r="I354" i="21"/>
  <c r="G355" i="21"/>
  <c r="E356" i="21"/>
  <c r="I356" i="21"/>
  <c r="G357" i="21"/>
  <c r="E358" i="21"/>
  <c r="G359" i="21"/>
  <c r="E360" i="21"/>
  <c r="I360" i="21"/>
  <c r="E362" i="21"/>
  <c r="G363" i="21"/>
  <c r="I364" i="21"/>
  <c r="G367" i="21"/>
  <c r="E368" i="21"/>
  <c r="I368" i="21"/>
  <c r="G369" i="21"/>
  <c r="E370" i="21"/>
  <c r="I370" i="21"/>
  <c r="G371" i="21"/>
  <c r="I372" i="21"/>
  <c r="E364" i="21"/>
  <c r="I362" i="21"/>
  <c r="H666" i="68"/>
  <c r="G666" i="68" s="1"/>
  <c r="H667" i="68"/>
  <c r="G667" i="68" s="1"/>
  <c r="H669" i="68"/>
  <c r="G669" i="68" s="1"/>
  <c r="H671" i="68"/>
  <c r="G671" i="68" s="1"/>
  <c r="H672" i="68"/>
  <c r="G672" i="68" s="1"/>
  <c r="H676" i="68"/>
  <c r="G676" i="68" s="1"/>
  <c r="H677" i="68"/>
  <c r="G677" i="68" s="1"/>
  <c r="H678" i="68"/>
  <c r="G678" i="68" s="1"/>
  <c r="X7" i="68"/>
  <c r="J653" i="68"/>
  <c r="I653" i="68" s="1"/>
  <c r="J654" i="68"/>
  <c r="I654" i="68" s="1"/>
  <c r="J655" i="68"/>
  <c r="I655" i="68" s="1"/>
  <c r="J657" i="68"/>
  <c r="I657" i="68" s="1"/>
  <c r="J658" i="68"/>
  <c r="I658" i="68" s="1"/>
  <c r="J659" i="68"/>
  <c r="I659" i="68" s="1"/>
  <c r="J660" i="68"/>
  <c r="I660" i="68" s="1"/>
  <c r="J662" i="68"/>
  <c r="I662" i="68" s="1"/>
  <c r="J663" i="68"/>
  <c r="I663" i="68" s="1"/>
  <c r="J664" i="68"/>
  <c r="I664" i="68" s="1"/>
  <c r="J667" i="68"/>
  <c r="I667" i="68" s="1"/>
  <c r="J668" i="68"/>
  <c r="I668" i="68" s="1"/>
  <c r="J669" i="68"/>
  <c r="I669" i="68" s="1"/>
  <c r="J670" i="68"/>
  <c r="I670" i="68" s="1"/>
  <c r="J672" i="68"/>
  <c r="I672" i="68" s="1"/>
  <c r="J673" i="68"/>
  <c r="I673" i="68" s="1"/>
  <c r="J674" i="68"/>
  <c r="I674" i="68" s="1"/>
  <c r="J677" i="68"/>
  <c r="I677" i="68" s="1"/>
  <c r="J678" i="68"/>
  <c r="I678" i="68" s="1"/>
  <c r="J679" i="68"/>
  <c r="I679" i="68" s="1"/>
  <c r="J681" i="68"/>
  <c r="I681" i="68" s="1"/>
  <c r="J682" i="68"/>
  <c r="I682" i="68" s="1"/>
  <c r="J683" i="68"/>
  <c r="I683" i="68" s="1"/>
  <c r="J685" i="68"/>
  <c r="I685" i="68" s="1"/>
  <c r="J626" i="68"/>
  <c r="I626" i="68" s="1"/>
  <c r="J627" i="68"/>
  <c r="I627" i="68" s="1"/>
  <c r="J629" i="68"/>
  <c r="I629" i="68" s="1"/>
  <c r="J632" i="68"/>
  <c r="I632" i="68" s="1"/>
  <c r="J633" i="68"/>
  <c r="I633" i="68" s="1"/>
  <c r="J634" i="68"/>
  <c r="I634" i="68" s="1"/>
  <c r="H345" i="68"/>
  <c r="H346" i="68"/>
  <c r="I348" i="68"/>
  <c r="I353" i="68"/>
  <c r="E358" i="68"/>
  <c r="I358" i="68"/>
  <c r="I359" i="68"/>
  <c r="I360" i="68"/>
  <c r="I362" i="68"/>
  <c r="I363" i="68"/>
  <c r="I364" i="68"/>
  <c r="I365" i="68"/>
  <c r="I366" i="68"/>
  <c r="I367" i="68"/>
  <c r="I368" i="68"/>
  <c r="E369" i="68"/>
  <c r="I369" i="68"/>
  <c r="I370" i="68"/>
  <c r="I371" i="68"/>
  <c r="I372" i="68"/>
  <c r="I375" i="68"/>
  <c r="I379" i="68"/>
  <c r="E344" i="68"/>
  <c r="I344" i="68"/>
  <c r="E345" i="68"/>
  <c r="I345" i="68"/>
  <c r="E346" i="68"/>
  <c r="I346" i="68"/>
  <c r="J358" i="68"/>
  <c r="E356" i="68"/>
  <c r="I356" i="68"/>
  <c r="F347" i="68"/>
  <c r="J347" i="68"/>
  <c r="H360" i="68"/>
  <c r="H363" i="68"/>
  <c r="H364" i="68"/>
  <c r="H366" i="68"/>
  <c r="H367" i="68"/>
  <c r="H368" i="68"/>
  <c r="H371" i="68"/>
  <c r="H372" i="68"/>
  <c r="I373" i="68"/>
  <c r="E374" i="68"/>
  <c r="I374" i="68"/>
  <c r="E376" i="68"/>
  <c r="I376" i="68"/>
  <c r="E377" i="68"/>
  <c r="I377" i="68"/>
  <c r="E378" i="68"/>
  <c r="I378" i="68"/>
  <c r="E379" i="68"/>
  <c r="E380" i="68"/>
  <c r="I380" i="68"/>
  <c r="E381" i="68"/>
  <c r="I381" i="68"/>
  <c r="E382" i="68"/>
  <c r="I382" i="68"/>
  <c r="E383" i="68"/>
  <c r="I383" i="68"/>
  <c r="H637" i="68"/>
  <c r="G637" i="68" s="1"/>
  <c r="H638" i="68"/>
  <c r="G638" i="68" s="1"/>
  <c r="H639" i="68"/>
  <c r="G639" i="68" s="1"/>
  <c r="H640" i="68"/>
  <c r="G640" i="68" s="1"/>
  <c r="H642" i="68"/>
  <c r="G642" i="68" s="1"/>
  <c r="H643" i="68"/>
  <c r="G643" i="68" s="1"/>
  <c r="H645" i="68"/>
  <c r="G645" i="68" s="1"/>
  <c r="H647" i="68"/>
  <c r="G647" i="68" s="1"/>
  <c r="H649" i="68"/>
  <c r="G649" i="68" s="1"/>
  <c r="H679" i="68"/>
  <c r="G679" i="68" s="1"/>
  <c r="H680" i="68"/>
  <c r="G680" i="68" s="1"/>
  <c r="H681" i="68"/>
  <c r="G681" i="68" s="1"/>
  <c r="H682" i="68"/>
  <c r="G682" i="68" s="1"/>
  <c r="H684" i="68"/>
  <c r="G684" i="68" s="1"/>
  <c r="H685" i="68"/>
  <c r="G685" i="68" s="1"/>
  <c r="F369" i="68"/>
  <c r="F370" i="68"/>
  <c r="J370" i="68"/>
  <c r="H347" i="68"/>
  <c r="G348" i="68"/>
  <c r="G354" i="68"/>
  <c r="G355" i="68"/>
  <c r="G356" i="68"/>
  <c r="G357" i="68"/>
  <c r="G362" i="68"/>
  <c r="G363" i="68"/>
  <c r="G366" i="68"/>
  <c r="G367" i="68"/>
  <c r="G378" i="68"/>
  <c r="G379" i="68"/>
  <c r="G381" i="68"/>
  <c r="G383" i="68"/>
  <c r="H47" i="70"/>
  <c r="AB24" i="70" s="1"/>
  <c r="G359" i="68"/>
  <c r="G345" i="68"/>
  <c r="G346" i="68"/>
  <c r="F344" i="68"/>
  <c r="J344" i="68"/>
  <c r="F345" i="68"/>
  <c r="J345" i="68"/>
  <c r="J346" i="68"/>
  <c r="J349" i="68"/>
  <c r="F350" i="68"/>
  <c r="J350" i="68"/>
  <c r="F352" i="68"/>
  <c r="J352" i="68"/>
  <c r="F354" i="68"/>
  <c r="J354" i="68"/>
  <c r="F355" i="68"/>
  <c r="J355" i="68"/>
  <c r="J356" i="68"/>
  <c r="H626" i="68"/>
  <c r="G626" i="68" s="1"/>
  <c r="H627" i="68"/>
  <c r="G627" i="68" s="1"/>
  <c r="H628" i="68"/>
  <c r="G628" i="68" s="1"/>
  <c r="H629" i="68"/>
  <c r="G629" i="68" s="1"/>
  <c r="H632" i="68"/>
  <c r="G632" i="68" s="1"/>
  <c r="H641" i="68"/>
  <c r="G641" i="68" s="1"/>
  <c r="H650" i="68"/>
  <c r="G650" i="68" s="1"/>
  <c r="H654" i="68"/>
  <c r="G654" i="68" s="1"/>
  <c r="H663" i="68"/>
  <c r="G663" i="68" s="1"/>
  <c r="H665" i="68"/>
  <c r="G665" i="68" s="1"/>
  <c r="H673" i="68"/>
  <c r="G673" i="68" s="1"/>
  <c r="H675" i="68"/>
  <c r="G675" i="68" s="1"/>
  <c r="X11" i="68"/>
  <c r="T10" i="68"/>
  <c r="R9" i="79" s="1"/>
  <c r="Y9" i="79" s="1"/>
  <c r="T11" i="68"/>
  <c r="T12" i="68"/>
  <c r="H353" i="68"/>
  <c r="H358" i="68"/>
  <c r="E360" i="68"/>
  <c r="E361" i="68"/>
  <c r="E362" i="68"/>
  <c r="E363" i="68"/>
  <c r="E365" i="68"/>
  <c r="E366" i="68"/>
  <c r="E367" i="68"/>
  <c r="E370" i="68"/>
  <c r="E371" i="68"/>
  <c r="E372" i="68"/>
  <c r="E373" i="68"/>
  <c r="G337" i="75"/>
  <c r="G339" i="75"/>
  <c r="G340" i="75"/>
  <c r="G344" i="75"/>
  <c r="E363" i="75"/>
  <c r="E364" i="75"/>
  <c r="E365" i="75"/>
  <c r="E366" i="75"/>
  <c r="I346" i="75"/>
  <c r="I347" i="75"/>
  <c r="I348" i="75"/>
  <c r="I349" i="75"/>
  <c r="I353" i="75"/>
  <c r="E354" i="75"/>
  <c r="I354" i="75"/>
  <c r="E355" i="75"/>
  <c r="I355" i="75"/>
  <c r="E356" i="75"/>
  <c r="I356" i="75"/>
  <c r="E357" i="75"/>
  <c r="I357" i="75"/>
  <c r="E367" i="75"/>
  <c r="I367" i="75"/>
  <c r="E368" i="75"/>
  <c r="I368" i="75"/>
  <c r="G336" i="75"/>
  <c r="I358" i="75"/>
  <c r="I359" i="75"/>
  <c r="I360" i="75"/>
  <c r="I369" i="75"/>
  <c r="I370" i="75"/>
  <c r="E374" i="75"/>
  <c r="E375" i="75"/>
  <c r="I350" i="75"/>
  <c r="F336" i="75"/>
  <c r="J628" i="75"/>
  <c r="I628" i="75" s="1"/>
  <c r="J629" i="75"/>
  <c r="I629" i="75" s="1"/>
  <c r="J630" i="75"/>
  <c r="I630" i="75" s="1"/>
  <c r="J631" i="75"/>
  <c r="I631" i="75" s="1"/>
  <c r="J633" i="75"/>
  <c r="I633" i="75" s="1"/>
  <c r="J634" i="75"/>
  <c r="I634" i="75" s="1"/>
  <c r="J635" i="75"/>
  <c r="I635" i="75" s="1"/>
  <c r="J636" i="75"/>
  <c r="I636" i="75" s="1"/>
  <c r="J637" i="75"/>
  <c r="I637" i="75" s="1"/>
  <c r="J638" i="75"/>
  <c r="I638" i="75" s="1"/>
  <c r="J639" i="75"/>
  <c r="I639" i="75" s="1"/>
  <c r="J640" i="75"/>
  <c r="I640" i="75" s="1"/>
  <c r="J641" i="75"/>
  <c r="I641" i="75" s="1"/>
  <c r="J345" i="75"/>
  <c r="E514" i="75"/>
  <c r="F361" i="75"/>
  <c r="F351" i="75"/>
  <c r="J351" i="75"/>
  <c r="F352" i="75"/>
  <c r="J352" i="75"/>
  <c r="F353" i="75"/>
  <c r="J353" i="75"/>
  <c r="F354" i="75"/>
  <c r="G345" i="75"/>
  <c r="G358" i="75"/>
  <c r="G359" i="75"/>
  <c r="G360" i="75"/>
  <c r="G369" i="75"/>
  <c r="G370" i="75"/>
  <c r="G363" i="75"/>
  <c r="G365" i="75"/>
  <c r="G366" i="75"/>
  <c r="G374" i="75"/>
  <c r="G375" i="75"/>
  <c r="G351" i="75"/>
  <c r="G352" i="75"/>
  <c r="G353" i="75"/>
  <c r="G354" i="75"/>
  <c r="G355" i="75"/>
  <c r="G356" i="75"/>
  <c r="G357" i="75"/>
  <c r="G367" i="75"/>
  <c r="G368" i="75"/>
  <c r="G351" i="64"/>
  <c r="G352" i="64"/>
  <c r="G355" i="64"/>
  <c r="F358" i="64"/>
  <c r="F359" i="64"/>
  <c r="J359" i="64"/>
  <c r="F360" i="64"/>
  <c r="J369" i="64"/>
  <c r="F370" i="64"/>
  <c r="J370" i="64"/>
  <c r="F371" i="64"/>
  <c r="F361" i="64"/>
  <c r="F362" i="64"/>
  <c r="J362" i="64"/>
  <c r="F363" i="64"/>
  <c r="J363" i="64"/>
  <c r="F372" i="64"/>
  <c r="F373" i="64"/>
  <c r="J373" i="64"/>
  <c r="J374" i="64"/>
  <c r="F375" i="64"/>
  <c r="J375" i="64"/>
  <c r="G365" i="64"/>
  <c r="F341" i="64"/>
  <c r="J341" i="64"/>
  <c r="J342" i="64"/>
  <c r="J343" i="64"/>
  <c r="F344" i="64"/>
  <c r="J344" i="64"/>
  <c r="E568" i="64"/>
  <c r="J632" i="64" s="1"/>
  <c r="H337" i="64"/>
  <c r="H338" i="64"/>
  <c r="H356" i="64"/>
  <c r="H368" i="64"/>
  <c r="E336" i="64"/>
  <c r="I336" i="64"/>
  <c r="E337" i="64"/>
  <c r="E338" i="64"/>
  <c r="I338" i="64"/>
  <c r="G345" i="64"/>
  <c r="E346" i="64"/>
  <c r="I346" i="64"/>
  <c r="E347" i="64"/>
  <c r="G361" i="64"/>
  <c r="G363" i="64"/>
  <c r="G372" i="64"/>
  <c r="G373" i="64"/>
  <c r="G374" i="64"/>
  <c r="G375" i="64"/>
  <c r="G339" i="64"/>
  <c r="G340" i="64"/>
  <c r="G360" i="64"/>
  <c r="G369" i="64"/>
  <c r="G370" i="64"/>
  <c r="G371" i="64"/>
  <c r="G342" i="64"/>
  <c r="G343" i="64"/>
  <c r="G344" i="64"/>
  <c r="G367" i="64"/>
  <c r="E357" i="64"/>
  <c r="J643" i="64"/>
  <c r="I643" i="64" s="1"/>
  <c r="J644" i="64"/>
  <c r="I644" i="64" s="1"/>
  <c r="J645" i="64"/>
  <c r="I645" i="64" s="1"/>
  <c r="J646" i="64"/>
  <c r="I646" i="64" s="1"/>
  <c r="J647" i="64"/>
  <c r="I647" i="64" s="1"/>
  <c r="J648" i="64"/>
  <c r="I648" i="64" s="1"/>
  <c r="J649" i="64"/>
  <c r="I649" i="64" s="1"/>
  <c r="J650" i="64"/>
  <c r="I650" i="64" s="1"/>
  <c r="J651" i="64"/>
  <c r="I651" i="64" s="1"/>
  <c r="J652" i="64"/>
  <c r="I652" i="64" s="1"/>
  <c r="J653" i="64"/>
  <c r="I653" i="64" s="1"/>
  <c r="J654" i="64"/>
  <c r="I654" i="64" s="1"/>
  <c r="J655" i="64"/>
  <c r="I655" i="64" s="1"/>
  <c r="J656" i="64"/>
  <c r="I656" i="64" s="1"/>
  <c r="J657" i="64"/>
  <c r="I657" i="64" s="1"/>
  <c r="J658" i="64"/>
  <c r="I658" i="64" s="1"/>
  <c r="J659" i="64"/>
  <c r="I659" i="64" s="1"/>
  <c r="J660" i="64"/>
  <c r="I660" i="64" s="1"/>
  <c r="J661" i="64"/>
  <c r="I661" i="64" s="1"/>
  <c r="J662" i="64"/>
  <c r="I662" i="64" s="1"/>
  <c r="J663" i="64"/>
  <c r="I663" i="64" s="1"/>
  <c r="J664" i="64"/>
  <c r="I664" i="64" s="1"/>
  <c r="J665" i="64"/>
  <c r="I665" i="64" s="1"/>
  <c r="J666" i="64"/>
  <c r="I666" i="64" s="1"/>
  <c r="J668" i="64"/>
  <c r="I668" i="64" s="1"/>
  <c r="J669" i="64"/>
  <c r="I669" i="64" s="1"/>
  <c r="J670" i="64"/>
  <c r="I670" i="64" s="1"/>
  <c r="J671" i="64"/>
  <c r="I671" i="64" s="1"/>
  <c r="J672" i="64"/>
  <c r="I672" i="64" s="1"/>
  <c r="J673" i="64"/>
  <c r="I673" i="64" s="1"/>
  <c r="J674" i="64"/>
  <c r="I674" i="64" s="1"/>
  <c r="J675" i="64"/>
  <c r="I675" i="64" s="1"/>
  <c r="J676" i="64"/>
  <c r="I676" i="64" s="1"/>
  <c r="J677" i="64"/>
  <c r="I677" i="64" s="1"/>
  <c r="I342" i="64"/>
  <c r="E349" i="64"/>
  <c r="I360" i="64"/>
  <c r="I361" i="64"/>
  <c r="I371" i="64"/>
  <c r="I372" i="64"/>
  <c r="I373" i="64"/>
  <c r="I374" i="64"/>
  <c r="I375" i="64"/>
  <c r="H339" i="62"/>
  <c r="I365" i="62"/>
  <c r="I366" i="62"/>
  <c r="I367" i="62"/>
  <c r="I368" i="62"/>
  <c r="I370" i="62"/>
  <c r="J664" i="21"/>
  <c r="I664" i="21" s="1"/>
  <c r="H345" i="21"/>
  <c r="H351" i="21"/>
  <c r="F358" i="21"/>
  <c r="J360" i="21"/>
  <c r="H361" i="21"/>
  <c r="F362" i="21"/>
  <c r="H367" i="21"/>
  <c r="J370" i="21"/>
  <c r="J372" i="21"/>
  <c r="H373" i="21"/>
  <c r="F374" i="21"/>
  <c r="J374" i="21"/>
  <c r="J339" i="21"/>
  <c r="G365" i="21"/>
  <c r="E366" i="21"/>
  <c r="E372" i="21"/>
  <c r="E374" i="21"/>
  <c r="E578" i="77"/>
  <c r="G375" i="21"/>
  <c r="J373" i="21"/>
  <c r="F339" i="21"/>
  <c r="J619" i="21"/>
  <c r="I619" i="21" s="1"/>
  <c r="J623" i="21"/>
  <c r="I623" i="21" s="1"/>
  <c r="F370" i="21"/>
  <c r="F336" i="21"/>
  <c r="H337" i="21"/>
  <c r="F338" i="21"/>
  <c r="J338" i="21"/>
  <c r="F342" i="21"/>
  <c r="J342" i="21"/>
  <c r="F344" i="21"/>
  <c r="J344" i="21"/>
  <c r="G348" i="21"/>
  <c r="G354" i="21"/>
  <c r="E357" i="21"/>
  <c r="G360" i="21"/>
  <c r="E363" i="21"/>
  <c r="I365" i="21"/>
  <c r="G366" i="21"/>
  <c r="E369" i="21"/>
  <c r="E375" i="21"/>
  <c r="I375" i="21"/>
  <c r="G338" i="21"/>
  <c r="H347" i="21"/>
  <c r="F348" i="21"/>
  <c r="J348" i="21"/>
  <c r="G342" i="21"/>
  <c r="I343" i="21"/>
  <c r="G344" i="21"/>
  <c r="J646" i="21"/>
  <c r="I646" i="21" s="1"/>
  <c r="J662" i="21"/>
  <c r="I662" i="21" s="1"/>
  <c r="J666" i="21"/>
  <c r="I666" i="21" s="1"/>
  <c r="J668" i="21"/>
  <c r="I668" i="21" s="1"/>
  <c r="J636" i="21"/>
  <c r="I636" i="21" s="1"/>
  <c r="J366" i="77"/>
  <c r="J367" i="77"/>
  <c r="J368" i="77"/>
  <c r="J369" i="77"/>
  <c r="J370" i="77"/>
  <c r="J371" i="77"/>
  <c r="J372" i="77"/>
  <c r="J373" i="77"/>
  <c r="J374" i="77"/>
  <c r="I166" i="77"/>
  <c r="I342" i="77" s="1"/>
  <c r="J361" i="77"/>
  <c r="J362" i="77"/>
  <c r="J363" i="77"/>
  <c r="J364" i="77"/>
  <c r="J365" i="77"/>
  <c r="I211" i="77"/>
  <c r="I343" i="77" s="1"/>
  <c r="E348" i="62"/>
  <c r="E350" i="62"/>
  <c r="J363" i="62"/>
  <c r="J364" i="62"/>
  <c r="J366" i="62"/>
  <c r="G372" i="62"/>
  <c r="G373" i="62"/>
  <c r="G345" i="62"/>
  <c r="G355" i="62"/>
  <c r="G357" i="62"/>
  <c r="G358" i="62"/>
  <c r="E352" i="62"/>
  <c r="E354" i="62"/>
  <c r="E365" i="62"/>
  <c r="E367" i="62"/>
  <c r="E368" i="62"/>
  <c r="E375" i="62"/>
  <c r="F363" i="62"/>
  <c r="F365" i="62"/>
  <c r="F367" i="62"/>
  <c r="H345" i="62"/>
  <c r="H350" i="62"/>
  <c r="H354" i="62"/>
  <c r="H360" i="62"/>
  <c r="H364" i="62"/>
  <c r="H371" i="62"/>
  <c r="H372" i="62"/>
  <c r="H373" i="62"/>
  <c r="I346" i="62"/>
  <c r="J674" i="62"/>
  <c r="I674" i="62" s="1"/>
  <c r="H340" i="62"/>
  <c r="H351" i="62"/>
  <c r="H352" i="62"/>
  <c r="H353" i="62"/>
  <c r="H370" i="62"/>
  <c r="H341" i="62"/>
  <c r="H342" i="62"/>
  <c r="H343" i="62"/>
  <c r="H344" i="62"/>
  <c r="H361" i="62"/>
  <c r="H362" i="62"/>
  <c r="H374" i="62"/>
  <c r="H375" i="62"/>
  <c r="H337" i="62"/>
  <c r="H338" i="62"/>
  <c r="E340" i="62"/>
  <c r="E342" i="62"/>
  <c r="I342" i="62"/>
  <c r="E344" i="62"/>
  <c r="J125" i="62"/>
  <c r="F130" i="62"/>
  <c r="E514" i="62"/>
  <c r="I356" i="62"/>
  <c r="I357" i="62"/>
  <c r="E359" i="62"/>
  <c r="I360" i="62"/>
  <c r="E372" i="62"/>
  <c r="E373" i="62"/>
  <c r="I373" i="62"/>
  <c r="F347" i="62"/>
  <c r="J348" i="62"/>
  <c r="F349" i="62"/>
  <c r="J355" i="62"/>
  <c r="F356" i="62"/>
  <c r="J358" i="62"/>
  <c r="F370" i="62"/>
  <c r="F371" i="62"/>
  <c r="G344" i="62"/>
  <c r="G350" i="62"/>
  <c r="G352" i="62"/>
  <c r="G360" i="62"/>
  <c r="G364" i="62"/>
  <c r="G365" i="62"/>
  <c r="G368" i="62"/>
  <c r="G369" i="62"/>
  <c r="G375" i="62"/>
  <c r="G336" i="62"/>
  <c r="G354" i="62"/>
  <c r="E357" i="62"/>
  <c r="I359" i="62"/>
  <c r="E360" i="62"/>
  <c r="H363" i="62"/>
  <c r="H365" i="62"/>
  <c r="H366" i="62"/>
  <c r="H367" i="62"/>
  <c r="H368" i="62"/>
  <c r="H369" i="62"/>
  <c r="J668" i="62"/>
  <c r="I668" i="62" s="1"/>
  <c r="J669" i="62"/>
  <c r="I669" i="62" s="1"/>
  <c r="J670" i="62"/>
  <c r="I670" i="62" s="1"/>
  <c r="J671" i="62"/>
  <c r="I671" i="62" s="1"/>
  <c r="J672" i="62"/>
  <c r="I672" i="62" s="1"/>
  <c r="J673" i="62"/>
  <c r="I673" i="62" s="1"/>
  <c r="J676" i="62"/>
  <c r="I676" i="62" s="1"/>
  <c r="J677" i="62"/>
  <c r="I677" i="62" s="1"/>
  <c r="J629" i="62"/>
  <c r="I629" i="62" s="1"/>
  <c r="J647" i="62"/>
  <c r="I647" i="62" s="1"/>
  <c r="E370" i="62"/>
  <c r="G338" i="62"/>
  <c r="G340" i="62"/>
  <c r="G351" i="62"/>
  <c r="G353" i="62"/>
  <c r="G370" i="62"/>
  <c r="G341" i="62"/>
  <c r="G342" i="62"/>
  <c r="J643" i="62"/>
  <c r="I643" i="62" s="1"/>
  <c r="J644" i="62"/>
  <c r="I644" i="62" s="1"/>
  <c r="J645" i="62"/>
  <c r="I645" i="62" s="1"/>
  <c r="J646" i="62"/>
  <c r="I646" i="62" s="1"/>
  <c r="J648" i="62"/>
  <c r="I648" i="62" s="1"/>
  <c r="J649" i="62"/>
  <c r="I649" i="62" s="1"/>
  <c r="J650" i="62"/>
  <c r="I650" i="62" s="1"/>
  <c r="J651" i="62"/>
  <c r="I651" i="62" s="1"/>
  <c r="J652" i="62"/>
  <c r="I652" i="62" s="1"/>
  <c r="J653" i="62"/>
  <c r="I653" i="62" s="1"/>
  <c r="J654" i="62"/>
  <c r="I654" i="62" s="1"/>
  <c r="J655" i="62"/>
  <c r="I655" i="62" s="1"/>
  <c r="J656" i="62"/>
  <c r="I656" i="62" s="1"/>
  <c r="J657" i="62"/>
  <c r="I657" i="62" s="1"/>
  <c r="J658" i="62"/>
  <c r="I658" i="62" s="1"/>
  <c r="J659" i="62"/>
  <c r="I659" i="62" s="1"/>
  <c r="J660" i="62"/>
  <c r="I660" i="62" s="1"/>
  <c r="J661" i="62"/>
  <c r="I661" i="62" s="1"/>
  <c r="J662" i="62"/>
  <c r="I662" i="62" s="1"/>
  <c r="J663" i="62"/>
  <c r="I663" i="62" s="1"/>
  <c r="J664" i="62"/>
  <c r="I664" i="62" s="1"/>
  <c r="J665" i="62"/>
  <c r="I665" i="62" s="1"/>
  <c r="J666" i="62"/>
  <c r="I666" i="62" s="1"/>
  <c r="G20" i="62"/>
  <c r="E21" i="62" s="1"/>
  <c r="G346" i="62"/>
  <c r="G348" i="62"/>
  <c r="G349" i="62"/>
  <c r="I336" i="62"/>
  <c r="E338" i="62"/>
  <c r="F374" i="62"/>
  <c r="J375" i="62"/>
  <c r="F336" i="62"/>
  <c r="J336" i="62"/>
  <c r="F337" i="62"/>
  <c r="F338" i="62"/>
  <c r="J338" i="62"/>
  <c r="I361" i="62"/>
  <c r="I362" i="62"/>
  <c r="I374" i="62"/>
  <c r="I375" i="62"/>
  <c r="H336" i="62"/>
  <c r="E361" i="62"/>
  <c r="E362" i="62"/>
  <c r="E374" i="62"/>
  <c r="E337" i="62"/>
  <c r="I337" i="62"/>
  <c r="I338" i="62"/>
  <c r="E346" i="62"/>
  <c r="E347" i="62"/>
  <c r="I347" i="62"/>
  <c r="I348" i="62"/>
  <c r="E349" i="62"/>
  <c r="I349" i="62"/>
  <c r="E351" i="62"/>
  <c r="I351" i="62"/>
  <c r="I352" i="62"/>
  <c r="E353" i="62"/>
  <c r="I353" i="62"/>
  <c r="I354" i="62"/>
  <c r="H355" i="62"/>
  <c r="H356" i="62"/>
  <c r="H357" i="62"/>
  <c r="H358" i="62"/>
  <c r="H359" i="62"/>
  <c r="E355" i="62"/>
  <c r="I355" i="62"/>
  <c r="E356" i="62"/>
  <c r="E358" i="62"/>
  <c r="I358" i="62"/>
  <c r="E363" i="62"/>
  <c r="I363" i="62"/>
  <c r="E364" i="62"/>
  <c r="I364" i="62"/>
  <c r="E366" i="62"/>
  <c r="E369" i="62"/>
  <c r="I369" i="62"/>
  <c r="E371" i="62"/>
  <c r="I371" i="62"/>
  <c r="I372" i="62"/>
  <c r="I350" i="62"/>
  <c r="E341" i="62"/>
  <c r="I341" i="62"/>
  <c r="E343" i="62"/>
  <c r="I343" i="62"/>
  <c r="I344" i="62"/>
  <c r="E336" i="62"/>
  <c r="F341" i="62"/>
  <c r="J342" i="62"/>
  <c r="F352" i="62"/>
  <c r="F353" i="62"/>
  <c r="J354" i="62"/>
  <c r="J361" i="62"/>
  <c r="F372" i="62"/>
  <c r="H346" i="62"/>
  <c r="H347" i="62"/>
  <c r="H348" i="62"/>
  <c r="J618" i="62"/>
  <c r="I618" i="62" s="1"/>
  <c r="J619" i="62"/>
  <c r="I619" i="62" s="1"/>
  <c r="J620" i="62"/>
  <c r="I620" i="62" s="1"/>
  <c r="J621" i="62"/>
  <c r="I621" i="62" s="1"/>
  <c r="J622" i="62"/>
  <c r="I622" i="62" s="1"/>
  <c r="J623" i="62"/>
  <c r="I623" i="62" s="1"/>
  <c r="J624" i="62"/>
  <c r="I624" i="62" s="1"/>
  <c r="J625" i="62"/>
  <c r="I625" i="62" s="1"/>
  <c r="J626" i="62"/>
  <c r="I626" i="62" s="1"/>
  <c r="J628" i="62"/>
  <c r="I628" i="62" s="1"/>
  <c r="J630" i="62"/>
  <c r="I630" i="62" s="1"/>
  <c r="J631" i="62"/>
  <c r="I631" i="62" s="1"/>
  <c r="J632" i="62"/>
  <c r="I632" i="62" s="1"/>
  <c r="J633" i="62"/>
  <c r="I633" i="62" s="1"/>
  <c r="J634" i="62"/>
  <c r="I634" i="62" s="1"/>
  <c r="J635" i="62"/>
  <c r="I635" i="62" s="1"/>
  <c r="J636" i="62"/>
  <c r="I636" i="62" s="1"/>
  <c r="J638" i="62"/>
  <c r="I638" i="62" s="1"/>
  <c r="J639" i="62"/>
  <c r="I639" i="62" s="1"/>
  <c r="J640" i="62"/>
  <c r="I640" i="62" s="1"/>
  <c r="J641" i="62"/>
  <c r="I641" i="62" s="1"/>
  <c r="H357" i="64"/>
  <c r="J358" i="64"/>
  <c r="E351" i="64"/>
  <c r="E352" i="64"/>
  <c r="E355" i="64"/>
  <c r="E366" i="64"/>
  <c r="E374" i="64"/>
  <c r="E375" i="64"/>
  <c r="F347" i="64"/>
  <c r="J347" i="64"/>
  <c r="F349" i="64"/>
  <c r="J349" i="64"/>
  <c r="G350" i="64"/>
  <c r="G347" i="64"/>
  <c r="G348" i="64"/>
  <c r="G349" i="64"/>
  <c r="J620" i="64"/>
  <c r="I620" i="64" s="1"/>
  <c r="E371" i="64"/>
  <c r="G338" i="64"/>
  <c r="F339" i="64"/>
  <c r="E341" i="64"/>
  <c r="I366" i="64"/>
  <c r="J411" i="64" s="1"/>
  <c r="I411" i="64" s="1"/>
  <c r="E367" i="64"/>
  <c r="I367" i="64"/>
  <c r="E361" i="64"/>
  <c r="E362" i="64"/>
  <c r="E372" i="64"/>
  <c r="E373" i="64"/>
  <c r="J336" i="64"/>
  <c r="H370" i="64"/>
  <c r="H371" i="64"/>
  <c r="J631" i="64"/>
  <c r="I631" i="64" s="1"/>
  <c r="J633" i="64"/>
  <c r="I633" i="64" s="1"/>
  <c r="J634" i="64"/>
  <c r="I634" i="64" s="1"/>
  <c r="J635" i="64"/>
  <c r="I635" i="64" s="1"/>
  <c r="J636" i="64"/>
  <c r="I636" i="64" s="1"/>
  <c r="J637" i="64"/>
  <c r="I637" i="64" s="1"/>
  <c r="J638" i="64"/>
  <c r="I638" i="64" s="1"/>
  <c r="J639" i="64"/>
  <c r="I639" i="64" s="1"/>
  <c r="J640" i="64"/>
  <c r="I640" i="64" s="1"/>
  <c r="J641" i="64"/>
  <c r="I641" i="64" s="1"/>
  <c r="AD30" i="76"/>
  <c r="G338" i="75"/>
  <c r="G341" i="75"/>
  <c r="G342" i="75"/>
  <c r="F347" i="75"/>
  <c r="E358" i="75"/>
  <c r="E359" i="75"/>
  <c r="E360" i="75"/>
  <c r="E369" i="75"/>
  <c r="E370" i="75"/>
  <c r="E371" i="75"/>
  <c r="G343" i="75"/>
  <c r="G347" i="75"/>
  <c r="G348" i="75"/>
  <c r="G349" i="75"/>
  <c r="F369" i="75"/>
  <c r="E346" i="75"/>
  <c r="E348" i="75"/>
  <c r="E349" i="75"/>
  <c r="F343" i="75"/>
  <c r="F51" i="75"/>
  <c r="G20" i="75"/>
  <c r="E21" i="75" s="1"/>
  <c r="E568" i="75" s="1"/>
  <c r="J632" i="75" s="1"/>
  <c r="I352" i="75"/>
  <c r="E353" i="75"/>
  <c r="E338" i="75"/>
  <c r="E341" i="75"/>
  <c r="E342" i="75"/>
  <c r="H367" i="75"/>
  <c r="E343" i="75"/>
  <c r="I343" i="75"/>
  <c r="E351" i="75"/>
  <c r="I351" i="75"/>
  <c r="E352" i="75"/>
  <c r="E337" i="75"/>
  <c r="E340" i="75"/>
  <c r="E344" i="75"/>
  <c r="J120" i="75"/>
  <c r="E361" i="75"/>
  <c r="E362" i="75"/>
  <c r="E372" i="75"/>
  <c r="E373" i="75"/>
  <c r="J336" i="75"/>
  <c r="F338" i="75"/>
  <c r="J338" i="75"/>
  <c r="F341" i="75"/>
  <c r="F337" i="75"/>
  <c r="E336" i="75"/>
  <c r="E345" i="75"/>
  <c r="I336" i="75"/>
  <c r="I338" i="75"/>
  <c r="I341" i="75"/>
  <c r="I342" i="75"/>
  <c r="I363" i="75"/>
  <c r="I364" i="75"/>
  <c r="I365" i="75"/>
  <c r="I366" i="75"/>
  <c r="I373" i="75"/>
  <c r="I374" i="75"/>
  <c r="I375" i="75"/>
  <c r="I337" i="75"/>
  <c r="I340" i="75"/>
  <c r="I344" i="75"/>
  <c r="J337" i="75"/>
  <c r="J358" i="75"/>
  <c r="I361" i="75"/>
  <c r="I362" i="75"/>
  <c r="I371" i="75"/>
  <c r="I372" i="75"/>
  <c r="J618" i="75"/>
  <c r="I618" i="75" s="1"/>
  <c r="J619" i="75"/>
  <c r="I619" i="75" s="1"/>
  <c r="J620" i="75"/>
  <c r="I620" i="75" s="1"/>
  <c r="J621" i="75"/>
  <c r="I621" i="75" s="1"/>
  <c r="J622" i="75"/>
  <c r="I622" i="75" s="1"/>
  <c r="J623" i="75"/>
  <c r="I623" i="75" s="1"/>
  <c r="J624" i="75"/>
  <c r="I624" i="75" s="1"/>
  <c r="J625" i="75"/>
  <c r="I625" i="75" s="1"/>
  <c r="J626" i="75"/>
  <c r="I626" i="75" s="1"/>
  <c r="H345" i="75"/>
  <c r="H340" i="75"/>
  <c r="H339" i="75"/>
  <c r="Z51" i="75"/>
  <c r="AA20" i="75"/>
  <c r="Y21" i="75" s="1"/>
  <c r="Z174" i="75" s="1"/>
  <c r="Z350" i="75" s="1"/>
  <c r="AD618" i="75"/>
  <c r="AC618" i="75" s="1"/>
  <c r="AD621" i="75"/>
  <c r="AC621" i="75" s="1"/>
  <c r="AD625" i="75"/>
  <c r="AC625" i="75" s="1"/>
  <c r="F43" i="75"/>
  <c r="G8" i="75"/>
  <c r="E9" i="75" s="1"/>
  <c r="AD336" i="75"/>
  <c r="AD381" i="75" s="1"/>
  <c r="AC381" i="75" s="1"/>
  <c r="H338" i="75"/>
  <c r="AD342" i="75"/>
  <c r="AD387" i="75" s="1"/>
  <c r="AC387" i="75" s="1"/>
  <c r="G350" i="75"/>
  <c r="AD620" i="75"/>
  <c r="AC620" i="75" s="1"/>
  <c r="AD624" i="75"/>
  <c r="AC624" i="75" s="1"/>
  <c r="O13" i="76"/>
  <c r="AD13" i="76" s="1"/>
  <c r="J627" i="75"/>
  <c r="I627" i="75" s="1"/>
  <c r="Z385" i="75"/>
  <c r="Y385" i="75" s="1"/>
  <c r="Y350" i="75"/>
  <c r="Z362" i="75"/>
  <c r="Z407" i="75" s="1"/>
  <c r="Y407" i="75" s="1"/>
  <c r="AD362" i="75"/>
  <c r="AD407" i="75" s="1"/>
  <c r="AC407" i="75" s="1"/>
  <c r="Z59" i="75"/>
  <c r="AA32" i="75"/>
  <c r="Y33" i="75" s="1"/>
  <c r="AD619" i="75"/>
  <c r="AC619" i="75" s="1"/>
  <c r="AD622" i="75"/>
  <c r="AC622" i="75" s="1"/>
  <c r="AD623" i="75"/>
  <c r="AC623" i="75" s="1"/>
  <c r="AD626" i="75"/>
  <c r="AC626" i="75" s="1"/>
  <c r="H336" i="75"/>
  <c r="H381" i="75" s="1"/>
  <c r="Z337" i="75"/>
  <c r="Z382" i="75" s="1"/>
  <c r="Y382" i="75" s="1"/>
  <c r="AD338" i="75"/>
  <c r="AD383" i="75" s="1"/>
  <c r="AC383" i="75" s="1"/>
  <c r="Z341" i="75"/>
  <c r="AD343" i="75"/>
  <c r="AD388" i="75" s="1"/>
  <c r="AC388" i="75" s="1"/>
  <c r="AD341" i="75"/>
  <c r="AD386" i="75" s="1"/>
  <c r="AC386" i="75" s="1"/>
  <c r="H343" i="75"/>
  <c r="H344" i="75"/>
  <c r="AD391" i="75"/>
  <c r="AC391" i="75" s="1"/>
  <c r="H350" i="75"/>
  <c r="J354" i="75"/>
  <c r="AB354" i="75"/>
  <c r="AB399" i="75" s="1"/>
  <c r="AA399" i="75" s="1"/>
  <c r="F355" i="75"/>
  <c r="J355" i="75"/>
  <c r="AB355" i="75"/>
  <c r="AB400" i="75" s="1"/>
  <c r="AA400" i="75" s="1"/>
  <c r="F356" i="75"/>
  <c r="J356" i="75"/>
  <c r="AB356" i="75"/>
  <c r="AB401" i="75" s="1"/>
  <c r="AA401" i="75" s="1"/>
  <c r="F357" i="75"/>
  <c r="AB357" i="75"/>
  <c r="AB402" i="75" s="1"/>
  <c r="AA402" i="75" s="1"/>
  <c r="Z358" i="75"/>
  <c r="Z403" i="75" s="1"/>
  <c r="Y403" i="75" s="1"/>
  <c r="AD358" i="75"/>
  <c r="H359" i="75"/>
  <c r="Z359" i="75"/>
  <c r="Z404" i="75" s="1"/>
  <c r="Y404" i="75" s="1"/>
  <c r="AD359" i="75"/>
  <c r="AD404" i="75" s="1"/>
  <c r="AC404" i="75" s="1"/>
  <c r="H360" i="75"/>
  <c r="AB361" i="75"/>
  <c r="AB406" i="75" s="1"/>
  <c r="AA406" i="75" s="1"/>
  <c r="AD363" i="75"/>
  <c r="AD408" i="75" s="1"/>
  <c r="AC408" i="75" s="1"/>
  <c r="H364" i="75"/>
  <c r="Z364" i="75"/>
  <c r="Z409" i="75" s="1"/>
  <c r="Y409" i="75" s="1"/>
  <c r="AD364" i="75"/>
  <c r="AD409" i="75" s="1"/>
  <c r="AC409" i="75" s="1"/>
  <c r="AD367" i="75"/>
  <c r="AD412" i="75" s="1"/>
  <c r="AC412" i="75" s="1"/>
  <c r="H368" i="75"/>
  <c r="AD371" i="75"/>
  <c r="AD416" i="75" s="1"/>
  <c r="AC416" i="75" s="1"/>
  <c r="H372" i="75"/>
  <c r="Z372" i="75"/>
  <c r="Z417" i="75" s="1"/>
  <c r="Y417" i="75" s="1"/>
  <c r="AD372" i="75"/>
  <c r="AD417" i="75" s="1"/>
  <c r="AC417" i="75" s="1"/>
  <c r="F375" i="75"/>
  <c r="Z336" i="75"/>
  <c r="Z381" i="75" s="1"/>
  <c r="Y381" i="75" s="1"/>
  <c r="H337" i="75"/>
  <c r="AD337" i="75"/>
  <c r="AD382" i="75" s="1"/>
  <c r="AC382" i="75" s="1"/>
  <c r="Z338" i="75"/>
  <c r="Z383" i="75" s="1"/>
  <c r="Y383" i="75" s="1"/>
  <c r="AD339" i="75"/>
  <c r="H342" i="75"/>
  <c r="Z342" i="75"/>
  <c r="Z344" i="75"/>
  <c r="Z389" i="75" s="1"/>
  <c r="Y389" i="75" s="1"/>
  <c r="AA345" i="75"/>
  <c r="AB390" i="75" s="1"/>
  <c r="AA390" i="75" s="1"/>
  <c r="H346" i="75"/>
  <c r="Z346" i="75"/>
  <c r="Z391" i="75" s="1"/>
  <c r="Y391" i="75" s="1"/>
  <c r="J347" i="75"/>
  <c r="AB347" i="75"/>
  <c r="AB392" i="75" s="1"/>
  <c r="AA392" i="75" s="1"/>
  <c r="F348" i="75"/>
  <c r="J348" i="75"/>
  <c r="AB348" i="75"/>
  <c r="AB393" i="75" s="1"/>
  <c r="AA393" i="75" s="1"/>
  <c r="F349" i="75"/>
  <c r="J349" i="75"/>
  <c r="AB349" i="75"/>
  <c r="AB394" i="75" s="1"/>
  <c r="AA394" i="75" s="1"/>
  <c r="H365" i="75"/>
  <c r="Z365" i="75"/>
  <c r="Z410" i="75" s="1"/>
  <c r="Y410" i="75" s="1"/>
  <c r="H373" i="75"/>
  <c r="Z373" i="75"/>
  <c r="Z418" i="75" s="1"/>
  <c r="Y418" i="75" s="1"/>
  <c r="F340" i="75"/>
  <c r="J346" i="75"/>
  <c r="Y345" i="75"/>
  <c r="AB384" i="75"/>
  <c r="AA384" i="75" s="1"/>
  <c r="J339" i="75"/>
  <c r="H341" i="75"/>
  <c r="Z386" i="75"/>
  <c r="Y386" i="75" s="1"/>
  <c r="Z343" i="75"/>
  <c r="Z388" i="75" s="1"/>
  <c r="Y388" i="75" s="1"/>
  <c r="AD344" i="75"/>
  <c r="AD389" i="75" s="1"/>
  <c r="AC389" i="75" s="1"/>
  <c r="AD350" i="75"/>
  <c r="AD395" i="75" s="1"/>
  <c r="AC395" i="75" s="1"/>
  <c r="H351" i="75"/>
  <c r="Z351" i="75"/>
  <c r="Z396" i="75" s="1"/>
  <c r="Y396" i="75" s="1"/>
  <c r="AD351" i="75"/>
  <c r="AD396" i="75" s="1"/>
  <c r="AC396" i="75" s="1"/>
  <c r="H352" i="75"/>
  <c r="Z352" i="75"/>
  <c r="Z397" i="75" s="1"/>
  <c r="Y397" i="75" s="1"/>
  <c r="AD352" i="75"/>
  <c r="AD397" i="75" s="1"/>
  <c r="AC397" i="75" s="1"/>
  <c r="H353" i="75"/>
  <c r="Z353" i="75"/>
  <c r="Z398" i="75" s="1"/>
  <c r="Y398" i="75" s="1"/>
  <c r="AD353" i="75"/>
  <c r="AD398" i="75" s="1"/>
  <c r="AC398" i="75" s="1"/>
  <c r="H354" i="75"/>
  <c r="H399" i="75" s="1"/>
  <c r="G399" i="75" s="1"/>
  <c r="Z354" i="75"/>
  <c r="Z399" i="75" s="1"/>
  <c r="Y399" i="75" s="1"/>
  <c r="AD354" i="75"/>
  <c r="AD399" i="75" s="1"/>
  <c r="AC399" i="75" s="1"/>
  <c r="H355" i="75"/>
  <c r="Z355" i="75"/>
  <c r="Z400" i="75" s="1"/>
  <c r="Y400" i="75" s="1"/>
  <c r="AD355" i="75"/>
  <c r="AD400" i="75" s="1"/>
  <c r="AC400" i="75" s="1"/>
  <c r="H356" i="75"/>
  <c r="Z356" i="75"/>
  <c r="Z401" i="75" s="1"/>
  <c r="Y401" i="75" s="1"/>
  <c r="AD356" i="75"/>
  <c r="AD401" i="75" s="1"/>
  <c r="AC401" i="75" s="1"/>
  <c r="H357" i="75"/>
  <c r="Z357" i="75"/>
  <c r="Z402" i="75" s="1"/>
  <c r="Y402" i="75" s="1"/>
  <c r="H361" i="75"/>
  <c r="H406" i="75" s="1"/>
  <c r="G406" i="75" s="1"/>
  <c r="Z361" i="75"/>
  <c r="AD361" i="75"/>
  <c r="AD406" i="75" s="1"/>
  <c r="AC406" i="75" s="1"/>
  <c r="H362" i="75"/>
  <c r="J364" i="75"/>
  <c r="Z412" i="75"/>
  <c r="Y412" i="75" s="1"/>
  <c r="J368" i="75"/>
  <c r="H369" i="75"/>
  <c r="Z369" i="75"/>
  <c r="AD369" i="75"/>
  <c r="AD414" i="75" s="1"/>
  <c r="AC414" i="75" s="1"/>
  <c r="H370" i="75"/>
  <c r="Z370" i="75"/>
  <c r="Z415" i="75" s="1"/>
  <c r="Y415" i="75" s="1"/>
  <c r="AD370" i="75"/>
  <c r="AD415" i="75" s="1"/>
  <c r="AC415" i="75" s="1"/>
  <c r="J372" i="75"/>
  <c r="Z374" i="75"/>
  <c r="Z419" i="75" s="1"/>
  <c r="Y419" i="75" s="1"/>
  <c r="AD374" i="75"/>
  <c r="H375" i="75"/>
  <c r="Z375" i="75"/>
  <c r="Z420" i="75" s="1"/>
  <c r="Y420" i="75" s="1"/>
  <c r="Y342" i="75"/>
  <c r="Z387" i="75" s="1"/>
  <c r="Y387" i="75" s="1"/>
  <c r="J76" i="75"/>
  <c r="J340" i="75" s="1"/>
  <c r="AD169" i="75"/>
  <c r="AD345" i="75" s="1"/>
  <c r="F59" i="75"/>
  <c r="G32" i="75"/>
  <c r="E33" i="75" s="1"/>
  <c r="Z47" i="75"/>
  <c r="AJ4" i="75" s="1"/>
  <c r="AD8" i="75"/>
  <c r="AB9" i="75" s="1"/>
  <c r="J643" i="75"/>
  <c r="I643" i="75" s="1"/>
  <c r="J644" i="75"/>
  <c r="I644" i="75" s="1"/>
  <c r="J645" i="75"/>
  <c r="I645" i="75" s="1"/>
  <c r="J646" i="75"/>
  <c r="I646" i="75" s="1"/>
  <c r="J647" i="75"/>
  <c r="I647" i="75" s="1"/>
  <c r="J648" i="75"/>
  <c r="I648" i="75" s="1"/>
  <c r="F339" i="75"/>
  <c r="J342" i="75"/>
  <c r="F346" i="75"/>
  <c r="F359" i="75"/>
  <c r="F363" i="75"/>
  <c r="J366" i="75"/>
  <c r="AB369" i="75"/>
  <c r="AB414" i="75" s="1"/>
  <c r="AA414" i="75" s="1"/>
  <c r="AB373" i="75"/>
  <c r="AB418" i="75" s="1"/>
  <c r="AA418" i="75" s="1"/>
  <c r="AB341" i="75"/>
  <c r="AB386" i="75" s="1"/>
  <c r="AA386" i="75" s="1"/>
  <c r="J344" i="75"/>
  <c r="AC345" i="75"/>
  <c r="AD390" i="75" s="1"/>
  <c r="AC390" i="75" s="1"/>
  <c r="G346" i="75"/>
  <c r="J360" i="75"/>
  <c r="AB363" i="75"/>
  <c r="AB408" i="75" s="1"/>
  <c r="AA408" i="75" s="1"/>
  <c r="F367" i="75"/>
  <c r="F412" i="75" s="1"/>
  <c r="E412" i="75" s="1"/>
  <c r="F371" i="75"/>
  <c r="J374" i="75"/>
  <c r="J649" i="75"/>
  <c r="I649" i="75" s="1"/>
  <c r="J650" i="75"/>
  <c r="I650" i="75" s="1"/>
  <c r="J651" i="75"/>
  <c r="I651" i="75" s="1"/>
  <c r="J652" i="75"/>
  <c r="I652" i="75" s="1"/>
  <c r="J653" i="75"/>
  <c r="I653" i="75" s="1"/>
  <c r="J654" i="75"/>
  <c r="I654" i="75" s="1"/>
  <c r="J655" i="75"/>
  <c r="I655" i="75" s="1"/>
  <c r="J656" i="75"/>
  <c r="I656" i="75" s="1"/>
  <c r="J657" i="75"/>
  <c r="I657" i="75" s="1"/>
  <c r="J658" i="75"/>
  <c r="I658" i="75" s="1"/>
  <c r="J659" i="75"/>
  <c r="I659" i="75" s="1"/>
  <c r="J660" i="75"/>
  <c r="I660" i="75" s="1"/>
  <c r="J661" i="75"/>
  <c r="I661" i="75" s="1"/>
  <c r="J662" i="75"/>
  <c r="I662" i="75" s="1"/>
  <c r="J663" i="75"/>
  <c r="I663" i="75" s="1"/>
  <c r="J664" i="75"/>
  <c r="I664" i="75" s="1"/>
  <c r="J665" i="75"/>
  <c r="I665" i="75" s="1"/>
  <c r="J666" i="75"/>
  <c r="I666" i="75" s="1"/>
  <c r="J668" i="75"/>
  <c r="I668" i="75" s="1"/>
  <c r="J669" i="75"/>
  <c r="I669" i="75" s="1"/>
  <c r="J670" i="75"/>
  <c r="I670" i="75" s="1"/>
  <c r="J671" i="75"/>
  <c r="I671" i="75" s="1"/>
  <c r="J672" i="75"/>
  <c r="I672" i="75" s="1"/>
  <c r="J673" i="75"/>
  <c r="I673" i="75" s="1"/>
  <c r="J674" i="75"/>
  <c r="I674" i="75" s="1"/>
  <c r="J675" i="75"/>
  <c r="I675" i="75" s="1"/>
  <c r="J676" i="75"/>
  <c r="I676" i="75" s="1"/>
  <c r="J677" i="75"/>
  <c r="I677" i="75" s="1"/>
  <c r="J341" i="75"/>
  <c r="F342" i="75"/>
  <c r="AB342" i="75"/>
  <c r="AB387" i="75" s="1"/>
  <c r="AA387" i="75" s="1"/>
  <c r="J343" i="75"/>
  <c r="F344" i="75"/>
  <c r="AB344" i="75"/>
  <c r="AB389" i="75" s="1"/>
  <c r="AA389" i="75" s="1"/>
  <c r="AB346" i="75"/>
  <c r="AB391" i="75" s="1"/>
  <c r="AA391" i="75" s="1"/>
  <c r="E347" i="75"/>
  <c r="H347" i="75"/>
  <c r="Z347" i="75"/>
  <c r="Z392" i="75" s="1"/>
  <c r="Y392" i="75" s="1"/>
  <c r="AD347" i="75"/>
  <c r="AD392" i="75" s="1"/>
  <c r="AC392" i="75" s="1"/>
  <c r="H348" i="75"/>
  <c r="Z348" i="75"/>
  <c r="Z393" i="75" s="1"/>
  <c r="Y393" i="75" s="1"/>
  <c r="AD348" i="75"/>
  <c r="AD393" i="75" s="1"/>
  <c r="AC393" i="75" s="1"/>
  <c r="H349" i="75"/>
  <c r="Z349" i="75"/>
  <c r="Z394" i="75" s="1"/>
  <c r="Y394" i="75" s="1"/>
  <c r="AD349" i="75"/>
  <c r="AD394" i="75" s="1"/>
  <c r="AC394" i="75" s="1"/>
  <c r="J350" i="75"/>
  <c r="J395" i="75" s="1"/>
  <c r="I395" i="75" s="1"/>
  <c r="AD357" i="75"/>
  <c r="AD402" i="75" s="1"/>
  <c r="AC402" i="75" s="1"/>
  <c r="H358" i="75"/>
  <c r="AC358" i="75"/>
  <c r="AD403" i="75" s="1"/>
  <c r="AC403" i="75" s="1"/>
  <c r="AB359" i="75"/>
  <c r="AB404" i="75" s="1"/>
  <c r="AA404" i="75" s="1"/>
  <c r="Z360" i="75"/>
  <c r="Z405" i="75" s="1"/>
  <c r="Y405" i="75" s="1"/>
  <c r="AD360" i="75"/>
  <c r="AD405" i="75" s="1"/>
  <c r="AC405" i="75" s="1"/>
  <c r="Y361" i="75"/>
  <c r="Z406" i="75" s="1"/>
  <c r="Y406" i="75" s="1"/>
  <c r="J362" i="75"/>
  <c r="H363" i="75"/>
  <c r="Z363" i="75"/>
  <c r="Z408" i="75" s="1"/>
  <c r="Y408" i="75" s="1"/>
  <c r="G364" i="75"/>
  <c r="F365" i="75"/>
  <c r="AD365" i="75"/>
  <c r="AD410" i="75" s="1"/>
  <c r="AC410" i="75" s="1"/>
  <c r="H366" i="75"/>
  <c r="AC366" i="75"/>
  <c r="AD411" i="75" s="1"/>
  <c r="AC411" i="75" s="1"/>
  <c r="AB367" i="75"/>
  <c r="AB412" i="75" s="1"/>
  <c r="AA412" i="75" s="1"/>
  <c r="Z368" i="75"/>
  <c r="Z413" i="75" s="1"/>
  <c r="Y413" i="75" s="1"/>
  <c r="AD368" i="75"/>
  <c r="AD413" i="75" s="1"/>
  <c r="AC413" i="75" s="1"/>
  <c r="Y369" i="75"/>
  <c r="Z414" i="75" s="1"/>
  <c r="Y414" i="75" s="1"/>
  <c r="J370" i="75"/>
  <c r="H371" i="75"/>
  <c r="Z371" i="75"/>
  <c r="Z416" i="75" s="1"/>
  <c r="Y416" i="75" s="1"/>
  <c r="G372" i="75"/>
  <c r="F373" i="75"/>
  <c r="AD373" i="75"/>
  <c r="AD418" i="75" s="1"/>
  <c r="AC418" i="75" s="1"/>
  <c r="H374" i="75"/>
  <c r="AC374" i="75"/>
  <c r="AD419" i="75" s="1"/>
  <c r="AC419" i="75" s="1"/>
  <c r="AB375" i="75"/>
  <c r="AB420" i="75" s="1"/>
  <c r="AA420" i="75" s="1"/>
  <c r="AD649" i="75"/>
  <c r="AC649" i="75" s="1"/>
  <c r="AD650" i="75"/>
  <c r="AC650" i="75" s="1"/>
  <c r="AD651" i="75"/>
  <c r="AC651" i="75" s="1"/>
  <c r="AD652" i="75"/>
  <c r="AC652" i="75" s="1"/>
  <c r="AD653" i="75"/>
  <c r="AC653" i="75" s="1"/>
  <c r="AD654" i="75"/>
  <c r="AC654" i="75" s="1"/>
  <c r="AD655" i="75"/>
  <c r="AC655" i="75" s="1"/>
  <c r="AD656" i="75"/>
  <c r="AC656" i="75" s="1"/>
  <c r="AD657" i="75"/>
  <c r="AC657" i="75" s="1"/>
  <c r="AD658" i="75"/>
  <c r="AC658" i="75" s="1"/>
  <c r="AD659" i="75"/>
  <c r="AC659" i="75" s="1"/>
  <c r="AD660" i="75"/>
  <c r="AC660" i="75" s="1"/>
  <c r="AD661" i="75"/>
  <c r="AC661" i="75" s="1"/>
  <c r="AD662" i="75"/>
  <c r="AC662" i="75" s="1"/>
  <c r="AD663" i="75"/>
  <c r="AC663" i="75" s="1"/>
  <c r="AD664" i="75"/>
  <c r="AC664" i="75" s="1"/>
  <c r="AD665" i="75"/>
  <c r="AC665" i="75" s="1"/>
  <c r="AD666" i="75"/>
  <c r="AC666" i="75" s="1"/>
  <c r="AD668" i="75"/>
  <c r="AC668" i="75" s="1"/>
  <c r="AD669" i="75"/>
  <c r="AC669" i="75" s="1"/>
  <c r="AD670" i="75"/>
  <c r="AC670" i="75" s="1"/>
  <c r="AD671" i="75"/>
  <c r="AC671" i="75" s="1"/>
  <c r="AD672" i="75"/>
  <c r="AC672" i="75" s="1"/>
  <c r="J618" i="64"/>
  <c r="I618" i="64" s="1"/>
  <c r="J624" i="64"/>
  <c r="I624" i="64" s="1"/>
  <c r="J628" i="64"/>
  <c r="I628" i="64" s="1"/>
  <c r="O13" i="65"/>
  <c r="AD13" i="65" s="1"/>
  <c r="O15" i="65" s="1"/>
  <c r="I341" i="64"/>
  <c r="E342" i="64"/>
  <c r="H361" i="64"/>
  <c r="H374" i="64"/>
  <c r="F336" i="64"/>
  <c r="F337" i="64"/>
  <c r="F342" i="64"/>
  <c r="G337" i="64"/>
  <c r="I343" i="64"/>
  <c r="E344" i="64"/>
  <c r="I344" i="64"/>
  <c r="I345" i="64"/>
  <c r="I347" i="64"/>
  <c r="I349" i="64"/>
  <c r="I350" i="64"/>
  <c r="I351" i="64"/>
  <c r="E353" i="64"/>
  <c r="I353" i="64"/>
  <c r="I354" i="64"/>
  <c r="I356" i="64"/>
  <c r="I357" i="64"/>
  <c r="E358" i="64"/>
  <c r="I358" i="64"/>
  <c r="E359" i="64"/>
  <c r="I359" i="64"/>
  <c r="E360" i="64"/>
  <c r="I365" i="64"/>
  <c r="E368" i="64"/>
  <c r="I368" i="64"/>
  <c r="E369" i="64"/>
  <c r="I369" i="64"/>
  <c r="E370" i="64"/>
  <c r="G356" i="64"/>
  <c r="AB389" i="64"/>
  <c r="AA389" i="64" s="1"/>
  <c r="J621" i="64"/>
  <c r="I621" i="64" s="1"/>
  <c r="J625" i="64"/>
  <c r="I625" i="64" s="1"/>
  <c r="J626" i="64"/>
  <c r="I626" i="64" s="1"/>
  <c r="J339" i="64"/>
  <c r="AA32" i="64"/>
  <c r="Y33" i="64" s="1"/>
  <c r="E340" i="64"/>
  <c r="G354" i="64"/>
  <c r="I355" i="64"/>
  <c r="AA355" i="64"/>
  <c r="AB400" i="64" s="1"/>
  <c r="AA400" i="64" s="1"/>
  <c r="E356" i="64"/>
  <c r="AC356" i="64"/>
  <c r="G357" i="64"/>
  <c r="Y357" i="64"/>
  <c r="AC357" i="64"/>
  <c r="G358" i="64"/>
  <c r="I362" i="64"/>
  <c r="AA362" i="64"/>
  <c r="E363" i="64"/>
  <c r="I363" i="64"/>
  <c r="AA368" i="64"/>
  <c r="J629" i="64"/>
  <c r="I629" i="64" s="1"/>
  <c r="J619" i="64"/>
  <c r="I619" i="64" s="1"/>
  <c r="J623" i="64"/>
  <c r="I623" i="64" s="1"/>
  <c r="G32" i="64"/>
  <c r="E33" i="64" s="1"/>
  <c r="E343" i="64"/>
  <c r="AA343" i="64"/>
  <c r="G346" i="64"/>
  <c r="E348" i="64"/>
  <c r="I348" i="64"/>
  <c r="I352" i="64"/>
  <c r="J397" i="64" s="1"/>
  <c r="I397" i="64" s="1"/>
  <c r="AA352" i="64"/>
  <c r="AB397" i="64" s="1"/>
  <c r="AA397" i="64" s="1"/>
  <c r="AB415" i="64"/>
  <c r="AA415" i="64" s="1"/>
  <c r="I337" i="64"/>
  <c r="AC338" i="64"/>
  <c r="AD383" i="64" s="1"/>
  <c r="AC383" i="64" s="1"/>
  <c r="G341" i="64"/>
  <c r="Y345" i="64"/>
  <c r="AB395" i="64"/>
  <c r="AA395" i="64" s="1"/>
  <c r="AD403" i="64"/>
  <c r="AC403" i="64" s="1"/>
  <c r="G362" i="64"/>
  <c r="Y368" i="64"/>
  <c r="AC371" i="64"/>
  <c r="AB417" i="64"/>
  <c r="AA417" i="64" s="1"/>
  <c r="G353" i="64"/>
  <c r="AC353" i="64"/>
  <c r="Y361" i="64"/>
  <c r="G364" i="64"/>
  <c r="Y365" i="64"/>
  <c r="Z410" i="64" s="1"/>
  <c r="Y410" i="64" s="1"/>
  <c r="AC367" i="64"/>
  <c r="AD412" i="64" s="1"/>
  <c r="AC412" i="64" s="1"/>
  <c r="G368" i="64"/>
  <c r="J371" i="64"/>
  <c r="Y344" i="64"/>
  <c r="AC344" i="64"/>
  <c r="E354" i="64"/>
  <c r="AA358" i="64"/>
  <c r="AB403" i="64" s="1"/>
  <c r="AA403" i="64" s="1"/>
  <c r="G359" i="64"/>
  <c r="Y359" i="64"/>
  <c r="AC359" i="64"/>
  <c r="E365" i="64"/>
  <c r="AC365" i="64"/>
  <c r="G366" i="64"/>
  <c r="AD415" i="64"/>
  <c r="AC415" i="64" s="1"/>
  <c r="AA373" i="64"/>
  <c r="AB418" i="64" s="1"/>
  <c r="AA418" i="64" s="1"/>
  <c r="Y374" i="64"/>
  <c r="J337" i="64"/>
  <c r="AB337" i="64"/>
  <c r="AB382" i="64" s="1"/>
  <c r="AA382" i="64" s="1"/>
  <c r="H339" i="64"/>
  <c r="AD339" i="64"/>
  <c r="H340" i="64"/>
  <c r="H341" i="64"/>
  <c r="Z341" i="64"/>
  <c r="Z386" i="64" s="1"/>
  <c r="Y386" i="64" s="1"/>
  <c r="H342" i="64"/>
  <c r="Z343" i="64"/>
  <c r="H344" i="64"/>
  <c r="H346" i="64"/>
  <c r="Z346" i="64"/>
  <c r="AD346" i="64"/>
  <c r="AD391" i="64" s="1"/>
  <c r="AC391" i="64" s="1"/>
  <c r="Z347" i="64"/>
  <c r="Z392" i="64" s="1"/>
  <c r="Y392" i="64" s="1"/>
  <c r="H348" i="64"/>
  <c r="H349" i="64"/>
  <c r="H351" i="64"/>
  <c r="H352" i="64"/>
  <c r="Z352" i="64"/>
  <c r="H353" i="64"/>
  <c r="Z353" i="64"/>
  <c r="Z398" i="64" s="1"/>
  <c r="Y398" i="64" s="1"/>
  <c r="AD353" i="64"/>
  <c r="AD398" i="64" s="1"/>
  <c r="AC398" i="64" s="1"/>
  <c r="H354" i="64"/>
  <c r="AD354" i="64"/>
  <c r="AD399" i="64" s="1"/>
  <c r="AC399" i="64" s="1"/>
  <c r="H355" i="64"/>
  <c r="Z355" i="64"/>
  <c r="Z400" i="64" s="1"/>
  <c r="Y400" i="64" s="1"/>
  <c r="Z357" i="64"/>
  <c r="H358" i="64"/>
  <c r="Z358" i="64"/>
  <c r="Z403" i="64" s="1"/>
  <c r="Y403" i="64" s="1"/>
  <c r="H359" i="64"/>
  <c r="Z359" i="64"/>
  <c r="AD359" i="64"/>
  <c r="Z360" i="64"/>
  <c r="Z405" i="64" s="1"/>
  <c r="Y405" i="64" s="1"/>
  <c r="Z361" i="64"/>
  <c r="Z406" i="64" s="1"/>
  <c r="Y406" i="64" s="1"/>
  <c r="AD361" i="64"/>
  <c r="H362" i="64"/>
  <c r="Z362" i="64"/>
  <c r="Z407" i="64" s="1"/>
  <c r="Y407" i="64" s="1"/>
  <c r="AD362" i="64"/>
  <c r="AD407" i="64" s="1"/>
  <c r="AC407" i="64" s="1"/>
  <c r="H363" i="64"/>
  <c r="AD363" i="64"/>
  <c r="AD408" i="64" s="1"/>
  <c r="AC408" i="64" s="1"/>
  <c r="AD364" i="64"/>
  <c r="AD409" i="64" s="1"/>
  <c r="AC409" i="64" s="1"/>
  <c r="AD365" i="64"/>
  <c r="H366" i="64"/>
  <c r="Z368" i="64"/>
  <c r="Z413" i="64" s="1"/>
  <c r="Y413" i="64" s="1"/>
  <c r="Z369" i="64"/>
  <c r="Z414" i="64" s="1"/>
  <c r="Y414" i="64" s="1"/>
  <c r="Z371" i="64"/>
  <c r="Z416" i="64" s="1"/>
  <c r="Y416" i="64" s="1"/>
  <c r="Z372" i="64"/>
  <c r="Z417" i="64" s="1"/>
  <c r="Y417" i="64" s="1"/>
  <c r="AD372" i="64"/>
  <c r="AD417" i="64" s="1"/>
  <c r="AC417" i="64" s="1"/>
  <c r="H373" i="64"/>
  <c r="Z373" i="64"/>
  <c r="Z418" i="64" s="1"/>
  <c r="Y418" i="64" s="1"/>
  <c r="AD373" i="64"/>
  <c r="AD418" i="64" s="1"/>
  <c r="AC418" i="64" s="1"/>
  <c r="H375" i="64"/>
  <c r="H336" i="64"/>
  <c r="Z336" i="64"/>
  <c r="AD338" i="64"/>
  <c r="AB347" i="64"/>
  <c r="AB392" i="64" s="1"/>
  <c r="AA392" i="64" s="1"/>
  <c r="AB348" i="64"/>
  <c r="AB393" i="64" s="1"/>
  <c r="AA393" i="64" s="1"/>
  <c r="Y350" i="64"/>
  <c r="AD636" i="64"/>
  <c r="AC636" i="64" s="1"/>
  <c r="AD637" i="64"/>
  <c r="AC637" i="64" s="1"/>
  <c r="AD406" i="64"/>
  <c r="AC406" i="64" s="1"/>
  <c r="AB349" i="64"/>
  <c r="AB394" i="64" s="1"/>
  <c r="AA394" i="64" s="1"/>
  <c r="Z351" i="64"/>
  <c r="Z396" i="64" s="1"/>
  <c r="Y396" i="64" s="1"/>
  <c r="AD351" i="64"/>
  <c r="AD396" i="64" s="1"/>
  <c r="AC396" i="64" s="1"/>
  <c r="AD352" i="64"/>
  <c r="AB406" i="64"/>
  <c r="AA406" i="64" s="1"/>
  <c r="AB391" i="64"/>
  <c r="AA391" i="64" s="1"/>
  <c r="AD342" i="64"/>
  <c r="AD387" i="64" s="1"/>
  <c r="AC387" i="64" s="1"/>
  <c r="Z388" i="64"/>
  <c r="Y388" i="64" s="1"/>
  <c r="Z419" i="64"/>
  <c r="Y419" i="64" s="1"/>
  <c r="AD419" i="64"/>
  <c r="AC419" i="64" s="1"/>
  <c r="Z43" i="64"/>
  <c r="AA8" i="64"/>
  <c r="Y9" i="64" s="1"/>
  <c r="H347" i="64"/>
  <c r="AD347" i="64"/>
  <c r="AD392" i="64" s="1"/>
  <c r="AC392" i="64" s="1"/>
  <c r="H360" i="64"/>
  <c r="AD371" i="64"/>
  <c r="AD416" i="64" s="1"/>
  <c r="AC416" i="64" s="1"/>
  <c r="AD397" i="64"/>
  <c r="AC397" i="64" s="1"/>
  <c r="Z340" i="64"/>
  <c r="Z385" i="64" s="1"/>
  <c r="Y385" i="64" s="1"/>
  <c r="AB388" i="64"/>
  <c r="AA388" i="64" s="1"/>
  <c r="Z344" i="64"/>
  <c r="Z389" i="64" s="1"/>
  <c r="Y389" i="64" s="1"/>
  <c r="AD344" i="64"/>
  <c r="AD389" i="64" s="1"/>
  <c r="AC389" i="64" s="1"/>
  <c r="Z397" i="64"/>
  <c r="Y397" i="64" s="1"/>
  <c r="AD360" i="64"/>
  <c r="AD405" i="64" s="1"/>
  <c r="AC405" i="64" s="1"/>
  <c r="Z367" i="64"/>
  <c r="AD620" i="64"/>
  <c r="AC620" i="64" s="1"/>
  <c r="AD621" i="64"/>
  <c r="AC621" i="64" s="1"/>
  <c r="AD623" i="64"/>
  <c r="AC623" i="64" s="1"/>
  <c r="AD624" i="64"/>
  <c r="AC624" i="64" s="1"/>
  <c r="AD625" i="64"/>
  <c r="AC625" i="64" s="1"/>
  <c r="AD626" i="64"/>
  <c r="AC626" i="64" s="1"/>
  <c r="AD618" i="64"/>
  <c r="AC618" i="64" s="1"/>
  <c r="H343" i="64"/>
  <c r="AD348" i="64"/>
  <c r="AD393" i="64" s="1"/>
  <c r="AC393" i="64" s="1"/>
  <c r="AD356" i="64"/>
  <c r="AD401" i="64" s="1"/>
  <c r="AC401" i="64" s="1"/>
  <c r="AD357" i="64"/>
  <c r="AD402" i="64" s="1"/>
  <c r="AC402" i="64" s="1"/>
  <c r="AD631" i="64"/>
  <c r="AC631" i="64" s="1"/>
  <c r="AD633" i="64"/>
  <c r="AC633" i="64" s="1"/>
  <c r="Z409" i="64"/>
  <c r="Y409" i="64" s="1"/>
  <c r="AB413" i="64"/>
  <c r="AA413" i="64" s="1"/>
  <c r="AD336" i="64"/>
  <c r="AD381" i="64" s="1"/>
  <c r="AC381" i="64" s="1"/>
  <c r="J338" i="64"/>
  <c r="AD341" i="64"/>
  <c r="AD386" i="64" s="1"/>
  <c r="AC386" i="64" s="1"/>
  <c r="AA345" i="64"/>
  <c r="AB390" i="64" s="1"/>
  <c r="AA390" i="64" s="1"/>
  <c r="F348" i="64"/>
  <c r="Z349" i="64"/>
  <c r="AD349" i="64"/>
  <c r="AD394" i="64" s="1"/>
  <c r="AC394" i="64" s="1"/>
  <c r="AD350" i="64"/>
  <c r="AD395" i="64" s="1"/>
  <c r="AC395" i="64" s="1"/>
  <c r="Z354" i="64"/>
  <c r="Z399" i="64" s="1"/>
  <c r="Y399" i="64" s="1"/>
  <c r="H364" i="64"/>
  <c r="Z366" i="64"/>
  <c r="H369" i="64"/>
  <c r="AD369" i="64"/>
  <c r="H372" i="64"/>
  <c r="Z375" i="64"/>
  <c r="Z420" i="64" s="1"/>
  <c r="Y420" i="64" s="1"/>
  <c r="AD375" i="64"/>
  <c r="AD420" i="64" s="1"/>
  <c r="AC420" i="64" s="1"/>
  <c r="AA339" i="64"/>
  <c r="AB384" i="64" s="1"/>
  <c r="AA384" i="64" s="1"/>
  <c r="F340" i="64"/>
  <c r="F343" i="64"/>
  <c r="AB351" i="64"/>
  <c r="AB396" i="64" s="1"/>
  <c r="AA396" i="64" s="1"/>
  <c r="F354" i="64"/>
  <c r="J354" i="64"/>
  <c r="F356" i="64"/>
  <c r="F357" i="64"/>
  <c r="J361" i="64"/>
  <c r="AB362" i="64"/>
  <c r="F369" i="64"/>
  <c r="J372" i="64"/>
  <c r="F374" i="64"/>
  <c r="F338" i="64"/>
  <c r="AB338" i="64"/>
  <c r="AB383" i="64" s="1"/>
  <c r="AA383" i="64" s="1"/>
  <c r="Z348" i="64"/>
  <c r="Z393" i="64" s="1"/>
  <c r="Y393" i="64" s="1"/>
  <c r="J622" i="64"/>
  <c r="I622" i="64" s="1"/>
  <c r="J630" i="64"/>
  <c r="I630" i="64" s="1"/>
  <c r="AB401" i="64"/>
  <c r="AA401" i="64" s="1"/>
  <c r="G336" i="64"/>
  <c r="AC337" i="64"/>
  <c r="AD382" i="64" s="1"/>
  <c r="AC382" i="64" s="1"/>
  <c r="Y338" i="64"/>
  <c r="Z383" i="64" s="1"/>
  <c r="Y383" i="64" s="1"/>
  <c r="Z342" i="64"/>
  <c r="Z387" i="64" s="1"/>
  <c r="Y387" i="64" s="1"/>
  <c r="AD343" i="64"/>
  <c r="AD388" i="64" s="1"/>
  <c r="AC388" i="64" s="1"/>
  <c r="F346" i="64"/>
  <c r="AA354" i="64"/>
  <c r="AD355" i="64"/>
  <c r="AD400" i="64" s="1"/>
  <c r="AC400" i="64" s="1"/>
  <c r="E364" i="64"/>
  <c r="I364" i="64"/>
  <c r="J409" i="64" s="1"/>
  <c r="I409" i="64" s="1"/>
  <c r="AA364" i="64"/>
  <c r="AB409" i="64" s="1"/>
  <c r="AA409" i="64" s="1"/>
  <c r="H365" i="64"/>
  <c r="F366" i="64"/>
  <c r="AA366" i="64"/>
  <c r="AB411" i="64" s="1"/>
  <c r="AA411" i="64" s="1"/>
  <c r="H367" i="64"/>
  <c r="AA369" i="64"/>
  <c r="AB414" i="64" s="1"/>
  <c r="AA414" i="64" s="1"/>
  <c r="I370" i="64"/>
  <c r="AA371" i="64"/>
  <c r="AB416" i="64" s="1"/>
  <c r="AA416" i="64" s="1"/>
  <c r="AA375" i="64"/>
  <c r="AB420" i="64" s="1"/>
  <c r="AA420" i="64" s="1"/>
  <c r="AD619" i="64"/>
  <c r="AC619" i="64" s="1"/>
  <c r="F55" i="62"/>
  <c r="J20" i="62"/>
  <c r="H21" i="62" s="1"/>
  <c r="I450" i="62" s="1"/>
  <c r="AD415" i="62"/>
  <c r="AC415" i="62" s="1"/>
  <c r="J343" i="62"/>
  <c r="J344" i="62"/>
  <c r="F354" i="62"/>
  <c r="F362" i="62"/>
  <c r="AD396" i="62"/>
  <c r="AC396" i="62" s="1"/>
  <c r="J365" i="62"/>
  <c r="F366" i="62"/>
  <c r="AB367" i="62"/>
  <c r="AB412" i="62" s="1"/>
  <c r="AA412" i="62" s="1"/>
  <c r="F59" i="62"/>
  <c r="G32" i="62"/>
  <c r="Z415" i="62"/>
  <c r="Y415" i="62" s="1"/>
  <c r="F343" i="62"/>
  <c r="Y345" i="62"/>
  <c r="J169" i="62"/>
  <c r="J345" i="62" s="1"/>
  <c r="E603" i="62"/>
  <c r="J667" i="62" s="1"/>
  <c r="F174" i="62"/>
  <c r="F350" i="62" s="1"/>
  <c r="Z385" i="62"/>
  <c r="Y385" i="62" s="1"/>
  <c r="AB343" i="62"/>
  <c r="AB388" i="62" s="1"/>
  <c r="AA388" i="62" s="1"/>
  <c r="AB344" i="62"/>
  <c r="AB389" i="62" s="1"/>
  <c r="AA389" i="62" s="1"/>
  <c r="AB400" i="62"/>
  <c r="AA400" i="62" s="1"/>
  <c r="AB413" i="62"/>
  <c r="AA413" i="62" s="1"/>
  <c r="Z392" i="62"/>
  <c r="Y392" i="62" s="1"/>
  <c r="AD382" i="62"/>
  <c r="AC382" i="62" s="1"/>
  <c r="AD383" i="62"/>
  <c r="AC383" i="62" s="1"/>
  <c r="AD400" i="62"/>
  <c r="AC400" i="62" s="1"/>
  <c r="AB403" i="62"/>
  <c r="AA403" i="62" s="1"/>
  <c r="AD397" i="62"/>
  <c r="AC397" i="62" s="1"/>
  <c r="G356" i="62"/>
  <c r="AC356" i="62"/>
  <c r="AD401" i="62" s="1"/>
  <c r="AC401" i="62" s="1"/>
  <c r="G359" i="62"/>
  <c r="Y360" i="62"/>
  <c r="Z405" i="62" s="1"/>
  <c r="Y405" i="62" s="1"/>
  <c r="G361" i="62"/>
  <c r="Y367" i="62"/>
  <c r="Z412" i="62" s="1"/>
  <c r="Y412" i="62" s="1"/>
  <c r="Y372" i="62"/>
  <c r="Z417" i="62" s="1"/>
  <c r="Y417" i="62" s="1"/>
  <c r="AD388" i="62"/>
  <c r="AC388" i="62" s="1"/>
  <c r="Z410" i="62"/>
  <c r="Y410" i="62" s="1"/>
  <c r="AD381" i="62"/>
  <c r="AC381" i="62" s="1"/>
  <c r="Z401" i="62"/>
  <c r="Y401" i="62" s="1"/>
  <c r="J374" i="62"/>
  <c r="F375" i="62"/>
  <c r="AB384" i="62"/>
  <c r="AA384" i="62" s="1"/>
  <c r="H349" i="62"/>
  <c r="G339" i="62"/>
  <c r="AB386" i="62"/>
  <c r="AA386" i="62" s="1"/>
  <c r="AB360" i="62"/>
  <c r="AB419" i="62"/>
  <c r="AA419" i="62" s="1"/>
  <c r="O13" i="63"/>
  <c r="AD13" i="63" s="1"/>
  <c r="F357" i="62"/>
  <c r="F358" i="62"/>
  <c r="Z411" i="62"/>
  <c r="Y411" i="62" s="1"/>
  <c r="AB390" i="62"/>
  <c r="AA390" i="62" s="1"/>
  <c r="Z55" i="62"/>
  <c r="AD20" i="62"/>
  <c r="AB21" i="62" s="1"/>
  <c r="AC450" i="62" s="1"/>
  <c r="F342" i="62"/>
  <c r="J346" i="62"/>
  <c r="J351" i="62"/>
  <c r="F364" i="62"/>
  <c r="Z413" i="62"/>
  <c r="Y413" i="62" s="1"/>
  <c r="F369" i="62"/>
  <c r="J369" i="62"/>
  <c r="AB369" i="62"/>
  <c r="AB414" i="62" s="1"/>
  <c r="AA414" i="62" s="1"/>
  <c r="AD399" i="62"/>
  <c r="AC399" i="62" s="1"/>
  <c r="AD416" i="62"/>
  <c r="AC416" i="62" s="1"/>
  <c r="AB405" i="62"/>
  <c r="AA405" i="62" s="1"/>
  <c r="AB342" i="62"/>
  <c r="AB387" i="62" s="1"/>
  <c r="AA387" i="62" s="1"/>
  <c r="J347" i="62"/>
  <c r="AB352" i="62"/>
  <c r="AB397" i="62" s="1"/>
  <c r="AA397" i="62" s="1"/>
  <c r="J353" i="62"/>
  <c r="F355" i="62"/>
  <c r="AB361" i="62"/>
  <c r="AB406" i="62" s="1"/>
  <c r="AA406" i="62" s="1"/>
  <c r="AB417" i="62"/>
  <c r="AA417" i="62" s="1"/>
  <c r="Z407" i="62"/>
  <c r="Y407" i="62" s="1"/>
  <c r="Z346" i="62"/>
  <c r="Z391" i="62" s="1"/>
  <c r="Y391" i="62" s="1"/>
  <c r="AB349" i="62"/>
  <c r="AB394" i="62" s="1"/>
  <c r="AA394" i="62" s="1"/>
  <c r="J350" i="62"/>
  <c r="AB353" i="62"/>
  <c r="AB398" i="62" s="1"/>
  <c r="AA398" i="62" s="1"/>
  <c r="AB362" i="62"/>
  <c r="AB407" i="62" s="1"/>
  <c r="AA407" i="62" s="1"/>
  <c r="J371" i="62"/>
  <c r="J337" i="62"/>
  <c r="J341" i="62"/>
  <c r="AB346" i="62"/>
  <c r="AB391" i="62" s="1"/>
  <c r="AA391" i="62" s="1"/>
  <c r="F348" i="62"/>
  <c r="Z349" i="62"/>
  <c r="Z394" i="62" s="1"/>
  <c r="Y394" i="62" s="1"/>
  <c r="AB351" i="62"/>
  <c r="AB396" i="62" s="1"/>
  <c r="AA396" i="62" s="1"/>
  <c r="F361" i="62"/>
  <c r="AB365" i="62"/>
  <c r="AB410" i="62" s="1"/>
  <c r="AA410" i="62" s="1"/>
  <c r="J370" i="62"/>
  <c r="J415" i="62" s="1"/>
  <c r="I415" i="62" s="1"/>
  <c r="J372" i="62"/>
  <c r="AC345" i="62"/>
  <c r="Y351" i="62"/>
  <c r="Z396" i="62" s="1"/>
  <c r="Y396" i="62" s="1"/>
  <c r="AC357" i="62"/>
  <c r="AD402" i="62" s="1"/>
  <c r="AC402" i="62" s="1"/>
  <c r="AC363" i="62"/>
  <c r="AD408" i="62" s="1"/>
  <c r="AC408" i="62" s="1"/>
  <c r="AC373" i="62"/>
  <c r="AD418" i="62" s="1"/>
  <c r="AC418" i="62" s="1"/>
  <c r="G374" i="62"/>
  <c r="AD640" i="62"/>
  <c r="AC640" i="62" s="1"/>
  <c r="J675" i="62"/>
  <c r="I675" i="62" s="1"/>
  <c r="AB404" i="62"/>
  <c r="AA404" i="62" s="1"/>
  <c r="G337" i="62"/>
  <c r="AB338" i="62"/>
  <c r="AB383" i="62" s="1"/>
  <c r="AA383" i="62" s="1"/>
  <c r="F339" i="62"/>
  <c r="F344" i="62"/>
  <c r="F346" i="62"/>
  <c r="F351" i="62"/>
  <c r="J352" i="62"/>
  <c r="Y355" i="62"/>
  <c r="Z400" i="62" s="1"/>
  <c r="Y400" i="62" s="1"/>
  <c r="J356" i="62"/>
  <c r="AB356" i="62"/>
  <c r="AB401" i="62" s="1"/>
  <c r="AA401" i="62" s="1"/>
  <c r="AC358" i="62"/>
  <c r="AD403" i="62" s="1"/>
  <c r="AC403" i="62" s="1"/>
  <c r="F359" i="62"/>
  <c r="F360" i="62"/>
  <c r="J360" i="62"/>
  <c r="J362" i="62"/>
  <c r="G363" i="62"/>
  <c r="AB364" i="62"/>
  <c r="AB409" i="62" s="1"/>
  <c r="AA409" i="62" s="1"/>
  <c r="AC365" i="62"/>
  <c r="AD410" i="62" s="1"/>
  <c r="AC410" i="62" s="1"/>
  <c r="J367" i="62"/>
  <c r="J412" i="62" s="1"/>
  <c r="I412" i="62" s="1"/>
  <c r="F373" i="62"/>
  <c r="J373" i="62"/>
  <c r="AB336" i="62"/>
  <c r="AB381" i="62" s="1"/>
  <c r="AA381" i="62" s="1"/>
  <c r="F340" i="62"/>
  <c r="G347" i="62"/>
  <c r="J349" i="62"/>
  <c r="AB354" i="62"/>
  <c r="AB399" i="62" s="1"/>
  <c r="AA399" i="62" s="1"/>
  <c r="J357" i="62"/>
  <c r="AB357" i="62"/>
  <c r="AB402" i="62" s="1"/>
  <c r="AA402" i="62" s="1"/>
  <c r="J359" i="62"/>
  <c r="G362" i="62"/>
  <c r="Y363" i="62"/>
  <c r="Z408" i="62" s="1"/>
  <c r="Y408" i="62" s="1"/>
  <c r="AB363" i="62"/>
  <c r="AB408" i="62" s="1"/>
  <c r="AA408" i="62" s="1"/>
  <c r="G367" i="62"/>
  <c r="F368" i="62"/>
  <c r="J368" i="62"/>
  <c r="AC372" i="62"/>
  <c r="AD417" i="62" s="1"/>
  <c r="AC417" i="62" s="1"/>
  <c r="AB373" i="62"/>
  <c r="AB418" i="62" s="1"/>
  <c r="AA418" i="62" s="1"/>
  <c r="I363" i="77"/>
  <c r="S5" i="21"/>
  <c r="AD406" i="21"/>
  <c r="AC406" i="21" s="1"/>
  <c r="J20" i="21"/>
  <c r="H21" i="21" s="1"/>
  <c r="AD633" i="21"/>
  <c r="AC633" i="21" s="1"/>
  <c r="AD637" i="21"/>
  <c r="AC637" i="21" s="1"/>
  <c r="AD646" i="21"/>
  <c r="AC646" i="21" s="1"/>
  <c r="AD668" i="21"/>
  <c r="AC668" i="21" s="1"/>
  <c r="AD674" i="21"/>
  <c r="AC674" i="21" s="1"/>
  <c r="AD618" i="21"/>
  <c r="AC618" i="21" s="1"/>
  <c r="AD622" i="21"/>
  <c r="AC622" i="21" s="1"/>
  <c r="AD626" i="21"/>
  <c r="AC626" i="21" s="1"/>
  <c r="AD630" i="21"/>
  <c r="AC630" i="21" s="1"/>
  <c r="AD632" i="21"/>
  <c r="AC632" i="21" s="1"/>
  <c r="AD647" i="21"/>
  <c r="AC647" i="21" s="1"/>
  <c r="AD649" i="21"/>
  <c r="AC649" i="21" s="1"/>
  <c r="AD651" i="21"/>
  <c r="AC651" i="21" s="1"/>
  <c r="AD653" i="21"/>
  <c r="AC653" i="21" s="1"/>
  <c r="AD659" i="21"/>
  <c r="AC659" i="21" s="1"/>
  <c r="AD663" i="21"/>
  <c r="AC663" i="21" s="1"/>
  <c r="AD665" i="21"/>
  <c r="AC665" i="21" s="1"/>
  <c r="AD675" i="21"/>
  <c r="AC675" i="21" s="1"/>
  <c r="AD677" i="21"/>
  <c r="AC677" i="21" s="1"/>
  <c r="AJ6" i="21"/>
  <c r="AD32" i="21"/>
  <c r="AB33" i="21" s="1"/>
  <c r="Z43" i="21"/>
  <c r="AD631" i="21"/>
  <c r="AC631" i="21" s="1"/>
  <c r="Y356" i="21"/>
  <c r="Y360" i="21"/>
  <c r="AA361" i="21"/>
  <c r="AC366" i="21"/>
  <c r="AA369" i="21"/>
  <c r="AB414" i="21" s="1"/>
  <c r="AA414" i="21" s="1"/>
  <c r="AC370" i="21"/>
  <c r="AA373" i="21"/>
  <c r="I345" i="21"/>
  <c r="G352" i="21"/>
  <c r="E353" i="21"/>
  <c r="I353" i="21"/>
  <c r="I357" i="21"/>
  <c r="G358" i="21"/>
  <c r="E359" i="21"/>
  <c r="F375" i="21"/>
  <c r="J674" i="21"/>
  <c r="I674" i="21" s="1"/>
  <c r="J676" i="21"/>
  <c r="I676" i="21" s="1"/>
  <c r="J618" i="21"/>
  <c r="I618" i="21" s="1"/>
  <c r="J620" i="21"/>
  <c r="I620" i="21" s="1"/>
  <c r="J626" i="21"/>
  <c r="I626" i="21" s="1"/>
  <c r="J629" i="21"/>
  <c r="I629" i="21" s="1"/>
  <c r="J635" i="21"/>
  <c r="I635" i="21" s="1"/>
  <c r="J637" i="21"/>
  <c r="I637" i="21" s="1"/>
  <c r="J639" i="21"/>
  <c r="I639" i="21" s="1"/>
  <c r="J647" i="21"/>
  <c r="I647" i="21" s="1"/>
  <c r="J651" i="21"/>
  <c r="I651" i="21" s="1"/>
  <c r="J653" i="21"/>
  <c r="I653" i="21" s="1"/>
  <c r="J655" i="21"/>
  <c r="I655" i="21" s="1"/>
  <c r="J663" i="21"/>
  <c r="I663" i="21" s="1"/>
  <c r="J665" i="21"/>
  <c r="I665" i="21" s="1"/>
  <c r="J669" i="21"/>
  <c r="I669" i="21" s="1"/>
  <c r="J675" i="21"/>
  <c r="I675" i="21" s="1"/>
  <c r="E341" i="21"/>
  <c r="I341" i="21"/>
  <c r="E343" i="21"/>
  <c r="E345" i="21"/>
  <c r="I361" i="21"/>
  <c r="G362" i="21"/>
  <c r="I363" i="21"/>
  <c r="E365" i="21"/>
  <c r="E367" i="21"/>
  <c r="I367" i="21"/>
  <c r="J336" i="21"/>
  <c r="J628" i="21"/>
  <c r="I628" i="21" s="1"/>
  <c r="J630" i="21"/>
  <c r="I630" i="21" s="1"/>
  <c r="J638" i="21"/>
  <c r="I638" i="21" s="1"/>
  <c r="J640" i="21"/>
  <c r="I640" i="21" s="1"/>
  <c r="F43" i="21"/>
  <c r="AA336" i="21"/>
  <c r="AA339" i="21"/>
  <c r="Y341" i="21"/>
  <c r="Z386" i="21" s="1"/>
  <c r="Y386" i="21" s="1"/>
  <c r="AA342" i="21"/>
  <c r="AC343" i="21"/>
  <c r="Y345" i="21"/>
  <c r="AA346" i="21"/>
  <c r="AA350" i="21"/>
  <c r="AC351" i="21"/>
  <c r="Y353" i="21"/>
  <c r="Z398" i="21" s="1"/>
  <c r="Y398" i="21" s="1"/>
  <c r="AA354" i="21"/>
  <c r="AB399" i="21" s="1"/>
  <c r="AA399" i="21" s="1"/>
  <c r="AC355" i="21"/>
  <c r="Y357" i="21"/>
  <c r="AA358" i="21"/>
  <c r="AB403" i="21" s="1"/>
  <c r="AA403" i="21" s="1"/>
  <c r="Y361" i="21"/>
  <c r="AC363" i="21"/>
  <c r="Y365" i="21"/>
  <c r="AA366" i="21"/>
  <c r="AB391" i="21"/>
  <c r="AA391" i="21" s="1"/>
  <c r="F59" i="21"/>
  <c r="G32" i="21"/>
  <c r="E33" i="21" s="1"/>
  <c r="J650" i="21"/>
  <c r="I650" i="21" s="1"/>
  <c r="J652" i="21"/>
  <c r="I652" i="21" s="1"/>
  <c r="J654" i="21"/>
  <c r="I654" i="21" s="1"/>
  <c r="J656" i="21"/>
  <c r="I656" i="21" s="1"/>
  <c r="J658" i="21"/>
  <c r="I658" i="21" s="1"/>
  <c r="J672" i="21"/>
  <c r="AD619" i="21"/>
  <c r="AC619" i="21" s="1"/>
  <c r="AD621" i="21"/>
  <c r="AC621" i="21" s="1"/>
  <c r="AD628" i="21"/>
  <c r="AC628" i="21" s="1"/>
  <c r="AD639" i="21"/>
  <c r="AC639" i="21" s="1"/>
  <c r="AD641" i="21"/>
  <c r="AC641" i="21" s="1"/>
  <c r="AD652" i="21"/>
  <c r="AC652" i="21" s="1"/>
  <c r="AD656" i="21"/>
  <c r="AC656" i="21" s="1"/>
  <c r="AD660" i="21"/>
  <c r="AC660" i="21" s="1"/>
  <c r="AD662" i="21"/>
  <c r="AC662" i="21" s="1"/>
  <c r="AD666" i="21"/>
  <c r="AC666" i="21" s="1"/>
  <c r="AD670" i="21"/>
  <c r="AC670" i="21" s="1"/>
  <c r="AD672" i="21"/>
  <c r="AC672" i="21" s="1"/>
  <c r="AD620" i="21"/>
  <c r="AC620" i="21" s="1"/>
  <c r="AD624" i="21"/>
  <c r="AC624" i="21" s="1"/>
  <c r="AD629" i="21"/>
  <c r="AC629" i="21" s="1"/>
  <c r="AD645" i="21"/>
  <c r="AC645" i="21" s="1"/>
  <c r="AD634" i="21"/>
  <c r="AC634" i="21" s="1"/>
  <c r="AD669" i="21"/>
  <c r="AC669" i="21" s="1"/>
  <c r="AD671" i="21"/>
  <c r="AC671" i="21" s="1"/>
  <c r="AD673" i="21"/>
  <c r="AC673" i="21" s="1"/>
  <c r="AC371" i="21"/>
  <c r="AD343" i="21"/>
  <c r="AD350" i="21"/>
  <c r="AB353" i="21"/>
  <c r="Z356" i="21"/>
  <c r="AB351" i="21"/>
  <c r="AD356" i="21"/>
  <c r="Z358" i="21"/>
  <c r="I342" i="21"/>
  <c r="J350" i="21"/>
  <c r="F352" i="21"/>
  <c r="H353" i="21"/>
  <c r="F354" i="21"/>
  <c r="H355" i="21"/>
  <c r="F356" i="21"/>
  <c r="J356" i="21"/>
  <c r="H359" i="21"/>
  <c r="F360" i="21"/>
  <c r="H375" i="21"/>
  <c r="G346" i="21"/>
  <c r="I351" i="21"/>
  <c r="G336" i="21"/>
  <c r="E337" i="21"/>
  <c r="E342" i="21"/>
  <c r="AD413" i="21"/>
  <c r="AC413" i="21" s="1"/>
  <c r="AA360" i="21"/>
  <c r="AB340" i="21"/>
  <c r="AB385" i="21" s="1"/>
  <c r="AA385" i="21" s="1"/>
  <c r="H341" i="21"/>
  <c r="F373" i="21"/>
  <c r="J621" i="21"/>
  <c r="I621" i="21" s="1"/>
  <c r="J634" i="21"/>
  <c r="I634" i="21" s="1"/>
  <c r="AD643" i="21"/>
  <c r="AC643" i="21" s="1"/>
  <c r="Y336" i="21"/>
  <c r="AA337" i="21"/>
  <c r="AB382" i="21" s="1"/>
  <c r="AA382" i="21" s="1"/>
  <c r="AC338" i="21"/>
  <c r="AD383" i="21" s="1"/>
  <c r="AC383" i="21" s="1"/>
  <c r="AC340" i="21"/>
  <c r="AA347" i="21"/>
  <c r="AA351" i="21"/>
  <c r="AB396" i="21" s="1"/>
  <c r="AA396" i="21" s="1"/>
  <c r="Y358" i="21"/>
  <c r="AA359" i="21"/>
  <c r="F340" i="21"/>
  <c r="H365" i="21"/>
  <c r="F366" i="21"/>
  <c r="J366" i="21"/>
  <c r="F368" i="21"/>
  <c r="J368" i="21"/>
  <c r="H369" i="21"/>
  <c r="J375" i="21"/>
  <c r="Z409" i="21"/>
  <c r="Y409" i="21" s="1"/>
  <c r="AC339" i="21"/>
  <c r="Y20" i="21"/>
  <c r="O13" i="22"/>
  <c r="AD13" i="22" s="1"/>
  <c r="Z408" i="21"/>
  <c r="Y408" i="21" s="1"/>
  <c r="AD391" i="21"/>
  <c r="AC391" i="21" s="1"/>
  <c r="Y499" i="21"/>
  <c r="AD627" i="21" s="1"/>
  <c r="AC627" i="21" s="1"/>
  <c r="Y119" i="21"/>
  <c r="Y339" i="21" s="1"/>
  <c r="J645" i="21"/>
  <c r="I645" i="21" s="1"/>
  <c r="J649" i="21"/>
  <c r="I649" i="21" s="1"/>
  <c r="Z59" i="21"/>
  <c r="AA32" i="21"/>
  <c r="Y33" i="21" s="1"/>
  <c r="AD402" i="21"/>
  <c r="AC402" i="21" s="1"/>
  <c r="Z81" i="21"/>
  <c r="Z345" i="21" s="1"/>
  <c r="Y450" i="21"/>
  <c r="AD642" i="21" s="1"/>
  <c r="AC642" i="21" s="1"/>
  <c r="H340" i="21"/>
  <c r="F346" i="21"/>
  <c r="F363" i="21"/>
  <c r="J369" i="21"/>
  <c r="J414" i="21" s="1"/>
  <c r="I414" i="21" s="1"/>
  <c r="G341" i="21"/>
  <c r="J657" i="21"/>
  <c r="I657" i="21" s="1"/>
  <c r="J673" i="21"/>
  <c r="I673" i="21" s="1"/>
  <c r="J677" i="21"/>
  <c r="I677" i="21" s="1"/>
  <c r="AD640" i="21"/>
  <c r="AC640" i="21" s="1"/>
  <c r="AD636" i="21"/>
  <c r="AC636" i="21" s="1"/>
  <c r="Y346" i="21"/>
  <c r="Z391" i="21" s="1"/>
  <c r="Y391" i="21" s="1"/>
  <c r="AC348" i="21"/>
  <c r="Y350" i="21"/>
  <c r="F371" i="21"/>
  <c r="J371" i="21"/>
  <c r="H372" i="21"/>
  <c r="AM4" i="21"/>
  <c r="Z339" i="21"/>
  <c r="AD638" i="21"/>
  <c r="AC638" i="21" s="1"/>
  <c r="AD661" i="21"/>
  <c r="AC661" i="21" s="1"/>
  <c r="Y338" i="21"/>
  <c r="Z383" i="21" s="1"/>
  <c r="Y383" i="21" s="1"/>
  <c r="AC347" i="21"/>
  <c r="AC358" i="21"/>
  <c r="AC337" i="21"/>
  <c r="Y362" i="21"/>
  <c r="Y370" i="21"/>
  <c r="AC372" i="21"/>
  <c r="AB342" i="21"/>
  <c r="Z373" i="21"/>
  <c r="AB336" i="21"/>
  <c r="P6" i="21"/>
  <c r="I337" i="21"/>
  <c r="E340" i="21"/>
  <c r="G343" i="21"/>
  <c r="E344" i="21"/>
  <c r="I344" i="21"/>
  <c r="J346" i="21"/>
  <c r="F353" i="21"/>
  <c r="I355" i="21"/>
  <c r="G356" i="21"/>
  <c r="I358" i="21"/>
  <c r="J363" i="21"/>
  <c r="J365" i="21"/>
  <c r="J367" i="21"/>
  <c r="G374" i="21"/>
  <c r="H348" i="21"/>
  <c r="G364" i="21"/>
  <c r="F369" i="21"/>
  <c r="J624" i="21"/>
  <c r="I624" i="21" s="1"/>
  <c r="J632" i="21"/>
  <c r="I632" i="21" s="1"/>
  <c r="J643" i="21"/>
  <c r="I643" i="21" s="1"/>
  <c r="J660" i="21"/>
  <c r="I660" i="21" s="1"/>
  <c r="J670" i="21"/>
  <c r="I670" i="21" s="1"/>
  <c r="AC356" i="21"/>
  <c r="AD370" i="21"/>
  <c r="AD352" i="21"/>
  <c r="J337" i="21"/>
  <c r="I347" i="21"/>
  <c r="H349" i="21"/>
  <c r="H354" i="21"/>
  <c r="J355" i="21"/>
  <c r="F361" i="21"/>
  <c r="I366" i="21"/>
  <c r="H371" i="21"/>
  <c r="G373" i="21"/>
  <c r="H374" i="21"/>
  <c r="J358" i="21"/>
  <c r="I374" i="21"/>
  <c r="J622" i="21"/>
  <c r="I622" i="21" s="1"/>
  <c r="J631" i="21"/>
  <c r="I631" i="21" s="1"/>
  <c r="J633" i="21"/>
  <c r="I633" i="21" s="1"/>
  <c r="J644" i="21"/>
  <c r="I644" i="21" s="1"/>
  <c r="J648" i="21"/>
  <c r="I648" i="21" s="1"/>
  <c r="AD625" i="21"/>
  <c r="AC625" i="21" s="1"/>
  <c r="AD648" i="21"/>
  <c r="AC648" i="21" s="1"/>
  <c r="Y342" i="21"/>
  <c r="AC344" i="21"/>
  <c r="AC354" i="21"/>
  <c r="AD399" i="21" s="1"/>
  <c r="AC399" i="21" s="1"/>
  <c r="Z336" i="21"/>
  <c r="J341" i="21"/>
  <c r="H342" i="21"/>
  <c r="H346" i="21"/>
  <c r="E349" i="21"/>
  <c r="G350" i="21"/>
  <c r="J352" i="21"/>
  <c r="I359" i="21"/>
  <c r="J361" i="21"/>
  <c r="J362" i="21"/>
  <c r="H363" i="21"/>
  <c r="F364" i="21"/>
  <c r="J364" i="21"/>
  <c r="H339" i="21"/>
  <c r="H366" i="21"/>
  <c r="J625" i="21"/>
  <c r="I625" i="21" s="1"/>
  <c r="J641" i="21"/>
  <c r="I641" i="21" s="1"/>
  <c r="J659" i="21"/>
  <c r="I659" i="21" s="1"/>
  <c r="J661" i="21"/>
  <c r="I661" i="21" s="1"/>
  <c r="J671" i="21"/>
  <c r="I671" i="21" s="1"/>
  <c r="E363" i="77"/>
  <c r="F348" i="68"/>
  <c r="G353" i="68"/>
  <c r="G358" i="68"/>
  <c r="H369" i="68"/>
  <c r="H370" i="68"/>
  <c r="H361" i="68"/>
  <c r="H362" i="68"/>
  <c r="H365" i="68"/>
  <c r="F361" i="68"/>
  <c r="J361" i="68"/>
  <c r="F362" i="68"/>
  <c r="J366" i="68"/>
  <c r="E359" i="68"/>
  <c r="E368" i="68"/>
  <c r="X10" i="68"/>
  <c r="G349" i="68"/>
  <c r="H651" i="68"/>
  <c r="G651" i="68" s="1"/>
  <c r="H658" i="68"/>
  <c r="G658" i="68" s="1"/>
  <c r="H660" i="68"/>
  <c r="G660" i="68" s="1"/>
  <c r="H670" i="68"/>
  <c r="G670" i="68" s="1"/>
  <c r="S4" i="77"/>
  <c r="F365" i="77"/>
  <c r="F366" i="77"/>
  <c r="F367" i="77"/>
  <c r="F368" i="77"/>
  <c r="F369" i="77"/>
  <c r="F370" i="77"/>
  <c r="F371" i="77"/>
  <c r="F372" i="77"/>
  <c r="F373" i="77"/>
  <c r="F374" i="77"/>
  <c r="F361" i="77"/>
  <c r="F362" i="77"/>
  <c r="F363" i="77"/>
  <c r="F364" i="77"/>
  <c r="F179" i="77"/>
  <c r="F355" i="77" s="1"/>
  <c r="H336" i="77"/>
  <c r="F339" i="77"/>
  <c r="F340" i="77"/>
  <c r="F346" i="77"/>
  <c r="J346" i="77"/>
  <c r="J643" i="77"/>
  <c r="I643" i="77" s="1"/>
  <c r="J644" i="77"/>
  <c r="I644" i="77" s="1"/>
  <c r="J645" i="77"/>
  <c r="I645" i="77" s="1"/>
  <c r="J646" i="77"/>
  <c r="I646" i="77" s="1"/>
  <c r="J647" i="77"/>
  <c r="I647" i="77" s="1"/>
  <c r="J648" i="77"/>
  <c r="I648" i="77" s="1"/>
  <c r="J649" i="77"/>
  <c r="I649" i="77" s="1"/>
  <c r="J650" i="77"/>
  <c r="I650" i="77" s="1"/>
  <c r="J651" i="77"/>
  <c r="I651" i="77" s="1"/>
  <c r="J652" i="77"/>
  <c r="I652" i="77" s="1"/>
  <c r="J653" i="77"/>
  <c r="I653" i="77" s="1"/>
  <c r="J654" i="77"/>
  <c r="I654" i="77" s="1"/>
  <c r="J655" i="77"/>
  <c r="I655" i="77" s="1"/>
  <c r="J656" i="77"/>
  <c r="I656" i="77" s="1"/>
  <c r="J657" i="77"/>
  <c r="I657" i="77" s="1"/>
  <c r="J658" i="77"/>
  <c r="I658" i="77" s="1"/>
  <c r="J659" i="77"/>
  <c r="I659" i="77" s="1"/>
  <c r="J660" i="77"/>
  <c r="I660" i="77" s="1"/>
  <c r="J661" i="77"/>
  <c r="I661" i="77" s="1"/>
  <c r="J662" i="77"/>
  <c r="I662" i="77" s="1"/>
  <c r="J663" i="77"/>
  <c r="I663" i="77" s="1"/>
  <c r="J664" i="77"/>
  <c r="I664" i="77" s="1"/>
  <c r="J665" i="77"/>
  <c r="I665" i="77" s="1"/>
  <c r="J666" i="77"/>
  <c r="I666" i="77" s="1"/>
  <c r="J668" i="77"/>
  <c r="I668" i="77" s="1"/>
  <c r="J669" i="77"/>
  <c r="I669" i="77" s="1"/>
  <c r="J670" i="77"/>
  <c r="I670" i="77" s="1"/>
  <c r="J671" i="77"/>
  <c r="I671" i="77" s="1"/>
  <c r="J672" i="77"/>
  <c r="I672" i="77" s="1"/>
  <c r="J673" i="77"/>
  <c r="I673" i="77" s="1"/>
  <c r="J674" i="77"/>
  <c r="I674" i="77" s="1"/>
  <c r="J675" i="77"/>
  <c r="I675" i="77" s="1"/>
  <c r="J676" i="77"/>
  <c r="I676" i="77" s="1"/>
  <c r="J677" i="77"/>
  <c r="I677" i="77" s="1"/>
  <c r="H340" i="77"/>
  <c r="H350" i="77"/>
  <c r="H351" i="77"/>
  <c r="H352" i="77"/>
  <c r="H353" i="77"/>
  <c r="H354" i="77"/>
  <c r="H355" i="77"/>
  <c r="H356" i="77"/>
  <c r="H357" i="77"/>
  <c r="H358" i="77"/>
  <c r="H359" i="77"/>
  <c r="H360" i="77"/>
  <c r="H361" i="77"/>
  <c r="H362" i="77"/>
  <c r="H363" i="77"/>
  <c r="H364" i="77"/>
  <c r="H365" i="77"/>
  <c r="H366" i="77"/>
  <c r="H367" i="77"/>
  <c r="H368" i="77"/>
  <c r="H369" i="77"/>
  <c r="H370" i="77"/>
  <c r="H371" i="77"/>
  <c r="H372" i="77"/>
  <c r="H373" i="77"/>
  <c r="H374" i="77"/>
  <c r="H375" i="77"/>
  <c r="G350" i="77"/>
  <c r="G351" i="77"/>
  <c r="G352" i="77"/>
  <c r="G353" i="77"/>
  <c r="G354" i="77"/>
  <c r="G355" i="77"/>
  <c r="G356" i="77"/>
  <c r="G357" i="77"/>
  <c r="G358" i="77"/>
  <c r="G359" i="77"/>
  <c r="H345" i="77"/>
  <c r="H337" i="77"/>
  <c r="H338" i="77"/>
  <c r="J339" i="77"/>
  <c r="H341" i="77"/>
  <c r="H342" i="77"/>
  <c r="H343" i="77"/>
  <c r="H344" i="77"/>
  <c r="F337" i="77"/>
  <c r="J337" i="77"/>
  <c r="F338" i="77"/>
  <c r="J338" i="77"/>
  <c r="F341" i="77"/>
  <c r="J341" i="77"/>
  <c r="F342" i="77"/>
  <c r="J342" i="77"/>
  <c r="F343" i="77"/>
  <c r="H346" i="77"/>
  <c r="H347" i="77"/>
  <c r="H348" i="77"/>
  <c r="H349" i="77"/>
  <c r="F336" i="77"/>
  <c r="J336" i="77"/>
  <c r="Y337" i="77"/>
  <c r="AC337" i="77"/>
  <c r="Y345" i="77"/>
  <c r="Y361" i="77"/>
  <c r="J343" i="77"/>
  <c r="AB343" i="77"/>
  <c r="F344" i="77"/>
  <c r="J344" i="77"/>
  <c r="AB344" i="77"/>
  <c r="F360" i="77"/>
  <c r="J360" i="77"/>
  <c r="AB360" i="77"/>
  <c r="AB406" i="77"/>
  <c r="AA406" i="77" s="1"/>
  <c r="Y119" i="77"/>
  <c r="Y339" i="77" s="1"/>
  <c r="G340" i="77"/>
  <c r="G360" i="77"/>
  <c r="Y360" i="77"/>
  <c r="AC360" i="77"/>
  <c r="J667" i="77"/>
  <c r="AD623" i="77"/>
  <c r="AC623" i="77" s="1"/>
  <c r="AC119" i="77"/>
  <c r="AC339" i="77" s="1"/>
  <c r="AD32" i="77"/>
  <c r="AB33" i="77" s="1"/>
  <c r="J8" i="77"/>
  <c r="H9" i="77" s="1"/>
  <c r="F18" i="78" s="1"/>
  <c r="H18" i="78" s="1"/>
  <c r="O13" i="78"/>
  <c r="AD13" i="78" s="1"/>
  <c r="O15" i="78" s="1"/>
  <c r="G337" i="77"/>
  <c r="H339" i="77"/>
  <c r="G345" i="77"/>
  <c r="G361" i="77"/>
  <c r="AD632" i="77"/>
  <c r="AC632" i="77" s="1"/>
  <c r="G336" i="77"/>
  <c r="Y336" i="77"/>
  <c r="G338" i="77"/>
  <c r="G341" i="77"/>
  <c r="Y341" i="77"/>
  <c r="AC341" i="77"/>
  <c r="G342" i="77"/>
  <c r="Y342" i="77"/>
  <c r="AC342" i="77"/>
  <c r="G343" i="77"/>
  <c r="Y343" i="77"/>
  <c r="AC343" i="77"/>
  <c r="G344" i="77"/>
  <c r="Y344" i="77"/>
  <c r="AC344" i="77"/>
  <c r="AC374" i="77"/>
  <c r="G375" i="77"/>
  <c r="Y375" i="77"/>
  <c r="AB346" i="77"/>
  <c r="F347" i="77"/>
  <c r="J347" i="77"/>
  <c r="AB347" i="77"/>
  <c r="F348" i="77"/>
  <c r="J348" i="77"/>
  <c r="AB348" i="77"/>
  <c r="F349" i="77"/>
  <c r="J349" i="77"/>
  <c r="AB349" i="77"/>
  <c r="J350" i="77"/>
  <c r="AB350" i="77"/>
  <c r="F351" i="77"/>
  <c r="J351" i="77"/>
  <c r="AB351" i="77"/>
  <c r="F352" i="77"/>
  <c r="J352" i="77"/>
  <c r="AB352" i="77"/>
  <c r="F353" i="77"/>
  <c r="J353" i="77"/>
  <c r="AB353" i="77"/>
  <c r="F354" i="77"/>
  <c r="J354" i="77"/>
  <c r="AB354" i="77"/>
  <c r="J355" i="77"/>
  <c r="AB355" i="77"/>
  <c r="F356" i="77"/>
  <c r="J356" i="77"/>
  <c r="AB356" i="77"/>
  <c r="F357" i="77"/>
  <c r="J357" i="77"/>
  <c r="AB357" i="77"/>
  <c r="F358" i="77"/>
  <c r="J358" i="77"/>
  <c r="AB358" i="77"/>
  <c r="F359" i="77"/>
  <c r="J359" i="77"/>
  <c r="AB359" i="77"/>
  <c r="AC361" i="77"/>
  <c r="G362" i="77"/>
  <c r="Y362" i="77"/>
  <c r="AC362" i="77"/>
  <c r="G363" i="77"/>
  <c r="Y363" i="77"/>
  <c r="Z408" i="77" s="1"/>
  <c r="Y408" i="77" s="1"/>
  <c r="AC363" i="77"/>
  <c r="AD408" i="77" s="1"/>
  <c r="AC408" i="77" s="1"/>
  <c r="G364" i="77"/>
  <c r="Y364" i="77"/>
  <c r="AC364" i="77"/>
  <c r="G365" i="77"/>
  <c r="Y365" i="77"/>
  <c r="Z410" i="77" s="1"/>
  <c r="Y410" i="77" s="1"/>
  <c r="AC365" i="77"/>
  <c r="G366" i="77"/>
  <c r="Y366" i="77"/>
  <c r="AC366" i="77"/>
  <c r="G367" i="77"/>
  <c r="Y367" i="77"/>
  <c r="AC367" i="77"/>
  <c r="G368" i="77"/>
  <c r="Y368" i="77"/>
  <c r="AC368" i="77"/>
  <c r="G369" i="77"/>
  <c r="Y369" i="77"/>
  <c r="Z414" i="77" s="1"/>
  <c r="Y414" i="77" s="1"/>
  <c r="AC369" i="77"/>
  <c r="G370" i="77"/>
  <c r="Y370" i="77"/>
  <c r="AC370" i="77"/>
  <c r="G371" i="77"/>
  <c r="Y371" i="77"/>
  <c r="AC371" i="77"/>
  <c r="G372" i="77"/>
  <c r="Y372" i="77"/>
  <c r="AC372" i="77"/>
  <c r="G373" i="77"/>
  <c r="Y373" i="77"/>
  <c r="Z418" i="77" s="1"/>
  <c r="Y418" i="77" s="1"/>
  <c r="AC373" i="77"/>
  <c r="G374" i="77"/>
  <c r="Y374" i="77"/>
  <c r="F375" i="77"/>
  <c r="J375" i="77"/>
  <c r="AA336" i="77"/>
  <c r="AA337" i="77"/>
  <c r="AA345" i="77"/>
  <c r="F174" i="77"/>
  <c r="F350" i="77" s="1"/>
  <c r="Y8" i="77"/>
  <c r="AA20" i="77"/>
  <c r="Y21" i="77" s="1"/>
  <c r="Z174" i="77" s="1"/>
  <c r="Z350" i="77" s="1"/>
  <c r="AA340" i="77"/>
  <c r="AA350" i="77"/>
  <c r="AA351" i="77"/>
  <c r="AA352" i="77"/>
  <c r="AA353" i="77"/>
  <c r="AB398" i="77" s="1"/>
  <c r="AA398" i="77" s="1"/>
  <c r="AA354" i="77"/>
  <c r="AA355" i="77"/>
  <c r="AA356" i="77"/>
  <c r="AB401" i="77" s="1"/>
  <c r="AA401" i="77" s="1"/>
  <c r="AA357" i="77"/>
  <c r="AA358" i="77"/>
  <c r="AB403" i="77" s="1"/>
  <c r="AA403" i="77" s="1"/>
  <c r="AA359" i="77"/>
  <c r="AD628" i="77"/>
  <c r="AC628" i="77" s="1"/>
  <c r="AD629" i="77"/>
  <c r="AC629" i="77" s="1"/>
  <c r="J169" i="77"/>
  <c r="J345" i="77" s="1"/>
  <c r="E336" i="77"/>
  <c r="I336" i="77"/>
  <c r="E337" i="77"/>
  <c r="I337" i="77"/>
  <c r="Z396" i="77"/>
  <c r="Y396" i="77" s="1"/>
  <c r="AD396" i="77"/>
  <c r="AC396" i="77" s="1"/>
  <c r="AD398" i="77"/>
  <c r="AC398" i="77" s="1"/>
  <c r="I340" i="77"/>
  <c r="AD388" i="77"/>
  <c r="AC388" i="77" s="1"/>
  <c r="E346" i="77"/>
  <c r="I346" i="77"/>
  <c r="AA346" i="77"/>
  <c r="AB391" i="77" s="1"/>
  <c r="AA391" i="77" s="1"/>
  <c r="E347" i="77"/>
  <c r="I347" i="77"/>
  <c r="AA347" i="77"/>
  <c r="E348" i="77"/>
  <c r="I348" i="77"/>
  <c r="AA348" i="77"/>
  <c r="E349" i="77"/>
  <c r="I349" i="77"/>
  <c r="AA349" i="77"/>
  <c r="E350" i="77"/>
  <c r="I350" i="77"/>
  <c r="E351" i="77"/>
  <c r="I351" i="77"/>
  <c r="E353" i="77"/>
  <c r="I353" i="77"/>
  <c r="I355" i="77"/>
  <c r="E357" i="77"/>
  <c r="I357" i="77"/>
  <c r="E364" i="77"/>
  <c r="I364" i="77"/>
  <c r="AD636" i="77"/>
  <c r="AC636" i="77" s="1"/>
  <c r="AD637" i="77"/>
  <c r="AC637" i="77" s="1"/>
  <c r="E338" i="77"/>
  <c r="I338" i="77"/>
  <c r="J383" i="77" s="1"/>
  <c r="I383" i="77" s="1"/>
  <c r="I345" i="77"/>
  <c r="I365" i="77"/>
  <c r="AA365" i="77"/>
  <c r="AD621" i="77"/>
  <c r="AC621" i="77" s="1"/>
  <c r="Z339" i="77"/>
  <c r="E341" i="77"/>
  <c r="AA341" i="77"/>
  <c r="E342" i="77"/>
  <c r="AA342" i="77"/>
  <c r="AB387" i="77" s="1"/>
  <c r="AA387" i="77" s="1"/>
  <c r="E343" i="77"/>
  <c r="AA343" i="77"/>
  <c r="E344" i="77"/>
  <c r="I344" i="77"/>
  <c r="AA344" i="77"/>
  <c r="E345" i="77"/>
  <c r="G346" i="77"/>
  <c r="Y346" i="77"/>
  <c r="AC346" i="77"/>
  <c r="G347" i="77"/>
  <c r="Y347" i="77"/>
  <c r="Z392" i="77" s="1"/>
  <c r="Y392" i="77" s="1"/>
  <c r="AC347" i="77"/>
  <c r="G348" i="77"/>
  <c r="Y348" i="77"/>
  <c r="AC348" i="77"/>
  <c r="G349" i="77"/>
  <c r="Y349" i="77"/>
  <c r="AC349" i="77"/>
  <c r="E352" i="77"/>
  <c r="I352" i="77"/>
  <c r="E354" i="77"/>
  <c r="I354" i="77"/>
  <c r="E356" i="77"/>
  <c r="I356" i="77"/>
  <c r="E358" i="77"/>
  <c r="I358" i="77"/>
  <c r="E360" i="77"/>
  <c r="I360" i="77"/>
  <c r="AD619" i="77"/>
  <c r="AC619" i="77" s="1"/>
  <c r="AD620" i="77"/>
  <c r="AC620" i="77" s="1"/>
  <c r="AD625" i="77"/>
  <c r="AC625" i="77" s="1"/>
  <c r="AD630" i="77"/>
  <c r="AC630" i="77" s="1"/>
  <c r="AD622" i="77"/>
  <c r="AC622" i="77" s="1"/>
  <c r="AD631" i="77"/>
  <c r="AC631" i="77" s="1"/>
  <c r="AD639" i="77"/>
  <c r="AC639" i="77" s="1"/>
  <c r="E359" i="77"/>
  <c r="I359" i="77"/>
  <c r="E361" i="77"/>
  <c r="I361" i="77"/>
  <c r="E362" i="77"/>
  <c r="I362" i="77"/>
  <c r="E366" i="77"/>
  <c r="I366" i="77"/>
  <c r="AA366" i="77"/>
  <c r="E367" i="77"/>
  <c r="I367" i="77"/>
  <c r="AA367" i="77"/>
  <c r="E368" i="77"/>
  <c r="I368" i="77"/>
  <c r="AA368" i="77"/>
  <c r="E369" i="77"/>
  <c r="I369" i="77"/>
  <c r="AA369" i="77"/>
  <c r="E370" i="77"/>
  <c r="I370" i="77"/>
  <c r="AA370" i="77"/>
  <c r="E371" i="77"/>
  <c r="I371" i="77"/>
  <c r="AA371" i="77"/>
  <c r="E372" i="77"/>
  <c r="I372" i="77"/>
  <c r="AA372" i="77"/>
  <c r="E373" i="77"/>
  <c r="I373" i="77"/>
  <c r="AA373" i="77"/>
  <c r="E374" i="77"/>
  <c r="I374" i="77"/>
  <c r="AA374" i="77"/>
  <c r="AB419" i="77" s="1"/>
  <c r="AA419" i="77" s="1"/>
  <c r="AD624" i="77"/>
  <c r="AC624" i="77" s="1"/>
  <c r="AD633" i="77"/>
  <c r="AC633" i="77" s="1"/>
  <c r="AD641" i="77"/>
  <c r="AC641" i="77" s="1"/>
  <c r="AD643" i="77"/>
  <c r="AC643" i="77" s="1"/>
  <c r="AD644" i="77"/>
  <c r="AC644" i="77" s="1"/>
  <c r="AD645" i="77"/>
  <c r="AC645" i="77" s="1"/>
  <c r="AD646" i="77"/>
  <c r="AC646" i="77" s="1"/>
  <c r="AD647" i="77"/>
  <c r="AC647" i="77" s="1"/>
  <c r="AD648" i="77"/>
  <c r="AC648" i="77" s="1"/>
  <c r="AD649" i="77"/>
  <c r="AC649" i="77" s="1"/>
  <c r="AD650" i="77"/>
  <c r="AC650" i="77" s="1"/>
  <c r="AD651" i="77"/>
  <c r="AC651" i="77" s="1"/>
  <c r="AD652" i="77"/>
  <c r="AC652" i="77" s="1"/>
  <c r="AD653" i="77"/>
  <c r="AC653" i="77" s="1"/>
  <c r="AD654" i="77"/>
  <c r="AC654" i="77" s="1"/>
  <c r="AD655" i="77"/>
  <c r="AC655" i="77" s="1"/>
  <c r="AD656" i="77"/>
  <c r="AC656" i="77" s="1"/>
  <c r="AD657" i="77"/>
  <c r="AC657" i="77" s="1"/>
  <c r="AD658" i="77"/>
  <c r="AC658" i="77" s="1"/>
  <c r="AD659" i="77"/>
  <c r="AC659" i="77" s="1"/>
  <c r="AD660" i="77"/>
  <c r="AC660" i="77" s="1"/>
  <c r="AD661" i="77"/>
  <c r="AC661" i="77" s="1"/>
  <c r="AD662" i="77"/>
  <c r="AC662" i="77" s="1"/>
  <c r="AD663" i="77"/>
  <c r="AC663" i="77" s="1"/>
  <c r="AD664" i="77"/>
  <c r="AC664" i="77" s="1"/>
  <c r="AD665" i="77"/>
  <c r="AC665" i="77" s="1"/>
  <c r="AD666" i="77"/>
  <c r="AC666" i="77" s="1"/>
  <c r="AD668" i="77"/>
  <c r="AC668" i="77" s="1"/>
  <c r="AD669" i="77"/>
  <c r="AC669" i="77" s="1"/>
  <c r="AD670" i="77"/>
  <c r="AC670" i="77" s="1"/>
  <c r="AD671" i="77"/>
  <c r="AC671" i="77" s="1"/>
  <c r="AD672" i="77"/>
  <c r="AC672" i="77" s="1"/>
  <c r="AD673" i="77"/>
  <c r="AC673" i="77" s="1"/>
  <c r="AD674" i="77"/>
  <c r="AC674" i="77" s="1"/>
  <c r="AD675" i="77"/>
  <c r="AC675" i="77" s="1"/>
  <c r="AD676" i="77"/>
  <c r="AC676" i="77" s="1"/>
  <c r="AD677" i="77"/>
  <c r="AC677" i="77" s="1"/>
  <c r="E375" i="77"/>
  <c r="I375" i="77"/>
  <c r="AA375" i="77"/>
  <c r="AD618" i="77"/>
  <c r="AC618" i="77" s="1"/>
  <c r="AD626" i="77"/>
  <c r="AC626" i="77" s="1"/>
  <c r="AD635" i="77"/>
  <c r="AC635" i="77" s="1"/>
  <c r="H16" i="33"/>
  <c r="V46" i="33" s="1"/>
  <c r="H59" i="33"/>
  <c r="Z4" i="33" s="1"/>
  <c r="H63" i="33"/>
  <c r="Z8" i="33" s="1"/>
  <c r="O63" i="33"/>
  <c r="Z12" i="33" s="1"/>
  <c r="G119" i="77"/>
  <c r="G339" i="77" s="1"/>
  <c r="AD76" i="75"/>
  <c r="AD340" i="75" s="1"/>
  <c r="AD385" i="75" s="1"/>
  <c r="AC385" i="75" s="1"/>
  <c r="Y450" i="75"/>
  <c r="AD642" i="75" s="1"/>
  <c r="AC642" i="75" s="1"/>
  <c r="Z81" i="75"/>
  <c r="Z345" i="75" s="1"/>
  <c r="AK43" i="75"/>
  <c r="J76" i="21"/>
  <c r="J340" i="21" s="1"/>
  <c r="F81" i="21"/>
  <c r="F345" i="21" s="1"/>
  <c r="E450" i="21"/>
  <c r="J642" i="21" s="1"/>
  <c r="F174" i="64"/>
  <c r="J169" i="64"/>
  <c r="E603" i="64"/>
  <c r="H62" i="8"/>
  <c r="AE383" i="57"/>
  <c r="T37" i="7"/>
  <c r="AD362" i="57"/>
  <c r="AD364" i="57"/>
  <c r="AD366" i="57"/>
  <c r="AD368" i="57"/>
  <c r="AD370" i="57"/>
  <c r="AD372" i="57"/>
  <c r="AD374" i="57"/>
  <c r="AD376" i="57"/>
  <c r="AD378" i="57"/>
  <c r="AD380" i="57"/>
  <c r="AD382" i="57"/>
  <c r="AG382" i="57"/>
  <c r="X14" i="28"/>
  <c r="P4" i="28"/>
  <c r="AE4" i="28" s="1"/>
  <c r="T44" i="28" s="1"/>
  <c r="AG394" i="5"/>
  <c r="AB419" i="64"/>
  <c r="AA419" i="64" s="1"/>
  <c r="I119" i="62"/>
  <c r="E499" i="62"/>
  <c r="J627" i="62" s="1"/>
  <c r="E119" i="62"/>
  <c r="AJ410" i="5"/>
  <c r="AG396" i="5"/>
  <c r="AC316" i="32"/>
  <c r="AD34" i="63"/>
  <c r="S15" i="63"/>
  <c r="H47" i="28"/>
  <c r="O38" i="22"/>
  <c r="AD38" i="22" s="1"/>
  <c r="J8" i="21"/>
  <c r="H9" i="21" s="1"/>
  <c r="E119" i="21" s="1"/>
  <c r="E339" i="21" s="1"/>
  <c r="I47" i="21"/>
  <c r="S4" i="21" s="1"/>
  <c r="F51" i="21"/>
  <c r="G20" i="21"/>
  <c r="E21" i="21" s="1"/>
  <c r="Z43" i="62"/>
  <c r="AA8" i="62"/>
  <c r="Y9" i="62" s="1"/>
  <c r="AB402" i="64"/>
  <c r="AA402" i="64" s="1"/>
  <c r="AH420" i="5"/>
  <c r="G222" i="5"/>
  <c r="G357" i="5" s="1"/>
  <c r="F66" i="2" s="1"/>
  <c r="I212" i="5"/>
  <c r="I347" i="5" s="1"/>
  <c r="AC323" i="32"/>
  <c r="F43" i="62"/>
  <c r="G8" i="62"/>
  <c r="E9" i="62" s="1"/>
  <c r="AI398" i="7"/>
  <c r="AH398" i="7" s="1"/>
  <c r="Z51" i="62"/>
  <c r="AA20" i="62"/>
  <c r="Y21" i="62" s="1"/>
  <c r="AI413" i="5"/>
  <c r="AJ413" i="5" s="1"/>
  <c r="F83" i="2"/>
  <c r="F98" i="4"/>
  <c r="G144" i="4" s="1"/>
  <c r="F144" i="4" s="1"/>
  <c r="AB21" i="27"/>
  <c r="T22" i="28" s="1"/>
  <c r="F19" i="27"/>
  <c r="S65" i="18"/>
  <c r="AE349" i="26"/>
  <c r="AE351" i="26"/>
  <c r="AD366" i="26"/>
  <c r="AG654" i="26"/>
  <c r="AF654" i="26" s="1"/>
  <c r="E351" i="26"/>
  <c r="E362" i="26"/>
  <c r="G371" i="26"/>
  <c r="E372" i="26"/>
  <c r="E376" i="26"/>
  <c r="E382" i="26"/>
  <c r="J635" i="26"/>
  <c r="I635" i="26" s="1"/>
  <c r="J643" i="26"/>
  <c r="I643" i="26" s="1"/>
  <c r="E354" i="57"/>
  <c r="E355" i="57"/>
  <c r="E356" i="57"/>
  <c r="AI684" i="57"/>
  <c r="AH684" i="57" s="1"/>
  <c r="AI685" i="57"/>
  <c r="AH685" i="57" s="1"/>
  <c r="AB12" i="41"/>
  <c r="F18" i="41"/>
  <c r="AB23" i="41"/>
  <c r="S15" i="22"/>
  <c r="W15" i="32"/>
  <c r="X46" i="32" s="1"/>
  <c r="X310" i="32" s="1"/>
  <c r="Z47" i="64"/>
  <c r="AD8" i="64"/>
  <c r="AB9" i="64" s="1"/>
  <c r="Z411" i="64"/>
  <c r="Y411" i="64" s="1"/>
  <c r="AB21" i="44"/>
  <c r="T31" i="60" s="1"/>
  <c r="G366" i="62"/>
  <c r="Y369" i="62"/>
  <c r="G371" i="62"/>
  <c r="I43" i="64"/>
  <c r="S4" i="64" s="1"/>
  <c r="G8" i="64"/>
  <c r="E9" i="64" s="1"/>
  <c r="G11" i="2"/>
  <c r="M25" i="2" s="1"/>
  <c r="O16" i="33"/>
  <c r="Z46" i="33" s="1"/>
  <c r="S61" i="18"/>
  <c r="AB30" i="44"/>
  <c r="AD351" i="26"/>
  <c r="AD353" i="26"/>
  <c r="H638" i="26"/>
  <c r="G638" i="26" s="1"/>
  <c r="H641" i="26"/>
  <c r="G641" i="26" s="1"/>
  <c r="H644" i="26"/>
  <c r="G644" i="26" s="1"/>
  <c r="H645" i="26"/>
  <c r="G645" i="26" s="1"/>
  <c r="H647" i="26"/>
  <c r="G647" i="26" s="1"/>
  <c r="H649" i="26"/>
  <c r="G649" i="26" s="1"/>
  <c r="AG683" i="57"/>
  <c r="AF683" i="57" s="1"/>
  <c r="AG684" i="57"/>
  <c r="AF684" i="57" s="1"/>
  <c r="AG632" i="59"/>
  <c r="AF632" i="59" s="1"/>
  <c r="H633" i="59"/>
  <c r="G633" i="59" s="1"/>
  <c r="AG634" i="59"/>
  <c r="AF634" i="59" s="1"/>
  <c r="H636" i="59"/>
  <c r="G636" i="59" s="1"/>
  <c r="H637" i="59"/>
  <c r="G637" i="59" s="1"/>
  <c r="AG642" i="59"/>
  <c r="AF642" i="59" s="1"/>
  <c r="H645" i="59"/>
  <c r="G645" i="59" s="1"/>
  <c r="H646" i="59"/>
  <c r="G646" i="59" s="1"/>
  <c r="AG646" i="59"/>
  <c r="AF646" i="59" s="1"/>
  <c r="H649" i="59"/>
  <c r="G649" i="59" s="1"/>
  <c r="F47" i="64"/>
  <c r="J8" i="64"/>
  <c r="AB399" i="64"/>
  <c r="G349" i="5"/>
  <c r="F58" i="2" s="1"/>
  <c r="E350" i="5"/>
  <c r="F395" i="5" s="1"/>
  <c r="E352" i="5"/>
  <c r="D61" i="2" s="1"/>
  <c r="G354" i="5"/>
  <c r="H355" i="5"/>
  <c r="G64" i="2" s="1"/>
  <c r="F356" i="5"/>
  <c r="E65" i="2" s="1"/>
  <c r="J356" i="5"/>
  <c r="I65" i="2" s="1"/>
  <c r="H357" i="5"/>
  <c r="I358" i="5"/>
  <c r="G403" i="5" s="1"/>
  <c r="H403" i="5" s="1"/>
  <c r="G359" i="5"/>
  <c r="J404" i="5" s="1"/>
  <c r="I404" i="5" s="1"/>
  <c r="E360" i="5"/>
  <c r="D69" i="2" s="1"/>
  <c r="I360" i="5"/>
  <c r="G361" i="5"/>
  <c r="F70" i="2" s="1"/>
  <c r="F376" i="5"/>
  <c r="E85" i="2" s="1"/>
  <c r="H377" i="5"/>
  <c r="G86" i="2" s="1"/>
  <c r="F378" i="5"/>
  <c r="J378" i="5"/>
  <c r="H379" i="5"/>
  <c r="G88" i="2" s="1"/>
  <c r="F380" i="5"/>
  <c r="F425" i="5" s="1"/>
  <c r="J380" i="5"/>
  <c r="H381" i="5"/>
  <c r="G90" i="2" s="1"/>
  <c r="F382" i="5"/>
  <c r="E91" i="2" s="1"/>
  <c r="H383" i="5"/>
  <c r="G92" i="2" s="1"/>
  <c r="J354" i="5"/>
  <c r="I63" i="2" s="1"/>
  <c r="H375" i="5"/>
  <c r="G84" i="2" s="1"/>
  <c r="F309" i="32"/>
  <c r="H320" i="32"/>
  <c r="F322" i="32"/>
  <c r="G323" i="32"/>
  <c r="G327" i="32"/>
  <c r="X371" i="32" s="1"/>
  <c r="H328" i="32"/>
  <c r="G332" i="32"/>
  <c r="H333" i="32"/>
  <c r="F335" i="32"/>
  <c r="F336" i="32"/>
  <c r="H340" i="32"/>
  <c r="H349" i="5"/>
  <c r="G58" i="2" s="1"/>
  <c r="F352" i="5"/>
  <c r="E61" i="2" s="1"/>
  <c r="F362" i="5"/>
  <c r="E71" i="2" s="1"/>
  <c r="E365" i="5"/>
  <c r="I379" i="5"/>
  <c r="H88" i="2" s="1"/>
  <c r="G318" i="32"/>
  <c r="T4" i="5"/>
  <c r="O59" i="33"/>
  <c r="V12" i="33" s="1"/>
  <c r="I90" i="2"/>
  <c r="J361" i="5"/>
  <c r="I70" i="2" s="1"/>
  <c r="H364" i="5"/>
  <c r="J409" i="5" s="1"/>
  <c r="I409" i="5" s="1"/>
  <c r="H366" i="5"/>
  <c r="G311" i="32"/>
  <c r="X355" i="32" s="1"/>
  <c r="H316" i="32"/>
  <c r="S46" i="18"/>
  <c r="G46" i="18" s="1"/>
  <c r="AA20" i="64"/>
  <c r="Y21" i="64" s="1"/>
  <c r="G59" i="2"/>
  <c r="F354" i="5"/>
  <c r="E63" i="2" s="1"/>
  <c r="H362" i="5"/>
  <c r="G71" i="2" s="1"/>
  <c r="J366" i="5"/>
  <c r="I75" i="2" s="1"/>
  <c r="H367" i="5"/>
  <c r="I354" i="5"/>
  <c r="G399" i="5" s="1"/>
  <c r="H399" i="5" s="1"/>
  <c r="G365" i="5"/>
  <c r="F74" i="2" s="1"/>
  <c r="R57" i="18"/>
  <c r="G360" i="68"/>
  <c r="AD360" i="68"/>
  <c r="G361" i="68"/>
  <c r="G365" i="68"/>
  <c r="AD365" i="68"/>
  <c r="AH367" i="68"/>
  <c r="G368" i="68"/>
  <c r="G369" i="68"/>
  <c r="AD369" i="68"/>
  <c r="AE414" i="68" s="1"/>
  <c r="AD414" i="68" s="1"/>
  <c r="G370" i="68"/>
  <c r="AH370" i="68"/>
  <c r="AI415" i="68" s="1"/>
  <c r="AH415" i="68" s="1"/>
  <c r="G371" i="68"/>
  <c r="AG626" i="68"/>
  <c r="AF626" i="68" s="1"/>
  <c r="AG627" i="68"/>
  <c r="AF627" i="68" s="1"/>
  <c r="AG628" i="68"/>
  <c r="AF628" i="68" s="1"/>
  <c r="AG629" i="68"/>
  <c r="AF629" i="68" s="1"/>
  <c r="AG630" i="68"/>
  <c r="AF630" i="68" s="1"/>
  <c r="H631" i="68"/>
  <c r="G631" i="68" s="1"/>
  <c r="AG631" i="68"/>
  <c r="AF631" i="68" s="1"/>
  <c r="AG632" i="68"/>
  <c r="AF632" i="68" s="1"/>
  <c r="H633" i="68"/>
  <c r="G633" i="68" s="1"/>
  <c r="AG634" i="68"/>
  <c r="AF634" i="68" s="1"/>
  <c r="H636" i="68"/>
  <c r="G636" i="68" s="1"/>
  <c r="AG638" i="68"/>
  <c r="AF638" i="68" s="1"/>
  <c r="AG639" i="68"/>
  <c r="AF639" i="68" s="1"/>
  <c r="AG642" i="68"/>
  <c r="AF642" i="68" s="1"/>
  <c r="AG643" i="68"/>
  <c r="AF643" i="68" s="1"/>
  <c r="H644" i="68"/>
  <c r="G644" i="68" s="1"/>
  <c r="AG644" i="68"/>
  <c r="AF644" i="68" s="1"/>
  <c r="AG647" i="68"/>
  <c r="AF647" i="68" s="1"/>
  <c r="H648" i="68"/>
  <c r="G648" i="68" s="1"/>
  <c r="AG648" i="68"/>
  <c r="AF648" i="68" s="1"/>
  <c r="AB9" i="69"/>
  <c r="E345" i="72"/>
  <c r="I345" i="72"/>
  <c r="J390" i="72" s="1"/>
  <c r="I390" i="72" s="1"/>
  <c r="AF345" i="72"/>
  <c r="E346" i="72"/>
  <c r="I346" i="72"/>
  <c r="AF346" i="72"/>
  <c r="E348" i="72"/>
  <c r="AD348" i="72"/>
  <c r="E349" i="72"/>
  <c r="I349" i="72"/>
  <c r="AF349" i="72"/>
  <c r="E350" i="72"/>
  <c r="I350" i="72"/>
  <c r="AF350" i="72"/>
  <c r="E351" i="72"/>
  <c r="I351" i="72"/>
  <c r="AF351" i="72"/>
  <c r="E352" i="72"/>
  <c r="I352" i="72"/>
  <c r="AF352" i="72"/>
  <c r="E353" i="72"/>
  <c r="AH353" i="72"/>
  <c r="G354" i="72"/>
  <c r="AD354" i="72"/>
  <c r="AH354" i="72"/>
  <c r="G355" i="72"/>
  <c r="AD355" i="72"/>
  <c r="AH355" i="72"/>
  <c r="G356" i="72"/>
  <c r="AD356" i="72"/>
  <c r="AH356" i="72"/>
  <c r="G357" i="72"/>
  <c r="AD357" i="72"/>
  <c r="AH357" i="72"/>
  <c r="G358" i="72"/>
  <c r="AD358" i="72"/>
  <c r="AH358" i="72"/>
  <c r="G359" i="72"/>
  <c r="H404" i="72" s="1"/>
  <c r="G404" i="72" s="1"/>
  <c r="AD359" i="72"/>
  <c r="AH359" i="72"/>
  <c r="AI404" i="72" s="1"/>
  <c r="AH404" i="72" s="1"/>
  <c r="G360" i="72"/>
  <c r="AD360" i="72"/>
  <c r="AE405" i="72" s="1"/>
  <c r="AD405" i="72" s="1"/>
  <c r="AH360" i="72"/>
  <c r="G361" i="72"/>
  <c r="AD361" i="72"/>
  <c r="AH361" i="72"/>
  <c r="G362" i="72"/>
  <c r="AD362" i="72"/>
  <c r="G363" i="72"/>
  <c r="H408" i="72" s="1"/>
  <c r="G408" i="72" s="1"/>
  <c r="AD363" i="72"/>
  <c r="G364" i="72"/>
  <c r="AH364" i="72"/>
  <c r="G365" i="72"/>
  <c r="AH365" i="72"/>
  <c r="G366" i="72"/>
  <c r="AD366" i="72"/>
  <c r="G367" i="72"/>
  <c r="H412" i="72" s="1"/>
  <c r="G412" i="72" s="1"/>
  <c r="AD367" i="72"/>
  <c r="G368" i="72"/>
  <c r="AH368" i="72"/>
  <c r="G369" i="72"/>
  <c r="G375" i="72"/>
  <c r="H420" i="72" s="1"/>
  <c r="G420" i="72" s="1"/>
  <c r="AH375" i="72"/>
  <c r="G376" i="72"/>
  <c r="AD376" i="72"/>
  <c r="G377" i="72"/>
  <c r="AD377" i="72"/>
  <c r="G378" i="72"/>
  <c r="AH378" i="72"/>
  <c r="G379" i="72"/>
  <c r="H424" i="72" s="1"/>
  <c r="G424" i="72" s="1"/>
  <c r="AD379" i="72"/>
  <c r="AH379" i="72"/>
  <c r="G380" i="72"/>
  <c r="AD380" i="72"/>
  <c r="AE425" i="72" s="1"/>
  <c r="AD425" i="72" s="1"/>
  <c r="AH380" i="72"/>
  <c r="G381" i="72"/>
  <c r="AD381" i="72"/>
  <c r="AH381" i="72"/>
  <c r="G382" i="72"/>
  <c r="AD382" i="72"/>
  <c r="AH382" i="72"/>
  <c r="G383" i="72"/>
  <c r="H428" i="72" s="1"/>
  <c r="G428" i="72" s="1"/>
  <c r="AD383" i="72"/>
  <c r="AH383" i="72"/>
  <c r="AG626" i="72"/>
  <c r="AF626" i="72" s="1"/>
  <c r="H627" i="72"/>
  <c r="G627" i="72" s="1"/>
  <c r="AG627" i="72"/>
  <c r="AF627" i="72" s="1"/>
  <c r="H628" i="72"/>
  <c r="G628" i="72" s="1"/>
  <c r="AG628" i="72"/>
  <c r="AF628" i="72" s="1"/>
  <c r="H629" i="72"/>
  <c r="G629" i="72" s="1"/>
  <c r="AG629" i="72"/>
  <c r="AF629" i="72" s="1"/>
  <c r="H630" i="72"/>
  <c r="G630" i="72" s="1"/>
  <c r="AG630" i="72"/>
  <c r="AF630" i="72" s="1"/>
  <c r="H631" i="72"/>
  <c r="G631" i="72" s="1"/>
  <c r="AG631" i="72"/>
  <c r="AF631" i="72" s="1"/>
  <c r="H632" i="72"/>
  <c r="G632" i="72" s="1"/>
  <c r="AG632" i="72"/>
  <c r="AF632" i="72" s="1"/>
  <c r="H633" i="72"/>
  <c r="G633" i="72" s="1"/>
  <c r="AG633" i="72"/>
  <c r="AF633" i="72" s="1"/>
  <c r="H634" i="72"/>
  <c r="G634" i="72" s="1"/>
  <c r="AG634" i="72"/>
  <c r="AF634" i="72" s="1"/>
  <c r="H636" i="72"/>
  <c r="G636" i="72" s="1"/>
  <c r="J674" i="72"/>
  <c r="I674" i="72" s="1"/>
  <c r="AI674" i="72"/>
  <c r="AH674" i="72" s="1"/>
  <c r="J676" i="72"/>
  <c r="I676" i="72" s="1"/>
  <c r="AI676" i="72"/>
  <c r="AH676" i="72" s="1"/>
  <c r="J677" i="72"/>
  <c r="I677" i="72" s="1"/>
  <c r="AI677" i="72"/>
  <c r="AH677" i="72" s="1"/>
  <c r="J678" i="72"/>
  <c r="I678" i="72" s="1"/>
  <c r="AI678" i="72"/>
  <c r="AH678" i="72" s="1"/>
  <c r="J679" i="72"/>
  <c r="I679" i="72" s="1"/>
  <c r="AI679" i="72"/>
  <c r="AH679" i="72" s="1"/>
  <c r="J680" i="72"/>
  <c r="I680" i="72" s="1"/>
  <c r="AI680" i="72"/>
  <c r="AH680" i="72" s="1"/>
  <c r="J681" i="72"/>
  <c r="I681" i="72" s="1"/>
  <c r="AI681" i="72"/>
  <c r="AH681" i="72" s="1"/>
  <c r="J682" i="72"/>
  <c r="I682" i="72" s="1"/>
  <c r="AI682" i="72"/>
  <c r="AH682" i="72" s="1"/>
  <c r="J683" i="72"/>
  <c r="I683" i="72" s="1"/>
  <c r="AI683" i="72"/>
  <c r="AH683" i="72" s="1"/>
  <c r="J684" i="72"/>
  <c r="I684" i="72" s="1"/>
  <c r="AI684" i="72"/>
  <c r="AH684" i="72" s="1"/>
  <c r="J685" i="72"/>
  <c r="I685" i="72" s="1"/>
  <c r="AI685" i="72"/>
  <c r="AH685" i="72" s="1"/>
  <c r="AB30" i="73"/>
  <c r="AI636" i="68"/>
  <c r="AH636" i="68" s="1"/>
  <c r="S51" i="18"/>
  <c r="G51" i="18" s="1"/>
  <c r="S55" i="18"/>
  <c r="G55" i="18" s="1"/>
  <c r="AB9" i="73"/>
  <c r="T14" i="74" s="1"/>
  <c r="AB11" i="73"/>
  <c r="AB31" i="41"/>
  <c r="AB21" i="69"/>
  <c r="AB21" i="73"/>
  <c r="T22" i="74" s="1"/>
  <c r="J357" i="75"/>
  <c r="F358" i="75"/>
  <c r="AB358" i="75"/>
  <c r="AB403" i="75" s="1"/>
  <c r="J359" i="75"/>
  <c r="F360" i="75"/>
  <c r="AB360" i="75"/>
  <c r="AB405" i="75" s="1"/>
  <c r="AA405" i="75" s="1"/>
  <c r="J361" i="75"/>
  <c r="F362" i="75"/>
  <c r="AB362" i="75"/>
  <c r="AB407" i="75" s="1"/>
  <c r="AA407" i="75" s="1"/>
  <c r="J363" i="75"/>
  <c r="F364" i="75"/>
  <c r="AB364" i="75"/>
  <c r="AB409" i="75" s="1"/>
  <c r="AA409" i="75" s="1"/>
  <c r="J365" i="75"/>
  <c r="F366" i="75"/>
  <c r="F411" i="75" s="1"/>
  <c r="E411" i="75" s="1"/>
  <c r="AB366" i="75"/>
  <c r="AB411" i="75" s="1"/>
  <c r="AA411" i="75" s="1"/>
  <c r="J367" i="75"/>
  <c r="F368" i="75"/>
  <c r="AB368" i="75"/>
  <c r="AB413" i="75" s="1"/>
  <c r="AA413" i="75" s="1"/>
  <c r="J369" i="75"/>
  <c r="F370" i="75"/>
  <c r="AB370" i="75"/>
  <c r="AB415" i="75" s="1"/>
  <c r="AA415" i="75" s="1"/>
  <c r="J371" i="75"/>
  <c r="F372" i="75"/>
  <c r="AB372" i="75"/>
  <c r="AB417" i="75" s="1"/>
  <c r="AA417" i="75" s="1"/>
  <c r="J373" i="75"/>
  <c r="F374" i="75"/>
  <c r="F419" i="75" s="1"/>
  <c r="E419" i="75" s="1"/>
  <c r="AB374" i="75"/>
  <c r="AB419" i="75" s="1"/>
  <c r="AA419" i="75" s="1"/>
  <c r="J375" i="75"/>
  <c r="AB384" i="77"/>
  <c r="AA384" i="77" s="1"/>
  <c r="AB375" i="77"/>
  <c r="AB420" i="77" s="1"/>
  <c r="AA420" i="77" s="1"/>
  <c r="J618" i="77"/>
  <c r="I618" i="77" s="1"/>
  <c r="J620" i="77"/>
  <c r="I620" i="77" s="1"/>
  <c r="J622" i="77"/>
  <c r="I622" i="77" s="1"/>
  <c r="J624" i="77"/>
  <c r="I624" i="77" s="1"/>
  <c r="J626" i="77"/>
  <c r="I626" i="77" s="1"/>
  <c r="J629" i="77"/>
  <c r="I629" i="77" s="1"/>
  <c r="J631" i="77"/>
  <c r="I631" i="77" s="1"/>
  <c r="J633" i="77"/>
  <c r="I633" i="77" s="1"/>
  <c r="J635" i="77"/>
  <c r="I635" i="77" s="1"/>
  <c r="J639" i="77"/>
  <c r="I639" i="77" s="1"/>
  <c r="J641" i="77"/>
  <c r="I641" i="77" s="1"/>
  <c r="J619" i="77"/>
  <c r="I619" i="77" s="1"/>
  <c r="J621" i="77"/>
  <c r="I621" i="77" s="1"/>
  <c r="J623" i="77"/>
  <c r="I623" i="77" s="1"/>
  <c r="J625" i="77"/>
  <c r="I625" i="77" s="1"/>
  <c r="J628" i="77"/>
  <c r="I628" i="77" s="1"/>
  <c r="J630" i="77"/>
  <c r="I630" i="77" s="1"/>
  <c r="J634" i="77"/>
  <c r="I634" i="77" s="1"/>
  <c r="J636" i="77"/>
  <c r="I636" i="77" s="1"/>
  <c r="J638" i="77"/>
  <c r="I638" i="77" s="1"/>
  <c r="J640" i="77"/>
  <c r="I640" i="77" s="1"/>
  <c r="E440" i="5"/>
  <c r="E441" i="5" s="1"/>
  <c r="G12" i="2"/>
  <c r="M12" i="2" s="1"/>
  <c r="E30" i="2"/>
  <c r="G30" i="2" s="1"/>
  <c r="G33" i="2" s="1"/>
  <c r="M14" i="2" s="1"/>
  <c r="G75" i="2"/>
  <c r="H61" i="2"/>
  <c r="F344" i="5"/>
  <c r="E53" i="2" s="1"/>
  <c r="H344" i="5"/>
  <c r="J389" i="5" s="1"/>
  <c r="I389" i="5" s="1"/>
  <c r="J344" i="5"/>
  <c r="F345" i="5"/>
  <c r="H345" i="5"/>
  <c r="G54" i="2" s="1"/>
  <c r="J345" i="5"/>
  <c r="I54" i="2" s="1"/>
  <c r="F346" i="5"/>
  <c r="H346" i="5"/>
  <c r="J346" i="5"/>
  <c r="G391" i="5" s="1"/>
  <c r="H391" i="5" s="1"/>
  <c r="F347" i="5"/>
  <c r="F392" i="5" s="1"/>
  <c r="F348" i="5"/>
  <c r="H348" i="5"/>
  <c r="H358" i="5"/>
  <c r="J403" i="5" s="1"/>
  <c r="I403" i="5" s="1"/>
  <c r="F359" i="5"/>
  <c r="E68" i="2" s="1"/>
  <c r="H359" i="5"/>
  <c r="J359" i="5"/>
  <c r="F360" i="5"/>
  <c r="E69" i="2" s="1"/>
  <c r="H360" i="5"/>
  <c r="J405" i="5" s="1"/>
  <c r="I405" i="5" s="1"/>
  <c r="J360" i="5"/>
  <c r="I69" i="2" s="1"/>
  <c r="F361" i="5"/>
  <c r="H361" i="5"/>
  <c r="G70" i="2" s="1"/>
  <c r="F363" i="5"/>
  <c r="J363" i="5"/>
  <c r="F364" i="5"/>
  <c r="H365" i="5"/>
  <c r="J410" i="5" s="1"/>
  <c r="I410" i="5" s="1"/>
  <c r="J365" i="5"/>
  <c r="G410" i="5" s="1"/>
  <c r="F366" i="5"/>
  <c r="F411" i="5" s="1"/>
  <c r="F368" i="5"/>
  <c r="H368" i="5"/>
  <c r="J413" i="5" s="1"/>
  <c r="I413" i="5" s="1"/>
  <c r="F369" i="5"/>
  <c r="F414" i="5" s="1"/>
  <c r="H369" i="5"/>
  <c r="J369" i="5"/>
  <c r="G414" i="5" s="1"/>
  <c r="H414" i="5" s="1"/>
  <c r="F370" i="5"/>
  <c r="F415" i="5" s="1"/>
  <c r="H370" i="5"/>
  <c r="G79" i="2" s="1"/>
  <c r="J370" i="5"/>
  <c r="G415" i="5" s="1"/>
  <c r="F371" i="5"/>
  <c r="H371" i="5"/>
  <c r="J416" i="5" s="1"/>
  <c r="I416" i="5" s="1"/>
  <c r="J371" i="5"/>
  <c r="G416" i="5" s="1"/>
  <c r="H416" i="5" s="1"/>
  <c r="F372" i="5"/>
  <c r="H372" i="5"/>
  <c r="J372" i="5"/>
  <c r="G417" i="5" s="1"/>
  <c r="H417" i="5" s="1"/>
  <c r="F373" i="5"/>
  <c r="F418" i="5" s="1"/>
  <c r="E418" i="5" s="1"/>
  <c r="H373" i="5"/>
  <c r="J373" i="5"/>
  <c r="G418" i="5" s="1"/>
  <c r="H418" i="5" s="1"/>
  <c r="F374" i="5"/>
  <c r="E83" i="2" s="1"/>
  <c r="H374" i="5"/>
  <c r="J419" i="5" s="1"/>
  <c r="I419" i="5" s="1"/>
  <c r="J374" i="5"/>
  <c r="F375" i="5"/>
  <c r="F410" i="5"/>
  <c r="G424" i="5"/>
  <c r="H424" i="5" s="1"/>
  <c r="G395" i="5"/>
  <c r="H395" i="5" s="1"/>
  <c r="I344" i="5"/>
  <c r="H53" i="2" s="1"/>
  <c r="E345" i="5"/>
  <c r="F390" i="5" s="1"/>
  <c r="G345" i="5"/>
  <c r="F54" i="2" s="1"/>
  <c r="I345" i="5"/>
  <c r="H54" i="2" s="1"/>
  <c r="E346" i="5"/>
  <c r="D55" i="2" s="1"/>
  <c r="G346" i="5"/>
  <c r="F55" i="2" s="1"/>
  <c r="E348" i="5"/>
  <c r="D57" i="2" s="1"/>
  <c r="I348" i="5"/>
  <c r="H57" i="2" s="1"/>
  <c r="G353" i="5"/>
  <c r="E355" i="5"/>
  <c r="G355" i="5"/>
  <c r="J400" i="5" s="1"/>
  <c r="I400" i="5" s="1"/>
  <c r="I355" i="5"/>
  <c r="H64" i="2" s="1"/>
  <c r="E356" i="5"/>
  <c r="D65" i="2" s="1"/>
  <c r="I356" i="5"/>
  <c r="E362" i="5"/>
  <c r="D71" i="2" s="1"/>
  <c r="G362" i="5"/>
  <c r="J407" i="5" s="1"/>
  <c r="I407" i="5" s="1"/>
  <c r="I362" i="5"/>
  <c r="I366" i="5"/>
  <c r="G367" i="5"/>
  <c r="F76" i="2" s="1"/>
  <c r="I367" i="5"/>
  <c r="H76" i="2" s="1"/>
  <c r="G376" i="5"/>
  <c r="F85" i="2" s="1"/>
  <c r="I376" i="5"/>
  <c r="E377" i="5"/>
  <c r="D86" i="2" s="1"/>
  <c r="G377" i="5"/>
  <c r="F86" i="2" s="1"/>
  <c r="I377" i="5"/>
  <c r="H86" i="2" s="1"/>
  <c r="E378" i="5"/>
  <c r="D87" i="2" s="1"/>
  <c r="G378" i="5"/>
  <c r="F87" i="2" s="1"/>
  <c r="I378" i="5"/>
  <c r="H87" i="2" s="1"/>
  <c r="E379" i="5"/>
  <c r="G379" i="5"/>
  <c r="J392" i="5"/>
  <c r="I392" i="5" s="1"/>
  <c r="F417" i="5"/>
  <c r="D82" i="2"/>
  <c r="T6" i="5"/>
  <c r="G420" i="5"/>
  <c r="H420" i="5" s="1"/>
  <c r="T5" i="5"/>
  <c r="Y5" i="5"/>
  <c r="G413" i="5"/>
  <c r="H413" i="5" s="1"/>
  <c r="F399" i="5"/>
  <c r="J397" i="5"/>
  <c r="I397" i="5" s="1"/>
  <c r="F409" i="5"/>
  <c r="E409" i="5" s="1"/>
  <c r="G428" i="5"/>
  <c r="H428" i="5" s="1"/>
  <c r="F428" i="5"/>
  <c r="D92" i="2"/>
  <c r="J408" i="5"/>
  <c r="I408" i="5" s="1"/>
  <c r="J414" i="5"/>
  <c r="I414" i="5" s="1"/>
  <c r="F422" i="5"/>
  <c r="F426" i="5"/>
  <c r="D78" i="2"/>
  <c r="F412" i="5"/>
  <c r="AB30" i="2"/>
  <c r="J401" i="5"/>
  <c r="I401" i="5" s="1"/>
  <c r="J427" i="5"/>
  <c r="I427" i="5" s="1"/>
  <c r="F404" i="5"/>
  <c r="D68" i="2"/>
  <c r="D80" i="2"/>
  <c r="E82" i="2"/>
  <c r="G425" i="5"/>
  <c r="H425" i="5" s="1"/>
  <c r="I89" i="2"/>
  <c r="G426" i="5"/>
  <c r="F59" i="2"/>
  <c r="J395" i="5"/>
  <c r="I395" i="5" s="1"/>
  <c r="J418" i="5"/>
  <c r="I418" i="5" s="1"/>
  <c r="F82" i="2"/>
  <c r="E84" i="2"/>
  <c r="F420" i="5"/>
  <c r="J425" i="5"/>
  <c r="I425" i="5" s="1"/>
  <c r="F89" i="2"/>
  <c r="G427" i="5"/>
  <c r="H427" i="5" s="1"/>
  <c r="H91" i="2"/>
  <c r="F456" i="5"/>
  <c r="AB12" i="73"/>
  <c r="P4" i="74"/>
  <c r="AE4" i="74" s="1"/>
  <c r="T44" i="74" s="1"/>
  <c r="X14" i="74"/>
  <c r="AB9" i="44"/>
  <c r="X14" i="58"/>
  <c r="P4" i="58"/>
  <c r="AE4" i="58" s="1"/>
  <c r="T44" i="58" s="1"/>
  <c r="AB30" i="27"/>
  <c r="AB9" i="27"/>
  <c r="AB30" i="69"/>
  <c r="AB12" i="69"/>
  <c r="T14" i="70"/>
  <c r="X14" i="70"/>
  <c r="P4" i="70"/>
  <c r="AE4" i="70" s="1"/>
  <c r="T44" i="70" s="1"/>
  <c r="AE38" i="74"/>
  <c r="H17" i="60"/>
  <c r="P40" i="60" s="1"/>
  <c r="AE40" i="60" s="1"/>
  <c r="AE11" i="60"/>
  <c r="H43" i="74"/>
  <c r="X16" i="74" s="1"/>
  <c r="H30" i="28"/>
  <c r="T16" i="28" s="1"/>
  <c r="AE11" i="28"/>
  <c r="H43" i="28"/>
  <c r="X16" i="28" s="1"/>
  <c r="H30" i="70"/>
  <c r="T16" i="70" s="1"/>
  <c r="H43" i="70"/>
  <c r="X16" i="70" s="1"/>
  <c r="P44" i="28"/>
  <c r="AE44" i="28" s="1"/>
  <c r="AE38" i="28"/>
  <c r="AE11" i="58"/>
  <c r="AE36" i="58"/>
  <c r="AE38" i="58"/>
  <c r="H17" i="74"/>
  <c r="P40" i="74" s="1"/>
  <c r="AE40" i="74" s="1"/>
  <c r="H30" i="74"/>
  <c r="P42" i="74" s="1"/>
  <c r="AE42" i="74" s="1"/>
  <c r="AE36" i="74"/>
  <c r="AE36" i="70"/>
  <c r="H43" i="60"/>
  <c r="P44" i="60" s="1"/>
  <c r="AE44" i="60" s="1"/>
  <c r="AE11" i="70"/>
  <c r="AE11" i="74"/>
  <c r="H17" i="28"/>
  <c r="P16" i="28" s="1"/>
  <c r="H43" i="58"/>
  <c r="P44" i="58" s="1"/>
  <c r="AE44" i="58" s="1"/>
  <c r="AE38" i="70"/>
  <c r="T16" i="74"/>
  <c r="F349" i="26"/>
  <c r="H351" i="26"/>
  <c r="J354" i="26"/>
  <c r="H361" i="26"/>
  <c r="H378" i="26"/>
  <c r="J378" i="26"/>
  <c r="F381" i="26"/>
  <c r="H345" i="26"/>
  <c r="J345" i="26"/>
  <c r="AG406" i="26"/>
  <c r="AF406" i="26" s="1"/>
  <c r="AG400" i="26"/>
  <c r="AF400" i="26" s="1"/>
  <c r="AG412" i="26"/>
  <c r="AF412" i="26" s="1"/>
  <c r="AF344" i="26"/>
  <c r="AG389" i="26" s="1"/>
  <c r="AF389" i="26" s="1"/>
  <c r="F356" i="26"/>
  <c r="F357" i="26"/>
  <c r="F365" i="26"/>
  <c r="H365" i="26"/>
  <c r="F366" i="26"/>
  <c r="F367" i="26"/>
  <c r="F368" i="26"/>
  <c r="F370" i="26"/>
  <c r="H370" i="26"/>
  <c r="H375" i="26"/>
  <c r="F376" i="26"/>
  <c r="H377" i="26"/>
  <c r="F379" i="26"/>
  <c r="J379" i="26"/>
  <c r="F380" i="26"/>
  <c r="H380" i="26"/>
  <c r="H382" i="26"/>
  <c r="F383" i="26"/>
  <c r="H383" i="26"/>
  <c r="J383" i="26"/>
  <c r="F344" i="26"/>
  <c r="AI370" i="26"/>
  <c r="AI415" i="26" s="1"/>
  <c r="AH415" i="26" s="1"/>
  <c r="AI631" i="26"/>
  <c r="AH631" i="26" s="1"/>
  <c r="G354" i="26"/>
  <c r="E355" i="26"/>
  <c r="E357" i="26"/>
  <c r="G358" i="26"/>
  <c r="J651" i="26"/>
  <c r="I651" i="26" s="1"/>
  <c r="J662" i="26"/>
  <c r="I662" i="26" s="1"/>
  <c r="J680" i="26"/>
  <c r="I680" i="26" s="1"/>
  <c r="AF383" i="57"/>
  <c r="AE381" i="57"/>
  <c r="G353" i="26"/>
  <c r="AF361" i="57"/>
  <c r="AF362" i="57"/>
  <c r="AF363" i="57"/>
  <c r="AF364" i="57"/>
  <c r="AF365" i="57"/>
  <c r="AF367" i="57"/>
  <c r="AF368" i="57"/>
  <c r="AF369" i="57"/>
  <c r="AF370" i="57"/>
  <c r="AF371" i="57"/>
  <c r="AF372" i="57"/>
  <c r="AF373" i="57"/>
  <c r="AF374" i="57"/>
  <c r="AF375" i="57"/>
  <c r="AF376" i="57"/>
  <c r="AF377" i="57"/>
  <c r="AF379" i="57"/>
  <c r="I348" i="26"/>
  <c r="H353" i="26"/>
  <c r="E345" i="26"/>
  <c r="F390" i="26" s="1"/>
  <c r="E390" i="26" s="1"/>
  <c r="E346" i="26"/>
  <c r="I346" i="26"/>
  <c r="G349" i="26"/>
  <c r="H394" i="26" s="1"/>
  <c r="G394" i="26" s="1"/>
  <c r="E350" i="26"/>
  <c r="E352" i="26"/>
  <c r="G352" i="26"/>
  <c r="E353" i="26"/>
  <c r="I353" i="26"/>
  <c r="E354" i="26"/>
  <c r="G355" i="26"/>
  <c r="I355" i="26"/>
  <c r="E356" i="26"/>
  <c r="I356" i="26"/>
  <c r="G357" i="26"/>
  <c r="E358" i="26"/>
  <c r="G359" i="26"/>
  <c r="G360" i="26"/>
  <c r="E361" i="26"/>
  <c r="I363" i="26"/>
  <c r="F348" i="57"/>
  <c r="G345" i="57"/>
  <c r="AH345" i="57"/>
  <c r="AH346" i="57"/>
  <c r="AH349" i="57"/>
  <c r="E350" i="57"/>
  <c r="G351" i="57"/>
  <c r="AH351" i="57"/>
  <c r="E352" i="57"/>
  <c r="AG677" i="57"/>
  <c r="AF677" i="57" s="1"/>
  <c r="AG678" i="57"/>
  <c r="AF678" i="57" s="1"/>
  <c r="AG679" i="57"/>
  <c r="AF679" i="57" s="1"/>
  <c r="AG680" i="57"/>
  <c r="AF680" i="57" s="1"/>
  <c r="AG681" i="57"/>
  <c r="AF681" i="57" s="1"/>
  <c r="AG682" i="57"/>
  <c r="AF682" i="57" s="1"/>
  <c r="AH345" i="59"/>
  <c r="E346" i="59"/>
  <c r="G346" i="59"/>
  <c r="I346" i="59"/>
  <c r="AF346" i="59"/>
  <c r="G347" i="59"/>
  <c r="AF347" i="59"/>
  <c r="AD350" i="59"/>
  <c r="E351" i="59"/>
  <c r="I351" i="59"/>
  <c r="AD351" i="59"/>
  <c r="AD353" i="59"/>
  <c r="I367" i="59"/>
  <c r="AD367" i="59"/>
  <c r="AH367" i="59"/>
  <c r="E368" i="59"/>
  <c r="I368" i="59"/>
  <c r="AD368" i="59"/>
  <c r="AF368" i="59"/>
  <c r="AH368" i="59"/>
  <c r="E369" i="59"/>
  <c r="I369" i="59"/>
  <c r="AD369" i="59"/>
  <c r="AD370" i="59"/>
  <c r="AH370" i="59"/>
  <c r="E371" i="59"/>
  <c r="G371" i="59"/>
  <c r="I371" i="59"/>
  <c r="AD371" i="59"/>
  <c r="AH371" i="59"/>
  <c r="AD372" i="59"/>
  <c r="AF372" i="59"/>
  <c r="AH372" i="59"/>
  <c r="AI417" i="59" s="1"/>
  <c r="AH417" i="59" s="1"/>
  <c r="G373" i="59"/>
  <c r="I373" i="59"/>
  <c r="AF373" i="59"/>
  <c r="E374" i="59"/>
  <c r="G374" i="59"/>
  <c r="AD374" i="59"/>
  <c r="AH374" i="59"/>
  <c r="AI419" i="59" s="1"/>
  <c r="AH419" i="59" s="1"/>
  <c r="E375" i="59"/>
  <c r="I375" i="59"/>
  <c r="AD375" i="59"/>
  <c r="AF375" i="59"/>
  <c r="AH375" i="59"/>
  <c r="E376" i="59"/>
  <c r="G376" i="59"/>
  <c r="I376" i="59"/>
  <c r="AD376" i="59"/>
  <c r="AF376" i="59"/>
  <c r="AH376" i="59"/>
  <c r="AD377" i="59"/>
  <c r="AH377" i="59"/>
  <c r="I378" i="59"/>
  <c r="AD378" i="59"/>
  <c r="AF378" i="59"/>
  <c r="AH378" i="59"/>
  <c r="I379" i="59"/>
  <c r="AD379" i="59"/>
  <c r="AF379" i="59"/>
  <c r="AH379" i="59"/>
  <c r="G380" i="59"/>
  <c r="AD380" i="59"/>
  <c r="AF380" i="59"/>
  <c r="AH380" i="59"/>
  <c r="AD381" i="59"/>
  <c r="AF381" i="59"/>
  <c r="AH381" i="59"/>
  <c r="G382" i="59"/>
  <c r="AD382" i="59"/>
  <c r="AF382" i="59"/>
  <c r="AH382" i="59"/>
  <c r="AD383" i="59"/>
  <c r="AF383" i="59"/>
  <c r="AH383" i="59"/>
  <c r="AI663" i="68"/>
  <c r="AH663" i="68" s="1"/>
  <c r="H637" i="72"/>
  <c r="G637" i="72" s="1"/>
  <c r="AG637" i="72"/>
  <c r="AF637" i="72" s="1"/>
  <c r="H638" i="72"/>
  <c r="G638" i="72" s="1"/>
  <c r="AG638" i="72"/>
  <c r="AF638" i="72" s="1"/>
  <c r="H639" i="72"/>
  <c r="G639" i="72" s="1"/>
  <c r="AG639" i="72"/>
  <c r="AF639" i="72" s="1"/>
  <c r="H640" i="72"/>
  <c r="G640" i="72" s="1"/>
  <c r="AG640" i="72"/>
  <c r="AF640" i="72" s="1"/>
  <c r="H641" i="72"/>
  <c r="G641" i="72" s="1"/>
  <c r="AG641" i="72"/>
  <c r="AF641" i="72" s="1"/>
  <c r="H642" i="72"/>
  <c r="G642" i="72" s="1"/>
  <c r="AG642" i="72"/>
  <c r="AF642" i="72" s="1"/>
  <c r="H643" i="72"/>
  <c r="G643" i="72" s="1"/>
  <c r="H644" i="72"/>
  <c r="G644" i="72" s="1"/>
  <c r="AG644" i="72"/>
  <c r="AF644" i="72" s="1"/>
  <c r="H645" i="72"/>
  <c r="G645" i="72" s="1"/>
  <c r="AG645" i="72"/>
  <c r="AF645" i="72" s="1"/>
  <c r="H646" i="72"/>
  <c r="G646" i="72" s="1"/>
  <c r="AG646" i="72"/>
  <c r="AF646" i="72" s="1"/>
  <c r="H647" i="72"/>
  <c r="G647" i="72" s="1"/>
  <c r="AG647" i="72"/>
  <c r="AF647" i="72" s="1"/>
  <c r="H648" i="72"/>
  <c r="G648" i="72" s="1"/>
  <c r="AG648" i="72"/>
  <c r="AF648" i="72" s="1"/>
  <c r="H649" i="72"/>
  <c r="G649" i="72" s="1"/>
  <c r="AG649" i="72"/>
  <c r="AF649" i="72" s="1"/>
  <c r="H651" i="72"/>
  <c r="G651" i="72" s="1"/>
  <c r="AG651" i="72"/>
  <c r="AF651" i="72" s="1"/>
  <c r="H652" i="72"/>
  <c r="G652" i="72" s="1"/>
  <c r="AG652" i="72"/>
  <c r="AF652" i="72" s="1"/>
  <c r="H653" i="72"/>
  <c r="G653" i="72" s="1"/>
  <c r="AG653" i="72"/>
  <c r="AF653" i="72" s="1"/>
  <c r="H654" i="72"/>
  <c r="G654" i="72" s="1"/>
  <c r="AG654" i="72"/>
  <c r="AF654" i="72" s="1"/>
  <c r="H655" i="72"/>
  <c r="G655" i="72" s="1"/>
  <c r="AG655" i="72"/>
  <c r="AF655" i="72" s="1"/>
  <c r="H656" i="72"/>
  <c r="G656" i="72" s="1"/>
  <c r="AG656" i="72"/>
  <c r="AF656" i="72" s="1"/>
  <c r="AG657" i="72"/>
  <c r="AF657" i="72" s="1"/>
  <c r="AG661" i="72"/>
  <c r="AF661" i="72" s="1"/>
  <c r="AG663" i="72"/>
  <c r="AF663" i="72" s="1"/>
  <c r="AG36" i="72"/>
  <c r="AG38" i="72" s="1"/>
  <c r="AG419" i="68"/>
  <c r="AF419" i="68" s="1"/>
  <c r="AH349" i="26"/>
  <c r="AH353" i="26"/>
  <c r="AH355" i="26"/>
  <c r="AH359" i="26"/>
  <c r="AH363" i="26"/>
  <c r="AH367" i="26"/>
  <c r="AH371" i="26"/>
  <c r="AH373" i="26"/>
  <c r="AI418" i="26" s="1"/>
  <c r="AH418" i="26" s="1"/>
  <c r="AH379" i="26"/>
  <c r="AH383" i="26"/>
  <c r="AH350" i="26"/>
  <c r="AH356" i="26"/>
  <c r="AH360" i="26"/>
  <c r="AH364" i="26"/>
  <c r="AH368" i="26"/>
  <c r="AH372" i="26"/>
  <c r="AH376" i="26"/>
  <c r="AH380" i="26"/>
  <c r="AH344" i="26"/>
  <c r="AH346" i="26"/>
  <c r="AI344" i="26"/>
  <c r="AI346" i="26"/>
  <c r="AI351" i="26"/>
  <c r="AI357" i="26"/>
  <c r="AI365" i="26"/>
  <c r="AI371" i="26"/>
  <c r="AI375" i="26"/>
  <c r="AI377" i="26"/>
  <c r="AI383" i="26"/>
  <c r="AI347" i="26"/>
  <c r="AI354" i="26"/>
  <c r="AI399" i="26" s="1"/>
  <c r="AH399" i="26" s="1"/>
  <c r="AI360" i="26"/>
  <c r="AG345" i="26"/>
  <c r="AG390" i="26" s="1"/>
  <c r="AF390" i="26" s="1"/>
  <c r="AG354" i="26"/>
  <c r="AG399" i="26" s="1"/>
  <c r="AF399" i="26" s="1"/>
  <c r="AG403" i="26"/>
  <c r="AF403" i="26" s="1"/>
  <c r="AI406" i="26"/>
  <c r="AH406" i="26" s="1"/>
  <c r="AD345" i="26"/>
  <c r="AD377" i="26"/>
  <c r="AE422" i="26" s="1"/>
  <c r="AD422" i="26" s="1"/>
  <c r="AD383" i="26"/>
  <c r="AE360" i="26"/>
  <c r="AE371" i="26"/>
  <c r="AI627" i="26"/>
  <c r="AH627" i="26" s="1"/>
  <c r="AI637" i="26"/>
  <c r="AH637" i="26" s="1"/>
  <c r="AI651" i="26"/>
  <c r="AH651" i="26" s="1"/>
  <c r="AI654" i="26"/>
  <c r="AH654" i="26" s="1"/>
  <c r="AI661" i="26"/>
  <c r="AH661" i="26" s="1"/>
  <c r="AI672" i="26"/>
  <c r="AH672" i="26" s="1"/>
  <c r="AI676" i="26"/>
  <c r="AH676" i="26" s="1"/>
  <c r="AI679" i="26"/>
  <c r="AH679" i="26" s="1"/>
  <c r="AI680" i="26"/>
  <c r="AH680" i="26" s="1"/>
  <c r="AI683" i="26"/>
  <c r="AH683" i="26" s="1"/>
  <c r="AG638" i="26"/>
  <c r="AF638" i="26" s="1"/>
  <c r="AG640" i="26"/>
  <c r="AF640" i="26" s="1"/>
  <c r="AG644" i="26"/>
  <c r="AF644" i="26" s="1"/>
  <c r="AG645" i="26"/>
  <c r="AF645" i="26" s="1"/>
  <c r="AG648" i="26"/>
  <c r="AF648" i="26" s="1"/>
  <c r="AG652" i="26"/>
  <c r="AF652" i="26" s="1"/>
  <c r="AG655" i="26"/>
  <c r="AF655" i="26" s="1"/>
  <c r="AG666" i="26"/>
  <c r="AF666" i="26" s="1"/>
  <c r="AG670" i="26"/>
  <c r="AF670" i="26" s="1"/>
  <c r="AG674" i="26"/>
  <c r="AF674" i="26" s="1"/>
  <c r="AG676" i="26"/>
  <c r="AF676" i="26" s="1"/>
  <c r="AG684" i="26"/>
  <c r="AF684" i="26" s="1"/>
  <c r="H344" i="26"/>
  <c r="F346" i="26"/>
  <c r="H346" i="26"/>
  <c r="H360" i="26"/>
  <c r="F361" i="26"/>
  <c r="F347" i="26"/>
  <c r="J349" i="26"/>
  <c r="H350" i="26"/>
  <c r="F352" i="26"/>
  <c r="H354" i="26"/>
  <c r="J356" i="26"/>
  <c r="E364" i="26"/>
  <c r="E365" i="26"/>
  <c r="G365" i="26"/>
  <c r="G368" i="26"/>
  <c r="G370" i="26"/>
  <c r="G372" i="26"/>
  <c r="G373" i="26"/>
  <c r="I373" i="26"/>
  <c r="E374" i="26"/>
  <c r="E375" i="26"/>
  <c r="F420" i="26" s="1"/>
  <c r="E420" i="26" s="1"/>
  <c r="I376" i="26"/>
  <c r="J421" i="26" s="1"/>
  <c r="I421" i="26" s="1"/>
  <c r="G377" i="26"/>
  <c r="I377" i="26"/>
  <c r="G378" i="26"/>
  <c r="I378" i="26"/>
  <c r="G379" i="26"/>
  <c r="G380" i="26"/>
  <c r="E381" i="26"/>
  <c r="G382" i="26"/>
  <c r="G383" i="26"/>
  <c r="H650" i="26"/>
  <c r="G650" i="26" s="1"/>
  <c r="J629" i="26"/>
  <c r="I629" i="26" s="1"/>
  <c r="H653" i="26"/>
  <c r="G653" i="26" s="1"/>
  <c r="H659" i="26"/>
  <c r="G659" i="26" s="1"/>
  <c r="H674" i="26"/>
  <c r="G674" i="26" s="1"/>
  <c r="H672" i="59"/>
  <c r="G672" i="59" s="1"/>
  <c r="E507" i="57"/>
  <c r="AE402" i="26"/>
  <c r="AD402" i="26" s="1"/>
  <c r="AI397" i="26"/>
  <c r="AH397" i="26" s="1"/>
  <c r="AF380" i="57"/>
  <c r="AF381" i="57"/>
  <c r="AF382" i="57"/>
  <c r="J347" i="26"/>
  <c r="AI657" i="26"/>
  <c r="AH657" i="26" s="1"/>
  <c r="I367" i="26"/>
  <c r="E380" i="26"/>
  <c r="I380" i="26"/>
  <c r="G381" i="26"/>
  <c r="E358" i="57"/>
  <c r="AH358" i="57"/>
  <c r="AH360" i="57"/>
  <c r="AH361" i="57"/>
  <c r="AH362" i="57"/>
  <c r="AH365" i="57"/>
  <c r="AH366" i="57"/>
  <c r="AH367" i="57"/>
  <c r="AH370" i="57"/>
  <c r="AH371" i="57"/>
  <c r="AH377" i="57"/>
  <c r="AH378" i="57"/>
  <c r="AH381" i="57"/>
  <c r="AH383" i="57"/>
  <c r="AG626" i="59"/>
  <c r="AF626" i="59" s="1"/>
  <c r="AG627" i="59"/>
  <c r="AF627" i="59" s="1"/>
  <c r="AG629" i="59"/>
  <c r="AF629" i="59" s="1"/>
  <c r="H630" i="59"/>
  <c r="G630" i="59" s="1"/>
  <c r="AG630" i="59"/>
  <c r="AF630" i="59" s="1"/>
  <c r="AG631" i="59"/>
  <c r="AF631" i="59" s="1"/>
  <c r="H638" i="59"/>
  <c r="G638" i="59" s="1"/>
  <c r="AG638" i="59"/>
  <c r="AF638" i="59" s="1"/>
  <c r="AG639" i="59"/>
  <c r="AF639" i="59" s="1"/>
  <c r="AG660" i="59"/>
  <c r="AF660" i="59" s="1"/>
  <c r="H661" i="59"/>
  <c r="G661" i="59" s="1"/>
  <c r="AG661" i="59"/>
  <c r="AF661" i="59" s="1"/>
  <c r="AG662" i="59"/>
  <c r="AF662" i="59" s="1"/>
  <c r="AG664" i="59"/>
  <c r="AF664" i="59" s="1"/>
  <c r="H666" i="59"/>
  <c r="G666" i="59" s="1"/>
  <c r="H669" i="59"/>
  <c r="G669" i="59" s="1"/>
  <c r="H671" i="59"/>
  <c r="G671" i="59" s="1"/>
  <c r="AG652" i="59"/>
  <c r="AF652" i="59" s="1"/>
  <c r="AG653" i="59"/>
  <c r="AF653" i="59" s="1"/>
  <c r="H659" i="59"/>
  <c r="G659" i="59" s="1"/>
  <c r="AG673" i="59"/>
  <c r="AF673" i="59" s="1"/>
  <c r="H674" i="59"/>
  <c r="G674" i="59" s="1"/>
  <c r="AG676" i="59"/>
  <c r="AF676" i="59" s="1"/>
  <c r="AG677" i="59"/>
  <c r="AF677" i="59" s="1"/>
  <c r="H678" i="59"/>
  <c r="G678" i="59" s="1"/>
  <c r="AG680" i="59"/>
  <c r="AF680" i="59" s="1"/>
  <c r="H681" i="59"/>
  <c r="G681" i="59" s="1"/>
  <c r="AE344" i="68"/>
  <c r="AG344" i="68"/>
  <c r="AI346" i="68"/>
  <c r="AI349" i="68"/>
  <c r="AE350" i="68"/>
  <c r="AI351" i="68"/>
  <c r="AG352" i="68"/>
  <c r="AI352" i="68"/>
  <c r="AI354" i="68"/>
  <c r="AI641" i="68"/>
  <c r="AH641" i="68" s="1"/>
  <c r="AI646" i="68"/>
  <c r="AH646" i="68" s="1"/>
  <c r="AI647" i="68"/>
  <c r="AH647" i="68" s="1"/>
  <c r="AI649" i="68"/>
  <c r="AH649" i="68" s="1"/>
  <c r="AI674" i="68"/>
  <c r="AH674" i="68" s="1"/>
  <c r="E344" i="72"/>
  <c r="F389" i="72" s="1"/>
  <c r="E389" i="72" s="1"/>
  <c r="G344" i="72"/>
  <c r="I344" i="72"/>
  <c r="AD344" i="72"/>
  <c r="AF344" i="72"/>
  <c r="AH344" i="72"/>
  <c r="AH369" i="72"/>
  <c r="E370" i="72"/>
  <c r="G370" i="72"/>
  <c r="I370" i="72"/>
  <c r="AD370" i="72"/>
  <c r="AI627" i="72"/>
  <c r="AH627" i="72" s="1"/>
  <c r="J628" i="72"/>
  <c r="I628" i="72" s="1"/>
  <c r="AI628" i="72"/>
  <c r="AH628" i="72" s="1"/>
  <c r="J629" i="72"/>
  <c r="I629" i="72" s="1"/>
  <c r="AI629" i="72"/>
  <c r="AH629" i="72" s="1"/>
  <c r="J630" i="72"/>
  <c r="I630" i="72" s="1"/>
  <c r="AI630" i="72"/>
  <c r="AH630" i="72" s="1"/>
  <c r="J631" i="72"/>
  <c r="I631" i="72" s="1"/>
  <c r="J645" i="72"/>
  <c r="I645" i="72" s="1"/>
  <c r="AI645" i="72"/>
  <c r="AH645" i="72" s="1"/>
  <c r="J646" i="72"/>
  <c r="I646" i="72" s="1"/>
  <c r="AI646" i="72"/>
  <c r="AH646" i="72" s="1"/>
  <c r="J647" i="72"/>
  <c r="I647" i="72" s="1"/>
  <c r="AI647" i="72"/>
  <c r="AH647" i="72" s="1"/>
  <c r="J648" i="72"/>
  <c r="I648" i="72" s="1"/>
  <c r="AI648" i="72"/>
  <c r="AH648" i="72" s="1"/>
  <c r="AI662" i="72"/>
  <c r="AH662" i="72" s="1"/>
  <c r="J663" i="72"/>
  <c r="I663" i="72" s="1"/>
  <c r="J664" i="72"/>
  <c r="I664" i="72" s="1"/>
  <c r="AI664" i="72"/>
  <c r="AH664" i="72" s="1"/>
  <c r="E371" i="72"/>
  <c r="G371" i="72"/>
  <c r="H416" i="72" s="1"/>
  <c r="G416" i="72" s="1"/>
  <c r="I371" i="72"/>
  <c r="E372" i="72"/>
  <c r="G372" i="72"/>
  <c r="I372" i="72"/>
  <c r="E373" i="72"/>
  <c r="G373" i="72"/>
  <c r="I373" i="72"/>
  <c r="E374" i="72"/>
  <c r="G374" i="72"/>
  <c r="I374" i="72"/>
  <c r="J627" i="72"/>
  <c r="I627" i="72" s="1"/>
  <c r="AI631" i="72"/>
  <c r="AH631" i="72" s="1"/>
  <c r="J632" i="72"/>
  <c r="I632" i="72" s="1"/>
  <c r="AI632" i="72"/>
  <c r="AH632" i="72" s="1"/>
  <c r="J633" i="72"/>
  <c r="I633" i="72" s="1"/>
  <c r="AI633" i="72"/>
  <c r="AH633" i="72" s="1"/>
  <c r="J634" i="72"/>
  <c r="I634" i="72" s="1"/>
  <c r="AI634" i="72"/>
  <c r="AH634" i="72" s="1"/>
  <c r="J635" i="72"/>
  <c r="I635" i="72" s="1"/>
  <c r="AI635" i="72"/>
  <c r="AH635" i="72" s="1"/>
  <c r="J636" i="72"/>
  <c r="I636" i="72" s="1"/>
  <c r="AI640" i="72"/>
  <c r="AH640" i="72" s="1"/>
  <c r="J641" i="72"/>
  <c r="I641" i="72" s="1"/>
  <c r="AI641" i="72"/>
  <c r="AH641" i="72" s="1"/>
  <c r="J642" i="72"/>
  <c r="I642" i="72" s="1"/>
  <c r="AI642" i="72"/>
  <c r="AH642" i="72" s="1"/>
  <c r="J643" i="72"/>
  <c r="I643" i="72" s="1"/>
  <c r="AI643" i="72"/>
  <c r="AH643" i="72" s="1"/>
  <c r="J644" i="72"/>
  <c r="I644" i="72" s="1"/>
  <c r="AI644" i="72"/>
  <c r="AH644" i="72" s="1"/>
  <c r="J649" i="72"/>
  <c r="I649" i="72" s="1"/>
  <c r="AI649" i="72"/>
  <c r="AH649" i="72" s="1"/>
  <c r="J651" i="72"/>
  <c r="I651" i="72" s="1"/>
  <c r="AI651" i="72"/>
  <c r="AH651" i="72" s="1"/>
  <c r="J652" i="72"/>
  <c r="I652" i="72" s="1"/>
  <c r="AI652" i="72"/>
  <c r="AH652" i="72" s="1"/>
  <c r="J653" i="72"/>
  <c r="I653" i="72" s="1"/>
  <c r="AI653" i="72"/>
  <c r="AH653" i="72" s="1"/>
  <c r="J654" i="72"/>
  <c r="I654" i="72" s="1"/>
  <c r="AI654" i="72"/>
  <c r="AH654" i="72" s="1"/>
  <c r="J655" i="72"/>
  <c r="I655" i="72" s="1"/>
  <c r="AI655" i="72"/>
  <c r="AH655" i="72" s="1"/>
  <c r="J656" i="72"/>
  <c r="I656" i="72" s="1"/>
  <c r="AI656" i="72"/>
  <c r="AH656" i="72" s="1"/>
  <c r="J657" i="72"/>
  <c r="I657" i="72" s="1"/>
  <c r="AI657" i="72"/>
  <c r="AH657" i="72" s="1"/>
  <c r="J658" i="72"/>
  <c r="I658" i="72" s="1"/>
  <c r="AI658" i="72"/>
  <c r="AH658" i="72" s="1"/>
  <c r="J659" i="72"/>
  <c r="I659" i="72" s="1"/>
  <c r="AI659" i="72"/>
  <c r="AH659" i="72" s="1"/>
  <c r="J660" i="72"/>
  <c r="I660" i="72" s="1"/>
  <c r="AI660" i="72"/>
  <c r="AH660" i="72" s="1"/>
  <c r="J661" i="72"/>
  <c r="I661" i="72" s="1"/>
  <c r="AI661" i="72"/>
  <c r="AH661" i="72" s="1"/>
  <c r="J662" i="72"/>
  <c r="I662" i="72" s="1"/>
  <c r="AI663" i="72"/>
  <c r="AH663" i="72" s="1"/>
  <c r="J665" i="72"/>
  <c r="I665" i="72" s="1"/>
  <c r="AI665" i="72"/>
  <c r="AH665" i="72" s="1"/>
  <c r="J666" i="72"/>
  <c r="I666" i="72" s="1"/>
  <c r="AI666" i="72"/>
  <c r="AH666" i="72" s="1"/>
  <c r="J667" i="72"/>
  <c r="I667" i="72" s="1"/>
  <c r="AI667" i="72"/>
  <c r="AH667" i="72" s="1"/>
  <c r="J668" i="72"/>
  <c r="I668" i="72" s="1"/>
  <c r="AI668" i="72"/>
  <c r="AH668" i="72" s="1"/>
  <c r="J669" i="72"/>
  <c r="I669" i="72" s="1"/>
  <c r="AI669" i="72"/>
  <c r="AH669" i="72" s="1"/>
  <c r="J670" i="72"/>
  <c r="I670" i="72" s="1"/>
  <c r="AI670" i="72"/>
  <c r="AH670" i="72" s="1"/>
  <c r="J671" i="72"/>
  <c r="I671" i="72" s="1"/>
  <c r="AI671" i="72"/>
  <c r="AH671" i="72" s="1"/>
  <c r="J672" i="72"/>
  <c r="I672" i="72" s="1"/>
  <c r="AI672" i="72"/>
  <c r="AH672" i="72" s="1"/>
  <c r="J673" i="72"/>
  <c r="I673" i="72" s="1"/>
  <c r="AI673" i="72"/>
  <c r="AH673" i="72" s="1"/>
  <c r="AE370" i="26"/>
  <c r="AE373" i="26"/>
  <c r="AE374" i="26"/>
  <c r="G347" i="26"/>
  <c r="AH344" i="59"/>
  <c r="AD349" i="59"/>
  <c r="G8" i="77"/>
  <c r="E9" i="77" s="1"/>
  <c r="F5" i="78" s="1"/>
  <c r="H5" i="78" s="1"/>
  <c r="H17" i="78" s="1"/>
  <c r="S15" i="78" s="1"/>
  <c r="E450" i="77"/>
  <c r="J642" i="77" s="1"/>
  <c r="F81" i="77"/>
  <c r="F345" i="77" s="1"/>
  <c r="J76" i="77"/>
  <c r="J340" i="77" s="1"/>
  <c r="AJ402" i="5"/>
  <c r="AG425" i="5"/>
  <c r="AG426" i="5"/>
  <c r="E59" i="2"/>
  <c r="AG411" i="5"/>
  <c r="AG427" i="5"/>
  <c r="AG391" i="5"/>
  <c r="AG412" i="5"/>
  <c r="AG390" i="5"/>
  <c r="AG414" i="5"/>
  <c r="AL389" i="5"/>
  <c r="AH403" i="5"/>
  <c r="BA28" i="5"/>
  <c r="B2" i="5"/>
  <c r="P8" i="5"/>
  <c r="B13" i="5"/>
  <c r="AG419" i="5"/>
  <c r="AG405" i="5"/>
  <c r="AG395" i="5"/>
  <c r="AG399" i="5"/>
  <c r="D90" i="2"/>
  <c r="AH392" i="5"/>
  <c r="D56" i="2"/>
  <c r="E20" i="2" s="1"/>
  <c r="G20" i="2" s="1"/>
  <c r="G23" i="2" s="1"/>
  <c r="U12" i="2" s="1"/>
  <c r="AI392" i="5"/>
  <c r="AJ392" i="5" s="1"/>
  <c r="AG418" i="5"/>
  <c r="AG403" i="5"/>
  <c r="AG400" i="5"/>
  <c r="AG420" i="5"/>
  <c r="H80" i="2"/>
  <c r="I59" i="2"/>
  <c r="AG413" i="5"/>
  <c r="AG428" i="5"/>
  <c r="AL405" i="5"/>
  <c r="AK405" i="5" s="1"/>
  <c r="AG398" i="5"/>
  <c r="AJ404" i="5"/>
  <c r="AG404" i="5"/>
  <c r="AJ393" i="5"/>
  <c r="AY33" i="5" s="1"/>
  <c r="BA33" i="5" s="1"/>
  <c r="AG393" i="5"/>
  <c r="AT23" i="5"/>
  <c r="AV23" i="5" s="1"/>
  <c r="AT26" i="5"/>
  <c r="AV26" i="5" s="1"/>
  <c r="AT24" i="5"/>
  <c r="AV24" i="5" s="1"/>
  <c r="AT22" i="5"/>
  <c r="AV22" i="5" s="1"/>
  <c r="AT25" i="5"/>
  <c r="AV25" i="5" s="1"/>
  <c r="AT27" i="5"/>
  <c r="Y21" i="5"/>
  <c r="D53" i="2"/>
  <c r="I85" i="2"/>
  <c r="I56" i="2"/>
  <c r="E67" i="2"/>
  <c r="E16" i="2" s="1"/>
  <c r="G16" i="2" s="1"/>
  <c r="AG389" i="5"/>
  <c r="AG406" i="5"/>
  <c r="E62" i="2"/>
  <c r="E15" i="2" s="1"/>
  <c r="G15" i="2" s="1"/>
  <c r="AK389" i="5"/>
  <c r="F56" i="2"/>
  <c r="H66" i="2"/>
  <c r="I91" i="2"/>
  <c r="I77" i="2"/>
  <c r="G72" i="2"/>
  <c r="I53" i="2"/>
  <c r="I60" i="2"/>
  <c r="F62" i="2"/>
  <c r="H62" i="2"/>
  <c r="E64" i="2"/>
  <c r="I64" i="2"/>
  <c r="G65" i="2"/>
  <c r="H67" i="2"/>
  <c r="I68" i="2"/>
  <c r="H69" i="2"/>
  <c r="G73" i="2"/>
  <c r="D74" i="2"/>
  <c r="E75" i="2"/>
  <c r="I76" i="2"/>
  <c r="D77" i="2"/>
  <c r="F78" i="2"/>
  <c r="G78" i="2"/>
  <c r="I78" i="2"/>
  <c r="G81" i="2"/>
  <c r="G83" i="2"/>
  <c r="G85" i="2"/>
  <c r="E87" i="2"/>
  <c r="I88" i="2"/>
  <c r="E90" i="2"/>
  <c r="E92" i="2"/>
  <c r="D54" i="2"/>
  <c r="E54" i="2"/>
  <c r="E55" i="2"/>
  <c r="D58" i="2"/>
  <c r="G61" i="2"/>
  <c r="G63" i="2"/>
  <c r="E66" i="2"/>
  <c r="G68" i="2"/>
  <c r="E70" i="2"/>
  <c r="I71" i="2"/>
  <c r="D72" i="2"/>
  <c r="F72" i="2"/>
  <c r="E73" i="2"/>
  <c r="E76" i="2"/>
  <c r="G76" i="2"/>
  <c r="H78" i="2"/>
  <c r="F79" i="2"/>
  <c r="I79" i="2"/>
  <c r="E80" i="2"/>
  <c r="E81" i="2"/>
  <c r="H81" i="2"/>
  <c r="G82" i="2"/>
  <c r="I82" i="2"/>
  <c r="I84" i="2"/>
  <c r="E86" i="2"/>
  <c r="I86" i="2"/>
  <c r="G87" i="2"/>
  <c r="E88" i="2"/>
  <c r="G89" i="2"/>
  <c r="G91" i="2"/>
  <c r="I92" i="2"/>
  <c r="AD43" i="33"/>
  <c r="F348" i="59"/>
  <c r="AE348" i="59"/>
  <c r="AD344" i="59"/>
  <c r="H348" i="59"/>
  <c r="AD348" i="59"/>
  <c r="AG348" i="59"/>
  <c r="E349" i="59"/>
  <c r="AH352" i="59"/>
  <c r="AI397" i="59" s="1"/>
  <c r="AH397" i="59" s="1"/>
  <c r="H353" i="59"/>
  <c r="AF353" i="59"/>
  <c r="AI380" i="26"/>
  <c r="AI635" i="26"/>
  <c r="AH635" i="26" s="1"/>
  <c r="AI662" i="26"/>
  <c r="AH662" i="26" s="1"/>
  <c r="H356" i="26"/>
  <c r="J358" i="26"/>
  <c r="G366" i="26"/>
  <c r="E367" i="26"/>
  <c r="G367" i="26"/>
  <c r="J636" i="26"/>
  <c r="I636" i="26" s="1"/>
  <c r="E344" i="57"/>
  <c r="AH344" i="57"/>
  <c r="E345" i="57"/>
  <c r="G350" i="57"/>
  <c r="AH350" i="57"/>
  <c r="E351" i="57"/>
  <c r="I358" i="57"/>
  <c r="E345" i="59"/>
  <c r="I345" i="59"/>
  <c r="AF345" i="59"/>
  <c r="AF349" i="59"/>
  <c r="AH349" i="59"/>
  <c r="I350" i="59"/>
  <c r="E352" i="59"/>
  <c r="G352" i="59"/>
  <c r="AF352" i="59"/>
  <c r="I358" i="59"/>
  <c r="AH346" i="68"/>
  <c r="AH349" i="68"/>
  <c r="AD350" i="68"/>
  <c r="AH350" i="68"/>
  <c r="AD351" i="68"/>
  <c r="AF351" i="68"/>
  <c r="G372" i="68"/>
  <c r="AD372" i="68"/>
  <c r="G373" i="68"/>
  <c r="G374" i="68"/>
  <c r="AH374" i="68"/>
  <c r="E375" i="68"/>
  <c r="G375" i="68"/>
  <c r="AD375" i="68"/>
  <c r="AE420" i="68" s="1"/>
  <c r="AD420" i="68" s="1"/>
  <c r="G376" i="68"/>
  <c r="G377" i="68"/>
  <c r="G380" i="68"/>
  <c r="G382" i="68"/>
  <c r="AG640" i="68"/>
  <c r="AF640" i="68" s="1"/>
  <c r="AG645" i="68"/>
  <c r="AF645" i="68" s="1"/>
  <c r="AG652" i="68"/>
  <c r="AF652" i="68" s="1"/>
  <c r="AG664" i="68"/>
  <c r="AF664" i="68" s="1"/>
  <c r="AG668" i="68"/>
  <c r="AF668" i="68" s="1"/>
  <c r="AG672" i="68"/>
  <c r="AF672" i="68" s="1"/>
  <c r="H344" i="68"/>
  <c r="F363" i="68"/>
  <c r="F374" i="68"/>
  <c r="H374" i="68"/>
  <c r="F375" i="68"/>
  <c r="H375" i="68"/>
  <c r="H378" i="68"/>
  <c r="F379" i="68"/>
  <c r="H381" i="68"/>
  <c r="J382" i="68"/>
  <c r="G344" i="68"/>
  <c r="G350" i="68"/>
  <c r="I350" i="68"/>
  <c r="E351" i="68"/>
  <c r="G351" i="68"/>
  <c r="E352" i="68"/>
  <c r="G352" i="68"/>
  <c r="I352" i="68"/>
  <c r="E353" i="68"/>
  <c r="E354" i="68"/>
  <c r="I354" i="68"/>
  <c r="E355" i="68"/>
  <c r="I355" i="68"/>
  <c r="E357" i="68"/>
  <c r="I357" i="68"/>
  <c r="E364" i="68"/>
  <c r="G364" i="68"/>
  <c r="H646" i="68"/>
  <c r="G646" i="68" s="1"/>
  <c r="H668" i="68"/>
  <c r="G668" i="68" s="1"/>
  <c r="H674" i="68"/>
  <c r="G674" i="68" s="1"/>
  <c r="H683" i="68"/>
  <c r="G683" i="68" s="1"/>
  <c r="M12" i="8"/>
  <c r="M14" i="8"/>
  <c r="AF366" i="57"/>
  <c r="AF378" i="57"/>
  <c r="AH345" i="26"/>
  <c r="AI390" i="26" s="1"/>
  <c r="AH390" i="26" s="1"/>
  <c r="AI364" i="26"/>
  <c r="AF349" i="26"/>
  <c r="AG394" i="26" s="1"/>
  <c r="AF394" i="26" s="1"/>
  <c r="AF372" i="26"/>
  <c r="AG417" i="26" s="1"/>
  <c r="AF417" i="26" s="1"/>
  <c r="AF377" i="26"/>
  <c r="AE367" i="26"/>
  <c r="AE378" i="26"/>
  <c r="AI644" i="26"/>
  <c r="AH644" i="26" s="1"/>
  <c r="F182" i="68"/>
  <c r="F358" i="68" s="1"/>
  <c r="F611" i="68"/>
  <c r="J675" i="68" s="1"/>
  <c r="J177" i="68"/>
  <c r="J353" i="68" s="1"/>
  <c r="E127" i="68"/>
  <c r="E347" i="68" s="1"/>
  <c r="E507" i="68"/>
  <c r="H635" i="68" s="1"/>
  <c r="G635" i="68" s="1"/>
  <c r="I127" i="68"/>
  <c r="I347" i="68" s="1"/>
  <c r="E136" i="4"/>
  <c r="D136" i="4" s="1"/>
  <c r="E145" i="4"/>
  <c r="D145" i="4" s="1"/>
  <c r="E149" i="4"/>
  <c r="D149" i="4" s="1"/>
  <c r="E153" i="4"/>
  <c r="D153" i="4" s="1"/>
  <c r="G136" i="4"/>
  <c r="F136" i="4" s="1"/>
  <c r="G140" i="4"/>
  <c r="F140" i="4" s="1"/>
  <c r="G142" i="4"/>
  <c r="F142" i="4" s="1"/>
  <c r="G147" i="4"/>
  <c r="F147" i="4" s="1"/>
  <c r="G153" i="4"/>
  <c r="F153" i="4" s="1"/>
  <c r="E146" i="4"/>
  <c r="D146" i="4" s="1"/>
  <c r="G27" i="4"/>
  <c r="O16" i="4" s="1"/>
  <c r="E69" i="4"/>
  <c r="E138" i="4" s="1"/>
  <c r="D138" i="4" s="1"/>
  <c r="F47" i="4"/>
  <c r="G139" i="4" s="1"/>
  <c r="F139" i="4" s="1"/>
  <c r="U6" i="4"/>
  <c r="X6" i="4" s="1"/>
  <c r="Y4" i="4"/>
  <c r="AB4" i="4" s="1"/>
  <c r="U5" i="4"/>
  <c r="X5" i="4" s="1"/>
  <c r="U4" i="4"/>
  <c r="F12" i="27"/>
  <c r="F20" i="27" s="1"/>
  <c r="P14" i="28" s="1"/>
  <c r="P30" i="25"/>
  <c r="F12" i="73" s="1"/>
  <c r="F20" i="73" s="1"/>
  <c r="P14" i="74" s="1"/>
  <c r="J353" i="5"/>
  <c r="F403" i="5"/>
  <c r="G422" i="5"/>
  <c r="H422" i="5" s="1"/>
  <c r="G404" i="5"/>
  <c r="H404" i="5" s="1"/>
  <c r="J412" i="5"/>
  <c r="I412" i="5" s="1"/>
  <c r="J421" i="5"/>
  <c r="I421" i="5" s="1"/>
  <c r="J391" i="5"/>
  <c r="I391" i="5" s="1"/>
  <c r="G55" i="2"/>
  <c r="E56" i="2"/>
  <c r="E57" i="2"/>
  <c r="G57" i="2"/>
  <c r="F397" i="5"/>
  <c r="E397" i="5" s="1"/>
  <c r="D64" i="2"/>
  <c r="F400" i="5"/>
  <c r="G66" i="2"/>
  <c r="D70" i="2"/>
  <c r="G407" i="5"/>
  <c r="H407" i="5" s="1"/>
  <c r="H71" i="2"/>
  <c r="J398" i="5"/>
  <c r="G62" i="2"/>
  <c r="F394" i="5"/>
  <c r="E58" i="2"/>
  <c r="I58" i="2"/>
  <c r="G394" i="5"/>
  <c r="H394" i="5" s="1"/>
  <c r="E60" i="2"/>
  <c r="F396" i="5"/>
  <c r="J399" i="5"/>
  <c r="I399" i="5" s="1"/>
  <c r="F63" i="2"/>
  <c r="G69" i="2"/>
  <c r="I72" i="2"/>
  <c r="G408" i="5"/>
  <c r="H408" i="5" s="1"/>
  <c r="D67" i="2"/>
  <c r="F398" i="5"/>
  <c r="T24" i="58" l="1"/>
  <c r="S217" i="79"/>
  <c r="T22" i="70"/>
  <c r="R216" i="79"/>
  <c r="AD9" i="79"/>
  <c r="AB9" i="79"/>
  <c r="AC9" i="79"/>
  <c r="L324" i="32"/>
  <c r="J394" i="26"/>
  <c r="I394" i="26" s="1"/>
  <c r="H31" i="32"/>
  <c r="F21" i="60"/>
  <c r="H21" i="60" s="1"/>
  <c r="AE421" i="72"/>
  <c r="AD421" i="72" s="1"/>
  <c r="AI427" i="26"/>
  <c r="AH427" i="26" s="1"/>
  <c r="AE396" i="26"/>
  <c r="AD396" i="26" s="1"/>
  <c r="AE182" i="26"/>
  <c r="AE358" i="26" s="1"/>
  <c r="AE403" i="26" s="1"/>
  <c r="AD403" i="26" s="1"/>
  <c r="AE401" i="26"/>
  <c r="AD401" i="26" s="1"/>
  <c r="AG415" i="26"/>
  <c r="AF415" i="26" s="1"/>
  <c r="AI403" i="26"/>
  <c r="AH403" i="26" s="1"/>
  <c r="AG14" i="26"/>
  <c r="AG16" i="26" s="1"/>
  <c r="AD507" i="26" s="1"/>
  <c r="AG635" i="26" s="1"/>
  <c r="AF635" i="26" s="1"/>
  <c r="AQ32" i="26" s="1"/>
  <c r="AS32" i="26" s="1"/>
  <c r="AG427" i="26"/>
  <c r="AF427" i="26" s="1"/>
  <c r="F396" i="72"/>
  <c r="E396" i="72" s="1"/>
  <c r="F389" i="68"/>
  <c r="E389" i="68" s="1"/>
  <c r="J411" i="72"/>
  <c r="I411" i="72" s="1"/>
  <c r="AE409" i="68"/>
  <c r="AD409" i="68" s="1"/>
  <c r="AI417" i="72"/>
  <c r="AH417" i="72" s="1"/>
  <c r="AE408" i="68"/>
  <c r="AD408" i="68" s="1"/>
  <c r="AG423" i="68"/>
  <c r="AF423" i="68" s="1"/>
  <c r="H407" i="26"/>
  <c r="G407" i="26" s="1"/>
  <c r="AG409" i="26"/>
  <c r="AF409" i="26" s="1"/>
  <c r="AG391" i="59"/>
  <c r="AF391" i="59" s="1"/>
  <c r="AE414" i="26"/>
  <c r="AD414" i="26" s="1"/>
  <c r="AE418" i="26"/>
  <c r="AD418" i="26" s="1"/>
  <c r="H389" i="72"/>
  <c r="AE391" i="26"/>
  <c r="AD391" i="26" s="1"/>
  <c r="AJ36" i="68"/>
  <c r="AJ38" i="68" s="1"/>
  <c r="F32" i="32"/>
  <c r="F49" i="33"/>
  <c r="H49" i="33" s="1"/>
  <c r="AE415" i="26"/>
  <c r="AD415" i="26" s="1"/>
  <c r="AI422" i="26"/>
  <c r="AH422" i="26" s="1"/>
  <c r="AG421" i="59"/>
  <c r="AF421" i="59" s="1"/>
  <c r="AE415" i="68"/>
  <c r="AD415" i="68" s="1"/>
  <c r="AI423" i="26"/>
  <c r="AH423" i="26" s="1"/>
  <c r="AE389" i="26"/>
  <c r="AD389" i="26" s="1"/>
  <c r="AE420" i="26"/>
  <c r="AD420" i="26" s="1"/>
  <c r="AG36" i="68"/>
  <c r="AG38" i="68" s="1"/>
  <c r="AG393" i="59"/>
  <c r="AF393" i="59" s="1"/>
  <c r="AI420" i="26"/>
  <c r="AH420" i="26" s="1"/>
  <c r="AI400" i="26"/>
  <c r="AH400" i="26" s="1"/>
  <c r="AE428" i="59"/>
  <c r="AD428" i="59" s="1"/>
  <c r="AG413" i="72"/>
  <c r="AF413" i="72" s="1"/>
  <c r="AG405" i="72"/>
  <c r="AF405" i="72" s="1"/>
  <c r="AE400" i="68"/>
  <c r="AD400" i="68" s="1"/>
  <c r="AG414" i="59"/>
  <c r="AF414" i="59" s="1"/>
  <c r="AG406" i="59"/>
  <c r="AF406" i="59" s="1"/>
  <c r="J405" i="26"/>
  <c r="I405" i="26" s="1"/>
  <c r="AE416" i="26"/>
  <c r="AD416" i="26" s="1"/>
  <c r="AE419" i="68"/>
  <c r="AD419" i="68" s="1"/>
  <c r="H402" i="26"/>
  <c r="G402" i="26" s="1"/>
  <c r="AI395" i="68"/>
  <c r="AH395" i="68" s="1"/>
  <c r="F412" i="26"/>
  <c r="E412" i="26" s="1"/>
  <c r="AI395" i="72"/>
  <c r="AH395" i="72" s="1"/>
  <c r="AE413" i="26"/>
  <c r="AD413" i="26" s="1"/>
  <c r="J427" i="26"/>
  <c r="I427" i="26" s="1"/>
  <c r="E14" i="26"/>
  <c r="E16" i="26" s="1"/>
  <c r="AE422" i="59"/>
  <c r="AD422" i="59" s="1"/>
  <c r="AG14" i="68"/>
  <c r="AG16" i="68" s="1"/>
  <c r="AD127" i="68" s="1"/>
  <c r="AD347" i="68" s="1"/>
  <c r="AE392" i="68" s="1"/>
  <c r="AD392" i="68" s="1"/>
  <c r="AI407" i="57"/>
  <c r="AH407" i="57" s="1"/>
  <c r="AI394" i="26"/>
  <c r="AH394" i="26" s="1"/>
  <c r="H402" i="72"/>
  <c r="G402" i="72" s="1"/>
  <c r="AI411" i="59"/>
  <c r="AH411" i="59" s="1"/>
  <c r="AE423" i="72"/>
  <c r="AD423" i="72" s="1"/>
  <c r="F178" i="32"/>
  <c r="L340" i="32"/>
  <c r="L320" i="32"/>
  <c r="L343" i="32"/>
  <c r="L315" i="32"/>
  <c r="L344" i="32"/>
  <c r="L325" i="32"/>
  <c r="X368" i="32"/>
  <c r="AC367" i="32" s="1"/>
  <c r="AC370" i="32"/>
  <c r="X359" i="32"/>
  <c r="AC358" i="32" s="1"/>
  <c r="Y367" i="32"/>
  <c r="AD366" i="32" s="1"/>
  <c r="W385" i="32"/>
  <c r="AC384" i="32" s="1"/>
  <c r="M322" i="32"/>
  <c r="M307" i="32"/>
  <c r="L323" i="32"/>
  <c r="G52" i="32"/>
  <c r="G57" i="32"/>
  <c r="G321" i="32" s="1"/>
  <c r="X365" i="32" s="1"/>
  <c r="Y372" i="32"/>
  <c r="AD371" i="32" s="1"/>
  <c r="AD319" i="32"/>
  <c r="Y376" i="32"/>
  <c r="AD375" i="32" s="1"/>
  <c r="X382" i="32"/>
  <c r="AC381" i="32" s="1"/>
  <c r="Y352" i="32"/>
  <c r="AD351" i="32" s="1"/>
  <c r="X386" i="32"/>
  <c r="X387" i="32"/>
  <c r="AC386" i="32" s="1"/>
  <c r="Y383" i="32"/>
  <c r="AD382" i="32" s="1"/>
  <c r="AC314" i="32"/>
  <c r="Y371" i="32"/>
  <c r="AD370" i="32" s="1"/>
  <c r="Y382" i="32"/>
  <c r="AD381" i="32" s="1"/>
  <c r="X372" i="32"/>
  <c r="AC371" i="32" s="1"/>
  <c r="Y357" i="32"/>
  <c r="AD356" i="32" s="1"/>
  <c r="X361" i="32"/>
  <c r="AC360" i="32" s="1"/>
  <c r="X383" i="32"/>
  <c r="AC382" i="32" s="1"/>
  <c r="AC317" i="32"/>
  <c r="X373" i="32"/>
  <c r="AC372" i="32" s="1"/>
  <c r="X352" i="32"/>
  <c r="AC307" i="32"/>
  <c r="Y363" i="32"/>
  <c r="AD362" i="32" s="1"/>
  <c r="X384" i="32"/>
  <c r="AC383" i="32" s="1"/>
  <c r="Y356" i="32"/>
  <c r="AD355" i="32" s="1"/>
  <c r="X363" i="32"/>
  <c r="AC362" i="32" s="1"/>
  <c r="Y355" i="32"/>
  <c r="AD354" i="32" s="1"/>
  <c r="Y358" i="32"/>
  <c r="AD357" i="32" s="1"/>
  <c r="X375" i="32"/>
  <c r="AC374" i="32" s="1"/>
  <c r="M339" i="32"/>
  <c r="X369" i="32"/>
  <c r="AC368" i="32" s="1"/>
  <c r="M335" i="32"/>
  <c r="X388" i="32"/>
  <c r="AC387" i="32" s="1"/>
  <c r="L328" i="32"/>
  <c r="X364" i="32"/>
  <c r="AC363" i="32" s="1"/>
  <c r="Y387" i="32"/>
  <c r="AD386" i="32" s="1"/>
  <c r="L307" i="32"/>
  <c r="Y375" i="32"/>
  <c r="AD374" i="32" s="1"/>
  <c r="L330" i="32"/>
  <c r="L342" i="32"/>
  <c r="AF16" i="32"/>
  <c r="AG16" i="32" s="1"/>
  <c r="Y380" i="32"/>
  <c r="AD379" i="32" s="1"/>
  <c r="AC388" i="32"/>
  <c r="AF12" i="32"/>
  <c r="AG12" i="32" s="1"/>
  <c r="AF14" i="32"/>
  <c r="AG14" i="32" s="1"/>
  <c r="AF13" i="32"/>
  <c r="AG13" i="32" s="1"/>
  <c r="AF11" i="32"/>
  <c r="AG11" i="32" s="1"/>
  <c r="Y390" i="32"/>
  <c r="AD389" i="32" s="1"/>
  <c r="Y370" i="32"/>
  <c r="AD369" i="32" s="1"/>
  <c r="AF10" i="32"/>
  <c r="AG10" i="32" s="1"/>
  <c r="Y386" i="32"/>
  <c r="AD385" i="32" s="1"/>
  <c r="AC350" i="32"/>
  <c r="AF15" i="32"/>
  <c r="AG15" i="32" s="1"/>
  <c r="AC377" i="32"/>
  <c r="W362" i="32"/>
  <c r="W352" i="32"/>
  <c r="L319" i="32"/>
  <c r="L312" i="32"/>
  <c r="M330" i="32"/>
  <c r="L331" i="32"/>
  <c r="L317" i="32"/>
  <c r="W386" i="32"/>
  <c r="L308" i="32"/>
  <c r="L333" i="32"/>
  <c r="M327" i="32"/>
  <c r="Y389" i="32"/>
  <c r="AD388" i="32" s="1"/>
  <c r="L339" i="32"/>
  <c r="Y378" i="32"/>
  <c r="AD377" i="32" s="1"/>
  <c r="L313" i="32"/>
  <c r="AC357" i="32"/>
  <c r="AC380" i="32"/>
  <c r="M338" i="32"/>
  <c r="AC389" i="32"/>
  <c r="L346" i="32"/>
  <c r="AC356" i="32"/>
  <c r="M313" i="32"/>
  <c r="Y373" i="32"/>
  <c r="AD372" i="32" s="1"/>
  <c r="M314" i="32"/>
  <c r="Y385" i="32"/>
  <c r="AD384" i="32" s="1"/>
  <c r="Y359" i="32"/>
  <c r="AD358" i="32" s="1"/>
  <c r="M309" i="32"/>
  <c r="Y353" i="32"/>
  <c r="AD352" i="32" s="1"/>
  <c r="Y381" i="32"/>
  <c r="AD380" i="32" s="1"/>
  <c r="Y369" i="32"/>
  <c r="AD368" i="32" s="1"/>
  <c r="X367" i="32"/>
  <c r="AC366" i="32" s="1"/>
  <c r="L337" i="32"/>
  <c r="X377" i="32"/>
  <c r="AC376" i="32" s="1"/>
  <c r="Y361" i="32"/>
  <c r="AD360" i="32" s="1"/>
  <c r="M312" i="32"/>
  <c r="M310" i="32"/>
  <c r="Y354" i="32"/>
  <c r="AD353" i="32" s="1"/>
  <c r="L345" i="32"/>
  <c r="W356" i="32"/>
  <c r="AC355" i="32" s="1"/>
  <c r="L334" i="32"/>
  <c r="W374" i="32"/>
  <c r="AC373" i="32" s="1"/>
  <c r="L314" i="32"/>
  <c r="M311" i="32"/>
  <c r="L327" i="32"/>
  <c r="Y388" i="32"/>
  <c r="AD387" i="32" s="1"/>
  <c r="M324" i="32"/>
  <c r="Y368" i="32"/>
  <c r="AD367" i="32" s="1"/>
  <c r="L341" i="32"/>
  <c r="M328" i="32"/>
  <c r="Y362" i="32"/>
  <c r="AD361" i="32" s="1"/>
  <c r="L329" i="32"/>
  <c r="L338" i="32"/>
  <c r="X370" i="32"/>
  <c r="AC369" i="32" s="1"/>
  <c r="L326" i="32"/>
  <c r="T22" i="60"/>
  <c r="H47" i="60"/>
  <c r="AB24" i="60" s="1"/>
  <c r="E303" i="59"/>
  <c r="I303" i="59"/>
  <c r="J395" i="59"/>
  <c r="I395" i="59" s="1"/>
  <c r="J417" i="59"/>
  <c r="I417" i="59" s="1"/>
  <c r="F611" i="59"/>
  <c r="H182" i="59"/>
  <c r="H358" i="59" s="1"/>
  <c r="H403" i="59" s="1"/>
  <c r="J172" i="59"/>
  <c r="F586" i="59"/>
  <c r="F19" i="41"/>
  <c r="P22" i="58" s="1"/>
  <c r="F12" i="44"/>
  <c r="F20" i="44"/>
  <c r="P31" i="60" s="1"/>
  <c r="T22" i="58"/>
  <c r="S216" i="79"/>
  <c r="T31" i="58"/>
  <c r="H390" i="59"/>
  <c r="G390" i="59" s="1"/>
  <c r="F409" i="59"/>
  <c r="E409" i="59" s="1"/>
  <c r="F405" i="59"/>
  <c r="E405" i="59" s="1"/>
  <c r="H412" i="59"/>
  <c r="G412" i="59" s="1"/>
  <c r="J408" i="59"/>
  <c r="I408" i="59" s="1"/>
  <c r="J404" i="59"/>
  <c r="I404" i="59" s="1"/>
  <c r="H404" i="59"/>
  <c r="G404" i="59" s="1"/>
  <c r="J403" i="59"/>
  <c r="I403" i="59" s="1"/>
  <c r="F415" i="59"/>
  <c r="E415" i="59" s="1"/>
  <c r="F390" i="59"/>
  <c r="E390" i="59" s="1"/>
  <c r="F419" i="59"/>
  <c r="E419" i="59" s="1"/>
  <c r="F389" i="59"/>
  <c r="E389" i="59" s="1"/>
  <c r="H399" i="59"/>
  <c r="G399" i="59" s="1"/>
  <c r="H406" i="59"/>
  <c r="G406" i="59" s="1"/>
  <c r="AG416" i="68"/>
  <c r="AF416" i="68" s="1"/>
  <c r="F414" i="26"/>
  <c r="E414" i="26" s="1"/>
  <c r="AG403" i="68"/>
  <c r="AF403" i="68" s="1"/>
  <c r="AG398" i="68"/>
  <c r="AF398" i="68" s="1"/>
  <c r="AG14" i="72"/>
  <c r="AG16" i="72" s="1"/>
  <c r="AD507" i="72" s="1"/>
  <c r="AG635" i="72" s="1"/>
  <c r="AF635" i="72" s="1"/>
  <c r="AQ31" i="72" s="1"/>
  <c r="AG426" i="68"/>
  <c r="AF426" i="68" s="1"/>
  <c r="AI419" i="68"/>
  <c r="AH419" i="68" s="1"/>
  <c r="H417" i="26"/>
  <c r="G417" i="26" s="1"/>
  <c r="AG427" i="59"/>
  <c r="AF427" i="59" s="1"/>
  <c r="AI402" i="72"/>
  <c r="AH402" i="72" s="1"/>
  <c r="AI417" i="68"/>
  <c r="AH417" i="68" s="1"/>
  <c r="AG422" i="68"/>
  <c r="AF422" i="68" s="1"/>
  <c r="E36" i="68"/>
  <c r="E38" i="68" s="1"/>
  <c r="F423" i="59"/>
  <c r="E423" i="59" s="1"/>
  <c r="J400" i="59"/>
  <c r="I400" i="59" s="1"/>
  <c r="J410" i="26"/>
  <c r="I410" i="26" s="1"/>
  <c r="K36" i="68"/>
  <c r="K38" i="68" s="1"/>
  <c r="AI425" i="68"/>
  <c r="AH425" i="68" s="1"/>
  <c r="AE404" i="26"/>
  <c r="AD404" i="26" s="1"/>
  <c r="F18" i="58"/>
  <c r="H18" i="58" s="1"/>
  <c r="H30" i="58" s="1"/>
  <c r="P42" i="58" s="1"/>
  <c r="AE42" i="58" s="1"/>
  <c r="I443" i="57"/>
  <c r="H635" i="57" s="1"/>
  <c r="G635" i="57" s="1"/>
  <c r="E215" i="57"/>
  <c r="E347" i="57" s="1"/>
  <c r="F392" i="57" s="1"/>
  <c r="I215" i="57"/>
  <c r="AI390" i="68"/>
  <c r="AH390" i="68" s="1"/>
  <c r="AE419" i="59"/>
  <c r="AD419" i="59" s="1"/>
  <c r="AI401" i="26"/>
  <c r="AH401" i="26" s="1"/>
  <c r="AI405" i="68"/>
  <c r="AH405" i="68" s="1"/>
  <c r="F422" i="72"/>
  <c r="E422" i="72" s="1"/>
  <c r="H415" i="26"/>
  <c r="G415" i="26" s="1"/>
  <c r="AE402" i="72"/>
  <c r="AD402" i="72" s="1"/>
  <c r="AI412" i="68"/>
  <c r="AH412" i="68" s="1"/>
  <c r="AI419" i="26"/>
  <c r="AH419" i="26" s="1"/>
  <c r="F397" i="59"/>
  <c r="E397" i="59" s="1"/>
  <c r="AE407" i="26"/>
  <c r="AD407" i="26" s="1"/>
  <c r="AI404" i="68"/>
  <c r="AH404" i="68" s="1"/>
  <c r="H426" i="26"/>
  <c r="G426" i="26" s="1"/>
  <c r="AI412" i="26"/>
  <c r="AH412" i="26" s="1"/>
  <c r="AI413" i="59"/>
  <c r="AH413" i="59" s="1"/>
  <c r="J404" i="72"/>
  <c r="I404" i="72" s="1"/>
  <c r="AE406" i="59"/>
  <c r="AD406" i="59" s="1"/>
  <c r="AI420" i="68"/>
  <c r="AH420" i="68" s="1"/>
  <c r="AE412" i="26"/>
  <c r="AD412" i="26" s="1"/>
  <c r="AE389" i="72"/>
  <c r="AD389" i="72" s="1"/>
  <c r="AI396" i="68"/>
  <c r="AH396" i="68" s="1"/>
  <c r="H389" i="26"/>
  <c r="G389" i="26" s="1"/>
  <c r="AI421" i="26"/>
  <c r="AH421" i="26" s="1"/>
  <c r="AE401" i="72"/>
  <c r="AD401" i="72" s="1"/>
  <c r="AE394" i="72"/>
  <c r="AD394" i="72" s="1"/>
  <c r="H393" i="68"/>
  <c r="G393" i="68" s="1"/>
  <c r="H36" i="59"/>
  <c r="H38" i="59" s="1"/>
  <c r="K14" i="68"/>
  <c r="K16" i="68" s="1"/>
  <c r="AE399" i="68"/>
  <c r="AD399" i="68" s="1"/>
  <c r="AE426" i="26"/>
  <c r="AD426" i="26" s="1"/>
  <c r="J391" i="26"/>
  <c r="I391" i="26" s="1"/>
  <c r="AG389" i="68"/>
  <c r="AF389" i="68" s="1"/>
  <c r="AG422" i="72"/>
  <c r="AF422" i="72" s="1"/>
  <c r="AI390" i="59"/>
  <c r="AH390" i="59" s="1"/>
  <c r="F407" i="26"/>
  <c r="E407" i="26" s="1"/>
  <c r="AE411" i="26"/>
  <c r="AD411" i="26" s="1"/>
  <c r="AG421" i="68"/>
  <c r="AF421" i="68" s="1"/>
  <c r="K14" i="26"/>
  <c r="K16" i="26" s="1"/>
  <c r="AI399" i="59"/>
  <c r="AH399" i="59" s="1"/>
  <c r="AI406" i="59"/>
  <c r="AH406" i="59" s="1"/>
  <c r="AI414" i="26"/>
  <c r="AH414" i="26" s="1"/>
  <c r="AE423" i="26"/>
  <c r="AD423" i="26" s="1"/>
  <c r="AG397" i="68"/>
  <c r="AF397" i="68" s="1"/>
  <c r="AG423" i="59"/>
  <c r="AF423" i="59" s="1"/>
  <c r="AE395" i="59"/>
  <c r="AD395" i="59" s="1"/>
  <c r="F400" i="26"/>
  <c r="E400" i="26" s="1"/>
  <c r="AE394" i="26"/>
  <c r="AD394" i="26" s="1"/>
  <c r="J412" i="72"/>
  <c r="I412" i="72" s="1"/>
  <c r="AI411" i="68"/>
  <c r="AH411" i="68" s="1"/>
  <c r="AG399" i="72"/>
  <c r="AF399" i="72" s="1"/>
  <c r="AG422" i="26"/>
  <c r="AF422" i="26" s="1"/>
  <c r="AE419" i="26"/>
  <c r="AD419" i="26" s="1"/>
  <c r="H418" i="72"/>
  <c r="G418" i="72" s="1"/>
  <c r="J422" i="26"/>
  <c r="I422" i="26" s="1"/>
  <c r="F409" i="26"/>
  <c r="E409" i="26" s="1"/>
  <c r="AE428" i="26"/>
  <c r="AD428" i="26" s="1"/>
  <c r="AI417" i="26"/>
  <c r="AH417" i="26" s="1"/>
  <c r="AI404" i="26"/>
  <c r="AH404" i="26" s="1"/>
  <c r="AE426" i="59"/>
  <c r="AD426" i="59" s="1"/>
  <c r="F424" i="26"/>
  <c r="E424" i="26" s="1"/>
  <c r="AE405" i="68"/>
  <c r="AD405" i="68" s="1"/>
  <c r="AG423" i="72"/>
  <c r="AF423" i="72" s="1"/>
  <c r="AG415" i="72"/>
  <c r="AF415" i="72" s="1"/>
  <c r="H394" i="72"/>
  <c r="G394" i="72" s="1"/>
  <c r="AG425" i="68"/>
  <c r="AF425" i="68" s="1"/>
  <c r="AI419" i="72"/>
  <c r="AH419" i="72" s="1"/>
  <c r="AD14" i="26"/>
  <c r="AD16" i="26" s="1"/>
  <c r="AE89" i="26" s="1"/>
  <c r="AE353" i="26" s="1"/>
  <c r="AE398" i="26" s="1"/>
  <c r="AD398" i="26" s="1"/>
  <c r="X33" i="58"/>
  <c r="AB10" i="41"/>
  <c r="AB13" i="41" s="1"/>
  <c r="S213" i="79" s="1"/>
  <c r="J427" i="57"/>
  <c r="I427" i="57" s="1"/>
  <c r="I640" i="57"/>
  <c r="H14" i="57"/>
  <c r="H16" i="57" s="1"/>
  <c r="K36" i="57"/>
  <c r="K38" i="57" s="1"/>
  <c r="H36" i="57"/>
  <c r="H38" i="57" s="1"/>
  <c r="E14" i="57"/>
  <c r="E16" i="57" s="1"/>
  <c r="AI401" i="57"/>
  <c r="AH401" i="57" s="1"/>
  <c r="AE394" i="57"/>
  <c r="AD394" i="57" s="1"/>
  <c r="AG36" i="57"/>
  <c r="AG38" i="57" s="1"/>
  <c r="AG390" i="57"/>
  <c r="AF390" i="57" s="1"/>
  <c r="AG411" i="57"/>
  <c r="AF411" i="57" s="1"/>
  <c r="AG428" i="57"/>
  <c r="AF428" i="57" s="1"/>
  <c r="F410" i="68"/>
  <c r="E410" i="68" s="1"/>
  <c r="J389" i="68"/>
  <c r="I389" i="68" s="1"/>
  <c r="J408" i="68"/>
  <c r="I408" i="68" s="1"/>
  <c r="J417" i="68"/>
  <c r="I417" i="68" s="1"/>
  <c r="J418" i="68"/>
  <c r="I418" i="68" s="1"/>
  <c r="J412" i="68"/>
  <c r="I412" i="68" s="1"/>
  <c r="O36" i="65"/>
  <c r="AD36" i="65" s="1"/>
  <c r="W15" i="65"/>
  <c r="S15" i="65"/>
  <c r="AD15" i="65" s="1"/>
  <c r="O34" i="65"/>
  <c r="AD34" i="65" s="1"/>
  <c r="E295" i="64"/>
  <c r="I295" i="64"/>
  <c r="J381" i="64"/>
  <c r="I381" i="64" s="1"/>
  <c r="F400" i="64"/>
  <c r="E400" i="64" s="1"/>
  <c r="P4" i="64"/>
  <c r="I514" i="64"/>
  <c r="E257" i="64"/>
  <c r="E345" i="64" s="1"/>
  <c r="I252" i="64"/>
  <c r="I340" i="64" s="1"/>
  <c r="E578" i="64"/>
  <c r="H174" i="64"/>
  <c r="H350" i="64" s="1"/>
  <c r="H395" i="64" s="1"/>
  <c r="J164" i="64"/>
  <c r="J391" i="64"/>
  <c r="I391" i="64" s="1"/>
  <c r="F81" i="64"/>
  <c r="F86" i="64"/>
  <c r="F350" i="64" s="1"/>
  <c r="F395" i="64" s="1"/>
  <c r="E475" i="64"/>
  <c r="J81" i="64"/>
  <c r="J345" i="64" s="1"/>
  <c r="J390" i="64" s="1"/>
  <c r="J667" i="64"/>
  <c r="J408" i="64"/>
  <c r="I408" i="64" s="1"/>
  <c r="J400" i="64"/>
  <c r="I400" i="64" s="1"/>
  <c r="J414" i="64"/>
  <c r="I414" i="64" s="1"/>
  <c r="J393" i="64"/>
  <c r="I393" i="64" s="1"/>
  <c r="J395" i="64"/>
  <c r="I395" i="64" s="1"/>
  <c r="S57" i="18"/>
  <c r="G57" i="18"/>
  <c r="AI397" i="7"/>
  <c r="AH397" i="7" s="1"/>
  <c r="AK389" i="7"/>
  <c r="AJ389" i="7" s="1"/>
  <c r="AI401" i="7"/>
  <c r="AH401" i="7" s="1"/>
  <c r="G78" i="8"/>
  <c r="I75" i="8"/>
  <c r="AG405" i="7"/>
  <c r="AF405" i="7" s="1"/>
  <c r="I66" i="8"/>
  <c r="I59" i="8"/>
  <c r="I58" i="8"/>
  <c r="AI381" i="7"/>
  <c r="AH381" i="7" s="1"/>
  <c r="AI393" i="7"/>
  <c r="AH393" i="7" s="1"/>
  <c r="AG399" i="7"/>
  <c r="AF399" i="7" s="1"/>
  <c r="G70" i="8"/>
  <c r="I94" i="8"/>
  <c r="I79" i="8"/>
  <c r="AI395" i="7"/>
  <c r="AH395" i="7" s="1"/>
  <c r="AG393" i="7"/>
  <c r="AF393" i="7" s="1"/>
  <c r="I74" i="8"/>
  <c r="AG384" i="7"/>
  <c r="AF384" i="7" s="1"/>
  <c r="AG380" i="7"/>
  <c r="AF380" i="7" s="1"/>
  <c r="AG386" i="7"/>
  <c r="AF386" i="7" s="1"/>
  <c r="H64" i="8"/>
  <c r="D63" i="8"/>
  <c r="E88" i="8"/>
  <c r="AG387" i="7"/>
  <c r="AF387" i="7" s="1"/>
  <c r="AG416" i="7"/>
  <c r="AF416" i="7" s="1"/>
  <c r="H87" i="8"/>
  <c r="F76" i="8"/>
  <c r="D95" i="8"/>
  <c r="AG382" i="7"/>
  <c r="AF382" i="7" s="1"/>
  <c r="AI383" i="7"/>
  <c r="AH383" i="7" s="1"/>
  <c r="AI402" i="7"/>
  <c r="AH402" i="7" s="1"/>
  <c r="AI404" i="7"/>
  <c r="AH404" i="7" s="1"/>
  <c r="I89" i="8"/>
  <c r="E66" i="8"/>
  <c r="I69" i="8"/>
  <c r="AS26" i="7"/>
  <c r="AU26" i="7" s="1"/>
  <c r="AI392" i="7"/>
  <c r="AH392" i="7" s="1"/>
  <c r="AK406" i="7"/>
  <c r="AJ406" i="7" s="1"/>
  <c r="AI416" i="7"/>
  <c r="AH416" i="7" s="1"/>
  <c r="AI410" i="7"/>
  <c r="AH410" i="7" s="1"/>
  <c r="F81" i="8"/>
  <c r="H92" i="8"/>
  <c r="AG388" i="7"/>
  <c r="AF388" i="7" s="1"/>
  <c r="AK403" i="7"/>
  <c r="AJ403" i="7" s="1"/>
  <c r="I77" i="8"/>
  <c r="AK402" i="7"/>
  <c r="AJ402" i="7" s="1"/>
  <c r="AG415" i="7"/>
  <c r="AF415" i="7" s="1"/>
  <c r="I73" i="8"/>
  <c r="E61" i="8"/>
  <c r="G75" i="8"/>
  <c r="AK413" i="7"/>
  <c r="AJ413" i="7" s="1"/>
  <c r="J388" i="7"/>
  <c r="I388" i="7" s="1"/>
  <c r="H402" i="7"/>
  <c r="G402" i="7" s="1"/>
  <c r="I65" i="8"/>
  <c r="I61" i="8"/>
  <c r="J384" i="7"/>
  <c r="I384" i="7" s="1"/>
  <c r="H387" i="7"/>
  <c r="G387" i="7" s="1"/>
  <c r="H409" i="7"/>
  <c r="G409" i="7" s="1"/>
  <c r="J407" i="7"/>
  <c r="I407" i="7" s="1"/>
  <c r="G88" i="8"/>
  <c r="I80" i="8"/>
  <c r="H396" i="7"/>
  <c r="G396" i="7" s="1"/>
  <c r="G97" i="8"/>
  <c r="I97" i="8"/>
  <c r="F62" i="8"/>
  <c r="J405" i="7"/>
  <c r="I405" i="7" s="1"/>
  <c r="E86" i="8"/>
  <c r="H411" i="7"/>
  <c r="G411" i="7" s="1"/>
  <c r="H405" i="7"/>
  <c r="G405" i="7" s="1"/>
  <c r="F75" i="8"/>
  <c r="E58" i="8"/>
  <c r="H385" i="7"/>
  <c r="G385" i="7" s="1"/>
  <c r="F397" i="7"/>
  <c r="E397" i="7" s="1"/>
  <c r="F395" i="7"/>
  <c r="E395" i="7" s="1"/>
  <c r="F417" i="7"/>
  <c r="E417" i="7" s="1"/>
  <c r="H414" i="7"/>
  <c r="G414" i="7" s="1"/>
  <c r="F414" i="7"/>
  <c r="E414" i="7" s="1"/>
  <c r="J393" i="7"/>
  <c r="I393" i="7" s="1"/>
  <c r="J402" i="7"/>
  <c r="I402" i="7" s="1"/>
  <c r="F384" i="7"/>
  <c r="E384" i="7" s="1"/>
  <c r="F406" i="7"/>
  <c r="E406" i="7" s="1"/>
  <c r="H380" i="7"/>
  <c r="G380" i="7" s="1"/>
  <c r="D93" i="8"/>
  <c r="G79" i="8"/>
  <c r="H406" i="7"/>
  <c r="G406" i="7" s="1"/>
  <c r="H397" i="7"/>
  <c r="G397" i="7" s="1"/>
  <c r="AI399" i="68"/>
  <c r="AH399" i="68" s="1"/>
  <c r="AE424" i="68"/>
  <c r="AD424" i="68" s="1"/>
  <c r="AE413" i="68"/>
  <c r="AD413" i="68" s="1"/>
  <c r="AE425" i="68"/>
  <c r="AD425" i="68" s="1"/>
  <c r="AE406" i="68"/>
  <c r="AD406" i="68" s="1"/>
  <c r="AI418" i="68"/>
  <c r="AH418" i="68" s="1"/>
  <c r="AE396" i="68"/>
  <c r="AD396" i="68" s="1"/>
  <c r="F404" i="68"/>
  <c r="E404" i="68" s="1"/>
  <c r="H417" i="68"/>
  <c r="G417" i="68" s="1"/>
  <c r="F397" i="68"/>
  <c r="E397" i="68" s="1"/>
  <c r="F428" i="68"/>
  <c r="E428" i="68" s="1"/>
  <c r="AI421" i="57"/>
  <c r="AH421" i="57" s="1"/>
  <c r="AI397" i="57"/>
  <c r="AH397" i="57" s="1"/>
  <c r="AI405" i="57"/>
  <c r="AH405" i="57" s="1"/>
  <c r="AI427" i="57"/>
  <c r="AH427" i="57" s="1"/>
  <c r="AG409" i="57"/>
  <c r="AF409" i="57" s="1"/>
  <c r="AI416" i="57"/>
  <c r="AH416" i="57" s="1"/>
  <c r="J406" i="57"/>
  <c r="I406" i="57" s="1"/>
  <c r="AI401" i="59"/>
  <c r="AH401" i="59" s="1"/>
  <c r="AI418" i="59"/>
  <c r="AH418" i="59" s="1"/>
  <c r="AI427" i="59"/>
  <c r="AH427" i="59" s="1"/>
  <c r="AG418" i="59"/>
  <c r="AF418" i="59" s="1"/>
  <c r="AE415" i="59"/>
  <c r="AD415" i="59" s="1"/>
  <c r="AI423" i="59"/>
  <c r="AH423" i="59" s="1"/>
  <c r="AE411" i="59"/>
  <c r="AD411" i="59" s="1"/>
  <c r="J428" i="59"/>
  <c r="I428" i="59" s="1"/>
  <c r="H397" i="59"/>
  <c r="G397" i="59" s="1"/>
  <c r="F426" i="59"/>
  <c r="E426" i="59" s="1"/>
  <c r="F412" i="59"/>
  <c r="E412" i="59" s="1"/>
  <c r="J422" i="72"/>
  <c r="I422" i="72" s="1"/>
  <c r="J410" i="72"/>
  <c r="I410" i="72" s="1"/>
  <c r="J401" i="72"/>
  <c r="I401" i="72" s="1"/>
  <c r="H393" i="72"/>
  <c r="G393" i="72" s="1"/>
  <c r="J421" i="72"/>
  <c r="I421" i="72" s="1"/>
  <c r="J409" i="72"/>
  <c r="I409" i="72" s="1"/>
  <c r="F394" i="72"/>
  <c r="E394" i="72" s="1"/>
  <c r="AE419" i="72"/>
  <c r="AD419" i="72" s="1"/>
  <c r="AE414" i="72"/>
  <c r="AD414" i="72" s="1"/>
  <c r="AI391" i="72"/>
  <c r="AH391" i="72" s="1"/>
  <c r="AG394" i="72"/>
  <c r="AF394" i="72" s="1"/>
  <c r="AG403" i="72"/>
  <c r="AF403" i="72" s="1"/>
  <c r="AI418" i="72"/>
  <c r="AH418" i="72" s="1"/>
  <c r="AI403" i="72"/>
  <c r="AH403" i="72" s="1"/>
  <c r="AE399" i="72"/>
  <c r="AD399" i="72" s="1"/>
  <c r="AE427" i="72"/>
  <c r="AD427" i="72" s="1"/>
  <c r="AE411" i="72"/>
  <c r="AD411" i="72" s="1"/>
  <c r="AG397" i="72"/>
  <c r="AF397" i="72" s="1"/>
  <c r="AE415" i="72"/>
  <c r="AD415" i="72" s="1"/>
  <c r="AG402" i="72"/>
  <c r="AF402" i="72" s="1"/>
  <c r="AI415" i="72"/>
  <c r="AH415" i="72" s="1"/>
  <c r="AI420" i="72"/>
  <c r="AH420" i="72" s="1"/>
  <c r="AI422" i="72"/>
  <c r="AH422" i="72" s="1"/>
  <c r="AG389" i="72"/>
  <c r="AF389" i="72" s="1"/>
  <c r="AI399" i="72"/>
  <c r="AH399" i="72" s="1"/>
  <c r="AE410" i="72"/>
  <c r="AD410" i="72" s="1"/>
  <c r="AI428" i="72"/>
  <c r="AH428" i="72" s="1"/>
  <c r="AI424" i="72"/>
  <c r="AH424" i="72" s="1"/>
  <c r="AE407" i="72"/>
  <c r="AD407" i="72" s="1"/>
  <c r="AE412" i="72"/>
  <c r="AD412" i="72" s="1"/>
  <c r="AG428" i="72"/>
  <c r="AF428" i="72" s="1"/>
  <c r="AI394" i="72"/>
  <c r="AH394" i="72" s="1"/>
  <c r="J423" i="72"/>
  <c r="I423" i="72" s="1"/>
  <c r="H401" i="72"/>
  <c r="G401" i="72" s="1"/>
  <c r="H392" i="72"/>
  <c r="G392" i="72" s="1"/>
  <c r="J395" i="72"/>
  <c r="I395" i="72" s="1"/>
  <c r="F404" i="72"/>
  <c r="E404" i="72" s="1"/>
  <c r="F413" i="72"/>
  <c r="E413" i="72" s="1"/>
  <c r="F405" i="72"/>
  <c r="E405" i="72" s="1"/>
  <c r="J424" i="72"/>
  <c r="I424" i="72" s="1"/>
  <c r="H407" i="59"/>
  <c r="G407" i="59" s="1"/>
  <c r="J412" i="59"/>
  <c r="I412" i="59" s="1"/>
  <c r="H421" i="59"/>
  <c r="G421" i="59" s="1"/>
  <c r="H401" i="59"/>
  <c r="G401" i="59" s="1"/>
  <c r="AE416" i="59"/>
  <c r="AD416" i="59" s="1"/>
  <c r="AI416" i="59"/>
  <c r="AH416" i="59" s="1"/>
  <c r="AI391" i="59"/>
  <c r="AH391" i="59" s="1"/>
  <c r="AG400" i="59"/>
  <c r="AF400" i="59" s="1"/>
  <c r="P16" i="60"/>
  <c r="AE394" i="59"/>
  <c r="AD394" i="59" s="1"/>
  <c r="AI428" i="59"/>
  <c r="AH428" i="59" s="1"/>
  <c r="AI412" i="59"/>
  <c r="AH412" i="59" s="1"/>
  <c r="AE404" i="59"/>
  <c r="AD404" i="59" s="1"/>
  <c r="AE412" i="59"/>
  <c r="AD412" i="59" s="1"/>
  <c r="AE391" i="59"/>
  <c r="AD391" i="59" s="1"/>
  <c r="AG419" i="59"/>
  <c r="AF419" i="59" s="1"/>
  <c r="AG411" i="59"/>
  <c r="AF411" i="59" s="1"/>
  <c r="AI424" i="59"/>
  <c r="AH424" i="59" s="1"/>
  <c r="AI408" i="59"/>
  <c r="AH408" i="59" s="1"/>
  <c r="AI420" i="59"/>
  <c r="AH420" i="59" s="1"/>
  <c r="AE425" i="59"/>
  <c r="AD425" i="59" s="1"/>
  <c r="AG403" i="59"/>
  <c r="AF403" i="59" s="1"/>
  <c r="AI397" i="68"/>
  <c r="AH397" i="68" s="1"/>
  <c r="AG396" i="68"/>
  <c r="AF396" i="68" s="1"/>
  <c r="AG394" i="68"/>
  <c r="AF394" i="68" s="1"/>
  <c r="AE427" i="68"/>
  <c r="AD427" i="68" s="1"/>
  <c r="H393" i="59"/>
  <c r="G393" i="59" s="1"/>
  <c r="J406" i="59"/>
  <c r="I406" i="59" s="1"/>
  <c r="F402" i="59"/>
  <c r="E402" i="59" s="1"/>
  <c r="J423" i="59"/>
  <c r="I423" i="59" s="1"/>
  <c r="F426" i="68"/>
  <c r="E426" i="68" s="1"/>
  <c r="F416" i="68"/>
  <c r="E416" i="68" s="1"/>
  <c r="AI409" i="68"/>
  <c r="AH409" i="68" s="1"/>
  <c r="AG405" i="68"/>
  <c r="AF405" i="68" s="1"/>
  <c r="AG401" i="68"/>
  <c r="AF401" i="68" s="1"/>
  <c r="AG410" i="68"/>
  <c r="AF410" i="68" s="1"/>
  <c r="AE411" i="68"/>
  <c r="AD411" i="68" s="1"/>
  <c r="AE395" i="68"/>
  <c r="AD395" i="68" s="1"/>
  <c r="AG409" i="68"/>
  <c r="AF409" i="68" s="1"/>
  <c r="AI401" i="68"/>
  <c r="AH401" i="68" s="1"/>
  <c r="AI426" i="68"/>
  <c r="AH426" i="68" s="1"/>
  <c r="AE394" i="68"/>
  <c r="AD394" i="68" s="1"/>
  <c r="AE418" i="68"/>
  <c r="AD418" i="68" s="1"/>
  <c r="AE421" i="68"/>
  <c r="AD421" i="68" s="1"/>
  <c r="AE428" i="68"/>
  <c r="AD428" i="68" s="1"/>
  <c r="AE416" i="68"/>
  <c r="AD416" i="68" s="1"/>
  <c r="AI403" i="68"/>
  <c r="AH403" i="68" s="1"/>
  <c r="AI410" i="68"/>
  <c r="AH410" i="68" s="1"/>
  <c r="F409" i="68"/>
  <c r="E409" i="68" s="1"/>
  <c r="F395" i="68"/>
  <c r="E395" i="68" s="1"/>
  <c r="F396" i="68"/>
  <c r="E396" i="68" s="1"/>
  <c r="J421" i="68"/>
  <c r="I421" i="68" s="1"/>
  <c r="H424" i="68"/>
  <c r="G424" i="68" s="1"/>
  <c r="H400" i="68"/>
  <c r="G400" i="68" s="1"/>
  <c r="J413" i="57"/>
  <c r="I413" i="57" s="1"/>
  <c r="AG398" i="72"/>
  <c r="AF398" i="72" s="1"/>
  <c r="AE409" i="72"/>
  <c r="AD409" i="72" s="1"/>
  <c r="AI421" i="72"/>
  <c r="AH421" i="72" s="1"/>
  <c r="AG427" i="72"/>
  <c r="AF427" i="72" s="1"/>
  <c r="AG419" i="72"/>
  <c r="AF419" i="72" s="1"/>
  <c r="AG407" i="72"/>
  <c r="AF407" i="72" s="1"/>
  <c r="AG393" i="72"/>
  <c r="AF393" i="72" s="1"/>
  <c r="AI397" i="72"/>
  <c r="AH397" i="72" s="1"/>
  <c r="AG396" i="72"/>
  <c r="AF396" i="72" s="1"/>
  <c r="AG426" i="72"/>
  <c r="AF426" i="72" s="1"/>
  <c r="AG414" i="72"/>
  <c r="AF414" i="72" s="1"/>
  <c r="AE391" i="72"/>
  <c r="AD391" i="72" s="1"/>
  <c r="AE420" i="72"/>
  <c r="AD420" i="72" s="1"/>
  <c r="AG417" i="72"/>
  <c r="AF417" i="72" s="1"/>
  <c r="AE406" i="72"/>
  <c r="AD406" i="72" s="1"/>
  <c r="AI389" i="72"/>
  <c r="AH389" i="72" s="1"/>
  <c r="AI406" i="72"/>
  <c r="AH406" i="72" s="1"/>
  <c r="AG408" i="72"/>
  <c r="AF408" i="72" s="1"/>
  <c r="AG392" i="72"/>
  <c r="AF392" i="72" s="1"/>
  <c r="AI426" i="72"/>
  <c r="AH426" i="72" s="1"/>
  <c r="AI410" i="72"/>
  <c r="AH410" i="72" s="1"/>
  <c r="AG391" i="72"/>
  <c r="AF391" i="72" s="1"/>
  <c r="AI416" i="72"/>
  <c r="AH416" i="72" s="1"/>
  <c r="AG401" i="72"/>
  <c r="AF401" i="72" s="1"/>
  <c r="AI407" i="72"/>
  <c r="AH407" i="72" s="1"/>
  <c r="AI414" i="72"/>
  <c r="AH414" i="72" s="1"/>
  <c r="AG409" i="72"/>
  <c r="AF409" i="72" s="1"/>
  <c r="F418" i="72"/>
  <c r="E418" i="72" s="1"/>
  <c r="H406" i="72"/>
  <c r="G406" i="72" s="1"/>
  <c r="J415" i="72"/>
  <c r="I415" i="72" s="1"/>
  <c r="H405" i="72"/>
  <c r="G405" i="72" s="1"/>
  <c r="H414" i="72"/>
  <c r="G414" i="72" s="1"/>
  <c r="F390" i="72"/>
  <c r="E390" i="72" s="1"/>
  <c r="F421" i="72"/>
  <c r="E421" i="72" s="1"/>
  <c r="F409" i="72"/>
  <c r="E409" i="72" s="1"/>
  <c r="J417" i="72"/>
  <c r="I417" i="72" s="1"/>
  <c r="J425" i="72"/>
  <c r="I425" i="72" s="1"/>
  <c r="H390" i="72"/>
  <c r="G390" i="72" s="1"/>
  <c r="F399" i="72"/>
  <c r="E399" i="72" s="1"/>
  <c r="F407" i="72"/>
  <c r="E407" i="72" s="1"/>
  <c r="H397" i="72"/>
  <c r="G397" i="72" s="1"/>
  <c r="J426" i="72"/>
  <c r="I426" i="72" s="1"/>
  <c r="F414" i="72"/>
  <c r="E414" i="72" s="1"/>
  <c r="F406" i="72"/>
  <c r="E406" i="72" s="1"/>
  <c r="F420" i="72"/>
  <c r="E420" i="72" s="1"/>
  <c r="J397" i="72"/>
  <c r="I397" i="72" s="1"/>
  <c r="J428" i="72"/>
  <c r="I428" i="72" s="1"/>
  <c r="F428" i="72"/>
  <c r="E428" i="72" s="1"/>
  <c r="F417" i="72"/>
  <c r="E417" i="72" s="1"/>
  <c r="H422" i="72"/>
  <c r="G422" i="72" s="1"/>
  <c r="J427" i="72"/>
  <c r="I427" i="72" s="1"/>
  <c r="J407" i="72"/>
  <c r="I407" i="72" s="1"/>
  <c r="H426" i="72"/>
  <c r="G426" i="72" s="1"/>
  <c r="F391" i="72"/>
  <c r="E391" i="72" s="1"/>
  <c r="F400" i="72"/>
  <c r="E400" i="72" s="1"/>
  <c r="J408" i="72"/>
  <c r="I408" i="72" s="1"/>
  <c r="F408" i="72"/>
  <c r="E408" i="72" s="1"/>
  <c r="J416" i="72"/>
  <c r="I416" i="72" s="1"/>
  <c r="H410" i="72"/>
  <c r="G410" i="72" s="1"/>
  <c r="J391" i="72"/>
  <c r="I391" i="72" s="1"/>
  <c r="H415" i="72"/>
  <c r="G415" i="72" s="1"/>
  <c r="F415" i="72"/>
  <c r="E415" i="72" s="1"/>
  <c r="F419" i="72"/>
  <c r="E419" i="72" s="1"/>
  <c r="AG412" i="59"/>
  <c r="AF412" i="59" s="1"/>
  <c r="AI403" i="59"/>
  <c r="AH403" i="59" s="1"/>
  <c r="AE408" i="59"/>
  <c r="AD408" i="59" s="1"/>
  <c r="AI407" i="59"/>
  <c r="AH407" i="59" s="1"/>
  <c r="AE400" i="59"/>
  <c r="AD400" i="59" s="1"/>
  <c r="AE414" i="59"/>
  <c r="AD414" i="59" s="1"/>
  <c r="AE420" i="59"/>
  <c r="AD420" i="59" s="1"/>
  <c r="AG413" i="59"/>
  <c r="AF413" i="59" s="1"/>
  <c r="AI422" i="59"/>
  <c r="AH422" i="59" s="1"/>
  <c r="AG395" i="59"/>
  <c r="AF395" i="59" s="1"/>
  <c r="AG392" i="59"/>
  <c r="AF392" i="59" s="1"/>
  <c r="AG390" i="59"/>
  <c r="AF390" i="59" s="1"/>
  <c r="AE409" i="59"/>
  <c r="AD409" i="59" s="1"/>
  <c r="AG426" i="59"/>
  <c r="AF426" i="59" s="1"/>
  <c r="AE417" i="59"/>
  <c r="AD417" i="59" s="1"/>
  <c r="AI394" i="59"/>
  <c r="AH394" i="59" s="1"/>
  <c r="AI425" i="59"/>
  <c r="AH425" i="59" s="1"/>
  <c r="AE427" i="59"/>
  <c r="AD427" i="59" s="1"/>
  <c r="AE418" i="59"/>
  <c r="AD418" i="59" s="1"/>
  <c r="AE423" i="59"/>
  <c r="AD423" i="59" s="1"/>
  <c r="AG416" i="59"/>
  <c r="AF416" i="59" s="1"/>
  <c r="AG428" i="59"/>
  <c r="AF428" i="59" s="1"/>
  <c r="AG408" i="59"/>
  <c r="AF408" i="59" s="1"/>
  <c r="AG424" i="59"/>
  <c r="AF424" i="59" s="1"/>
  <c r="H389" i="59"/>
  <c r="G389" i="59" s="1"/>
  <c r="J426" i="59"/>
  <c r="I426" i="59" s="1"/>
  <c r="J413" i="59"/>
  <c r="I413" i="59" s="1"/>
  <c r="H400" i="59"/>
  <c r="G400" i="59" s="1"/>
  <c r="J421" i="59"/>
  <c r="I421" i="59" s="1"/>
  <c r="H418" i="59"/>
  <c r="G418" i="59" s="1"/>
  <c r="F417" i="59"/>
  <c r="E417" i="59" s="1"/>
  <c r="F424" i="59"/>
  <c r="E424" i="59" s="1"/>
  <c r="J427" i="59"/>
  <c r="I427" i="59" s="1"/>
  <c r="J419" i="59"/>
  <c r="I419" i="59" s="1"/>
  <c r="J411" i="59"/>
  <c r="I411" i="59" s="1"/>
  <c r="F413" i="59"/>
  <c r="E413" i="59" s="1"/>
  <c r="J391" i="59"/>
  <c r="I391" i="59" s="1"/>
  <c r="H415" i="59"/>
  <c r="G415" i="59" s="1"/>
  <c r="F406" i="59"/>
  <c r="E406" i="59" s="1"/>
  <c r="F421" i="59"/>
  <c r="E421" i="59" s="1"/>
  <c r="J424" i="59"/>
  <c r="I424" i="59" s="1"/>
  <c r="J414" i="59"/>
  <c r="I414" i="59" s="1"/>
  <c r="J396" i="59"/>
  <c r="I396" i="59" s="1"/>
  <c r="J409" i="59"/>
  <c r="I409" i="59" s="1"/>
  <c r="J418" i="59"/>
  <c r="I418" i="59" s="1"/>
  <c r="H398" i="59"/>
  <c r="G398" i="59" s="1"/>
  <c r="F414" i="59"/>
  <c r="E414" i="59" s="1"/>
  <c r="F396" i="59"/>
  <c r="E396" i="59" s="1"/>
  <c r="H411" i="59"/>
  <c r="G411" i="59" s="1"/>
  <c r="H426" i="59"/>
  <c r="G426" i="59" s="1"/>
  <c r="F420" i="59"/>
  <c r="E420" i="59" s="1"/>
  <c r="F394" i="59"/>
  <c r="E394" i="59" s="1"/>
  <c r="J390" i="59"/>
  <c r="I390" i="59" s="1"/>
  <c r="J416" i="59"/>
  <c r="I416" i="59" s="1"/>
  <c r="H408" i="59"/>
  <c r="G408" i="59" s="1"/>
  <c r="F395" i="59"/>
  <c r="E395" i="59" s="1"/>
  <c r="F399" i="59"/>
  <c r="E399" i="59" s="1"/>
  <c r="F400" i="59"/>
  <c r="E400" i="59" s="1"/>
  <c r="H391" i="59"/>
  <c r="G391" i="59" s="1"/>
  <c r="H409" i="59"/>
  <c r="G409" i="59" s="1"/>
  <c r="H424" i="59"/>
  <c r="G424" i="59" s="1"/>
  <c r="H425" i="59"/>
  <c r="G425" i="59" s="1"/>
  <c r="H419" i="59"/>
  <c r="G419" i="59" s="1"/>
  <c r="F416" i="59"/>
  <c r="E416" i="59" s="1"/>
  <c r="J394" i="59"/>
  <c r="I394" i="59" s="1"/>
  <c r="F425" i="59"/>
  <c r="E425" i="59" s="1"/>
  <c r="AG425" i="57"/>
  <c r="AF425" i="57" s="1"/>
  <c r="AI423" i="57"/>
  <c r="AH423" i="57" s="1"/>
  <c r="AI413" i="57"/>
  <c r="AH413" i="57" s="1"/>
  <c r="AE393" i="57"/>
  <c r="AI84" i="57"/>
  <c r="AI348" i="57" s="1"/>
  <c r="AI393" i="57" s="1"/>
  <c r="AE401" i="57"/>
  <c r="AD401" i="57" s="1"/>
  <c r="AG419" i="57"/>
  <c r="AF419" i="57" s="1"/>
  <c r="AG417" i="57"/>
  <c r="AF417" i="57" s="1"/>
  <c r="AG403" i="57"/>
  <c r="AF403" i="57" s="1"/>
  <c r="AI424" i="57"/>
  <c r="AH424" i="57" s="1"/>
  <c r="AI408" i="57"/>
  <c r="AH408" i="57" s="1"/>
  <c r="AI400" i="57"/>
  <c r="AH400" i="57" s="1"/>
  <c r="AI396" i="57"/>
  <c r="AH396" i="57" s="1"/>
  <c r="J410" i="57"/>
  <c r="I410" i="57" s="1"/>
  <c r="J397" i="57"/>
  <c r="I397" i="57" s="1"/>
  <c r="J421" i="57"/>
  <c r="I421" i="57" s="1"/>
  <c r="V21" i="33"/>
  <c r="J427" i="68"/>
  <c r="I427" i="68" s="1"/>
  <c r="J392" i="68"/>
  <c r="J397" i="68"/>
  <c r="I397" i="68" s="1"/>
  <c r="F423" i="68"/>
  <c r="E423" i="68" s="1"/>
  <c r="J391" i="68"/>
  <c r="I391" i="68" s="1"/>
  <c r="F405" i="68"/>
  <c r="E405" i="68" s="1"/>
  <c r="H404" i="68"/>
  <c r="G404" i="68" s="1"/>
  <c r="J413" i="68"/>
  <c r="I413" i="68" s="1"/>
  <c r="F417" i="68"/>
  <c r="E417" i="68" s="1"/>
  <c r="F416" i="57"/>
  <c r="E416" i="57" s="1"/>
  <c r="H389" i="57"/>
  <c r="G389" i="57" s="1"/>
  <c r="J405" i="57"/>
  <c r="I405" i="57" s="1"/>
  <c r="J396" i="57"/>
  <c r="I396" i="57" s="1"/>
  <c r="F396" i="57"/>
  <c r="E396" i="57" s="1"/>
  <c r="H413" i="57"/>
  <c r="G413" i="57" s="1"/>
  <c r="P42" i="70"/>
  <c r="AE42" i="70" s="1"/>
  <c r="F415" i="57"/>
  <c r="E415" i="57" s="1"/>
  <c r="H399" i="57"/>
  <c r="G399" i="57" s="1"/>
  <c r="AG394" i="57"/>
  <c r="AF394" i="57" s="1"/>
  <c r="J395" i="57"/>
  <c r="I395" i="57" s="1"/>
  <c r="J407" i="57"/>
  <c r="I407" i="57" s="1"/>
  <c r="J415" i="57"/>
  <c r="I415" i="57" s="1"/>
  <c r="AI415" i="57"/>
  <c r="AH415" i="57" s="1"/>
  <c r="AE400" i="57"/>
  <c r="AD400" i="57" s="1"/>
  <c r="AI428" i="57"/>
  <c r="AH428" i="57" s="1"/>
  <c r="AI410" i="57"/>
  <c r="AH410" i="57" s="1"/>
  <c r="AG399" i="57"/>
  <c r="AF399" i="57" s="1"/>
  <c r="AG404" i="57"/>
  <c r="AF404" i="57" s="1"/>
  <c r="H400" i="72"/>
  <c r="G400" i="72" s="1"/>
  <c r="F425" i="72"/>
  <c r="E425" i="72" s="1"/>
  <c r="J400" i="72"/>
  <c r="I400" i="72" s="1"/>
  <c r="F411" i="72"/>
  <c r="E411" i="72" s="1"/>
  <c r="F424" i="72"/>
  <c r="E424" i="72" s="1"/>
  <c r="J419" i="72"/>
  <c r="I419" i="72" s="1"/>
  <c r="J389" i="72"/>
  <c r="I389" i="72" s="1"/>
  <c r="F408" i="68"/>
  <c r="E408" i="68" s="1"/>
  <c r="H417" i="72"/>
  <c r="G417" i="72" s="1"/>
  <c r="AI402" i="26"/>
  <c r="AH402" i="26" s="1"/>
  <c r="AE458" i="57"/>
  <c r="AI650" i="57" s="1"/>
  <c r="AH650" i="57" s="1"/>
  <c r="AE410" i="68"/>
  <c r="AD410" i="68" s="1"/>
  <c r="AG417" i="68"/>
  <c r="AF417" i="68" s="1"/>
  <c r="AE390" i="26"/>
  <c r="AD390" i="26" s="1"/>
  <c r="AI396" i="26"/>
  <c r="AH396" i="26" s="1"/>
  <c r="AI413" i="26"/>
  <c r="AH413" i="26" s="1"/>
  <c r="AE422" i="72"/>
  <c r="AD422" i="72" s="1"/>
  <c r="H409" i="72"/>
  <c r="G409" i="72" s="1"/>
  <c r="H403" i="72"/>
  <c r="G403" i="72" s="1"/>
  <c r="AE400" i="72"/>
  <c r="AD400" i="72" s="1"/>
  <c r="AE423" i="57"/>
  <c r="AD423" i="57" s="1"/>
  <c r="AE407" i="57"/>
  <c r="AD407" i="57" s="1"/>
  <c r="AG425" i="72"/>
  <c r="AF425" i="72" s="1"/>
  <c r="J420" i="72"/>
  <c r="I420" i="72" s="1"/>
  <c r="F401" i="72"/>
  <c r="E401" i="72" s="1"/>
  <c r="AI407" i="68"/>
  <c r="AH407" i="68" s="1"/>
  <c r="J425" i="57"/>
  <c r="I425" i="57" s="1"/>
  <c r="F401" i="59"/>
  <c r="E401" i="59" s="1"/>
  <c r="AI391" i="68"/>
  <c r="AH391" i="68" s="1"/>
  <c r="J407" i="68"/>
  <c r="I407" i="68" s="1"/>
  <c r="AE413" i="72"/>
  <c r="AD413" i="72" s="1"/>
  <c r="F400" i="68"/>
  <c r="E400" i="68" s="1"/>
  <c r="AE417" i="68"/>
  <c r="AD417" i="68" s="1"/>
  <c r="AH127" i="68"/>
  <c r="AH347" i="68" s="1"/>
  <c r="AI392" i="68" s="1"/>
  <c r="AH392" i="68" s="1"/>
  <c r="AI408" i="26"/>
  <c r="AH408" i="26" s="1"/>
  <c r="AI427" i="72"/>
  <c r="AH427" i="72" s="1"/>
  <c r="H425" i="72"/>
  <c r="G425" i="72" s="1"/>
  <c r="AG411" i="72"/>
  <c r="AF411" i="72" s="1"/>
  <c r="J406" i="72"/>
  <c r="I406" i="72" s="1"/>
  <c r="AG395" i="68"/>
  <c r="AF395" i="68" s="1"/>
  <c r="J404" i="68"/>
  <c r="I404" i="68" s="1"/>
  <c r="H421" i="68"/>
  <c r="G421" i="68" s="1"/>
  <c r="AG424" i="72"/>
  <c r="AF424" i="72" s="1"/>
  <c r="AE417" i="26"/>
  <c r="AD417" i="26" s="1"/>
  <c r="J398" i="68"/>
  <c r="AE415" i="57"/>
  <c r="AD415" i="57" s="1"/>
  <c r="F411" i="68"/>
  <c r="E411" i="68" s="1"/>
  <c r="H396" i="72"/>
  <c r="G396" i="72" s="1"/>
  <c r="AE412" i="68"/>
  <c r="AD412" i="68" s="1"/>
  <c r="AI427" i="68"/>
  <c r="AH427" i="68" s="1"/>
  <c r="AE401" i="68"/>
  <c r="AD401" i="68" s="1"/>
  <c r="AI413" i="68"/>
  <c r="AH413" i="68" s="1"/>
  <c r="AI408" i="68"/>
  <c r="AH408" i="68" s="1"/>
  <c r="AE404" i="68"/>
  <c r="AD404" i="68" s="1"/>
  <c r="AE402" i="68"/>
  <c r="AD402" i="68" s="1"/>
  <c r="AE393" i="68"/>
  <c r="AE408" i="26"/>
  <c r="AD408" i="26" s="1"/>
  <c r="AG14" i="59"/>
  <c r="AG16" i="59" s="1"/>
  <c r="AD507" i="59" s="1"/>
  <c r="AG635" i="59" s="1"/>
  <c r="AF635" i="59" s="1"/>
  <c r="AJ36" i="57"/>
  <c r="AJ38" i="57" s="1"/>
  <c r="E14" i="68"/>
  <c r="E16" i="68" s="1"/>
  <c r="G9" i="32" s="1"/>
  <c r="G14" i="32" s="1"/>
  <c r="AI421" i="68"/>
  <c r="AH421" i="68" s="1"/>
  <c r="AI407" i="26"/>
  <c r="AH407" i="26" s="1"/>
  <c r="AE423" i="68"/>
  <c r="AD423" i="68" s="1"/>
  <c r="AG395" i="72"/>
  <c r="AF395" i="72" s="1"/>
  <c r="AG418" i="72"/>
  <c r="AF418" i="72" s="1"/>
  <c r="AG410" i="72"/>
  <c r="AF410" i="72" s="1"/>
  <c r="J405" i="72"/>
  <c r="I405" i="72" s="1"/>
  <c r="J399" i="72"/>
  <c r="I399" i="72" s="1"/>
  <c r="K36" i="26"/>
  <c r="K38" i="26" s="1"/>
  <c r="H423" i="59"/>
  <c r="G423" i="59" s="1"/>
  <c r="H414" i="59"/>
  <c r="G414" i="59" s="1"/>
  <c r="AE389" i="68"/>
  <c r="AD389" i="68" s="1"/>
  <c r="AG425" i="59"/>
  <c r="AF425" i="59" s="1"/>
  <c r="AI177" i="26"/>
  <c r="AI353" i="26" s="1"/>
  <c r="AI398" i="26" s="1"/>
  <c r="AH398" i="26" s="1"/>
  <c r="F397" i="72"/>
  <c r="E397" i="72" s="1"/>
  <c r="J394" i="72"/>
  <c r="I394" i="72" s="1"/>
  <c r="F418" i="68"/>
  <c r="E418" i="68" s="1"/>
  <c r="H402" i="68"/>
  <c r="G402" i="68" s="1"/>
  <c r="J409" i="68"/>
  <c r="I409" i="68" s="1"/>
  <c r="AI410" i="59"/>
  <c r="AH410" i="59" s="1"/>
  <c r="AG428" i="68"/>
  <c r="AF428" i="68" s="1"/>
  <c r="AG404" i="68"/>
  <c r="AF404" i="68" s="1"/>
  <c r="E36" i="59"/>
  <c r="E38" i="59" s="1"/>
  <c r="J402" i="68"/>
  <c r="I402" i="68" s="1"/>
  <c r="AE182" i="68"/>
  <c r="AE358" i="68" s="1"/>
  <c r="AE403" i="68" s="1"/>
  <c r="AD403" i="68" s="1"/>
  <c r="AE611" i="68"/>
  <c r="AI675" i="68" s="1"/>
  <c r="AH675" i="68" s="1"/>
  <c r="H421" i="72"/>
  <c r="G421" i="72" s="1"/>
  <c r="AE393" i="72"/>
  <c r="F426" i="72"/>
  <c r="E426" i="72" s="1"/>
  <c r="AG420" i="72"/>
  <c r="AF420" i="72" s="1"/>
  <c r="H395" i="72"/>
  <c r="G395" i="72" s="1"/>
  <c r="AI390" i="72"/>
  <c r="AH390" i="72" s="1"/>
  <c r="F428" i="59"/>
  <c r="E428" i="59" s="1"/>
  <c r="AG422" i="59"/>
  <c r="AF422" i="59" s="1"/>
  <c r="AI389" i="59"/>
  <c r="AH389" i="59" s="1"/>
  <c r="J418" i="72"/>
  <c r="I418" i="72" s="1"/>
  <c r="H427" i="59"/>
  <c r="G427" i="59" s="1"/>
  <c r="AG406" i="57"/>
  <c r="AF406" i="57" s="1"/>
  <c r="AE397" i="72"/>
  <c r="AD397" i="72" s="1"/>
  <c r="AE390" i="72"/>
  <c r="AD390" i="72" s="1"/>
  <c r="AG393" i="68"/>
  <c r="AF393" i="68" s="1"/>
  <c r="AI410" i="26"/>
  <c r="AH410" i="26" s="1"/>
  <c r="AI424" i="26"/>
  <c r="AH424" i="26" s="1"/>
  <c r="AG420" i="59"/>
  <c r="AF420" i="59" s="1"/>
  <c r="F412" i="72"/>
  <c r="E412" i="72" s="1"/>
  <c r="AG406" i="72"/>
  <c r="AF406" i="72" s="1"/>
  <c r="AG400" i="72"/>
  <c r="AF400" i="72" s="1"/>
  <c r="AE405" i="59"/>
  <c r="AD405" i="59" s="1"/>
  <c r="AG413" i="68"/>
  <c r="AF413" i="68" s="1"/>
  <c r="AE417" i="72"/>
  <c r="AD417" i="72" s="1"/>
  <c r="AD14" i="72"/>
  <c r="AD16" i="72" s="1"/>
  <c r="AE424" i="59"/>
  <c r="AD424" i="59" s="1"/>
  <c r="AI421" i="59"/>
  <c r="AH421" i="59" s="1"/>
  <c r="H416" i="59"/>
  <c r="G416" i="59" s="1"/>
  <c r="AE396" i="59"/>
  <c r="AD396" i="59" s="1"/>
  <c r="AE426" i="72"/>
  <c r="AD426" i="72" s="1"/>
  <c r="AI423" i="72"/>
  <c r="AH423" i="72" s="1"/>
  <c r="F391" i="57"/>
  <c r="E391" i="57" s="1"/>
  <c r="AE401" i="59"/>
  <c r="AD401" i="59" s="1"/>
  <c r="H420" i="59"/>
  <c r="G420" i="59" s="1"/>
  <c r="E507" i="26"/>
  <c r="H635" i="26" s="1"/>
  <c r="G635" i="26" s="1"/>
  <c r="R34" i="26" s="1"/>
  <c r="AG397" i="59"/>
  <c r="AF397" i="59" s="1"/>
  <c r="AE413" i="59"/>
  <c r="AD413" i="59" s="1"/>
  <c r="F391" i="59"/>
  <c r="E391" i="59" s="1"/>
  <c r="F401" i="26"/>
  <c r="E401" i="26" s="1"/>
  <c r="AI400" i="72"/>
  <c r="AH400" i="72" s="1"/>
  <c r="AE413" i="57"/>
  <c r="AD413" i="57" s="1"/>
  <c r="H403" i="68"/>
  <c r="G403" i="68" s="1"/>
  <c r="J417" i="57"/>
  <c r="I417" i="57" s="1"/>
  <c r="AG424" i="68"/>
  <c r="AF424" i="68" s="1"/>
  <c r="AI420" i="57"/>
  <c r="AH420" i="57" s="1"/>
  <c r="H413" i="72"/>
  <c r="G413" i="72" s="1"/>
  <c r="F427" i="72"/>
  <c r="E427" i="72" s="1"/>
  <c r="AG421" i="72"/>
  <c r="AF421" i="72" s="1"/>
  <c r="J402" i="72"/>
  <c r="I402" i="72" s="1"/>
  <c r="AE416" i="72"/>
  <c r="AD416" i="72" s="1"/>
  <c r="AG399" i="68"/>
  <c r="AF399" i="68" s="1"/>
  <c r="AE397" i="59"/>
  <c r="AD397" i="59" s="1"/>
  <c r="AG398" i="57"/>
  <c r="AF398" i="57" s="1"/>
  <c r="J394" i="68"/>
  <c r="I394" i="68" s="1"/>
  <c r="AE422" i="68"/>
  <c r="AD422" i="68" s="1"/>
  <c r="AG412" i="68"/>
  <c r="AF412" i="68" s="1"/>
  <c r="AG427" i="68"/>
  <c r="AF427" i="68" s="1"/>
  <c r="J425" i="59"/>
  <c r="I425" i="59" s="1"/>
  <c r="F427" i="59"/>
  <c r="E427" i="59" s="1"/>
  <c r="AG415" i="59"/>
  <c r="AF415" i="59" s="1"/>
  <c r="F411" i="59"/>
  <c r="E411" i="59" s="1"/>
  <c r="H394" i="59"/>
  <c r="G394" i="59" s="1"/>
  <c r="H422" i="59"/>
  <c r="G422" i="59" s="1"/>
  <c r="J415" i="59"/>
  <c r="I415" i="59" s="1"/>
  <c r="AG410" i="59"/>
  <c r="AF410" i="59" s="1"/>
  <c r="F408" i="59"/>
  <c r="E408" i="59" s="1"/>
  <c r="J402" i="59"/>
  <c r="I402" i="59" s="1"/>
  <c r="J399" i="59"/>
  <c r="I399" i="59" s="1"/>
  <c r="H405" i="26"/>
  <c r="G405" i="26" s="1"/>
  <c r="AE428" i="72"/>
  <c r="AD428" i="72" s="1"/>
  <c r="AI425" i="72"/>
  <c r="AH425" i="72" s="1"/>
  <c r="AG420" i="68"/>
  <c r="AF420" i="68" s="1"/>
  <c r="H413" i="59"/>
  <c r="G413" i="59" s="1"/>
  <c r="AE410" i="26"/>
  <c r="AD410" i="26" s="1"/>
  <c r="AI395" i="26"/>
  <c r="AH395" i="26" s="1"/>
  <c r="J404" i="26"/>
  <c r="I404" i="26" s="1"/>
  <c r="F428" i="26"/>
  <c r="E428" i="26" s="1"/>
  <c r="J423" i="68"/>
  <c r="I423" i="68" s="1"/>
  <c r="J403" i="72"/>
  <c r="I403" i="72" s="1"/>
  <c r="F394" i="68"/>
  <c r="E394" i="68" s="1"/>
  <c r="J396" i="68"/>
  <c r="I396" i="68" s="1"/>
  <c r="AE407" i="59"/>
  <c r="AD407" i="59" s="1"/>
  <c r="H391" i="72"/>
  <c r="G391" i="72" s="1"/>
  <c r="J396" i="72"/>
  <c r="I396" i="72" s="1"/>
  <c r="H410" i="59"/>
  <c r="G410" i="59" s="1"/>
  <c r="H407" i="72"/>
  <c r="G407" i="72" s="1"/>
  <c r="AE404" i="72"/>
  <c r="AD404" i="72" s="1"/>
  <c r="H402" i="59"/>
  <c r="G402" i="59" s="1"/>
  <c r="AG418" i="68"/>
  <c r="AF418" i="68" s="1"/>
  <c r="AI405" i="72"/>
  <c r="AH405" i="72" s="1"/>
  <c r="AG415" i="68"/>
  <c r="AF415" i="68" s="1"/>
  <c r="AI400" i="59"/>
  <c r="AH400" i="59" s="1"/>
  <c r="K14" i="72"/>
  <c r="K16" i="72" s="1"/>
  <c r="F182" i="72" s="1"/>
  <c r="F358" i="72" s="1"/>
  <c r="F403" i="72" s="1"/>
  <c r="E403" i="72" s="1"/>
  <c r="H428" i="59"/>
  <c r="G428" i="59" s="1"/>
  <c r="H417" i="59"/>
  <c r="G417" i="59" s="1"/>
  <c r="AE391" i="68"/>
  <c r="AD391" i="68" s="1"/>
  <c r="AI406" i="68"/>
  <c r="AH406" i="68" s="1"/>
  <c r="AI400" i="68"/>
  <c r="AH400" i="68" s="1"/>
  <c r="AD36" i="72"/>
  <c r="AD38" i="72" s="1"/>
  <c r="H14" i="72"/>
  <c r="H16" i="72" s="1"/>
  <c r="E127" i="72" s="1"/>
  <c r="E347" i="72" s="1"/>
  <c r="F392" i="72" s="1"/>
  <c r="E392" i="72" s="1"/>
  <c r="H36" i="26"/>
  <c r="H38" i="26" s="1"/>
  <c r="AE426" i="68"/>
  <c r="AD426" i="68" s="1"/>
  <c r="AG404" i="72"/>
  <c r="AF404" i="72" s="1"/>
  <c r="AE395" i="26"/>
  <c r="AD395" i="26" s="1"/>
  <c r="F401" i="68"/>
  <c r="E401" i="68" s="1"/>
  <c r="H415" i="57"/>
  <c r="G415" i="57" s="1"/>
  <c r="AE399" i="59"/>
  <c r="AD399" i="59" s="1"/>
  <c r="AE397" i="26"/>
  <c r="AD397" i="26" s="1"/>
  <c r="AD36" i="68"/>
  <c r="AD38" i="68" s="1"/>
  <c r="H423" i="72"/>
  <c r="G423" i="72" s="1"/>
  <c r="AI409" i="72"/>
  <c r="AH409" i="72" s="1"/>
  <c r="AI404" i="59"/>
  <c r="AH404" i="59" s="1"/>
  <c r="AD14" i="59"/>
  <c r="AD16" i="59" s="1"/>
  <c r="AE89" i="59" s="1"/>
  <c r="AE353" i="59" s="1"/>
  <c r="AE398" i="59" s="1"/>
  <c r="AE400" i="26"/>
  <c r="AD400" i="26" s="1"/>
  <c r="E14" i="59"/>
  <c r="E16" i="59" s="1"/>
  <c r="AD127" i="72"/>
  <c r="AD347" i="72" s="1"/>
  <c r="AE392" i="72" s="1"/>
  <c r="AD392" i="72" s="1"/>
  <c r="H419" i="72"/>
  <c r="G419" i="72" s="1"/>
  <c r="F410" i="72"/>
  <c r="E410" i="72" s="1"/>
  <c r="AE402" i="59"/>
  <c r="AD402" i="59" s="1"/>
  <c r="J177" i="59"/>
  <c r="AE421" i="26"/>
  <c r="AD421" i="26" s="1"/>
  <c r="AE424" i="26"/>
  <c r="AD424" i="26" s="1"/>
  <c r="AE405" i="26"/>
  <c r="AD405" i="26" s="1"/>
  <c r="J420" i="59"/>
  <c r="I420" i="59" s="1"/>
  <c r="AI416" i="68"/>
  <c r="AH416" i="68" s="1"/>
  <c r="AI412" i="72"/>
  <c r="AH412" i="72" s="1"/>
  <c r="F424" i="68"/>
  <c r="E424" i="68" s="1"/>
  <c r="AG398" i="59"/>
  <c r="AF398" i="59" s="1"/>
  <c r="AE389" i="59"/>
  <c r="AD389" i="59" s="1"/>
  <c r="F416" i="72"/>
  <c r="E416" i="72" s="1"/>
  <c r="AE421" i="59"/>
  <c r="AD421" i="59" s="1"/>
  <c r="AI415" i="59"/>
  <c r="AH415" i="59" s="1"/>
  <c r="H390" i="26"/>
  <c r="G390" i="26" s="1"/>
  <c r="AI413" i="72"/>
  <c r="AH413" i="72" s="1"/>
  <c r="F395" i="72"/>
  <c r="E395" i="72" s="1"/>
  <c r="J412" i="57"/>
  <c r="I412" i="57" s="1"/>
  <c r="J404" i="57"/>
  <c r="I404" i="57" s="1"/>
  <c r="AG417" i="59"/>
  <c r="AF417" i="59" s="1"/>
  <c r="AG390" i="72"/>
  <c r="AF390" i="72" s="1"/>
  <c r="J401" i="68"/>
  <c r="I401" i="68" s="1"/>
  <c r="J424" i="68"/>
  <c r="I424" i="68" s="1"/>
  <c r="H405" i="59"/>
  <c r="G405" i="59" s="1"/>
  <c r="F416" i="26"/>
  <c r="E416" i="26" s="1"/>
  <c r="H36" i="72"/>
  <c r="H38" i="72" s="1"/>
  <c r="F402" i="68"/>
  <c r="E402" i="68" s="1"/>
  <c r="AG394" i="59"/>
  <c r="AF394" i="59" s="1"/>
  <c r="AE408" i="72"/>
  <c r="AD408" i="72" s="1"/>
  <c r="F407" i="68"/>
  <c r="E407" i="68" s="1"/>
  <c r="AG416" i="72"/>
  <c r="AF416" i="72" s="1"/>
  <c r="AG407" i="68"/>
  <c r="AF407" i="68" s="1"/>
  <c r="AI411" i="72"/>
  <c r="AH411" i="72" s="1"/>
  <c r="F182" i="59"/>
  <c r="H392" i="59"/>
  <c r="G392" i="59" s="1"/>
  <c r="AJ14" i="59"/>
  <c r="AJ16" i="59" s="1"/>
  <c r="AE611" i="59" s="1"/>
  <c r="AI675" i="59" s="1"/>
  <c r="AH675" i="59" s="1"/>
  <c r="AI426" i="59"/>
  <c r="AH426" i="59" s="1"/>
  <c r="H427" i="72"/>
  <c r="G427" i="72" s="1"/>
  <c r="AE424" i="72"/>
  <c r="AD424" i="72" s="1"/>
  <c r="H411" i="72"/>
  <c r="G411" i="72" s="1"/>
  <c r="AI401" i="72"/>
  <c r="AH401" i="72" s="1"/>
  <c r="H399" i="72"/>
  <c r="G399" i="72" s="1"/>
  <c r="F393" i="72"/>
  <c r="H401" i="68"/>
  <c r="G401" i="68" s="1"/>
  <c r="AE410" i="59"/>
  <c r="AD410" i="59" s="1"/>
  <c r="AE395" i="72"/>
  <c r="AD395" i="72" s="1"/>
  <c r="H421" i="26"/>
  <c r="G421" i="26" s="1"/>
  <c r="AI402" i="68"/>
  <c r="AH402" i="68" s="1"/>
  <c r="J84" i="26"/>
  <c r="J348" i="26" s="1"/>
  <c r="J393" i="26" s="1"/>
  <c r="I393" i="26" s="1"/>
  <c r="F458" i="26"/>
  <c r="J650" i="26" s="1"/>
  <c r="I650" i="26" s="1"/>
  <c r="AE414" i="57"/>
  <c r="AD414" i="57" s="1"/>
  <c r="H414" i="26"/>
  <c r="G414" i="26" s="1"/>
  <c r="AG396" i="57"/>
  <c r="AF396" i="57" s="1"/>
  <c r="F412" i="68"/>
  <c r="E412" i="68" s="1"/>
  <c r="H412" i="68"/>
  <c r="G412" i="68" s="1"/>
  <c r="AE417" i="57"/>
  <c r="AD417" i="57" s="1"/>
  <c r="AE409" i="57"/>
  <c r="AD409" i="57" s="1"/>
  <c r="AI416" i="26"/>
  <c r="AH416" i="26" s="1"/>
  <c r="F404" i="26"/>
  <c r="E404" i="26" s="1"/>
  <c r="F414" i="57"/>
  <c r="E414" i="57" s="1"/>
  <c r="F391" i="68"/>
  <c r="E391" i="68" s="1"/>
  <c r="J405" i="68"/>
  <c r="I405" i="68" s="1"/>
  <c r="AE405" i="57"/>
  <c r="AD405" i="57" s="1"/>
  <c r="AG14" i="57"/>
  <c r="AG16" i="57" s="1"/>
  <c r="P31" i="28"/>
  <c r="P22" i="28"/>
  <c r="H425" i="68"/>
  <c r="G425" i="68" s="1"/>
  <c r="F421" i="68"/>
  <c r="E421" i="68" s="1"/>
  <c r="J400" i="68"/>
  <c r="I400" i="68" s="1"/>
  <c r="H396" i="68"/>
  <c r="G396" i="68" s="1"/>
  <c r="F419" i="68"/>
  <c r="E419" i="68" s="1"/>
  <c r="H422" i="68"/>
  <c r="G422" i="68" s="1"/>
  <c r="H415" i="68"/>
  <c r="G415" i="68" s="1"/>
  <c r="H398" i="68"/>
  <c r="G398" i="68" s="1"/>
  <c r="H399" i="68"/>
  <c r="G399" i="68" s="1"/>
  <c r="J422" i="68"/>
  <c r="I422" i="68" s="1"/>
  <c r="J419" i="68"/>
  <c r="I419" i="68" s="1"/>
  <c r="J425" i="68"/>
  <c r="I425" i="68" s="1"/>
  <c r="F422" i="68"/>
  <c r="E422" i="68" s="1"/>
  <c r="H428" i="68"/>
  <c r="G428" i="68" s="1"/>
  <c r="H394" i="68"/>
  <c r="G394" i="68" s="1"/>
  <c r="J428" i="68"/>
  <c r="I428" i="68" s="1"/>
  <c r="J426" i="68"/>
  <c r="I426" i="68" s="1"/>
  <c r="AI403" i="57"/>
  <c r="AH403" i="57" s="1"/>
  <c r="AG408" i="57"/>
  <c r="AF408" i="57" s="1"/>
  <c r="F424" i="57"/>
  <c r="E424" i="57" s="1"/>
  <c r="J420" i="57"/>
  <c r="I420" i="57" s="1"/>
  <c r="H412" i="57"/>
  <c r="G412" i="57" s="1"/>
  <c r="H408" i="57"/>
  <c r="G408" i="57" s="1"/>
  <c r="H404" i="57"/>
  <c r="G404" i="57" s="1"/>
  <c r="AI425" i="57"/>
  <c r="AH425" i="57" s="1"/>
  <c r="AI417" i="57"/>
  <c r="AH417" i="57" s="1"/>
  <c r="J390" i="57"/>
  <c r="I390" i="57" s="1"/>
  <c r="AG389" i="57"/>
  <c r="AF389" i="57" s="1"/>
  <c r="H395" i="57"/>
  <c r="G395" i="57" s="1"/>
  <c r="AG416" i="57"/>
  <c r="AF416" i="57" s="1"/>
  <c r="AE419" i="57"/>
  <c r="AD419" i="57" s="1"/>
  <c r="AE395" i="57"/>
  <c r="AD395" i="57" s="1"/>
  <c r="AE402" i="57"/>
  <c r="AD402" i="57" s="1"/>
  <c r="J400" i="57"/>
  <c r="I400" i="57" s="1"/>
  <c r="AE404" i="57"/>
  <c r="AD404" i="57" s="1"/>
  <c r="AI414" i="57"/>
  <c r="AH414" i="57" s="1"/>
  <c r="AI399" i="57"/>
  <c r="AH399" i="57" s="1"/>
  <c r="F395" i="57"/>
  <c r="E395" i="57" s="1"/>
  <c r="F418" i="57"/>
  <c r="E418" i="57" s="1"/>
  <c r="AE398" i="57"/>
  <c r="AI404" i="57"/>
  <c r="AH404" i="57" s="1"/>
  <c r="AI391" i="57"/>
  <c r="AH391" i="57" s="1"/>
  <c r="AG424" i="57"/>
  <c r="AF424" i="57" s="1"/>
  <c r="AG415" i="57"/>
  <c r="AF415" i="57" s="1"/>
  <c r="AG410" i="57"/>
  <c r="AF410" i="57" s="1"/>
  <c r="AE411" i="57"/>
  <c r="AD411" i="57" s="1"/>
  <c r="AE421" i="57"/>
  <c r="AD421" i="57" s="1"/>
  <c r="AE397" i="57"/>
  <c r="AD397" i="57" s="1"/>
  <c r="AG405" i="57"/>
  <c r="AF405" i="57" s="1"/>
  <c r="AG401" i="57"/>
  <c r="AF401" i="57" s="1"/>
  <c r="AG392" i="57"/>
  <c r="AF392" i="57" s="1"/>
  <c r="AI177" i="57"/>
  <c r="AI353" i="57" s="1"/>
  <c r="AI398" i="57" s="1"/>
  <c r="AH398" i="57" s="1"/>
  <c r="J422" i="57"/>
  <c r="I422" i="57" s="1"/>
  <c r="H421" i="57"/>
  <c r="G421" i="57" s="1"/>
  <c r="F420" i="57"/>
  <c r="E420" i="57" s="1"/>
  <c r="J418" i="57"/>
  <c r="I418" i="57" s="1"/>
  <c r="H417" i="57"/>
  <c r="G417" i="57" s="1"/>
  <c r="F413" i="57"/>
  <c r="E413" i="57" s="1"/>
  <c r="J411" i="57"/>
  <c r="I411" i="57" s="1"/>
  <c r="AG423" i="57"/>
  <c r="AF423" i="57" s="1"/>
  <c r="J403" i="57"/>
  <c r="I403" i="57" s="1"/>
  <c r="F390" i="57"/>
  <c r="E390" i="57" s="1"/>
  <c r="AI422" i="57"/>
  <c r="AH422" i="57" s="1"/>
  <c r="AI411" i="57"/>
  <c r="AH411" i="57" s="1"/>
  <c r="AI390" i="57"/>
  <c r="AH390" i="57" s="1"/>
  <c r="AG422" i="57"/>
  <c r="AF422" i="57" s="1"/>
  <c r="AG418" i="57"/>
  <c r="AF418" i="57" s="1"/>
  <c r="AG414" i="57"/>
  <c r="AF414" i="57" s="1"/>
  <c r="AG397" i="57"/>
  <c r="AF397" i="57" s="1"/>
  <c r="AG400" i="57"/>
  <c r="AF400" i="57" s="1"/>
  <c r="AE391" i="57"/>
  <c r="AD391" i="57" s="1"/>
  <c r="AG393" i="57"/>
  <c r="AF393" i="57" s="1"/>
  <c r="H397" i="57"/>
  <c r="G397" i="57" s="1"/>
  <c r="H391" i="57"/>
  <c r="G391" i="57" s="1"/>
  <c r="J389" i="57"/>
  <c r="I389" i="57" s="1"/>
  <c r="H426" i="57"/>
  <c r="G426" i="57" s="1"/>
  <c r="H416" i="57"/>
  <c r="G416" i="57" s="1"/>
  <c r="H390" i="57"/>
  <c r="G390" i="57" s="1"/>
  <c r="J426" i="57"/>
  <c r="I426" i="57" s="1"/>
  <c r="J419" i="57"/>
  <c r="I419" i="57" s="1"/>
  <c r="H418" i="57"/>
  <c r="G418" i="57" s="1"/>
  <c r="H411" i="57"/>
  <c r="G411" i="57" s="1"/>
  <c r="F410" i="57"/>
  <c r="E410" i="57" s="1"/>
  <c r="AI418" i="57"/>
  <c r="AH418" i="57" s="1"/>
  <c r="AI409" i="57"/>
  <c r="AH409" i="57" s="1"/>
  <c r="J428" i="57"/>
  <c r="I428" i="57" s="1"/>
  <c r="J416" i="57"/>
  <c r="I416" i="57" s="1"/>
  <c r="AG402" i="57"/>
  <c r="AF402" i="57" s="1"/>
  <c r="AG395" i="57"/>
  <c r="AF395" i="57" s="1"/>
  <c r="AE396" i="57"/>
  <c r="AD396" i="57" s="1"/>
  <c r="AE399" i="57"/>
  <c r="AD399" i="57" s="1"/>
  <c r="AI389" i="57"/>
  <c r="AH389" i="57" s="1"/>
  <c r="AI426" i="57"/>
  <c r="AH426" i="57" s="1"/>
  <c r="AG426" i="57"/>
  <c r="AF426" i="57" s="1"/>
  <c r="AG421" i="57"/>
  <c r="AF421" i="57" s="1"/>
  <c r="AG413" i="57"/>
  <c r="AF413" i="57" s="1"/>
  <c r="AE426" i="57"/>
  <c r="AD426" i="57" s="1"/>
  <c r="AE427" i="57"/>
  <c r="AD427" i="57" s="1"/>
  <c r="AE390" i="57"/>
  <c r="AD390" i="57" s="1"/>
  <c r="F394" i="57"/>
  <c r="E394" i="57" s="1"/>
  <c r="J391" i="57"/>
  <c r="I391" i="57" s="1"/>
  <c r="H423" i="57"/>
  <c r="G423" i="57" s="1"/>
  <c r="F409" i="57"/>
  <c r="E409" i="57" s="1"/>
  <c r="F405" i="57"/>
  <c r="E405" i="57" s="1"/>
  <c r="H394" i="57"/>
  <c r="G394" i="57" s="1"/>
  <c r="H427" i="57"/>
  <c r="G427" i="57" s="1"/>
  <c r="J424" i="57"/>
  <c r="I424" i="57" s="1"/>
  <c r="H420" i="57"/>
  <c r="G420" i="57" s="1"/>
  <c r="F412" i="57"/>
  <c r="E412" i="57" s="1"/>
  <c r="F408" i="57"/>
  <c r="E408" i="57" s="1"/>
  <c r="H401" i="57"/>
  <c r="G401" i="57" s="1"/>
  <c r="J414" i="57"/>
  <c r="I414" i="57" s="1"/>
  <c r="J402" i="57"/>
  <c r="I402" i="57" s="1"/>
  <c r="H393" i="57"/>
  <c r="G393" i="57" s="1"/>
  <c r="AE611" i="57"/>
  <c r="AI675" i="57" s="1"/>
  <c r="AH675" i="57" s="1"/>
  <c r="K14" i="57"/>
  <c r="K16" i="57" s="1"/>
  <c r="AI395" i="57"/>
  <c r="AH395" i="57" s="1"/>
  <c r="AI412" i="57"/>
  <c r="AH412" i="57" s="1"/>
  <c r="AI406" i="57"/>
  <c r="AH406" i="57" s="1"/>
  <c r="AI394" i="57"/>
  <c r="AH394" i="57" s="1"/>
  <c r="AG420" i="57"/>
  <c r="AF420" i="57" s="1"/>
  <c r="AG412" i="57"/>
  <c r="AF412" i="57" s="1"/>
  <c r="AG407" i="57"/>
  <c r="AF407" i="57" s="1"/>
  <c r="AE425" i="57"/>
  <c r="AD425" i="57" s="1"/>
  <c r="AI402" i="57"/>
  <c r="AH402" i="57" s="1"/>
  <c r="AG391" i="57"/>
  <c r="AF391" i="57" s="1"/>
  <c r="AE389" i="57"/>
  <c r="AD389" i="57" s="1"/>
  <c r="H414" i="57"/>
  <c r="G414" i="57" s="1"/>
  <c r="F427" i="57"/>
  <c r="E427" i="57" s="1"/>
  <c r="H410" i="57"/>
  <c r="G410" i="57" s="1"/>
  <c r="H406" i="57"/>
  <c r="G406" i="57" s="1"/>
  <c r="AI419" i="57"/>
  <c r="AH419" i="57" s="1"/>
  <c r="J401" i="57"/>
  <c r="I401" i="57" s="1"/>
  <c r="H392" i="57"/>
  <c r="G392" i="57" s="1"/>
  <c r="H428" i="57"/>
  <c r="G428" i="57" s="1"/>
  <c r="H424" i="57"/>
  <c r="G424" i="57" s="1"/>
  <c r="F404" i="57"/>
  <c r="E404" i="57" s="1"/>
  <c r="H396" i="57"/>
  <c r="G396" i="57" s="1"/>
  <c r="F397" i="57"/>
  <c r="E397" i="57" s="1"/>
  <c r="F393" i="57"/>
  <c r="F400" i="57"/>
  <c r="E400" i="57" s="1"/>
  <c r="J394" i="57"/>
  <c r="I394" i="57" s="1"/>
  <c r="J409" i="57"/>
  <c r="I409" i="57" s="1"/>
  <c r="J423" i="57"/>
  <c r="I423" i="57" s="1"/>
  <c r="F423" i="57"/>
  <c r="E423" i="57" s="1"/>
  <c r="F406" i="57"/>
  <c r="E406" i="57" s="1"/>
  <c r="H400" i="57"/>
  <c r="G400" i="57" s="1"/>
  <c r="T31" i="28"/>
  <c r="F89" i="26"/>
  <c r="F353" i="26" s="1"/>
  <c r="F398" i="26" s="1"/>
  <c r="E398" i="26" s="1"/>
  <c r="H406" i="26"/>
  <c r="G406" i="26" s="1"/>
  <c r="F427" i="26"/>
  <c r="E427" i="26" s="1"/>
  <c r="F408" i="26"/>
  <c r="E408" i="26" s="1"/>
  <c r="H418" i="26"/>
  <c r="G418" i="26" s="1"/>
  <c r="J400" i="26"/>
  <c r="I400" i="26" s="1"/>
  <c r="H397" i="26"/>
  <c r="G397" i="26" s="1"/>
  <c r="H395" i="26"/>
  <c r="G395" i="26" s="1"/>
  <c r="J414" i="26"/>
  <c r="I414" i="26" s="1"/>
  <c r="J419" i="26"/>
  <c r="I419" i="26" s="1"/>
  <c r="H411" i="26"/>
  <c r="G411" i="26" s="1"/>
  <c r="H391" i="26"/>
  <c r="G391" i="26" s="1"/>
  <c r="H404" i="26"/>
  <c r="G404" i="26" s="1"/>
  <c r="F395" i="26"/>
  <c r="E395" i="26" s="1"/>
  <c r="F389" i="26"/>
  <c r="E389" i="26" s="1"/>
  <c r="F411" i="26"/>
  <c r="E411" i="26" s="1"/>
  <c r="J390" i="26"/>
  <c r="I390" i="26" s="1"/>
  <c r="F418" i="26"/>
  <c r="E418" i="26" s="1"/>
  <c r="H393" i="26"/>
  <c r="G393" i="26" s="1"/>
  <c r="J411" i="26"/>
  <c r="I411" i="26" s="1"/>
  <c r="H425" i="26"/>
  <c r="G425" i="26" s="1"/>
  <c r="F419" i="26"/>
  <c r="E419" i="26" s="1"/>
  <c r="F399" i="26"/>
  <c r="E399" i="26" s="1"/>
  <c r="H424" i="26"/>
  <c r="G424" i="26" s="1"/>
  <c r="J418" i="26"/>
  <c r="I418" i="26" s="1"/>
  <c r="H416" i="26"/>
  <c r="G416" i="26" s="1"/>
  <c r="F396" i="26"/>
  <c r="E396" i="26" s="1"/>
  <c r="F423" i="26"/>
  <c r="E423" i="26" s="1"/>
  <c r="J415" i="26"/>
  <c r="I415" i="26" s="1"/>
  <c r="H408" i="26"/>
  <c r="G408" i="26" s="1"/>
  <c r="H419" i="26"/>
  <c r="G419" i="26" s="1"/>
  <c r="H409" i="26"/>
  <c r="G409" i="26" s="1"/>
  <c r="H427" i="26"/>
  <c r="G427" i="26" s="1"/>
  <c r="F415" i="26"/>
  <c r="E415" i="26" s="1"/>
  <c r="J399" i="26"/>
  <c r="I399" i="26" s="1"/>
  <c r="J397" i="26"/>
  <c r="I397" i="26" s="1"/>
  <c r="H412" i="26"/>
  <c r="G412" i="26" s="1"/>
  <c r="H401" i="26"/>
  <c r="G401" i="26" s="1"/>
  <c r="J392" i="26"/>
  <c r="I392" i="26" s="1"/>
  <c r="E127" i="26"/>
  <c r="E347" i="26" s="1"/>
  <c r="F392" i="26" s="1"/>
  <c r="E392" i="26" s="1"/>
  <c r="J401" i="26"/>
  <c r="I401" i="26" s="1"/>
  <c r="F394" i="26"/>
  <c r="E394" i="26" s="1"/>
  <c r="F405" i="26"/>
  <c r="E405" i="26" s="1"/>
  <c r="J395" i="26"/>
  <c r="I395" i="26" s="1"/>
  <c r="H420" i="26"/>
  <c r="G420" i="26" s="1"/>
  <c r="J407" i="26"/>
  <c r="I407" i="26" s="1"/>
  <c r="J402" i="26"/>
  <c r="I402" i="26" s="1"/>
  <c r="J406" i="26"/>
  <c r="I406" i="26" s="1"/>
  <c r="J403" i="26"/>
  <c r="I403" i="26" s="1"/>
  <c r="J423" i="26"/>
  <c r="I423" i="26" s="1"/>
  <c r="J428" i="26"/>
  <c r="I428" i="26" s="1"/>
  <c r="J389" i="26"/>
  <c r="I389" i="26" s="1"/>
  <c r="F422" i="26"/>
  <c r="E422" i="26" s="1"/>
  <c r="H400" i="26"/>
  <c r="G400" i="26" s="1"/>
  <c r="F421" i="26"/>
  <c r="E421" i="26" s="1"/>
  <c r="J416" i="26"/>
  <c r="I416" i="26" s="1"/>
  <c r="H392" i="26"/>
  <c r="G392" i="26" s="1"/>
  <c r="F413" i="26"/>
  <c r="E413" i="26" s="1"/>
  <c r="H399" i="26"/>
  <c r="G399" i="26" s="1"/>
  <c r="F391" i="26"/>
  <c r="E391" i="26" s="1"/>
  <c r="H403" i="26"/>
  <c r="G403" i="26" s="1"/>
  <c r="J424" i="26"/>
  <c r="I424" i="26" s="1"/>
  <c r="H396" i="26"/>
  <c r="G396" i="26" s="1"/>
  <c r="F417" i="26"/>
  <c r="E417" i="26" s="1"/>
  <c r="J425" i="26"/>
  <c r="I425" i="26" s="1"/>
  <c r="H413" i="26"/>
  <c r="G413" i="26" s="1"/>
  <c r="J412" i="26"/>
  <c r="I412" i="26" s="1"/>
  <c r="F426" i="26"/>
  <c r="E426" i="26" s="1"/>
  <c r="F397" i="26"/>
  <c r="E397" i="26" s="1"/>
  <c r="J408" i="26"/>
  <c r="I408" i="26" s="1"/>
  <c r="J426" i="26"/>
  <c r="I426" i="26" s="1"/>
  <c r="F393" i="68"/>
  <c r="H397" i="68"/>
  <c r="G397" i="68" s="1"/>
  <c r="H427" i="68"/>
  <c r="G427" i="68" s="1"/>
  <c r="F413" i="68"/>
  <c r="E413" i="68" s="1"/>
  <c r="F425" i="68"/>
  <c r="E425" i="68" s="1"/>
  <c r="H395" i="68"/>
  <c r="G395" i="68" s="1"/>
  <c r="H405" i="68"/>
  <c r="G405" i="68" s="1"/>
  <c r="H426" i="68"/>
  <c r="G426" i="68" s="1"/>
  <c r="J406" i="68"/>
  <c r="I406" i="68" s="1"/>
  <c r="J420" i="68"/>
  <c r="I420" i="68" s="1"/>
  <c r="J414" i="68"/>
  <c r="I414" i="68" s="1"/>
  <c r="F399" i="68"/>
  <c r="E399" i="68" s="1"/>
  <c r="F427" i="68"/>
  <c r="E427" i="68" s="1"/>
  <c r="J410" i="68"/>
  <c r="I410" i="68" s="1"/>
  <c r="J416" i="68"/>
  <c r="I416" i="68" s="1"/>
  <c r="P14" i="70"/>
  <c r="P31" i="74"/>
  <c r="H59" i="8"/>
  <c r="E78" i="8"/>
  <c r="G92" i="8"/>
  <c r="I85" i="8"/>
  <c r="G91" i="8"/>
  <c r="AI382" i="7"/>
  <c r="AH382" i="7" s="1"/>
  <c r="G61" i="8"/>
  <c r="G71" i="8"/>
  <c r="E35" i="8" s="1"/>
  <c r="G35" i="8" s="1"/>
  <c r="G84" i="8"/>
  <c r="G67" i="8"/>
  <c r="AX27" i="7"/>
  <c r="AZ27" i="7" s="1"/>
  <c r="AK418" i="7"/>
  <c r="AJ418" i="7" s="1"/>
  <c r="E71" i="8"/>
  <c r="G68" i="8"/>
  <c r="E87" i="8"/>
  <c r="G72" i="8"/>
  <c r="E36" i="8" s="1"/>
  <c r="G36" i="8" s="1"/>
  <c r="G80" i="8"/>
  <c r="G95" i="8"/>
  <c r="E95" i="8"/>
  <c r="I68" i="8"/>
  <c r="AK382" i="7"/>
  <c r="AJ382" i="7" s="1"/>
  <c r="AG389" i="7"/>
  <c r="AF389" i="7" s="1"/>
  <c r="E91" i="8"/>
  <c r="E79" i="8"/>
  <c r="G60" i="8"/>
  <c r="AG407" i="7"/>
  <c r="AF407" i="7" s="1"/>
  <c r="D58" i="8"/>
  <c r="I96" i="8"/>
  <c r="AI380" i="7"/>
  <c r="AH380" i="7" s="1"/>
  <c r="AX23" i="7"/>
  <c r="AZ23" i="7" s="1"/>
  <c r="G65" i="8"/>
  <c r="E60" i="8"/>
  <c r="AS23" i="7"/>
  <c r="AU23" i="7" s="1"/>
  <c r="I84" i="8"/>
  <c r="I67" i="8"/>
  <c r="E94" i="8"/>
  <c r="G87" i="8"/>
  <c r="I92" i="8"/>
  <c r="E75" i="8"/>
  <c r="AG403" i="7"/>
  <c r="AF403" i="7" s="1"/>
  <c r="F89" i="8"/>
  <c r="AX24" i="7"/>
  <c r="AZ24" i="7" s="1"/>
  <c r="AS22" i="7"/>
  <c r="AU22" i="7" s="1"/>
  <c r="G66" i="8"/>
  <c r="AX25" i="7"/>
  <c r="AZ25" i="7" s="1"/>
  <c r="AS25" i="7"/>
  <c r="AU25" i="7" s="1"/>
  <c r="AS27" i="7"/>
  <c r="AU27" i="7" s="1"/>
  <c r="AX22" i="7"/>
  <c r="AZ22" i="7" s="1"/>
  <c r="AX26" i="7"/>
  <c r="AZ26" i="7" s="1"/>
  <c r="AS24" i="7"/>
  <c r="AU24" i="7" s="1"/>
  <c r="AK386" i="7"/>
  <c r="AJ386" i="7" s="1"/>
  <c r="G64" i="8"/>
  <c r="E63" i="8"/>
  <c r="F74" i="8"/>
  <c r="E72" i="8"/>
  <c r="E10" i="8" s="1"/>
  <c r="G10" i="8" s="1"/>
  <c r="G21" i="8" s="1"/>
  <c r="F58" i="8"/>
  <c r="F396" i="7"/>
  <c r="E396" i="7" s="1"/>
  <c r="F408" i="7"/>
  <c r="E408" i="7" s="1"/>
  <c r="J395" i="7"/>
  <c r="I395" i="7" s="1"/>
  <c r="H398" i="7"/>
  <c r="G398" i="7" s="1"/>
  <c r="D87" i="8"/>
  <c r="D85" i="8"/>
  <c r="F387" i="7"/>
  <c r="E387" i="7" s="1"/>
  <c r="F78" i="8"/>
  <c r="I76" i="8"/>
  <c r="H391" i="7"/>
  <c r="G391" i="7" s="1"/>
  <c r="J413" i="7"/>
  <c r="I413" i="7" s="1"/>
  <c r="J415" i="7"/>
  <c r="I415" i="7" s="1"/>
  <c r="I72" i="8"/>
  <c r="F390" i="7"/>
  <c r="E390" i="7" s="1"/>
  <c r="J392" i="7"/>
  <c r="I392" i="7" s="1"/>
  <c r="J379" i="7"/>
  <c r="I379" i="7" s="1"/>
  <c r="J404" i="7"/>
  <c r="I404" i="7" s="1"/>
  <c r="F409" i="7"/>
  <c r="E409" i="7" s="1"/>
  <c r="H382" i="7"/>
  <c r="G382" i="7" s="1"/>
  <c r="H389" i="7"/>
  <c r="G389" i="7" s="1"/>
  <c r="F410" i="7"/>
  <c r="E410" i="7" s="1"/>
  <c r="J380" i="7"/>
  <c r="I380" i="7" s="1"/>
  <c r="F400" i="7"/>
  <c r="E400" i="7" s="1"/>
  <c r="H381" i="7"/>
  <c r="G381" i="7" s="1"/>
  <c r="T20" i="7"/>
  <c r="J390" i="7"/>
  <c r="I390" i="7" s="1"/>
  <c r="F416" i="7"/>
  <c r="E416" i="7" s="1"/>
  <c r="F380" i="7"/>
  <c r="E380" i="7" s="1"/>
  <c r="D59" i="8"/>
  <c r="H417" i="7"/>
  <c r="G417" i="7" s="1"/>
  <c r="J394" i="7"/>
  <c r="I394" i="7" s="1"/>
  <c r="F412" i="7"/>
  <c r="E412" i="7" s="1"/>
  <c r="J408" i="7"/>
  <c r="I408" i="7" s="1"/>
  <c r="J410" i="7"/>
  <c r="I410" i="7" s="1"/>
  <c r="F86" i="8"/>
  <c r="I64" i="8"/>
  <c r="F413" i="7"/>
  <c r="E413" i="7" s="1"/>
  <c r="D92" i="8"/>
  <c r="H393" i="7"/>
  <c r="G393" i="7" s="1"/>
  <c r="J396" i="7"/>
  <c r="I396" i="7" s="1"/>
  <c r="D71" i="8"/>
  <c r="F68" i="8"/>
  <c r="R30" i="7"/>
  <c r="T30" i="7" s="1"/>
  <c r="W27" i="7"/>
  <c r="Y27" i="7" s="1"/>
  <c r="H384" i="7"/>
  <c r="G384" i="7" s="1"/>
  <c r="H379" i="7"/>
  <c r="G379" i="7" s="1"/>
  <c r="H413" i="7"/>
  <c r="G413" i="7" s="1"/>
  <c r="F394" i="7"/>
  <c r="E394" i="7" s="1"/>
  <c r="J414" i="7"/>
  <c r="I414" i="7" s="1"/>
  <c r="J398" i="7"/>
  <c r="I398" i="7" s="1"/>
  <c r="D61" i="8"/>
  <c r="E22" i="8" s="1"/>
  <c r="G22" i="8" s="1"/>
  <c r="G34" i="8" s="1"/>
  <c r="F382" i="7"/>
  <c r="E382" i="7" s="1"/>
  <c r="T21" i="7"/>
  <c r="H91" i="8"/>
  <c r="J412" i="7"/>
  <c r="I412" i="7" s="1"/>
  <c r="W29" i="7"/>
  <c r="Y29" i="7" s="1"/>
  <c r="J418" i="7"/>
  <c r="I418" i="7" s="1"/>
  <c r="F418" i="7"/>
  <c r="E418" i="7" s="1"/>
  <c r="D97" i="8"/>
  <c r="J387" i="7"/>
  <c r="I387" i="7" s="1"/>
  <c r="D69" i="8"/>
  <c r="H403" i="7"/>
  <c r="G403" i="7" s="1"/>
  <c r="H401" i="7"/>
  <c r="G401" i="7" s="1"/>
  <c r="F80" i="8"/>
  <c r="F385" i="7"/>
  <c r="E385" i="7" s="1"/>
  <c r="J383" i="7"/>
  <c r="I383" i="7" s="1"/>
  <c r="J406" i="7"/>
  <c r="I406" i="7" s="1"/>
  <c r="H85" i="8"/>
  <c r="T19" i="7"/>
  <c r="R27" i="7"/>
  <c r="T27" i="7" s="1"/>
  <c r="W26" i="7"/>
  <c r="Y26" i="7" s="1"/>
  <c r="F404" i="7"/>
  <c r="E404" i="7" s="1"/>
  <c r="H386" i="7"/>
  <c r="G386" i="7" s="1"/>
  <c r="D81" i="8"/>
  <c r="D91" i="8"/>
  <c r="F94" i="8"/>
  <c r="H415" i="7"/>
  <c r="G415" i="7" s="1"/>
  <c r="J382" i="7"/>
  <c r="I382" i="7" s="1"/>
  <c r="H61" i="8"/>
  <c r="R26" i="7"/>
  <c r="T26" i="7" s="1"/>
  <c r="W30" i="7"/>
  <c r="Y30" i="7" s="1"/>
  <c r="W28" i="7"/>
  <c r="Y28" i="7" s="1"/>
  <c r="R29" i="7"/>
  <c r="T29" i="7" s="1"/>
  <c r="R28" i="7"/>
  <c r="T28" i="7" s="1"/>
  <c r="G392" i="5"/>
  <c r="H56" i="2"/>
  <c r="E40" i="2" s="1"/>
  <c r="G40" i="2" s="1"/>
  <c r="G43" i="2" s="1"/>
  <c r="Q36" i="2" s="1"/>
  <c r="G412" i="5"/>
  <c r="F391" i="5"/>
  <c r="E391" i="5" s="1"/>
  <c r="D59" i="2"/>
  <c r="E428" i="5"/>
  <c r="F68" i="2"/>
  <c r="J422" i="5"/>
  <c r="I422" i="5" s="1"/>
  <c r="J411" i="5"/>
  <c r="I411" i="5" s="1"/>
  <c r="F401" i="5"/>
  <c r="F71" i="2"/>
  <c r="F389" i="5"/>
  <c r="G389" i="5"/>
  <c r="H389" i="5" s="1"/>
  <c r="F427" i="5"/>
  <c r="E427" i="5" s="1"/>
  <c r="J393" i="5"/>
  <c r="I393" i="5" s="1"/>
  <c r="I55" i="2"/>
  <c r="F421" i="5"/>
  <c r="G67" i="2"/>
  <c r="E25" i="2" s="1"/>
  <c r="G25" i="2" s="1"/>
  <c r="E425" i="5"/>
  <c r="E396" i="5"/>
  <c r="J428" i="5"/>
  <c r="I428" i="5" s="1"/>
  <c r="G80" i="2"/>
  <c r="F419" i="5"/>
  <c r="J417" i="5"/>
  <c r="I417" i="5" s="1"/>
  <c r="F405" i="5"/>
  <c r="E395" i="5"/>
  <c r="G393" i="5"/>
  <c r="I81" i="2"/>
  <c r="G77" i="2"/>
  <c r="E89" i="2"/>
  <c r="G74" i="2"/>
  <c r="F407" i="5"/>
  <c r="E407" i="5" s="1"/>
  <c r="G423" i="5"/>
  <c r="H423" i="5" s="1"/>
  <c r="G398" i="5"/>
  <c r="H398" i="5" s="1"/>
  <c r="E79" i="2"/>
  <c r="J423" i="5"/>
  <c r="I423" i="5" s="1"/>
  <c r="E417" i="5"/>
  <c r="G406" i="5"/>
  <c r="H406" i="5" s="1"/>
  <c r="T20" i="5"/>
  <c r="G390" i="5"/>
  <c r="H390" i="5" s="1"/>
  <c r="J402" i="5"/>
  <c r="J420" i="5"/>
  <c r="I420" i="5" s="1"/>
  <c r="J426" i="5"/>
  <c r="I426" i="5" s="1"/>
  <c r="I80" i="2"/>
  <c r="F64" i="2"/>
  <c r="J406" i="5"/>
  <c r="I406" i="5" s="1"/>
  <c r="E24" i="2"/>
  <c r="G24" i="2" s="1"/>
  <c r="G27" i="2" s="1"/>
  <c r="T21" i="5"/>
  <c r="Y23" i="5" s="1"/>
  <c r="F393" i="5"/>
  <c r="E403" i="5"/>
  <c r="I87" i="2"/>
  <c r="G53" i="2"/>
  <c r="I74" i="2"/>
  <c r="H63" i="2"/>
  <c r="T22" i="5"/>
  <c r="J394" i="5"/>
  <c r="I394" i="5" s="1"/>
  <c r="J390" i="5"/>
  <c r="I390" i="5" s="1"/>
  <c r="F423" i="5"/>
  <c r="E423" i="5" s="1"/>
  <c r="E78" i="2"/>
  <c r="E402" i="5"/>
  <c r="F125" i="75"/>
  <c r="I119" i="75"/>
  <c r="I339" i="75" s="1"/>
  <c r="E119" i="75"/>
  <c r="E339" i="75" s="1"/>
  <c r="J398" i="75"/>
  <c r="I398" i="75" s="1"/>
  <c r="F418" i="64"/>
  <c r="E418" i="64" s="1"/>
  <c r="F413" i="64"/>
  <c r="E413" i="64" s="1"/>
  <c r="J119" i="62"/>
  <c r="J339" i="62" s="1"/>
  <c r="E125" i="62"/>
  <c r="I120" i="62"/>
  <c r="AB416" i="21"/>
  <c r="AA416" i="21" s="1"/>
  <c r="Z418" i="21"/>
  <c r="Y418" i="21" s="1"/>
  <c r="AD397" i="21"/>
  <c r="AC397" i="21" s="1"/>
  <c r="AB404" i="21"/>
  <c r="AA404" i="21" s="1"/>
  <c r="AB398" i="21"/>
  <c r="AA398" i="21" s="1"/>
  <c r="AD382" i="21"/>
  <c r="AC382" i="21" s="1"/>
  <c r="AD415" i="21"/>
  <c r="AC415" i="21" s="1"/>
  <c r="Z402" i="21"/>
  <c r="Y402" i="21" s="1"/>
  <c r="AD396" i="21"/>
  <c r="AC396" i="21" s="1"/>
  <c r="Z415" i="21"/>
  <c r="Y415" i="21" s="1"/>
  <c r="AB405" i="21"/>
  <c r="AA405" i="21" s="1"/>
  <c r="AB413" i="21"/>
  <c r="AA413" i="21" s="1"/>
  <c r="AD392" i="21"/>
  <c r="AC392" i="21" s="1"/>
  <c r="AD417" i="21"/>
  <c r="AC417" i="21" s="1"/>
  <c r="AD408" i="21"/>
  <c r="AC408" i="21" s="1"/>
  <c r="AD411" i="21"/>
  <c r="AC411" i="21" s="1"/>
  <c r="AD395" i="21"/>
  <c r="AC395" i="21" s="1"/>
  <c r="AB406" i="21"/>
  <c r="AA406" i="21" s="1"/>
  <c r="Z414" i="21"/>
  <c r="Y414" i="21" s="1"/>
  <c r="AD419" i="21"/>
  <c r="AC419" i="21" s="1"/>
  <c r="AB394" i="21"/>
  <c r="AA394" i="21" s="1"/>
  <c r="AD389" i="21"/>
  <c r="AC389" i="21" s="1"/>
  <c r="Z407" i="21"/>
  <c r="Y407" i="21" s="1"/>
  <c r="Z405" i="21"/>
  <c r="Y405" i="21" s="1"/>
  <c r="Z389" i="21"/>
  <c r="Y389" i="21" s="1"/>
  <c r="Z393" i="21"/>
  <c r="Y393" i="21" s="1"/>
  <c r="AB387" i="21"/>
  <c r="AA387" i="21" s="1"/>
  <c r="AB412" i="21"/>
  <c r="AA412" i="21" s="1"/>
  <c r="AB392" i="21"/>
  <c r="AA392" i="21" s="1"/>
  <c r="AB384" i="21"/>
  <c r="AA384" i="21" s="1"/>
  <c r="AB418" i="21"/>
  <c r="AA418" i="21" s="1"/>
  <c r="Z387" i="21"/>
  <c r="Y387" i="21" s="1"/>
  <c r="Z410" i="21"/>
  <c r="Y410" i="21" s="1"/>
  <c r="AD387" i="21"/>
  <c r="AC387" i="21" s="1"/>
  <c r="AD403" i="21"/>
  <c r="AC403" i="21" s="1"/>
  <c r="AD384" i="21"/>
  <c r="AC384" i="21" s="1"/>
  <c r="Z406" i="21"/>
  <c r="Y406" i="21" s="1"/>
  <c r="Z420" i="21"/>
  <c r="Y420" i="21" s="1"/>
  <c r="AB386" i="21"/>
  <c r="AA386" i="21" s="1"/>
  <c r="AB415" i="21"/>
  <c r="AA415" i="21" s="1"/>
  <c r="Z417" i="21"/>
  <c r="Y417" i="21" s="1"/>
  <c r="AD381" i="21"/>
  <c r="AC381" i="21" s="1"/>
  <c r="H408" i="21"/>
  <c r="G408" i="21" s="1"/>
  <c r="J417" i="21"/>
  <c r="I417" i="21" s="1"/>
  <c r="H416" i="21"/>
  <c r="G416" i="21" s="1"/>
  <c r="H414" i="21"/>
  <c r="G414" i="21" s="1"/>
  <c r="H404" i="21"/>
  <c r="G404" i="21" s="1"/>
  <c r="F399" i="21"/>
  <c r="E399" i="21" s="1"/>
  <c r="F410" i="21"/>
  <c r="E410" i="21" s="1"/>
  <c r="H397" i="21"/>
  <c r="G397" i="21" s="1"/>
  <c r="H415" i="21"/>
  <c r="G415" i="21" s="1"/>
  <c r="J419" i="21"/>
  <c r="I419" i="21" s="1"/>
  <c r="J413" i="21"/>
  <c r="I413" i="21" s="1"/>
  <c r="H398" i="21"/>
  <c r="G398" i="21" s="1"/>
  <c r="F417" i="21"/>
  <c r="E417" i="21" s="1"/>
  <c r="F400" i="21"/>
  <c r="F396" i="21"/>
  <c r="E396" i="21" s="1"/>
  <c r="Z417" i="77"/>
  <c r="Y417" i="77" s="1"/>
  <c r="AD402" i="77"/>
  <c r="AC402" i="77" s="1"/>
  <c r="AD400" i="77"/>
  <c r="AC400" i="77" s="1"/>
  <c r="Z413" i="77"/>
  <c r="Y413" i="77" s="1"/>
  <c r="AD412" i="77"/>
  <c r="AC412" i="77" s="1"/>
  <c r="AB418" i="77"/>
  <c r="AA418" i="77" s="1"/>
  <c r="AB414" i="77"/>
  <c r="AA414" i="77" s="1"/>
  <c r="Z394" i="77"/>
  <c r="Y394" i="77" s="1"/>
  <c r="AB389" i="77"/>
  <c r="AA389" i="77" s="1"/>
  <c r="AD406" i="77"/>
  <c r="AC406" i="77" s="1"/>
  <c r="AD382" i="77"/>
  <c r="AC382" i="77" s="1"/>
  <c r="AD389" i="77"/>
  <c r="AC389" i="77" s="1"/>
  <c r="AD397" i="77"/>
  <c r="AC397" i="77" s="1"/>
  <c r="AB397" i="77"/>
  <c r="AA397" i="77" s="1"/>
  <c r="AD416" i="77"/>
  <c r="AC416" i="77" s="1"/>
  <c r="AB386" i="77"/>
  <c r="AA386" i="77" s="1"/>
  <c r="AB410" i="77"/>
  <c r="AA410" i="77" s="1"/>
  <c r="AB381" i="77"/>
  <c r="Z416" i="77"/>
  <c r="Y416" i="77" s="1"/>
  <c r="Z412" i="77"/>
  <c r="Y412" i="77" s="1"/>
  <c r="Z420" i="77"/>
  <c r="Y420" i="77" s="1"/>
  <c r="Z389" i="77"/>
  <c r="Y389" i="77" s="1"/>
  <c r="AD386" i="77"/>
  <c r="AC386" i="77" s="1"/>
  <c r="Z388" i="77"/>
  <c r="Y388" i="77" s="1"/>
  <c r="Z404" i="77"/>
  <c r="Y404" i="77" s="1"/>
  <c r="Z398" i="77"/>
  <c r="Y398" i="77" s="1"/>
  <c r="AB405" i="77"/>
  <c r="AA405" i="77" s="1"/>
  <c r="AD381" i="77"/>
  <c r="AC381" i="77" s="1"/>
  <c r="AB399" i="77"/>
  <c r="AA399" i="77" s="1"/>
  <c r="AD399" i="77"/>
  <c r="AC399" i="77" s="1"/>
  <c r="AB408" i="77"/>
  <c r="AA408" i="77" s="1"/>
  <c r="AD383" i="77"/>
  <c r="AC383" i="77" s="1"/>
  <c r="AB417" i="77"/>
  <c r="AA417" i="77" s="1"/>
  <c r="AB413" i="77"/>
  <c r="AA413" i="77" s="1"/>
  <c r="AB385" i="77"/>
  <c r="AA385" i="77" s="1"/>
  <c r="Z382" i="77"/>
  <c r="Y382" i="77" s="1"/>
  <c r="Z385" i="77"/>
  <c r="Y385" i="77" s="1"/>
  <c r="AB395" i="77"/>
  <c r="AA395" i="77" s="1"/>
  <c r="Z386" i="77"/>
  <c r="Y386" i="77" s="1"/>
  <c r="AD401" i="77"/>
  <c r="AC401" i="77" s="1"/>
  <c r="AD395" i="77"/>
  <c r="AC395" i="77" s="1"/>
  <c r="AD391" i="77"/>
  <c r="AC391" i="77" s="1"/>
  <c r="Z406" i="77"/>
  <c r="Y406" i="77" s="1"/>
  <c r="Z391" i="77"/>
  <c r="Y391" i="77" s="1"/>
  <c r="AB392" i="77"/>
  <c r="AA392" i="77" s="1"/>
  <c r="AB402" i="77"/>
  <c r="AA402" i="77" s="1"/>
  <c r="AD415" i="77"/>
  <c r="AC415" i="77" s="1"/>
  <c r="AD411" i="77"/>
  <c r="AC411" i="77" s="1"/>
  <c r="AD407" i="77"/>
  <c r="AC407" i="77" s="1"/>
  <c r="AD387" i="77"/>
  <c r="AC387" i="77" s="1"/>
  <c r="AD405" i="77"/>
  <c r="AC405" i="77" s="1"/>
  <c r="AB416" i="77"/>
  <c r="AA416" i="77" s="1"/>
  <c r="AB412" i="77"/>
  <c r="AA412" i="77" s="1"/>
  <c r="Z395" i="77"/>
  <c r="Y395" i="77" s="1"/>
  <c r="AB382" i="77"/>
  <c r="AA382" i="77" s="1"/>
  <c r="Z419" i="77"/>
  <c r="Y419" i="77" s="1"/>
  <c r="Z415" i="77"/>
  <c r="Y415" i="77" s="1"/>
  <c r="Z411" i="77"/>
  <c r="Y411" i="77" s="1"/>
  <c r="Z407" i="77"/>
  <c r="Y407" i="77" s="1"/>
  <c r="AD419" i="77"/>
  <c r="AC419" i="77" s="1"/>
  <c r="Z387" i="77"/>
  <c r="Y387" i="77" s="1"/>
  <c r="AD384" i="77"/>
  <c r="AC384" i="77" s="1"/>
  <c r="Z393" i="77"/>
  <c r="Y393" i="77" s="1"/>
  <c r="AD417" i="77"/>
  <c r="AC417" i="77" s="1"/>
  <c r="AD413" i="77"/>
  <c r="AC413" i="77" s="1"/>
  <c r="AD409" i="77"/>
  <c r="AC409" i="77" s="1"/>
  <c r="AB409" i="77"/>
  <c r="AA409" i="77" s="1"/>
  <c r="F20" i="78"/>
  <c r="H20" i="78" s="1"/>
  <c r="H30" i="78" s="1"/>
  <c r="O36" i="78" s="1"/>
  <c r="AD36" i="78" s="1"/>
  <c r="I440" i="77"/>
  <c r="J632" i="77" s="1"/>
  <c r="I207" i="77"/>
  <c r="E207" i="77"/>
  <c r="J419" i="77"/>
  <c r="I419" i="77" s="1"/>
  <c r="J415" i="77"/>
  <c r="I415" i="77" s="1"/>
  <c r="J411" i="77"/>
  <c r="I411" i="77" s="1"/>
  <c r="O34" i="78"/>
  <c r="AD34" i="78" s="1"/>
  <c r="H428" i="26"/>
  <c r="G428" i="26" s="1"/>
  <c r="F414" i="68"/>
  <c r="E414" i="68" s="1"/>
  <c r="H398" i="57"/>
  <c r="G398" i="57" s="1"/>
  <c r="F426" i="57"/>
  <c r="E426" i="57" s="1"/>
  <c r="H409" i="57"/>
  <c r="G409" i="57" s="1"/>
  <c r="H405" i="57"/>
  <c r="G405" i="57" s="1"/>
  <c r="AD14" i="68"/>
  <c r="AD16" i="68" s="1"/>
  <c r="F425" i="26"/>
  <c r="E425" i="26" s="1"/>
  <c r="F410" i="26"/>
  <c r="E410" i="26" s="1"/>
  <c r="H411" i="68"/>
  <c r="G411" i="68" s="1"/>
  <c r="F419" i="57"/>
  <c r="E419" i="57" s="1"/>
  <c r="AG400" i="68"/>
  <c r="AF400" i="68" s="1"/>
  <c r="H14" i="59"/>
  <c r="H16" i="59" s="1"/>
  <c r="J397" i="59"/>
  <c r="I397" i="59" s="1"/>
  <c r="H398" i="72"/>
  <c r="G398" i="72" s="1"/>
  <c r="F402" i="26"/>
  <c r="E402" i="26" s="1"/>
  <c r="J411" i="68"/>
  <c r="I411" i="68" s="1"/>
  <c r="AE393" i="59"/>
  <c r="AE418" i="57"/>
  <c r="AD418" i="57" s="1"/>
  <c r="AI425" i="26"/>
  <c r="AH425" i="26" s="1"/>
  <c r="AI409" i="26"/>
  <c r="AH409" i="26" s="1"/>
  <c r="J389" i="59"/>
  <c r="I389" i="59" s="1"/>
  <c r="AG392" i="68"/>
  <c r="AF392" i="68" s="1"/>
  <c r="AG411" i="68"/>
  <c r="AF411" i="68" s="1"/>
  <c r="H408" i="68"/>
  <c r="G408" i="68" s="1"/>
  <c r="F425" i="57"/>
  <c r="E425" i="57" s="1"/>
  <c r="F422" i="57"/>
  <c r="E422" i="57" s="1"/>
  <c r="H419" i="57"/>
  <c r="G419" i="57" s="1"/>
  <c r="F411" i="57"/>
  <c r="E411" i="57" s="1"/>
  <c r="F407" i="57"/>
  <c r="E407" i="57" s="1"/>
  <c r="F410" i="59"/>
  <c r="E410" i="59" s="1"/>
  <c r="J407" i="59"/>
  <c r="I407" i="59" s="1"/>
  <c r="AG404" i="59"/>
  <c r="AF404" i="59" s="1"/>
  <c r="AG401" i="59"/>
  <c r="AF401" i="59" s="1"/>
  <c r="H395" i="59"/>
  <c r="G395" i="59" s="1"/>
  <c r="J422" i="59"/>
  <c r="I422" i="59" s="1"/>
  <c r="F418" i="59"/>
  <c r="E418" i="59" s="1"/>
  <c r="AG409" i="59"/>
  <c r="AF409" i="59" s="1"/>
  <c r="F407" i="59"/>
  <c r="E407" i="59" s="1"/>
  <c r="AG405" i="59"/>
  <c r="AF405" i="59" s="1"/>
  <c r="AG402" i="59"/>
  <c r="AF402" i="59" s="1"/>
  <c r="J401" i="59"/>
  <c r="I401" i="59" s="1"/>
  <c r="AG399" i="59"/>
  <c r="AF399" i="59" s="1"/>
  <c r="AI396" i="59"/>
  <c r="AH396" i="59" s="1"/>
  <c r="AE399" i="26"/>
  <c r="AD399" i="26" s="1"/>
  <c r="E36" i="72"/>
  <c r="E38" i="72" s="1"/>
  <c r="F422" i="59"/>
  <c r="E422" i="59" s="1"/>
  <c r="J405" i="59"/>
  <c r="I405" i="59" s="1"/>
  <c r="F404" i="59"/>
  <c r="E404" i="59" s="1"/>
  <c r="H396" i="59"/>
  <c r="G396" i="59" s="1"/>
  <c r="F428" i="57"/>
  <c r="E428" i="57" s="1"/>
  <c r="H425" i="57"/>
  <c r="G425" i="57" s="1"/>
  <c r="H422" i="57"/>
  <c r="G422" i="57" s="1"/>
  <c r="F421" i="57"/>
  <c r="E421" i="57" s="1"/>
  <c r="F417" i="57"/>
  <c r="E417" i="57" s="1"/>
  <c r="H407" i="57"/>
  <c r="G407" i="57" s="1"/>
  <c r="F402" i="57"/>
  <c r="E402" i="57" s="1"/>
  <c r="AG396" i="59"/>
  <c r="AF396" i="59" s="1"/>
  <c r="AG389" i="59"/>
  <c r="AF389" i="59" s="1"/>
  <c r="J410" i="59"/>
  <c r="I410" i="59" s="1"/>
  <c r="AG407" i="59"/>
  <c r="AF407" i="59" s="1"/>
  <c r="AI395" i="59"/>
  <c r="AH395" i="59" s="1"/>
  <c r="H422" i="26"/>
  <c r="G422" i="26" s="1"/>
  <c r="F401" i="57"/>
  <c r="E401" i="57" s="1"/>
  <c r="F458" i="72"/>
  <c r="J650" i="72" s="1"/>
  <c r="I650" i="72" s="1"/>
  <c r="F89" i="72"/>
  <c r="F353" i="72" s="1"/>
  <c r="F398" i="72" s="1"/>
  <c r="J84" i="72"/>
  <c r="J348" i="72" s="1"/>
  <c r="J393" i="72" s="1"/>
  <c r="AQ33" i="26"/>
  <c r="AS33" i="26" s="1"/>
  <c r="H410" i="26"/>
  <c r="G410" i="26" s="1"/>
  <c r="J415" i="68"/>
  <c r="I415" i="68" s="1"/>
  <c r="J403" i="68"/>
  <c r="I403" i="68" s="1"/>
  <c r="AE406" i="57"/>
  <c r="AD406" i="57" s="1"/>
  <c r="AG414" i="68"/>
  <c r="AF414" i="68" s="1"/>
  <c r="H423" i="26"/>
  <c r="G423" i="26" s="1"/>
  <c r="F406" i="26"/>
  <c r="E406" i="26" s="1"/>
  <c r="H413" i="68"/>
  <c r="G413" i="68" s="1"/>
  <c r="F399" i="57"/>
  <c r="E399" i="57" s="1"/>
  <c r="J390" i="68"/>
  <c r="I390" i="68" s="1"/>
  <c r="H391" i="68"/>
  <c r="G391" i="68" s="1"/>
  <c r="H402" i="57"/>
  <c r="G402" i="57" s="1"/>
  <c r="AG390" i="68"/>
  <c r="AF390" i="68" s="1"/>
  <c r="AG408" i="68"/>
  <c r="AF408" i="68" s="1"/>
  <c r="G127" i="68"/>
  <c r="G347" i="68" s="1"/>
  <c r="H392" i="68" s="1"/>
  <c r="G392" i="68" s="1"/>
  <c r="H16" i="68"/>
  <c r="AE424" i="57"/>
  <c r="AD424" i="57" s="1"/>
  <c r="AE416" i="57"/>
  <c r="AD416" i="57" s="1"/>
  <c r="AE408" i="57"/>
  <c r="AD408" i="57" s="1"/>
  <c r="AE403" i="57"/>
  <c r="AD403" i="57" s="1"/>
  <c r="AI394" i="68"/>
  <c r="AH394" i="68" s="1"/>
  <c r="F390" i="68"/>
  <c r="E390" i="68" s="1"/>
  <c r="H390" i="68"/>
  <c r="G390" i="68" s="1"/>
  <c r="AE428" i="57"/>
  <c r="AD428" i="57" s="1"/>
  <c r="AE420" i="57"/>
  <c r="AD420" i="57" s="1"/>
  <c r="AE412" i="57"/>
  <c r="AD412" i="57" s="1"/>
  <c r="J401" i="75"/>
  <c r="I401" i="75" s="1"/>
  <c r="J415" i="75"/>
  <c r="I415" i="75" s="1"/>
  <c r="J393" i="75"/>
  <c r="I393" i="75" s="1"/>
  <c r="F405" i="75"/>
  <c r="E405" i="75" s="1"/>
  <c r="F410" i="75"/>
  <c r="E410" i="75" s="1"/>
  <c r="H413" i="75"/>
  <c r="G413" i="75" s="1"/>
  <c r="H385" i="75"/>
  <c r="G385" i="75" s="1"/>
  <c r="H416" i="75"/>
  <c r="G416" i="75" s="1"/>
  <c r="J392" i="75"/>
  <c r="I392" i="75" s="1"/>
  <c r="F399" i="75"/>
  <c r="E399" i="75" s="1"/>
  <c r="H420" i="75"/>
  <c r="G420" i="75" s="1"/>
  <c r="F401" i="75"/>
  <c r="E401" i="75" s="1"/>
  <c r="J414" i="75"/>
  <c r="I414" i="75" s="1"/>
  <c r="F409" i="75"/>
  <c r="E409" i="75" s="1"/>
  <c r="J405" i="75"/>
  <c r="I405" i="75" s="1"/>
  <c r="F408" i="75"/>
  <c r="E408" i="75" s="1"/>
  <c r="H407" i="75"/>
  <c r="G407" i="75" s="1"/>
  <c r="J391" i="75"/>
  <c r="I391" i="75" s="1"/>
  <c r="H408" i="75"/>
  <c r="G408" i="75" s="1"/>
  <c r="H394" i="75"/>
  <c r="G394" i="75" s="1"/>
  <c r="F416" i="75"/>
  <c r="E416" i="75" s="1"/>
  <c r="F404" i="75"/>
  <c r="E404" i="75" s="1"/>
  <c r="J412" i="75"/>
  <c r="I412" i="75" s="1"/>
  <c r="J399" i="75"/>
  <c r="I399" i="75" s="1"/>
  <c r="J403" i="75"/>
  <c r="I403" i="75" s="1"/>
  <c r="H410" i="75"/>
  <c r="G410" i="75" s="1"/>
  <c r="H405" i="75"/>
  <c r="G405" i="75" s="1"/>
  <c r="H418" i="75"/>
  <c r="G418" i="75" s="1"/>
  <c r="F403" i="75"/>
  <c r="E403" i="75" s="1"/>
  <c r="H415" i="75"/>
  <c r="G415" i="75" s="1"/>
  <c r="J413" i="75"/>
  <c r="I413" i="75" s="1"/>
  <c r="H402" i="75"/>
  <c r="G402" i="75" s="1"/>
  <c r="H398" i="75"/>
  <c r="G398" i="75" s="1"/>
  <c r="J384" i="75"/>
  <c r="F420" i="75"/>
  <c r="E420" i="75" s="1"/>
  <c r="J400" i="75"/>
  <c r="I400" i="75" s="1"/>
  <c r="J402" i="75"/>
  <c r="I402" i="75" s="1"/>
  <c r="H382" i="75"/>
  <c r="G382" i="75" s="1"/>
  <c r="H383" i="75"/>
  <c r="G383" i="75" s="1"/>
  <c r="F381" i="75"/>
  <c r="E381" i="75" s="1"/>
  <c r="F388" i="64"/>
  <c r="E388" i="64" s="1"/>
  <c r="H387" i="64"/>
  <c r="G387" i="64" s="1"/>
  <c r="F406" i="64"/>
  <c r="E406" i="64" s="1"/>
  <c r="F386" i="64"/>
  <c r="E386" i="64" s="1"/>
  <c r="F403" i="64"/>
  <c r="E403" i="64" s="1"/>
  <c r="H419" i="64"/>
  <c r="G419" i="64" s="1"/>
  <c r="J413" i="64"/>
  <c r="I413" i="64" s="1"/>
  <c r="J404" i="64"/>
  <c r="I404" i="64" s="1"/>
  <c r="J402" i="64"/>
  <c r="I402" i="64" s="1"/>
  <c r="H397" i="64"/>
  <c r="G397" i="64" s="1"/>
  <c r="J420" i="64"/>
  <c r="I420" i="64" s="1"/>
  <c r="J398" i="64"/>
  <c r="I398" i="64" s="1"/>
  <c r="J419" i="64"/>
  <c r="I419" i="64" s="1"/>
  <c r="J396" i="64"/>
  <c r="I396" i="64" s="1"/>
  <c r="J415" i="64"/>
  <c r="I415" i="64" s="1"/>
  <c r="J407" i="64"/>
  <c r="I407" i="64" s="1"/>
  <c r="J410" i="64"/>
  <c r="I410" i="64" s="1"/>
  <c r="J412" i="64"/>
  <c r="I412" i="64" s="1"/>
  <c r="J417" i="64"/>
  <c r="I417" i="64" s="1"/>
  <c r="H414" i="64"/>
  <c r="G414" i="64" s="1"/>
  <c r="J416" i="64"/>
  <c r="I416" i="64" s="1"/>
  <c r="F389" i="64"/>
  <c r="E389" i="64" s="1"/>
  <c r="H406" i="64"/>
  <c r="G406" i="64" s="1"/>
  <c r="F397" i="64"/>
  <c r="E397" i="64" s="1"/>
  <c r="J405" i="64"/>
  <c r="I405" i="64" s="1"/>
  <c r="F409" i="64"/>
  <c r="E409" i="64" s="1"/>
  <c r="F402" i="64"/>
  <c r="E402" i="64" s="1"/>
  <c r="H405" i="64"/>
  <c r="G405" i="64" s="1"/>
  <c r="F412" i="64"/>
  <c r="E412" i="64" s="1"/>
  <c r="H383" i="64"/>
  <c r="G383" i="64" s="1"/>
  <c r="H402" i="64"/>
  <c r="G402" i="64" s="1"/>
  <c r="J402" i="62"/>
  <c r="I402" i="62" s="1"/>
  <c r="F395" i="62"/>
  <c r="H384" i="62"/>
  <c r="G384" i="62" s="1"/>
  <c r="J410" i="62"/>
  <c r="I410" i="62" s="1"/>
  <c r="H388" i="62"/>
  <c r="G388" i="62" s="1"/>
  <c r="J411" i="62"/>
  <c r="I411" i="62" s="1"/>
  <c r="J416" i="21"/>
  <c r="I416" i="21" s="1"/>
  <c r="J418" i="21"/>
  <c r="I418" i="21" s="1"/>
  <c r="J391" i="21"/>
  <c r="I391" i="21" s="1"/>
  <c r="H407" i="21"/>
  <c r="G407" i="21" s="1"/>
  <c r="H395" i="21"/>
  <c r="G395" i="21" s="1"/>
  <c r="F416" i="21"/>
  <c r="E416" i="21" s="1"/>
  <c r="J401" i="21"/>
  <c r="I401" i="21" s="1"/>
  <c r="J381" i="21"/>
  <c r="I381" i="21" s="1"/>
  <c r="F388" i="21"/>
  <c r="E388" i="21" s="1"/>
  <c r="J402" i="21"/>
  <c r="I402" i="21" s="1"/>
  <c r="J409" i="21"/>
  <c r="I409" i="21" s="1"/>
  <c r="F391" i="21"/>
  <c r="E391" i="21" s="1"/>
  <c r="F401" i="21"/>
  <c r="E401" i="21" s="1"/>
  <c r="F420" i="21"/>
  <c r="E420" i="21" s="1"/>
  <c r="J398" i="21"/>
  <c r="I398" i="21" s="1"/>
  <c r="H405" i="21"/>
  <c r="G405" i="21" s="1"/>
  <c r="F403" i="21"/>
  <c r="E403" i="21" s="1"/>
  <c r="J404" i="21"/>
  <c r="I404" i="21" s="1"/>
  <c r="F406" i="21"/>
  <c r="E406" i="21" s="1"/>
  <c r="H388" i="21"/>
  <c r="G388" i="21" s="1"/>
  <c r="F418" i="21"/>
  <c r="E418" i="21" s="1"/>
  <c r="F405" i="21"/>
  <c r="E405" i="21" s="1"/>
  <c r="J395" i="21"/>
  <c r="I395" i="21" s="1"/>
  <c r="F412" i="21"/>
  <c r="E412" i="21" s="1"/>
  <c r="F386" i="21"/>
  <c r="E386" i="21" s="1"/>
  <c r="H383" i="21"/>
  <c r="G383" i="21" s="1"/>
  <c r="F402" i="21"/>
  <c r="E402" i="21" s="1"/>
  <c r="H402" i="21"/>
  <c r="G402" i="21" s="1"/>
  <c r="J397" i="21"/>
  <c r="I397" i="21" s="1"/>
  <c r="J396" i="21"/>
  <c r="I396" i="21" s="1"/>
  <c r="J399" i="21"/>
  <c r="I399" i="21" s="1"/>
  <c r="F413" i="21"/>
  <c r="E413" i="21" s="1"/>
  <c r="H390" i="21"/>
  <c r="G390" i="21" s="1"/>
  <c r="J388" i="21"/>
  <c r="I388" i="21" s="1"/>
  <c r="J383" i="21"/>
  <c r="I383" i="21" s="1"/>
  <c r="P22" i="21"/>
  <c r="AB381" i="75"/>
  <c r="AA381" i="75" s="1"/>
  <c r="Z395" i="75"/>
  <c r="Y395" i="75" s="1"/>
  <c r="AB407" i="64"/>
  <c r="AA407" i="64" s="1"/>
  <c r="Z394" i="64"/>
  <c r="Y394" i="64" s="1"/>
  <c r="H420" i="64"/>
  <c r="G420" i="64" s="1"/>
  <c r="F415" i="64"/>
  <c r="E415" i="64" s="1"/>
  <c r="F404" i="64"/>
  <c r="E404" i="64" s="1"/>
  <c r="J401" i="64"/>
  <c r="I401" i="64" s="1"/>
  <c r="AB404" i="64"/>
  <c r="AA404" i="64" s="1"/>
  <c r="F391" i="64"/>
  <c r="E391" i="64" s="1"/>
  <c r="AD414" i="64"/>
  <c r="AC414" i="64" s="1"/>
  <c r="H388" i="64"/>
  <c r="G388" i="64" s="1"/>
  <c r="Z412" i="64"/>
  <c r="Y412" i="64" s="1"/>
  <c r="H408" i="64"/>
  <c r="G408" i="64" s="1"/>
  <c r="J386" i="64"/>
  <c r="I386" i="64" s="1"/>
  <c r="H396" i="64"/>
  <c r="G396" i="64" s="1"/>
  <c r="F410" i="64"/>
  <c r="E410" i="64" s="1"/>
  <c r="O19" i="65"/>
  <c r="F398" i="64"/>
  <c r="E398" i="64" s="1"/>
  <c r="F417" i="64"/>
  <c r="E417" i="64" s="1"/>
  <c r="F396" i="64"/>
  <c r="E396" i="64" s="1"/>
  <c r="Z381" i="64"/>
  <c r="Y381" i="64" s="1"/>
  <c r="AA381" i="64"/>
  <c r="E514" i="64"/>
  <c r="H9" i="64"/>
  <c r="AJ4" i="64"/>
  <c r="F394" i="64"/>
  <c r="E394" i="64" s="1"/>
  <c r="Y119" i="62"/>
  <c r="Y339" i="62" s="1"/>
  <c r="Z384" i="62" s="1"/>
  <c r="Y384" i="62" s="1"/>
  <c r="AC119" i="62"/>
  <c r="AC339" i="62" s="1"/>
  <c r="Y499" i="62"/>
  <c r="AD627" i="62" s="1"/>
  <c r="AC627" i="62" s="1"/>
  <c r="AB392" i="62"/>
  <c r="AA392" i="62" s="1"/>
  <c r="AD384" i="62"/>
  <c r="AC384" i="62" s="1"/>
  <c r="AD386" i="62"/>
  <c r="AC386" i="62" s="1"/>
  <c r="I509" i="62"/>
  <c r="E33" i="62"/>
  <c r="F397" i="21"/>
  <c r="E397" i="21" s="1"/>
  <c r="AD400" i="21"/>
  <c r="AC400" i="21" s="1"/>
  <c r="AB395" i="21"/>
  <c r="AA395" i="21" s="1"/>
  <c r="J385" i="21"/>
  <c r="H394" i="21"/>
  <c r="G394" i="21" s="1"/>
  <c r="AD385" i="21"/>
  <c r="AC385" i="21" s="1"/>
  <c r="H381" i="21"/>
  <c r="G381" i="21" s="1"/>
  <c r="AD388" i="21"/>
  <c r="AC388" i="21" s="1"/>
  <c r="H403" i="21"/>
  <c r="G403" i="21" s="1"/>
  <c r="F409" i="21"/>
  <c r="E409" i="21" s="1"/>
  <c r="J392" i="21"/>
  <c r="I392" i="21" s="1"/>
  <c r="AB381" i="21"/>
  <c r="AA381" i="21" s="1"/>
  <c r="AD393" i="21"/>
  <c r="AC393" i="21" s="1"/>
  <c r="AD416" i="21"/>
  <c r="AC416" i="21" s="1"/>
  <c r="AB411" i="21"/>
  <c r="AA411" i="21" s="1"/>
  <c r="H412" i="21"/>
  <c r="G412" i="21" s="1"/>
  <c r="AD420" i="21"/>
  <c r="AC420" i="21" s="1"/>
  <c r="AB383" i="21"/>
  <c r="AA383" i="21" s="1"/>
  <c r="AB419" i="21"/>
  <c r="AA419" i="21" s="1"/>
  <c r="AD412" i="21"/>
  <c r="AC412" i="21" s="1"/>
  <c r="AD401" i="21"/>
  <c r="AC401" i="21" s="1"/>
  <c r="Z390" i="21"/>
  <c r="Y390" i="21" s="1"/>
  <c r="AD404" i="21"/>
  <c r="AC404" i="21" s="1"/>
  <c r="Z394" i="21"/>
  <c r="Y394" i="21" s="1"/>
  <c r="J407" i="77"/>
  <c r="I407" i="77" s="1"/>
  <c r="J410" i="77"/>
  <c r="I410" i="77" s="1"/>
  <c r="J406" i="77"/>
  <c r="I406" i="77" s="1"/>
  <c r="J417" i="77"/>
  <c r="I417" i="77" s="1"/>
  <c r="J413" i="77"/>
  <c r="I413" i="77" s="1"/>
  <c r="Z402" i="77"/>
  <c r="Y402" i="77" s="1"/>
  <c r="Z400" i="77"/>
  <c r="Y400" i="77" s="1"/>
  <c r="AA381" i="77"/>
  <c r="AL14" i="77" s="1"/>
  <c r="AM14" i="77" s="1"/>
  <c r="J418" i="77"/>
  <c r="I418" i="77" s="1"/>
  <c r="J414" i="77"/>
  <c r="I414" i="77" s="1"/>
  <c r="AB394" i="77"/>
  <c r="AA394" i="77" s="1"/>
  <c r="AD418" i="77"/>
  <c r="AC418" i="77" s="1"/>
  <c r="AD414" i="77"/>
  <c r="AC414" i="77" s="1"/>
  <c r="AD410" i="77"/>
  <c r="AC410" i="77" s="1"/>
  <c r="AD393" i="77"/>
  <c r="AC393" i="77" s="1"/>
  <c r="Z384" i="77"/>
  <c r="Y384" i="77" s="1"/>
  <c r="AB390" i="77"/>
  <c r="AA390" i="77" s="1"/>
  <c r="Z381" i="77"/>
  <c r="Y381" i="77" s="1"/>
  <c r="Z403" i="77"/>
  <c r="Y403" i="77" s="1"/>
  <c r="Z401" i="77"/>
  <c r="Y401" i="77" s="1"/>
  <c r="Z399" i="77"/>
  <c r="Y399" i="77" s="1"/>
  <c r="Z397" i="77"/>
  <c r="Y397" i="77" s="1"/>
  <c r="AD394" i="77"/>
  <c r="AC394" i="77" s="1"/>
  <c r="AB388" i="77"/>
  <c r="AA388" i="77" s="1"/>
  <c r="AB404" i="77"/>
  <c r="AA404" i="77" s="1"/>
  <c r="AB400" i="77"/>
  <c r="AA400" i="77" s="1"/>
  <c r="AB396" i="77"/>
  <c r="AA396" i="77" s="1"/>
  <c r="AD404" i="77"/>
  <c r="AC404" i="77" s="1"/>
  <c r="AB393" i="77"/>
  <c r="AA393" i="77" s="1"/>
  <c r="Z409" i="77"/>
  <c r="Y409" i="77" s="1"/>
  <c r="Z405" i="77"/>
  <c r="Y405" i="77" s="1"/>
  <c r="AB415" i="77"/>
  <c r="AA415" i="77" s="1"/>
  <c r="AB411" i="77"/>
  <c r="AA411" i="77" s="1"/>
  <c r="AD392" i="77"/>
  <c r="AC392" i="77" s="1"/>
  <c r="AD403" i="77"/>
  <c r="AC403" i="77" s="1"/>
  <c r="T14" i="58"/>
  <c r="H5" i="58"/>
  <c r="H17" i="58" s="1"/>
  <c r="P40" i="58" s="1"/>
  <c r="AE40" i="58" s="1"/>
  <c r="AG427" i="57"/>
  <c r="AF427" i="57" s="1"/>
  <c r="AE422" i="57"/>
  <c r="AD422" i="57" s="1"/>
  <c r="AE410" i="57"/>
  <c r="AD410" i="57" s="1"/>
  <c r="H406" i="21"/>
  <c r="G406" i="21" s="1"/>
  <c r="H401" i="64"/>
  <c r="G401" i="64" s="1"/>
  <c r="J389" i="64"/>
  <c r="I389" i="64" s="1"/>
  <c r="H393" i="64"/>
  <c r="G393" i="64" s="1"/>
  <c r="F382" i="64"/>
  <c r="E382" i="64" s="1"/>
  <c r="F420" i="64"/>
  <c r="E420" i="64" s="1"/>
  <c r="F419" i="64"/>
  <c r="E419" i="64" s="1"/>
  <c r="F407" i="64"/>
  <c r="E407" i="64" s="1"/>
  <c r="F416" i="64"/>
  <c r="E416" i="64" s="1"/>
  <c r="J392" i="64"/>
  <c r="I392" i="64" s="1"/>
  <c r="H401" i="21"/>
  <c r="G401" i="21" s="1"/>
  <c r="F404" i="21"/>
  <c r="E404" i="21" s="1"/>
  <c r="F393" i="21"/>
  <c r="E393" i="21" s="1"/>
  <c r="F381" i="21"/>
  <c r="E381" i="21" s="1"/>
  <c r="F394" i="21"/>
  <c r="E394" i="21" s="1"/>
  <c r="H409" i="21"/>
  <c r="G409" i="21" s="1"/>
  <c r="F382" i="21"/>
  <c r="E382" i="21" s="1"/>
  <c r="H417" i="21"/>
  <c r="G417" i="21" s="1"/>
  <c r="F415" i="21"/>
  <c r="E415" i="21" s="1"/>
  <c r="F383" i="21"/>
  <c r="E383" i="21" s="1"/>
  <c r="J405" i="21"/>
  <c r="I405" i="21" s="1"/>
  <c r="J407" i="21"/>
  <c r="I407" i="21" s="1"/>
  <c r="J393" i="21"/>
  <c r="I393" i="21" s="1"/>
  <c r="H382" i="21"/>
  <c r="G382" i="21" s="1"/>
  <c r="F384" i="21"/>
  <c r="F419" i="21"/>
  <c r="E419" i="21" s="1"/>
  <c r="F407" i="21"/>
  <c r="E407" i="21" s="1"/>
  <c r="H396" i="21"/>
  <c r="G396" i="21" s="1"/>
  <c r="H389" i="21"/>
  <c r="G389" i="21" s="1"/>
  <c r="H385" i="21"/>
  <c r="G385" i="21" s="1"/>
  <c r="H410" i="21"/>
  <c r="G410" i="21" s="1"/>
  <c r="H400" i="21"/>
  <c r="G400" i="21" s="1"/>
  <c r="H392" i="21"/>
  <c r="G392" i="21" s="1"/>
  <c r="J415" i="21"/>
  <c r="I415" i="21" s="1"/>
  <c r="F420" i="68"/>
  <c r="E420" i="68" s="1"/>
  <c r="F403" i="68"/>
  <c r="E403" i="68" s="1"/>
  <c r="H409" i="68"/>
  <c r="G409" i="68" s="1"/>
  <c r="H423" i="68"/>
  <c r="G423" i="68" s="1"/>
  <c r="R35" i="68"/>
  <c r="T35" i="68" s="1"/>
  <c r="J395" i="68"/>
  <c r="I395" i="68" s="1"/>
  <c r="H407" i="68"/>
  <c r="G407" i="68" s="1"/>
  <c r="F415" i="68"/>
  <c r="E415" i="68" s="1"/>
  <c r="F392" i="68"/>
  <c r="H420" i="68"/>
  <c r="G420" i="68" s="1"/>
  <c r="H418" i="68"/>
  <c r="H416" i="68"/>
  <c r="G416" i="68" s="1"/>
  <c r="H414" i="68"/>
  <c r="G414" i="68" s="1"/>
  <c r="H410" i="68"/>
  <c r="G410" i="68" s="1"/>
  <c r="H406" i="68"/>
  <c r="G406" i="68" s="1"/>
  <c r="F406" i="68"/>
  <c r="E406" i="68" s="1"/>
  <c r="J399" i="68"/>
  <c r="I399" i="68" s="1"/>
  <c r="R37" i="68"/>
  <c r="T37" i="68" s="1"/>
  <c r="H419" i="68"/>
  <c r="G419" i="68" s="1"/>
  <c r="F389" i="75"/>
  <c r="E389" i="75" s="1"/>
  <c r="H400" i="75"/>
  <c r="G400" i="75" s="1"/>
  <c r="H396" i="75"/>
  <c r="G396" i="75" s="1"/>
  <c r="H387" i="75"/>
  <c r="G387" i="75" s="1"/>
  <c r="F384" i="75"/>
  <c r="H386" i="75"/>
  <c r="F394" i="75"/>
  <c r="E394" i="75" s="1"/>
  <c r="H404" i="75"/>
  <c r="G404" i="75" s="1"/>
  <c r="H388" i="75"/>
  <c r="G388" i="75" s="1"/>
  <c r="H384" i="75"/>
  <c r="G384" i="75" s="1"/>
  <c r="J396" i="75"/>
  <c r="I396" i="75" s="1"/>
  <c r="H412" i="75"/>
  <c r="G412" i="75" s="1"/>
  <c r="F413" i="75"/>
  <c r="E413" i="75" s="1"/>
  <c r="F400" i="75"/>
  <c r="E400" i="75" s="1"/>
  <c r="J404" i="75"/>
  <c r="I404" i="75" s="1"/>
  <c r="J394" i="75"/>
  <c r="I394" i="75" s="1"/>
  <c r="H389" i="75"/>
  <c r="G389" i="75" s="1"/>
  <c r="F402" i="75"/>
  <c r="E402" i="75" s="1"/>
  <c r="J411" i="75"/>
  <c r="I411" i="75" s="1"/>
  <c r="J387" i="75"/>
  <c r="I387" i="75" s="1"/>
  <c r="H411" i="75"/>
  <c r="G411" i="75" s="1"/>
  <c r="F392" i="75"/>
  <c r="E392" i="75" s="1"/>
  <c r="H414" i="75"/>
  <c r="G414" i="75" s="1"/>
  <c r="H401" i="75"/>
  <c r="G401" i="75" s="1"/>
  <c r="H397" i="75"/>
  <c r="G397" i="75" s="1"/>
  <c r="F398" i="75"/>
  <c r="E398" i="75" s="1"/>
  <c r="F397" i="75"/>
  <c r="E397" i="75" s="1"/>
  <c r="J397" i="75"/>
  <c r="I397" i="75" s="1"/>
  <c r="F415" i="75"/>
  <c r="E415" i="75" s="1"/>
  <c r="F393" i="75"/>
  <c r="E393" i="75" s="1"/>
  <c r="J406" i="75"/>
  <c r="I406" i="75" s="1"/>
  <c r="H419" i="75"/>
  <c r="G419" i="75" s="1"/>
  <c r="H403" i="75"/>
  <c r="G403" i="75" s="1"/>
  <c r="H393" i="75"/>
  <c r="G393" i="75" s="1"/>
  <c r="F396" i="75"/>
  <c r="E396" i="75" s="1"/>
  <c r="F414" i="75"/>
  <c r="E414" i="75" s="1"/>
  <c r="F391" i="75"/>
  <c r="E391" i="75" s="1"/>
  <c r="P4" i="75"/>
  <c r="H390" i="75"/>
  <c r="G390" i="75" s="1"/>
  <c r="F383" i="75"/>
  <c r="E383" i="75" s="1"/>
  <c r="H392" i="75"/>
  <c r="G392" i="75" s="1"/>
  <c r="E450" i="75"/>
  <c r="J642" i="75" s="1"/>
  <c r="E475" i="75"/>
  <c r="F406" i="75"/>
  <c r="E406" i="75" s="1"/>
  <c r="I632" i="75"/>
  <c r="J388" i="64"/>
  <c r="I388" i="64" s="1"/>
  <c r="J406" i="64"/>
  <c r="I406" i="64" s="1"/>
  <c r="H418" i="64"/>
  <c r="G418" i="64" s="1"/>
  <c r="H400" i="64"/>
  <c r="G400" i="64" s="1"/>
  <c r="F408" i="64"/>
  <c r="E408" i="64" s="1"/>
  <c r="F411" i="64"/>
  <c r="E411" i="64" s="1"/>
  <c r="H385" i="64"/>
  <c r="G385" i="64" s="1"/>
  <c r="J403" i="64"/>
  <c r="I403" i="64" s="1"/>
  <c r="F392" i="64"/>
  <c r="E392" i="64" s="1"/>
  <c r="J418" i="64"/>
  <c r="I418" i="64" s="1"/>
  <c r="H389" i="64"/>
  <c r="G389" i="64" s="1"/>
  <c r="J387" i="64"/>
  <c r="I387" i="64" s="1"/>
  <c r="H410" i="64"/>
  <c r="G410" i="64" s="1"/>
  <c r="H392" i="64"/>
  <c r="G392" i="64" s="1"/>
  <c r="F405" i="64"/>
  <c r="E405" i="64" s="1"/>
  <c r="H382" i="64"/>
  <c r="G382" i="64" s="1"/>
  <c r="H416" i="64"/>
  <c r="G416" i="64" s="1"/>
  <c r="H412" i="64"/>
  <c r="G412" i="64" s="1"/>
  <c r="J383" i="64"/>
  <c r="I383" i="64" s="1"/>
  <c r="F383" i="64"/>
  <c r="E383" i="64" s="1"/>
  <c r="H417" i="64"/>
  <c r="G417" i="64" s="1"/>
  <c r="H384" i="64"/>
  <c r="G384" i="64" s="1"/>
  <c r="H415" i="64"/>
  <c r="G415" i="64" s="1"/>
  <c r="H413" i="64"/>
  <c r="G413" i="64" s="1"/>
  <c r="H409" i="64"/>
  <c r="G409" i="64" s="1"/>
  <c r="H395" i="62"/>
  <c r="J413" i="62"/>
  <c r="I413" i="62" s="1"/>
  <c r="J408" i="62"/>
  <c r="I408" i="62" s="1"/>
  <c r="H403" i="62"/>
  <c r="G403" i="62" s="1"/>
  <c r="H418" i="62"/>
  <c r="G418" i="62" s="1"/>
  <c r="H409" i="62"/>
  <c r="G409" i="62" s="1"/>
  <c r="F393" i="62"/>
  <c r="E393" i="62" s="1"/>
  <c r="J409" i="62"/>
  <c r="I409" i="62" s="1"/>
  <c r="P4" i="21"/>
  <c r="J386" i="21"/>
  <c r="I386" i="21" s="1"/>
  <c r="J412" i="21"/>
  <c r="I412" i="21" s="1"/>
  <c r="H418" i="21"/>
  <c r="G418" i="21" s="1"/>
  <c r="F411" i="21"/>
  <c r="E411" i="21" s="1"/>
  <c r="H391" i="21"/>
  <c r="G391" i="21" s="1"/>
  <c r="J387" i="21"/>
  <c r="I387" i="21" s="1"/>
  <c r="F417" i="77"/>
  <c r="E417" i="77" s="1"/>
  <c r="F413" i="77"/>
  <c r="E413" i="77" s="1"/>
  <c r="F407" i="77"/>
  <c r="E407" i="77" s="1"/>
  <c r="H394" i="77"/>
  <c r="G394" i="77" s="1"/>
  <c r="F388" i="77"/>
  <c r="E388" i="77" s="1"/>
  <c r="J416" i="77"/>
  <c r="I416" i="77" s="1"/>
  <c r="J412" i="77"/>
  <c r="I412" i="77" s="1"/>
  <c r="J409" i="77"/>
  <c r="I409" i="77" s="1"/>
  <c r="I121" i="77"/>
  <c r="I341" i="77" s="1"/>
  <c r="J386" i="77" s="1"/>
  <c r="E119" i="77"/>
  <c r="J389" i="21"/>
  <c r="I389" i="21" s="1"/>
  <c r="F414" i="21"/>
  <c r="E414" i="21" s="1"/>
  <c r="H399" i="21"/>
  <c r="G399" i="21" s="1"/>
  <c r="H420" i="21"/>
  <c r="G420" i="21" s="1"/>
  <c r="F390" i="21"/>
  <c r="F398" i="21"/>
  <c r="E398" i="21" s="1"/>
  <c r="F408" i="21"/>
  <c r="E408" i="21" s="1"/>
  <c r="F387" i="21"/>
  <c r="E387" i="21" s="1"/>
  <c r="H419" i="21"/>
  <c r="G419" i="21" s="1"/>
  <c r="H393" i="21"/>
  <c r="G393" i="21" s="1"/>
  <c r="J420" i="21"/>
  <c r="I420" i="21" s="1"/>
  <c r="J406" i="21"/>
  <c r="I406" i="21" s="1"/>
  <c r="J410" i="21"/>
  <c r="I410" i="21" s="1"/>
  <c r="J411" i="21"/>
  <c r="I411" i="21" s="1"/>
  <c r="F389" i="21"/>
  <c r="E389" i="21" s="1"/>
  <c r="J408" i="21"/>
  <c r="I408" i="21" s="1"/>
  <c r="H411" i="21"/>
  <c r="G411" i="21" s="1"/>
  <c r="H387" i="21"/>
  <c r="G387" i="21" s="1"/>
  <c r="J408" i="77"/>
  <c r="I408" i="77" s="1"/>
  <c r="H399" i="62"/>
  <c r="G399" i="62" s="1"/>
  <c r="F413" i="62"/>
  <c r="E413" i="62" s="1"/>
  <c r="H405" i="62"/>
  <c r="G405" i="62" s="1"/>
  <c r="H390" i="62"/>
  <c r="E257" i="62"/>
  <c r="E345" i="62" s="1"/>
  <c r="I252" i="62"/>
  <c r="I340" i="62" s="1"/>
  <c r="I514" i="62"/>
  <c r="J383" i="62"/>
  <c r="I383" i="62" s="1"/>
  <c r="H412" i="62"/>
  <c r="G412" i="62" s="1"/>
  <c r="F391" i="62"/>
  <c r="E391" i="62" s="1"/>
  <c r="F408" i="62"/>
  <c r="E408" i="62" s="1"/>
  <c r="H402" i="62"/>
  <c r="G402" i="62" s="1"/>
  <c r="H416" i="62"/>
  <c r="G416" i="62" s="1"/>
  <c r="J403" i="62"/>
  <c r="I403" i="62" s="1"/>
  <c r="H417" i="62"/>
  <c r="G417" i="62" s="1"/>
  <c r="F410" i="62"/>
  <c r="E410" i="62" s="1"/>
  <c r="F412" i="62"/>
  <c r="E412" i="62" s="1"/>
  <c r="F420" i="62"/>
  <c r="E420" i="62" s="1"/>
  <c r="H383" i="62"/>
  <c r="G383" i="62" s="1"/>
  <c r="H407" i="62"/>
  <c r="G407" i="62" s="1"/>
  <c r="J391" i="62"/>
  <c r="I391" i="62" s="1"/>
  <c r="J387" i="62"/>
  <c r="I387" i="62" s="1"/>
  <c r="H397" i="62"/>
  <c r="G397" i="62" s="1"/>
  <c r="J404" i="62"/>
  <c r="I404" i="62" s="1"/>
  <c r="F399" i="62"/>
  <c r="E399" i="62" s="1"/>
  <c r="H400" i="62"/>
  <c r="G400" i="62" s="1"/>
  <c r="H387" i="62"/>
  <c r="G387" i="62" s="1"/>
  <c r="F394" i="62"/>
  <c r="E394" i="62" s="1"/>
  <c r="F418" i="62"/>
  <c r="E418" i="62" s="1"/>
  <c r="F397" i="62"/>
  <c r="E397" i="62" s="1"/>
  <c r="F401" i="62"/>
  <c r="E401" i="62" s="1"/>
  <c r="H385" i="62"/>
  <c r="G385" i="62" s="1"/>
  <c r="H415" i="62"/>
  <c r="G415" i="62" s="1"/>
  <c r="H420" i="62"/>
  <c r="G420" i="62" s="1"/>
  <c r="H389" i="62"/>
  <c r="G389" i="62" s="1"/>
  <c r="F415" i="62"/>
  <c r="E415" i="62" s="1"/>
  <c r="H413" i="62"/>
  <c r="G413" i="62" s="1"/>
  <c r="E578" i="62"/>
  <c r="I169" i="62"/>
  <c r="I345" i="62" s="1"/>
  <c r="J390" i="62" s="1"/>
  <c r="H408" i="62"/>
  <c r="G408" i="62" s="1"/>
  <c r="F404" i="62"/>
  <c r="E404" i="62" s="1"/>
  <c r="H396" i="62"/>
  <c r="G396" i="62" s="1"/>
  <c r="F402" i="62"/>
  <c r="E402" i="62" s="1"/>
  <c r="H386" i="62"/>
  <c r="G386" i="62" s="1"/>
  <c r="J418" i="62"/>
  <c r="I418" i="62" s="1"/>
  <c r="H382" i="62"/>
  <c r="G382" i="62" s="1"/>
  <c r="F387" i="62"/>
  <c r="E387" i="62" s="1"/>
  <c r="H406" i="62"/>
  <c r="G406" i="62" s="1"/>
  <c r="F416" i="62"/>
  <c r="E416" i="62" s="1"/>
  <c r="H414" i="62"/>
  <c r="G414" i="62" s="1"/>
  <c r="J400" i="62"/>
  <c r="I400" i="62" s="1"/>
  <c r="F385" i="62"/>
  <c r="E385" i="62" s="1"/>
  <c r="F407" i="62"/>
  <c r="E407" i="62" s="1"/>
  <c r="F382" i="62"/>
  <c r="E382" i="62" s="1"/>
  <c r="F405" i="62"/>
  <c r="J401" i="62"/>
  <c r="I401" i="62" s="1"/>
  <c r="H419" i="62"/>
  <c r="G419" i="62" s="1"/>
  <c r="J392" i="62"/>
  <c r="I392" i="62" s="1"/>
  <c r="I207" i="62"/>
  <c r="I339" i="62" s="1"/>
  <c r="J384" i="62" s="1"/>
  <c r="E207" i="62"/>
  <c r="E339" i="62" s="1"/>
  <c r="H398" i="62"/>
  <c r="G398" i="62" s="1"/>
  <c r="F389" i="62"/>
  <c r="E389" i="62" s="1"/>
  <c r="F400" i="62"/>
  <c r="E400" i="62" s="1"/>
  <c r="F417" i="62"/>
  <c r="E417" i="62" s="1"/>
  <c r="H381" i="62"/>
  <c r="H410" i="62"/>
  <c r="G410" i="62" s="1"/>
  <c r="J398" i="62"/>
  <c r="I398" i="62" s="1"/>
  <c r="J388" i="62"/>
  <c r="I388" i="62" s="1"/>
  <c r="F396" i="62"/>
  <c r="E396" i="62" s="1"/>
  <c r="J382" i="62"/>
  <c r="I382" i="62" s="1"/>
  <c r="J395" i="62"/>
  <c r="I395" i="62" s="1"/>
  <c r="J393" i="62"/>
  <c r="I393" i="62" s="1"/>
  <c r="J405" i="62"/>
  <c r="I405" i="62" s="1"/>
  <c r="F392" i="62"/>
  <c r="E392" i="62" s="1"/>
  <c r="J406" i="62"/>
  <c r="I406" i="62" s="1"/>
  <c r="F381" i="62"/>
  <c r="E381" i="62" s="1"/>
  <c r="J397" i="62"/>
  <c r="I397" i="62" s="1"/>
  <c r="F388" i="62"/>
  <c r="E388" i="62" s="1"/>
  <c r="H404" i="62"/>
  <c r="G404" i="62" s="1"/>
  <c r="F419" i="62"/>
  <c r="E419" i="62" s="1"/>
  <c r="H393" i="62"/>
  <c r="G393" i="62" s="1"/>
  <c r="H411" i="62"/>
  <c r="G411" i="62" s="1"/>
  <c r="J407" i="62"/>
  <c r="I407" i="62" s="1"/>
  <c r="J389" i="62"/>
  <c r="I389" i="62" s="1"/>
  <c r="H391" i="62"/>
  <c r="G391" i="62" s="1"/>
  <c r="F383" i="62"/>
  <c r="E383" i="62" s="1"/>
  <c r="J419" i="62"/>
  <c r="I419" i="62" s="1"/>
  <c r="J381" i="62"/>
  <c r="I381" i="62" s="1"/>
  <c r="J420" i="62"/>
  <c r="I420" i="62" s="1"/>
  <c r="H392" i="62"/>
  <c r="G392" i="62" s="1"/>
  <c r="F409" i="62"/>
  <c r="E409" i="62" s="1"/>
  <c r="F403" i="62"/>
  <c r="E403" i="62" s="1"/>
  <c r="H401" i="62"/>
  <c r="G401" i="62" s="1"/>
  <c r="J394" i="62"/>
  <c r="I394" i="62" s="1"/>
  <c r="J414" i="62"/>
  <c r="I414" i="62" s="1"/>
  <c r="F398" i="62"/>
  <c r="E398" i="62" s="1"/>
  <c r="F406" i="62"/>
  <c r="E406" i="62" s="1"/>
  <c r="H394" i="62"/>
  <c r="G394" i="62" s="1"/>
  <c r="J399" i="62"/>
  <c r="I399" i="62" s="1"/>
  <c r="F386" i="62"/>
  <c r="E386" i="62" s="1"/>
  <c r="I627" i="62"/>
  <c r="I667" i="62" s="1"/>
  <c r="J416" i="62"/>
  <c r="I416" i="62" s="1"/>
  <c r="J396" i="62"/>
  <c r="I396" i="62" s="1"/>
  <c r="F411" i="62"/>
  <c r="E411" i="62" s="1"/>
  <c r="J417" i="62"/>
  <c r="I417" i="62" s="1"/>
  <c r="J386" i="62"/>
  <c r="I386" i="62" s="1"/>
  <c r="F414" i="62"/>
  <c r="E414" i="62" s="1"/>
  <c r="H394" i="64"/>
  <c r="G394" i="64" s="1"/>
  <c r="J394" i="64"/>
  <c r="I394" i="64" s="1"/>
  <c r="F393" i="64"/>
  <c r="E393" i="64" s="1"/>
  <c r="H391" i="64"/>
  <c r="G391" i="64" s="1"/>
  <c r="H381" i="64"/>
  <c r="F381" i="64"/>
  <c r="E381" i="64" s="1"/>
  <c r="F387" i="64"/>
  <c r="E387" i="64" s="1"/>
  <c r="J389" i="75"/>
  <c r="I389" i="75" s="1"/>
  <c r="J409" i="75"/>
  <c r="I409" i="75" s="1"/>
  <c r="J383" i="75"/>
  <c r="I383" i="75" s="1"/>
  <c r="J419" i="75"/>
  <c r="I419" i="75" s="1"/>
  <c r="F388" i="75"/>
  <c r="E388" i="75" s="1"/>
  <c r="F385" i="75"/>
  <c r="E385" i="75" s="1"/>
  <c r="F387" i="75"/>
  <c r="E387" i="75" s="1"/>
  <c r="F407" i="75"/>
  <c r="E407" i="75" s="1"/>
  <c r="E174" i="75"/>
  <c r="E350" i="75" s="1"/>
  <c r="F395" i="75" s="1"/>
  <c r="E603" i="75"/>
  <c r="I169" i="75"/>
  <c r="I345" i="75" s="1"/>
  <c r="J390" i="75" s="1"/>
  <c r="J420" i="75"/>
  <c r="I420" i="75" s="1"/>
  <c r="J388" i="75"/>
  <c r="I388" i="75" s="1"/>
  <c r="F386" i="75"/>
  <c r="E386" i="75" s="1"/>
  <c r="J407" i="75"/>
  <c r="I407" i="75" s="1"/>
  <c r="J381" i="75"/>
  <c r="I381" i="75" s="1"/>
  <c r="F382" i="75"/>
  <c r="E382" i="75" s="1"/>
  <c r="J410" i="75"/>
  <c r="I410" i="75" s="1"/>
  <c r="J386" i="75"/>
  <c r="I386" i="75" s="1"/>
  <c r="F417" i="75"/>
  <c r="E417" i="75" s="1"/>
  <c r="J416" i="75"/>
  <c r="I416" i="75" s="1"/>
  <c r="H391" i="75"/>
  <c r="G391" i="75" s="1"/>
  <c r="J408" i="75"/>
  <c r="I408" i="75" s="1"/>
  <c r="F418" i="75"/>
  <c r="E418" i="75" s="1"/>
  <c r="J417" i="75"/>
  <c r="I417" i="75" s="1"/>
  <c r="H417" i="75"/>
  <c r="G417" i="75" s="1"/>
  <c r="J418" i="75"/>
  <c r="I418" i="75" s="1"/>
  <c r="J385" i="75"/>
  <c r="J382" i="75"/>
  <c r="I382" i="75" s="1"/>
  <c r="F81" i="75"/>
  <c r="F345" i="75" s="1"/>
  <c r="F390" i="75" s="1"/>
  <c r="G381" i="75"/>
  <c r="H395" i="75"/>
  <c r="O19" i="76"/>
  <c r="O15" i="76"/>
  <c r="AD15" i="76" s="1"/>
  <c r="H409" i="75"/>
  <c r="G409" i="75" s="1"/>
  <c r="Y603" i="75"/>
  <c r="AD667" i="75" s="1"/>
  <c r="AC667" i="75" s="1"/>
  <c r="AC119" i="75"/>
  <c r="AC339" i="75" s="1"/>
  <c r="AD384" i="75" s="1"/>
  <c r="AC384" i="75" s="1"/>
  <c r="AL35" i="75" s="1"/>
  <c r="AM35" i="75" s="1"/>
  <c r="Y499" i="75"/>
  <c r="AD627" i="75" s="1"/>
  <c r="AC627" i="75" s="1"/>
  <c r="AI29" i="75" s="1"/>
  <c r="AJ29" i="75" s="1"/>
  <c r="Y119" i="75"/>
  <c r="Y339" i="75" s="1"/>
  <c r="F401" i="64"/>
  <c r="E401" i="64" s="1"/>
  <c r="J399" i="64"/>
  <c r="I399" i="64" s="1"/>
  <c r="F385" i="64"/>
  <c r="E385" i="64" s="1"/>
  <c r="F414" i="64"/>
  <c r="E414" i="64" s="1"/>
  <c r="F399" i="64"/>
  <c r="E399" i="64" s="1"/>
  <c r="H407" i="64"/>
  <c r="G407" i="64" s="1"/>
  <c r="H411" i="64"/>
  <c r="G411" i="64" s="1"/>
  <c r="Z404" i="64"/>
  <c r="Y404" i="64" s="1"/>
  <c r="Z402" i="64"/>
  <c r="Y402" i="64" s="1"/>
  <c r="AD410" i="64"/>
  <c r="AC410" i="64" s="1"/>
  <c r="H404" i="64"/>
  <c r="G404" i="64" s="1"/>
  <c r="H398" i="64"/>
  <c r="G398" i="64" s="1"/>
  <c r="H386" i="64"/>
  <c r="G386" i="64" s="1"/>
  <c r="J382" i="64"/>
  <c r="I382" i="64" s="1"/>
  <c r="H403" i="64"/>
  <c r="G403" i="64" s="1"/>
  <c r="H399" i="64"/>
  <c r="G399" i="64" s="1"/>
  <c r="AD404" i="64"/>
  <c r="AC404" i="64" s="1"/>
  <c r="AD76" i="64"/>
  <c r="AD340" i="64" s="1"/>
  <c r="AD385" i="64" s="1"/>
  <c r="AC385" i="64" s="1"/>
  <c r="Y450" i="64"/>
  <c r="AD642" i="64" s="1"/>
  <c r="AC642" i="64" s="1"/>
  <c r="Z81" i="64"/>
  <c r="Z345" i="64" s="1"/>
  <c r="Z390" i="64" s="1"/>
  <c r="Y390" i="64" s="1"/>
  <c r="AJ4" i="62"/>
  <c r="F63" i="62"/>
  <c r="P4" i="62" s="1"/>
  <c r="J32" i="62"/>
  <c r="H33" i="62" s="1"/>
  <c r="I573" i="62" s="1"/>
  <c r="J637" i="62" s="1"/>
  <c r="AL12" i="62"/>
  <c r="AM12" i="62" s="1"/>
  <c r="AL15" i="62"/>
  <c r="AM15" i="62" s="1"/>
  <c r="AL11" i="62"/>
  <c r="AM11" i="62" s="1"/>
  <c r="AL13" i="62"/>
  <c r="AM13" i="62" s="1"/>
  <c r="AL14" i="62"/>
  <c r="AM14" i="62" s="1"/>
  <c r="AL16" i="62"/>
  <c r="AM16" i="62" s="1"/>
  <c r="O15" i="63"/>
  <c r="AD15" i="63" s="1"/>
  <c r="O19" i="63"/>
  <c r="H417" i="77"/>
  <c r="G417" i="77" s="1"/>
  <c r="H413" i="77"/>
  <c r="G413" i="77" s="1"/>
  <c r="H409" i="77"/>
  <c r="G409" i="77" s="1"/>
  <c r="H405" i="77"/>
  <c r="G405" i="77" s="1"/>
  <c r="J420" i="77"/>
  <c r="I420" i="77" s="1"/>
  <c r="F418" i="77"/>
  <c r="E418" i="77" s="1"/>
  <c r="F414" i="77"/>
  <c r="E414" i="77" s="1"/>
  <c r="H387" i="77"/>
  <c r="G387" i="77" s="1"/>
  <c r="H406" i="77"/>
  <c r="G406" i="77" s="1"/>
  <c r="H382" i="77"/>
  <c r="G382" i="77" s="1"/>
  <c r="H384" i="77"/>
  <c r="G384" i="77" s="1"/>
  <c r="P5" i="77"/>
  <c r="F410" i="77"/>
  <c r="J395" i="77"/>
  <c r="I395" i="77" s="1"/>
  <c r="H419" i="77"/>
  <c r="G419" i="77" s="1"/>
  <c r="H415" i="77"/>
  <c r="G415" i="77" s="1"/>
  <c r="H411" i="77"/>
  <c r="G411" i="77" s="1"/>
  <c r="H407" i="77"/>
  <c r="G407" i="77" s="1"/>
  <c r="F419" i="77"/>
  <c r="E419" i="77" s="1"/>
  <c r="F415" i="77"/>
  <c r="E415" i="77" s="1"/>
  <c r="F411" i="77"/>
  <c r="E411" i="77" s="1"/>
  <c r="H392" i="77"/>
  <c r="G392" i="77" s="1"/>
  <c r="F383" i="77"/>
  <c r="E383" i="77" s="1"/>
  <c r="E120" i="77"/>
  <c r="E340" i="77" s="1"/>
  <c r="F385" i="77" s="1"/>
  <c r="E509" i="77"/>
  <c r="J637" i="77" s="1"/>
  <c r="F408" i="77"/>
  <c r="E408" i="77" s="1"/>
  <c r="F420" i="77"/>
  <c r="E420" i="77" s="1"/>
  <c r="H420" i="77"/>
  <c r="G420" i="77" s="1"/>
  <c r="H389" i="77"/>
  <c r="G389" i="77" s="1"/>
  <c r="H400" i="77"/>
  <c r="Z401" i="21"/>
  <c r="Y401" i="21" s="1"/>
  <c r="F385" i="21"/>
  <c r="E385" i="21" s="1"/>
  <c r="H386" i="21"/>
  <c r="G386" i="21" s="1"/>
  <c r="Z403" i="21"/>
  <c r="Y403" i="21" s="1"/>
  <c r="Z381" i="21"/>
  <c r="Y381" i="21" s="1"/>
  <c r="J400" i="21"/>
  <c r="I400" i="21" s="1"/>
  <c r="Z384" i="21"/>
  <c r="Y384" i="21" s="1"/>
  <c r="O19" i="22"/>
  <c r="O15" i="22"/>
  <c r="AD15" i="22" s="1"/>
  <c r="J403" i="21"/>
  <c r="I403" i="21" s="1"/>
  <c r="AA20" i="21"/>
  <c r="Y21" i="21" s="1"/>
  <c r="Z51" i="21"/>
  <c r="AJ4" i="21" s="1"/>
  <c r="J382" i="21"/>
  <c r="I382" i="21" s="1"/>
  <c r="R36" i="68"/>
  <c r="T36" i="68" s="1"/>
  <c r="R38" i="68"/>
  <c r="T38" i="68" s="1"/>
  <c r="H389" i="68"/>
  <c r="G389" i="68" s="1"/>
  <c r="T29" i="68"/>
  <c r="R34" i="68"/>
  <c r="T34" i="68" s="1"/>
  <c r="I119" i="77"/>
  <c r="I339" i="77" s="1"/>
  <c r="J384" i="77" s="1"/>
  <c r="E135" i="77"/>
  <c r="E355" i="77" s="1"/>
  <c r="F406" i="77"/>
  <c r="E406" i="77" s="1"/>
  <c r="F398" i="77"/>
  <c r="E398" i="77" s="1"/>
  <c r="F416" i="77"/>
  <c r="E416" i="77" s="1"/>
  <c r="F412" i="77"/>
  <c r="E412" i="77" s="1"/>
  <c r="H404" i="77"/>
  <c r="G404" i="77" s="1"/>
  <c r="H396" i="77"/>
  <c r="G396" i="77" s="1"/>
  <c r="F386" i="77"/>
  <c r="E386" i="77" s="1"/>
  <c r="P4" i="77"/>
  <c r="H401" i="77"/>
  <c r="G401" i="77" s="1"/>
  <c r="H397" i="77"/>
  <c r="G397" i="77" s="1"/>
  <c r="F392" i="77"/>
  <c r="E392" i="77" s="1"/>
  <c r="F409" i="77"/>
  <c r="E409" i="77" s="1"/>
  <c r="H381" i="77"/>
  <c r="J385" i="77"/>
  <c r="H391" i="77"/>
  <c r="G391" i="77" s="1"/>
  <c r="H418" i="77"/>
  <c r="G418" i="77" s="1"/>
  <c r="H414" i="77"/>
  <c r="G414" i="77" s="1"/>
  <c r="H410" i="77"/>
  <c r="H385" i="77"/>
  <c r="G385" i="77" s="1"/>
  <c r="H402" i="77"/>
  <c r="G402" i="77" s="1"/>
  <c r="H398" i="77"/>
  <c r="G398" i="77" s="1"/>
  <c r="F391" i="77"/>
  <c r="E391" i="77" s="1"/>
  <c r="J382" i="77"/>
  <c r="I382" i="77" s="1"/>
  <c r="H383" i="77"/>
  <c r="G383" i="77" s="1"/>
  <c r="H403" i="77"/>
  <c r="G403" i="77" s="1"/>
  <c r="H399" i="77"/>
  <c r="G399" i="77" s="1"/>
  <c r="H395" i="77"/>
  <c r="F389" i="77"/>
  <c r="E389" i="77" s="1"/>
  <c r="J391" i="77"/>
  <c r="I391" i="77" s="1"/>
  <c r="H416" i="77"/>
  <c r="G416" i="77" s="1"/>
  <c r="H412" i="77"/>
  <c r="G412" i="77" s="1"/>
  <c r="H408" i="77"/>
  <c r="G408" i="77" s="1"/>
  <c r="H386" i="77"/>
  <c r="G386" i="77" s="1"/>
  <c r="J388" i="77"/>
  <c r="F382" i="77"/>
  <c r="E382" i="77" s="1"/>
  <c r="O19" i="78"/>
  <c r="F401" i="77"/>
  <c r="E401" i="77" s="1"/>
  <c r="F397" i="77"/>
  <c r="E397" i="77" s="1"/>
  <c r="J402" i="77"/>
  <c r="I402" i="77" s="1"/>
  <c r="J398" i="77"/>
  <c r="I398" i="77" s="1"/>
  <c r="F394" i="77"/>
  <c r="E394" i="77" s="1"/>
  <c r="J403" i="77"/>
  <c r="I403" i="77" s="1"/>
  <c r="J399" i="77"/>
  <c r="I399" i="77" s="1"/>
  <c r="J392" i="77"/>
  <c r="I392" i="77" s="1"/>
  <c r="H390" i="77"/>
  <c r="J389" i="77"/>
  <c r="J387" i="77"/>
  <c r="J393" i="77"/>
  <c r="I393" i="77" s="1"/>
  <c r="J381" i="77"/>
  <c r="I381" i="77" s="1"/>
  <c r="H388" i="77"/>
  <c r="G388" i="77" s="1"/>
  <c r="F381" i="77"/>
  <c r="E381" i="77" s="1"/>
  <c r="E499" i="77"/>
  <c r="J627" i="77" s="1"/>
  <c r="I627" i="77" s="1"/>
  <c r="J404" i="77"/>
  <c r="I404" i="77" s="1"/>
  <c r="F403" i="77"/>
  <c r="E403" i="77" s="1"/>
  <c r="F399" i="77"/>
  <c r="E399" i="77" s="1"/>
  <c r="F387" i="77"/>
  <c r="E387" i="77" s="1"/>
  <c r="J405" i="77"/>
  <c r="I405" i="77" s="1"/>
  <c r="F402" i="77"/>
  <c r="E402" i="77" s="1"/>
  <c r="H393" i="77"/>
  <c r="G393" i="77" s="1"/>
  <c r="J400" i="77"/>
  <c r="I400" i="77" s="1"/>
  <c r="J396" i="77"/>
  <c r="I396" i="77" s="1"/>
  <c r="F404" i="77"/>
  <c r="E404" i="77" s="1"/>
  <c r="J401" i="77"/>
  <c r="I401" i="77" s="1"/>
  <c r="J397" i="77"/>
  <c r="I397" i="77" s="1"/>
  <c r="F396" i="77"/>
  <c r="E396" i="77" s="1"/>
  <c r="J394" i="77"/>
  <c r="I394" i="77" s="1"/>
  <c r="F393" i="77"/>
  <c r="E393" i="77" s="1"/>
  <c r="F405" i="77"/>
  <c r="F395" i="77"/>
  <c r="J390" i="77"/>
  <c r="Y603" i="77"/>
  <c r="AD667" i="77" s="1"/>
  <c r="AC667" i="77" s="1"/>
  <c r="Z43" i="77"/>
  <c r="AJ4" i="77" s="1"/>
  <c r="AA8" i="77"/>
  <c r="Y9" i="77" s="1"/>
  <c r="AD169" i="77"/>
  <c r="AD345" i="77" s="1"/>
  <c r="AD390" i="77" s="1"/>
  <c r="AC390" i="77" s="1"/>
  <c r="T31" i="74"/>
  <c r="T31" i="70"/>
  <c r="AD46" i="33"/>
  <c r="Z21" i="33"/>
  <c r="AD12" i="33"/>
  <c r="J415" i="5"/>
  <c r="I415" i="5" s="1"/>
  <c r="W379" i="32"/>
  <c r="AC378" i="32" s="1"/>
  <c r="L335" i="32"/>
  <c r="W353" i="32"/>
  <c r="AC352" i="32" s="1"/>
  <c r="L309" i="32"/>
  <c r="E119" i="64"/>
  <c r="E339" i="64" s="1"/>
  <c r="I119" i="64"/>
  <c r="I339" i="64" s="1"/>
  <c r="J384" i="64" s="1"/>
  <c r="E499" i="64"/>
  <c r="J627" i="64" s="1"/>
  <c r="I627" i="64" s="1"/>
  <c r="I632" i="64" s="1"/>
  <c r="Y603" i="62"/>
  <c r="AD667" i="62" s="1"/>
  <c r="AC667" i="62" s="1"/>
  <c r="AD169" i="62"/>
  <c r="AD345" i="62" s="1"/>
  <c r="AD390" i="62" s="1"/>
  <c r="AC390" i="62" s="1"/>
  <c r="Z174" i="62"/>
  <c r="Z350" i="62" s="1"/>
  <c r="Z395" i="62" s="1"/>
  <c r="Y395" i="62" s="1"/>
  <c r="AI35" i="75"/>
  <c r="AI37" i="75"/>
  <c r="AJ37" i="75" s="1"/>
  <c r="M333" i="32"/>
  <c r="Y377" i="32"/>
  <c r="AD376" i="32" s="1"/>
  <c r="Z414" i="62"/>
  <c r="Y414" i="62" s="1"/>
  <c r="AD76" i="62"/>
  <c r="AD340" i="62" s="1"/>
  <c r="AD385" i="62" s="1"/>
  <c r="AC385" i="62" s="1"/>
  <c r="Y450" i="62"/>
  <c r="AD642" i="62" s="1"/>
  <c r="AC642" i="62" s="1"/>
  <c r="Z81" i="62"/>
  <c r="Z345" i="62" s="1"/>
  <c r="AK43" i="62"/>
  <c r="AI36" i="75"/>
  <c r="AJ36" i="75" s="1"/>
  <c r="Q25" i="2"/>
  <c r="AB25" i="2" s="1"/>
  <c r="U14" i="2"/>
  <c r="Y360" i="32"/>
  <c r="AD359" i="32" s="1"/>
  <c r="P24" i="32"/>
  <c r="M316" i="32"/>
  <c r="P23" i="32"/>
  <c r="I48" i="80" s="1"/>
  <c r="K48" i="80" s="1"/>
  <c r="Y384" i="32"/>
  <c r="AD383" i="32" s="1"/>
  <c r="M340" i="32"/>
  <c r="X376" i="32"/>
  <c r="AC375" i="32" s="1"/>
  <c r="L332" i="32"/>
  <c r="W366" i="32"/>
  <c r="AC365" i="32" s="1"/>
  <c r="L322" i="32"/>
  <c r="E450" i="64"/>
  <c r="J76" i="64"/>
  <c r="H81" i="64"/>
  <c r="H345" i="64" s="1"/>
  <c r="H390" i="64" s="1"/>
  <c r="E499" i="21"/>
  <c r="J627" i="21" s="1"/>
  <c r="I627" i="21" s="1"/>
  <c r="G119" i="21"/>
  <c r="G339" i="21" s="1"/>
  <c r="H384" i="21" s="1"/>
  <c r="I119" i="21"/>
  <c r="I339" i="21" s="1"/>
  <c r="J384" i="21" s="1"/>
  <c r="A1" i="75"/>
  <c r="O39" i="75"/>
  <c r="B2" i="75"/>
  <c r="M2" i="75"/>
  <c r="AM32" i="75"/>
  <c r="U1" i="75"/>
  <c r="O32" i="75"/>
  <c r="M33" i="75"/>
  <c r="M9" i="75"/>
  <c r="M24" i="75"/>
  <c r="Q16" i="2"/>
  <c r="M20" i="2"/>
  <c r="AA403" i="75"/>
  <c r="Z174" i="64"/>
  <c r="Z350" i="64" s="1"/>
  <c r="Y603" i="64"/>
  <c r="AD667" i="64" s="1"/>
  <c r="AC667" i="64" s="1"/>
  <c r="AD169" i="64"/>
  <c r="AD345" i="64" s="1"/>
  <c r="AD390" i="64" s="1"/>
  <c r="AC390" i="64" s="1"/>
  <c r="X362" i="32"/>
  <c r="L318" i="32"/>
  <c r="W380" i="32"/>
  <c r="AC379" i="32" s="1"/>
  <c r="L336" i="32"/>
  <c r="M320" i="32"/>
  <c r="Y364" i="32"/>
  <c r="AA399" i="64"/>
  <c r="AC119" i="64"/>
  <c r="AC339" i="64" s="1"/>
  <c r="AD384" i="64" s="1"/>
  <c r="AC384" i="64" s="1"/>
  <c r="Y499" i="64"/>
  <c r="AD627" i="64" s="1"/>
  <c r="AC627" i="64" s="1"/>
  <c r="Y119" i="64"/>
  <c r="Y339" i="64" s="1"/>
  <c r="AK43" i="64"/>
  <c r="E450" i="62"/>
  <c r="J642" i="62" s="1"/>
  <c r="F81" i="62"/>
  <c r="F345" i="62" s="1"/>
  <c r="P21" i="62" s="1"/>
  <c r="J76" i="62"/>
  <c r="J340" i="62" s="1"/>
  <c r="F174" i="21"/>
  <c r="F350" i="21" s="1"/>
  <c r="E603" i="21"/>
  <c r="J667" i="21" s="1"/>
  <c r="I667" i="21" s="1"/>
  <c r="J169" i="21"/>
  <c r="J345" i="21" s="1"/>
  <c r="J390" i="21" s="1"/>
  <c r="Z390" i="75"/>
  <c r="Y390" i="75" s="1"/>
  <c r="H415" i="5"/>
  <c r="E415" i="5"/>
  <c r="G405" i="5"/>
  <c r="H405" i="5" s="1"/>
  <c r="E399" i="5"/>
  <c r="G400" i="5"/>
  <c r="H400" i="5" s="1"/>
  <c r="E414" i="5"/>
  <c r="E420" i="5"/>
  <c r="E456" i="5"/>
  <c r="R28" i="5" s="1"/>
  <c r="T28" i="5" s="1"/>
  <c r="E410" i="5"/>
  <c r="H410" i="5"/>
  <c r="F413" i="5"/>
  <c r="E413" i="5" s="1"/>
  <c r="E77" i="2"/>
  <c r="E72" i="2"/>
  <c r="E17" i="2" s="1"/>
  <c r="G17" i="2" s="1"/>
  <c r="G19" i="2" s="1"/>
  <c r="F408" i="5"/>
  <c r="E408" i="5" s="1"/>
  <c r="E416" i="5"/>
  <c r="I83" i="2"/>
  <c r="G419" i="5"/>
  <c r="H419" i="5" s="1"/>
  <c r="J424" i="5"/>
  <c r="I424" i="5" s="1"/>
  <c r="F88" i="2"/>
  <c r="G421" i="5"/>
  <c r="H421" i="5" s="1"/>
  <c r="H85" i="2"/>
  <c r="H75" i="2"/>
  <c r="G411" i="5"/>
  <c r="I62" i="2"/>
  <c r="E37" i="2" s="1"/>
  <c r="G37" i="2" s="1"/>
  <c r="D88" i="2"/>
  <c r="F424" i="5"/>
  <c r="E424" i="5" s="1"/>
  <c r="G401" i="5"/>
  <c r="H401" i="5" s="1"/>
  <c r="H65" i="2"/>
  <c r="H392" i="5"/>
  <c r="M36" i="2"/>
  <c r="AB36" i="2" s="1"/>
  <c r="I398" i="5"/>
  <c r="H393" i="5"/>
  <c r="H426" i="5"/>
  <c r="E426" i="5"/>
  <c r="P22" i="74"/>
  <c r="T14" i="60"/>
  <c r="AB12" i="44"/>
  <c r="T213" i="79" s="1"/>
  <c r="AB12" i="27"/>
  <c r="T14" i="28"/>
  <c r="AE16" i="28" s="1"/>
  <c r="P48" i="28" s="1"/>
  <c r="P31" i="70"/>
  <c r="P16" i="74"/>
  <c r="AE16" i="74" s="1"/>
  <c r="X16" i="60"/>
  <c r="P44" i="74"/>
  <c r="AE44" i="74" s="1"/>
  <c r="P42" i="28"/>
  <c r="AE42" i="28" s="1"/>
  <c r="P44" i="70"/>
  <c r="AE44" i="70" s="1"/>
  <c r="P40" i="28"/>
  <c r="AE40" i="28" s="1"/>
  <c r="X16" i="58"/>
  <c r="AI405" i="26"/>
  <c r="AH405" i="26" s="1"/>
  <c r="H398" i="26"/>
  <c r="G398" i="26" s="1"/>
  <c r="F393" i="59"/>
  <c r="AI389" i="26"/>
  <c r="AH389" i="26" s="1"/>
  <c r="AI391" i="26"/>
  <c r="AH391" i="26" s="1"/>
  <c r="AI428" i="26"/>
  <c r="AH428" i="26" s="1"/>
  <c r="G389" i="72"/>
  <c r="F182" i="26"/>
  <c r="F358" i="26" s="1"/>
  <c r="F403" i="26" s="1"/>
  <c r="E403" i="26" s="1"/>
  <c r="F611" i="26"/>
  <c r="J675" i="26" s="1"/>
  <c r="I675" i="26" s="1"/>
  <c r="J177" i="26"/>
  <c r="J353" i="26" s="1"/>
  <c r="J398" i="26" s="1"/>
  <c r="I398" i="26" s="1"/>
  <c r="F390" i="77"/>
  <c r="AG392" i="5"/>
  <c r="AT11" i="5" s="1"/>
  <c r="BB14" i="5"/>
  <c r="BC14" i="5" s="1"/>
  <c r="BB12" i="5"/>
  <c r="BC12" i="5" s="1"/>
  <c r="BB11" i="5"/>
  <c r="BC11" i="5" s="1"/>
  <c r="BB16" i="5"/>
  <c r="BC16" i="5" s="1"/>
  <c r="BB13" i="5"/>
  <c r="BC13" i="5" s="1"/>
  <c r="BB15" i="5"/>
  <c r="BC15" i="5" s="1"/>
  <c r="AT12" i="5"/>
  <c r="AT35" i="5"/>
  <c r="AV35" i="5" s="1"/>
  <c r="AT34" i="5"/>
  <c r="AV34" i="5" s="1"/>
  <c r="AT33" i="5"/>
  <c r="AV33" i="5" s="1"/>
  <c r="AT32" i="5"/>
  <c r="AV32" i="5" s="1"/>
  <c r="AY32" i="5"/>
  <c r="BA32" i="5" s="1"/>
  <c r="AD18" i="33"/>
  <c r="F389" i="57"/>
  <c r="E389" i="57" s="1"/>
  <c r="O20" i="4"/>
  <c r="AE182" i="72"/>
  <c r="AE358" i="72" s="1"/>
  <c r="AI177" i="72"/>
  <c r="AI353" i="72" s="1"/>
  <c r="AI398" i="72" s="1"/>
  <c r="AH398" i="72" s="1"/>
  <c r="AE611" i="72"/>
  <c r="AI675" i="72" s="1"/>
  <c r="AH675" i="72" s="1"/>
  <c r="AF420" i="26"/>
  <c r="R35" i="26"/>
  <c r="T35" i="26" s="1"/>
  <c r="R36" i="26"/>
  <c r="T36" i="26" s="1"/>
  <c r="R38" i="26"/>
  <c r="T38" i="26" s="1"/>
  <c r="F31" i="4"/>
  <c r="K6" i="4" s="1"/>
  <c r="F33" i="4"/>
  <c r="E33" i="4" s="1"/>
  <c r="G33" i="4" s="1"/>
  <c r="F30" i="4"/>
  <c r="K5" i="4" s="1"/>
  <c r="F29" i="4"/>
  <c r="K4" i="4" s="1"/>
  <c r="F34" i="4"/>
  <c r="E34" i="4" s="1"/>
  <c r="G34" i="4" s="1"/>
  <c r="F35" i="4"/>
  <c r="O6" i="4" s="1"/>
  <c r="X4" i="4"/>
  <c r="X20" i="4" s="1"/>
  <c r="E422" i="5"/>
  <c r="E404" i="5"/>
  <c r="H412" i="5"/>
  <c r="E412" i="5"/>
  <c r="E394" i="5"/>
  <c r="E389" i="5"/>
  <c r="E390" i="5"/>
  <c r="G39" i="2"/>
  <c r="Q14" i="2" s="1"/>
  <c r="I392" i="68" l="1"/>
  <c r="E392" i="68"/>
  <c r="Z9" i="79"/>
  <c r="F18" i="33"/>
  <c r="H18" i="33" s="1"/>
  <c r="I96" i="80"/>
  <c r="K96" i="80" s="1"/>
  <c r="W15" i="78"/>
  <c r="AD15" i="78" s="1"/>
  <c r="I632" i="77"/>
  <c r="P48" i="80"/>
  <c r="O48" i="80"/>
  <c r="G15" i="32"/>
  <c r="I97" i="80" s="1"/>
  <c r="F43" i="33"/>
  <c r="H43" i="33" s="1"/>
  <c r="H48" i="33" s="1"/>
  <c r="V4" i="33" s="1"/>
  <c r="F91" i="32"/>
  <c r="AH127" i="26"/>
  <c r="AH347" i="26" s="1"/>
  <c r="AI392" i="26" s="1"/>
  <c r="AH392" i="26" s="1"/>
  <c r="AQ41" i="26" s="1"/>
  <c r="AS41" i="26" s="1"/>
  <c r="R37" i="26"/>
  <c r="T37" i="26" s="1"/>
  <c r="AQ35" i="26"/>
  <c r="AS35" i="26" s="1"/>
  <c r="AH127" i="72"/>
  <c r="AH347" i="72" s="1"/>
  <c r="AI392" i="72" s="1"/>
  <c r="AH392" i="72" s="1"/>
  <c r="AE182" i="59"/>
  <c r="AE358" i="59" s="1"/>
  <c r="AE403" i="59" s="1"/>
  <c r="AD403" i="59" s="1"/>
  <c r="AQ34" i="26"/>
  <c r="AS34" i="26" s="1"/>
  <c r="AI177" i="59"/>
  <c r="AI353" i="59" s="1"/>
  <c r="AI398" i="59" s="1"/>
  <c r="AH398" i="59" s="1"/>
  <c r="M20" i="33"/>
  <c r="O20" i="33" s="1"/>
  <c r="M49" i="33"/>
  <c r="O49" i="33" s="1"/>
  <c r="G178" i="32"/>
  <c r="AQ36" i="26"/>
  <c r="AS36" i="26" s="1"/>
  <c r="AT51" i="26"/>
  <c r="AQ31" i="26"/>
  <c r="AS31" i="26" s="1"/>
  <c r="AE458" i="26"/>
  <c r="AI650" i="26" s="1"/>
  <c r="AH650" i="26" s="1"/>
  <c r="AD507" i="68"/>
  <c r="AG635" i="68" s="1"/>
  <c r="AF635" i="68" s="1"/>
  <c r="AQ34" i="68" s="1"/>
  <c r="AS34" i="68" s="1"/>
  <c r="G26" i="32"/>
  <c r="G31" i="32" s="1"/>
  <c r="F19" i="60"/>
  <c r="H19" i="60" s="1"/>
  <c r="H30" i="60" s="1"/>
  <c r="H32" i="32"/>
  <c r="F51" i="33"/>
  <c r="H51" i="33" s="1"/>
  <c r="F36" i="33"/>
  <c r="H36" i="33" s="1"/>
  <c r="H38" i="33" s="1"/>
  <c r="F266" i="32"/>
  <c r="F310" i="32" s="1"/>
  <c r="W354" i="32" s="1"/>
  <c r="AD127" i="26"/>
  <c r="AD347" i="26" s="1"/>
  <c r="AE392" i="26" s="1"/>
  <c r="AD392" i="26" s="1"/>
  <c r="AI84" i="26"/>
  <c r="AI348" i="26" s="1"/>
  <c r="AI393" i="26" s="1"/>
  <c r="AH393" i="26" s="1"/>
  <c r="AD21" i="33"/>
  <c r="AC351" i="32"/>
  <c r="AC361" i="32"/>
  <c r="AC385" i="32"/>
  <c r="AD363" i="32"/>
  <c r="AD364" i="32" s="1"/>
  <c r="AC309" i="32"/>
  <c r="M321" i="32"/>
  <c r="O14" i="32" s="1"/>
  <c r="P14" i="32" s="1"/>
  <c r="G403" i="59"/>
  <c r="V16" i="59" s="1"/>
  <c r="X16" i="59" s="1"/>
  <c r="P31" i="58"/>
  <c r="P14" i="58"/>
  <c r="I443" i="59"/>
  <c r="E215" i="59"/>
  <c r="I215" i="59"/>
  <c r="E265" i="59"/>
  <c r="I522" i="59"/>
  <c r="H650" i="59" s="1"/>
  <c r="I260" i="59"/>
  <c r="F89" i="59"/>
  <c r="F353" i="59" s="1"/>
  <c r="J89" i="59"/>
  <c r="J353" i="59" s="1"/>
  <c r="J398" i="59" s="1"/>
  <c r="F94" i="59"/>
  <c r="F358" i="59" s="1"/>
  <c r="F403" i="59" s="1"/>
  <c r="F483" i="59"/>
  <c r="J675" i="59" s="1"/>
  <c r="I127" i="59"/>
  <c r="I128" i="59"/>
  <c r="F522" i="59"/>
  <c r="E133" i="59"/>
  <c r="P14" i="60"/>
  <c r="P22" i="60"/>
  <c r="R38" i="57"/>
  <c r="T38" i="57" s="1"/>
  <c r="R37" i="57"/>
  <c r="T37" i="57" s="1"/>
  <c r="R36" i="57"/>
  <c r="T36" i="57" s="1"/>
  <c r="R34" i="57"/>
  <c r="T34" i="57" s="1"/>
  <c r="S156" i="79" s="1"/>
  <c r="Y156" i="79" s="1"/>
  <c r="P8" i="26"/>
  <c r="T40" i="26"/>
  <c r="B2" i="26"/>
  <c r="AU35" i="26"/>
  <c r="AW35" i="26" s="1"/>
  <c r="AQ36" i="68"/>
  <c r="AS36" i="68" s="1"/>
  <c r="J84" i="68"/>
  <c r="J348" i="68" s="1"/>
  <c r="J393" i="68" s="1"/>
  <c r="I393" i="68" s="1"/>
  <c r="F5" i="70"/>
  <c r="H5" i="70" s="1"/>
  <c r="H17" i="70" s="1"/>
  <c r="T7" i="26"/>
  <c r="T16" i="58"/>
  <c r="AW38" i="26"/>
  <c r="R35" i="57"/>
  <c r="T35" i="57" s="1"/>
  <c r="J177" i="57"/>
  <c r="F586" i="57"/>
  <c r="J172" i="57"/>
  <c r="H182" i="57"/>
  <c r="H358" i="57" s="1"/>
  <c r="H403" i="57" s="1"/>
  <c r="G403" i="57" s="1"/>
  <c r="V18" i="57" s="1"/>
  <c r="X18" i="57" s="1"/>
  <c r="I127" i="57"/>
  <c r="I347" i="57" s="1"/>
  <c r="J392" i="57" s="1"/>
  <c r="I392" i="57" s="1"/>
  <c r="F133" i="57"/>
  <c r="J128" i="57"/>
  <c r="F522" i="57"/>
  <c r="F89" i="57"/>
  <c r="F94" i="57"/>
  <c r="F358" i="57" s="1"/>
  <c r="F403" i="57" s="1"/>
  <c r="F483" i="57"/>
  <c r="J675" i="57" s="1"/>
  <c r="J89" i="57"/>
  <c r="E392" i="57"/>
  <c r="E393" i="57" s="1"/>
  <c r="J84" i="57"/>
  <c r="F458" i="57"/>
  <c r="AT51" i="57"/>
  <c r="AW7" i="57" s="1"/>
  <c r="O21" i="65"/>
  <c r="O17" i="65"/>
  <c r="AD17" i="65" s="1"/>
  <c r="J120" i="64"/>
  <c r="J340" i="64" s="1"/>
  <c r="J385" i="64" s="1"/>
  <c r="F125" i="64"/>
  <c r="F345" i="64"/>
  <c r="F390" i="64" s="1"/>
  <c r="J642" i="64"/>
  <c r="I642" i="64" s="1"/>
  <c r="AX13" i="7"/>
  <c r="AZ13" i="7" s="1"/>
  <c r="AX11" i="7"/>
  <c r="AZ11" i="7" s="1"/>
  <c r="AS16" i="7"/>
  <c r="AU16" i="7" s="1"/>
  <c r="R34" i="7"/>
  <c r="T34" i="7" s="1"/>
  <c r="F89" i="68"/>
  <c r="F353" i="68" s="1"/>
  <c r="F398" i="68" s="1"/>
  <c r="E393" i="68"/>
  <c r="F458" i="68"/>
  <c r="J650" i="68" s="1"/>
  <c r="I650" i="68" s="1"/>
  <c r="AD393" i="72"/>
  <c r="E393" i="72"/>
  <c r="E398" i="72" s="1"/>
  <c r="AD393" i="68"/>
  <c r="AD507" i="57"/>
  <c r="AG635" i="57" s="1"/>
  <c r="AF635" i="57" s="1"/>
  <c r="AQ35" i="57" s="1"/>
  <c r="AS35" i="57" s="1"/>
  <c r="AH127" i="57"/>
  <c r="AH347" i="57" s="1"/>
  <c r="AI392" i="57" s="1"/>
  <c r="AH392" i="57" s="1"/>
  <c r="AH393" i="57" s="1"/>
  <c r="AD127" i="57"/>
  <c r="AD347" i="57" s="1"/>
  <c r="AU21" i="72"/>
  <c r="AW21" i="72" s="1"/>
  <c r="AQ32" i="72"/>
  <c r="AS32" i="72" s="1"/>
  <c r="AQ33" i="72"/>
  <c r="AS33" i="72" s="1"/>
  <c r="AQ34" i="72"/>
  <c r="AS34" i="72" s="1"/>
  <c r="AQ36" i="72"/>
  <c r="AS36" i="72" s="1"/>
  <c r="AU23" i="72"/>
  <c r="AW23" i="72" s="1"/>
  <c r="AQ35" i="72"/>
  <c r="AS35" i="72" s="1"/>
  <c r="AT51" i="72"/>
  <c r="A1" i="72" s="1"/>
  <c r="J177" i="72"/>
  <c r="J353" i="72" s="1"/>
  <c r="J398" i="72" s="1"/>
  <c r="I398" i="72" s="1"/>
  <c r="F611" i="72"/>
  <c r="J675" i="72" s="1"/>
  <c r="I675" i="72" s="1"/>
  <c r="AE458" i="59"/>
  <c r="AI650" i="59" s="1"/>
  <c r="AH650" i="59" s="1"/>
  <c r="AU32" i="59" s="1"/>
  <c r="AW32" i="59" s="1"/>
  <c r="AI84" i="59"/>
  <c r="AI348" i="59" s="1"/>
  <c r="AI393" i="59" s="1"/>
  <c r="AH393" i="59" s="1"/>
  <c r="AQ35" i="59"/>
  <c r="AS35" i="59" s="1"/>
  <c r="AQ33" i="59"/>
  <c r="AS33" i="59" s="1"/>
  <c r="AQ32" i="59"/>
  <c r="AS32" i="59" s="1"/>
  <c r="AQ31" i="59"/>
  <c r="AS31" i="59" s="1"/>
  <c r="AQ34" i="59"/>
  <c r="AS34" i="59" s="1"/>
  <c r="AQ36" i="59"/>
  <c r="AS36" i="59" s="1"/>
  <c r="AT51" i="59"/>
  <c r="B2" i="59" s="1"/>
  <c r="AD127" i="59"/>
  <c r="AD347" i="59" s="1"/>
  <c r="AE392" i="59" s="1"/>
  <c r="AD392" i="59" s="1"/>
  <c r="AD393" i="59" s="1"/>
  <c r="AH127" i="59"/>
  <c r="AH347" i="59" s="1"/>
  <c r="AI392" i="59" s="1"/>
  <c r="AH392" i="59" s="1"/>
  <c r="F458" i="59"/>
  <c r="AU34" i="57"/>
  <c r="AW34" i="57" s="1"/>
  <c r="AU32" i="57"/>
  <c r="AW32" i="57" s="1"/>
  <c r="AU26" i="72"/>
  <c r="AW26" i="72" s="1"/>
  <c r="AU22" i="72"/>
  <c r="AW22" i="72" s="1"/>
  <c r="AU18" i="72"/>
  <c r="AW18" i="72" s="1"/>
  <c r="J84" i="59"/>
  <c r="J348" i="59" s="1"/>
  <c r="V22" i="72"/>
  <c r="X22" i="72" s="1"/>
  <c r="AU24" i="72"/>
  <c r="AW24" i="72" s="1"/>
  <c r="AU25" i="72"/>
  <c r="AW25" i="72" s="1"/>
  <c r="AU20" i="72"/>
  <c r="AW20" i="72" s="1"/>
  <c r="AU19" i="72"/>
  <c r="AW19" i="72" s="1"/>
  <c r="AQ35" i="68"/>
  <c r="AS35" i="68" s="1"/>
  <c r="X27" i="72"/>
  <c r="E507" i="59"/>
  <c r="H635" i="59" s="1"/>
  <c r="G635" i="59" s="1"/>
  <c r="V21" i="72"/>
  <c r="X21" i="72" s="1"/>
  <c r="E507" i="72"/>
  <c r="H635" i="72" s="1"/>
  <c r="G635" i="72" s="1"/>
  <c r="I127" i="72"/>
  <c r="I347" i="72" s="1"/>
  <c r="J392" i="72" s="1"/>
  <c r="I392" i="72" s="1"/>
  <c r="AI84" i="72"/>
  <c r="AI348" i="72" s="1"/>
  <c r="AI393" i="72" s="1"/>
  <c r="AH393" i="72" s="1"/>
  <c r="AE458" i="72"/>
  <c r="AI650" i="72" s="1"/>
  <c r="AH650" i="72" s="1"/>
  <c r="AU31" i="72" s="1"/>
  <c r="AW31" i="72" s="1"/>
  <c r="AE89" i="72"/>
  <c r="AE353" i="72" s="1"/>
  <c r="AE398" i="72" s="1"/>
  <c r="AD398" i="72" s="1"/>
  <c r="E127" i="59"/>
  <c r="AU19" i="59"/>
  <c r="AW19" i="59" s="1"/>
  <c r="AU18" i="68"/>
  <c r="AW18" i="68" s="1"/>
  <c r="AQ43" i="26"/>
  <c r="AS43" i="26" s="1"/>
  <c r="V19" i="72"/>
  <c r="X19" i="72" s="1"/>
  <c r="V16" i="72"/>
  <c r="X16" i="72" s="1"/>
  <c r="X27" i="59"/>
  <c r="T92" i="79" s="1"/>
  <c r="Y92" i="79" s="1"/>
  <c r="V18" i="72"/>
  <c r="X18" i="72" s="1"/>
  <c r="V17" i="72"/>
  <c r="X17" i="72" s="1"/>
  <c r="AU25" i="68"/>
  <c r="AW25" i="68" s="1"/>
  <c r="X28" i="72"/>
  <c r="V20" i="72"/>
  <c r="X20" i="72" s="1"/>
  <c r="AU21" i="68"/>
  <c r="AW21" i="68" s="1"/>
  <c r="AU41" i="26"/>
  <c r="AW41" i="26" s="1"/>
  <c r="AU24" i="68"/>
  <c r="AW24" i="68" s="1"/>
  <c r="AU22" i="68"/>
  <c r="AW22" i="68" s="1"/>
  <c r="AU24" i="59"/>
  <c r="AW24" i="59" s="1"/>
  <c r="AU20" i="68"/>
  <c r="AW20" i="68" s="1"/>
  <c r="AU19" i="68"/>
  <c r="AW19" i="68" s="1"/>
  <c r="AU26" i="59"/>
  <c r="AW26" i="59" s="1"/>
  <c r="T29" i="72"/>
  <c r="AU26" i="68"/>
  <c r="AW26" i="68" s="1"/>
  <c r="AU20" i="59"/>
  <c r="AW20" i="59" s="1"/>
  <c r="X28" i="59"/>
  <c r="AU23" i="59"/>
  <c r="AW23" i="59" s="1"/>
  <c r="AU23" i="68"/>
  <c r="AW23" i="68" s="1"/>
  <c r="AU25" i="59"/>
  <c r="AW25" i="59" s="1"/>
  <c r="AU18" i="59"/>
  <c r="AW18" i="59" s="1"/>
  <c r="P16" i="58"/>
  <c r="AU22" i="59"/>
  <c r="AW22" i="59" s="1"/>
  <c r="AQ42" i="26"/>
  <c r="AS42" i="26" s="1"/>
  <c r="AU21" i="59"/>
  <c r="AW21" i="59" s="1"/>
  <c r="AU31" i="57"/>
  <c r="AW31" i="57" s="1"/>
  <c r="AU35" i="57"/>
  <c r="AW35" i="57" s="1"/>
  <c r="AU36" i="57"/>
  <c r="AW36" i="57" s="1"/>
  <c r="AU33" i="57"/>
  <c r="AW33" i="57" s="1"/>
  <c r="X27" i="26"/>
  <c r="T29" i="26"/>
  <c r="T27" i="26"/>
  <c r="V22" i="26"/>
  <c r="X22" i="26" s="1"/>
  <c r="R45" i="26"/>
  <c r="T45" i="26" s="1"/>
  <c r="V18" i="26"/>
  <c r="X18" i="26" s="1"/>
  <c r="V44" i="26"/>
  <c r="X44" i="26" s="1"/>
  <c r="V20" i="26"/>
  <c r="X20" i="26" s="1"/>
  <c r="V21" i="26"/>
  <c r="X21" i="26" s="1"/>
  <c r="V19" i="26"/>
  <c r="X19" i="26" s="1"/>
  <c r="V43" i="26"/>
  <c r="X43" i="26" s="1"/>
  <c r="R44" i="26"/>
  <c r="T44" i="26" s="1"/>
  <c r="X28" i="26"/>
  <c r="V16" i="26"/>
  <c r="X16" i="26" s="1"/>
  <c r="V17" i="26"/>
  <c r="X17" i="26" s="1"/>
  <c r="T28" i="26"/>
  <c r="R43" i="26"/>
  <c r="T43" i="26" s="1"/>
  <c r="G47" i="8"/>
  <c r="Y12" i="8" s="1"/>
  <c r="AS32" i="7"/>
  <c r="AU32" i="7" s="1"/>
  <c r="AX14" i="7"/>
  <c r="AZ14" i="7" s="1"/>
  <c r="AX15" i="7"/>
  <c r="AZ15" i="7" s="1"/>
  <c r="AX16" i="7"/>
  <c r="AZ16" i="7" s="1"/>
  <c r="AX12" i="7"/>
  <c r="AZ12" i="7" s="1"/>
  <c r="AS35" i="7"/>
  <c r="AU35" i="7" s="1"/>
  <c r="AS12" i="7"/>
  <c r="AU12" i="7" s="1"/>
  <c r="AS14" i="7"/>
  <c r="AU14" i="7" s="1"/>
  <c r="AS11" i="7"/>
  <c r="AU11" i="7" s="1"/>
  <c r="AS15" i="7"/>
  <c r="AU15" i="7" s="1"/>
  <c r="AS13" i="7"/>
  <c r="AU13" i="7" s="1"/>
  <c r="M38" i="8"/>
  <c r="AB38" i="8" s="1"/>
  <c r="Q12" i="8"/>
  <c r="AS34" i="7"/>
  <c r="AU34" i="7" s="1"/>
  <c r="AS33" i="7"/>
  <c r="AU33" i="7" s="1"/>
  <c r="AX33" i="7"/>
  <c r="AZ33" i="7" s="1"/>
  <c r="AX32" i="7"/>
  <c r="AZ32" i="7" s="1"/>
  <c r="AO42" i="7"/>
  <c r="R11" i="7"/>
  <c r="T11" i="7" s="1"/>
  <c r="R13" i="7"/>
  <c r="T13" i="7" s="1"/>
  <c r="R15" i="7"/>
  <c r="T15" i="7" s="1"/>
  <c r="W11" i="7"/>
  <c r="Y11" i="7" s="1"/>
  <c r="R14" i="7"/>
  <c r="T14" i="7" s="1"/>
  <c r="R12" i="7"/>
  <c r="T12" i="7" s="1"/>
  <c r="R10" i="7"/>
  <c r="T10" i="7" s="1"/>
  <c r="Y19" i="7"/>
  <c r="Y21" i="7" s="1"/>
  <c r="Y31" i="7"/>
  <c r="U14" i="8" s="1"/>
  <c r="W15" i="7"/>
  <c r="Y15" i="7" s="1"/>
  <c r="Y20" i="7"/>
  <c r="Y22" i="7" s="1"/>
  <c r="W14" i="7"/>
  <c r="Y14" i="7" s="1"/>
  <c r="W10" i="7"/>
  <c r="Y10" i="7" s="1"/>
  <c r="W35" i="7"/>
  <c r="Y35" i="7" s="1"/>
  <c r="W34" i="7"/>
  <c r="Y34" i="7" s="1"/>
  <c r="R36" i="7"/>
  <c r="T36" i="7" s="1"/>
  <c r="W13" i="7"/>
  <c r="Y13" i="7" s="1"/>
  <c r="M40" i="8"/>
  <c r="AB40" i="8" s="1"/>
  <c r="U12" i="8"/>
  <c r="R35" i="7"/>
  <c r="T35" i="7" s="1"/>
  <c r="W12" i="7"/>
  <c r="Y12" i="7" s="1"/>
  <c r="Y12" i="2"/>
  <c r="M38" i="2"/>
  <c r="AB38" i="2" s="1"/>
  <c r="Q12" i="2"/>
  <c r="M34" i="2"/>
  <c r="I402" i="5"/>
  <c r="E406" i="5"/>
  <c r="Y20" i="5"/>
  <c r="Y22" i="5" s="1"/>
  <c r="AB14" i="2"/>
  <c r="M16" i="2" s="1"/>
  <c r="G386" i="75"/>
  <c r="AL15" i="21"/>
  <c r="AM15" i="21" s="1"/>
  <c r="AL16" i="21"/>
  <c r="AM16" i="21" s="1"/>
  <c r="AL14" i="21"/>
  <c r="AM14" i="21" s="1"/>
  <c r="E339" i="77"/>
  <c r="F384" i="77" s="1"/>
  <c r="AE458" i="68"/>
  <c r="AI650" i="68" s="1"/>
  <c r="AH650" i="68" s="1"/>
  <c r="AT51" i="68"/>
  <c r="A1" i="68" s="1"/>
  <c r="AI84" i="68"/>
  <c r="AI348" i="68" s="1"/>
  <c r="AI393" i="68" s="1"/>
  <c r="AH393" i="68" s="1"/>
  <c r="AE89" i="68"/>
  <c r="AE353" i="68" s="1"/>
  <c r="E384" i="75"/>
  <c r="I642" i="75"/>
  <c r="P21" i="75"/>
  <c r="P22" i="75"/>
  <c r="S21" i="75"/>
  <c r="I384" i="64"/>
  <c r="P22" i="64"/>
  <c r="G381" i="64"/>
  <c r="S21" i="64"/>
  <c r="J385" i="62"/>
  <c r="P22" i="62"/>
  <c r="G381" i="62"/>
  <c r="S21" i="62"/>
  <c r="E384" i="21"/>
  <c r="E390" i="21" s="1"/>
  <c r="S21" i="21"/>
  <c r="AI27" i="75"/>
  <c r="AJ27" i="75" s="1"/>
  <c r="AI30" i="75"/>
  <c r="AJ30" i="75" s="1"/>
  <c r="P21" i="64"/>
  <c r="AL13" i="21"/>
  <c r="AM13" i="21" s="1"/>
  <c r="AL11" i="21"/>
  <c r="AM11" i="21" s="1"/>
  <c r="AL12" i="21"/>
  <c r="AM12" i="21" s="1"/>
  <c r="O21" i="78"/>
  <c r="O17" i="78"/>
  <c r="AD17" i="78" s="1"/>
  <c r="S21" i="77"/>
  <c r="P22" i="77"/>
  <c r="AL15" i="77"/>
  <c r="AM15" i="77" s="1"/>
  <c r="AL11" i="77"/>
  <c r="AM11" i="77" s="1"/>
  <c r="AL12" i="77"/>
  <c r="AM12" i="77" s="1"/>
  <c r="AL13" i="77"/>
  <c r="AM13" i="77" s="1"/>
  <c r="AL16" i="77"/>
  <c r="AM16" i="77" s="1"/>
  <c r="X27" i="68"/>
  <c r="X28" i="68"/>
  <c r="I384" i="75"/>
  <c r="J667" i="75"/>
  <c r="I667" i="75" s="1"/>
  <c r="O30" i="75" s="1"/>
  <c r="F390" i="62"/>
  <c r="I384" i="21"/>
  <c r="I642" i="21"/>
  <c r="E384" i="77"/>
  <c r="E385" i="77" s="1"/>
  <c r="I384" i="77"/>
  <c r="I385" i="77" s="1"/>
  <c r="G390" i="62"/>
  <c r="F384" i="62"/>
  <c r="E384" i="62" s="1"/>
  <c r="G395" i="62"/>
  <c r="I384" i="62"/>
  <c r="I385" i="62" s="1"/>
  <c r="I390" i="62" s="1"/>
  <c r="I637" i="62"/>
  <c r="F384" i="64"/>
  <c r="E384" i="64" s="1"/>
  <c r="E390" i="64" s="1"/>
  <c r="E390" i="75"/>
  <c r="E395" i="75" s="1"/>
  <c r="O14" i="75" s="1"/>
  <c r="P14" i="75" s="1"/>
  <c r="G395" i="75"/>
  <c r="I385" i="75"/>
  <c r="I390" i="75" s="1"/>
  <c r="AI28" i="75"/>
  <c r="AJ28" i="75" s="1"/>
  <c r="AI31" i="75"/>
  <c r="AJ31" i="75" s="1"/>
  <c r="AI26" i="75"/>
  <c r="O17" i="76"/>
  <c r="AD17" i="76" s="1"/>
  <c r="O21" i="76"/>
  <c r="Z384" i="75"/>
  <c r="Y384" i="75" s="1"/>
  <c r="AI13" i="75" s="1"/>
  <c r="AJ13" i="75" s="1"/>
  <c r="AL36" i="75"/>
  <c r="AM36" i="75" s="1"/>
  <c r="AI38" i="75"/>
  <c r="AJ38" i="75" s="1"/>
  <c r="G390" i="64"/>
  <c r="O17" i="63"/>
  <c r="AD17" i="63" s="1"/>
  <c r="O21" i="63"/>
  <c r="F400" i="77"/>
  <c r="I637" i="77"/>
  <c r="O17" i="22"/>
  <c r="AD17" i="22" s="1"/>
  <c r="O21" i="22"/>
  <c r="AK43" i="21"/>
  <c r="AD169" i="21"/>
  <c r="AD345" i="21" s="1"/>
  <c r="AD390" i="21" s="1"/>
  <c r="AC390" i="21" s="1"/>
  <c r="Y603" i="21"/>
  <c r="AD667" i="21" s="1"/>
  <c r="AC667" i="21" s="1"/>
  <c r="Z174" i="21"/>
  <c r="Z350" i="21" s="1"/>
  <c r="Z395" i="21" s="1"/>
  <c r="Y395" i="21" s="1"/>
  <c r="AI16" i="21" s="1"/>
  <c r="AJ16" i="21" s="1"/>
  <c r="G381" i="77"/>
  <c r="G390" i="77" s="1"/>
  <c r="G418" i="68"/>
  <c r="V19" i="68" s="1"/>
  <c r="X19" i="68" s="1"/>
  <c r="I398" i="68"/>
  <c r="I675" i="68"/>
  <c r="G395" i="77"/>
  <c r="G400" i="77"/>
  <c r="G410" i="77" s="1"/>
  <c r="I667" i="77"/>
  <c r="E395" i="77"/>
  <c r="Z81" i="77"/>
  <c r="Z345" i="77" s="1"/>
  <c r="P21" i="77" s="1"/>
  <c r="AK43" i="77"/>
  <c r="Y450" i="77"/>
  <c r="AD642" i="77" s="1"/>
  <c r="AC642" i="77" s="1"/>
  <c r="AD76" i="77"/>
  <c r="AD340" i="77" s="1"/>
  <c r="AD385" i="77" s="1"/>
  <c r="AC385" i="77" s="1"/>
  <c r="AI35" i="64"/>
  <c r="AI38" i="64"/>
  <c r="AJ38" i="64" s="1"/>
  <c r="AI36" i="64"/>
  <c r="AJ36" i="64" s="1"/>
  <c r="AL35" i="64"/>
  <c r="AM35" i="64" s="1"/>
  <c r="AI37" i="64"/>
  <c r="AJ37" i="64" s="1"/>
  <c r="AL36" i="64"/>
  <c r="AM36" i="64" s="1"/>
  <c r="Z395" i="64"/>
  <c r="Y395" i="64" s="1"/>
  <c r="G384" i="21"/>
  <c r="U1" i="62"/>
  <c r="A1" i="62"/>
  <c r="AM32" i="62"/>
  <c r="M9" i="62"/>
  <c r="B2" i="62"/>
  <c r="M24" i="62"/>
  <c r="M2" i="62"/>
  <c r="O32" i="62"/>
  <c r="O39" i="62"/>
  <c r="M33" i="62"/>
  <c r="AJ35" i="75"/>
  <c r="F395" i="21"/>
  <c r="E395" i="21" s="1"/>
  <c r="E400" i="21" s="1"/>
  <c r="U1" i="64"/>
  <c r="A1" i="64"/>
  <c r="M24" i="64"/>
  <c r="O32" i="64"/>
  <c r="O39" i="64"/>
  <c r="M9" i="64"/>
  <c r="M2" i="64"/>
  <c r="M33" i="64"/>
  <c r="B2" i="64"/>
  <c r="AM32" i="64"/>
  <c r="AL16" i="75"/>
  <c r="AM16" i="75" s="1"/>
  <c r="AL14" i="75"/>
  <c r="AM14" i="75" s="1"/>
  <c r="AL12" i="75"/>
  <c r="AM12" i="75" s="1"/>
  <c r="AL15" i="75"/>
  <c r="AM15" i="75" s="1"/>
  <c r="AL13" i="75"/>
  <c r="AM13" i="75" s="1"/>
  <c r="AL11" i="75"/>
  <c r="AM11" i="75" s="1"/>
  <c r="Z390" i="62"/>
  <c r="Y390" i="62" s="1"/>
  <c r="Z384" i="64"/>
  <c r="Y384" i="64" s="1"/>
  <c r="AI28" i="62"/>
  <c r="AJ28" i="62" s="1"/>
  <c r="AI31" i="62"/>
  <c r="AJ31" i="62" s="1"/>
  <c r="AI26" i="62"/>
  <c r="AI29" i="62"/>
  <c r="AJ29" i="62" s="1"/>
  <c r="AI27" i="62"/>
  <c r="AJ27" i="62" s="1"/>
  <c r="AI30" i="62"/>
  <c r="AJ30" i="62" s="1"/>
  <c r="AI27" i="64"/>
  <c r="AJ27" i="64" s="1"/>
  <c r="AI30" i="64"/>
  <c r="AJ30" i="64" s="1"/>
  <c r="AI28" i="64"/>
  <c r="AJ28" i="64" s="1"/>
  <c r="AI26" i="64"/>
  <c r="AI31" i="64"/>
  <c r="AJ31" i="64" s="1"/>
  <c r="AI29" i="64"/>
  <c r="AJ29" i="64" s="1"/>
  <c r="AL12" i="64"/>
  <c r="AM12" i="64" s="1"/>
  <c r="AL15" i="64"/>
  <c r="AM15" i="64" s="1"/>
  <c r="AL16" i="64"/>
  <c r="AM16" i="64" s="1"/>
  <c r="AL14" i="64"/>
  <c r="AM14" i="64" s="1"/>
  <c r="AL11" i="64"/>
  <c r="AM11" i="64" s="1"/>
  <c r="AL13" i="64"/>
  <c r="AM13" i="64" s="1"/>
  <c r="AI37" i="62"/>
  <c r="AJ37" i="62" s="1"/>
  <c r="AI36" i="62"/>
  <c r="AJ36" i="62" s="1"/>
  <c r="AL35" i="62"/>
  <c r="AM35" i="62" s="1"/>
  <c r="AI38" i="62"/>
  <c r="AJ38" i="62" s="1"/>
  <c r="AI35" i="62"/>
  <c r="AL36" i="62"/>
  <c r="AM36" i="62" s="1"/>
  <c r="AJ26" i="75"/>
  <c r="E405" i="5"/>
  <c r="E400" i="5"/>
  <c r="R30" i="5"/>
  <c r="T30" i="5" s="1"/>
  <c r="R29" i="5"/>
  <c r="T29" i="5" s="1"/>
  <c r="R32" i="5"/>
  <c r="R31" i="5"/>
  <c r="T31" i="5" s="1"/>
  <c r="R27" i="5"/>
  <c r="T27" i="5" s="1"/>
  <c r="E419" i="5"/>
  <c r="E421" i="5"/>
  <c r="H411" i="5"/>
  <c r="W37" i="5" s="1"/>
  <c r="Y37" i="5" s="1"/>
  <c r="E411" i="5"/>
  <c r="E401" i="5"/>
  <c r="Z14" i="5"/>
  <c r="AA14" i="5" s="1"/>
  <c r="Z12" i="5"/>
  <c r="AA12" i="5" s="1"/>
  <c r="Z15" i="5"/>
  <c r="AA15" i="5" s="1"/>
  <c r="Z10" i="5"/>
  <c r="AA10" i="5" s="1"/>
  <c r="Z13" i="5"/>
  <c r="AA13" i="5" s="1"/>
  <c r="Z11" i="5"/>
  <c r="AA11" i="5" s="1"/>
  <c r="E392" i="5"/>
  <c r="E393" i="5" s="1"/>
  <c r="E398" i="5" s="1"/>
  <c r="P48" i="74"/>
  <c r="P19" i="74"/>
  <c r="AE19" i="74" s="1"/>
  <c r="P50" i="74"/>
  <c r="P50" i="28"/>
  <c r="P19" i="28"/>
  <c r="AE19" i="28" s="1"/>
  <c r="O4" i="4"/>
  <c r="AQ44" i="26"/>
  <c r="AS44" i="26" s="1"/>
  <c r="V36" i="26"/>
  <c r="X36" i="26" s="1"/>
  <c r="V38" i="26"/>
  <c r="X38" i="26" s="1"/>
  <c r="V34" i="26"/>
  <c r="X34" i="26" s="1"/>
  <c r="V35" i="26"/>
  <c r="X35" i="26" s="1"/>
  <c r="V37" i="26"/>
  <c r="X37" i="26" s="1"/>
  <c r="AT18" i="5"/>
  <c r="AT13" i="5"/>
  <c r="AU13" i="5" s="1"/>
  <c r="AT16" i="5"/>
  <c r="AU16" i="5" s="1"/>
  <c r="AT14" i="5"/>
  <c r="AU14" i="5" s="1"/>
  <c r="AT17" i="5"/>
  <c r="AT15" i="5"/>
  <c r="AW13" i="5"/>
  <c r="AU18" i="5"/>
  <c r="AW18" i="5"/>
  <c r="AW16" i="5"/>
  <c r="AW12" i="5"/>
  <c r="AU12" i="5"/>
  <c r="AU17" i="5"/>
  <c r="AW17" i="5"/>
  <c r="AU15" i="5"/>
  <c r="AW15" i="5"/>
  <c r="AW11" i="5"/>
  <c r="AU11" i="5"/>
  <c r="E35" i="4"/>
  <c r="G35" i="4" s="1"/>
  <c r="G36" i="4" s="1"/>
  <c r="O30" i="4" s="1"/>
  <c r="AA30" i="4" s="1"/>
  <c r="E31" i="4"/>
  <c r="G31" i="4" s="1"/>
  <c r="T7" i="72"/>
  <c r="Z1" i="72"/>
  <c r="P41" i="72"/>
  <c r="P2" i="72"/>
  <c r="T40" i="72"/>
  <c r="AW7" i="72"/>
  <c r="B2" i="72"/>
  <c r="P14" i="72"/>
  <c r="V20" i="59"/>
  <c r="X20" i="59" s="1"/>
  <c r="V17" i="59"/>
  <c r="X17" i="59" s="1"/>
  <c r="AE403" i="72"/>
  <c r="AD403" i="72" s="1"/>
  <c r="T27" i="72"/>
  <c r="AS31" i="72"/>
  <c r="T34" i="26"/>
  <c r="R19" i="26"/>
  <c r="T19" i="26" s="1"/>
  <c r="R18" i="26"/>
  <c r="T18" i="26" s="1"/>
  <c r="R22" i="26"/>
  <c r="T22" i="26" s="1"/>
  <c r="R16" i="26"/>
  <c r="T16" i="26" s="1"/>
  <c r="R20" i="26"/>
  <c r="T20" i="26" s="1"/>
  <c r="R17" i="26"/>
  <c r="T17" i="26" s="1"/>
  <c r="R21" i="26"/>
  <c r="T21" i="26" s="1"/>
  <c r="AU24" i="26"/>
  <c r="AW24" i="26" s="1"/>
  <c r="AU25" i="26"/>
  <c r="AW25" i="26" s="1"/>
  <c r="AU26" i="26"/>
  <c r="AW26" i="26" s="1"/>
  <c r="AU23" i="26"/>
  <c r="AW23" i="26" s="1"/>
  <c r="AU19" i="26"/>
  <c r="AW19" i="26" s="1"/>
  <c r="AU22" i="26"/>
  <c r="AW22" i="26" s="1"/>
  <c r="AU18" i="26"/>
  <c r="AW18" i="26" s="1"/>
  <c r="AU21" i="26"/>
  <c r="AW21" i="26" s="1"/>
  <c r="AU20" i="26"/>
  <c r="AW20" i="26" s="1"/>
  <c r="AQ24" i="26"/>
  <c r="AS24" i="26" s="1"/>
  <c r="AQ21" i="26"/>
  <c r="AS21" i="26" s="1"/>
  <c r="AQ20" i="26"/>
  <c r="AS20" i="26" s="1"/>
  <c r="AQ19" i="26"/>
  <c r="AS19" i="26" s="1"/>
  <c r="AQ23" i="26"/>
  <c r="AS23" i="26" s="1"/>
  <c r="AQ18" i="26"/>
  <c r="AS18" i="26" s="1"/>
  <c r="AQ22" i="26"/>
  <c r="AS22" i="26" s="1"/>
  <c r="AQ26" i="26"/>
  <c r="AS26" i="26" s="1"/>
  <c r="AQ25" i="26"/>
  <c r="AS25" i="26" s="1"/>
  <c r="AU24" i="57"/>
  <c r="AW24" i="57" s="1"/>
  <c r="AU19" i="57"/>
  <c r="AW19" i="57" s="1"/>
  <c r="AU22" i="57"/>
  <c r="AW22" i="57" s="1"/>
  <c r="AU21" i="57"/>
  <c r="AW21" i="57" s="1"/>
  <c r="AU18" i="57"/>
  <c r="AW18" i="57" s="1"/>
  <c r="AU25" i="57"/>
  <c r="AW25" i="57" s="1"/>
  <c r="AU20" i="57"/>
  <c r="AW20" i="57" s="1"/>
  <c r="AU26" i="57"/>
  <c r="AW26" i="57" s="1"/>
  <c r="AU23" i="57"/>
  <c r="AW23" i="57" s="1"/>
  <c r="E30" i="4"/>
  <c r="G30" i="4" s="1"/>
  <c r="O5" i="4"/>
  <c r="E29" i="4"/>
  <c r="G29" i="4" s="1"/>
  <c r="P6" i="4"/>
  <c r="Q34" i="2"/>
  <c r="G44" i="2"/>
  <c r="U16" i="2" s="1"/>
  <c r="AB16" i="2" s="1"/>
  <c r="Q22" i="2"/>
  <c r="AB22" i="2" s="1"/>
  <c r="L48" i="80" l="1"/>
  <c r="P96" i="80"/>
  <c r="O96" i="80"/>
  <c r="Q96" i="80"/>
  <c r="K97" i="80"/>
  <c r="I146" i="80"/>
  <c r="I149" i="80" s="1"/>
  <c r="K149" i="80" s="1"/>
  <c r="L149" i="80" s="1"/>
  <c r="G32" i="32"/>
  <c r="F21" i="33"/>
  <c r="H21" i="33" s="1"/>
  <c r="H25" i="33" s="1"/>
  <c r="F50" i="33"/>
  <c r="H50" i="33" s="1"/>
  <c r="H55" i="33" s="1"/>
  <c r="V8" i="33" s="1"/>
  <c r="F223" i="32"/>
  <c r="F311" i="32" s="1"/>
  <c r="W355" i="32" s="1"/>
  <c r="A1" i="26"/>
  <c r="P32" i="26"/>
  <c r="P14" i="26"/>
  <c r="Z1" i="26"/>
  <c r="AQ32" i="68"/>
  <c r="AS32" i="68" s="1"/>
  <c r="P2" i="26"/>
  <c r="AW45" i="26"/>
  <c r="T46" i="26"/>
  <c r="AC92" i="79"/>
  <c r="AB92" i="79"/>
  <c r="T7" i="59"/>
  <c r="AQ33" i="68"/>
  <c r="AS33" i="68" s="1"/>
  <c r="AW7" i="26"/>
  <c r="X24" i="28" s="1"/>
  <c r="AC156" i="79"/>
  <c r="AB156" i="79"/>
  <c r="AD156" i="79"/>
  <c r="M51" i="33"/>
  <c r="O51" i="33" s="1"/>
  <c r="M36" i="33"/>
  <c r="O36" i="33" s="1"/>
  <c r="O38" i="33" s="1"/>
  <c r="M22" i="33"/>
  <c r="O22" i="33" s="1"/>
  <c r="G266" i="32"/>
  <c r="T16" i="60"/>
  <c r="AE16" i="60" s="1"/>
  <c r="P42" i="60"/>
  <c r="AE42" i="60" s="1"/>
  <c r="P14" i="59"/>
  <c r="AU36" i="26"/>
  <c r="AW36" i="26" s="1"/>
  <c r="AU31" i="26"/>
  <c r="AW31" i="26" s="1"/>
  <c r="AU34" i="26"/>
  <c r="AW34" i="26" s="1"/>
  <c r="AU32" i="26"/>
  <c r="AW32" i="26" s="1"/>
  <c r="AU33" i="26"/>
  <c r="AW33" i="26" s="1"/>
  <c r="AQ31" i="68"/>
  <c r="AS31" i="68" s="1"/>
  <c r="P14" i="57"/>
  <c r="AU42" i="26"/>
  <c r="AW42" i="26" s="1"/>
  <c r="AQ42" i="72"/>
  <c r="AS42" i="72" s="1"/>
  <c r="P41" i="26"/>
  <c r="V36" i="33"/>
  <c r="V59" i="33"/>
  <c r="G90" i="32"/>
  <c r="M18" i="33"/>
  <c r="O18" i="33" s="1"/>
  <c r="O25" i="33" s="1"/>
  <c r="M43" i="33"/>
  <c r="O43" i="33" s="1"/>
  <c r="O48" i="33" s="1"/>
  <c r="V6" i="33" s="1"/>
  <c r="AD6" i="33" s="1"/>
  <c r="G96" i="32"/>
  <c r="AF29" i="32"/>
  <c r="AG29" i="32" s="1"/>
  <c r="O18" i="32"/>
  <c r="P18" i="32" s="1"/>
  <c r="AF28" i="32"/>
  <c r="AG28" i="32" s="1"/>
  <c r="O17" i="32"/>
  <c r="P17" i="32" s="1"/>
  <c r="O13" i="32"/>
  <c r="P13" i="32" s="1"/>
  <c r="O12" i="32"/>
  <c r="P12" i="32" s="1"/>
  <c r="O16" i="32"/>
  <c r="P16" i="32" s="1"/>
  <c r="O15" i="32"/>
  <c r="P15" i="32" s="1"/>
  <c r="AC315" i="32"/>
  <c r="AC14" i="32" s="1"/>
  <c r="AD14" i="32" s="1"/>
  <c r="AF31" i="32"/>
  <c r="AG31" i="32" s="1"/>
  <c r="AF30" i="32"/>
  <c r="AG30" i="32" s="1"/>
  <c r="AC11" i="32"/>
  <c r="AD11" i="32" s="1"/>
  <c r="AC13" i="32"/>
  <c r="AD13" i="32" s="1"/>
  <c r="AC10" i="32"/>
  <c r="AD10" i="32" s="1"/>
  <c r="AC16" i="32"/>
  <c r="AD16" i="32" s="1"/>
  <c r="AF27" i="32"/>
  <c r="AG27" i="32" s="1"/>
  <c r="AC12" i="32"/>
  <c r="AD12" i="32" s="1"/>
  <c r="AF25" i="32"/>
  <c r="AG25" i="32" s="1"/>
  <c r="AF26" i="32"/>
  <c r="AG26" i="32" s="1"/>
  <c r="G650" i="59"/>
  <c r="E347" i="59"/>
  <c r="F392" i="59" s="1"/>
  <c r="E392" i="59" s="1"/>
  <c r="V19" i="59"/>
  <c r="X19" i="59" s="1"/>
  <c r="V18" i="59"/>
  <c r="X18" i="59" s="1"/>
  <c r="V21" i="59"/>
  <c r="X21" i="59" s="1"/>
  <c r="V22" i="59"/>
  <c r="X22" i="59" s="1"/>
  <c r="T28" i="59"/>
  <c r="X30" i="59" s="1"/>
  <c r="E353" i="59"/>
  <c r="F398" i="59" s="1"/>
  <c r="T27" i="59"/>
  <c r="T84" i="79" s="1"/>
  <c r="Y84" i="79" s="1"/>
  <c r="I348" i="59"/>
  <c r="J393" i="59" s="1"/>
  <c r="I347" i="59"/>
  <c r="J392" i="59" s="1"/>
  <c r="I392" i="59" s="1"/>
  <c r="J650" i="59"/>
  <c r="I650" i="59" s="1"/>
  <c r="I675" i="59" s="1"/>
  <c r="P8" i="57"/>
  <c r="P2" i="57"/>
  <c r="T40" i="57"/>
  <c r="X28" i="57"/>
  <c r="P32" i="72"/>
  <c r="T7" i="57"/>
  <c r="P41" i="57"/>
  <c r="Z1" i="57"/>
  <c r="T46" i="72"/>
  <c r="AE16" i="58"/>
  <c r="T46" i="57"/>
  <c r="P8" i="72"/>
  <c r="Z1" i="59"/>
  <c r="P8" i="59"/>
  <c r="T28" i="72"/>
  <c r="R45" i="68"/>
  <c r="T45" i="68" s="1"/>
  <c r="A1" i="59"/>
  <c r="P32" i="57"/>
  <c r="P40" i="70"/>
  <c r="AE40" i="70" s="1"/>
  <c r="P16" i="70"/>
  <c r="AE16" i="70" s="1"/>
  <c r="J353" i="57"/>
  <c r="J398" i="57" s="1"/>
  <c r="X27" i="57"/>
  <c r="S91" i="79" s="1"/>
  <c r="Y91" i="79" s="1"/>
  <c r="F353" i="57"/>
  <c r="T28" i="57" s="1"/>
  <c r="J650" i="57"/>
  <c r="I650" i="57" s="1"/>
  <c r="I675" i="57" s="1"/>
  <c r="V34" i="57" s="1"/>
  <c r="X34" i="57" s="1"/>
  <c r="S157" i="79" s="1"/>
  <c r="J348" i="57"/>
  <c r="J393" i="57" s="1"/>
  <c r="I393" i="57" s="1"/>
  <c r="V21" i="57"/>
  <c r="X21" i="57" s="1"/>
  <c r="V20" i="57"/>
  <c r="X20" i="57" s="1"/>
  <c r="V22" i="57"/>
  <c r="X22" i="57" s="1"/>
  <c r="V16" i="57"/>
  <c r="X16" i="57" s="1"/>
  <c r="V19" i="57"/>
  <c r="X19" i="57" s="1"/>
  <c r="V17" i="57"/>
  <c r="X17" i="57" s="1"/>
  <c r="A1" i="57"/>
  <c r="B2" i="57"/>
  <c r="E398" i="68"/>
  <c r="R19" i="68" s="1"/>
  <c r="T19" i="68" s="1"/>
  <c r="G395" i="64"/>
  <c r="I385" i="64"/>
  <c r="M42" i="8"/>
  <c r="AB42" i="8" s="1"/>
  <c r="G49" i="8"/>
  <c r="AQ31" i="57"/>
  <c r="AS31" i="57" s="1"/>
  <c r="AQ34" i="57"/>
  <c r="AS34" i="57" s="1"/>
  <c r="AQ32" i="57"/>
  <c r="AS32" i="57" s="1"/>
  <c r="AQ33" i="57"/>
  <c r="AS33" i="57" s="1"/>
  <c r="AQ36" i="57"/>
  <c r="AS36" i="57" s="1"/>
  <c r="R17" i="72"/>
  <c r="T17" i="72" s="1"/>
  <c r="R18" i="72"/>
  <c r="T18" i="72" s="1"/>
  <c r="R19" i="72"/>
  <c r="T19" i="72" s="1"/>
  <c r="R21" i="72"/>
  <c r="T21" i="72" s="1"/>
  <c r="R22" i="72"/>
  <c r="T22" i="72" s="1"/>
  <c r="R16" i="72"/>
  <c r="T16" i="72" s="1"/>
  <c r="R20" i="72"/>
  <c r="T20" i="72" s="1"/>
  <c r="I393" i="72"/>
  <c r="R44" i="72" s="1"/>
  <c r="T44" i="72" s="1"/>
  <c r="AQ42" i="59"/>
  <c r="AS42" i="59" s="1"/>
  <c r="AD398" i="59"/>
  <c r="AQ26" i="59" s="1"/>
  <c r="AS26" i="59" s="1"/>
  <c r="AQ41" i="57"/>
  <c r="AS41" i="57" s="1"/>
  <c r="AQ42" i="57"/>
  <c r="AS42" i="57" s="1"/>
  <c r="AE392" i="57"/>
  <c r="AD392" i="57" s="1"/>
  <c r="T29" i="57"/>
  <c r="S87" i="79" s="1"/>
  <c r="Y87" i="79" s="1"/>
  <c r="X29" i="72"/>
  <c r="AQ23" i="72"/>
  <c r="AS23" i="72" s="1"/>
  <c r="V36" i="72"/>
  <c r="X36" i="72" s="1"/>
  <c r="V37" i="72"/>
  <c r="X37" i="72" s="1"/>
  <c r="V38" i="72"/>
  <c r="X38" i="72" s="1"/>
  <c r="X30" i="72"/>
  <c r="V34" i="72"/>
  <c r="X34" i="72" s="1"/>
  <c r="V35" i="72"/>
  <c r="X35" i="72" s="1"/>
  <c r="AU33" i="59"/>
  <c r="AW33" i="59" s="1"/>
  <c r="AU36" i="59"/>
  <c r="AW36" i="59" s="1"/>
  <c r="AU34" i="59"/>
  <c r="AW34" i="59" s="1"/>
  <c r="AU35" i="59"/>
  <c r="AW35" i="59" s="1"/>
  <c r="AU31" i="59"/>
  <c r="AW31" i="59" s="1"/>
  <c r="AQ44" i="59"/>
  <c r="AS44" i="59" s="1"/>
  <c r="AQ43" i="59"/>
  <c r="AS43" i="59" s="1"/>
  <c r="AU41" i="59"/>
  <c r="AW41" i="59" s="1"/>
  <c r="AQ41" i="59"/>
  <c r="AS41" i="59" s="1"/>
  <c r="AU42" i="59"/>
  <c r="AW42" i="59" s="1"/>
  <c r="AQ19" i="59"/>
  <c r="AS19" i="59" s="1"/>
  <c r="AW7" i="59"/>
  <c r="P32" i="59"/>
  <c r="P41" i="59"/>
  <c r="P2" i="59"/>
  <c r="T40" i="59"/>
  <c r="T46" i="59"/>
  <c r="AQ44" i="57"/>
  <c r="AS44" i="57" s="1"/>
  <c r="AQ43" i="57"/>
  <c r="AS43" i="57" s="1"/>
  <c r="AU42" i="57"/>
  <c r="AW42" i="57" s="1"/>
  <c r="AU41" i="57"/>
  <c r="AW41" i="57" s="1"/>
  <c r="R13" i="75"/>
  <c r="S13" i="75" s="1"/>
  <c r="AU34" i="72"/>
  <c r="AW34" i="72" s="1"/>
  <c r="R34" i="59"/>
  <c r="T34" i="59" s="1"/>
  <c r="T158" i="79" s="1"/>
  <c r="Y158" i="79" s="1"/>
  <c r="R37" i="59"/>
  <c r="T37" i="59" s="1"/>
  <c r="R38" i="59"/>
  <c r="T38" i="59" s="1"/>
  <c r="R36" i="59"/>
  <c r="T36" i="59" s="1"/>
  <c r="R35" i="59"/>
  <c r="T35" i="59" s="1"/>
  <c r="AU32" i="72"/>
  <c r="AW32" i="72" s="1"/>
  <c r="AU35" i="72"/>
  <c r="AW35" i="72" s="1"/>
  <c r="AQ41" i="72"/>
  <c r="AS41" i="72" s="1"/>
  <c r="AQ43" i="72"/>
  <c r="AS43" i="72" s="1"/>
  <c r="R37" i="72"/>
  <c r="T37" i="72" s="1"/>
  <c r="R36" i="72"/>
  <c r="T36" i="72" s="1"/>
  <c r="R35" i="72"/>
  <c r="T35" i="72" s="1"/>
  <c r="R34" i="72"/>
  <c r="T34" i="72" s="1"/>
  <c r="R38" i="72"/>
  <c r="T38" i="72" s="1"/>
  <c r="AU42" i="72"/>
  <c r="AW42" i="72" s="1"/>
  <c r="AQ44" i="72"/>
  <c r="AS44" i="72" s="1"/>
  <c r="AU41" i="72"/>
  <c r="AW41" i="72" s="1"/>
  <c r="AU36" i="72"/>
  <c r="AW36" i="72" s="1"/>
  <c r="AU33" i="72"/>
  <c r="AW33" i="72" s="1"/>
  <c r="X29" i="26"/>
  <c r="AQ20" i="72"/>
  <c r="AS20" i="72" s="1"/>
  <c r="X30" i="26"/>
  <c r="X46" i="26"/>
  <c r="AB12" i="8"/>
  <c r="Q25" i="8" s="1"/>
  <c r="AO43" i="7"/>
  <c r="Y37" i="7"/>
  <c r="AB34" i="2"/>
  <c r="W36" i="5"/>
  <c r="Y36" i="5" s="1"/>
  <c r="S22" i="62"/>
  <c r="O32" i="21"/>
  <c r="A1" i="21"/>
  <c r="P21" i="21"/>
  <c r="S22" i="21" s="1"/>
  <c r="P5" i="4"/>
  <c r="AE398" i="68"/>
  <c r="AD398" i="68" s="1"/>
  <c r="T28" i="68"/>
  <c r="X30" i="68" s="1"/>
  <c r="T27" i="68"/>
  <c r="AQ42" i="68"/>
  <c r="AS42" i="68" s="1"/>
  <c r="AQ43" i="68"/>
  <c r="AS43" i="68" s="1"/>
  <c r="AQ41" i="68"/>
  <c r="AU41" i="68"/>
  <c r="AW41" i="68" s="1"/>
  <c r="AQ44" i="68"/>
  <c r="AS44" i="68" s="1"/>
  <c r="AU42" i="68"/>
  <c r="AW42" i="68" s="1"/>
  <c r="Z1" i="68"/>
  <c r="T7" i="68"/>
  <c r="P32" i="68"/>
  <c r="P8" i="68"/>
  <c r="P2" i="68"/>
  <c r="P14" i="68"/>
  <c r="P41" i="68"/>
  <c r="B2" i="68"/>
  <c r="AW7" i="68"/>
  <c r="T46" i="68"/>
  <c r="T40" i="68"/>
  <c r="AU36" i="68"/>
  <c r="AW36" i="68" s="1"/>
  <c r="AU34" i="68"/>
  <c r="AW34" i="68" s="1"/>
  <c r="AU31" i="68"/>
  <c r="AU33" i="68"/>
  <c r="AW33" i="68" s="1"/>
  <c r="AU35" i="68"/>
  <c r="AW35" i="68" s="1"/>
  <c r="AU32" i="68"/>
  <c r="AW32" i="68" s="1"/>
  <c r="AQ21" i="72"/>
  <c r="AS21" i="72" s="1"/>
  <c r="AQ19" i="72"/>
  <c r="AS19" i="72" s="1"/>
  <c r="AT54" i="26"/>
  <c r="X40" i="26"/>
  <c r="O29" i="75"/>
  <c r="P29" i="75" s="1"/>
  <c r="O27" i="75"/>
  <c r="P27" i="75" s="1"/>
  <c r="S36" i="75"/>
  <c r="O26" i="75"/>
  <c r="P26" i="75" s="1"/>
  <c r="O28" i="75"/>
  <c r="P28" i="75" s="1"/>
  <c r="O31" i="75"/>
  <c r="O15" i="75"/>
  <c r="P15" i="75" s="1"/>
  <c r="O38" i="75"/>
  <c r="P38" i="75" s="1"/>
  <c r="O37" i="75"/>
  <c r="P37" i="75" s="1"/>
  <c r="O13" i="75"/>
  <c r="P13" i="75" s="1"/>
  <c r="O11" i="75"/>
  <c r="P11" i="75" s="1"/>
  <c r="S35" i="75"/>
  <c r="O35" i="75"/>
  <c r="P35" i="75" s="1"/>
  <c r="O12" i="75"/>
  <c r="P12" i="75" s="1"/>
  <c r="O36" i="75"/>
  <c r="P36" i="75" s="1"/>
  <c r="S22" i="75"/>
  <c r="S22" i="64"/>
  <c r="R13" i="64"/>
  <c r="S13" i="64" s="1"/>
  <c r="E390" i="62"/>
  <c r="I642" i="62"/>
  <c r="O27" i="62" s="1"/>
  <c r="P27" i="62" s="1"/>
  <c r="O37" i="62"/>
  <c r="P37" i="62" s="1"/>
  <c r="R15" i="62"/>
  <c r="S15" i="62" s="1"/>
  <c r="O36" i="62"/>
  <c r="R36" i="62"/>
  <c r="S36" i="62" s="1"/>
  <c r="R35" i="62"/>
  <c r="S35" i="62" s="1"/>
  <c r="O35" i="62"/>
  <c r="P35" i="62" s="1"/>
  <c r="O38" i="62"/>
  <c r="P38" i="62" s="1"/>
  <c r="I385" i="21"/>
  <c r="I390" i="21" s="1"/>
  <c r="R35" i="21" s="1"/>
  <c r="S35" i="21" s="1"/>
  <c r="AI16" i="75"/>
  <c r="AJ16" i="75" s="1"/>
  <c r="AK44" i="75"/>
  <c r="AI12" i="75"/>
  <c r="AJ12" i="75" s="1"/>
  <c r="O16" i="75"/>
  <c r="P16" i="75" s="1"/>
  <c r="AI14" i="75"/>
  <c r="AJ14" i="75" s="1"/>
  <c r="AI15" i="75"/>
  <c r="AJ15" i="75" s="1"/>
  <c r="AI11" i="75"/>
  <c r="AJ11" i="75" s="1"/>
  <c r="AI15" i="21"/>
  <c r="AJ15" i="21" s="1"/>
  <c r="S22" i="77"/>
  <c r="AM32" i="77"/>
  <c r="O39" i="77"/>
  <c r="V20" i="68"/>
  <c r="X20" i="68" s="1"/>
  <c r="V44" i="68"/>
  <c r="X44" i="68" s="1"/>
  <c r="R43" i="68"/>
  <c r="T43" i="68" s="1"/>
  <c r="R16" i="75"/>
  <c r="S16" i="75" s="1"/>
  <c r="P31" i="75"/>
  <c r="P30" i="75"/>
  <c r="R14" i="64"/>
  <c r="S14" i="64" s="1"/>
  <c r="I672" i="21"/>
  <c r="O28" i="21" s="1"/>
  <c r="E390" i="77"/>
  <c r="R16" i="62"/>
  <c r="S16" i="62" s="1"/>
  <c r="R13" i="62"/>
  <c r="S13" i="62" s="1"/>
  <c r="R11" i="62"/>
  <c r="S11" i="62" s="1"/>
  <c r="R12" i="62"/>
  <c r="S12" i="62" s="1"/>
  <c r="R14" i="62"/>
  <c r="S14" i="62" s="1"/>
  <c r="P36" i="62"/>
  <c r="E395" i="62"/>
  <c r="R15" i="64"/>
  <c r="S15" i="64" s="1"/>
  <c r="R16" i="64"/>
  <c r="S16" i="64" s="1"/>
  <c r="I667" i="64"/>
  <c r="O30" i="64" s="1"/>
  <c r="R12" i="64"/>
  <c r="S12" i="64" s="1"/>
  <c r="E395" i="64"/>
  <c r="O15" i="64" s="1"/>
  <c r="P15" i="64" s="1"/>
  <c r="I390" i="64"/>
  <c r="O38" i="64" s="1"/>
  <c r="R11" i="64"/>
  <c r="S11" i="64" s="1"/>
  <c r="R15" i="75"/>
  <c r="S15" i="75" s="1"/>
  <c r="R12" i="75"/>
  <c r="S12" i="75" s="1"/>
  <c r="R14" i="75"/>
  <c r="S14" i="75" s="1"/>
  <c r="R11" i="75"/>
  <c r="S11" i="75" s="1"/>
  <c r="AK45" i="75"/>
  <c r="I386" i="77"/>
  <c r="I642" i="77"/>
  <c r="AI11" i="21"/>
  <c r="AJ11" i="21" s="1"/>
  <c r="AI14" i="21"/>
  <c r="AJ14" i="21" s="1"/>
  <c r="AI13" i="21"/>
  <c r="AJ13" i="21" s="1"/>
  <c r="AI12" i="21"/>
  <c r="AJ12" i="21" s="1"/>
  <c r="AI38" i="21"/>
  <c r="AJ38" i="21" s="1"/>
  <c r="AL36" i="21"/>
  <c r="AM36" i="21" s="1"/>
  <c r="AI37" i="21"/>
  <c r="AJ37" i="21" s="1"/>
  <c r="AL35" i="21"/>
  <c r="AM35" i="21" s="1"/>
  <c r="AI36" i="21"/>
  <c r="AJ36" i="21" s="1"/>
  <c r="AI35" i="21"/>
  <c r="B2" i="21"/>
  <c r="M33" i="21"/>
  <c r="AM32" i="21"/>
  <c r="M9" i="21"/>
  <c r="U1" i="21"/>
  <c r="AM39" i="21"/>
  <c r="M2" i="21"/>
  <c r="O39" i="21"/>
  <c r="M24" i="21"/>
  <c r="AI29" i="21"/>
  <c r="AJ29" i="21" s="1"/>
  <c r="AI30" i="21"/>
  <c r="AJ30" i="21" s="1"/>
  <c r="AI28" i="21"/>
  <c r="AJ28" i="21" s="1"/>
  <c r="AI26" i="21"/>
  <c r="AJ26" i="21" s="1"/>
  <c r="AI27" i="21"/>
  <c r="AJ27" i="21" s="1"/>
  <c r="AI31" i="21"/>
  <c r="AJ31" i="21" s="1"/>
  <c r="V22" i="68"/>
  <c r="X22" i="68" s="1"/>
  <c r="V17" i="68"/>
  <c r="X17" i="68" s="1"/>
  <c r="V16" i="68"/>
  <c r="X16" i="68" s="1"/>
  <c r="V21" i="68"/>
  <c r="X21" i="68" s="1"/>
  <c r="V18" i="68"/>
  <c r="X18" i="68" s="1"/>
  <c r="V34" i="68"/>
  <c r="V35" i="68"/>
  <c r="X35" i="68" s="1"/>
  <c r="V36" i="68"/>
  <c r="X36" i="68" s="1"/>
  <c r="V38" i="68"/>
  <c r="X38" i="68" s="1"/>
  <c r="V43" i="68"/>
  <c r="X43" i="68" s="1"/>
  <c r="R44" i="68"/>
  <c r="T44" i="68" s="1"/>
  <c r="V37" i="68"/>
  <c r="X37" i="68" s="1"/>
  <c r="R14" i="77"/>
  <c r="S14" i="77" s="1"/>
  <c r="R12" i="77"/>
  <c r="S12" i="77" s="1"/>
  <c r="R11" i="77"/>
  <c r="S11" i="77" s="1"/>
  <c r="R13" i="77"/>
  <c r="S13" i="77" s="1"/>
  <c r="R16" i="77"/>
  <c r="S16" i="77" s="1"/>
  <c r="R15" i="77"/>
  <c r="S15" i="77" s="1"/>
  <c r="E400" i="77"/>
  <c r="E410" i="77" s="1"/>
  <c r="AI37" i="77"/>
  <c r="AJ37" i="77" s="1"/>
  <c r="AI36" i="77"/>
  <c r="AJ36" i="77" s="1"/>
  <c r="AL36" i="77"/>
  <c r="AM36" i="77" s="1"/>
  <c r="AL35" i="77"/>
  <c r="AM35" i="77" s="1"/>
  <c r="AI38" i="77"/>
  <c r="AJ38" i="77" s="1"/>
  <c r="AI26" i="77"/>
  <c r="AI31" i="77"/>
  <c r="AJ31" i="77" s="1"/>
  <c r="AI28" i="77"/>
  <c r="AJ28" i="77" s="1"/>
  <c r="AI27" i="77"/>
  <c r="AJ27" i="77" s="1"/>
  <c r="AI30" i="77"/>
  <c r="AJ30" i="77" s="1"/>
  <c r="AI29" i="77"/>
  <c r="AJ29" i="77" s="1"/>
  <c r="AM39" i="77"/>
  <c r="M24" i="77"/>
  <c r="M2" i="77"/>
  <c r="O32" i="77"/>
  <c r="M9" i="77"/>
  <c r="B2" i="77"/>
  <c r="M33" i="77"/>
  <c r="U1" i="77"/>
  <c r="AI35" i="77"/>
  <c r="Z390" i="77"/>
  <c r="Y390" i="77" s="1"/>
  <c r="M44" i="2"/>
  <c r="AB44" i="2" s="1"/>
  <c r="M42" i="2"/>
  <c r="AB42" i="2" s="1"/>
  <c r="AQ22" i="72"/>
  <c r="AS22" i="72" s="1"/>
  <c r="AW14" i="5"/>
  <c r="AI14" i="64"/>
  <c r="AJ14" i="64" s="1"/>
  <c r="AI12" i="64"/>
  <c r="AJ12" i="64" s="1"/>
  <c r="AI15" i="64"/>
  <c r="AJ15" i="64" s="1"/>
  <c r="AI16" i="64"/>
  <c r="AJ16" i="64" s="1"/>
  <c r="AI13" i="64"/>
  <c r="AJ13" i="64" s="1"/>
  <c r="AI11" i="64"/>
  <c r="AJ11" i="64" s="1"/>
  <c r="AI11" i="62"/>
  <c r="AJ11" i="62" s="1"/>
  <c r="AI16" i="62"/>
  <c r="AJ16" i="62" s="1"/>
  <c r="AI15" i="62"/>
  <c r="AJ15" i="62" s="1"/>
  <c r="AI14" i="62"/>
  <c r="AJ14" i="62" s="1"/>
  <c r="AI13" i="62"/>
  <c r="AJ13" i="62" s="1"/>
  <c r="AI12" i="62"/>
  <c r="AJ12" i="62" s="1"/>
  <c r="AJ35" i="64"/>
  <c r="AK45" i="64" s="1"/>
  <c r="AJ35" i="62"/>
  <c r="AK45" i="62" s="1"/>
  <c r="AJ26" i="64"/>
  <c r="AK44" i="64" s="1"/>
  <c r="O14" i="21"/>
  <c r="P14" i="21" s="1"/>
  <c r="O16" i="21"/>
  <c r="P16" i="21" s="1"/>
  <c r="O13" i="21"/>
  <c r="P13" i="21" s="1"/>
  <c r="O12" i="21"/>
  <c r="P12" i="21" s="1"/>
  <c r="O11" i="21"/>
  <c r="P11" i="21" s="1"/>
  <c r="O15" i="21"/>
  <c r="P15" i="21" s="1"/>
  <c r="R13" i="21"/>
  <c r="S13" i="21" s="1"/>
  <c r="R12" i="21"/>
  <c r="S12" i="21" s="1"/>
  <c r="R14" i="21"/>
  <c r="S14" i="21" s="1"/>
  <c r="R15" i="21"/>
  <c r="S15" i="21" s="1"/>
  <c r="R11" i="21"/>
  <c r="S11" i="21" s="1"/>
  <c r="R16" i="21"/>
  <c r="S16" i="21" s="1"/>
  <c r="P4" i="4"/>
  <c r="AJ26" i="62"/>
  <c r="AK44" i="62" s="1"/>
  <c r="Y33" i="5"/>
  <c r="U20" i="2" s="1"/>
  <c r="R39" i="5"/>
  <c r="T39" i="5" s="1"/>
  <c r="R36" i="5"/>
  <c r="T36" i="5" s="1"/>
  <c r="R38" i="5"/>
  <c r="T38" i="5" s="1"/>
  <c r="R37" i="5"/>
  <c r="T37" i="5" s="1"/>
  <c r="R15" i="5"/>
  <c r="S15" i="5" s="1"/>
  <c r="R12" i="5"/>
  <c r="S12" i="5" s="1"/>
  <c r="R10" i="5"/>
  <c r="S10" i="5" s="1"/>
  <c r="R11" i="5"/>
  <c r="S11" i="5" s="1"/>
  <c r="R13" i="5"/>
  <c r="U13" i="5" s="1"/>
  <c r="R16" i="5"/>
  <c r="S16" i="5" s="1"/>
  <c r="R14" i="5"/>
  <c r="U14" i="5" s="1"/>
  <c r="AQ25" i="72"/>
  <c r="AS25" i="72" s="1"/>
  <c r="AQ26" i="72"/>
  <c r="AS26" i="72" s="1"/>
  <c r="AQ18" i="72"/>
  <c r="AS18" i="72" s="1"/>
  <c r="AQ24" i="72"/>
  <c r="AS24" i="72" s="1"/>
  <c r="AY11" i="5"/>
  <c r="AY12" i="5"/>
  <c r="AY15" i="5"/>
  <c r="AY17" i="5"/>
  <c r="AY14" i="5"/>
  <c r="AY16" i="5"/>
  <c r="AY18" i="5"/>
  <c r="AY13" i="5"/>
  <c r="L5" i="4"/>
  <c r="G32" i="4"/>
  <c r="G37" i="4" s="1"/>
  <c r="L4" i="4"/>
  <c r="L6" i="4"/>
  <c r="Q20" i="2"/>
  <c r="G310" i="32" l="1"/>
  <c r="X354" i="32" s="1"/>
  <c r="AC353" i="32" s="1"/>
  <c r="L96" i="80"/>
  <c r="AC354" i="32"/>
  <c r="I34" i="80"/>
  <c r="K34" i="80" s="1"/>
  <c r="O97" i="80"/>
  <c r="Q97" i="80"/>
  <c r="P97" i="80"/>
  <c r="P50" i="60"/>
  <c r="P19" i="60"/>
  <c r="AE19" i="60" s="1"/>
  <c r="T115" i="79" s="1"/>
  <c r="Y115" i="79" s="1"/>
  <c r="T109" i="79"/>
  <c r="Y109" i="79" s="1"/>
  <c r="P48" i="60"/>
  <c r="AB158" i="79"/>
  <c r="AC158" i="79"/>
  <c r="AD158" i="79"/>
  <c r="Z92" i="79"/>
  <c r="Z36" i="33"/>
  <c r="AD36" i="33" s="1"/>
  <c r="I70" i="80" s="1"/>
  <c r="K70" i="80" s="1"/>
  <c r="Z59" i="33"/>
  <c r="AD59" i="33" s="1"/>
  <c r="I90" i="80" s="1"/>
  <c r="K90" i="80" s="1"/>
  <c r="AQ25" i="59"/>
  <c r="AS25" i="59" s="1"/>
  <c r="L310" i="32"/>
  <c r="L311" i="32" s="1"/>
  <c r="V26" i="33"/>
  <c r="V49" i="33"/>
  <c r="AQ21" i="59"/>
  <c r="AS21" i="59" s="1"/>
  <c r="X30" i="57"/>
  <c r="G228" i="32"/>
  <c r="G316" i="32" s="1"/>
  <c r="M21" i="33"/>
  <c r="O21" i="33" s="1"/>
  <c r="M50" i="33"/>
  <c r="O50" i="33" s="1"/>
  <c r="O55" i="33" s="1"/>
  <c r="AQ18" i="59"/>
  <c r="AS18" i="59" s="1"/>
  <c r="AC91" i="79"/>
  <c r="AB91" i="79"/>
  <c r="Z91" i="79" s="1"/>
  <c r="X29" i="68"/>
  <c r="R83" i="79"/>
  <c r="AQ24" i="59"/>
  <c r="AS24" i="59" s="1"/>
  <c r="V43" i="72"/>
  <c r="X43" i="72" s="1"/>
  <c r="AB87" i="79"/>
  <c r="AC87" i="79"/>
  <c r="AQ20" i="59"/>
  <c r="AS20" i="59" s="1"/>
  <c r="V44" i="72"/>
  <c r="X44" i="72" s="1"/>
  <c r="AQ22" i="59"/>
  <c r="AS22" i="59" s="1"/>
  <c r="AT52" i="26"/>
  <c r="H46" i="28" s="1"/>
  <c r="AC84" i="79"/>
  <c r="AB84" i="79"/>
  <c r="Z84" i="79" s="1"/>
  <c r="Z156" i="79"/>
  <c r="AC15" i="32"/>
  <c r="AD15" i="32" s="1"/>
  <c r="V37" i="59"/>
  <c r="X37" i="59" s="1"/>
  <c r="I393" i="59"/>
  <c r="T29" i="59"/>
  <c r="V34" i="59"/>
  <c r="X34" i="59" s="1"/>
  <c r="T157" i="79" s="1"/>
  <c r="V38" i="59"/>
  <c r="X38" i="59" s="1"/>
  <c r="V35" i="59"/>
  <c r="X35" i="59" s="1"/>
  <c r="T159" i="79" s="1"/>
  <c r="V36" i="59"/>
  <c r="X36" i="59" s="1"/>
  <c r="P48" i="70"/>
  <c r="R107" i="79"/>
  <c r="P19" i="58"/>
  <c r="AE19" i="58" s="1"/>
  <c r="S114" i="79" s="1"/>
  <c r="Y114" i="79" s="1"/>
  <c r="S108" i="79"/>
  <c r="P48" i="58"/>
  <c r="P19" i="70"/>
  <c r="AE19" i="70" s="1"/>
  <c r="R113" i="79" s="1"/>
  <c r="P50" i="70"/>
  <c r="T27" i="57"/>
  <c r="S83" i="79" s="1"/>
  <c r="R17" i="68"/>
  <c r="T17" i="68" s="1"/>
  <c r="I398" i="57"/>
  <c r="R45" i="57" s="1"/>
  <c r="T45" i="57" s="1"/>
  <c r="S169" i="79" s="1"/>
  <c r="R21" i="68"/>
  <c r="T21" i="68" s="1"/>
  <c r="P50" i="58"/>
  <c r="R22" i="68"/>
  <c r="T22" i="68" s="1"/>
  <c r="R16" i="68"/>
  <c r="T16" i="68" s="1"/>
  <c r="Y33" i="79" s="1"/>
  <c r="Y35" i="79" s="1"/>
  <c r="AT54" i="59"/>
  <c r="R20" i="68"/>
  <c r="T20" i="68" s="1"/>
  <c r="AQ23" i="59"/>
  <c r="AS23" i="59" s="1"/>
  <c r="R18" i="68"/>
  <c r="T18" i="68" s="1"/>
  <c r="F398" i="57"/>
  <c r="E398" i="57" s="1"/>
  <c r="E403" i="57" s="1"/>
  <c r="R16" i="57" s="1"/>
  <c r="T16" i="57" s="1"/>
  <c r="S36" i="79" s="1"/>
  <c r="Y36" i="79" s="1"/>
  <c r="X29" i="57"/>
  <c r="R20" i="57"/>
  <c r="T20" i="57" s="1"/>
  <c r="V36" i="57"/>
  <c r="X36" i="57" s="1"/>
  <c r="R19" i="57"/>
  <c r="T19" i="57" s="1"/>
  <c r="V43" i="57"/>
  <c r="X43" i="57" s="1"/>
  <c r="V37" i="57"/>
  <c r="X37" i="57" s="1"/>
  <c r="V35" i="57"/>
  <c r="X35" i="57" s="1"/>
  <c r="S159" i="79" s="1"/>
  <c r="V38" i="57"/>
  <c r="X38" i="57" s="1"/>
  <c r="R22" i="57"/>
  <c r="T22" i="57" s="1"/>
  <c r="R17" i="57"/>
  <c r="T17" i="57" s="1"/>
  <c r="S38" i="79" s="1"/>
  <c r="Y38" i="79" s="1"/>
  <c r="R18" i="57"/>
  <c r="T18" i="57" s="1"/>
  <c r="S57" i="79" s="1"/>
  <c r="Y57" i="79" s="1"/>
  <c r="Y59" i="79" s="1"/>
  <c r="R21" i="57"/>
  <c r="T21" i="57" s="1"/>
  <c r="M16" i="8"/>
  <c r="AT52" i="57"/>
  <c r="R43" i="72"/>
  <c r="T43" i="72" s="1"/>
  <c r="R45" i="72"/>
  <c r="T45" i="72" s="1"/>
  <c r="E393" i="59"/>
  <c r="E398" i="59" s="1"/>
  <c r="AT54" i="57"/>
  <c r="AD393" i="57"/>
  <c r="AT52" i="59"/>
  <c r="AW38" i="57"/>
  <c r="AT52" i="72"/>
  <c r="AW38" i="72" s="1"/>
  <c r="H48" i="28"/>
  <c r="AT54" i="72"/>
  <c r="AW45" i="72" s="1"/>
  <c r="X40" i="72"/>
  <c r="AB22" i="28"/>
  <c r="AB31" i="28" s="1"/>
  <c r="G50" i="8"/>
  <c r="Q14" i="8"/>
  <c r="AB14" i="8" s="1"/>
  <c r="S14" i="5"/>
  <c r="U12" i="5"/>
  <c r="W12" i="5" s="1"/>
  <c r="U11" i="5"/>
  <c r="O30" i="62"/>
  <c r="P30" i="62" s="1"/>
  <c r="O31" i="62"/>
  <c r="P31" i="62" s="1"/>
  <c r="O28" i="4"/>
  <c r="AA28" i="4" s="1"/>
  <c r="AS41" i="68"/>
  <c r="AT54" i="68" s="1"/>
  <c r="X22" i="28"/>
  <c r="X31" i="28" s="1"/>
  <c r="AW31" i="68"/>
  <c r="AT52" i="68" s="1"/>
  <c r="AQ19" i="68"/>
  <c r="AS19" i="68" s="1"/>
  <c r="AQ21" i="68"/>
  <c r="AS21" i="68" s="1"/>
  <c r="AQ24" i="68"/>
  <c r="AS24" i="68" s="1"/>
  <c r="AQ18" i="68"/>
  <c r="AS18" i="68" s="1"/>
  <c r="AQ23" i="68"/>
  <c r="AS23" i="68" s="1"/>
  <c r="AQ26" i="68"/>
  <c r="AS26" i="68" s="1"/>
  <c r="AQ20" i="68"/>
  <c r="AS20" i="68" s="1"/>
  <c r="AQ22" i="68"/>
  <c r="AS22" i="68" s="1"/>
  <c r="AQ25" i="68"/>
  <c r="AS25" i="68" s="1"/>
  <c r="O36" i="64"/>
  <c r="P36" i="64" s="1"/>
  <c r="O37" i="64"/>
  <c r="P37" i="64" s="1"/>
  <c r="R36" i="64"/>
  <c r="S36" i="64" s="1"/>
  <c r="R35" i="64"/>
  <c r="S35" i="64" s="1"/>
  <c r="O35" i="64"/>
  <c r="P35" i="64" s="1"/>
  <c r="O28" i="62"/>
  <c r="P28" i="62" s="1"/>
  <c r="O29" i="62"/>
  <c r="P29" i="62" s="1"/>
  <c r="O26" i="62"/>
  <c r="O35" i="21"/>
  <c r="P35" i="21" s="1"/>
  <c r="O36" i="21"/>
  <c r="P36" i="21" s="1"/>
  <c r="O38" i="21"/>
  <c r="P38" i="21" s="1"/>
  <c r="R36" i="21"/>
  <c r="S36" i="21" s="1"/>
  <c r="O37" i="21"/>
  <c r="P37" i="21" s="1"/>
  <c r="O31" i="21"/>
  <c r="P31" i="21" s="1"/>
  <c r="O27" i="21"/>
  <c r="P27" i="21" s="1"/>
  <c r="O29" i="21"/>
  <c r="P29" i="21" s="1"/>
  <c r="O30" i="21"/>
  <c r="P30" i="21" s="1"/>
  <c r="O26" i="21"/>
  <c r="P26" i="21" s="1"/>
  <c r="S32" i="75"/>
  <c r="O29" i="64"/>
  <c r="P29" i="64" s="1"/>
  <c r="O31" i="64"/>
  <c r="P31" i="64" s="1"/>
  <c r="O27" i="64"/>
  <c r="P27" i="64" s="1"/>
  <c r="O26" i="64"/>
  <c r="O28" i="64"/>
  <c r="P28" i="64" s="1"/>
  <c r="S39" i="62"/>
  <c r="O29" i="77"/>
  <c r="P29" i="77" s="1"/>
  <c r="O27" i="77"/>
  <c r="P27" i="77" s="1"/>
  <c r="O30" i="77"/>
  <c r="P30" i="77" s="1"/>
  <c r="O26" i="77"/>
  <c r="P26" i="77" s="1"/>
  <c r="O31" i="77"/>
  <c r="P31" i="77" s="1"/>
  <c r="O28" i="77"/>
  <c r="P28" i="77" s="1"/>
  <c r="P28" i="21"/>
  <c r="E405" i="62"/>
  <c r="O11" i="62" s="1"/>
  <c r="P11" i="62" s="1"/>
  <c r="P30" i="64"/>
  <c r="P38" i="64"/>
  <c r="O16" i="64"/>
  <c r="P16" i="64" s="1"/>
  <c r="O12" i="64"/>
  <c r="P12" i="64" s="1"/>
  <c r="O11" i="64"/>
  <c r="P11" i="64" s="1"/>
  <c r="O14" i="64"/>
  <c r="P14" i="64" s="1"/>
  <c r="O13" i="64"/>
  <c r="P13" i="64" s="1"/>
  <c r="S39" i="75"/>
  <c r="I387" i="77"/>
  <c r="AK44" i="21"/>
  <c r="AJ35" i="21"/>
  <c r="AK45" i="21" s="1"/>
  <c r="X46" i="68"/>
  <c r="X34" i="68"/>
  <c r="E405" i="77"/>
  <c r="O12" i="77" s="1"/>
  <c r="P12" i="77" s="1"/>
  <c r="AI16" i="77"/>
  <c r="AJ16" i="77" s="1"/>
  <c r="AI12" i="77"/>
  <c r="AJ12" i="77" s="1"/>
  <c r="AI15" i="77"/>
  <c r="AJ15" i="77" s="1"/>
  <c r="AI14" i="77"/>
  <c r="AJ14" i="77" s="1"/>
  <c r="AI13" i="77"/>
  <c r="AJ13" i="77" s="1"/>
  <c r="AI11" i="77"/>
  <c r="AJ11" i="77" s="1"/>
  <c r="AJ35" i="77"/>
  <c r="AK45" i="77" s="1"/>
  <c r="AJ26" i="77"/>
  <c r="AK44" i="77" s="1"/>
  <c r="U16" i="5"/>
  <c r="W16" i="5" s="1"/>
  <c r="AB20" i="2"/>
  <c r="S13" i="5"/>
  <c r="W13" i="5" s="1"/>
  <c r="U15" i="5"/>
  <c r="W15" i="5" s="1"/>
  <c r="U10" i="5"/>
  <c r="W10" i="5" s="1"/>
  <c r="S20" i="4"/>
  <c r="AA20" i="4" s="1"/>
  <c r="S16" i="4"/>
  <c r="AA16" i="4" s="1"/>
  <c r="W14" i="5"/>
  <c r="W11" i="5"/>
  <c r="Q90" i="80" l="1"/>
  <c r="P90" i="80"/>
  <c r="O90" i="80"/>
  <c r="L90" i="80" s="1"/>
  <c r="R70" i="80"/>
  <c r="Q70" i="80"/>
  <c r="O70" i="80"/>
  <c r="P70" i="80"/>
  <c r="V10" i="33"/>
  <c r="AD10" i="33" s="1"/>
  <c r="M25" i="32" s="1"/>
  <c r="Z87" i="79"/>
  <c r="Q34" i="80"/>
  <c r="P34" i="80"/>
  <c r="O34" i="80"/>
  <c r="L97" i="80"/>
  <c r="Z49" i="33"/>
  <c r="Z26" i="33"/>
  <c r="AD26" i="33" s="1"/>
  <c r="I63" i="80" s="1"/>
  <c r="K63" i="80" s="1"/>
  <c r="X360" i="32"/>
  <c r="AC359" i="32" s="1"/>
  <c r="AC364" i="32" s="1"/>
  <c r="AC30" i="32" s="1"/>
  <c r="AD30" i="32" s="1"/>
  <c r="L316" i="32"/>
  <c r="L321" i="32" s="1"/>
  <c r="L14" i="32" s="1"/>
  <c r="M14" i="32" s="1"/>
  <c r="M24" i="32"/>
  <c r="AC59" i="79"/>
  <c r="AD59" i="79"/>
  <c r="AB59" i="79"/>
  <c r="Z59" i="79" s="1"/>
  <c r="X40" i="68"/>
  <c r="H46" i="70" s="1"/>
  <c r="R157" i="79"/>
  <c r="Y157" i="79" s="1"/>
  <c r="Y83" i="79"/>
  <c r="Y159" i="79"/>
  <c r="R44" i="57"/>
  <c r="T44" i="57" s="1"/>
  <c r="S168" i="79" s="1"/>
  <c r="Y40" i="79"/>
  <c r="AD49" i="33"/>
  <c r="I83" i="80" s="1"/>
  <c r="K83" i="80" s="1"/>
  <c r="V44" i="57"/>
  <c r="X44" i="57" s="1"/>
  <c r="X29" i="59"/>
  <c r="T88" i="79"/>
  <c r="Z158" i="79"/>
  <c r="R43" i="57"/>
  <c r="T43" i="57" s="1"/>
  <c r="S167" i="79" s="1"/>
  <c r="Y167" i="79" s="1"/>
  <c r="AD35" i="79"/>
  <c r="AC35" i="79"/>
  <c r="AB35" i="79"/>
  <c r="AE109" i="79"/>
  <c r="AD109" i="79"/>
  <c r="AC109" i="79"/>
  <c r="AB109" i="79"/>
  <c r="I398" i="59"/>
  <c r="R43" i="59" s="1"/>
  <c r="T43" i="59" s="1"/>
  <c r="T167" i="79" s="1"/>
  <c r="E403" i="59"/>
  <c r="R20" i="59" s="1"/>
  <c r="T20" i="59" s="1"/>
  <c r="X40" i="59"/>
  <c r="H46" i="60" s="1"/>
  <c r="Y113" i="79"/>
  <c r="Y117" i="79" s="1"/>
  <c r="Y108" i="79"/>
  <c r="S212" i="79"/>
  <c r="S214" i="79" s="1"/>
  <c r="Y107" i="79"/>
  <c r="R212" i="79"/>
  <c r="R214" i="79" s="1"/>
  <c r="X40" i="57"/>
  <c r="H46" i="58" s="1"/>
  <c r="AW45" i="57"/>
  <c r="X22" i="74"/>
  <c r="X31" i="74" s="1"/>
  <c r="X46" i="72"/>
  <c r="AB22" i="74" s="1"/>
  <c r="AB31" i="74" s="1"/>
  <c r="AW38" i="59"/>
  <c r="R19" i="59"/>
  <c r="T19" i="59" s="1"/>
  <c r="T60" i="79" s="1"/>
  <c r="Y60" i="79" s="1"/>
  <c r="Y62" i="79" s="1"/>
  <c r="R17" i="59"/>
  <c r="T17" i="59" s="1"/>
  <c r="T42" i="79" s="1"/>
  <c r="Y42" i="79" s="1"/>
  <c r="R21" i="59"/>
  <c r="T21" i="59" s="1"/>
  <c r="AW45" i="68"/>
  <c r="AB22" i="70" s="1"/>
  <c r="AB31" i="70" s="1"/>
  <c r="AW38" i="68"/>
  <c r="AD398" i="57"/>
  <c r="AE24" i="28"/>
  <c r="T48" i="28" s="1"/>
  <c r="AE48" i="28" s="1"/>
  <c r="H46" i="74"/>
  <c r="M25" i="8"/>
  <c r="AB25" i="8" s="1"/>
  <c r="M28" i="8" s="1"/>
  <c r="AB28" i="8" s="1"/>
  <c r="Q16" i="8"/>
  <c r="AB16" i="8" s="1"/>
  <c r="M30" i="8"/>
  <c r="AB30" i="8" s="1"/>
  <c r="P26" i="64"/>
  <c r="S32" i="64" s="1"/>
  <c r="H46" i="65" s="1"/>
  <c r="P26" i="62"/>
  <c r="S32" i="62" s="1"/>
  <c r="S39" i="21"/>
  <c r="H47" i="22" s="1"/>
  <c r="S32" i="21"/>
  <c r="H46" i="76"/>
  <c r="S19" i="76"/>
  <c r="H47" i="76"/>
  <c r="W19" i="76"/>
  <c r="H47" i="63"/>
  <c r="W19" i="63"/>
  <c r="S32" i="77"/>
  <c r="O15" i="62"/>
  <c r="P15" i="62" s="1"/>
  <c r="O12" i="62"/>
  <c r="P12" i="62" s="1"/>
  <c r="O16" i="62"/>
  <c r="P16" i="62" s="1"/>
  <c r="O14" i="62"/>
  <c r="P14" i="62" s="1"/>
  <c r="O13" i="62"/>
  <c r="P13" i="62" s="1"/>
  <c r="S39" i="64"/>
  <c r="I388" i="77"/>
  <c r="I389" i="77" s="1"/>
  <c r="H48" i="70"/>
  <c r="O14" i="77"/>
  <c r="P14" i="77" s="1"/>
  <c r="O13" i="77"/>
  <c r="P13" i="77" s="1"/>
  <c r="O16" i="77"/>
  <c r="P16" i="77" s="1"/>
  <c r="O11" i="77"/>
  <c r="P11" i="77" s="1"/>
  <c r="O15" i="77"/>
  <c r="P15" i="77" s="1"/>
  <c r="AE33" i="28"/>
  <c r="I46" i="80" l="1"/>
  <c r="K46" i="80" s="1"/>
  <c r="M23" i="32"/>
  <c r="AD35" i="32" s="1"/>
  <c r="L70" i="80"/>
  <c r="Z109" i="79"/>
  <c r="X22" i="70"/>
  <c r="X31" i="70" s="1"/>
  <c r="AE33" i="70" s="1"/>
  <c r="R129" i="79" s="1"/>
  <c r="AC25" i="32"/>
  <c r="AD25" i="32" s="1"/>
  <c r="I24" i="80" s="1"/>
  <c r="K24" i="80" s="1"/>
  <c r="AC28" i="32"/>
  <c r="AD28" i="32" s="1"/>
  <c r="I28" i="80" s="1"/>
  <c r="K28" i="80" s="1"/>
  <c r="AC27" i="32"/>
  <c r="AD27" i="32" s="1"/>
  <c r="I26" i="80" s="1"/>
  <c r="K26" i="80" s="1"/>
  <c r="AC29" i="32"/>
  <c r="AD29" i="32" s="1"/>
  <c r="L15" i="32"/>
  <c r="M15" i="32" s="1"/>
  <c r="L17" i="32"/>
  <c r="M17" i="32" s="1"/>
  <c r="AC26" i="32"/>
  <c r="AD26" i="32" s="1"/>
  <c r="I25" i="80" s="1"/>
  <c r="K25" i="80" s="1"/>
  <c r="AC31" i="32"/>
  <c r="AD31" i="32" s="1"/>
  <c r="L18" i="32"/>
  <c r="M18" i="32" s="1"/>
  <c r="L13" i="32"/>
  <c r="M13" i="32" s="1"/>
  <c r="L34" i="80"/>
  <c r="L16" i="32"/>
  <c r="M16" i="32" s="1"/>
  <c r="P63" i="80"/>
  <c r="Q63" i="80"/>
  <c r="O63" i="80"/>
  <c r="R63" i="80"/>
  <c r="P83" i="80"/>
  <c r="Q83" i="80"/>
  <c r="O83" i="80"/>
  <c r="AD62" i="79"/>
  <c r="AC62" i="79"/>
  <c r="AB62" i="79"/>
  <c r="Z62" i="79" s="1"/>
  <c r="AC83" i="79"/>
  <c r="AB83" i="79"/>
  <c r="AC157" i="79"/>
  <c r="AB157" i="79"/>
  <c r="AD157" i="79"/>
  <c r="AD167" i="79"/>
  <c r="AC167" i="79"/>
  <c r="AB167" i="79"/>
  <c r="Y88" i="79"/>
  <c r="T212" i="79"/>
  <c r="T214" i="79" s="1"/>
  <c r="Y214" i="79" s="1"/>
  <c r="Z214" i="79" s="1"/>
  <c r="AD36" i="32"/>
  <c r="P26" i="32"/>
  <c r="AC40" i="79"/>
  <c r="AD40" i="79"/>
  <c r="AB40" i="79"/>
  <c r="Z40" i="79" s="1"/>
  <c r="X46" i="57"/>
  <c r="H48" i="58" s="1"/>
  <c r="P25" i="32"/>
  <c r="L12" i="32"/>
  <c r="M12" i="32" s="1"/>
  <c r="Z35" i="79"/>
  <c r="AC159" i="79"/>
  <c r="AD159" i="79"/>
  <c r="AB159" i="79"/>
  <c r="Z159" i="79" s="1"/>
  <c r="V43" i="59"/>
  <c r="X43" i="59" s="1"/>
  <c r="R45" i="59"/>
  <c r="T45" i="59" s="1"/>
  <c r="T169" i="79" s="1"/>
  <c r="Y169" i="79" s="1"/>
  <c r="V44" i="59"/>
  <c r="X44" i="59" s="1"/>
  <c r="R44" i="59"/>
  <c r="R16" i="59"/>
  <c r="T16" i="59" s="1"/>
  <c r="T41" i="79" s="1"/>
  <c r="Y41" i="79" s="1"/>
  <c r="R22" i="59"/>
  <c r="T22" i="59" s="1"/>
  <c r="R18" i="59"/>
  <c r="T18" i="59" s="1"/>
  <c r="T43" i="79" s="1"/>
  <c r="Y43" i="79" s="1"/>
  <c r="X22" i="60"/>
  <c r="X31" i="60" s="1"/>
  <c r="AC107" i="79"/>
  <c r="AE107" i="79"/>
  <c r="AD107" i="79"/>
  <c r="AB107" i="79"/>
  <c r="AC108" i="79"/>
  <c r="AB108" i="79"/>
  <c r="AE108" i="79"/>
  <c r="AD108" i="79"/>
  <c r="AD117" i="79"/>
  <c r="AC117" i="79"/>
  <c r="AB117" i="79"/>
  <c r="AB22" i="58"/>
  <c r="AB31" i="58" s="1"/>
  <c r="X22" i="58"/>
  <c r="X31" i="58" s="1"/>
  <c r="AE33" i="74"/>
  <c r="H48" i="74"/>
  <c r="AE24" i="74"/>
  <c r="T50" i="74" s="1"/>
  <c r="AE50" i="74" s="1"/>
  <c r="AQ20" i="57"/>
  <c r="AS20" i="57" s="1"/>
  <c r="AQ26" i="57"/>
  <c r="AS26" i="57" s="1"/>
  <c r="AQ19" i="57"/>
  <c r="AS19" i="57" s="1"/>
  <c r="AQ25" i="57"/>
  <c r="AS25" i="57" s="1"/>
  <c r="AQ24" i="57"/>
  <c r="AS24" i="57" s="1"/>
  <c r="AQ23" i="57"/>
  <c r="AS23" i="57" s="1"/>
  <c r="AQ18" i="57"/>
  <c r="AS18" i="57" s="1"/>
  <c r="AQ21" i="57"/>
  <c r="AS21" i="57" s="1"/>
  <c r="AQ22" i="57"/>
  <c r="AS22" i="57" s="1"/>
  <c r="P26" i="28"/>
  <c r="AE26" i="28" s="1"/>
  <c r="T50" i="28"/>
  <c r="AE50" i="28" s="1"/>
  <c r="M48" i="8"/>
  <c r="AB48" i="8" s="1"/>
  <c r="M46" i="8"/>
  <c r="AB46" i="8" s="1"/>
  <c r="H46" i="63"/>
  <c r="S19" i="63"/>
  <c r="AD19" i="63" s="1"/>
  <c r="O26" i="63" s="1"/>
  <c r="AD26" i="63" s="1"/>
  <c r="W19" i="22"/>
  <c r="AD19" i="76"/>
  <c r="S21" i="76" s="1"/>
  <c r="AD21" i="76" s="1"/>
  <c r="H47" i="65"/>
  <c r="W19" i="65"/>
  <c r="S19" i="78"/>
  <c r="H46" i="78"/>
  <c r="S19" i="22"/>
  <c r="H46" i="22"/>
  <c r="S19" i="65"/>
  <c r="I390" i="77"/>
  <c r="I44" i="80" l="1"/>
  <c r="K44" i="80" s="1"/>
  <c r="P46" i="80"/>
  <c r="O46" i="80"/>
  <c r="L46" i="80" s="1"/>
  <c r="K31" i="80"/>
  <c r="Q31" i="80" s="1"/>
  <c r="AE24" i="70"/>
  <c r="R118" i="79" s="1"/>
  <c r="R123" i="79" s="1"/>
  <c r="Z83" i="79"/>
  <c r="Z167" i="79"/>
  <c r="L83" i="80"/>
  <c r="L63" i="80"/>
  <c r="I143" i="80"/>
  <c r="I145" i="80" s="1"/>
  <c r="Y45" i="79"/>
  <c r="Z157" i="79"/>
  <c r="AD169" i="79"/>
  <c r="AC169" i="79"/>
  <c r="AB169" i="79"/>
  <c r="AC88" i="79"/>
  <c r="AB88" i="79"/>
  <c r="Z88" i="79" s="1"/>
  <c r="T44" i="59"/>
  <c r="Z107" i="79"/>
  <c r="Z108" i="79"/>
  <c r="R215" i="79"/>
  <c r="R218" i="79" s="1"/>
  <c r="R219" i="79" s="1"/>
  <c r="Y129" i="79"/>
  <c r="Z117" i="79"/>
  <c r="AE24" i="58"/>
  <c r="AE33" i="58"/>
  <c r="S130" i="79" s="1"/>
  <c r="P26" i="74"/>
  <c r="AE26" i="74" s="1"/>
  <c r="T48" i="74"/>
  <c r="AE48" i="74" s="1"/>
  <c r="O36" i="77"/>
  <c r="P36" i="77" s="1"/>
  <c r="R35" i="77"/>
  <c r="S35" i="77" s="1"/>
  <c r="R36" i="77"/>
  <c r="S36" i="77" s="1"/>
  <c r="AD19" i="22"/>
  <c r="O26" i="22" s="1"/>
  <c r="AD26" i="22" s="1"/>
  <c r="O26" i="76"/>
  <c r="AD26" i="76" s="1"/>
  <c r="AD19" i="65"/>
  <c r="O26" i="65" s="1"/>
  <c r="AD26" i="65" s="1"/>
  <c r="S21" i="63"/>
  <c r="AD21" i="63" s="1"/>
  <c r="O44" i="63" s="1"/>
  <c r="AD44" i="63" s="1"/>
  <c r="O38" i="77"/>
  <c r="P38" i="77" s="1"/>
  <c r="O37" i="77"/>
  <c r="P37" i="77" s="1"/>
  <c r="O35" i="77"/>
  <c r="O42" i="76"/>
  <c r="AD42" i="76" s="1"/>
  <c r="O44" i="76"/>
  <c r="AD44" i="76" s="1"/>
  <c r="Y118" i="79" l="1"/>
  <c r="T50" i="70"/>
  <c r="AE50" i="70" s="1"/>
  <c r="P26" i="70"/>
  <c r="AE26" i="70" s="1"/>
  <c r="T48" i="70"/>
  <c r="AE48" i="70" s="1"/>
  <c r="P31" i="80"/>
  <c r="O31" i="80"/>
  <c r="K145" i="80"/>
  <c r="I150" i="80"/>
  <c r="P44" i="80"/>
  <c r="O44" i="80"/>
  <c r="X46" i="59"/>
  <c r="T168" i="79"/>
  <c r="Y168" i="79" s="1"/>
  <c r="Z169" i="79"/>
  <c r="AB45" i="79"/>
  <c r="AC45" i="79"/>
  <c r="AD45" i="79"/>
  <c r="AW45" i="59"/>
  <c r="AB22" i="60" s="1"/>
  <c r="H48" i="60"/>
  <c r="Y123" i="79"/>
  <c r="R147" i="79"/>
  <c r="R148" i="79" s="1"/>
  <c r="AB129" i="79"/>
  <c r="AD129" i="79"/>
  <c r="AE129" i="79"/>
  <c r="AC129" i="79"/>
  <c r="S215" i="79"/>
  <c r="S218" i="79" s="1"/>
  <c r="Y130" i="79"/>
  <c r="P26" i="58"/>
  <c r="AE26" i="58" s="1"/>
  <c r="S119" i="79"/>
  <c r="T48" i="58"/>
  <c r="AE48" i="58" s="1"/>
  <c r="T50" i="58"/>
  <c r="AE50" i="58" s="1"/>
  <c r="S21" i="22"/>
  <c r="AD21" i="22" s="1"/>
  <c r="O44" i="22" s="1"/>
  <c r="AD44" i="22" s="1"/>
  <c r="S21" i="65"/>
  <c r="AD21" i="65" s="1"/>
  <c r="O44" i="65" s="1"/>
  <c r="AD44" i="65" s="1"/>
  <c r="O42" i="63"/>
  <c r="AD42" i="63" s="1"/>
  <c r="P35" i="77"/>
  <c r="S39" i="77" s="1"/>
  <c r="L31" i="80" l="1"/>
  <c r="L44" i="80"/>
  <c r="L145" i="80"/>
  <c r="K150" i="80"/>
  <c r="L150" i="80" s="1"/>
  <c r="Z45" i="79"/>
  <c r="AC168" i="79"/>
  <c r="AD168" i="79"/>
  <c r="AB168" i="79"/>
  <c r="AB31" i="60"/>
  <c r="AE33" i="60" s="1"/>
  <c r="T131" i="79" s="1"/>
  <c r="AE24" i="60"/>
  <c r="T120" i="79" s="1"/>
  <c r="Z129" i="79"/>
  <c r="Y119" i="79"/>
  <c r="S124" i="79"/>
  <c r="AE130" i="79"/>
  <c r="AD130" i="79"/>
  <c r="AC130" i="79"/>
  <c r="AB130" i="79"/>
  <c r="S219" i="79"/>
  <c r="O42" i="22"/>
  <c r="AD42" i="22" s="1"/>
  <c r="O42" i="65"/>
  <c r="AD42" i="65" s="1"/>
  <c r="W19" i="78"/>
  <c r="AD19" i="78" s="1"/>
  <c r="H47" i="78"/>
  <c r="T125" i="79" l="1"/>
  <c r="Y120" i="79"/>
  <c r="Y131" i="79"/>
  <c r="T215" i="79"/>
  <c r="T218" i="79" s="1"/>
  <c r="Z168" i="79"/>
  <c r="Y122" i="79"/>
  <c r="AD122" i="79" s="1"/>
  <c r="T50" i="60"/>
  <c r="AE50" i="60" s="1"/>
  <c r="T48" i="60"/>
  <c r="AE48" i="60" s="1"/>
  <c r="P26" i="60"/>
  <c r="AE26" i="60" s="1"/>
  <c r="Z130" i="79"/>
  <c r="S147" i="79"/>
  <c r="Y124" i="79"/>
  <c r="O26" i="78"/>
  <c r="AD26" i="78" s="1"/>
  <c r="S21" i="78"/>
  <c r="AD21" i="78" s="1"/>
  <c r="O44" i="78" s="1"/>
  <c r="AD44" i="78" s="1"/>
  <c r="AB122" i="79" l="1"/>
  <c r="AE122" i="79"/>
  <c r="AC122" i="79"/>
  <c r="T219" i="79"/>
  <c r="Y218" i="79"/>
  <c r="AB131" i="79"/>
  <c r="AC131" i="79"/>
  <c r="AE131" i="79"/>
  <c r="AD131" i="79"/>
  <c r="Y125" i="79"/>
  <c r="Y127" i="79" s="1"/>
  <c r="T147" i="79"/>
  <c r="T148" i="79" s="1"/>
  <c r="S148" i="79"/>
  <c r="O42" i="78"/>
  <c r="AD42" i="78" s="1"/>
  <c r="Z122" i="79" l="1"/>
  <c r="AB127" i="79"/>
  <c r="AD127" i="79"/>
  <c r="AC127" i="79"/>
  <c r="Y147" i="79"/>
  <c r="AD147" i="79" s="1"/>
  <c r="Y148" i="79"/>
  <c r="AC148" i="79" s="1"/>
  <c r="Y219" i="79"/>
  <c r="Z219" i="79" s="1"/>
  <c r="Z218" i="79"/>
  <c r="Z131" i="79"/>
  <c r="AB147" i="79" l="1"/>
  <c r="Z127" i="79"/>
  <c r="AC147" i="79"/>
  <c r="AB148" i="79"/>
  <c r="AD148" i="79"/>
  <c r="Z147" i="79" l="1"/>
  <c r="Z148" i="79"/>
</calcChain>
</file>

<file path=xl/comments1.xml><?xml version="1.0" encoding="utf-8"?>
<comments xmlns="http://schemas.openxmlformats.org/spreadsheetml/2006/main">
  <authors>
    <author>Windows ユーザー</author>
  </authors>
  <commentList>
    <comment ref="J44" authorId="0" shapeId="0">
      <text>
        <r>
          <rPr>
            <b/>
            <sz val="9"/>
            <color indexed="10"/>
            <rFont val="MS P ゴシック"/>
            <family val="3"/>
            <charset val="128"/>
          </rPr>
          <t>アスカーブ</t>
        </r>
      </text>
    </comment>
    <comment ref="D123" authorId="0" shapeId="0">
      <text>
        <r>
          <rPr>
            <b/>
            <sz val="9"/>
            <color indexed="10"/>
            <rFont val="MS P ゴシック"/>
            <family val="3"/>
            <charset val="128"/>
          </rPr>
          <t>横断歩道・停止線は
ゼブラ</t>
        </r>
      </text>
    </comment>
    <comment ref="D127" authorId="0" shapeId="0">
      <text>
        <r>
          <rPr>
            <b/>
            <sz val="9"/>
            <color indexed="10"/>
            <rFont val="MS P ゴシック"/>
            <family val="3"/>
            <charset val="128"/>
          </rPr>
          <t>減速・速度抑制等を目的とした破線（平行四辺形）は矢印・記号・文字を適用すること</t>
        </r>
      </text>
    </comment>
  </commentList>
</comments>
</file>

<file path=xl/comments2.xml><?xml version="1.0" encoding="utf-8"?>
<comments xmlns="http://schemas.openxmlformats.org/spreadsheetml/2006/main">
  <authors>
    <author>Windows ユーザー</author>
  </authors>
  <commentList>
    <comment ref="B39" authorId="0" shapeId="0">
      <text>
        <r>
          <rPr>
            <b/>
            <sz val="9"/>
            <color indexed="10"/>
            <rFont val="MS P ゴシック"/>
            <family val="3"/>
            <charset val="128"/>
          </rPr>
          <t>300A→300A内布設のため土工延長なし</t>
        </r>
      </text>
    </comment>
    <comment ref="B40" authorId="0" shapeId="0">
      <text>
        <r>
          <rPr>
            <b/>
            <sz val="9"/>
            <color indexed="10"/>
            <rFont val="MS P ゴシック"/>
            <family val="3"/>
            <charset val="128"/>
          </rPr>
          <t>→400A・φ400内布設のため土工延長なし
SP300A→SP400A：233.5m
SP300A→φ400：86.6m
SP400A→φ400：446.8m</t>
        </r>
      </text>
    </comment>
    <comment ref="B48" authorId="0" shapeId="0">
      <text>
        <r>
          <rPr>
            <b/>
            <sz val="9"/>
            <color indexed="10"/>
            <rFont val="MS P ゴシック"/>
            <family val="3"/>
            <charset val="128"/>
          </rPr>
          <t>SP400A・φ400内布設のため土工延長なし
SP400A：214.1m
φ400：93.7m</t>
        </r>
      </text>
    </comment>
    <comment ref="B53" authorId="0" shapeId="0">
      <text>
        <r>
          <rPr>
            <b/>
            <sz val="9"/>
            <color indexed="10"/>
            <rFont val="MS P ゴシック"/>
            <family val="3"/>
            <charset val="128"/>
          </rPr>
          <t>SP300A内撤去のため土工延長なし</t>
        </r>
      </text>
    </comment>
    <comment ref="B54" authorId="0" shapeId="0">
      <text>
        <r>
          <rPr>
            <b/>
            <sz val="8"/>
            <color indexed="10"/>
            <rFont val="MS P ゴシック"/>
            <family val="3"/>
            <charset val="128"/>
          </rPr>
          <t>SP300A→φ400・300A・
400A→φ400内撤去のため
土工延長なし</t>
        </r>
      </text>
    </comment>
  </commentList>
</comments>
</file>

<file path=xl/comments3.xml><?xml version="1.0" encoding="utf-8"?>
<comments xmlns="http://schemas.openxmlformats.org/spreadsheetml/2006/main">
  <authors>
    <author>Windows ユーザー</author>
  </authors>
  <commentList>
    <comment ref="E23" authorId="0" shapeId="0">
      <text>
        <r>
          <rPr>
            <b/>
            <sz val="9"/>
            <color indexed="10"/>
            <rFont val="MS P ゴシック"/>
            <family val="3"/>
            <charset val="128"/>
          </rPr>
          <t>標準掘削幅・管天+30まで入替の単位土量
実施工に合わせ修正すること</t>
        </r>
      </text>
    </comment>
  </commentList>
</comments>
</file>

<file path=xl/comments4.xml><?xml version="1.0" encoding="utf-8"?>
<comments xmlns="http://schemas.openxmlformats.org/spreadsheetml/2006/main">
  <authors>
    <author>Windows ユーザー</author>
  </authors>
  <commentList>
    <comment ref="E23" authorId="0" shapeId="0">
      <text>
        <r>
          <rPr>
            <b/>
            <sz val="9"/>
            <color indexed="10"/>
            <rFont val="MS P ゴシック"/>
            <family val="3"/>
            <charset val="128"/>
          </rPr>
          <t>標準掘削幅・管天+30まで入替の単位土量
実施工に合わせ修正すること</t>
        </r>
      </text>
    </comment>
  </commentList>
</comments>
</file>

<file path=xl/comments5.xml><?xml version="1.0" encoding="utf-8"?>
<comments xmlns="http://schemas.openxmlformats.org/spreadsheetml/2006/main">
  <authors>
    <author>Windows ユーザー</author>
  </authors>
  <commentList>
    <comment ref="E23" authorId="0" shapeId="0">
      <text>
        <r>
          <rPr>
            <b/>
            <sz val="9"/>
            <color indexed="10"/>
            <rFont val="MS P ゴシック"/>
            <family val="3"/>
            <charset val="128"/>
          </rPr>
          <t>標準掘削幅・管天+30まで入替の単位土量
実施工に合わせ修正すること</t>
        </r>
      </text>
    </comment>
  </commentList>
</comments>
</file>

<file path=xl/comments6.xml><?xml version="1.0" encoding="utf-8"?>
<comments xmlns="http://schemas.openxmlformats.org/spreadsheetml/2006/main">
  <authors>
    <author>Windows ユーザー</author>
  </authors>
  <commentList>
    <comment ref="E23" authorId="0" shapeId="0">
      <text>
        <r>
          <rPr>
            <b/>
            <sz val="9"/>
            <color indexed="10"/>
            <rFont val="MS P ゴシック"/>
            <family val="3"/>
            <charset val="128"/>
          </rPr>
          <t>標準掘削幅・管天+30まで入替の単位土量
実施工に合わせ修正すること</t>
        </r>
      </text>
    </comment>
  </commentList>
</comments>
</file>

<file path=xl/sharedStrings.xml><?xml version="1.0" encoding="utf-8"?>
<sst xmlns="http://schemas.openxmlformats.org/spreadsheetml/2006/main" count="11770" uniqueCount="1054">
  <si>
    <t>管布設延長</t>
    <rPh sb="0" eb="1">
      <t>カン</t>
    </rPh>
    <rPh sb="1" eb="3">
      <t>フセツ</t>
    </rPh>
    <rPh sb="3" eb="5">
      <t>エンチョウ</t>
    </rPh>
    <phoneticPr fontId="2"/>
  </si>
  <si>
    <t>掘削面積</t>
    <rPh sb="0" eb="2">
      <t>クッサク</t>
    </rPh>
    <rPh sb="2" eb="4">
      <t>メンセキ</t>
    </rPh>
    <phoneticPr fontId="2"/>
  </si>
  <si>
    <t>舗装版取壊・仮復旧</t>
    <rPh sb="0" eb="2">
      <t>ホソウ</t>
    </rPh>
    <rPh sb="2" eb="3">
      <t>バン</t>
    </rPh>
    <rPh sb="3" eb="5">
      <t>トリコワ</t>
    </rPh>
    <rPh sb="6" eb="7">
      <t>カリ</t>
    </rPh>
    <rPh sb="7" eb="9">
      <t>フッキュウ</t>
    </rPh>
    <phoneticPr fontId="2"/>
  </si>
  <si>
    <t>区　分</t>
    <rPh sb="0" eb="1">
      <t>ク</t>
    </rPh>
    <rPh sb="2" eb="3">
      <t>ブン</t>
    </rPh>
    <phoneticPr fontId="2"/>
  </si>
  <si>
    <t>歩 道</t>
  </si>
  <si>
    <t>車 道</t>
  </si>
  <si>
    <t>(A) 全体数量</t>
    <rPh sb="4" eb="6">
      <t>ゼンタイ</t>
    </rPh>
    <rPh sb="6" eb="8">
      <t>スウリョウ</t>
    </rPh>
    <phoneticPr fontId="2"/>
  </si>
  <si>
    <t>(C) 舗装数量</t>
    <rPh sb="4" eb="6">
      <t>ホソウ</t>
    </rPh>
    <rPh sb="6" eb="8">
      <t>スウリョウ</t>
    </rPh>
    <phoneticPr fontId="2"/>
  </si>
  <si>
    <t>As車道</t>
    <rPh sb="2" eb="4">
      <t>シャドウ</t>
    </rPh>
    <phoneticPr fontId="2"/>
  </si>
  <si>
    <t>As歩道</t>
    <rPh sb="2" eb="4">
      <t>ホドウ</t>
    </rPh>
    <phoneticPr fontId="2"/>
  </si>
  <si>
    <t>小 計 （C1）</t>
    <rPh sb="0" eb="1">
      <t>ショウ</t>
    </rPh>
    <rPh sb="2" eb="3">
      <t>ケイ</t>
    </rPh>
    <phoneticPr fontId="2"/>
  </si>
  <si>
    <t>小 計 （C2）</t>
    <rPh sb="0" eb="1">
      <t>ショウ</t>
    </rPh>
    <rPh sb="2" eb="3">
      <t>ケイ</t>
    </rPh>
    <phoneticPr fontId="2"/>
  </si>
  <si>
    <t>合 計 (A)</t>
    <rPh sb="0" eb="1">
      <t>ゴウ</t>
    </rPh>
    <rPh sb="2" eb="3">
      <t>ケイ</t>
    </rPh>
    <phoneticPr fontId="2"/>
  </si>
  <si>
    <t>合 計 （C）</t>
    <rPh sb="0" eb="1">
      <t>ア</t>
    </rPh>
    <rPh sb="2" eb="3">
      <t>ケイ</t>
    </rPh>
    <phoneticPr fontId="2"/>
  </si>
  <si>
    <t>歩道　5号工</t>
    <rPh sb="0" eb="2">
      <t>ホドウ</t>
    </rPh>
    <rPh sb="4" eb="5">
      <t>ゴウ</t>
    </rPh>
    <rPh sb="5" eb="6">
      <t>コウ</t>
    </rPh>
    <phoneticPr fontId="2"/>
  </si>
  <si>
    <t>車道　5号工</t>
    <rPh sb="0" eb="2">
      <t>シャドウ</t>
    </rPh>
    <rPh sb="4" eb="5">
      <t>ゴウ</t>
    </rPh>
    <rPh sb="5" eb="6">
      <t>コウ</t>
    </rPh>
    <phoneticPr fontId="2"/>
  </si>
  <si>
    <t>□全体数量 及び 舗装数量</t>
    <rPh sb="1" eb="3">
      <t>ゼンタイ</t>
    </rPh>
    <rPh sb="3" eb="5">
      <t>スウリョウ</t>
    </rPh>
    <rPh sb="6" eb="7">
      <t>オヨ</t>
    </rPh>
    <rPh sb="9" eb="11">
      <t>ホソウ</t>
    </rPh>
    <rPh sb="11" eb="13">
      <t>スウリョウ</t>
    </rPh>
    <phoneticPr fontId="2"/>
  </si>
  <si>
    <t>□舗装版取壊工 及び 仮復旧工</t>
    <rPh sb="1" eb="3">
      <t>ホソウ</t>
    </rPh>
    <rPh sb="3" eb="4">
      <t>バン</t>
    </rPh>
    <rPh sb="4" eb="6">
      <t>トリコワ</t>
    </rPh>
    <rPh sb="6" eb="7">
      <t>コウ</t>
    </rPh>
    <rPh sb="8" eb="9">
      <t>オヨ</t>
    </rPh>
    <rPh sb="11" eb="12">
      <t>カリ</t>
    </rPh>
    <rPh sb="12" eb="14">
      <t>フッキュウ</t>
    </rPh>
    <rPh sb="14" eb="15">
      <t>コウ</t>
    </rPh>
    <phoneticPr fontId="2"/>
  </si>
  <si>
    <t>砂質土（人力）</t>
    <rPh sb="0" eb="1">
      <t>サ</t>
    </rPh>
    <rPh sb="1" eb="2">
      <t>シツ</t>
    </rPh>
    <rPh sb="2" eb="3">
      <t>ド</t>
    </rPh>
    <rPh sb="4" eb="6">
      <t>ジンリキ</t>
    </rPh>
    <phoneticPr fontId="2"/>
  </si>
  <si>
    <t>●床 堀</t>
    <rPh sb="1" eb="2">
      <t>トコ</t>
    </rPh>
    <rPh sb="3" eb="4">
      <t>ホリ</t>
    </rPh>
    <phoneticPr fontId="2"/>
  </si>
  <si>
    <t>●埋 戻</t>
    <rPh sb="1" eb="2">
      <t>マイ</t>
    </rPh>
    <rPh sb="3" eb="4">
      <t>モドリ</t>
    </rPh>
    <phoneticPr fontId="2"/>
  </si>
  <si>
    <t>発生土（機械）</t>
    <rPh sb="0" eb="2">
      <t>ハッセイ</t>
    </rPh>
    <rPh sb="2" eb="3">
      <t>ド</t>
    </rPh>
    <rPh sb="4" eb="6">
      <t>キカイ</t>
    </rPh>
    <phoneticPr fontId="2"/>
  </si>
  <si>
    <t>●仮置土積込工</t>
    <rPh sb="1" eb="2">
      <t>カリ</t>
    </rPh>
    <rPh sb="2" eb="3">
      <t>オ</t>
    </rPh>
    <rPh sb="3" eb="4">
      <t>ド</t>
    </rPh>
    <rPh sb="4" eb="6">
      <t>ツミコ</t>
    </rPh>
    <rPh sb="6" eb="7">
      <t>コウ</t>
    </rPh>
    <phoneticPr fontId="2"/>
  </si>
  <si>
    <t>（</t>
    <phoneticPr fontId="2"/>
  </si>
  <si>
    <t>）</t>
    <phoneticPr fontId="2"/>
  </si>
  <si>
    <t>-</t>
    <phoneticPr fontId="2"/>
  </si>
  <si>
    <t>＝</t>
    <phoneticPr fontId="2"/>
  </si>
  <si>
    <t>A</t>
    <phoneticPr fontId="2"/>
  </si>
  <si>
    <t>C</t>
    <phoneticPr fontId="2"/>
  </si>
  <si>
    <t>（</t>
    <phoneticPr fontId="2"/>
  </si>
  <si>
    <t>）</t>
    <phoneticPr fontId="2"/>
  </si>
  <si>
    <t>-</t>
    <phoneticPr fontId="2"/>
  </si>
  <si>
    <t>＝</t>
    <phoneticPr fontId="2"/>
  </si>
  <si>
    <t>（タンパ）</t>
    <phoneticPr fontId="2"/>
  </si>
  <si>
    <t>C1</t>
    <phoneticPr fontId="2"/>
  </si>
  <si>
    <t>（</t>
    <phoneticPr fontId="2"/>
  </si>
  <si>
    <t>）</t>
    <phoneticPr fontId="2"/>
  </si>
  <si>
    <t>＝</t>
    <phoneticPr fontId="2"/>
  </si>
  <si>
    <t>C2</t>
    <phoneticPr fontId="2"/>
  </si>
  <si>
    <t>（</t>
    <phoneticPr fontId="2"/>
  </si>
  <si>
    <t>）</t>
    <phoneticPr fontId="2"/>
  </si>
  <si>
    <t>＝</t>
    <phoneticPr fontId="2"/>
  </si>
  <si>
    <t>C1</t>
    <phoneticPr fontId="2"/>
  </si>
  <si>
    <t>2度堀（本管）</t>
    <rPh sb="1" eb="2">
      <t>ド</t>
    </rPh>
    <rPh sb="2" eb="3">
      <t>ホリ</t>
    </rPh>
    <rPh sb="4" eb="6">
      <t>ホンカン</t>
    </rPh>
    <phoneticPr fontId="2"/>
  </si>
  <si>
    <t>2度堀（止水）</t>
    <rPh sb="1" eb="2">
      <t>ド</t>
    </rPh>
    <rPh sb="4" eb="6">
      <t>シスイ</t>
    </rPh>
    <phoneticPr fontId="2"/>
  </si>
  <si>
    <t>2度掘（本管） 数量</t>
    <rPh sb="1" eb="2">
      <t>ド</t>
    </rPh>
    <rPh sb="2" eb="3">
      <t>ホ</t>
    </rPh>
    <rPh sb="4" eb="6">
      <t>ホンカン</t>
    </rPh>
    <rPh sb="8" eb="10">
      <t>スウリョウ</t>
    </rPh>
    <phoneticPr fontId="2"/>
  </si>
  <si>
    <t>2度掘（止水） 数量</t>
    <rPh sb="1" eb="2">
      <t>ド</t>
    </rPh>
    <rPh sb="2" eb="3">
      <t>ホ</t>
    </rPh>
    <rPh sb="4" eb="6">
      <t>シスイ</t>
    </rPh>
    <rPh sb="8" eb="10">
      <t>スウリョウ</t>
    </rPh>
    <phoneticPr fontId="2"/>
  </si>
  <si>
    <t>■給水2度堀　舗装復旧 及び 土工事積算用集計表</t>
    <rPh sb="1" eb="3">
      <t>キュウスイ</t>
    </rPh>
    <rPh sb="4" eb="5">
      <t>ド</t>
    </rPh>
    <rPh sb="5" eb="6">
      <t>ホリ</t>
    </rPh>
    <rPh sb="7" eb="9">
      <t>ホソウ</t>
    </rPh>
    <rPh sb="9" eb="11">
      <t>フッキュウ</t>
    </rPh>
    <rPh sb="12" eb="13">
      <t>オヨ</t>
    </rPh>
    <rPh sb="15" eb="16">
      <t>ド</t>
    </rPh>
    <rPh sb="16" eb="18">
      <t>コウジ</t>
    </rPh>
    <rPh sb="18" eb="20">
      <t>セキサン</t>
    </rPh>
    <rPh sb="20" eb="21">
      <t>ヨウ</t>
    </rPh>
    <rPh sb="21" eb="23">
      <t>シュウケイ</t>
    </rPh>
    <rPh sb="23" eb="24">
      <t>ヒョウ</t>
    </rPh>
    <phoneticPr fontId="2"/>
  </si>
  <si>
    <t>□先行路盤（発生土）</t>
    <rPh sb="1" eb="3">
      <t>センコウ</t>
    </rPh>
    <rPh sb="3" eb="5">
      <t>ロバン</t>
    </rPh>
    <rPh sb="6" eb="8">
      <t>ハッセイ</t>
    </rPh>
    <rPh sb="8" eb="9">
      <t>ド</t>
    </rPh>
    <phoneticPr fontId="2"/>
  </si>
  <si>
    <t>路盤厚</t>
    <rPh sb="0" eb="2">
      <t>ロバン</t>
    </rPh>
    <rPh sb="2" eb="3">
      <t>アツ</t>
    </rPh>
    <phoneticPr fontId="2"/>
  </si>
  <si>
    <t>面 積</t>
    <rPh sb="0" eb="1">
      <t>メン</t>
    </rPh>
    <rPh sb="2" eb="3">
      <t>セキ</t>
    </rPh>
    <phoneticPr fontId="2"/>
  </si>
  <si>
    <t>砂質土（機械）</t>
    <rPh sb="0" eb="1">
      <t>サ</t>
    </rPh>
    <rPh sb="1" eb="2">
      <t>シツ</t>
    </rPh>
    <rPh sb="2" eb="3">
      <t>ド</t>
    </rPh>
    <rPh sb="4" eb="6">
      <t>キカイ</t>
    </rPh>
    <phoneticPr fontId="2"/>
  </si>
  <si>
    <t>先行路盤 土量</t>
    <rPh sb="0" eb="2">
      <t>センコウ</t>
    </rPh>
    <rPh sb="2" eb="4">
      <t>ロバン</t>
    </rPh>
    <rPh sb="5" eb="6">
      <t>ド</t>
    </rPh>
    <rPh sb="6" eb="7">
      <t>リョウ</t>
    </rPh>
    <phoneticPr fontId="2"/>
  </si>
  <si>
    <t>A</t>
    <phoneticPr fontId="2"/>
  </si>
  <si>
    <t>C</t>
    <phoneticPr fontId="2"/>
  </si>
  <si>
    <t>C</t>
    <phoneticPr fontId="2"/>
  </si>
  <si>
    <t>As</t>
    <phoneticPr fontId="2"/>
  </si>
  <si>
    <t>C2</t>
    <phoneticPr fontId="2"/>
  </si>
  <si>
    <t>舗装復旧幅</t>
    <rPh sb="0" eb="2">
      <t>ホソウ</t>
    </rPh>
    <rPh sb="2" eb="4">
      <t>フッキュウ</t>
    </rPh>
    <rPh sb="4" eb="5">
      <t>ハバ</t>
    </rPh>
    <phoneticPr fontId="2"/>
  </si>
  <si>
    <t>施工区分</t>
    <rPh sb="0" eb="2">
      <t>セコウ</t>
    </rPh>
    <rPh sb="2" eb="4">
      <t>クブン</t>
    </rPh>
    <phoneticPr fontId="2"/>
  </si>
  <si>
    <t>仮配水管
延 長</t>
    <rPh sb="0" eb="1">
      <t>カリ</t>
    </rPh>
    <rPh sb="1" eb="4">
      <t>ハイスイカン</t>
    </rPh>
    <rPh sb="5" eb="6">
      <t>エン</t>
    </rPh>
    <rPh sb="7" eb="8">
      <t>チョウ</t>
    </rPh>
    <phoneticPr fontId="2"/>
  </si>
  <si>
    <t>昼 間</t>
    <rPh sb="0" eb="1">
      <t>ヒル</t>
    </rPh>
    <rPh sb="2" eb="3">
      <t>アイダ</t>
    </rPh>
    <phoneticPr fontId="2"/>
  </si>
  <si>
    <t>夜 間</t>
    <rPh sb="0" eb="1">
      <t>ヨル</t>
    </rPh>
    <rPh sb="2" eb="3">
      <t>アイダ</t>
    </rPh>
    <phoneticPr fontId="2"/>
  </si>
  <si>
    <t>車道　 W&lt;1.4</t>
    <rPh sb="0" eb="2">
      <t>シャドウ</t>
    </rPh>
    <phoneticPr fontId="2"/>
  </si>
  <si>
    <t>車道　1.4≦W&lt;3.0</t>
    <rPh sb="0" eb="2">
      <t>シャドウ</t>
    </rPh>
    <phoneticPr fontId="2"/>
  </si>
  <si>
    <t>車道　3.0≦W</t>
    <rPh sb="0" eb="2">
      <t>シャドウ</t>
    </rPh>
    <phoneticPr fontId="2"/>
  </si>
  <si>
    <t>合 計</t>
    <rPh sb="0" eb="1">
      <t>ゴウ</t>
    </rPh>
    <rPh sb="2" eb="3">
      <t>ケイ</t>
    </rPh>
    <phoneticPr fontId="2"/>
  </si>
  <si>
    <t>歩道　 W&lt;1.4</t>
    <rPh sb="0" eb="2">
      <t>ホドウ</t>
    </rPh>
    <phoneticPr fontId="2"/>
  </si>
  <si>
    <t>歩道　1.4≦W&lt;3.0</t>
    <rPh sb="0" eb="2">
      <t>ホドウ</t>
    </rPh>
    <phoneticPr fontId="2"/>
  </si>
  <si>
    <t>歩道　3.0≦W</t>
    <rPh sb="0" eb="2">
      <t>ホドウ</t>
    </rPh>
    <phoneticPr fontId="2"/>
  </si>
  <si>
    <t>在来舗装</t>
    <rPh sb="0" eb="2">
      <t>ザイライ</t>
    </rPh>
    <rPh sb="2" eb="4">
      <t>ホソウ</t>
    </rPh>
    <phoneticPr fontId="2"/>
  </si>
  <si>
    <t>復旧号工</t>
    <rPh sb="0" eb="2">
      <t>フッキュウ</t>
    </rPh>
    <rPh sb="2" eb="3">
      <t>ゴウ</t>
    </rPh>
    <rPh sb="3" eb="4">
      <t>コウ</t>
    </rPh>
    <phoneticPr fontId="2"/>
  </si>
  <si>
    <t>作業幅</t>
    <rPh sb="0" eb="2">
      <t>サギョウ</t>
    </rPh>
    <rPh sb="2" eb="3">
      <t>ハバ</t>
    </rPh>
    <phoneticPr fontId="2"/>
  </si>
  <si>
    <t>仮配水管</t>
    <rPh sb="0" eb="1">
      <t>カリ</t>
    </rPh>
    <rPh sb="1" eb="4">
      <t>ハイスイカン</t>
    </rPh>
    <phoneticPr fontId="2"/>
  </si>
  <si>
    <t>昼間施工</t>
  </si>
  <si>
    <t>合　計</t>
    <rPh sb="0" eb="1">
      <t>ゴウ</t>
    </rPh>
    <rPh sb="2" eb="3">
      <t>ケイ</t>
    </rPh>
    <phoneticPr fontId="2"/>
  </si>
  <si>
    <t>舗装版破砕工</t>
    <rPh sb="0" eb="2">
      <t>ホソウ</t>
    </rPh>
    <rPh sb="2" eb="3">
      <t>バン</t>
    </rPh>
    <rPh sb="3" eb="5">
      <t>ハサイ</t>
    </rPh>
    <rPh sb="5" eb="6">
      <t>コウ</t>
    </rPh>
    <phoneticPr fontId="2"/>
  </si>
  <si>
    <t>As</t>
  </si>
  <si>
    <t>仮復旧</t>
    <rPh sb="0" eb="1">
      <t>カリ</t>
    </rPh>
    <rPh sb="1" eb="3">
      <t>フッキュウ</t>
    </rPh>
    <phoneticPr fontId="2"/>
  </si>
  <si>
    <t>As</t>
    <phoneticPr fontId="2"/>
  </si>
  <si>
    <t>30&lt;t≦40</t>
    <phoneticPr fontId="2"/>
  </si>
  <si>
    <t>種別・舗装厚</t>
    <rPh sb="0" eb="2">
      <t>シュベツ</t>
    </rPh>
    <rPh sb="3" eb="5">
      <t>ホソウ</t>
    </rPh>
    <rPh sb="5" eb="6">
      <t>アツ</t>
    </rPh>
    <phoneticPr fontId="2"/>
  </si>
  <si>
    <t>Co</t>
  </si>
  <si>
    <t>Co</t>
    <phoneticPr fontId="2"/>
  </si>
  <si>
    <t>□だみー</t>
    <phoneticPr fontId="2"/>
  </si>
  <si>
    <t>№1</t>
    <phoneticPr fontId="2"/>
  </si>
  <si>
    <t>Co</t>
    <phoneticPr fontId="2"/>
  </si>
  <si>
    <t>先行路盤</t>
    <rPh sb="0" eb="2">
      <t>センコウ</t>
    </rPh>
    <rPh sb="2" eb="4">
      <t>ロバン</t>
    </rPh>
    <phoneticPr fontId="2"/>
  </si>
  <si>
    <t>№2</t>
    <phoneticPr fontId="2"/>
  </si>
  <si>
    <t>№3</t>
    <phoneticPr fontId="2"/>
  </si>
  <si>
    <t>№4</t>
    <phoneticPr fontId="2"/>
  </si>
  <si>
    <t>№5</t>
    <phoneticPr fontId="2"/>
  </si>
  <si>
    <t>№6</t>
    <phoneticPr fontId="2"/>
  </si>
  <si>
    <t>布設時</t>
    <rPh sb="0" eb="2">
      <t>フセツ</t>
    </rPh>
    <rPh sb="2" eb="3">
      <t>ジ</t>
    </rPh>
    <phoneticPr fontId="2"/>
  </si>
  <si>
    <t>撤去時</t>
    <rPh sb="0" eb="2">
      <t>テッキョ</t>
    </rPh>
    <rPh sb="2" eb="3">
      <t>ジ</t>
    </rPh>
    <phoneticPr fontId="2"/>
  </si>
  <si>
    <t>発生土</t>
    <rPh sb="0" eb="2">
      <t>ハッセイ</t>
    </rPh>
    <rPh sb="2" eb="3">
      <t>ド</t>
    </rPh>
    <phoneticPr fontId="2"/>
  </si>
  <si>
    <t>種別・路盤厚</t>
    <rPh sb="0" eb="2">
      <t>シュベツ</t>
    </rPh>
    <rPh sb="3" eb="5">
      <t>ロバン</t>
    </rPh>
    <rPh sb="5" eb="6">
      <t>アツ</t>
    </rPh>
    <phoneticPr fontId="2"/>
  </si>
  <si>
    <t>□箇所数</t>
    <rPh sb="1" eb="3">
      <t>カショ</t>
    </rPh>
    <rPh sb="3" eb="4">
      <t>スウ</t>
    </rPh>
    <phoneticPr fontId="2"/>
  </si>
  <si>
    <t>(A) 全体土量（布設時）</t>
    <rPh sb="4" eb="6">
      <t>ゼンタイ</t>
    </rPh>
    <rPh sb="6" eb="7">
      <t>ド</t>
    </rPh>
    <rPh sb="7" eb="8">
      <t>リョウ</t>
    </rPh>
    <rPh sb="9" eb="11">
      <t>フセツ</t>
    </rPh>
    <rPh sb="11" eb="12">
      <t>ジ</t>
    </rPh>
    <phoneticPr fontId="2"/>
  </si>
  <si>
    <t>仮配水管
車 道</t>
    <rPh sb="0" eb="1">
      <t>カリ</t>
    </rPh>
    <rPh sb="1" eb="4">
      <t>ハイスイカン</t>
    </rPh>
    <rPh sb="5" eb="6">
      <t>クルマ</t>
    </rPh>
    <rPh sb="7" eb="8">
      <t>ミチ</t>
    </rPh>
    <phoneticPr fontId="2"/>
  </si>
  <si>
    <t>仮配水管
歩 道</t>
    <rPh sb="0" eb="1">
      <t>カリ</t>
    </rPh>
    <rPh sb="1" eb="4">
      <t>ハイスイカン</t>
    </rPh>
    <rPh sb="5" eb="6">
      <t>アル</t>
    </rPh>
    <rPh sb="7" eb="8">
      <t>ミチ</t>
    </rPh>
    <phoneticPr fontId="2"/>
  </si>
  <si>
    <t>小 計 （A1）</t>
    <rPh sb="0" eb="1">
      <t>ショウ</t>
    </rPh>
    <rPh sb="2" eb="3">
      <t>ケイ</t>
    </rPh>
    <phoneticPr fontId="2"/>
  </si>
  <si>
    <t>小 計 （A2）</t>
    <rPh sb="0" eb="1">
      <t>ショウ</t>
    </rPh>
    <rPh sb="2" eb="3">
      <t>ケイ</t>
    </rPh>
    <phoneticPr fontId="2"/>
  </si>
  <si>
    <t>合　計 (A)</t>
    <rPh sb="0" eb="1">
      <t>ゴウ</t>
    </rPh>
    <rPh sb="2" eb="3">
      <t>ケイ</t>
    </rPh>
    <phoneticPr fontId="2"/>
  </si>
  <si>
    <t>舗　装</t>
    <rPh sb="0" eb="1">
      <t>ホ</t>
    </rPh>
    <rPh sb="2" eb="3">
      <t>ソウ</t>
    </rPh>
    <phoneticPr fontId="2"/>
  </si>
  <si>
    <t>掘削面積　×　舗装厚</t>
    <rPh sb="0" eb="2">
      <t>クッサク</t>
    </rPh>
    <rPh sb="2" eb="4">
      <t>メンセキ</t>
    </rPh>
    <rPh sb="7" eb="9">
      <t>ホソウ</t>
    </rPh>
    <rPh sb="9" eb="10">
      <t>アツ</t>
    </rPh>
    <phoneticPr fontId="2"/>
  </si>
  <si>
    <t>□舗装数量（布設時）</t>
    <rPh sb="1" eb="3">
      <t>ホソウ</t>
    </rPh>
    <rPh sb="3" eb="5">
      <t>スウリョウ</t>
    </rPh>
    <rPh sb="6" eb="8">
      <t>フセツ</t>
    </rPh>
    <rPh sb="8" eb="9">
      <t>ジ</t>
    </rPh>
    <phoneticPr fontId="2"/>
  </si>
  <si>
    <t>小 計 （B1）</t>
    <rPh sb="0" eb="1">
      <t>ショウ</t>
    </rPh>
    <rPh sb="2" eb="3">
      <t>ケイ</t>
    </rPh>
    <phoneticPr fontId="2"/>
  </si>
  <si>
    <t>小 計 （B2）</t>
    <rPh sb="0" eb="1">
      <t>ショウ</t>
    </rPh>
    <rPh sb="2" eb="3">
      <t>ケイ</t>
    </rPh>
    <phoneticPr fontId="2"/>
  </si>
  <si>
    <t>小 計 （B3）</t>
    <rPh sb="0" eb="1">
      <t>ショウ</t>
    </rPh>
    <rPh sb="2" eb="3">
      <t>ケイ</t>
    </rPh>
    <phoneticPr fontId="2"/>
  </si>
  <si>
    <t>□全体数量（布設時）</t>
    <rPh sb="1" eb="3">
      <t>ゼンタイ</t>
    </rPh>
    <rPh sb="3" eb="5">
      <t>スウリョウ</t>
    </rPh>
    <rPh sb="6" eb="8">
      <t>フセツ</t>
    </rPh>
    <rPh sb="8" eb="9">
      <t>ジ</t>
    </rPh>
    <phoneticPr fontId="2"/>
  </si>
  <si>
    <t>□全体数量（撤去時）</t>
    <rPh sb="1" eb="3">
      <t>ゼンタイ</t>
    </rPh>
    <rPh sb="3" eb="5">
      <t>スウリョウ</t>
    </rPh>
    <rPh sb="6" eb="8">
      <t>テッキョ</t>
    </rPh>
    <rPh sb="8" eb="9">
      <t>ジ</t>
    </rPh>
    <phoneticPr fontId="2"/>
  </si>
  <si>
    <t>(C) 全体土量（撤去時）</t>
    <rPh sb="4" eb="6">
      <t>ゼンタイ</t>
    </rPh>
    <rPh sb="6" eb="7">
      <t>ド</t>
    </rPh>
    <rPh sb="7" eb="8">
      <t>リョウ</t>
    </rPh>
    <rPh sb="9" eb="11">
      <t>テッキョ</t>
    </rPh>
    <rPh sb="11" eb="12">
      <t>ジ</t>
    </rPh>
    <phoneticPr fontId="2"/>
  </si>
  <si>
    <t>□舗装数量（撤去時）</t>
    <rPh sb="1" eb="3">
      <t>ホソウ</t>
    </rPh>
    <rPh sb="3" eb="5">
      <t>スウリョウ</t>
    </rPh>
    <rPh sb="6" eb="8">
      <t>テッキョ</t>
    </rPh>
    <rPh sb="8" eb="9">
      <t>ジ</t>
    </rPh>
    <phoneticPr fontId="2"/>
  </si>
  <si>
    <t>合　計 (C)</t>
    <rPh sb="0" eb="1">
      <t>ゴウ</t>
    </rPh>
    <rPh sb="2" eb="3">
      <t>ケイ</t>
    </rPh>
    <phoneticPr fontId="2"/>
  </si>
  <si>
    <t>（</t>
    <phoneticPr fontId="2"/>
  </si>
  <si>
    <t>）</t>
    <phoneticPr fontId="2"/>
  </si>
  <si>
    <t>-</t>
    <phoneticPr fontId="2"/>
  </si>
  <si>
    <t>B1</t>
    <phoneticPr fontId="2"/>
  </si>
  <si>
    <t>B2</t>
    <phoneticPr fontId="2"/>
  </si>
  <si>
    <t>B3</t>
    <phoneticPr fontId="2"/>
  </si>
  <si>
    <t>=</t>
    <phoneticPr fontId="2"/>
  </si>
  <si>
    <t>B4</t>
    <phoneticPr fontId="2"/>
  </si>
  <si>
    <t>小 計 （D1）</t>
    <rPh sb="0" eb="1">
      <t>ショウ</t>
    </rPh>
    <rPh sb="2" eb="3">
      <t>ケイ</t>
    </rPh>
    <phoneticPr fontId="2"/>
  </si>
  <si>
    <t>小 計 （D2）</t>
    <rPh sb="0" eb="1">
      <t>ショウ</t>
    </rPh>
    <rPh sb="2" eb="3">
      <t>ケイ</t>
    </rPh>
    <phoneticPr fontId="2"/>
  </si>
  <si>
    <t>合　計 (D)</t>
    <rPh sb="0" eb="1">
      <t>ゴウ</t>
    </rPh>
    <rPh sb="2" eb="3">
      <t>ケイ</t>
    </rPh>
    <phoneticPr fontId="2"/>
  </si>
  <si>
    <t>C</t>
    <phoneticPr fontId="2"/>
  </si>
  <si>
    <t>D</t>
    <phoneticPr fontId="2"/>
  </si>
  <si>
    <t>●埋戻（撤去時）</t>
    <rPh sb="1" eb="3">
      <t>ウメモド</t>
    </rPh>
    <rPh sb="4" eb="6">
      <t>テッキョ</t>
    </rPh>
    <rPh sb="6" eb="7">
      <t>ジ</t>
    </rPh>
    <phoneticPr fontId="2"/>
  </si>
  <si>
    <t>●埋戻（布設時）</t>
    <rPh sb="1" eb="3">
      <t>ウメモド</t>
    </rPh>
    <rPh sb="4" eb="6">
      <t>フセツ</t>
    </rPh>
    <rPh sb="6" eb="7">
      <t>ジ</t>
    </rPh>
    <phoneticPr fontId="2"/>
  </si>
  <si>
    <t>購入土（機械）タンパ</t>
    <rPh sb="0" eb="2">
      <t>コウニュウ</t>
    </rPh>
    <rPh sb="2" eb="3">
      <t>ド</t>
    </rPh>
    <rPh sb="4" eb="6">
      <t>キカイ</t>
    </rPh>
    <phoneticPr fontId="2"/>
  </si>
  <si>
    <t>歩道部：再生砕石0-30</t>
    <rPh sb="0" eb="2">
      <t>ホドウ</t>
    </rPh>
    <rPh sb="2" eb="3">
      <t>ブ</t>
    </rPh>
    <rPh sb="4" eb="6">
      <t>サイセイ</t>
    </rPh>
    <rPh sb="6" eb="8">
      <t>サイセキ</t>
    </rPh>
    <phoneticPr fontId="2"/>
  </si>
  <si>
    <t>A1</t>
    <phoneticPr fontId="2"/>
  </si>
  <si>
    <t>車道部：粒調砕石</t>
    <rPh sb="0" eb="2">
      <t>シャドウ</t>
    </rPh>
    <rPh sb="2" eb="3">
      <t>ブ</t>
    </rPh>
    <rPh sb="4" eb="5">
      <t>リュウ</t>
    </rPh>
    <rPh sb="5" eb="6">
      <t>チョウ</t>
    </rPh>
    <rPh sb="6" eb="8">
      <t>サイセキ</t>
    </rPh>
    <phoneticPr fontId="2"/>
  </si>
  <si>
    <t>D1</t>
    <phoneticPr fontId="2"/>
  </si>
  <si>
    <t>A2</t>
    <phoneticPr fontId="2"/>
  </si>
  <si>
    <t>D2</t>
    <phoneticPr fontId="2"/>
  </si>
  <si>
    <t>As（車道）</t>
    <rPh sb="3" eb="5">
      <t>シャドウ</t>
    </rPh>
    <phoneticPr fontId="2"/>
  </si>
  <si>
    <t>B1</t>
    <phoneticPr fontId="2"/>
  </si>
  <si>
    <t>+</t>
    <phoneticPr fontId="2"/>
  </si>
  <si>
    <t>As（歩道）</t>
    <rPh sb="3" eb="5">
      <t>ホドウ</t>
    </rPh>
    <phoneticPr fontId="2"/>
  </si>
  <si>
    <t>B2</t>
    <phoneticPr fontId="2"/>
  </si>
  <si>
    <t>Co</t>
    <phoneticPr fontId="2"/>
  </si>
  <si>
    <t>B3</t>
    <phoneticPr fontId="2"/>
  </si>
  <si>
    <t>砂質土</t>
    <rPh sb="0" eb="1">
      <t>サ</t>
    </rPh>
    <rPh sb="1" eb="2">
      <t>シツ</t>
    </rPh>
    <rPh sb="2" eb="3">
      <t>ド</t>
    </rPh>
    <phoneticPr fontId="2"/>
  </si>
  <si>
    <t>B4</t>
    <phoneticPr fontId="2"/>
  </si>
  <si>
    <t>B1</t>
    <phoneticPr fontId="2"/>
  </si>
  <si>
    <t>D</t>
    <phoneticPr fontId="2"/>
  </si>
  <si>
    <t>≪※</t>
    <phoneticPr fontId="2"/>
  </si>
  <si>
    <t>の場合≫</t>
    <rPh sb="1" eb="3">
      <t>バアイ</t>
    </rPh>
    <phoneticPr fontId="2"/>
  </si>
  <si>
    <t>As</t>
    <phoneticPr fontId="2"/>
  </si>
  <si>
    <t>As</t>
    <phoneticPr fontId="2"/>
  </si>
  <si>
    <t>Co</t>
    <phoneticPr fontId="2"/>
  </si>
  <si>
    <t>■仮配水管　土工事積算用集計表</t>
    <rPh sb="1" eb="2">
      <t>カリ</t>
    </rPh>
    <rPh sb="2" eb="5">
      <t>ハイスイカン</t>
    </rPh>
    <rPh sb="6" eb="7">
      <t>ド</t>
    </rPh>
    <rPh sb="7" eb="9">
      <t>コウジ</t>
    </rPh>
    <rPh sb="9" eb="11">
      <t>セキサン</t>
    </rPh>
    <rPh sb="11" eb="12">
      <t>ヨウ</t>
    </rPh>
    <rPh sb="12" eb="14">
      <t>シュウケイ</t>
    </rPh>
    <rPh sb="14" eb="15">
      <t>ヒョウ</t>
    </rPh>
    <phoneticPr fontId="2"/>
  </si>
  <si>
    <t>（発生土 埋戻無し）</t>
    <rPh sb="1" eb="3">
      <t>ハッセイ</t>
    </rPh>
    <rPh sb="3" eb="4">
      <t>ド</t>
    </rPh>
    <rPh sb="5" eb="7">
      <t>ウメモド</t>
    </rPh>
    <rPh sb="7" eb="8">
      <t>ナ</t>
    </rPh>
    <phoneticPr fontId="2"/>
  </si>
  <si>
    <t>給水付替 延長</t>
    <rPh sb="0" eb="2">
      <t>キュウスイ</t>
    </rPh>
    <rPh sb="2" eb="4">
      <t>ツケカ</t>
    </rPh>
    <rPh sb="5" eb="7">
      <t>エンチョウ</t>
    </rPh>
    <phoneticPr fontId="2"/>
  </si>
  <si>
    <t>給水付替</t>
    <rPh sb="0" eb="2">
      <t>キュウスイ</t>
    </rPh>
    <rPh sb="2" eb="4">
      <t>ツケカ</t>
    </rPh>
    <phoneticPr fontId="2"/>
  </si>
  <si>
    <t>工事名：</t>
    <rPh sb="0" eb="2">
      <t>コウジ</t>
    </rPh>
    <rPh sb="2" eb="3">
      <t>メイ</t>
    </rPh>
    <phoneticPr fontId="2"/>
  </si>
  <si>
    <t>（</t>
    <phoneticPr fontId="2"/>
  </si>
  <si>
    <t>）</t>
    <phoneticPr fontId="2"/>
  </si>
  <si>
    <t>=</t>
    <phoneticPr fontId="2"/>
  </si>
  <si>
    <t>A</t>
    <phoneticPr fontId="2"/>
  </si>
  <si>
    <t>（</t>
    <phoneticPr fontId="2"/>
  </si>
  <si>
    <t>）</t>
    <phoneticPr fontId="2"/>
  </si>
  <si>
    <t>-</t>
    <phoneticPr fontId="2"/>
  </si>
  <si>
    <t>=</t>
    <phoneticPr fontId="2"/>
  </si>
  <si>
    <t>≪※</t>
    <phoneticPr fontId="2"/>
  </si>
  <si>
    <t>B1</t>
    <phoneticPr fontId="2"/>
  </si>
  <si>
    <t>（</t>
    <phoneticPr fontId="2"/>
  </si>
  <si>
    <t>）</t>
    <phoneticPr fontId="2"/>
  </si>
  <si>
    <t>=</t>
    <phoneticPr fontId="2"/>
  </si>
  <si>
    <t>（</t>
    <phoneticPr fontId="2"/>
  </si>
  <si>
    <t>）</t>
    <phoneticPr fontId="2"/>
  </si>
  <si>
    <t>=</t>
    <phoneticPr fontId="2"/>
  </si>
  <si>
    <t>（</t>
    <phoneticPr fontId="2"/>
  </si>
  <si>
    <t>）</t>
    <phoneticPr fontId="2"/>
  </si>
  <si>
    <t>=</t>
    <phoneticPr fontId="2"/>
  </si>
  <si>
    <t>≪※</t>
    <phoneticPr fontId="2"/>
  </si>
  <si>
    <t>B1</t>
    <phoneticPr fontId="2"/>
  </si>
  <si>
    <t>B2</t>
    <phoneticPr fontId="2"/>
  </si>
  <si>
    <t>（</t>
    <phoneticPr fontId="2"/>
  </si>
  <si>
    <t>）</t>
    <phoneticPr fontId="2"/>
  </si>
  <si>
    <t>+</t>
    <phoneticPr fontId="2"/>
  </si>
  <si>
    <t>=</t>
    <phoneticPr fontId="2"/>
  </si>
  <si>
    <t>B3</t>
    <phoneticPr fontId="2"/>
  </si>
  <si>
    <t>Co</t>
    <phoneticPr fontId="2"/>
  </si>
  <si>
    <t>B3</t>
    <phoneticPr fontId="2"/>
  </si>
  <si>
    <t>■給水付替　土工事積算用集計表</t>
    <rPh sb="1" eb="3">
      <t>キュウスイ</t>
    </rPh>
    <rPh sb="3" eb="5">
      <t>ツケカ</t>
    </rPh>
    <rPh sb="6" eb="7">
      <t>ド</t>
    </rPh>
    <rPh sb="7" eb="9">
      <t>コウジ</t>
    </rPh>
    <rPh sb="9" eb="11">
      <t>セキサン</t>
    </rPh>
    <rPh sb="11" eb="12">
      <t>ヨウ</t>
    </rPh>
    <rPh sb="12" eb="14">
      <t>シュウケイ</t>
    </rPh>
    <rPh sb="14" eb="15">
      <t>ヒョウ</t>
    </rPh>
    <phoneticPr fontId="2"/>
  </si>
  <si>
    <t>（発生土 埋戻有り）</t>
    <rPh sb="1" eb="3">
      <t>ハッセイ</t>
    </rPh>
    <rPh sb="3" eb="4">
      <t>ド</t>
    </rPh>
    <rPh sb="5" eb="7">
      <t>ウメモド</t>
    </rPh>
    <rPh sb="7" eb="8">
      <t>ア</t>
    </rPh>
    <phoneticPr fontId="2"/>
  </si>
  <si>
    <t>●埋戻 全体土量</t>
    <rPh sb="1" eb="3">
      <t>ウメモド</t>
    </rPh>
    <rPh sb="4" eb="6">
      <t>ゼンタイ</t>
    </rPh>
    <rPh sb="6" eb="7">
      <t>ド</t>
    </rPh>
    <rPh sb="7" eb="8">
      <t>リョウ</t>
    </rPh>
    <phoneticPr fontId="2"/>
  </si>
  <si>
    <t>ア</t>
    <phoneticPr fontId="2"/>
  </si>
  <si>
    <t>イ</t>
    <phoneticPr fontId="2"/>
  </si>
  <si>
    <t>発生土（機械）タンパ</t>
    <rPh sb="0" eb="2">
      <t>ハッセイ</t>
    </rPh>
    <rPh sb="2" eb="3">
      <t>ド</t>
    </rPh>
    <rPh sb="4" eb="6">
      <t>キカイ</t>
    </rPh>
    <phoneticPr fontId="2"/>
  </si>
  <si>
    <t>ウ</t>
    <phoneticPr fontId="2"/>
  </si>
  <si>
    <t>エ</t>
    <phoneticPr fontId="2"/>
  </si>
  <si>
    <t>■管工事　土量集計表</t>
    <rPh sb="1" eb="2">
      <t>カン</t>
    </rPh>
    <rPh sb="2" eb="4">
      <t>コウジ</t>
    </rPh>
    <rPh sb="5" eb="6">
      <t>ド</t>
    </rPh>
    <rPh sb="6" eb="7">
      <t>リョウ</t>
    </rPh>
    <rPh sb="7" eb="9">
      <t>シュウケイ</t>
    </rPh>
    <rPh sb="9" eb="10">
      <t>ヒョウ</t>
    </rPh>
    <phoneticPr fontId="2"/>
  </si>
  <si>
    <t>口径</t>
    <rPh sb="0" eb="2">
      <t>コウケイ</t>
    </rPh>
    <phoneticPr fontId="2"/>
  </si>
  <si>
    <t>単位土量</t>
    <rPh sb="0" eb="2">
      <t>タンイ</t>
    </rPh>
    <rPh sb="2" eb="3">
      <t>ド</t>
    </rPh>
    <rPh sb="3" eb="4">
      <t>リョウ</t>
    </rPh>
    <phoneticPr fontId="2"/>
  </si>
  <si>
    <t>掘削幅（B）</t>
    <rPh sb="0" eb="2">
      <t>クッサク</t>
    </rPh>
    <rPh sb="2" eb="3">
      <t>ハバ</t>
    </rPh>
    <phoneticPr fontId="2"/>
  </si>
  <si>
    <t>掘削深（H）</t>
    <rPh sb="0" eb="2">
      <t>クッサク</t>
    </rPh>
    <rPh sb="2" eb="3">
      <t>シン</t>
    </rPh>
    <phoneticPr fontId="2"/>
  </si>
  <si>
    <r>
      <t>土量（m</t>
    </r>
    <r>
      <rPr>
        <vertAlign val="superscript"/>
        <sz val="8"/>
        <rFont val="ＭＳ Ｐゴシック"/>
        <family val="3"/>
        <charset val="128"/>
      </rPr>
      <t>3</t>
    </r>
    <r>
      <rPr>
        <sz val="8"/>
        <rFont val="ＭＳ Ｐゴシック"/>
        <family val="3"/>
        <charset val="128"/>
      </rPr>
      <t>/m）</t>
    </r>
    <rPh sb="0" eb="1">
      <t>ド</t>
    </rPh>
    <rPh sb="1" eb="2">
      <t>リョウ</t>
    </rPh>
    <phoneticPr fontId="2"/>
  </si>
  <si>
    <t>掘削延長</t>
    <rPh sb="0" eb="2">
      <t>クッサク</t>
    </rPh>
    <rPh sb="2" eb="4">
      <t>エンチョウ</t>
    </rPh>
    <phoneticPr fontId="2"/>
  </si>
  <si>
    <t>口 径</t>
    <rPh sb="0" eb="1">
      <t>クチ</t>
    </rPh>
    <rPh sb="2" eb="3">
      <t>ケイ</t>
    </rPh>
    <phoneticPr fontId="2"/>
  </si>
  <si>
    <t>土 量</t>
    <rPh sb="0" eb="1">
      <t>ド</t>
    </rPh>
    <rPh sb="2" eb="3">
      <t>リョウ</t>
    </rPh>
    <phoneticPr fontId="2"/>
  </si>
  <si>
    <t>□一般部（新設）</t>
    <rPh sb="1" eb="3">
      <t>イッパン</t>
    </rPh>
    <rPh sb="3" eb="4">
      <t>ブ</t>
    </rPh>
    <rPh sb="5" eb="7">
      <t>シンセツ</t>
    </rPh>
    <phoneticPr fontId="2"/>
  </si>
  <si>
    <t>□合 計</t>
    <rPh sb="1" eb="2">
      <t>ゴウ</t>
    </rPh>
    <rPh sb="3" eb="4">
      <t>ケイ</t>
    </rPh>
    <phoneticPr fontId="2"/>
  </si>
  <si>
    <t>各種土量合計</t>
    <rPh sb="0" eb="2">
      <t>カクシュ</t>
    </rPh>
    <rPh sb="2" eb="3">
      <t>ド</t>
    </rPh>
    <rPh sb="3" eb="4">
      <t>リョウ</t>
    </rPh>
    <rPh sb="4" eb="6">
      <t>ゴウケイ</t>
    </rPh>
    <phoneticPr fontId="2"/>
  </si>
  <si>
    <t>As</t>
    <phoneticPr fontId="2"/>
  </si>
  <si>
    <t>土工事延長</t>
    <rPh sb="0" eb="1">
      <t>ド</t>
    </rPh>
    <rPh sb="1" eb="3">
      <t>コウジ</t>
    </rPh>
    <rPh sb="3" eb="5">
      <t>エンチョウ</t>
    </rPh>
    <phoneticPr fontId="2"/>
  </si>
  <si>
    <t>掘削幅</t>
    <rPh sb="0" eb="2">
      <t>クッサク</t>
    </rPh>
    <rPh sb="2" eb="3">
      <t>ハバ</t>
    </rPh>
    <phoneticPr fontId="2"/>
  </si>
  <si>
    <t>矢板</t>
    <rPh sb="0" eb="2">
      <t>ヤイタ</t>
    </rPh>
    <phoneticPr fontId="2"/>
  </si>
  <si>
    <t>無</t>
  </si>
  <si>
    <t>□掘削幅</t>
    <rPh sb="1" eb="3">
      <t>クッサク</t>
    </rPh>
    <rPh sb="3" eb="4">
      <t>ハバ</t>
    </rPh>
    <phoneticPr fontId="2"/>
  </si>
  <si>
    <t>矢板無</t>
    <rPh sb="0" eb="2">
      <t>ヤイタ</t>
    </rPh>
    <rPh sb="2" eb="3">
      <t>ナ</t>
    </rPh>
    <phoneticPr fontId="2"/>
  </si>
  <si>
    <t>矢板有</t>
    <rPh sb="0" eb="2">
      <t>ヤイタ</t>
    </rPh>
    <rPh sb="2" eb="3">
      <t>ア</t>
    </rPh>
    <phoneticPr fontId="2"/>
  </si>
  <si>
    <t/>
  </si>
  <si>
    <t>□全体掘削土量</t>
    <rPh sb="1" eb="3">
      <t>ゼンタイ</t>
    </rPh>
    <rPh sb="3" eb="5">
      <t>クッサク</t>
    </rPh>
    <rPh sb="5" eb="6">
      <t>ド</t>
    </rPh>
    <rPh sb="6" eb="7">
      <t>リョウ</t>
    </rPh>
    <phoneticPr fontId="2"/>
  </si>
  <si>
    <t>（A1）掘削部 小計　※別紙 土量集計表より</t>
    <rPh sb="4" eb="6">
      <t>クッサク</t>
    </rPh>
    <rPh sb="6" eb="7">
      <t>ブ</t>
    </rPh>
    <rPh sb="8" eb="10">
      <t>ショウケイ</t>
    </rPh>
    <rPh sb="12" eb="14">
      <t>ベッシ</t>
    </rPh>
    <rPh sb="15" eb="16">
      <t>ド</t>
    </rPh>
    <rPh sb="16" eb="17">
      <t>リョウ</t>
    </rPh>
    <rPh sb="17" eb="19">
      <t>シュウケイ</t>
    </rPh>
    <rPh sb="19" eb="20">
      <t>ヒョウ</t>
    </rPh>
    <phoneticPr fontId="2"/>
  </si>
  <si>
    <t>（A2）継手堀部 小計</t>
    <rPh sb="4" eb="5">
      <t>ツ</t>
    </rPh>
    <rPh sb="5" eb="6">
      <t>テ</t>
    </rPh>
    <rPh sb="6" eb="7">
      <t>ホリ</t>
    </rPh>
    <rPh sb="7" eb="8">
      <t>ブ</t>
    </rPh>
    <rPh sb="9" eb="11">
      <t>ショウケイ</t>
    </rPh>
    <phoneticPr fontId="2"/>
  </si>
  <si>
    <t>（A）全体掘削土量</t>
    <rPh sb="3" eb="5">
      <t>ゼンタイ</t>
    </rPh>
    <rPh sb="5" eb="7">
      <t>クッサク</t>
    </rPh>
    <rPh sb="7" eb="8">
      <t>ド</t>
    </rPh>
    <rPh sb="8" eb="9">
      <t>リョウ</t>
    </rPh>
    <phoneticPr fontId="2"/>
  </si>
  <si>
    <t>継手堀箇所</t>
    <rPh sb="0" eb="1">
      <t>ツ</t>
    </rPh>
    <rPh sb="1" eb="2">
      <t>テ</t>
    </rPh>
    <rPh sb="2" eb="3">
      <t>ホリ</t>
    </rPh>
    <rPh sb="3" eb="5">
      <t>カショ</t>
    </rPh>
    <phoneticPr fontId="2"/>
  </si>
  <si>
    <t>管体控除</t>
    <rPh sb="0" eb="1">
      <t>カン</t>
    </rPh>
    <rPh sb="1" eb="2">
      <t>タイ</t>
    </rPh>
    <rPh sb="2" eb="4">
      <t>コウジョ</t>
    </rPh>
    <phoneticPr fontId="2"/>
  </si>
  <si>
    <t>仕切弁室控除</t>
    <rPh sb="0" eb="2">
      <t>シキ</t>
    </rPh>
    <rPh sb="2" eb="3">
      <t>ベン</t>
    </rPh>
    <rPh sb="3" eb="4">
      <t>シツ</t>
    </rPh>
    <rPh sb="4" eb="6">
      <t>コウジョ</t>
    </rPh>
    <phoneticPr fontId="2"/>
  </si>
  <si>
    <t>バタフライ弁室控除</t>
    <rPh sb="5" eb="6">
      <t>ベン</t>
    </rPh>
    <rPh sb="6" eb="7">
      <t>シツ</t>
    </rPh>
    <rPh sb="7" eb="9">
      <t>コウジョ</t>
    </rPh>
    <phoneticPr fontId="2"/>
  </si>
  <si>
    <t>補充分</t>
  </si>
  <si>
    <t>流量計室控除</t>
    <rPh sb="0" eb="3">
      <t>リュウリョウケイ</t>
    </rPh>
    <rPh sb="3" eb="4">
      <t>シツ</t>
    </rPh>
    <rPh sb="4" eb="6">
      <t>コウジョ</t>
    </rPh>
    <phoneticPr fontId="2"/>
  </si>
  <si>
    <t>電送ピット</t>
    <rPh sb="0" eb="2">
      <t>デンソウ</t>
    </rPh>
    <phoneticPr fontId="2"/>
  </si>
  <si>
    <t>記録形室</t>
    <rPh sb="0" eb="2">
      <t>キロク</t>
    </rPh>
    <rPh sb="2" eb="3">
      <t>ケイ</t>
    </rPh>
    <rPh sb="3" eb="4">
      <t>シツ</t>
    </rPh>
    <phoneticPr fontId="2"/>
  </si>
  <si>
    <t>（B1）小 計：</t>
    <rPh sb="4" eb="5">
      <t>ショウ</t>
    </rPh>
    <rPh sb="6" eb="7">
      <t>ケイ</t>
    </rPh>
    <phoneticPr fontId="2"/>
  </si>
  <si>
    <t>（B2）小 計：</t>
    <rPh sb="4" eb="5">
      <t>ショウ</t>
    </rPh>
    <rPh sb="6" eb="7">
      <t>ケイ</t>
    </rPh>
    <phoneticPr fontId="2"/>
  </si>
  <si>
    <t>（B）合 計：</t>
    <rPh sb="3" eb="4">
      <t>ア</t>
    </rPh>
    <rPh sb="5" eb="6">
      <t>ケイ</t>
    </rPh>
    <phoneticPr fontId="2"/>
  </si>
  <si>
    <t>□掘削時土量控除　※掘削時土量控除管延長 = 撤去管延長 + 仕切弁延長 + 連絡部の延長（継手堀延長）</t>
    <rPh sb="1" eb="3">
      <t>クッサク</t>
    </rPh>
    <rPh sb="3" eb="4">
      <t>ジ</t>
    </rPh>
    <rPh sb="4" eb="5">
      <t>ド</t>
    </rPh>
    <rPh sb="5" eb="6">
      <t>リョウ</t>
    </rPh>
    <rPh sb="6" eb="8">
      <t>コウジョ</t>
    </rPh>
    <rPh sb="10" eb="12">
      <t>クッサク</t>
    </rPh>
    <rPh sb="12" eb="13">
      <t>ジ</t>
    </rPh>
    <rPh sb="13" eb="14">
      <t>ド</t>
    </rPh>
    <rPh sb="14" eb="15">
      <t>リョウ</t>
    </rPh>
    <rPh sb="15" eb="17">
      <t>コウジョ</t>
    </rPh>
    <rPh sb="17" eb="18">
      <t>カン</t>
    </rPh>
    <rPh sb="18" eb="20">
      <t>エンチョウ</t>
    </rPh>
    <rPh sb="23" eb="25">
      <t>テッキョ</t>
    </rPh>
    <rPh sb="25" eb="26">
      <t>カン</t>
    </rPh>
    <rPh sb="26" eb="28">
      <t>エンチョウ</t>
    </rPh>
    <rPh sb="31" eb="33">
      <t>シキ</t>
    </rPh>
    <rPh sb="33" eb="34">
      <t>ベン</t>
    </rPh>
    <rPh sb="34" eb="36">
      <t>エンチョウ</t>
    </rPh>
    <rPh sb="39" eb="41">
      <t>レンラク</t>
    </rPh>
    <rPh sb="41" eb="42">
      <t>ブ</t>
    </rPh>
    <rPh sb="43" eb="45">
      <t>エンチョウ</t>
    </rPh>
    <rPh sb="46" eb="47">
      <t>ツ</t>
    </rPh>
    <rPh sb="47" eb="48">
      <t>テ</t>
    </rPh>
    <rPh sb="48" eb="49">
      <t>ホリ</t>
    </rPh>
    <rPh sb="49" eb="51">
      <t>エンチョウ</t>
    </rPh>
    <phoneticPr fontId="2"/>
  </si>
  <si>
    <t>□埋戻時土量控除　※埋戻時土量控除管延長 = 布設管延長 + 仕切弁延長 + 連絡部の延長（継手堀延長）</t>
    <rPh sb="1" eb="3">
      <t>ウメモド</t>
    </rPh>
    <rPh sb="3" eb="4">
      <t>ジ</t>
    </rPh>
    <rPh sb="4" eb="5">
      <t>ド</t>
    </rPh>
    <rPh sb="5" eb="6">
      <t>リョウ</t>
    </rPh>
    <rPh sb="6" eb="8">
      <t>コウジョ</t>
    </rPh>
    <rPh sb="10" eb="12">
      <t>ウメモド</t>
    </rPh>
    <rPh sb="12" eb="13">
      <t>ジ</t>
    </rPh>
    <rPh sb="13" eb="14">
      <t>ド</t>
    </rPh>
    <rPh sb="14" eb="15">
      <t>リョウ</t>
    </rPh>
    <rPh sb="15" eb="17">
      <t>コウジョ</t>
    </rPh>
    <rPh sb="17" eb="18">
      <t>カン</t>
    </rPh>
    <rPh sb="18" eb="20">
      <t>エンチョウ</t>
    </rPh>
    <rPh sb="23" eb="25">
      <t>フセツ</t>
    </rPh>
    <rPh sb="25" eb="26">
      <t>カン</t>
    </rPh>
    <rPh sb="26" eb="28">
      <t>エンチョウ</t>
    </rPh>
    <rPh sb="31" eb="33">
      <t>シキ</t>
    </rPh>
    <rPh sb="33" eb="34">
      <t>ベン</t>
    </rPh>
    <rPh sb="34" eb="36">
      <t>エンチョウ</t>
    </rPh>
    <rPh sb="39" eb="41">
      <t>レンラク</t>
    </rPh>
    <rPh sb="41" eb="42">
      <t>ブ</t>
    </rPh>
    <rPh sb="43" eb="45">
      <t>エンチョウ</t>
    </rPh>
    <rPh sb="46" eb="47">
      <t>ツ</t>
    </rPh>
    <rPh sb="47" eb="48">
      <t>テ</t>
    </rPh>
    <rPh sb="48" eb="49">
      <t>ホリ</t>
    </rPh>
    <rPh sb="49" eb="51">
      <t>エンチョウ</t>
    </rPh>
    <phoneticPr fontId="2"/>
  </si>
  <si>
    <t>（C）合 計：</t>
    <rPh sb="3" eb="4">
      <t>ア</t>
    </rPh>
    <rPh sb="5" eb="6">
      <t>ケイ</t>
    </rPh>
    <phoneticPr fontId="2"/>
  </si>
  <si>
    <t>Co
取壊し</t>
    <rPh sb="3" eb="5">
      <t>トリコワ</t>
    </rPh>
    <phoneticPr fontId="2"/>
  </si>
  <si>
    <t>□舗装数量</t>
    <rPh sb="1" eb="3">
      <t>ホソウ</t>
    </rPh>
    <rPh sb="3" eb="5">
      <t>スウリョウ</t>
    </rPh>
    <phoneticPr fontId="2"/>
  </si>
  <si>
    <t>○舗装版取壊 数量</t>
    <rPh sb="1" eb="3">
      <t>ホソウ</t>
    </rPh>
    <rPh sb="3" eb="4">
      <t>バン</t>
    </rPh>
    <rPh sb="4" eb="6">
      <t>トリコワ</t>
    </rPh>
    <rPh sb="7" eb="9">
      <t>スウリョウ</t>
    </rPh>
    <phoneticPr fontId="2"/>
  </si>
  <si>
    <t>舗装厚</t>
    <rPh sb="0" eb="2">
      <t>ホソウ</t>
    </rPh>
    <rPh sb="2" eb="3">
      <t>アツ</t>
    </rPh>
    <phoneticPr fontId="2"/>
  </si>
  <si>
    <t>舗装種別</t>
    <rPh sb="0" eb="2">
      <t>ホソウ</t>
    </rPh>
    <rPh sb="2" eb="4">
      <t>シュベツ</t>
    </rPh>
    <phoneticPr fontId="2"/>
  </si>
  <si>
    <t>（F1）As車道部 取壊 数量</t>
    <rPh sb="6" eb="8">
      <t>シャドウ</t>
    </rPh>
    <rPh sb="8" eb="9">
      <t>ブ</t>
    </rPh>
    <rPh sb="10" eb="12">
      <t>トリコワ</t>
    </rPh>
    <rPh sb="13" eb="15">
      <t>スウリョウ</t>
    </rPh>
    <phoneticPr fontId="2"/>
  </si>
  <si>
    <t>（F2）As歩道部 取壊 数量</t>
    <rPh sb="6" eb="8">
      <t>ホドウ</t>
    </rPh>
    <rPh sb="8" eb="9">
      <t>ブ</t>
    </rPh>
    <rPh sb="10" eb="12">
      <t>トリコワ</t>
    </rPh>
    <rPh sb="13" eb="15">
      <t>スウリョウ</t>
    </rPh>
    <phoneticPr fontId="2"/>
  </si>
  <si>
    <t>（G）Co部 取壊 数量</t>
    <rPh sb="5" eb="6">
      <t>ブ</t>
    </rPh>
    <rPh sb="7" eb="9">
      <t>トリコワ</t>
    </rPh>
    <rPh sb="10" eb="12">
      <t>スウリョウ</t>
    </rPh>
    <phoneticPr fontId="2"/>
  </si>
  <si>
    <t>Co取壊し</t>
    <rPh sb="2" eb="4">
      <t>トリコワ</t>
    </rPh>
    <phoneticPr fontId="2"/>
  </si>
  <si>
    <t>ア</t>
    <phoneticPr fontId="2"/>
  </si>
  <si>
    <t>補充分</t>
    <rPh sb="0" eb="2">
      <t>ホジュウ</t>
    </rPh>
    <rPh sb="2" eb="3">
      <t>ブン</t>
    </rPh>
    <phoneticPr fontId="2"/>
  </si>
  <si>
    <t>●土砂運搬（仮置場～現場）</t>
    <rPh sb="1" eb="3">
      <t>ドシャ</t>
    </rPh>
    <rPh sb="3" eb="5">
      <t>ウンパン</t>
    </rPh>
    <rPh sb="6" eb="7">
      <t>カリ</t>
    </rPh>
    <rPh sb="7" eb="9">
      <t>オキバ</t>
    </rPh>
    <rPh sb="10" eb="12">
      <t>ゲンバ</t>
    </rPh>
    <phoneticPr fontId="2"/>
  </si>
  <si>
    <t>φ75～φ100</t>
    <phoneticPr fontId="2"/>
  </si>
  <si>
    <t>φ150～φ200</t>
    <phoneticPr fontId="2"/>
  </si>
  <si>
    <t>×</t>
    <phoneticPr fontId="2"/>
  </si>
  <si>
    <t>×（</t>
    <phoneticPr fontId="2"/>
  </si>
  <si>
    <t>）×</t>
    <phoneticPr fontId="2"/>
  </si>
  <si>
    <t>×（</t>
    <phoneticPr fontId="2"/>
  </si>
  <si>
    <t>-</t>
    <phoneticPr fontId="2"/>
  </si>
  <si>
    <t>）×</t>
    <phoneticPr fontId="2"/>
  </si>
  <si>
    <t>×（</t>
    <phoneticPr fontId="2"/>
  </si>
  <si>
    <t>-</t>
    <phoneticPr fontId="2"/>
  </si>
  <si>
    <t>）×</t>
    <phoneticPr fontId="2"/>
  </si>
  <si>
    <t>=</t>
    <phoneticPr fontId="2"/>
  </si>
  <si>
    <t>×（</t>
    <phoneticPr fontId="2"/>
  </si>
  <si>
    <t>-</t>
    <phoneticPr fontId="2"/>
  </si>
  <si>
    <t>）×</t>
    <phoneticPr fontId="2"/>
  </si>
  <si>
    <t>=</t>
    <phoneticPr fontId="2"/>
  </si>
  <si>
    <t>A</t>
    <phoneticPr fontId="2"/>
  </si>
  <si>
    <t>B1</t>
    <phoneticPr fontId="2"/>
  </si>
  <si>
    <t>B2</t>
    <phoneticPr fontId="2"/>
  </si>
  <si>
    <t>F1</t>
    <phoneticPr fontId="2"/>
  </si>
  <si>
    <t>F2</t>
    <phoneticPr fontId="2"/>
  </si>
  <si>
    <t>G</t>
    <phoneticPr fontId="2"/>
  </si>
  <si>
    <t>イ</t>
    <phoneticPr fontId="2"/>
  </si>
  <si>
    <t>-</t>
    <phoneticPr fontId="2"/>
  </si>
  <si>
    <t>Co</t>
    <phoneticPr fontId="2"/>
  </si>
  <si>
    <t>H</t>
    <phoneticPr fontId="2"/>
  </si>
  <si>
    <t>M</t>
    <phoneticPr fontId="2"/>
  </si>
  <si>
    <t>（</t>
    <phoneticPr fontId="2"/>
  </si>
  <si>
    <t>）</t>
    <phoneticPr fontId="2"/>
  </si>
  <si>
    <t>（</t>
    <phoneticPr fontId="2"/>
  </si>
  <si>
    <t>）</t>
    <phoneticPr fontId="2"/>
  </si>
  <si>
    <t>+</t>
    <phoneticPr fontId="2"/>
  </si>
  <si>
    <t>=</t>
    <phoneticPr fontId="2"/>
  </si>
  <si>
    <t>F1</t>
    <phoneticPr fontId="2"/>
  </si>
  <si>
    <t>F2</t>
    <phoneticPr fontId="2"/>
  </si>
  <si>
    <t>G</t>
    <phoneticPr fontId="2"/>
  </si>
  <si>
    <t>ア</t>
    <phoneticPr fontId="2"/>
  </si>
  <si>
    <t>Co</t>
    <phoneticPr fontId="2"/>
  </si>
  <si>
    <t>+</t>
    <phoneticPr fontId="2"/>
  </si>
  <si>
    <t>イ</t>
    <phoneticPr fontId="2"/>
  </si>
  <si>
    <t>F1</t>
    <phoneticPr fontId="2"/>
  </si>
  <si>
    <t>F2</t>
    <phoneticPr fontId="2"/>
  </si>
  <si>
    <t>G</t>
    <phoneticPr fontId="2"/>
  </si>
  <si>
    <t>ア</t>
    <phoneticPr fontId="2"/>
  </si>
  <si>
    <t>（</t>
    <phoneticPr fontId="2"/>
  </si>
  <si>
    <t>）</t>
    <phoneticPr fontId="2"/>
  </si>
  <si>
    <t>+</t>
    <phoneticPr fontId="2"/>
  </si>
  <si>
    <t>=</t>
    <phoneticPr fontId="2"/>
  </si>
  <si>
    <t>イ</t>
    <phoneticPr fontId="2"/>
  </si>
  <si>
    <t>有</t>
  </si>
  <si>
    <t>再生</t>
  </si>
  <si>
    <t>粒調</t>
  </si>
  <si>
    <t>全面積</t>
    <rPh sb="0" eb="3">
      <t>ゼンメンセキ</t>
    </rPh>
    <phoneticPr fontId="2"/>
  </si>
  <si>
    <t>管工事</t>
    <rPh sb="0" eb="1">
      <t>カン</t>
    </rPh>
    <rPh sb="1" eb="3">
      <t>コウジ</t>
    </rPh>
    <phoneticPr fontId="2"/>
  </si>
  <si>
    <t>仮配管</t>
    <rPh sb="0" eb="1">
      <t>カリ</t>
    </rPh>
    <rPh sb="1" eb="3">
      <t>ハイカン</t>
    </rPh>
    <phoneticPr fontId="2"/>
  </si>
  <si>
    <t>掘削部</t>
    <rPh sb="0" eb="2">
      <t>クッサク</t>
    </rPh>
    <rPh sb="2" eb="3">
      <t>ブ</t>
    </rPh>
    <phoneticPr fontId="2"/>
  </si>
  <si>
    <t>影響部</t>
    <rPh sb="0" eb="2">
      <t>エイキョウ</t>
    </rPh>
    <rPh sb="2" eb="3">
      <t>ブ</t>
    </rPh>
    <phoneticPr fontId="2"/>
  </si>
  <si>
    <t>掘削部計</t>
    <rPh sb="0" eb="2">
      <t>クッサク</t>
    </rPh>
    <rPh sb="2" eb="3">
      <t>ブ</t>
    </rPh>
    <rPh sb="3" eb="4">
      <t>ケイ</t>
    </rPh>
    <phoneticPr fontId="2"/>
  </si>
  <si>
    <t>掘削部 舗装版破砕工</t>
    <rPh sb="0" eb="2">
      <t>クッサク</t>
    </rPh>
    <rPh sb="2" eb="3">
      <t>ブ</t>
    </rPh>
    <rPh sb="4" eb="6">
      <t>ホソウ</t>
    </rPh>
    <rPh sb="6" eb="7">
      <t>バン</t>
    </rPh>
    <rPh sb="7" eb="9">
      <t>ハサイ</t>
    </rPh>
    <rPh sb="9" eb="10">
      <t>コウ</t>
    </rPh>
    <phoneticPr fontId="2"/>
  </si>
  <si>
    <t>影響部 舗装版破砕工</t>
    <rPh sb="0" eb="2">
      <t>エイキョウ</t>
    </rPh>
    <rPh sb="2" eb="3">
      <t>ブ</t>
    </rPh>
    <rPh sb="4" eb="6">
      <t>ホソウ</t>
    </rPh>
    <rPh sb="6" eb="7">
      <t>バン</t>
    </rPh>
    <rPh sb="7" eb="9">
      <t>ハサイ</t>
    </rPh>
    <rPh sb="9" eb="10">
      <t>コウ</t>
    </rPh>
    <phoneticPr fontId="2"/>
  </si>
  <si>
    <t>○掘削部　先行路盤すきとり数量</t>
    <rPh sb="1" eb="3">
      <t>クッサク</t>
    </rPh>
    <rPh sb="3" eb="4">
      <t>ブ</t>
    </rPh>
    <rPh sb="5" eb="7">
      <t>センコウ</t>
    </rPh>
    <rPh sb="7" eb="9">
      <t>ロバン</t>
    </rPh>
    <rPh sb="13" eb="15">
      <t>スウリョウ</t>
    </rPh>
    <phoneticPr fontId="2"/>
  </si>
  <si>
    <t>○掘削部　舗装版取壊し数量</t>
    <rPh sb="1" eb="3">
      <t>クッサク</t>
    </rPh>
    <rPh sb="3" eb="4">
      <t>ブ</t>
    </rPh>
    <rPh sb="5" eb="7">
      <t>ホソウ</t>
    </rPh>
    <rPh sb="7" eb="8">
      <t>バン</t>
    </rPh>
    <rPh sb="8" eb="10">
      <t>トリコワ</t>
    </rPh>
    <rPh sb="11" eb="13">
      <t>スウリョウ</t>
    </rPh>
    <phoneticPr fontId="2"/>
  </si>
  <si>
    <t>○影響部　路盤すきとり数量</t>
    <rPh sb="1" eb="3">
      <t>エイキョウ</t>
    </rPh>
    <rPh sb="3" eb="4">
      <t>ブ</t>
    </rPh>
    <rPh sb="5" eb="7">
      <t>ロバン</t>
    </rPh>
    <rPh sb="11" eb="13">
      <t>スウリョウ</t>
    </rPh>
    <phoneticPr fontId="2"/>
  </si>
  <si>
    <t>（M1）As車道部 舗装版取壊し数量</t>
    <rPh sb="6" eb="8">
      <t>シャドウ</t>
    </rPh>
    <rPh sb="8" eb="9">
      <t>ブ</t>
    </rPh>
    <rPh sb="10" eb="12">
      <t>ホソウ</t>
    </rPh>
    <rPh sb="12" eb="13">
      <t>バン</t>
    </rPh>
    <rPh sb="13" eb="15">
      <t>トリコワ</t>
    </rPh>
    <rPh sb="16" eb="18">
      <t>スウリョウ</t>
    </rPh>
    <phoneticPr fontId="2"/>
  </si>
  <si>
    <t>（M2）As歩道部 舗装版取壊し数量</t>
    <rPh sb="6" eb="8">
      <t>ホドウ</t>
    </rPh>
    <rPh sb="8" eb="9">
      <t>ブ</t>
    </rPh>
    <rPh sb="10" eb="12">
      <t>ホソウ</t>
    </rPh>
    <rPh sb="12" eb="13">
      <t>バン</t>
    </rPh>
    <rPh sb="13" eb="15">
      <t>トリコワ</t>
    </rPh>
    <rPh sb="16" eb="18">
      <t>スウリョウ</t>
    </rPh>
    <phoneticPr fontId="2"/>
  </si>
  <si>
    <t>（K1）As車道部 舗装版取壊し数量</t>
    <rPh sb="6" eb="8">
      <t>シャドウ</t>
    </rPh>
    <rPh sb="8" eb="9">
      <t>ブ</t>
    </rPh>
    <rPh sb="10" eb="12">
      <t>ホソウ</t>
    </rPh>
    <rPh sb="12" eb="13">
      <t>バン</t>
    </rPh>
    <rPh sb="13" eb="15">
      <t>トリコワ</t>
    </rPh>
    <rPh sb="16" eb="18">
      <t>スウリョウ</t>
    </rPh>
    <phoneticPr fontId="2"/>
  </si>
  <si>
    <t>（K2）As歩道部 舗装版取壊し数量</t>
    <rPh sb="6" eb="8">
      <t>ホドウ</t>
    </rPh>
    <rPh sb="8" eb="9">
      <t>ブ</t>
    </rPh>
    <rPh sb="10" eb="12">
      <t>ホソウ</t>
    </rPh>
    <rPh sb="12" eb="13">
      <t>バン</t>
    </rPh>
    <rPh sb="13" eb="15">
      <t>トリコワ</t>
    </rPh>
    <rPh sb="16" eb="18">
      <t>スウリョウ</t>
    </rPh>
    <phoneticPr fontId="2"/>
  </si>
  <si>
    <t>Co車道</t>
    <rPh sb="2" eb="4">
      <t>シャドウ</t>
    </rPh>
    <phoneticPr fontId="2"/>
  </si>
  <si>
    <t>（M3）Co車道部 舗装版取壊し数量</t>
    <rPh sb="6" eb="8">
      <t>シャドウ</t>
    </rPh>
    <rPh sb="8" eb="9">
      <t>ブ</t>
    </rPh>
    <rPh sb="10" eb="12">
      <t>ホソウ</t>
    </rPh>
    <rPh sb="12" eb="13">
      <t>バン</t>
    </rPh>
    <rPh sb="13" eb="15">
      <t>トリコワ</t>
    </rPh>
    <rPh sb="16" eb="18">
      <t>スウリョウ</t>
    </rPh>
    <phoneticPr fontId="2"/>
  </si>
  <si>
    <t>（M4）Co歩道部 舗装版取壊し数量</t>
    <rPh sb="6" eb="8">
      <t>ホドウ</t>
    </rPh>
    <rPh sb="8" eb="9">
      <t>ブ</t>
    </rPh>
    <rPh sb="10" eb="12">
      <t>ホソウ</t>
    </rPh>
    <rPh sb="12" eb="13">
      <t>バン</t>
    </rPh>
    <rPh sb="13" eb="15">
      <t>トリコワ</t>
    </rPh>
    <rPh sb="16" eb="18">
      <t>スウリョウ</t>
    </rPh>
    <phoneticPr fontId="2"/>
  </si>
  <si>
    <t>○影響部　舗装版取壊し数量</t>
    <rPh sb="1" eb="3">
      <t>エイキョウ</t>
    </rPh>
    <rPh sb="3" eb="4">
      <t>ブ</t>
    </rPh>
    <rPh sb="5" eb="7">
      <t>ホソウ</t>
    </rPh>
    <rPh sb="7" eb="8">
      <t>バン</t>
    </rPh>
    <rPh sb="8" eb="10">
      <t>トリコワ</t>
    </rPh>
    <rPh sb="11" eb="13">
      <t>スウリョウ</t>
    </rPh>
    <phoneticPr fontId="2"/>
  </si>
  <si>
    <t>（K3）Co車道部 舗装版取壊し数量</t>
    <rPh sb="6" eb="8">
      <t>シャドウ</t>
    </rPh>
    <rPh sb="8" eb="9">
      <t>ブ</t>
    </rPh>
    <rPh sb="10" eb="12">
      <t>ホソウ</t>
    </rPh>
    <rPh sb="12" eb="13">
      <t>バン</t>
    </rPh>
    <rPh sb="13" eb="15">
      <t>トリコワ</t>
    </rPh>
    <rPh sb="16" eb="18">
      <t>スウリョウ</t>
    </rPh>
    <phoneticPr fontId="2"/>
  </si>
  <si>
    <t>（K4）Co歩道部 舗装版取壊し数量</t>
    <rPh sb="6" eb="8">
      <t>ホドウ</t>
    </rPh>
    <rPh sb="8" eb="9">
      <t>ブ</t>
    </rPh>
    <rPh sb="10" eb="12">
      <t>ホソウ</t>
    </rPh>
    <rPh sb="12" eb="13">
      <t>バン</t>
    </rPh>
    <rPh sb="13" eb="15">
      <t>トリコワ</t>
    </rPh>
    <rPh sb="16" eb="18">
      <t>スウリョウ</t>
    </rPh>
    <phoneticPr fontId="2"/>
  </si>
  <si>
    <t>Co歩道</t>
    <rPh sb="2" eb="4">
      <t>ホドウ</t>
    </rPh>
    <phoneticPr fontId="2"/>
  </si>
  <si>
    <t>●すきとり・積込</t>
    <rPh sb="6" eb="8">
      <t>ツミコミ</t>
    </rPh>
    <phoneticPr fontId="2"/>
  </si>
  <si>
    <t>J1</t>
    <phoneticPr fontId="2"/>
  </si>
  <si>
    <t>M2</t>
    <phoneticPr fontId="2"/>
  </si>
  <si>
    <t>M4</t>
    <phoneticPr fontId="2"/>
  </si>
  <si>
    <t>工事名：</t>
  </si>
  <si>
    <t>土工延長</t>
    <rPh sb="0" eb="1">
      <t>ド</t>
    </rPh>
    <rPh sb="1" eb="2">
      <t>コウ</t>
    </rPh>
    <rPh sb="2" eb="4">
      <t>エンチョウ</t>
    </rPh>
    <phoneticPr fontId="2"/>
  </si>
  <si>
    <t>舗装別掘削延長</t>
    <rPh sb="0" eb="2">
      <t>ホソウ</t>
    </rPh>
    <rPh sb="2" eb="3">
      <t>ベツ</t>
    </rPh>
    <rPh sb="3" eb="5">
      <t>クッサク</t>
    </rPh>
    <rPh sb="5" eb="7">
      <t>エンチョウ</t>
    </rPh>
    <phoneticPr fontId="2"/>
  </si>
  <si>
    <t>車　道</t>
    <rPh sb="0" eb="1">
      <t>クルマ</t>
    </rPh>
    <rPh sb="2" eb="3">
      <t>ミチ</t>
    </rPh>
    <phoneticPr fontId="2"/>
  </si>
  <si>
    <t>歩　道</t>
    <rPh sb="0" eb="1">
      <t>ホ</t>
    </rPh>
    <rPh sb="2" eb="3">
      <t>ミチ</t>
    </rPh>
    <phoneticPr fontId="2"/>
  </si>
  <si>
    <t>据付・撤去延長</t>
    <rPh sb="0" eb="2">
      <t>スエツケ</t>
    </rPh>
    <rPh sb="3" eb="5">
      <t>テッキョ</t>
    </rPh>
    <rPh sb="5" eb="7">
      <t>エンチョウ</t>
    </rPh>
    <phoneticPr fontId="2"/>
  </si>
  <si>
    <t>据 付</t>
    <rPh sb="0" eb="1">
      <t>キョ</t>
    </rPh>
    <rPh sb="2" eb="3">
      <t>ヅケ</t>
    </rPh>
    <phoneticPr fontId="2"/>
  </si>
  <si>
    <t>撤 去</t>
    <rPh sb="0" eb="1">
      <t>テツ</t>
    </rPh>
    <rPh sb="2" eb="3">
      <t>キョ</t>
    </rPh>
    <phoneticPr fontId="2"/>
  </si>
  <si>
    <t>空気弁</t>
    <rPh sb="0" eb="2">
      <t>クウキ</t>
    </rPh>
    <rPh sb="2" eb="3">
      <t>ベン</t>
    </rPh>
    <phoneticPr fontId="2"/>
  </si>
  <si>
    <t>仕切弁（車）</t>
    <rPh sb="0" eb="2">
      <t>シキ</t>
    </rPh>
    <rPh sb="2" eb="3">
      <t>ベン</t>
    </rPh>
    <rPh sb="4" eb="5">
      <t>シャ</t>
    </rPh>
    <phoneticPr fontId="2"/>
  </si>
  <si>
    <t>仕切弁（歩）</t>
    <rPh sb="0" eb="2">
      <t>シキ</t>
    </rPh>
    <rPh sb="2" eb="3">
      <t>ベン</t>
    </rPh>
    <rPh sb="4" eb="5">
      <t>ホ</t>
    </rPh>
    <phoneticPr fontId="2"/>
  </si>
  <si>
    <t>仕切弁</t>
    <rPh sb="0" eb="2">
      <t>シキ</t>
    </rPh>
    <rPh sb="2" eb="3">
      <t>ベン</t>
    </rPh>
    <phoneticPr fontId="2"/>
  </si>
  <si>
    <t>弁栓類室 据付・撤去工</t>
    <rPh sb="0" eb="1">
      <t>ベン</t>
    </rPh>
    <rPh sb="1" eb="2">
      <t>セン</t>
    </rPh>
    <rPh sb="2" eb="3">
      <t>ルイ</t>
    </rPh>
    <rPh sb="3" eb="4">
      <t>シツ</t>
    </rPh>
    <rPh sb="5" eb="7">
      <t>スエツケ</t>
    </rPh>
    <rPh sb="8" eb="10">
      <t>テッキョ</t>
    </rPh>
    <rPh sb="10" eb="11">
      <t>コウ</t>
    </rPh>
    <phoneticPr fontId="2"/>
  </si>
  <si>
    <t>■一般部</t>
    <rPh sb="1" eb="3">
      <t>イッパン</t>
    </rPh>
    <rPh sb="3" eb="4">
      <t>ブ</t>
    </rPh>
    <phoneticPr fontId="2"/>
  </si>
  <si>
    <t>■給水付替</t>
    <rPh sb="1" eb="3">
      <t>キュウスイ</t>
    </rPh>
    <rPh sb="3" eb="5">
      <t>ツケカ</t>
    </rPh>
    <phoneticPr fontId="2"/>
  </si>
  <si>
    <t>連 絡
箇 所</t>
    <rPh sb="0" eb="1">
      <t>レン</t>
    </rPh>
    <rPh sb="2" eb="3">
      <t>ラク</t>
    </rPh>
    <rPh sb="4" eb="5">
      <t>カ</t>
    </rPh>
    <rPh sb="6" eb="7">
      <t>ショ</t>
    </rPh>
    <phoneticPr fontId="2"/>
  </si>
  <si>
    <t>■給水2度堀</t>
    <rPh sb="1" eb="3">
      <t>キュウスイ</t>
    </rPh>
    <rPh sb="4" eb="5">
      <t>ド</t>
    </rPh>
    <rPh sb="5" eb="6">
      <t>ホリ</t>
    </rPh>
    <phoneticPr fontId="2"/>
  </si>
  <si>
    <t>本管側</t>
    <rPh sb="0" eb="2">
      <t>ホンカン</t>
    </rPh>
    <rPh sb="2" eb="3">
      <t>ガワ</t>
    </rPh>
    <phoneticPr fontId="2"/>
  </si>
  <si>
    <t>止水側</t>
    <rPh sb="0" eb="2">
      <t>シスイ</t>
    </rPh>
    <rPh sb="2" eb="3">
      <t>ガワ</t>
    </rPh>
    <phoneticPr fontId="2"/>
  </si>
  <si>
    <t>■仮配水管</t>
    <rPh sb="1" eb="2">
      <t>カリ</t>
    </rPh>
    <rPh sb="2" eb="5">
      <t>ハイスイカン</t>
    </rPh>
    <phoneticPr fontId="2"/>
  </si>
  <si>
    <t>■延長表</t>
    <rPh sb="1" eb="3">
      <t>エンチョウ</t>
    </rPh>
    <rPh sb="3" eb="4">
      <t>ヒョウ</t>
    </rPh>
    <phoneticPr fontId="2"/>
  </si>
  <si>
    <t>事業名：</t>
    <rPh sb="0" eb="2">
      <t>ジギョウ</t>
    </rPh>
    <rPh sb="2" eb="3">
      <t>メイ</t>
    </rPh>
    <phoneticPr fontId="2"/>
  </si>
  <si>
    <t>工事番号：</t>
    <rPh sb="0" eb="2">
      <t>コウジ</t>
    </rPh>
    <rPh sb="2" eb="4">
      <t>バンゴウ</t>
    </rPh>
    <phoneticPr fontId="2"/>
  </si>
  <si>
    <t>工事場所：</t>
    <rPh sb="0" eb="2">
      <t>コウジ</t>
    </rPh>
    <rPh sb="2" eb="4">
      <t>バショ</t>
    </rPh>
    <phoneticPr fontId="2"/>
  </si>
  <si>
    <t>　数　量　計　算　書　</t>
    <rPh sb="1" eb="2">
      <t>カズ</t>
    </rPh>
    <rPh sb="3" eb="4">
      <t>リョウ</t>
    </rPh>
    <rPh sb="5" eb="6">
      <t>ケイ</t>
    </rPh>
    <rPh sb="7" eb="8">
      <t>ザン</t>
    </rPh>
    <rPh sb="9" eb="10">
      <t>ショ</t>
    </rPh>
    <phoneticPr fontId="2"/>
  </si>
  <si>
    <t>布設時・合計</t>
    <rPh sb="0" eb="2">
      <t>フセツ</t>
    </rPh>
    <rPh sb="2" eb="3">
      <t>ジ</t>
    </rPh>
    <rPh sb="4" eb="6">
      <t>ゴウケイ</t>
    </rPh>
    <phoneticPr fontId="2"/>
  </si>
  <si>
    <t>2</t>
    <phoneticPr fontId="2"/>
  </si>
  <si>
    <t>3</t>
    <phoneticPr fontId="2"/>
  </si>
  <si>
    <t>10</t>
    <phoneticPr fontId="2"/>
  </si>
  <si>
    <t>先行路盤（発生土）</t>
    <rPh sb="0" eb="2">
      <t>センコウ</t>
    </rPh>
    <rPh sb="2" eb="4">
      <t>ロバン</t>
    </rPh>
    <rPh sb="5" eb="7">
      <t>ハッセイ</t>
    </rPh>
    <rPh sb="7" eb="8">
      <t>ド</t>
    </rPh>
    <phoneticPr fontId="2"/>
  </si>
  <si>
    <t>歩道</t>
    <rPh sb="0" eb="2">
      <t>ホドウ</t>
    </rPh>
    <phoneticPr fontId="2"/>
  </si>
  <si>
    <t>車道</t>
    <rPh sb="0" eb="2">
      <t>シャドウ</t>
    </rPh>
    <phoneticPr fontId="2"/>
  </si>
  <si>
    <t>W &lt; 1.4</t>
  </si>
  <si>
    <t>1.4 ≦ W &lt; 3.0</t>
  </si>
  <si>
    <t>3.0 &lt; W</t>
  </si>
  <si>
    <t>合計その1</t>
    <rPh sb="0" eb="2">
      <t>ゴウケイ</t>
    </rPh>
    <phoneticPr fontId="2"/>
  </si>
  <si>
    <t>合計その2</t>
    <rPh sb="0" eb="2">
      <t>ゴウケイ</t>
    </rPh>
    <phoneticPr fontId="2"/>
  </si>
  <si>
    <t>5</t>
    <phoneticPr fontId="2"/>
  </si>
  <si>
    <t>As 車道</t>
    <rPh sb="3" eb="5">
      <t>シャドウ</t>
    </rPh>
    <phoneticPr fontId="2"/>
  </si>
  <si>
    <t>As 歩道</t>
    <rPh sb="3" eb="5">
      <t>ホドウ</t>
    </rPh>
    <phoneticPr fontId="2"/>
  </si>
  <si>
    <t>As 車道</t>
    <rPh sb="3" eb="4">
      <t>クルマ</t>
    </rPh>
    <rPh sb="4" eb="5">
      <t>ミチ</t>
    </rPh>
    <phoneticPr fontId="2"/>
  </si>
  <si>
    <t>再生砕石</t>
  </si>
  <si>
    <t>粒調砕石</t>
  </si>
  <si>
    <t>□舗装数量（舗装版取壊工）</t>
    <rPh sb="1" eb="3">
      <t>ホソウ</t>
    </rPh>
    <rPh sb="3" eb="5">
      <t>スウリョウ</t>
    </rPh>
    <rPh sb="6" eb="8">
      <t>ホソウ</t>
    </rPh>
    <rPh sb="8" eb="9">
      <t>バン</t>
    </rPh>
    <rPh sb="9" eb="11">
      <t>トリコワ</t>
    </rPh>
    <rPh sb="11" eb="12">
      <t>コウ</t>
    </rPh>
    <phoneticPr fontId="2"/>
  </si>
  <si>
    <t>再生砕石</t>
    <rPh sb="0" eb="2">
      <t>サイセイ</t>
    </rPh>
    <rPh sb="2" eb="4">
      <t>サイセキ</t>
    </rPh>
    <phoneticPr fontId="2"/>
  </si>
  <si>
    <t>粒調砕石</t>
    <rPh sb="0" eb="1">
      <t>リュウ</t>
    </rPh>
    <rPh sb="1" eb="2">
      <t>チョウ</t>
    </rPh>
    <rPh sb="2" eb="4">
      <t>サイセキ</t>
    </rPh>
    <phoneticPr fontId="2"/>
  </si>
  <si>
    <t>合計</t>
    <rPh sb="0" eb="2">
      <t>ゴウケイ</t>
    </rPh>
    <phoneticPr fontId="2"/>
  </si>
  <si>
    <t>粒調</t>
    <phoneticPr fontId="2"/>
  </si>
  <si>
    <t>発生土（再使用）</t>
  </si>
  <si>
    <t>種　別</t>
    <rPh sb="0" eb="1">
      <t>タネ</t>
    </rPh>
    <rPh sb="2" eb="3">
      <t>ベツ</t>
    </rPh>
    <phoneticPr fontId="2"/>
  </si>
  <si>
    <t>再使用</t>
  </si>
  <si>
    <t>●全体土量</t>
    <rPh sb="1" eb="3">
      <t>ゼンタイ</t>
    </rPh>
    <rPh sb="3" eb="4">
      <t>ド</t>
    </rPh>
    <rPh sb="4" eb="5">
      <t>リョウ</t>
    </rPh>
    <phoneticPr fontId="2"/>
  </si>
  <si>
    <t>試掘箇所数</t>
    <rPh sb="0" eb="2">
      <t>シクツ</t>
    </rPh>
    <rPh sb="2" eb="4">
      <t>カショ</t>
    </rPh>
    <rPh sb="4" eb="5">
      <t>スウ</t>
    </rPh>
    <phoneticPr fontId="2"/>
  </si>
  <si>
    <t>試掘全体土量</t>
    <rPh sb="0" eb="2">
      <t>シクツ</t>
    </rPh>
    <rPh sb="2" eb="4">
      <t>ゼンタイ</t>
    </rPh>
    <rPh sb="4" eb="5">
      <t>ド</t>
    </rPh>
    <rPh sb="5" eb="6">
      <t>リョウ</t>
    </rPh>
    <phoneticPr fontId="2"/>
  </si>
  <si>
    <t>●全体床堀土量</t>
    <rPh sb="1" eb="3">
      <t>ゼンタイ</t>
    </rPh>
    <rPh sb="3" eb="4">
      <t>トコ</t>
    </rPh>
    <rPh sb="4" eb="5">
      <t>ホリ</t>
    </rPh>
    <rPh sb="5" eb="6">
      <t>ド</t>
    </rPh>
    <rPh sb="6" eb="7">
      <t>リョウ</t>
    </rPh>
    <phoneticPr fontId="2"/>
  </si>
  <si>
    <t>全体床堀土量</t>
    <rPh sb="0" eb="2">
      <t>ゼンタイ</t>
    </rPh>
    <rPh sb="2" eb="3">
      <t>トコ</t>
    </rPh>
    <rPh sb="3" eb="4">
      <t>ホリ</t>
    </rPh>
    <rPh sb="4" eb="5">
      <t>ド</t>
    </rPh>
    <rPh sb="5" eb="6">
      <t>リョウ</t>
    </rPh>
    <phoneticPr fontId="2"/>
  </si>
  <si>
    <t>●全体埋戻土量</t>
    <rPh sb="1" eb="3">
      <t>ゼンタイ</t>
    </rPh>
    <rPh sb="3" eb="5">
      <t>ウメモドシ</t>
    </rPh>
    <rPh sb="5" eb="6">
      <t>ド</t>
    </rPh>
    <rPh sb="6" eb="7">
      <t>リョウ</t>
    </rPh>
    <phoneticPr fontId="2"/>
  </si>
  <si>
    <t>全体埋戻土量</t>
    <rPh sb="0" eb="2">
      <t>ゼンタイ</t>
    </rPh>
    <rPh sb="2" eb="4">
      <t>ウメモドシ</t>
    </rPh>
    <rPh sb="4" eb="5">
      <t>ド</t>
    </rPh>
    <rPh sb="5" eb="6">
      <t>リョウ</t>
    </rPh>
    <phoneticPr fontId="2"/>
  </si>
  <si>
    <t>A</t>
    <phoneticPr fontId="2"/>
  </si>
  <si>
    <t>×</t>
    <phoneticPr fontId="2"/>
  </si>
  <si>
    <t>A</t>
    <phoneticPr fontId="2"/>
  </si>
  <si>
    <t>F1</t>
    <phoneticPr fontId="2"/>
  </si>
  <si>
    <t>F2</t>
    <phoneticPr fontId="2"/>
  </si>
  <si>
    <t>G</t>
    <phoneticPr fontId="2"/>
  </si>
  <si>
    <t>B1</t>
    <phoneticPr fontId="2"/>
  </si>
  <si>
    <t>-</t>
    <phoneticPr fontId="2"/>
  </si>
  <si>
    <t>=</t>
    <phoneticPr fontId="2"/>
  </si>
  <si>
    <t>A</t>
    <phoneticPr fontId="2"/>
  </si>
  <si>
    <t>H</t>
    <phoneticPr fontId="2"/>
  </si>
  <si>
    <t>M</t>
    <phoneticPr fontId="2"/>
  </si>
  <si>
    <t>B2</t>
    <phoneticPr fontId="2"/>
  </si>
  <si>
    <t>（</t>
    <phoneticPr fontId="2"/>
  </si>
  <si>
    <t>）</t>
    <phoneticPr fontId="2"/>
  </si>
  <si>
    <t>-</t>
    <phoneticPr fontId="2"/>
  </si>
  <si>
    <t>=</t>
    <phoneticPr fontId="2"/>
  </si>
  <si>
    <t>B1</t>
    <phoneticPr fontId="2"/>
  </si>
  <si>
    <t>B2</t>
    <phoneticPr fontId="2"/>
  </si>
  <si>
    <t>B2</t>
    <phoneticPr fontId="2"/>
  </si>
  <si>
    <t>B3</t>
    <phoneticPr fontId="2"/>
  </si>
  <si>
    <t>F2</t>
    <phoneticPr fontId="2"/>
  </si>
  <si>
    <t>G</t>
    <phoneticPr fontId="2"/>
  </si>
  <si>
    <t>□一般部（取替・撤去）</t>
    <rPh sb="1" eb="3">
      <t>イッパン</t>
    </rPh>
    <rPh sb="3" eb="4">
      <t>ブ</t>
    </rPh>
    <rPh sb="5" eb="7">
      <t>トリカ</t>
    </rPh>
    <rPh sb="8" eb="10">
      <t>テッキョ</t>
    </rPh>
    <phoneticPr fontId="2"/>
  </si>
  <si>
    <t>小　計</t>
    <rPh sb="0" eb="1">
      <t>ショウ</t>
    </rPh>
    <rPh sb="2" eb="3">
      <t>ケイ</t>
    </rPh>
    <phoneticPr fontId="2"/>
  </si>
  <si>
    <t>試掘控除分</t>
    <rPh sb="0" eb="2">
      <t>シクツ</t>
    </rPh>
    <rPh sb="2" eb="4">
      <t>コウジョ</t>
    </rPh>
    <rPh sb="4" eb="5">
      <t>ブン</t>
    </rPh>
    <phoneticPr fontId="2"/>
  </si>
  <si>
    <t>管工事内試掘部</t>
    <rPh sb="0" eb="1">
      <t>カン</t>
    </rPh>
    <rPh sb="1" eb="3">
      <t>コウジ</t>
    </rPh>
    <rPh sb="3" eb="4">
      <t>ナイ</t>
    </rPh>
    <rPh sb="4" eb="6">
      <t>シクツ</t>
    </rPh>
    <rPh sb="6" eb="7">
      <t>ブ</t>
    </rPh>
    <phoneticPr fontId="2"/>
  </si>
  <si>
    <t>□</t>
    <phoneticPr fontId="2"/>
  </si>
  <si>
    <t>（</t>
    <phoneticPr fontId="2"/>
  </si>
  <si>
    <t>）</t>
    <phoneticPr fontId="2"/>
  </si>
  <si>
    <t>+</t>
    <phoneticPr fontId="2"/>
  </si>
  <si>
    <t>L1</t>
    <phoneticPr fontId="2"/>
  </si>
  <si>
    <t>=</t>
    <phoneticPr fontId="2"/>
  </si>
  <si>
    <t>M1</t>
    <phoneticPr fontId="2"/>
  </si>
  <si>
    <t>M3</t>
    <phoneticPr fontId="2"/>
  </si>
  <si>
    <t>K1</t>
    <phoneticPr fontId="2"/>
  </si>
  <si>
    <t>+</t>
    <phoneticPr fontId="2"/>
  </si>
  <si>
    <t>K2</t>
    <phoneticPr fontId="2"/>
  </si>
  <si>
    <t>K3</t>
    <phoneticPr fontId="2"/>
  </si>
  <si>
    <t>K4</t>
    <phoneticPr fontId="2"/>
  </si>
  <si>
    <t>（</t>
    <phoneticPr fontId="2"/>
  </si>
  <si>
    <t>）</t>
    <phoneticPr fontId="2"/>
  </si>
  <si>
    <t>分類名称</t>
    <rPh sb="0" eb="2">
      <t>ブンルイ</t>
    </rPh>
    <rPh sb="2" eb="4">
      <t>メイショウ</t>
    </rPh>
    <phoneticPr fontId="2"/>
  </si>
  <si>
    <t>粘性土</t>
    <rPh sb="0" eb="2">
      <t>ネンセイ</t>
    </rPh>
    <rPh sb="2" eb="3">
      <t>ツチ</t>
    </rPh>
    <phoneticPr fontId="2"/>
  </si>
  <si>
    <t>砂質土</t>
    <rPh sb="0" eb="1">
      <t>サ</t>
    </rPh>
    <rPh sb="1" eb="2">
      <t>シツ</t>
    </rPh>
    <rPh sb="2" eb="3">
      <t>ツチ</t>
    </rPh>
    <phoneticPr fontId="2"/>
  </si>
  <si>
    <t>砂</t>
    <rPh sb="0" eb="1">
      <t>スナ</t>
    </rPh>
    <phoneticPr fontId="2"/>
  </si>
  <si>
    <t>変化率L</t>
    <rPh sb="0" eb="2">
      <t>ヘンカ</t>
    </rPh>
    <rPh sb="2" eb="3">
      <t>リツ</t>
    </rPh>
    <phoneticPr fontId="2"/>
  </si>
  <si>
    <t>変化率C</t>
    <rPh sb="0" eb="2">
      <t>ヘンカ</t>
    </rPh>
    <rPh sb="2" eb="3">
      <t>リツ</t>
    </rPh>
    <phoneticPr fontId="2"/>
  </si>
  <si>
    <t>変化率L/C</t>
    <rPh sb="0" eb="2">
      <t>ヘンカ</t>
    </rPh>
    <rPh sb="2" eb="3">
      <t>リツ</t>
    </rPh>
    <phoneticPr fontId="2"/>
  </si>
  <si>
    <t>発生土</t>
    <rPh sb="0" eb="2">
      <t>ハッセイ</t>
    </rPh>
    <rPh sb="2" eb="3">
      <t>ツチ</t>
    </rPh>
    <phoneticPr fontId="2"/>
  </si>
  <si>
    <t>購入土</t>
    <rPh sb="0" eb="2">
      <t>コウニュウ</t>
    </rPh>
    <rPh sb="2" eb="3">
      <t>ツチ</t>
    </rPh>
    <phoneticPr fontId="2"/>
  </si>
  <si>
    <t>(1：発生土，2：購入土，3：砂，4：粘性土）</t>
    <rPh sb="3" eb="5">
      <t>ハッセイ</t>
    </rPh>
    <rPh sb="5" eb="6">
      <t>ツチ</t>
    </rPh>
    <rPh sb="9" eb="11">
      <t>コウニュウ</t>
    </rPh>
    <rPh sb="11" eb="12">
      <t>ツチ</t>
    </rPh>
    <rPh sb="15" eb="16">
      <t>スナ</t>
    </rPh>
    <rPh sb="19" eb="21">
      <t>ネンセイ</t>
    </rPh>
    <rPh sb="21" eb="22">
      <t>ツチ</t>
    </rPh>
    <phoneticPr fontId="2"/>
  </si>
  <si>
    <t>(</t>
    <phoneticPr fontId="2"/>
  </si>
  <si>
    <t>番号</t>
    <rPh sb="0" eb="2">
      <t>バンゴウ</t>
    </rPh>
    <phoneticPr fontId="2"/>
  </si>
  <si>
    <t>÷</t>
    <phoneticPr fontId="2"/>
  </si>
  <si>
    <t>↓土量変化率（砂質土）</t>
    <rPh sb="1" eb="2">
      <t>ド</t>
    </rPh>
    <rPh sb="2" eb="3">
      <t>リョウ</t>
    </rPh>
    <rPh sb="3" eb="5">
      <t>ヘンカ</t>
    </rPh>
    <rPh sb="5" eb="6">
      <t>リツ</t>
    </rPh>
    <rPh sb="7" eb="8">
      <t>サ</t>
    </rPh>
    <rPh sb="8" eb="9">
      <t>シツ</t>
    </rPh>
    <rPh sb="9" eb="10">
      <t>ド</t>
    </rPh>
    <phoneticPr fontId="2"/>
  </si>
  <si>
    <t>仮置無し</t>
  </si>
  <si>
    <t>試験堀部</t>
    <rPh sb="0" eb="2">
      <t>シケン</t>
    </rPh>
    <rPh sb="2" eb="3">
      <t>ホリ</t>
    </rPh>
    <rPh sb="3" eb="4">
      <t>ブ</t>
    </rPh>
    <phoneticPr fontId="2"/>
  </si>
  <si>
    <t>舗装版破砕工
(試験掘部)</t>
    <rPh sb="0" eb="2">
      <t>ホソウ</t>
    </rPh>
    <rPh sb="2" eb="3">
      <t>バン</t>
    </rPh>
    <rPh sb="3" eb="5">
      <t>ハサイ</t>
    </rPh>
    <rPh sb="5" eb="6">
      <t>コウ</t>
    </rPh>
    <rPh sb="8" eb="10">
      <t>シケン</t>
    </rPh>
    <rPh sb="10" eb="11">
      <t>ボ</t>
    </rPh>
    <rPh sb="11" eb="12">
      <t>ブ</t>
    </rPh>
    <phoneticPr fontId="2"/>
  </si>
  <si>
    <t>H’</t>
    <phoneticPr fontId="2"/>
  </si>
  <si>
    <t>□Co取壊し</t>
    <rPh sb="3" eb="5">
      <t>トリコワ</t>
    </rPh>
    <phoneticPr fontId="2"/>
  </si>
  <si>
    <t>□As殻Co殻運搬（現場～仮置場）</t>
    <rPh sb="3" eb="4">
      <t>ガラ</t>
    </rPh>
    <rPh sb="6" eb="7">
      <t>ガラ</t>
    </rPh>
    <rPh sb="7" eb="9">
      <t>ウンパン</t>
    </rPh>
    <rPh sb="10" eb="12">
      <t>ゲンバ</t>
    </rPh>
    <rPh sb="13" eb="14">
      <t>カリ</t>
    </rPh>
    <rPh sb="14" eb="16">
      <t>オキバ</t>
    </rPh>
    <phoneticPr fontId="2"/>
  </si>
  <si>
    <t>□管路掘削</t>
    <rPh sb="1" eb="3">
      <t>カンロ</t>
    </rPh>
    <rPh sb="3" eb="5">
      <t>クッサク</t>
    </rPh>
    <phoneticPr fontId="2"/>
  </si>
  <si>
    <t>●土砂運搬（現場～仮置場）</t>
    <rPh sb="1" eb="3">
      <t>ドシャ</t>
    </rPh>
    <rPh sb="3" eb="5">
      <t>ウンパン</t>
    </rPh>
    <rPh sb="6" eb="8">
      <t>ゲンバ</t>
    </rPh>
    <rPh sb="9" eb="10">
      <t>カリ</t>
    </rPh>
    <rPh sb="10" eb="11">
      <t>オ</t>
    </rPh>
    <rPh sb="11" eb="12">
      <t>バ</t>
    </rPh>
    <phoneticPr fontId="2"/>
  </si>
  <si>
    <t>□管路埋戻</t>
    <rPh sb="1" eb="3">
      <t>カンロ</t>
    </rPh>
    <rPh sb="3" eb="4">
      <t>ウ</t>
    </rPh>
    <rPh sb="4" eb="5">
      <t>モド</t>
    </rPh>
    <phoneticPr fontId="2"/>
  </si>
  <si>
    <t>●仮置土積込工（埋戻し土量）</t>
    <rPh sb="1" eb="2">
      <t>カリ</t>
    </rPh>
    <rPh sb="2" eb="3">
      <t>オ</t>
    </rPh>
    <rPh sb="3" eb="4">
      <t>ド</t>
    </rPh>
    <rPh sb="4" eb="6">
      <t>ツミコ</t>
    </rPh>
    <rPh sb="6" eb="7">
      <t>コウ</t>
    </rPh>
    <rPh sb="8" eb="9">
      <t>ウ</t>
    </rPh>
    <rPh sb="9" eb="10">
      <t>モド</t>
    </rPh>
    <rPh sb="11" eb="12">
      <t>ド</t>
    </rPh>
    <rPh sb="12" eb="13">
      <t>リョウ</t>
    </rPh>
    <phoneticPr fontId="2"/>
  </si>
  <si>
    <t>●殻運搬処理</t>
    <rPh sb="1" eb="2">
      <t>ガラ</t>
    </rPh>
    <rPh sb="2" eb="4">
      <t>ウンパン</t>
    </rPh>
    <rPh sb="4" eb="6">
      <t>ショリ</t>
    </rPh>
    <phoneticPr fontId="2"/>
  </si>
  <si>
    <t>●仮置土積込工（残土量）</t>
    <rPh sb="1" eb="2">
      <t>カリ</t>
    </rPh>
    <rPh sb="2" eb="3">
      <t>オ</t>
    </rPh>
    <rPh sb="3" eb="4">
      <t>ド</t>
    </rPh>
    <rPh sb="4" eb="6">
      <t>ツミコ</t>
    </rPh>
    <rPh sb="6" eb="7">
      <t>コウ</t>
    </rPh>
    <rPh sb="8" eb="10">
      <t>ザンド</t>
    </rPh>
    <rPh sb="10" eb="11">
      <t>リョウ</t>
    </rPh>
    <phoneticPr fontId="2"/>
  </si>
  <si>
    <t>□残土運搬処理（仮置場～処分地）</t>
    <rPh sb="1" eb="3">
      <t>ザンド</t>
    </rPh>
    <phoneticPr fontId="2"/>
  </si>
  <si>
    <t>●埋戻工</t>
    <rPh sb="1" eb="3">
      <t>ウメモド</t>
    </rPh>
    <rPh sb="3" eb="4">
      <t>コウ</t>
    </rPh>
    <phoneticPr fontId="2"/>
  </si>
  <si>
    <t>●残土運搬処理</t>
    <rPh sb="1" eb="3">
      <t>ザンド</t>
    </rPh>
    <rPh sb="3" eb="5">
      <t>ウンパン</t>
    </rPh>
    <rPh sb="5" eb="7">
      <t>ショリ</t>
    </rPh>
    <phoneticPr fontId="2"/>
  </si>
  <si>
    <t>舗装号工</t>
    <rPh sb="0" eb="2">
      <t>ホソウ</t>
    </rPh>
    <rPh sb="2" eb="3">
      <t>ゴウ</t>
    </rPh>
    <rPh sb="3" eb="4">
      <t>コウ</t>
    </rPh>
    <phoneticPr fontId="2"/>
  </si>
  <si>
    <t>○舗装号工別　試験堀 掘削面積・路盤土量No2</t>
    <rPh sb="1" eb="3">
      <t>ホソウ</t>
    </rPh>
    <rPh sb="3" eb="4">
      <t>ゴウ</t>
    </rPh>
    <rPh sb="4" eb="5">
      <t>コウ</t>
    </rPh>
    <rPh sb="5" eb="6">
      <t>ベツ</t>
    </rPh>
    <rPh sb="7" eb="9">
      <t>シケン</t>
    </rPh>
    <rPh sb="9" eb="10">
      <t>ホリ</t>
    </rPh>
    <rPh sb="11" eb="13">
      <t>クッサク</t>
    </rPh>
    <rPh sb="13" eb="15">
      <t>メンセキ</t>
    </rPh>
    <rPh sb="16" eb="18">
      <t>ロバン</t>
    </rPh>
    <rPh sb="18" eb="19">
      <t>ド</t>
    </rPh>
    <rPh sb="19" eb="20">
      <t>リョウ</t>
    </rPh>
    <phoneticPr fontId="2"/>
  </si>
  <si>
    <t>□舗装切断工No.2</t>
    <rPh sb="1" eb="3">
      <t>ホソウ</t>
    </rPh>
    <rPh sb="3" eb="5">
      <t>セツダン</t>
    </rPh>
    <rPh sb="5" eb="6">
      <t>コウ</t>
    </rPh>
    <phoneticPr fontId="2"/>
  </si>
  <si>
    <t>□舗装版破砕工No.2</t>
    <rPh sb="1" eb="3">
      <t>ホソウ</t>
    </rPh>
    <rPh sb="3" eb="4">
      <t>バン</t>
    </rPh>
    <rPh sb="4" eb="6">
      <t>ハサイ</t>
    </rPh>
    <rPh sb="6" eb="7">
      <t>コウ</t>
    </rPh>
    <phoneticPr fontId="2"/>
  </si>
  <si>
    <t>□先行路盤No.2</t>
    <phoneticPr fontId="2"/>
  </si>
  <si>
    <t>□仮復旧工No.2</t>
    <rPh sb="1" eb="2">
      <t>カリ</t>
    </rPh>
    <rPh sb="2" eb="4">
      <t>フッキュウ</t>
    </rPh>
    <rPh sb="4" eb="5">
      <t>コウ</t>
    </rPh>
    <phoneticPr fontId="2"/>
  </si>
  <si>
    <t>□As殻Co殻運搬（現場～仮置場）</t>
    <rPh sb="3" eb="4">
      <t>ガラ</t>
    </rPh>
    <rPh sb="6" eb="7">
      <t>ガラ</t>
    </rPh>
    <rPh sb="7" eb="9">
      <t>ウンパン</t>
    </rPh>
    <rPh sb="10" eb="12">
      <t>ゲンバ</t>
    </rPh>
    <rPh sb="13" eb="14">
      <t>カリ</t>
    </rPh>
    <rPh sb="14" eb="15">
      <t>オ</t>
    </rPh>
    <rPh sb="15" eb="16">
      <t>バ</t>
    </rPh>
    <phoneticPr fontId="2"/>
  </si>
  <si>
    <t>□掘削</t>
    <rPh sb="1" eb="3">
      <t>クッサク</t>
    </rPh>
    <phoneticPr fontId="2"/>
  </si>
  <si>
    <t>□埋戻し</t>
    <rPh sb="1" eb="2">
      <t>マイ</t>
    </rPh>
    <rPh sb="2" eb="3">
      <t>モド</t>
    </rPh>
    <phoneticPr fontId="2"/>
  </si>
  <si>
    <t>□先行路盤（再使用）No.2</t>
    <rPh sb="1" eb="3">
      <t>センコウ</t>
    </rPh>
    <rPh sb="3" eb="5">
      <t>ロバン</t>
    </rPh>
    <rPh sb="6" eb="9">
      <t>サイシヨウ</t>
    </rPh>
    <phoneticPr fontId="2"/>
  </si>
  <si>
    <t>□舗装版破砕工（人力）No.2</t>
    <rPh sb="1" eb="3">
      <t>ホソウ</t>
    </rPh>
    <rPh sb="3" eb="4">
      <t>バン</t>
    </rPh>
    <rPh sb="4" eb="6">
      <t>ハサイ</t>
    </rPh>
    <rPh sb="6" eb="7">
      <t>コウ</t>
    </rPh>
    <rPh sb="8" eb="10">
      <t>ジンリキ</t>
    </rPh>
    <phoneticPr fontId="2"/>
  </si>
  <si>
    <t>□掘削面積No.2</t>
    <rPh sb="1" eb="3">
      <t>クッサク</t>
    </rPh>
    <rPh sb="3" eb="5">
      <t>メンセキ</t>
    </rPh>
    <phoneticPr fontId="2"/>
  </si>
  <si>
    <t>□管路埋戻</t>
    <rPh sb="1" eb="3">
      <t>カンロ</t>
    </rPh>
    <rPh sb="3" eb="4">
      <t>マイ</t>
    </rPh>
    <rPh sb="4" eb="5">
      <t>モド</t>
    </rPh>
    <phoneticPr fontId="2"/>
  </si>
  <si>
    <t>□延長表No.2</t>
    <rPh sb="1" eb="3">
      <t>エンチョウ</t>
    </rPh>
    <rPh sb="3" eb="4">
      <t>ヒョウ</t>
    </rPh>
    <phoneticPr fontId="2"/>
  </si>
  <si>
    <t>□先行路盤（発生土） ※仮配水管撤去時No.2</t>
    <rPh sb="1" eb="3">
      <t>センコウ</t>
    </rPh>
    <rPh sb="3" eb="5">
      <t>ロバン</t>
    </rPh>
    <rPh sb="6" eb="8">
      <t>ハッセイ</t>
    </rPh>
    <rPh sb="8" eb="9">
      <t>ド</t>
    </rPh>
    <rPh sb="12" eb="13">
      <t>カリ</t>
    </rPh>
    <rPh sb="13" eb="16">
      <t>ハイスイカン</t>
    </rPh>
    <rPh sb="16" eb="18">
      <t>テッキョ</t>
    </rPh>
    <rPh sb="18" eb="19">
      <t>ジ</t>
    </rPh>
    <phoneticPr fontId="2"/>
  </si>
  <si>
    <t>H</t>
    <phoneticPr fontId="2"/>
  </si>
  <si>
    <t>H</t>
    <phoneticPr fontId="2"/>
  </si>
  <si>
    <t>□先行路盤No.2</t>
    <rPh sb="1" eb="3">
      <t>センコウ</t>
    </rPh>
    <rPh sb="3" eb="5">
      <t>ロバン</t>
    </rPh>
    <phoneticPr fontId="2"/>
  </si>
  <si>
    <t>□路盤掘削</t>
    <rPh sb="1" eb="3">
      <t>ロバン</t>
    </rPh>
    <rPh sb="3" eb="5">
      <t>クッサク</t>
    </rPh>
    <phoneticPr fontId="2"/>
  </si>
  <si>
    <t>□発生土運搬処理（現場～処分地）</t>
    <rPh sb="1" eb="3">
      <t>ハッセイ</t>
    </rPh>
    <rPh sb="3" eb="4">
      <t>ド</t>
    </rPh>
    <rPh sb="4" eb="6">
      <t>ウンパン</t>
    </rPh>
    <rPh sb="6" eb="8">
      <t>ショリ</t>
    </rPh>
    <phoneticPr fontId="2"/>
  </si>
  <si>
    <t>As</t>
    <phoneticPr fontId="2"/>
  </si>
  <si>
    <t>車 道</t>
    <phoneticPr fontId="2"/>
  </si>
  <si>
    <t>10</t>
    <phoneticPr fontId="2"/>
  </si>
  <si>
    <t>5</t>
    <phoneticPr fontId="2"/>
  </si>
  <si>
    <t>2</t>
    <phoneticPr fontId="2"/>
  </si>
  <si>
    <t>再生砕石</t>
    <phoneticPr fontId="2"/>
  </si>
  <si>
    <t>Co</t>
    <phoneticPr fontId="2"/>
  </si>
  <si>
    <t>2枚目有</t>
    <rPh sb="1" eb="3">
      <t>マイメ</t>
    </rPh>
    <rPh sb="3" eb="4">
      <t>ア</t>
    </rPh>
    <phoneticPr fontId="2"/>
  </si>
  <si>
    <t>合計</t>
    <rPh sb="0" eb="2">
      <t>ゴウケイ</t>
    </rPh>
    <phoneticPr fontId="2"/>
  </si>
  <si>
    <t>再使用</t>
    <rPh sb="0" eb="3">
      <t>サイシヨウ</t>
    </rPh>
    <phoneticPr fontId="2"/>
  </si>
  <si>
    <t>布設</t>
    <rPh sb="0" eb="2">
      <t>フセツ</t>
    </rPh>
    <phoneticPr fontId="2"/>
  </si>
  <si>
    <t>撤去</t>
    <rPh sb="0" eb="2">
      <t>テッキョ</t>
    </rPh>
    <phoneticPr fontId="2"/>
  </si>
  <si>
    <t>総番号</t>
    <rPh sb="0" eb="1">
      <t>ソウ</t>
    </rPh>
    <rPh sb="1" eb="3">
      <t>バンゴウ</t>
    </rPh>
    <phoneticPr fontId="2"/>
  </si>
  <si>
    <t>撤去番号</t>
    <rPh sb="0" eb="2">
      <t>テッキョ</t>
    </rPh>
    <rPh sb="2" eb="4">
      <t>バンゴウ</t>
    </rPh>
    <phoneticPr fontId="2"/>
  </si>
  <si>
    <t>□延長表No.2</t>
  </si>
  <si>
    <t>№2小計</t>
    <rPh sb="2" eb="3">
      <t>ショウ</t>
    </rPh>
    <rPh sb="3" eb="4">
      <t>ケイ</t>
    </rPh>
    <phoneticPr fontId="2"/>
  </si>
  <si>
    <t>№1小計</t>
    <rPh sb="2" eb="4">
      <t>ショウケイ</t>
    </rPh>
    <phoneticPr fontId="2"/>
  </si>
  <si>
    <t>□総計　舗装版破砕工（No.1+No.2）</t>
    <rPh sb="1" eb="3">
      <t>ソウケイ</t>
    </rPh>
    <rPh sb="4" eb="6">
      <t>ホソウ</t>
    </rPh>
    <rPh sb="6" eb="7">
      <t>バン</t>
    </rPh>
    <rPh sb="7" eb="9">
      <t>ハサイ</t>
    </rPh>
    <rPh sb="9" eb="10">
      <t>コウ</t>
    </rPh>
    <phoneticPr fontId="2"/>
  </si>
  <si>
    <t>総計（№1+№2）</t>
    <rPh sb="0" eb="1">
      <t>ソウ</t>
    </rPh>
    <rPh sb="1" eb="2">
      <t>ケイ</t>
    </rPh>
    <phoneticPr fontId="2"/>
  </si>
  <si>
    <t>t≦15</t>
    <phoneticPr fontId="2"/>
  </si>
  <si>
    <t>15&lt;t≦30</t>
    <phoneticPr fontId="2"/>
  </si>
  <si>
    <t>（M）仮復旧 数量</t>
    <rPh sb="3" eb="4">
      <t>カリ</t>
    </rPh>
    <rPh sb="4" eb="6">
      <t>フッキュウ</t>
    </rPh>
    <phoneticPr fontId="2"/>
  </si>
  <si>
    <t>○先行路盤・仮復旧 数量</t>
    <rPh sb="1" eb="3">
      <t>センコウ</t>
    </rPh>
    <rPh sb="3" eb="5">
      <t>ロバン</t>
    </rPh>
    <rPh sb="6" eb="7">
      <t>カリ</t>
    </rPh>
    <rPh sb="7" eb="9">
      <t>フッキュウ</t>
    </rPh>
    <rPh sb="10" eb="12">
      <t>スウリョウ</t>
    </rPh>
    <phoneticPr fontId="2"/>
  </si>
  <si>
    <t>（H）先行路盤（再使用） 数量</t>
    <rPh sb="8" eb="11">
      <t>サイシヨウ</t>
    </rPh>
    <phoneticPr fontId="2"/>
  </si>
  <si>
    <t>先行路盤土量No2</t>
    <rPh sb="0" eb="2">
      <t>センコウ</t>
    </rPh>
    <rPh sb="2" eb="4">
      <t>ロバン</t>
    </rPh>
    <rPh sb="4" eb="5">
      <t>ツチ</t>
    </rPh>
    <rPh sb="5" eb="6">
      <t>リョウ</t>
    </rPh>
    <phoneticPr fontId="2"/>
  </si>
  <si>
    <t>仮復旧土量No2</t>
    <rPh sb="0" eb="1">
      <t>カリ</t>
    </rPh>
    <rPh sb="1" eb="3">
      <t>フッキュウ</t>
    </rPh>
    <rPh sb="3" eb="4">
      <t>ツチ</t>
    </rPh>
    <rPh sb="4" eb="5">
      <t>リョウ</t>
    </rPh>
    <phoneticPr fontId="2"/>
  </si>
  <si>
    <t>※仮復旧 土量No.1+No.2 計 ： M=　</t>
    <phoneticPr fontId="2"/>
  </si>
  <si>
    <t>※先行路盤(再使用) 土量No.1+No.2 計 ： H=　</t>
    <phoneticPr fontId="2"/>
  </si>
  <si>
    <t>※先行路盤(再使用) 土量No.1+No.2 計 ： H=　</t>
    <phoneticPr fontId="2"/>
  </si>
  <si>
    <t>※仮復旧 土量No.1+No.2 計 ： M=　</t>
    <phoneticPr fontId="2"/>
  </si>
  <si>
    <t>□先行路盤・仮復旧数量</t>
    <rPh sb="1" eb="3">
      <t>センコウ</t>
    </rPh>
    <rPh sb="3" eb="5">
      <t>ロバン</t>
    </rPh>
    <rPh sb="6" eb="7">
      <t>カリ</t>
    </rPh>
    <rPh sb="7" eb="9">
      <t>フッキュウ</t>
    </rPh>
    <rPh sb="9" eb="11">
      <t>スウリョウ</t>
    </rPh>
    <phoneticPr fontId="2"/>
  </si>
  <si>
    <t>（H）先行路盤 数量</t>
    <phoneticPr fontId="2"/>
  </si>
  <si>
    <t>※先行路盤 土量No.1+No.2 計 ： H=　</t>
    <phoneticPr fontId="2"/>
  </si>
  <si>
    <t>※仮復旧 土量No.1+No.2 計 ： M=　</t>
    <phoneticPr fontId="2"/>
  </si>
  <si>
    <t>※先行路盤 土量No.1+No.2 計 ： H=　</t>
    <phoneticPr fontId="2"/>
  </si>
  <si>
    <t>（H’）先行路盤（試掘再使用分） 数量</t>
    <rPh sb="9" eb="11">
      <t>シクツ</t>
    </rPh>
    <rPh sb="11" eb="14">
      <t>サイシヨウ</t>
    </rPh>
    <rPh sb="14" eb="15">
      <t>ブン</t>
    </rPh>
    <phoneticPr fontId="2"/>
  </si>
  <si>
    <t>※試掘先行路盤（再使用分） 土量No.1+No.2 計 ： H’=　</t>
    <phoneticPr fontId="2"/>
  </si>
  <si>
    <t>先行路盤（試掘）土量No2</t>
    <rPh sb="0" eb="2">
      <t>センコウ</t>
    </rPh>
    <rPh sb="2" eb="4">
      <t>ロバン</t>
    </rPh>
    <rPh sb="5" eb="7">
      <t>シクツ</t>
    </rPh>
    <rPh sb="8" eb="9">
      <t>ツチ</t>
    </rPh>
    <rPh sb="9" eb="10">
      <t>リョウ</t>
    </rPh>
    <phoneticPr fontId="2"/>
  </si>
  <si>
    <t>※先行路盤 土量No.1+No.2 計 ： H=　</t>
    <phoneticPr fontId="2"/>
  </si>
  <si>
    <t>※試掘先行路盤（再使用分） 土量No.1+No.2 計 ： H’=　</t>
    <phoneticPr fontId="2"/>
  </si>
  <si>
    <t>"※試掘先行路盤（再使用分） 土量No.1+No.2 計 ： H’=　</t>
    <phoneticPr fontId="2"/>
  </si>
  <si>
    <t>●土砂運搬（仮置場～現場）　※（エ）がある場合 計上する。</t>
    <rPh sb="1" eb="3">
      <t>ドシャ</t>
    </rPh>
    <rPh sb="3" eb="5">
      <t>ウンパン</t>
    </rPh>
    <rPh sb="6" eb="7">
      <t>カリ</t>
    </rPh>
    <rPh sb="7" eb="9">
      <t>オキバ</t>
    </rPh>
    <rPh sb="10" eb="12">
      <t>ゲンバ</t>
    </rPh>
    <rPh sb="21" eb="23">
      <t>バアイ</t>
    </rPh>
    <rPh sb="24" eb="25">
      <t>ケイ</t>
    </rPh>
    <rPh sb="25" eb="26">
      <t>ジョウ</t>
    </rPh>
    <phoneticPr fontId="2"/>
  </si>
  <si>
    <t>□殻運搬</t>
    <rPh sb="1" eb="2">
      <t>ガラ</t>
    </rPh>
    <rPh sb="2" eb="4">
      <t>ウンパン</t>
    </rPh>
    <phoneticPr fontId="2"/>
  </si>
  <si>
    <t>30&lt;t≦40</t>
    <phoneticPr fontId="2"/>
  </si>
  <si>
    <t>1.0 ≦ B &lt; 2.0</t>
  </si>
  <si>
    <t>施工幅（すきとり）</t>
    <rPh sb="0" eb="2">
      <t>セコウ</t>
    </rPh>
    <rPh sb="2" eb="3">
      <t>ハバ</t>
    </rPh>
    <phoneticPr fontId="2"/>
  </si>
  <si>
    <t>作業幅（舗装）</t>
    <rPh sb="0" eb="2">
      <t>サギョウ</t>
    </rPh>
    <rPh sb="2" eb="3">
      <t>ハバ</t>
    </rPh>
    <rPh sb="4" eb="6">
      <t>ホソウ</t>
    </rPh>
    <phoneticPr fontId="2"/>
  </si>
  <si>
    <t>2.0 ≦B</t>
    <phoneticPr fontId="2"/>
  </si>
  <si>
    <t>1.0 ≦B &lt; 2.0</t>
    <phoneticPr fontId="2"/>
  </si>
  <si>
    <t>すきとり厚</t>
    <rPh sb="4" eb="5">
      <t>アツ</t>
    </rPh>
    <phoneticPr fontId="2"/>
  </si>
  <si>
    <t>As ・Co</t>
    <phoneticPr fontId="2"/>
  </si>
  <si>
    <t>As ・Co</t>
    <phoneticPr fontId="2"/>
  </si>
  <si>
    <t>□As殻Co殻処理（現場～処分地）</t>
    <phoneticPr fontId="2"/>
  </si>
  <si>
    <t>（2.0m ≦B）</t>
  </si>
  <si>
    <t>□統計　殻運搬（No.1+No.2）</t>
    <rPh sb="1" eb="3">
      <t>トウケイ</t>
    </rPh>
    <rPh sb="4" eb="5">
      <t>ガラ</t>
    </rPh>
    <rPh sb="5" eb="7">
      <t>ウンパン</t>
    </rPh>
    <phoneticPr fontId="2"/>
  </si>
  <si>
    <t>●床堀</t>
    <rPh sb="1" eb="2">
      <t>トコ</t>
    </rPh>
    <rPh sb="2" eb="3">
      <t>ホリ</t>
    </rPh>
    <phoneticPr fontId="2"/>
  </si>
  <si>
    <t>（J3）2.0 ≦B 路盤すきとり数量</t>
    <rPh sb="11" eb="13">
      <t>ロバン</t>
    </rPh>
    <rPh sb="17" eb="19">
      <t>スウリョウ</t>
    </rPh>
    <phoneticPr fontId="2"/>
  </si>
  <si>
    <t>（L3）2.0 ≦B 路盤すきとり数量</t>
    <rPh sb="11" eb="13">
      <t>ロバン</t>
    </rPh>
    <rPh sb="17" eb="19">
      <t>スウリョウ</t>
    </rPh>
    <phoneticPr fontId="2"/>
  </si>
  <si>
    <t>Co</t>
    <phoneticPr fontId="2"/>
  </si>
  <si>
    <t>As（歩道）</t>
    <rPh sb="3" eb="5">
      <t>ホドウ</t>
    </rPh>
    <phoneticPr fontId="2"/>
  </si>
  <si>
    <t>全種</t>
  </si>
  <si>
    <t>As（車道）</t>
    <rPh sb="3" eb="5">
      <t>シャドウ</t>
    </rPh>
    <phoneticPr fontId="2"/>
  </si>
  <si>
    <t>ア</t>
    <phoneticPr fontId="2"/>
  </si>
  <si>
    <t>エ</t>
    <phoneticPr fontId="2"/>
  </si>
  <si>
    <t>●仮置土積込工（埋戻し土量）　※ア＞B4の場合、計上する。</t>
    <rPh sb="1" eb="2">
      <t>カリ</t>
    </rPh>
    <rPh sb="2" eb="3">
      <t>オ</t>
    </rPh>
    <rPh sb="3" eb="4">
      <t>ド</t>
    </rPh>
    <rPh sb="4" eb="6">
      <t>ツミコ</t>
    </rPh>
    <rPh sb="6" eb="7">
      <t>コウ</t>
    </rPh>
    <rPh sb="21" eb="23">
      <t>バアイ</t>
    </rPh>
    <rPh sb="24" eb="26">
      <t>ケイジョウ</t>
    </rPh>
    <phoneticPr fontId="2"/>
  </si>
  <si>
    <t>7</t>
    <phoneticPr fontId="2"/>
  </si>
  <si>
    <t>8</t>
    <phoneticPr fontId="2"/>
  </si>
  <si>
    <t>■舗装復旧　土量計算書</t>
    <rPh sb="1" eb="3">
      <t>ホソウ</t>
    </rPh>
    <rPh sb="3" eb="5">
      <t>フッキュウ</t>
    </rPh>
    <rPh sb="6" eb="7">
      <t>ド</t>
    </rPh>
    <rPh sb="7" eb="8">
      <t>リョウ</t>
    </rPh>
    <rPh sb="8" eb="11">
      <t>ケイサンショ</t>
    </rPh>
    <phoneticPr fontId="2"/>
  </si>
  <si>
    <t>PEφ50</t>
    <phoneticPr fontId="2"/>
  </si>
  <si>
    <t>PEφ75</t>
    <phoneticPr fontId="2"/>
  </si>
  <si>
    <t>PEφ50</t>
    <phoneticPr fontId="2"/>
  </si>
  <si>
    <t>PEφ75</t>
    <phoneticPr fontId="2"/>
  </si>
  <si>
    <t>PEφ50</t>
    <phoneticPr fontId="2"/>
  </si>
  <si>
    <t>PEφ75</t>
    <phoneticPr fontId="2"/>
  </si>
  <si>
    <t>□殻運搬(総計)</t>
    <rPh sb="1" eb="2">
      <t>ガラ</t>
    </rPh>
    <phoneticPr fontId="2"/>
  </si>
  <si>
    <t>Co</t>
    <phoneticPr fontId="2"/>
  </si>
  <si>
    <t>□殻運搬（総計）</t>
    <rPh sb="1" eb="2">
      <t>ガラ</t>
    </rPh>
    <rPh sb="2" eb="4">
      <t>ウンパン</t>
    </rPh>
    <rPh sb="5" eb="7">
      <t>ソウケイ</t>
    </rPh>
    <phoneticPr fontId="2"/>
  </si>
  <si>
    <t>Co</t>
    <phoneticPr fontId="2"/>
  </si>
  <si>
    <t>Co</t>
    <phoneticPr fontId="2"/>
  </si>
  <si>
    <t>矢板施工</t>
    <rPh sb="0" eb="2">
      <t>ヤイタ</t>
    </rPh>
    <rPh sb="2" eb="4">
      <t>セコウ</t>
    </rPh>
    <phoneticPr fontId="2"/>
  </si>
  <si>
    <t>■新設部</t>
    <rPh sb="1" eb="2">
      <t>シン</t>
    </rPh>
    <rPh sb="2" eb="3">
      <t>セツ</t>
    </rPh>
    <rPh sb="3" eb="4">
      <t>ブ</t>
    </rPh>
    <phoneticPr fontId="2"/>
  </si>
  <si>
    <t>■撤去部</t>
    <rPh sb="1" eb="3">
      <t>テッキョ</t>
    </rPh>
    <rPh sb="3" eb="4">
      <t>ブ</t>
    </rPh>
    <phoneticPr fontId="2"/>
  </si>
  <si>
    <t>新設</t>
    <rPh sb="0" eb="1">
      <t>シン</t>
    </rPh>
    <rPh sb="1" eb="2">
      <t>セツ</t>
    </rPh>
    <phoneticPr fontId="2"/>
  </si>
  <si>
    <t>　</t>
    <phoneticPr fontId="2"/>
  </si>
  <si>
    <t>取替・撤去</t>
    <rPh sb="0" eb="2">
      <t>トリカエ</t>
    </rPh>
    <rPh sb="3" eb="5">
      <t>テッキョ</t>
    </rPh>
    <phoneticPr fontId="2"/>
  </si>
  <si>
    <t>矢板
有無</t>
    <rPh sb="0" eb="2">
      <t>ヤイタ</t>
    </rPh>
    <rPh sb="3" eb="5">
      <t>ウム</t>
    </rPh>
    <phoneticPr fontId="2"/>
  </si>
  <si>
    <t>計</t>
    <rPh sb="0" eb="1">
      <t>ケイ</t>
    </rPh>
    <phoneticPr fontId="2"/>
  </si>
  <si>
    <t>■管工事（φ75～φ300）【取替・撤去】　土量計算書その1</t>
    <rPh sb="1" eb="2">
      <t>カン</t>
    </rPh>
    <rPh sb="2" eb="4">
      <t>コウジ</t>
    </rPh>
    <rPh sb="22" eb="23">
      <t>ド</t>
    </rPh>
    <rPh sb="23" eb="24">
      <t>リョウ</t>
    </rPh>
    <rPh sb="24" eb="27">
      <t>ケイサンショ</t>
    </rPh>
    <phoneticPr fontId="2"/>
  </si>
  <si>
    <t>■管工事（φ75～φ300）【取替・撤去】　土量計算書その2</t>
    <rPh sb="1" eb="2">
      <t>カン</t>
    </rPh>
    <rPh sb="2" eb="4">
      <t>コウジ</t>
    </rPh>
    <rPh sb="22" eb="23">
      <t>ド</t>
    </rPh>
    <rPh sb="23" eb="24">
      <t>リョウ</t>
    </rPh>
    <rPh sb="24" eb="27">
      <t>ケイサンショ</t>
    </rPh>
    <phoneticPr fontId="2"/>
  </si>
  <si>
    <t>■管工事（φ400～φ500）【取替・撤去】　土量計算書その1</t>
    <rPh sb="1" eb="2">
      <t>カン</t>
    </rPh>
    <rPh sb="2" eb="4">
      <t>コウジ</t>
    </rPh>
    <rPh sb="23" eb="24">
      <t>ド</t>
    </rPh>
    <rPh sb="24" eb="25">
      <t>リョウ</t>
    </rPh>
    <rPh sb="25" eb="28">
      <t>ケイサンショ</t>
    </rPh>
    <phoneticPr fontId="2"/>
  </si>
  <si>
    <t>■管工事（φ400～φ500）【取替・撤去】　土量計算書その2</t>
    <rPh sb="1" eb="2">
      <t>カン</t>
    </rPh>
    <rPh sb="2" eb="4">
      <t>コウジ</t>
    </rPh>
    <rPh sb="23" eb="24">
      <t>ド</t>
    </rPh>
    <rPh sb="24" eb="25">
      <t>リョウ</t>
    </rPh>
    <rPh sb="25" eb="28">
      <t>ケイサンショ</t>
    </rPh>
    <phoneticPr fontId="2"/>
  </si>
  <si>
    <t>１Un</t>
    <phoneticPr fontId="2"/>
  </si>
  <si>
    <t>■試験掘（φ75～φ300）【取替・撤去】　土工事積算用集計表</t>
    <rPh sb="1" eb="3">
      <t>シケン</t>
    </rPh>
    <rPh sb="22" eb="23">
      <t>ド</t>
    </rPh>
    <rPh sb="23" eb="25">
      <t>コウジ</t>
    </rPh>
    <rPh sb="25" eb="27">
      <t>セキサン</t>
    </rPh>
    <rPh sb="27" eb="28">
      <t>ヨウ</t>
    </rPh>
    <rPh sb="28" eb="30">
      <t>シュウケイ</t>
    </rPh>
    <rPh sb="30" eb="31">
      <t>ヒョウ</t>
    </rPh>
    <phoneticPr fontId="2"/>
  </si>
  <si>
    <t>■試験掘（φ400～φ500）　土工事積算用集計表</t>
    <rPh sb="1" eb="3">
      <t>シケン</t>
    </rPh>
    <rPh sb="16" eb="17">
      <t>ド</t>
    </rPh>
    <rPh sb="17" eb="19">
      <t>コウジ</t>
    </rPh>
    <rPh sb="19" eb="21">
      <t>セキサン</t>
    </rPh>
    <rPh sb="21" eb="22">
      <t>ヨウ</t>
    </rPh>
    <rPh sb="22" eb="24">
      <t>シュウケイ</t>
    </rPh>
    <rPh sb="24" eb="25">
      <t>ヒョウ</t>
    </rPh>
    <phoneticPr fontId="2"/>
  </si>
  <si>
    <t>■試験掘（φ600～φ900）　土工事積算用集計表</t>
    <rPh sb="1" eb="3">
      <t>シケン</t>
    </rPh>
    <rPh sb="16" eb="17">
      <t>ド</t>
    </rPh>
    <rPh sb="17" eb="19">
      <t>コウジ</t>
    </rPh>
    <rPh sb="19" eb="21">
      <t>セキサン</t>
    </rPh>
    <rPh sb="21" eb="22">
      <t>ヨウ</t>
    </rPh>
    <rPh sb="22" eb="24">
      <t>シュウケイ</t>
    </rPh>
    <rPh sb="24" eb="25">
      <t>ヒョウ</t>
    </rPh>
    <phoneticPr fontId="2"/>
  </si>
  <si>
    <t>3</t>
    <phoneticPr fontId="2"/>
  </si>
  <si>
    <t>10</t>
    <phoneticPr fontId="2"/>
  </si>
  <si>
    <t>5</t>
    <phoneticPr fontId="2"/>
  </si>
  <si>
    <t>As</t>
    <phoneticPr fontId="2"/>
  </si>
  <si>
    <t>t≦15</t>
    <phoneticPr fontId="2"/>
  </si>
  <si>
    <t>Co</t>
    <phoneticPr fontId="2"/>
  </si>
  <si>
    <t>15&lt;t≦30</t>
    <phoneticPr fontId="2"/>
  </si>
  <si>
    <t>30&lt;t≦40</t>
    <phoneticPr fontId="2"/>
  </si>
  <si>
    <t>Co</t>
    <phoneticPr fontId="2"/>
  </si>
  <si>
    <t>※先行路盤(再使用) 土量No.1+No.2 計 ： H=　</t>
    <phoneticPr fontId="2"/>
  </si>
  <si>
    <t>As</t>
    <phoneticPr fontId="2"/>
  </si>
  <si>
    <t>※仮復旧 土量No.1+No.2 計 ： M=　</t>
    <phoneticPr fontId="2"/>
  </si>
  <si>
    <t>□だみー</t>
    <phoneticPr fontId="2"/>
  </si>
  <si>
    <t>№1</t>
    <phoneticPr fontId="2"/>
  </si>
  <si>
    <t>t≦15</t>
    <phoneticPr fontId="2"/>
  </si>
  <si>
    <t>15&lt;t≦30</t>
    <phoneticPr fontId="2"/>
  </si>
  <si>
    <t>30&lt;t≦40</t>
    <phoneticPr fontId="2"/>
  </si>
  <si>
    <t>№2</t>
    <phoneticPr fontId="2"/>
  </si>
  <si>
    <t>№3</t>
    <phoneticPr fontId="2"/>
  </si>
  <si>
    <t>№4</t>
    <phoneticPr fontId="2"/>
  </si>
  <si>
    <t>№4</t>
    <phoneticPr fontId="2"/>
  </si>
  <si>
    <t>№5</t>
    <phoneticPr fontId="2"/>
  </si>
  <si>
    <t>№6</t>
    <phoneticPr fontId="2"/>
  </si>
  <si>
    <t>□だみー</t>
    <phoneticPr fontId="2"/>
  </si>
  <si>
    <t>№1</t>
    <phoneticPr fontId="2"/>
  </si>
  <si>
    <t>№2</t>
    <phoneticPr fontId="2"/>
  </si>
  <si>
    <t>As</t>
    <phoneticPr fontId="2"/>
  </si>
  <si>
    <t>Co</t>
    <phoneticPr fontId="2"/>
  </si>
  <si>
    <t>№3</t>
    <phoneticPr fontId="2"/>
  </si>
  <si>
    <t>№4</t>
    <phoneticPr fontId="2"/>
  </si>
  <si>
    <t>№5</t>
    <phoneticPr fontId="2"/>
  </si>
  <si>
    <t>№6</t>
    <phoneticPr fontId="2"/>
  </si>
  <si>
    <t>□だみー</t>
    <phoneticPr fontId="2"/>
  </si>
  <si>
    <t>№1</t>
    <phoneticPr fontId="2"/>
  </si>
  <si>
    <t>≪※</t>
    <phoneticPr fontId="2"/>
  </si>
  <si>
    <t>F1</t>
    <phoneticPr fontId="2"/>
  </si>
  <si>
    <t>（</t>
    <phoneticPr fontId="2"/>
  </si>
  <si>
    <t>）</t>
    <phoneticPr fontId="2"/>
  </si>
  <si>
    <t>=</t>
    <phoneticPr fontId="2"/>
  </si>
  <si>
    <t>F2</t>
    <phoneticPr fontId="2"/>
  </si>
  <si>
    <t>G</t>
    <phoneticPr fontId="2"/>
  </si>
  <si>
    <t>A</t>
    <phoneticPr fontId="2"/>
  </si>
  <si>
    <t>×</t>
    <phoneticPr fontId="2"/>
  </si>
  <si>
    <t>B1</t>
    <phoneticPr fontId="2"/>
  </si>
  <si>
    <t>-</t>
    <phoneticPr fontId="2"/>
  </si>
  <si>
    <t>B2</t>
    <phoneticPr fontId="2"/>
  </si>
  <si>
    <t>B3</t>
    <phoneticPr fontId="2"/>
  </si>
  <si>
    <t>+</t>
    <phoneticPr fontId="2"/>
  </si>
  <si>
    <t>■管工事（φ600～φ900）　土量計算書その1</t>
    <rPh sb="1" eb="2">
      <t>カン</t>
    </rPh>
    <rPh sb="2" eb="4">
      <t>コウジ</t>
    </rPh>
    <rPh sb="16" eb="17">
      <t>ド</t>
    </rPh>
    <rPh sb="17" eb="18">
      <t>リョウ</t>
    </rPh>
    <rPh sb="18" eb="21">
      <t>ケイサンショ</t>
    </rPh>
    <phoneticPr fontId="2"/>
  </si>
  <si>
    <t>■管工事（φ600～φ900　土量計算書その2</t>
    <rPh sb="1" eb="2">
      <t>カン</t>
    </rPh>
    <rPh sb="2" eb="4">
      <t>コウジ</t>
    </rPh>
    <rPh sb="15" eb="16">
      <t>ド</t>
    </rPh>
    <rPh sb="16" eb="17">
      <t>リョウ</t>
    </rPh>
    <rPh sb="17" eb="20">
      <t>ケイサンショ</t>
    </rPh>
    <phoneticPr fontId="2"/>
  </si>
  <si>
    <t>□□（○○）配水管取替工事</t>
  </si>
  <si>
    <t>10-1</t>
    <phoneticPr fontId="2"/>
  </si>
  <si>
    <t>B &lt; 1.0</t>
    <phoneticPr fontId="2"/>
  </si>
  <si>
    <t>（J1）B &lt; 1.0 路盤すきとり数量</t>
    <rPh sb="12" eb="14">
      <t>ロバン</t>
    </rPh>
    <rPh sb="18" eb="20">
      <t>スウリョウ</t>
    </rPh>
    <phoneticPr fontId="2"/>
  </si>
  <si>
    <t>（L1）B &lt; 1.0  路盤すきとり数量</t>
    <rPh sb="13" eb="15">
      <t>ロバン</t>
    </rPh>
    <rPh sb="19" eb="21">
      <t>スウリョウ</t>
    </rPh>
    <phoneticPr fontId="2"/>
  </si>
  <si>
    <t>（1.0m ≦B &lt; 2.0m）</t>
    <phoneticPr fontId="2"/>
  </si>
  <si>
    <t>（B &lt; 1.0m）</t>
    <phoneticPr fontId="2"/>
  </si>
  <si>
    <t>（J2）1.0 ≦B &lt; 2.0 路盤すきとり数量</t>
    <rPh sb="17" eb="19">
      <t>ロバン</t>
    </rPh>
    <rPh sb="23" eb="25">
      <t>スウリョウ</t>
    </rPh>
    <phoneticPr fontId="2"/>
  </si>
  <si>
    <t>（L2）1.0 ≦B &lt; 2.0  路盤すきとり数量</t>
    <rPh sb="18" eb="20">
      <t>ロバン</t>
    </rPh>
    <rPh sb="24" eb="26">
      <t>スウリョウ</t>
    </rPh>
    <phoneticPr fontId="2"/>
  </si>
  <si>
    <t>J2</t>
    <phoneticPr fontId="2"/>
  </si>
  <si>
    <t>L2</t>
    <phoneticPr fontId="2"/>
  </si>
  <si>
    <t>J3</t>
    <phoneticPr fontId="2"/>
  </si>
  <si>
    <t>L3</t>
    <phoneticPr fontId="2"/>
  </si>
  <si>
    <t>（E1）管布設部 小計</t>
    <rPh sb="4" eb="5">
      <t>カン</t>
    </rPh>
    <rPh sb="5" eb="7">
      <t>フセツ</t>
    </rPh>
    <rPh sb="7" eb="8">
      <t>ブ</t>
    </rPh>
    <rPh sb="9" eb="11">
      <t>ショウケイ</t>
    </rPh>
    <phoneticPr fontId="2"/>
  </si>
  <si>
    <t>（E）機械投入土量 合計</t>
    <rPh sb="3" eb="5">
      <t>キカイ</t>
    </rPh>
    <rPh sb="5" eb="7">
      <t>トウニュウ</t>
    </rPh>
    <rPh sb="7" eb="8">
      <t>ド</t>
    </rPh>
    <rPh sb="8" eb="9">
      <t>リョウ</t>
    </rPh>
    <rPh sb="10" eb="12">
      <t>ゴウケイ</t>
    </rPh>
    <phoneticPr fontId="2"/>
  </si>
  <si>
    <t>PEφ50</t>
    <phoneticPr fontId="2"/>
  </si>
  <si>
    <t>PEφ75</t>
    <phoneticPr fontId="2"/>
  </si>
  <si>
    <t>□土砂入替延長</t>
    <rPh sb="1" eb="3">
      <t>ドシャ</t>
    </rPh>
    <rPh sb="3" eb="4">
      <t>イ</t>
    </rPh>
    <rPh sb="4" eb="5">
      <t>カ</t>
    </rPh>
    <rPh sb="5" eb="7">
      <t>エンチョウ</t>
    </rPh>
    <phoneticPr fontId="2"/>
  </si>
  <si>
    <t>-</t>
    <phoneticPr fontId="2"/>
  </si>
  <si>
    <t>セレクト（機械）タンパ</t>
    <rPh sb="5" eb="7">
      <t>キカイ</t>
    </rPh>
    <phoneticPr fontId="2"/>
  </si>
  <si>
    <t>エ</t>
    <phoneticPr fontId="2"/>
  </si>
  <si>
    <t>E</t>
    <phoneticPr fontId="2"/>
  </si>
  <si>
    <t>＝</t>
    <phoneticPr fontId="2"/>
  </si>
  <si>
    <t>(</t>
    <phoneticPr fontId="2"/>
  </si>
  <si>
    <t>)</t>
    <phoneticPr fontId="2"/>
  </si>
  <si>
    <t>-</t>
    <phoneticPr fontId="2"/>
  </si>
  <si>
    <t>=</t>
    <phoneticPr fontId="2"/>
  </si>
  <si>
    <t>（</t>
    <phoneticPr fontId="2"/>
  </si>
  <si>
    <t>）</t>
    <phoneticPr fontId="2"/>
  </si>
  <si>
    <t>=</t>
    <phoneticPr fontId="2"/>
  </si>
  <si>
    <t>E</t>
    <phoneticPr fontId="2"/>
  </si>
  <si>
    <t>（</t>
    <phoneticPr fontId="2"/>
  </si>
  <si>
    <t>A</t>
    <phoneticPr fontId="2"/>
  </si>
  <si>
    <t>B1</t>
    <phoneticPr fontId="2"/>
  </si>
  <si>
    <t>Ｃ</t>
    <phoneticPr fontId="2"/>
  </si>
  <si>
    <t>+</t>
    <phoneticPr fontId="2"/>
  </si>
  <si>
    <t>-</t>
    <phoneticPr fontId="2"/>
  </si>
  <si>
    <t>（</t>
    <phoneticPr fontId="2"/>
  </si>
  <si>
    <t>）</t>
    <phoneticPr fontId="2"/>
  </si>
  <si>
    <t>Ｃ</t>
    <phoneticPr fontId="2"/>
  </si>
  <si>
    <t>8</t>
    <phoneticPr fontId="2"/>
  </si>
  <si>
    <t>5</t>
    <phoneticPr fontId="2"/>
  </si>
  <si>
    <t>-</t>
    <phoneticPr fontId="2"/>
  </si>
  <si>
    <t>（</t>
    <phoneticPr fontId="2"/>
  </si>
  <si>
    <t>）</t>
    <phoneticPr fontId="2"/>
  </si>
  <si>
    <t>Ｄ１</t>
    <phoneticPr fontId="2"/>
  </si>
  <si>
    <t>（</t>
    <phoneticPr fontId="2"/>
  </si>
  <si>
    <t>）</t>
    <phoneticPr fontId="2"/>
  </si>
  <si>
    <t>Ｄ2</t>
    <phoneticPr fontId="2"/>
  </si>
  <si>
    <t>+</t>
    <phoneticPr fontId="2"/>
  </si>
  <si>
    <t>(</t>
    <phoneticPr fontId="2"/>
  </si>
  <si>
    <t>)</t>
    <phoneticPr fontId="2"/>
  </si>
  <si>
    <t>D</t>
    <phoneticPr fontId="2"/>
  </si>
  <si>
    <t>B4</t>
    <phoneticPr fontId="2"/>
  </si>
  <si>
    <t>車道 1.4 ≦ W≦ 3.0</t>
  </si>
  <si>
    <t>2.0 ≦ B</t>
  </si>
  <si>
    <t>2-2</t>
    <phoneticPr fontId="2"/>
  </si>
  <si>
    <t>廃路盤材</t>
    <rPh sb="0" eb="1">
      <t>ハイ</t>
    </rPh>
    <rPh sb="1" eb="4">
      <t>ロバンザイ</t>
    </rPh>
    <phoneticPr fontId="2"/>
  </si>
  <si>
    <t>砂質土</t>
    <rPh sb="0" eb="3">
      <t>サシツド</t>
    </rPh>
    <phoneticPr fontId="2"/>
  </si>
  <si>
    <t>○掘削部　土砂すきとり数量</t>
    <rPh sb="1" eb="3">
      <t>クッサク</t>
    </rPh>
    <rPh sb="3" eb="4">
      <t>ブ</t>
    </rPh>
    <rPh sb="5" eb="7">
      <t>ドシャ</t>
    </rPh>
    <rPh sb="11" eb="13">
      <t>スウリョウ</t>
    </rPh>
    <phoneticPr fontId="2"/>
  </si>
  <si>
    <t>（N1）B &lt; 1.0 土砂すきとり数量</t>
    <rPh sb="12" eb="14">
      <t>ドシャ</t>
    </rPh>
    <rPh sb="18" eb="20">
      <t>スウリョウ</t>
    </rPh>
    <phoneticPr fontId="2"/>
  </si>
  <si>
    <t>（N2）1.0 ≦B &lt; 2.0 土砂すきとり数量</t>
    <rPh sb="17" eb="19">
      <t>ドシャ</t>
    </rPh>
    <rPh sb="23" eb="25">
      <t>スウリョウ</t>
    </rPh>
    <phoneticPr fontId="2"/>
  </si>
  <si>
    <t>（N3）2.0 ≦B 土砂すきとり数量</t>
    <rPh sb="11" eb="13">
      <t>ドシャ</t>
    </rPh>
    <rPh sb="17" eb="19">
      <t>スウリョウ</t>
    </rPh>
    <phoneticPr fontId="2"/>
  </si>
  <si>
    <t>○影響部　土砂すきとり数量</t>
    <rPh sb="1" eb="3">
      <t>エイキョウ</t>
    </rPh>
    <rPh sb="3" eb="4">
      <t>ブ</t>
    </rPh>
    <rPh sb="5" eb="7">
      <t>ドシャ</t>
    </rPh>
    <rPh sb="11" eb="13">
      <t>スウリョウ</t>
    </rPh>
    <phoneticPr fontId="2"/>
  </si>
  <si>
    <t>（O1）B &lt; 1.0  土砂すきとり数量</t>
    <rPh sb="13" eb="15">
      <t>ドシャ</t>
    </rPh>
    <rPh sb="19" eb="21">
      <t>スウリョウ</t>
    </rPh>
    <phoneticPr fontId="2"/>
  </si>
  <si>
    <t>（O2）1.0 ≦B &lt; 2.0  土砂すきとり数量</t>
    <rPh sb="18" eb="20">
      <t>ドシャ</t>
    </rPh>
    <rPh sb="24" eb="26">
      <t>スウリョウ</t>
    </rPh>
    <phoneticPr fontId="2"/>
  </si>
  <si>
    <t>（O3）2.0 ≦B 土砂すきとり数量</t>
    <rPh sb="11" eb="13">
      <t>ドシャ</t>
    </rPh>
    <rPh sb="17" eb="19">
      <t>スウリョウ</t>
    </rPh>
    <phoneticPr fontId="2"/>
  </si>
  <si>
    <t>N1</t>
    <phoneticPr fontId="2"/>
  </si>
  <si>
    <t>O1</t>
    <phoneticPr fontId="2"/>
  </si>
  <si>
    <t>N2</t>
    <phoneticPr fontId="2"/>
  </si>
  <si>
    <t>N3</t>
    <phoneticPr fontId="2"/>
  </si>
  <si>
    <t>O2</t>
    <phoneticPr fontId="2"/>
  </si>
  <si>
    <t>O3</t>
    <phoneticPr fontId="2"/>
  </si>
  <si>
    <t>丸形（消火栓・空気弁・緊急栓室控除）</t>
    <rPh sb="0" eb="2">
      <t>マルガタ</t>
    </rPh>
    <rPh sb="3" eb="6">
      <t>ショウカセン</t>
    </rPh>
    <rPh sb="7" eb="9">
      <t>クウキ</t>
    </rPh>
    <rPh sb="9" eb="10">
      <t>ベン</t>
    </rPh>
    <rPh sb="11" eb="13">
      <t>キンキュウ</t>
    </rPh>
    <rPh sb="13" eb="14">
      <t>セン</t>
    </rPh>
    <rPh sb="14" eb="15">
      <t>シツ</t>
    </rPh>
    <rPh sb="15" eb="17">
      <t>コウジョ</t>
    </rPh>
    <phoneticPr fontId="2"/>
  </si>
  <si>
    <t>角形（消火栓・空気弁・緊急栓室控除）</t>
    <rPh sb="0" eb="2">
      <t>カクケイ</t>
    </rPh>
    <rPh sb="3" eb="6">
      <t>ショウカセン</t>
    </rPh>
    <rPh sb="7" eb="9">
      <t>クウキ</t>
    </rPh>
    <rPh sb="9" eb="10">
      <t>ベン</t>
    </rPh>
    <rPh sb="11" eb="13">
      <t>キンキュウ</t>
    </rPh>
    <rPh sb="13" eb="14">
      <t>セン</t>
    </rPh>
    <rPh sb="14" eb="15">
      <t>シツ</t>
    </rPh>
    <rPh sb="15" eb="17">
      <t>コウジョ</t>
    </rPh>
    <phoneticPr fontId="2"/>
  </si>
  <si>
    <t>※掘削時弁室控除数量＝弁室体積控除</t>
    <rPh sb="1" eb="3">
      <t>クッサク</t>
    </rPh>
    <rPh sb="3" eb="4">
      <t>ジ</t>
    </rPh>
    <rPh sb="4" eb="5">
      <t>ベン</t>
    </rPh>
    <rPh sb="5" eb="6">
      <t>シツ</t>
    </rPh>
    <rPh sb="6" eb="8">
      <t>コウジョ</t>
    </rPh>
    <rPh sb="8" eb="10">
      <t>スウリョウ</t>
    </rPh>
    <rPh sb="11" eb="15">
      <t>ベンシツタイセキ</t>
    </rPh>
    <rPh sb="15" eb="17">
      <t>コウジョ</t>
    </rPh>
    <phoneticPr fontId="2"/>
  </si>
  <si>
    <t>※埋戻し時弁室控除数量＝弁室体積控除＋砕石控除</t>
    <rPh sb="1" eb="3">
      <t>ウメモド</t>
    </rPh>
    <rPh sb="4" eb="5">
      <t>ジ</t>
    </rPh>
    <rPh sb="5" eb="6">
      <t>ベン</t>
    </rPh>
    <rPh sb="6" eb="7">
      <t>シツ</t>
    </rPh>
    <rPh sb="7" eb="9">
      <t>コウジョ</t>
    </rPh>
    <rPh sb="9" eb="11">
      <t>スウリョウ</t>
    </rPh>
    <rPh sb="12" eb="13">
      <t>ベン</t>
    </rPh>
    <rPh sb="13" eb="14">
      <t>シツ</t>
    </rPh>
    <rPh sb="14" eb="16">
      <t>タイセキ</t>
    </rPh>
    <rPh sb="16" eb="18">
      <t>コウジョ</t>
    </rPh>
    <rPh sb="19" eb="21">
      <t>サイセキ</t>
    </rPh>
    <rPh sb="21" eb="23">
      <t>コウジョ</t>
    </rPh>
    <phoneticPr fontId="2"/>
  </si>
  <si>
    <t>□埋戻時土量控除　※埋戻時土量控除管延長 = 布設管延長 + 仕切弁延長 + 連絡部の延長（継手堀延長）</t>
    <phoneticPr fontId="2"/>
  </si>
  <si>
    <t>Co</t>
    <phoneticPr fontId="2"/>
  </si>
  <si>
    <t>As（車道）</t>
  </si>
  <si>
    <t>As（歩道）</t>
  </si>
  <si>
    <t>種　別</t>
  </si>
  <si>
    <t>合 計</t>
  </si>
  <si>
    <t>3</t>
    <phoneticPr fontId="2"/>
  </si>
  <si>
    <t>5</t>
    <phoneticPr fontId="2"/>
  </si>
  <si>
    <t>10→10-1</t>
    <phoneticPr fontId="2"/>
  </si>
  <si>
    <t>■試験掘（φ300）【新設】 　土工事積算用集計表</t>
    <rPh sb="1" eb="3">
      <t>シケン</t>
    </rPh>
    <rPh sb="11" eb="12">
      <t>シン</t>
    </rPh>
    <rPh sb="12" eb="13">
      <t>セツ</t>
    </rPh>
    <rPh sb="16" eb="17">
      <t>ド</t>
    </rPh>
    <rPh sb="17" eb="19">
      <t>コウジ</t>
    </rPh>
    <rPh sb="19" eb="21">
      <t>セキサン</t>
    </rPh>
    <rPh sb="21" eb="22">
      <t>ヨウ</t>
    </rPh>
    <rPh sb="22" eb="24">
      <t>シュウケイ</t>
    </rPh>
    <rPh sb="24" eb="25">
      <t>ヒョウ</t>
    </rPh>
    <phoneticPr fontId="2"/>
  </si>
  <si>
    <t>■管工事（φ300）【新設】　土量計算書その1</t>
    <rPh sb="1" eb="2">
      <t>カン</t>
    </rPh>
    <rPh sb="2" eb="4">
      <t>コウジ</t>
    </rPh>
    <rPh sb="11" eb="12">
      <t>シン</t>
    </rPh>
    <rPh sb="12" eb="13">
      <t>セツ</t>
    </rPh>
    <rPh sb="15" eb="16">
      <t>ド</t>
    </rPh>
    <rPh sb="16" eb="17">
      <t>リョウ</t>
    </rPh>
    <rPh sb="17" eb="20">
      <t>ケイサンショ</t>
    </rPh>
    <phoneticPr fontId="2"/>
  </si>
  <si>
    <t>■管工事（φ300）【新設】　土量計算書その2</t>
    <rPh sb="1" eb="2">
      <t>カン</t>
    </rPh>
    <rPh sb="2" eb="4">
      <t>コウジ</t>
    </rPh>
    <rPh sb="11" eb="12">
      <t>シン</t>
    </rPh>
    <rPh sb="12" eb="13">
      <t>セツ</t>
    </rPh>
    <rPh sb="15" eb="16">
      <t>ド</t>
    </rPh>
    <rPh sb="16" eb="17">
      <t>リョウ</t>
    </rPh>
    <rPh sb="17" eb="20">
      <t>ケイサンショ</t>
    </rPh>
    <phoneticPr fontId="2"/>
  </si>
  <si>
    <t>■試験掘（PEφ50～φ300）【新設】　（PEφ50～PEφ75）【取替】　土工事積算用集計表</t>
    <rPh sb="1" eb="3">
      <t>シケン</t>
    </rPh>
    <rPh sb="3" eb="4">
      <t>クツ</t>
    </rPh>
    <rPh sb="17" eb="18">
      <t>シン</t>
    </rPh>
    <rPh sb="18" eb="19">
      <t>セツ</t>
    </rPh>
    <rPh sb="35" eb="37">
      <t>トリカエ</t>
    </rPh>
    <rPh sb="39" eb="40">
      <t>ド</t>
    </rPh>
    <rPh sb="40" eb="42">
      <t>コウジ</t>
    </rPh>
    <rPh sb="42" eb="44">
      <t>セキサン</t>
    </rPh>
    <rPh sb="44" eb="45">
      <t>ヨウ</t>
    </rPh>
    <rPh sb="45" eb="47">
      <t>シュウケイ</t>
    </rPh>
    <rPh sb="47" eb="48">
      <t>ヒョウ</t>
    </rPh>
    <phoneticPr fontId="2"/>
  </si>
  <si>
    <t>■管工事（PEφ50～φ300）【新設】（PEφ50～PEφ75）【取替】　土量計算書その1</t>
    <rPh sb="1" eb="2">
      <t>カン</t>
    </rPh>
    <rPh sb="2" eb="4">
      <t>コウジ</t>
    </rPh>
    <rPh sb="17" eb="18">
      <t>シン</t>
    </rPh>
    <rPh sb="18" eb="19">
      <t>セツ</t>
    </rPh>
    <rPh sb="34" eb="36">
      <t>トリカエ</t>
    </rPh>
    <rPh sb="38" eb="39">
      <t>ド</t>
    </rPh>
    <rPh sb="39" eb="40">
      <t>リョウ</t>
    </rPh>
    <rPh sb="40" eb="43">
      <t>ケイサンショ</t>
    </rPh>
    <phoneticPr fontId="2"/>
  </si>
  <si>
    <t>■管工事（PEφ50～φ300）【新設】（PEφ50～PEφ75）【取替】　土量計算書その2</t>
    <rPh sb="1" eb="2">
      <t>カン</t>
    </rPh>
    <rPh sb="2" eb="4">
      <t>コウジ</t>
    </rPh>
    <rPh sb="17" eb="18">
      <t>シン</t>
    </rPh>
    <rPh sb="18" eb="19">
      <t>セツ</t>
    </rPh>
    <rPh sb="34" eb="36">
      <t>トリカエ</t>
    </rPh>
    <rPh sb="38" eb="39">
      <t>ド</t>
    </rPh>
    <rPh sb="39" eb="40">
      <t>リョウ</t>
    </rPh>
    <rPh sb="40" eb="43">
      <t>ケイサンショ</t>
    </rPh>
    <phoneticPr fontId="2"/>
  </si>
  <si>
    <t>φ100以下</t>
    <rPh sb="4" eb="6">
      <t>イカ</t>
    </rPh>
    <phoneticPr fontId="2"/>
  </si>
  <si>
    <t>オ</t>
    <phoneticPr fontId="2"/>
  </si>
  <si>
    <t>転石(オに直接入力)</t>
    <rPh sb="0" eb="2">
      <t>テンセキ</t>
    </rPh>
    <rPh sb="5" eb="7">
      <t>チョクセツ</t>
    </rPh>
    <rPh sb="7" eb="9">
      <t>ニュウリョク</t>
    </rPh>
    <phoneticPr fontId="2"/>
  </si>
  <si>
    <t>オ</t>
    <phoneticPr fontId="2"/>
  </si>
  <si>
    <t>5</t>
    <phoneticPr fontId="2"/>
  </si>
  <si>
    <t>購入土（機械）タンパ</t>
    <rPh sb="0" eb="3">
      <t>コウニュウド</t>
    </rPh>
    <rPh sb="4" eb="6">
      <t>キカイ</t>
    </rPh>
    <phoneticPr fontId="2"/>
  </si>
  <si>
    <t>東白川特2高層配水池揚水管取替工事</t>
    <phoneticPr fontId="2"/>
  </si>
  <si>
    <t>基幹施設整備事業</t>
    <rPh sb="0" eb="6">
      <t>キカンシセツセイビ</t>
    </rPh>
    <rPh sb="6" eb="8">
      <t>ジギョウ</t>
    </rPh>
    <phoneticPr fontId="2"/>
  </si>
  <si>
    <t>神戸市須磨区東白川台他</t>
    <rPh sb="0" eb="3">
      <t>コウベシ</t>
    </rPh>
    <rPh sb="3" eb="5">
      <t>スマ</t>
    </rPh>
    <rPh sb="5" eb="6">
      <t>ク</t>
    </rPh>
    <rPh sb="6" eb="9">
      <t>ヒガシシラカワ</t>
    </rPh>
    <rPh sb="9" eb="10">
      <t>ダイ</t>
    </rPh>
    <rPh sb="10" eb="11">
      <t>タ</t>
    </rPh>
    <phoneticPr fontId="2"/>
  </si>
  <si>
    <t>SP300A</t>
    <phoneticPr fontId="2"/>
  </si>
  <si>
    <t>SP400A</t>
    <phoneticPr fontId="2"/>
  </si>
  <si>
    <t>SP80A</t>
    <phoneticPr fontId="2"/>
  </si>
  <si>
    <t>SP250A</t>
    <phoneticPr fontId="2"/>
  </si>
  <si>
    <t>SP300A</t>
    <phoneticPr fontId="2"/>
  </si>
  <si>
    <t>電送管φ82×2</t>
    <phoneticPr fontId="2"/>
  </si>
  <si>
    <t>電送管φ82×4</t>
    <phoneticPr fontId="2"/>
  </si>
  <si>
    <t>2-2号工</t>
    <rPh sb="3" eb="5">
      <t>ゴウコウ</t>
    </rPh>
    <phoneticPr fontId="2"/>
  </si>
  <si>
    <t>3号工</t>
    <rPh sb="1" eb="3">
      <t>ゴウコウ</t>
    </rPh>
    <phoneticPr fontId="2"/>
  </si>
  <si>
    <t>7号工</t>
    <rPh sb="1" eb="3">
      <t>ゴウコウ</t>
    </rPh>
    <phoneticPr fontId="2"/>
  </si>
  <si>
    <t>10乗→10-1乗</t>
    <rPh sb="2" eb="3">
      <t>ノ</t>
    </rPh>
    <rPh sb="8" eb="9">
      <t>ノ</t>
    </rPh>
    <phoneticPr fontId="2"/>
  </si>
  <si>
    <t>10→10-1号工</t>
    <rPh sb="7" eb="9">
      <t>ゴウコウ</t>
    </rPh>
    <phoneticPr fontId="2"/>
  </si>
  <si>
    <t>１０号工</t>
    <rPh sb="2" eb="4">
      <t>ゴウコウ</t>
    </rPh>
    <phoneticPr fontId="2"/>
  </si>
  <si>
    <t>7</t>
    <phoneticPr fontId="2"/>
  </si>
  <si>
    <t>10</t>
    <phoneticPr fontId="2"/>
  </si>
  <si>
    <t>5</t>
    <phoneticPr fontId="2"/>
  </si>
  <si>
    <t>2-2</t>
    <phoneticPr fontId="2"/>
  </si>
  <si>
    <t>3</t>
    <phoneticPr fontId="2"/>
  </si>
  <si>
    <t>10乗→10-1乗</t>
    <phoneticPr fontId="2"/>
  </si>
  <si>
    <t>10→10-1</t>
    <phoneticPr fontId="2"/>
  </si>
  <si>
    <t>電送管φ82×2</t>
    <rPh sb="0" eb="3">
      <t>デンソウカン</t>
    </rPh>
    <phoneticPr fontId="2"/>
  </si>
  <si>
    <t>SP80A</t>
    <phoneticPr fontId="2"/>
  </si>
  <si>
    <t>SP300A→SP300A</t>
    <phoneticPr fontId="2"/>
  </si>
  <si>
    <t>SP300A→SP400A</t>
    <phoneticPr fontId="2"/>
  </si>
  <si>
    <t>SP300A→φ400</t>
  </si>
  <si>
    <t>SP300A→φ400</t>
    <phoneticPr fontId="2"/>
  </si>
  <si>
    <t>SP400A→φ400</t>
    <phoneticPr fontId="2"/>
  </si>
  <si>
    <t>φ400</t>
    <phoneticPr fontId="2"/>
  </si>
  <si>
    <t>SP250A</t>
    <phoneticPr fontId="2"/>
  </si>
  <si>
    <t>電送管φ80×2</t>
    <rPh sb="0" eb="2">
      <t>デンソウ</t>
    </rPh>
    <rPh sb="2" eb="3">
      <t>カン</t>
    </rPh>
    <phoneticPr fontId="2"/>
  </si>
  <si>
    <t>補</t>
  </si>
  <si>
    <t>=入力セル（各数量計算書の数量を転記間違いないように！）</t>
    <rPh sb="6" eb="7">
      <t>カク</t>
    </rPh>
    <rPh sb="7" eb="9">
      <t>スウリョウ</t>
    </rPh>
    <rPh sb="9" eb="11">
      <t>ケイサン</t>
    </rPh>
    <rPh sb="11" eb="12">
      <t>ショ</t>
    </rPh>
    <rPh sb="13" eb="15">
      <t>スウリョウ</t>
    </rPh>
    <rPh sb="16" eb="18">
      <t>テンキ</t>
    </rPh>
    <rPh sb="18" eb="20">
      <t>マチガ</t>
    </rPh>
    <phoneticPr fontId="2"/>
  </si>
  <si>
    <t>=この表内でﾘﾝｸ入力されてるセル</t>
    <rPh sb="3" eb="5">
      <t>ヒョウナイ</t>
    </rPh>
    <rPh sb="9" eb="11">
      <t>ニュウリョク</t>
    </rPh>
    <phoneticPr fontId="2"/>
  </si>
  <si>
    <t>数量総括表（土工事-1）</t>
    <rPh sb="0" eb="2">
      <t>スウリョウ</t>
    </rPh>
    <rPh sb="2" eb="4">
      <t>ソウカツ</t>
    </rPh>
    <rPh sb="4" eb="5">
      <t>ヒョウ</t>
    </rPh>
    <rPh sb="6" eb="7">
      <t>ド</t>
    </rPh>
    <rPh sb="7" eb="9">
      <t>コウジ</t>
    </rPh>
    <phoneticPr fontId="2"/>
  </si>
  <si>
    <t>配　水　管　土　工　事</t>
    <rPh sb="0" eb="1">
      <t>クバ</t>
    </rPh>
    <rPh sb="2" eb="3">
      <t>ミズ</t>
    </rPh>
    <rPh sb="4" eb="5">
      <t>カン</t>
    </rPh>
    <rPh sb="6" eb="7">
      <t>ド</t>
    </rPh>
    <rPh sb="8" eb="9">
      <t>コウ</t>
    </rPh>
    <rPh sb="10" eb="11">
      <t>コト</t>
    </rPh>
    <phoneticPr fontId="2"/>
  </si>
  <si>
    <t>名　称</t>
    <rPh sb="0" eb="1">
      <t>ナ</t>
    </rPh>
    <rPh sb="2" eb="3">
      <t>ショウ</t>
    </rPh>
    <phoneticPr fontId="2"/>
  </si>
  <si>
    <t>摘　要</t>
    <rPh sb="0" eb="1">
      <t>テキ</t>
    </rPh>
    <rPh sb="2" eb="3">
      <t>ヨウ</t>
    </rPh>
    <phoneticPr fontId="2"/>
  </si>
  <si>
    <r>
      <rPr>
        <sz val="9"/>
        <rFont val="ＭＳ Ｐゴシック"/>
        <family val="3"/>
        <charset val="128"/>
      </rPr>
      <t>試　掘</t>
    </r>
    <r>
      <rPr>
        <sz val="10"/>
        <rFont val="ＭＳ Ｐゴシック"/>
        <family val="3"/>
        <charset val="128"/>
      </rPr>
      <t xml:space="preserve">
</t>
    </r>
    <r>
      <rPr>
        <sz val="6"/>
        <rFont val="ＭＳ Ｐゴシック"/>
        <family val="3"/>
        <charset val="128"/>
      </rPr>
      <t>（PE50-300)</t>
    </r>
    <r>
      <rPr>
        <sz val="5"/>
        <rFont val="ＭＳ Ｐゴシック"/>
        <family val="3"/>
        <charset val="128"/>
      </rPr>
      <t xml:space="preserve">新設
</t>
    </r>
    <r>
      <rPr>
        <sz val="6"/>
        <rFont val="ＭＳ Ｐゴシック"/>
        <family val="3"/>
        <charset val="128"/>
      </rPr>
      <t>（PE50-PE75）
取替</t>
    </r>
    <rPh sb="14" eb="16">
      <t>シンセツ</t>
    </rPh>
    <rPh sb="29" eb="31">
      <t>トリカエ</t>
    </rPh>
    <phoneticPr fontId="2"/>
  </si>
  <si>
    <r>
      <t xml:space="preserve">試　掘
</t>
    </r>
    <r>
      <rPr>
        <sz val="6"/>
        <rFont val="ＭＳ Ｐゴシック"/>
        <family val="3"/>
        <charset val="128"/>
      </rPr>
      <t>（200-300）
新設</t>
    </r>
    <rPh sb="14" eb="16">
      <t>シンセツ</t>
    </rPh>
    <phoneticPr fontId="2"/>
  </si>
  <si>
    <r>
      <t xml:space="preserve">試　掘
</t>
    </r>
    <r>
      <rPr>
        <sz val="6"/>
        <rFont val="ＭＳ Ｐゴシック"/>
        <family val="3"/>
        <charset val="128"/>
      </rPr>
      <t>（75-300）
取替・撤去</t>
    </r>
    <rPh sb="13" eb="15">
      <t>トリカ</t>
    </rPh>
    <rPh sb="16" eb="18">
      <t>テッキョ</t>
    </rPh>
    <phoneticPr fontId="2"/>
  </si>
  <si>
    <r>
      <t xml:space="preserve">試　掘
</t>
    </r>
    <r>
      <rPr>
        <sz val="6"/>
        <rFont val="ＭＳ Ｐゴシック"/>
        <family val="3"/>
        <charset val="128"/>
      </rPr>
      <t>（400-500）</t>
    </r>
    <phoneticPr fontId="2"/>
  </si>
  <si>
    <r>
      <t xml:space="preserve">試　掘
</t>
    </r>
    <r>
      <rPr>
        <sz val="6"/>
        <rFont val="ＭＳ Ｐゴシック"/>
        <family val="3"/>
        <charset val="128"/>
      </rPr>
      <t>（600以上）</t>
    </r>
    <rPh sb="8" eb="10">
      <t>イジョウ</t>
    </rPh>
    <phoneticPr fontId="2"/>
  </si>
  <si>
    <t>給水2度</t>
    <rPh sb="0" eb="2">
      <t>キュウスイ</t>
    </rPh>
    <rPh sb="3" eb="4">
      <t>ド</t>
    </rPh>
    <phoneticPr fontId="2"/>
  </si>
  <si>
    <t>仮配管</t>
    <rPh sb="0" eb="1">
      <t>カリ</t>
    </rPh>
    <rPh sb="1" eb="2">
      <t>ハイ</t>
    </rPh>
    <rPh sb="2" eb="3">
      <t>カン</t>
    </rPh>
    <phoneticPr fontId="2"/>
  </si>
  <si>
    <r>
      <rPr>
        <sz val="9"/>
        <rFont val="ＭＳ Ｐゴシック"/>
        <family val="3"/>
        <charset val="128"/>
      </rPr>
      <t>管工事</t>
    </r>
    <r>
      <rPr>
        <sz val="10"/>
        <rFont val="ＭＳ Ｐゴシック"/>
        <family val="3"/>
        <charset val="128"/>
      </rPr>
      <t xml:space="preserve">
</t>
    </r>
    <r>
      <rPr>
        <sz val="6"/>
        <rFont val="ＭＳ Ｐゴシック"/>
        <family val="3"/>
        <charset val="128"/>
      </rPr>
      <t>（PE50-300)</t>
    </r>
    <r>
      <rPr>
        <sz val="5"/>
        <rFont val="ＭＳ Ｐゴシック"/>
        <family val="3"/>
        <charset val="128"/>
      </rPr>
      <t>新設</t>
    </r>
    <r>
      <rPr>
        <sz val="6"/>
        <rFont val="ＭＳ Ｐゴシック"/>
        <family val="3"/>
        <charset val="128"/>
      </rPr>
      <t xml:space="preserve">
（PE50-PE75）取替</t>
    </r>
    <rPh sb="0" eb="3">
      <t>カンコウジ</t>
    </rPh>
    <rPh sb="14" eb="16">
      <t>シンセツ</t>
    </rPh>
    <rPh sb="28" eb="30">
      <t>トリカエ</t>
    </rPh>
    <phoneticPr fontId="2"/>
  </si>
  <si>
    <r>
      <rPr>
        <sz val="9"/>
        <rFont val="ＭＳ Ｐゴシック"/>
        <family val="3"/>
        <charset val="128"/>
      </rPr>
      <t>管工事</t>
    </r>
    <r>
      <rPr>
        <sz val="10"/>
        <rFont val="ＭＳ Ｐゴシック"/>
        <family val="3"/>
        <charset val="128"/>
      </rPr>
      <t xml:space="preserve">
</t>
    </r>
    <r>
      <rPr>
        <sz val="6"/>
        <rFont val="ＭＳ Ｐゴシック"/>
        <family val="3"/>
        <charset val="128"/>
      </rPr>
      <t>（75-300）
取替・撤去</t>
    </r>
    <rPh sb="0" eb="1">
      <t>カン</t>
    </rPh>
    <rPh sb="1" eb="3">
      <t>コウジ</t>
    </rPh>
    <phoneticPr fontId="2"/>
  </si>
  <si>
    <r>
      <rPr>
        <sz val="9"/>
        <rFont val="ＭＳ Ｐゴシック"/>
        <family val="3"/>
        <charset val="128"/>
      </rPr>
      <t>管工事</t>
    </r>
    <r>
      <rPr>
        <sz val="10"/>
        <rFont val="ＭＳ Ｐゴシック"/>
        <family val="3"/>
        <charset val="128"/>
      </rPr>
      <t xml:space="preserve">
</t>
    </r>
    <r>
      <rPr>
        <sz val="6"/>
        <rFont val="ＭＳ Ｐゴシック"/>
        <family val="3"/>
        <charset val="128"/>
      </rPr>
      <t>（400-500）</t>
    </r>
    <r>
      <rPr>
        <sz val="11"/>
        <rFont val="ＭＳ Ｐゴシック"/>
        <family val="3"/>
        <charset val="128"/>
      </rPr>
      <t/>
    </r>
    <rPh sb="0" eb="1">
      <t>カン</t>
    </rPh>
    <rPh sb="1" eb="3">
      <t>コウジ</t>
    </rPh>
    <phoneticPr fontId="2"/>
  </si>
  <si>
    <r>
      <rPr>
        <sz val="9"/>
        <rFont val="ＭＳ Ｐゴシック"/>
        <family val="3"/>
        <charset val="128"/>
      </rPr>
      <t>管工事</t>
    </r>
    <r>
      <rPr>
        <sz val="10"/>
        <rFont val="ＭＳ Ｐゴシック"/>
        <family val="3"/>
        <charset val="128"/>
      </rPr>
      <t xml:space="preserve">
</t>
    </r>
    <r>
      <rPr>
        <sz val="6"/>
        <rFont val="ＭＳ Ｐゴシック"/>
        <family val="3"/>
        <charset val="128"/>
      </rPr>
      <t>（600以上）</t>
    </r>
    <r>
      <rPr>
        <sz val="11"/>
        <rFont val="ＭＳ Ｐゴシック"/>
        <family val="3"/>
        <charset val="128"/>
      </rPr>
      <t/>
    </r>
    <rPh sb="0" eb="1">
      <t>カン</t>
    </rPh>
    <rPh sb="1" eb="3">
      <t>コウジ</t>
    </rPh>
    <rPh sb="8" eb="10">
      <t>イジョウ</t>
    </rPh>
    <phoneticPr fontId="2"/>
  </si>
  <si>
    <t>付帯工</t>
    <rPh sb="0" eb="2">
      <t>フタイ</t>
    </rPh>
    <rPh sb="2" eb="3">
      <t>コウ</t>
    </rPh>
    <phoneticPr fontId="2"/>
  </si>
  <si>
    <t>夜間</t>
    <rPh sb="0" eb="2">
      <t>ヤカン</t>
    </rPh>
    <phoneticPr fontId="2"/>
  </si>
  <si>
    <t>設計書</t>
    <rPh sb="0" eb="3">
      <t>セッケイショ</t>
    </rPh>
    <phoneticPr fontId="2"/>
  </si>
  <si>
    <t>数値基準</t>
    <rPh sb="0" eb="2">
      <t>スウチ</t>
    </rPh>
    <rPh sb="2" eb="4">
      <t>キジュン</t>
    </rPh>
    <phoneticPr fontId="2"/>
  </si>
  <si>
    <t>舗装切断工
（管工事）</t>
    <rPh sb="0" eb="2">
      <t>ホソウ</t>
    </rPh>
    <rPh sb="2" eb="4">
      <t>セツダン</t>
    </rPh>
    <rPh sb="4" eb="5">
      <t>コウ</t>
    </rPh>
    <rPh sb="7" eb="10">
      <t>カンコウジ</t>
    </rPh>
    <phoneticPr fontId="2"/>
  </si>
  <si>
    <t>As舗装</t>
    <rPh sb="2" eb="4">
      <t>ホソウ</t>
    </rPh>
    <phoneticPr fontId="2"/>
  </si>
  <si>
    <t>t≦15㎝</t>
  </si>
  <si>
    <t>15㎝&lt;t≦30㎝</t>
  </si>
  <si>
    <t>Co舗装</t>
    <rPh sb="2" eb="4">
      <t>ホソウ</t>
    </rPh>
    <phoneticPr fontId="2"/>
  </si>
  <si>
    <t>舗　装　版　破　砕　（　管　工　事　）</t>
    <rPh sb="0" eb="1">
      <t>ホ</t>
    </rPh>
    <rPh sb="2" eb="3">
      <t>ソウ</t>
    </rPh>
    <rPh sb="4" eb="5">
      <t>バン</t>
    </rPh>
    <rPh sb="6" eb="7">
      <t>ハ</t>
    </rPh>
    <rPh sb="8" eb="9">
      <t>サイ</t>
    </rPh>
    <rPh sb="12" eb="13">
      <t>カン</t>
    </rPh>
    <rPh sb="14" eb="15">
      <t>コウ</t>
    </rPh>
    <rPh sb="16" eb="17">
      <t>コト</t>
    </rPh>
    <phoneticPr fontId="2"/>
  </si>
  <si>
    <t>人力</t>
    <rPh sb="0" eb="2">
      <t>ジンリキ</t>
    </rPh>
    <phoneticPr fontId="2"/>
  </si>
  <si>
    <t>Ａｓ</t>
    <phoneticPr fontId="2"/>
  </si>
  <si>
    <t>4cm以下</t>
    <phoneticPr fontId="2"/>
  </si>
  <si>
    <t>10㎝以下</t>
    <rPh sb="3" eb="5">
      <t>イカ</t>
    </rPh>
    <phoneticPr fontId="2"/>
  </si>
  <si>
    <t>15㎝以下</t>
    <rPh sb="3" eb="5">
      <t>イカ</t>
    </rPh>
    <phoneticPr fontId="2"/>
  </si>
  <si>
    <t>15㎝超</t>
    <rPh sb="3" eb="4">
      <t>コ</t>
    </rPh>
    <phoneticPr fontId="2"/>
  </si>
  <si>
    <t>Ｃｏ</t>
    <phoneticPr fontId="2"/>
  </si>
  <si>
    <t>4cm以下</t>
  </si>
  <si>
    <t>10cm以下</t>
    <phoneticPr fontId="2"/>
  </si>
  <si>
    <t>15cm以下</t>
    <phoneticPr fontId="2"/>
  </si>
  <si>
    <t>機械</t>
    <rPh sb="0" eb="2">
      <t>キカイ</t>
    </rPh>
    <phoneticPr fontId="2"/>
  </si>
  <si>
    <t>As
・
Co</t>
    <phoneticPr fontId="2"/>
  </si>
  <si>
    <t>15㎝超</t>
    <phoneticPr fontId="2"/>
  </si>
  <si>
    <t>構造物取り壊し</t>
    <phoneticPr fontId="2"/>
  </si>
  <si>
    <t>無筋Co</t>
    <rPh sb="0" eb="1">
      <t>ム</t>
    </rPh>
    <rPh sb="1" eb="2">
      <t>キン</t>
    </rPh>
    <phoneticPr fontId="2"/>
  </si>
  <si>
    <t>鉄筋Co</t>
    <rPh sb="0" eb="2">
      <t>テッキン</t>
    </rPh>
    <phoneticPr fontId="2"/>
  </si>
  <si>
    <t>数量総括表（土工事-2）</t>
    <rPh sb="0" eb="2">
      <t>スウリョウ</t>
    </rPh>
    <rPh sb="2" eb="4">
      <t>ソウカツ</t>
    </rPh>
    <rPh sb="4" eb="5">
      <t>ヒョウ</t>
    </rPh>
    <rPh sb="6" eb="7">
      <t>ド</t>
    </rPh>
    <rPh sb="7" eb="9">
      <t>コウジ</t>
    </rPh>
    <phoneticPr fontId="2"/>
  </si>
  <si>
    <r>
      <rPr>
        <sz val="9"/>
        <rFont val="ＭＳ Ｐゴシック"/>
        <family val="3"/>
        <charset val="128"/>
      </rPr>
      <t>試　掘</t>
    </r>
    <r>
      <rPr>
        <sz val="10"/>
        <rFont val="ＭＳ Ｐゴシック"/>
        <family val="3"/>
        <charset val="128"/>
      </rPr>
      <t xml:space="preserve">
</t>
    </r>
    <r>
      <rPr>
        <sz val="6"/>
        <rFont val="ＭＳ Ｐゴシック"/>
        <family val="3"/>
        <charset val="128"/>
      </rPr>
      <t>（PE50-300)</t>
    </r>
    <r>
      <rPr>
        <sz val="5"/>
        <rFont val="ＭＳ Ｐゴシック"/>
        <family val="3"/>
        <charset val="128"/>
      </rPr>
      <t>新設</t>
    </r>
    <r>
      <rPr>
        <sz val="6"/>
        <rFont val="ＭＳ Ｐゴシック"/>
        <family val="3"/>
        <charset val="128"/>
      </rPr>
      <t xml:space="preserve">
（PE50-PE75）取替</t>
    </r>
    <rPh sb="14" eb="16">
      <t>シンセツ</t>
    </rPh>
    <rPh sb="28" eb="30">
      <t>トリカエ</t>
    </rPh>
    <phoneticPr fontId="2"/>
  </si>
  <si>
    <t>殻 運 搬</t>
    <phoneticPr fontId="2"/>
  </si>
  <si>
    <t>殻運搬
（現場～
　　仮置場）</t>
    <phoneticPr fontId="2"/>
  </si>
  <si>
    <t>舗装版破砕</t>
    <phoneticPr fontId="2"/>
  </si>
  <si>
    <t>舗装版破砕</t>
    <rPh sb="0" eb="2">
      <t>ホソウ</t>
    </rPh>
    <rPh sb="2" eb="3">
      <t>バン</t>
    </rPh>
    <rPh sb="3" eb="5">
      <t>ハサイ</t>
    </rPh>
    <phoneticPr fontId="2"/>
  </si>
  <si>
    <t>㎞</t>
    <phoneticPr fontId="2"/>
  </si>
  <si>
    <t>Co
取壊</t>
    <phoneticPr fontId="2"/>
  </si>
  <si>
    <t>無筋</t>
    <rPh sb="0" eb="2">
      <t>ムキン</t>
    </rPh>
    <phoneticPr fontId="2"/>
  </si>
  <si>
    <t>Co構造物取壊し</t>
    <phoneticPr fontId="2"/>
  </si>
  <si>
    <t>鉄筋</t>
    <rPh sb="0" eb="2">
      <t>テッキン</t>
    </rPh>
    <phoneticPr fontId="2"/>
  </si>
  <si>
    <t>殻運搬
（現場～
　　処分地）</t>
    <rPh sb="0" eb="1">
      <t>ガラ</t>
    </rPh>
    <rPh sb="1" eb="3">
      <t>ウンパン</t>
    </rPh>
    <rPh sb="11" eb="13">
      <t>ショブン</t>
    </rPh>
    <rPh sb="13" eb="14">
      <t>チ</t>
    </rPh>
    <phoneticPr fontId="2"/>
  </si>
  <si>
    <t>As
・
車道</t>
    <rPh sb="5" eb="7">
      <t>シャドウ</t>
    </rPh>
    <phoneticPr fontId="2"/>
  </si>
  <si>
    <t>舗装版破砕
As（車道）</t>
    <rPh sb="0" eb="2">
      <t>ホソウ</t>
    </rPh>
    <rPh sb="2" eb="3">
      <t>バン</t>
    </rPh>
    <rPh sb="3" eb="5">
      <t>ハサイ</t>
    </rPh>
    <rPh sb="9" eb="11">
      <t>シャドウ</t>
    </rPh>
    <phoneticPr fontId="2"/>
  </si>
  <si>
    <t>As
・
歩道</t>
    <rPh sb="5" eb="7">
      <t>ホドウ</t>
    </rPh>
    <phoneticPr fontId="2"/>
  </si>
  <si>
    <t>舗装版破砕
As（歩道）</t>
    <rPh sb="0" eb="2">
      <t>ホソウ</t>
    </rPh>
    <rPh sb="2" eb="3">
      <t>バン</t>
    </rPh>
    <rPh sb="3" eb="5">
      <t>ハサイ</t>
    </rPh>
    <rPh sb="9" eb="11">
      <t>ホドウ</t>
    </rPh>
    <phoneticPr fontId="2"/>
  </si>
  <si>
    <t>Co
・
舗装</t>
    <rPh sb="5" eb="7">
      <t>ホソウ</t>
    </rPh>
    <phoneticPr fontId="2"/>
  </si>
  <si>
    <t>舗装版破砕
Co</t>
    <rPh sb="0" eb="2">
      <t>ホソウ</t>
    </rPh>
    <rPh sb="2" eb="3">
      <t>バン</t>
    </rPh>
    <rPh sb="3" eb="5">
      <t>ハサイ</t>
    </rPh>
    <phoneticPr fontId="2"/>
  </si>
  <si>
    <t>Co
・
取壊</t>
    <phoneticPr fontId="2"/>
  </si>
  <si>
    <t>積込み</t>
    <rPh sb="0" eb="1">
      <t>ツ</t>
    </rPh>
    <rPh sb="1" eb="2">
      <t>コ</t>
    </rPh>
    <phoneticPr fontId="2"/>
  </si>
  <si>
    <t>As（仮置土）</t>
    <rPh sb="3" eb="5">
      <t>カリオ</t>
    </rPh>
    <rPh sb="5" eb="6">
      <t>ド</t>
    </rPh>
    <phoneticPr fontId="2"/>
  </si>
  <si>
    <t>積込</t>
    <rPh sb="0" eb="2">
      <t>ツミコミ</t>
    </rPh>
    <phoneticPr fontId="2"/>
  </si>
  <si>
    <t>Co（仮置土）</t>
    <rPh sb="3" eb="5">
      <t>カリオ</t>
    </rPh>
    <rPh sb="5" eb="6">
      <t>ド</t>
    </rPh>
    <phoneticPr fontId="2"/>
  </si>
  <si>
    <t>鉄筋Co（仮置土）</t>
    <rPh sb="0" eb="2">
      <t>テッキン</t>
    </rPh>
    <rPh sb="5" eb="7">
      <t>カリオ</t>
    </rPh>
    <rPh sb="7" eb="8">
      <t>ド</t>
    </rPh>
    <phoneticPr fontId="2"/>
  </si>
  <si>
    <t>殻運搬
（仮置場～
　　処分地）</t>
    <rPh sb="0" eb="1">
      <t>ガラ</t>
    </rPh>
    <rPh sb="1" eb="3">
      <t>ウンパン</t>
    </rPh>
    <rPh sb="5" eb="6">
      <t>カリ</t>
    </rPh>
    <rPh sb="6" eb="8">
      <t>オキバ</t>
    </rPh>
    <rPh sb="12" eb="14">
      <t>ショブン</t>
    </rPh>
    <rPh sb="14" eb="15">
      <t>チ</t>
    </rPh>
    <phoneticPr fontId="2"/>
  </si>
  <si>
    <t>Co（舗装）</t>
    <rPh sb="3" eb="5">
      <t>ホソウ</t>
    </rPh>
    <phoneticPr fontId="2"/>
  </si>
  <si>
    <t>Co（構造物）</t>
    <rPh sb="3" eb="6">
      <t>コウゾウブツ</t>
    </rPh>
    <phoneticPr fontId="2"/>
  </si>
  <si>
    <t>泥水運搬処理</t>
    <rPh sb="0" eb="2">
      <t>ドロミズ</t>
    </rPh>
    <rPh sb="2" eb="3">
      <t>ウン</t>
    </rPh>
    <rPh sb="3" eb="4">
      <t>ハン</t>
    </rPh>
    <rPh sb="4" eb="6">
      <t>ショリ</t>
    </rPh>
    <phoneticPr fontId="2"/>
  </si>
  <si>
    <t>泥水処分</t>
    <rPh sb="0" eb="2">
      <t>デイスイ</t>
    </rPh>
    <rPh sb="2" eb="4">
      <t>ショブン</t>
    </rPh>
    <phoneticPr fontId="2"/>
  </si>
  <si>
    <t>泥水</t>
    <rPh sb="0" eb="2">
      <t>デイスイ</t>
    </rPh>
    <phoneticPr fontId="2"/>
  </si>
  <si>
    <t>管　路　掘　削</t>
    <rPh sb="0" eb="1">
      <t>カン</t>
    </rPh>
    <rPh sb="2" eb="3">
      <t>ミチ</t>
    </rPh>
    <rPh sb="4" eb="5">
      <t>クツ</t>
    </rPh>
    <rPh sb="6" eb="7">
      <t>サク</t>
    </rPh>
    <phoneticPr fontId="2"/>
  </si>
  <si>
    <t>床　掘</t>
    <phoneticPr fontId="2"/>
  </si>
  <si>
    <t>砂質土</t>
    <rPh sb="0" eb="1">
      <t>スナ</t>
    </rPh>
    <rPh sb="1" eb="2">
      <t>シツ</t>
    </rPh>
    <rPh sb="2" eb="3">
      <t>ツチ</t>
    </rPh>
    <phoneticPr fontId="2"/>
  </si>
  <si>
    <t>岩</t>
    <rPh sb="0" eb="1">
      <t>ガン</t>
    </rPh>
    <phoneticPr fontId="2"/>
  </si>
  <si>
    <t>　土砂運搬
（現場～
　　仮置場）</t>
    <rPh sb="1" eb="3">
      <t>ドシャ</t>
    </rPh>
    <phoneticPr fontId="2"/>
  </si>
  <si>
    <t>土砂</t>
    <rPh sb="0" eb="2">
      <t>ドシャ</t>
    </rPh>
    <phoneticPr fontId="2"/>
  </si>
  <si>
    <t>管　路　埋　戻</t>
    <rPh sb="0" eb="1">
      <t>カン</t>
    </rPh>
    <rPh sb="2" eb="3">
      <t>ミチ</t>
    </rPh>
    <rPh sb="4" eb="5">
      <t>マイ</t>
    </rPh>
    <rPh sb="6" eb="7">
      <t>モド</t>
    </rPh>
    <phoneticPr fontId="2"/>
  </si>
  <si>
    <t>仮置土積込</t>
    <rPh sb="0" eb="1">
      <t>カリ</t>
    </rPh>
    <rPh sb="1" eb="2">
      <t>オ</t>
    </rPh>
    <rPh sb="2" eb="3">
      <t>ド</t>
    </rPh>
    <rPh sb="3" eb="4">
      <t>ツ</t>
    </rPh>
    <rPh sb="4" eb="5">
      <t>コ</t>
    </rPh>
    <phoneticPr fontId="2"/>
  </si>
  <si>
    <t>　土砂運搬
（仮置場～
　　　現場）</t>
    <phoneticPr fontId="2"/>
  </si>
  <si>
    <t>埋戻し工</t>
    <rPh sb="3" eb="4">
      <t>コウ</t>
    </rPh>
    <phoneticPr fontId="2"/>
  </si>
  <si>
    <t>タンパ</t>
    <phoneticPr fontId="2"/>
  </si>
  <si>
    <t>購入土</t>
    <rPh sb="0" eb="2">
      <t>コウニュウ</t>
    </rPh>
    <rPh sb="2" eb="3">
      <t>ド</t>
    </rPh>
    <phoneticPr fontId="2"/>
  </si>
  <si>
    <t>購入土（粒調）</t>
    <rPh sb="0" eb="2">
      <t>コウニュウ</t>
    </rPh>
    <rPh sb="2" eb="3">
      <t>ド</t>
    </rPh>
    <rPh sb="4" eb="5">
      <t>リュウ</t>
    </rPh>
    <rPh sb="5" eb="6">
      <t>チョウ</t>
    </rPh>
    <phoneticPr fontId="2"/>
  </si>
  <si>
    <t>購入土（再生）</t>
    <rPh sb="0" eb="2">
      <t>コウニュウ</t>
    </rPh>
    <rPh sb="2" eb="3">
      <t>ド</t>
    </rPh>
    <rPh sb="4" eb="6">
      <t>サイセイ</t>
    </rPh>
    <phoneticPr fontId="2"/>
  </si>
  <si>
    <t>発　生　土　処　理</t>
    <rPh sb="0" eb="1">
      <t>ハッ</t>
    </rPh>
    <rPh sb="2" eb="3">
      <t>セイ</t>
    </rPh>
    <rPh sb="4" eb="5">
      <t>ド</t>
    </rPh>
    <rPh sb="6" eb="7">
      <t>ショ</t>
    </rPh>
    <rPh sb="8" eb="9">
      <t>リ</t>
    </rPh>
    <phoneticPr fontId="2"/>
  </si>
  <si>
    <t>　土砂運搬
（現場～
　　処分地）</t>
    <rPh sb="1" eb="3">
      <t>ドシャ</t>
    </rPh>
    <rPh sb="13" eb="15">
      <t>ショブン</t>
    </rPh>
    <rPh sb="15" eb="16">
      <t>チ</t>
    </rPh>
    <phoneticPr fontId="2"/>
  </si>
  <si>
    <t>　土砂運搬
（仮置場～
　　処分地）</t>
    <rPh sb="1" eb="3">
      <t>ドシャ</t>
    </rPh>
    <rPh sb="7" eb="8">
      <t>カリ</t>
    </rPh>
    <rPh sb="8" eb="10">
      <t>オキバ</t>
    </rPh>
    <rPh sb="14" eb="16">
      <t>ショブン</t>
    </rPh>
    <rPh sb="16" eb="17">
      <t>チ</t>
    </rPh>
    <phoneticPr fontId="2"/>
  </si>
  <si>
    <t>数量総括表（土工事-3）</t>
    <rPh sb="0" eb="2">
      <t>スウリョウ</t>
    </rPh>
    <rPh sb="2" eb="4">
      <t>ソウカツ</t>
    </rPh>
    <rPh sb="4" eb="5">
      <t>ヒョウ</t>
    </rPh>
    <rPh sb="6" eb="7">
      <t>ド</t>
    </rPh>
    <rPh sb="7" eb="9">
      <t>コウジ</t>
    </rPh>
    <phoneticPr fontId="2"/>
  </si>
  <si>
    <t>舗 装 仮 復 旧</t>
    <rPh sb="0" eb="1">
      <t>ホ</t>
    </rPh>
    <rPh sb="2" eb="3">
      <t>ソウ</t>
    </rPh>
    <rPh sb="4" eb="5">
      <t>カリ</t>
    </rPh>
    <rPh sb="6" eb="7">
      <t>フク</t>
    </rPh>
    <rPh sb="8" eb="9">
      <t>キュウ</t>
    </rPh>
    <phoneticPr fontId="2"/>
  </si>
  <si>
    <t>粒調砕石</t>
    <rPh sb="0" eb="4">
      <t>リュウチョウサイセキ</t>
    </rPh>
    <phoneticPr fontId="2"/>
  </si>
  <si>
    <t>砕石・フィルタ-</t>
    <rPh sb="0" eb="2">
      <t>サイセキ</t>
    </rPh>
    <phoneticPr fontId="2"/>
  </si>
  <si>
    <t>先行路盤
　（発生土）</t>
    <rPh sb="0" eb="2">
      <t>センコウ</t>
    </rPh>
    <rPh sb="2" eb="4">
      <t>ロバン</t>
    </rPh>
    <rPh sb="7" eb="9">
      <t>ハッセイ</t>
    </rPh>
    <rPh sb="9" eb="10">
      <t>ド</t>
    </rPh>
    <phoneticPr fontId="2"/>
  </si>
  <si>
    <t>発生土・フィルタｰ</t>
    <rPh sb="0" eb="2">
      <t>ハッセイ</t>
    </rPh>
    <rPh sb="2" eb="3">
      <t>ド</t>
    </rPh>
    <phoneticPr fontId="2"/>
  </si>
  <si>
    <t>再生As</t>
    <rPh sb="0" eb="2">
      <t>サイセイ</t>
    </rPh>
    <phoneticPr fontId="2"/>
  </si>
  <si>
    <t>弁栓室工</t>
    <rPh sb="0" eb="1">
      <t>ベン</t>
    </rPh>
    <rPh sb="1" eb="2">
      <t>セン</t>
    </rPh>
    <rPh sb="2" eb="3">
      <t>シツ</t>
    </rPh>
    <rPh sb="3" eb="4">
      <t>コウ</t>
    </rPh>
    <phoneticPr fontId="2"/>
  </si>
  <si>
    <t>丸型
消火栓室
築造工</t>
    <rPh sb="0" eb="2">
      <t>マルガタ</t>
    </rPh>
    <rPh sb="3" eb="6">
      <t>ショウカセン</t>
    </rPh>
    <rPh sb="6" eb="7">
      <t>シツ</t>
    </rPh>
    <rPh sb="8" eb="10">
      <t>チクゾウ</t>
    </rPh>
    <rPh sb="10" eb="11">
      <t>コウ</t>
    </rPh>
    <phoneticPr fontId="2"/>
  </si>
  <si>
    <t>単口</t>
    <rPh sb="0" eb="1">
      <t>タン</t>
    </rPh>
    <rPh sb="1" eb="2">
      <t>コウ</t>
    </rPh>
    <phoneticPr fontId="2"/>
  </si>
  <si>
    <t>（緊急栓）</t>
    <rPh sb="1" eb="3">
      <t>キンキュウ</t>
    </rPh>
    <rPh sb="3" eb="4">
      <t>セン</t>
    </rPh>
    <phoneticPr fontId="2"/>
  </si>
  <si>
    <t>丸型
空気弁室
築造工</t>
    <rPh sb="0" eb="2">
      <t>マルガタ</t>
    </rPh>
    <phoneticPr fontId="2"/>
  </si>
  <si>
    <t>中詰工</t>
    <rPh sb="0" eb="1">
      <t>ナカ</t>
    </rPh>
    <rPh sb="1" eb="2">
      <t>ヅメ</t>
    </rPh>
    <rPh sb="2" eb="3">
      <t>コウ</t>
    </rPh>
    <phoneticPr fontId="2"/>
  </si>
  <si>
    <t>ｴｱｰﾐﾙｸ1.0N/mm2</t>
    <phoneticPr fontId="2"/>
  </si>
  <si>
    <t>管端閉塞工</t>
    <rPh sb="0" eb="1">
      <t>カン</t>
    </rPh>
    <rPh sb="1" eb="2">
      <t>タン</t>
    </rPh>
    <rPh sb="2" eb="4">
      <t>ヘイソク</t>
    </rPh>
    <rPh sb="4" eb="5">
      <t>コウ</t>
    </rPh>
    <phoneticPr fontId="2"/>
  </si>
  <si>
    <t>水替工</t>
    <rPh sb="0" eb="1">
      <t>ミズ</t>
    </rPh>
    <rPh sb="1" eb="2">
      <t>カ</t>
    </rPh>
    <rPh sb="2" eb="3">
      <t>コウ</t>
    </rPh>
    <phoneticPr fontId="2"/>
  </si>
  <si>
    <t>開削水替</t>
    <rPh sb="0" eb="2">
      <t>カイサク</t>
    </rPh>
    <rPh sb="2" eb="3">
      <t>ミズ</t>
    </rPh>
    <rPh sb="3" eb="4">
      <t>カ</t>
    </rPh>
    <phoneticPr fontId="2"/>
  </si>
  <si>
    <t>昼間</t>
    <rPh sb="0" eb="2">
      <t>ヒルマ</t>
    </rPh>
    <phoneticPr fontId="2"/>
  </si>
  <si>
    <t>軽量鋼矢板
設置・撤去工</t>
    <rPh sb="0" eb="2">
      <t>ケイリョウ</t>
    </rPh>
    <rPh sb="2" eb="3">
      <t>コウ</t>
    </rPh>
    <rPh sb="3" eb="5">
      <t>ヤイタ</t>
    </rPh>
    <rPh sb="6" eb="8">
      <t>セッチ</t>
    </rPh>
    <rPh sb="9" eb="11">
      <t>テッキョ</t>
    </rPh>
    <rPh sb="11" eb="12">
      <t>コウ</t>
    </rPh>
    <phoneticPr fontId="2"/>
  </si>
  <si>
    <t>Ⅰ型</t>
    <rPh sb="1" eb="2">
      <t>カタ</t>
    </rPh>
    <phoneticPr fontId="2"/>
  </si>
  <si>
    <t>Ⅰ型</t>
    <phoneticPr fontId="2"/>
  </si>
  <si>
    <t>Ⅱ型</t>
    <rPh sb="1" eb="2">
      <t>カタ</t>
    </rPh>
    <phoneticPr fontId="2"/>
  </si>
  <si>
    <t>Ⅲ型</t>
    <rPh sb="1" eb="2">
      <t>カタ</t>
    </rPh>
    <phoneticPr fontId="2"/>
  </si>
  <si>
    <t>仮設材運搬工</t>
    <rPh sb="0" eb="2">
      <t>カセツ</t>
    </rPh>
    <rPh sb="2" eb="3">
      <t>ザイ</t>
    </rPh>
    <rPh sb="3" eb="5">
      <t>ウンパン</t>
    </rPh>
    <rPh sb="5" eb="6">
      <t>コウ</t>
    </rPh>
    <phoneticPr fontId="2"/>
  </si>
  <si>
    <t>合　　計 （ｔ）</t>
    <rPh sb="0" eb="1">
      <t>ゴウ</t>
    </rPh>
    <rPh sb="3" eb="4">
      <t>ケイ</t>
    </rPh>
    <phoneticPr fontId="2"/>
  </si>
  <si>
    <t>土量収支</t>
    <rPh sb="0" eb="1">
      <t>ド</t>
    </rPh>
    <rPh sb="1" eb="2">
      <t>リョウ</t>
    </rPh>
    <rPh sb="2" eb="4">
      <t>シュウシ</t>
    </rPh>
    <phoneticPr fontId="2"/>
  </si>
  <si>
    <t>搬出土量</t>
    <rPh sb="0" eb="2">
      <t>ハンシュツ</t>
    </rPh>
    <rPh sb="2" eb="4">
      <t>ドリョウ</t>
    </rPh>
    <phoneticPr fontId="2"/>
  </si>
  <si>
    <t>搬出</t>
    <rPh sb="0" eb="2">
      <t>ハンシュツ</t>
    </rPh>
    <phoneticPr fontId="2"/>
  </si>
  <si>
    <t>掘削控除</t>
    <rPh sb="0" eb="2">
      <t>クッサク</t>
    </rPh>
    <rPh sb="2" eb="4">
      <t>コウジョ</t>
    </rPh>
    <phoneticPr fontId="2"/>
  </si>
  <si>
    <t>合計①</t>
    <rPh sb="0" eb="2">
      <t>ゴウケイ</t>
    </rPh>
    <phoneticPr fontId="2"/>
  </si>
  <si>
    <t>搬入土量</t>
    <rPh sb="0" eb="2">
      <t>ハンニュウ</t>
    </rPh>
    <rPh sb="2" eb="4">
      <t>ドリョウ</t>
    </rPh>
    <phoneticPr fontId="2"/>
  </si>
  <si>
    <t>搬入</t>
    <rPh sb="0" eb="2">
      <t>ハンニュウ</t>
    </rPh>
    <phoneticPr fontId="2"/>
  </si>
  <si>
    <t>埋戻し控除</t>
    <rPh sb="0" eb="1">
      <t>ウ</t>
    </rPh>
    <rPh sb="1" eb="2">
      <t>モド</t>
    </rPh>
    <rPh sb="3" eb="5">
      <t>コウジョ</t>
    </rPh>
    <phoneticPr fontId="2"/>
  </si>
  <si>
    <t>撤去管管体分</t>
    <rPh sb="0" eb="2">
      <t>テッキョ</t>
    </rPh>
    <rPh sb="2" eb="3">
      <t>カン</t>
    </rPh>
    <rPh sb="3" eb="4">
      <t>カン</t>
    </rPh>
    <rPh sb="4" eb="5">
      <t>タイ</t>
    </rPh>
    <rPh sb="5" eb="6">
      <t>ブン</t>
    </rPh>
    <phoneticPr fontId="2"/>
  </si>
  <si>
    <t>合計②</t>
    <rPh sb="0" eb="2">
      <t>ゴウケイ</t>
    </rPh>
    <phoneticPr fontId="2"/>
  </si>
  <si>
    <t>収支</t>
    <rPh sb="0" eb="2">
      <t>シュウシ</t>
    </rPh>
    <phoneticPr fontId="2"/>
  </si>
  <si>
    <t>収支①-②</t>
    <rPh sb="0" eb="2">
      <t>シュウシ</t>
    </rPh>
    <phoneticPr fontId="2"/>
  </si>
  <si>
    <t>注；各収支は各計算及び入力間違いがなければ、各列0～0.02以下程度。</t>
    <rPh sb="0" eb="1">
      <t>チュウ</t>
    </rPh>
    <rPh sb="2" eb="3">
      <t>カク</t>
    </rPh>
    <rPh sb="3" eb="5">
      <t>シュウシ</t>
    </rPh>
    <rPh sb="6" eb="7">
      <t>カク</t>
    </rPh>
    <rPh sb="7" eb="9">
      <t>ケイサン</t>
    </rPh>
    <rPh sb="9" eb="10">
      <t>オヨ</t>
    </rPh>
    <rPh sb="11" eb="13">
      <t>ニュウリョク</t>
    </rPh>
    <rPh sb="13" eb="15">
      <t>マチガ</t>
    </rPh>
    <rPh sb="22" eb="23">
      <t>カク</t>
    </rPh>
    <rPh sb="23" eb="24">
      <t>レツ</t>
    </rPh>
    <rPh sb="30" eb="32">
      <t>イカ</t>
    </rPh>
    <rPh sb="32" eb="34">
      <t>テイド</t>
    </rPh>
    <phoneticPr fontId="2"/>
  </si>
  <si>
    <t>2-2(5)</t>
    <phoneticPr fontId="2"/>
  </si>
  <si>
    <t>3(5)</t>
    <phoneticPr fontId="2"/>
  </si>
  <si>
    <t>7(5)</t>
    <phoneticPr fontId="2"/>
  </si>
  <si>
    <t>10乗→10-1乗(5)</t>
    <phoneticPr fontId="2"/>
  </si>
  <si>
    <t>10→10-1(5)</t>
    <phoneticPr fontId="2"/>
  </si>
  <si>
    <t>オ'</t>
    <phoneticPr fontId="2"/>
  </si>
  <si>
    <t>10-1</t>
    <phoneticPr fontId="2"/>
  </si>
  <si>
    <t>10-1乗</t>
    <rPh sb="4" eb="5">
      <t>ノ</t>
    </rPh>
    <phoneticPr fontId="2"/>
  </si>
  <si>
    <t>8</t>
    <phoneticPr fontId="2"/>
  </si>
  <si>
    <t>車道  3.0 ＜ W</t>
  </si>
  <si>
    <t>歩道 2.4 ≦ W</t>
  </si>
  <si>
    <t>数量総括表（舗装工事-1）</t>
    <rPh sb="0" eb="2">
      <t>スウリョウ</t>
    </rPh>
    <rPh sb="2" eb="4">
      <t>ソウカツ</t>
    </rPh>
    <rPh sb="4" eb="5">
      <t>ヒョウ</t>
    </rPh>
    <rPh sb="6" eb="8">
      <t>ホソウ</t>
    </rPh>
    <rPh sb="8" eb="10">
      <t>コウジ</t>
    </rPh>
    <phoneticPr fontId="2"/>
  </si>
  <si>
    <t>舗装復旧工事・舗装工事</t>
    <rPh sb="0" eb="2">
      <t>ホソウ</t>
    </rPh>
    <rPh sb="2" eb="4">
      <t>フッキュウ</t>
    </rPh>
    <rPh sb="4" eb="6">
      <t>コウジ</t>
    </rPh>
    <rPh sb="7" eb="9">
      <t>ホソウ</t>
    </rPh>
    <rPh sb="9" eb="11">
      <t>コウジ</t>
    </rPh>
    <phoneticPr fontId="2"/>
  </si>
  <si>
    <t>名　　　称</t>
    <rPh sb="0" eb="1">
      <t>メイ</t>
    </rPh>
    <rPh sb="4" eb="5">
      <t>ショウ</t>
    </rPh>
    <phoneticPr fontId="2"/>
  </si>
  <si>
    <t>摘　　　要</t>
    <rPh sb="0" eb="1">
      <t>チャク</t>
    </rPh>
    <rPh sb="4" eb="5">
      <t>ヨウ</t>
    </rPh>
    <phoneticPr fontId="2"/>
  </si>
  <si>
    <t>舗装本復旧</t>
    <rPh sb="0" eb="2">
      <t>ホソウ</t>
    </rPh>
    <rPh sb="2" eb="3">
      <t>ホン</t>
    </rPh>
    <rPh sb="3" eb="5">
      <t>フッキュウ</t>
    </rPh>
    <phoneticPr fontId="2"/>
  </si>
  <si>
    <t>その他</t>
    <rPh sb="2" eb="3">
      <t>タ</t>
    </rPh>
    <phoneticPr fontId="2"/>
  </si>
  <si>
    <t>設計書</t>
    <rPh sb="0" eb="2">
      <t>セッケイ</t>
    </rPh>
    <rPh sb="2" eb="3">
      <t>ショ</t>
    </rPh>
    <phoneticPr fontId="2"/>
  </si>
  <si>
    <t>舗装版切断
(舗装工事)</t>
    <rPh sb="0" eb="1">
      <t>ホ</t>
    </rPh>
    <rPh sb="1" eb="2">
      <t>ソウ</t>
    </rPh>
    <rPh sb="2" eb="3">
      <t>バン</t>
    </rPh>
    <rPh sb="3" eb="4">
      <t>キリ</t>
    </rPh>
    <rPh sb="4" eb="5">
      <t>ダン</t>
    </rPh>
    <rPh sb="7" eb="9">
      <t>ホソウ</t>
    </rPh>
    <rPh sb="9" eb="11">
      <t>コウジ</t>
    </rPh>
    <phoneticPr fontId="2"/>
  </si>
  <si>
    <t>t≦15㎝</t>
    <phoneticPr fontId="2"/>
  </si>
  <si>
    <t>15㎝&lt;t≦30㎝</t>
    <phoneticPr fontId="2"/>
  </si>
  <si>
    <t>舗　装　版　破　砕　（　舗　装　工　事　）</t>
    <rPh sb="0" eb="1">
      <t>ホ</t>
    </rPh>
    <rPh sb="2" eb="3">
      <t>ソウ</t>
    </rPh>
    <rPh sb="4" eb="5">
      <t>バン</t>
    </rPh>
    <rPh sb="6" eb="7">
      <t>ハ</t>
    </rPh>
    <rPh sb="8" eb="9">
      <t>サイ</t>
    </rPh>
    <rPh sb="12" eb="13">
      <t>ホ</t>
    </rPh>
    <rPh sb="14" eb="15">
      <t>ソウ</t>
    </rPh>
    <rPh sb="16" eb="17">
      <t>コウ</t>
    </rPh>
    <rPh sb="18" eb="19">
      <t>コト</t>
    </rPh>
    <phoneticPr fontId="2"/>
  </si>
  <si>
    <t>4㎝以下</t>
    <rPh sb="2" eb="4">
      <t>イカ</t>
    </rPh>
    <phoneticPr fontId="2"/>
  </si>
  <si>
    <t>路面切削工</t>
    <rPh sb="0" eb="2">
      <t>ロメン</t>
    </rPh>
    <rPh sb="2" eb="4">
      <t>セッサク</t>
    </rPh>
    <rPh sb="4" eb="5">
      <t>コウ</t>
    </rPh>
    <phoneticPr fontId="2"/>
  </si>
  <si>
    <t>切削ｵｰﾊﾞｰﾚｲ</t>
    <rPh sb="0" eb="2">
      <t>セッサク</t>
    </rPh>
    <phoneticPr fontId="2"/>
  </si>
  <si>
    <t>Co構造物取壊し工</t>
    <phoneticPr fontId="2"/>
  </si>
  <si>
    <t>殻　　運　　搬</t>
    <phoneticPr fontId="2"/>
  </si>
  <si>
    <t>殻運搬
（現場～仮置場）</t>
    <phoneticPr fontId="2"/>
  </si>
  <si>
    <t xml:space="preserve"> 舗装版
   破砕</t>
    <phoneticPr fontId="2"/>
  </si>
  <si>
    <t>舗装版破砕工</t>
    <phoneticPr fontId="2"/>
  </si>
  <si>
    <t>Co取壊</t>
    <phoneticPr fontId="2"/>
  </si>
  <si>
    <t>km</t>
    <phoneticPr fontId="2"/>
  </si>
  <si>
    <t>殻運搬
（現場～処分地）</t>
    <phoneticPr fontId="2"/>
  </si>
  <si>
    <t>As
・
車道</t>
    <phoneticPr fontId="2"/>
  </si>
  <si>
    <t>舗装版破砕工
（As・車道）</t>
    <phoneticPr fontId="2"/>
  </si>
  <si>
    <t>As
・
歩道</t>
    <phoneticPr fontId="2"/>
  </si>
  <si>
    <t>舗装版破砕工
（As・歩道）</t>
    <phoneticPr fontId="2"/>
  </si>
  <si>
    <t>Co
・
舗装</t>
    <phoneticPr fontId="2"/>
  </si>
  <si>
    <t>舗装版破砕工
（Co）</t>
    <phoneticPr fontId="2"/>
  </si>
  <si>
    <t>積込</t>
    <rPh sb="0" eb="1">
      <t>ツ</t>
    </rPh>
    <rPh sb="1" eb="2">
      <t>コ</t>
    </rPh>
    <phoneticPr fontId="2"/>
  </si>
  <si>
    <t>殻運搬
（仮置場～処分地）</t>
    <rPh sb="5" eb="7">
      <t>カリオ</t>
    </rPh>
    <rPh sb="9" eb="11">
      <t>ショブン</t>
    </rPh>
    <rPh sb="11" eb="12">
      <t>チ</t>
    </rPh>
    <phoneticPr fontId="2"/>
  </si>
  <si>
    <t>切削廃材処理</t>
    <rPh sb="0" eb="2">
      <t>セッサク</t>
    </rPh>
    <rPh sb="2" eb="4">
      <t>ハイザイ</t>
    </rPh>
    <rPh sb="4" eb="6">
      <t>ショリ</t>
    </rPh>
    <phoneticPr fontId="2"/>
  </si>
  <si>
    <t>切削廃材処分</t>
    <rPh sb="0" eb="2">
      <t>セッサク</t>
    </rPh>
    <rPh sb="2" eb="4">
      <t>ハイザイ</t>
    </rPh>
    <rPh sb="4" eb="6">
      <t>ショブン</t>
    </rPh>
    <phoneticPr fontId="2"/>
  </si>
  <si>
    <t>(廃路盤材)
路盤掘削</t>
    <rPh sb="7" eb="9">
      <t>ロバン</t>
    </rPh>
    <rPh sb="9" eb="11">
      <t>クッサク</t>
    </rPh>
    <phoneticPr fontId="2"/>
  </si>
  <si>
    <t>すき取り・積込み</t>
    <phoneticPr fontId="2"/>
  </si>
  <si>
    <t>廃路盤材</t>
    <phoneticPr fontId="2"/>
  </si>
  <si>
    <t>土砂運搬
　（現場～仮置場）</t>
    <phoneticPr fontId="2"/>
  </si>
  <si>
    <t>廃路盤材</t>
    <rPh sb="0" eb="4">
      <t>ハイロバンザイ</t>
    </rPh>
    <phoneticPr fontId="2"/>
  </si>
  <si>
    <t>(土砂)
路盤掘削</t>
    <rPh sb="5" eb="7">
      <t>ロバン</t>
    </rPh>
    <rPh sb="7" eb="9">
      <t>クッサク</t>
    </rPh>
    <phoneticPr fontId="2"/>
  </si>
  <si>
    <t>数量総括表（舗装工事-2）</t>
    <rPh sb="0" eb="2">
      <t>スウリョウ</t>
    </rPh>
    <rPh sb="2" eb="4">
      <t>ソウカツ</t>
    </rPh>
    <rPh sb="4" eb="5">
      <t>ヒョウ</t>
    </rPh>
    <rPh sb="6" eb="8">
      <t>ホソウ</t>
    </rPh>
    <rPh sb="8" eb="10">
      <t>コウジ</t>
    </rPh>
    <phoneticPr fontId="2"/>
  </si>
  <si>
    <t>施工厚
（As+路盤)</t>
    <rPh sb="0" eb="2">
      <t>セコウ</t>
    </rPh>
    <rPh sb="2" eb="3">
      <t>アツ</t>
    </rPh>
    <rPh sb="8" eb="10">
      <t>ロバン</t>
    </rPh>
    <phoneticPr fontId="2"/>
  </si>
  <si>
    <t xml:space="preserve">
(廃路盤材)
発生土処理</t>
    <phoneticPr fontId="2"/>
  </si>
  <si>
    <t>土砂運搬
　（現場～処分地）</t>
    <rPh sb="0" eb="2">
      <t>ドシャ</t>
    </rPh>
    <rPh sb="2" eb="4">
      <t>ウンパン</t>
    </rPh>
    <rPh sb="10" eb="12">
      <t>ショブン</t>
    </rPh>
    <rPh sb="12" eb="13">
      <t>チ</t>
    </rPh>
    <phoneticPr fontId="2"/>
  </si>
  <si>
    <t>積込み</t>
    <rPh sb="0" eb="1">
      <t>セキ</t>
    </rPh>
    <rPh sb="1" eb="2">
      <t>コ</t>
    </rPh>
    <phoneticPr fontId="2"/>
  </si>
  <si>
    <t>土砂運搬
　（仮置場～処分地）</t>
    <rPh sb="0" eb="2">
      <t>ドシャ</t>
    </rPh>
    <rPh sb="2" eb="4">
      <t>ウンパン</t>
    </rPh>
    <rPh sb="7" eb="8">
      <t>カリ</t>
    </rPh>
    <rPh sb="8" eb="10">
      <t>オキバ</t>
    </rPh>
    <rPh sb="11" eb="13">
      <t>ショブン</t>
    </rPh>
    <rPh sb="13" eb="14">
      <t>チ</t>
    </rPh>
    <phoneticPr fontId="2"/>
  </si>
  <si>
    <t>(土砂)
発生土処理</t>
    <rPh sb="1" eb="3">
      <t>ドシャ</t>
    </rPh>
    <phoneticPr fontId="2"/>
  </si>
  <si>
    <t>土砂</t>
    <phoneticPr fontId="2"/>
  </si>
  <si>
    <t>舗装復旧</t>
    <rPh sb="0" eb="2">
      <t>ホソウ</t>
    </rPh>
    <rPh sb="2" eb="4">
      <t>フッキュウ</t>
    </rPh>
    <phoneticPr fontId="2"/>
  </si>
  <si>
    <t>掘削部</t>
  </si>
  <si>
    <t>影響部</t>
  </si>
  <si>
    <t>標　示</t>
    <rPh sb="0" eb="1">
      <t>シルベ</t>
    </rPh>
    <rPh sb="2" eb="3">
      <t>シ</t>
    </rPh>
    <phoneticPr fontId="2"/>
  </si>
  <si>
    <t>内容</t>
    <rPh sb="0" eb="2">
      <t>ナイヨウ</t>
    </rPh>
    <phoneticPr fontId="2"/>
  </si>
  <si>
    <t>実延長幅15cm</t>
    <rPh sb="0" eb="1">
      <t>ジツ</t>
    </rPh>
    <rPh sb="1" eb="3">
      <t>エンチョウ</t>
    </rPh>
    <rPh sb="3" eb="4">
      <t>ハバ</t>
    </rPh>
    <phoneticPr fontId="2"/>
  </si>
  <si>
    <t>数量</t>
    <rPh sb="0" eb="2">
      <t>スウリョウ</t>
    </rPh>
    <phoneticPr fontId="2"/>
  </si>
  <si>
    <t>延長計</t>
    <rPh sb="0" eb="2">
      <t>エンチョウ</t>
    </rPh>
    <rPh sb="2" eb="3">
      <t>ケイ</t>
    </rPh>
    <phoneticPr fontId="2"/>
  </si>
  <si>
    <t>摘要</t>
    <rPh sb="0" eb="2">
      <t>テキヨウ</t>
    </rPh>
    <phoneticPr fontId="2"/>
  </si>
  <si>
    <t>↷</t>
    <phoneticPr fontId="2"/>
  </si>
  <si>
    <t>回転禁止</t>
    <rPh sb="0" eb="2">
      <t>カイテン</t>
    </rPh>
    <rPh sb="2" eb="4">
      <t>キンシ</t>
    </rPh>
    <phoneticPr fontId="2"/>
  </si>
  <si>
    <t>　〃</t>
    <phoneticPr fontId="2"/>
  </si>
  <si>
    <t>3.0&lt;W</t>
  </si>
  <si>
    <t>速度文字</t>
    <rPh sb="0" eb="2">
      <t>ソクド</t>
    </rPh>
    <rPh sb="2" eb="4">
      <t>モジ</t>
    </rPh>
    <phoneticPr fontId="2"/>
  </si>
  <si>
    <t>2.4≦W</t>
  </si>
  <si>
    <t>バ</t>
    <phoneticPr fontId="2"/>
  </si>
  <si>
    <t>バス専用(優先)進行帯文字</t>
    <rPh sb="2" eb="4">
      <t>センヨウ</t>
    </rPh>
    <rPh sb="5" eb="7">
      <t>ユウセン</t>
    </rPh>
    <rPh sb="8" eb="10">
      <t>シンコウ</t>
    </rPh>
    <rPh sb="10" eb="11">
      <t>タイ</t>
    </rPh>
    <rPh sb="11" eb="13">
      <t>モジ</t>
    </rPh>
    <phoneticPr fontId="2"/>
  </si>
  <si>
    <t>ス</t>
    <phoneticPr fontId="2"/>
  </si>
  <si>
    <t>専</t>
    <rPh sb="0" eb="1">
      <t>セン</t>
    </rPh>
    <phoneticPr fontId="2"/>
  </si>
  <si>
    <t>用</t>
    <rPh sb="0" eb="1">
      <t>ヨウ</t>
    </rPh>
    <phoneticPr fontId="2"/>
  </si>
  <si>
    <t>優</t>
    <rPh sb="0" eb="1">
      <t>ユウ</t>
    </rPh>
    <phoneticPr fontId="2"/>
  </si>
  <si>
    <t>先</t>
    <rPh sb="0" eb="1">
      <t>サキ</t>
    </rPh>
    <phoneticPr fontId="2"/>
  </si>
  <si>
    <t>バス専用(優先)進行帯用時間文字</t>
    <rPh sb="2" eb="4">
      <t>センヨウ</t>
    </rPh>
    <rPh sb="5" eb="7">
      <t>ユウセン</t>
    </rPh>
    <rPh sb="8" eb="10">
      <t>シンコウ</t>
    </rPh>
    <rPh sb="10" eb="11">
      <t>タイ</t>
    </rPh>
    <rPh sb="11" eb="12">
      <t>ヨウ</t>
    </rPh>
    <rPh sb="12" eb="14">
      <t>ジカン</t>
    </rPh>
    <rPh sb="14" eb="16">
      <t>モジ</t>
    </rPh>
    <phoneticPr fontId="2"/>
  </si>
  <si>
    <t>自</t>
    <rPh sb="0" eb="1">
      <t>ジ</t>
    </rPh>
    <phoneticPr fontId="2"/>
  </si>
  <si>
    <t>自転車・自二輪専用通行帯文字</t>
    <rPh sb="0" eb="3">
      <t>ジテンシャ</t>
    </rPh>
    <rPh sb="4" eb="5">
      <t>ジ</t>
    </rPh>
    <rPh sb="5" eb="6">
      <t>ニ</t>
    </rPh>
    <rPh sb="6" eb="7">
      <t>ワ</t>
    </rPh>
    <rPh sb="7" eb="9">
      <t>センヨウ</t>
    </rPh>
    <rPh sb="9" eb="12">
      <t>ツウコウタイ</t>
    </rPh>
    <rPh sb="11" eb="12">
      <t>タイ</t>
    </rPh>
    <rPh sb="12" eb="14">
      <t>モジ</t>
    </rPh>
    <phoneticPr fontId="2"/>
  </si>
  <si>
    <t>転</t>
    <rPh sb="0" eb="1">
      <t>テン</t>
    </rPh>
    <phoneticPr fontId="2"/>
  </si>
  <si>
    <t>車</t>
    <rPh sb="0" eb="1">
      <t>クルマ</t>
    </rPh>
    <phoneticPr fontId="2"/>
  </si>
  <si>
    <t>道路区画線復旧</t>
    <rPh sb="0" eb="2">
      <t>ドウロ</t>
    </rPh>
    <rPh sb="2" eb="4">
      <t>クカク</t>
    </rPh>
    <rPh sb="4" eb="5">
      <t>セン</t>
    </rPh>
    <rPh sb="5" eb="7">
      <t>フッキュウ</t>
    </rPh>
    <phoneticPr fontId="2"/>
  </si>
  <si>
    <t>線種</t>
    <rPh sb="0" eb="1">
      <t>セン</t>
    </rPh>
    <phoneticPr fontId="2"/>
  </si>
  <si>
    <t>色</t>
    <rPh sb="0" eb="1">
      <t>イロ</t>
    </rPh>
    <phoneticPr fontId="2"/>
  </si>
  <si>
    <t>排水性舗装への施工の有無</t>
    <rPh sb="0" eb="3">
      <t>ハイスイセイ</t>
    </rPh>
    <rPh sb="3" eb="5">
      <t>ホソウ</t>
    </rPh>
    <rPh sb="7" eb="9">
      <t>セコウ</t>
    </rPh>
    <rPh sb="10" eb="12">
      <t>ウム</t>
    </rPh>
    <phoneticPr fontId="2"/>
  </si>
  <si>
    <t>二</t>
    <rPh sb="0" eb="1">
      <t>ニ</t>
    </rPh>
    <phoneticPr fontId="2"/>
  </si>
  <si>
    <t>実線</t>
    <rPh sb="0" eb="2">
      <t>ジッセン</t>
    </rPh>
    <phoneticPr fontId="2"/>
  </si>
  <si>
    <t>白色</t>
    <rPh sb="0" eb="1">
      <t>シロ</t>
    </rPh>
    <rPh sb="1" eb="2">
      <t>イロ</t>
    </rPh>
    <phoneticPr fontId="2"/>
  </si>
  <si>
    <t>無</t>
    <rPh sb="0" eb="1">
      <t>ナ</t>
    </rPh>
    <phoneticPr fontId="2"/>
  </si>
  <si>
    <t>15㎝</t>
    <phoneticPr fontId="2"/>
  </si>
  <si>
    <t>輪</t>
    <rPh sb="0" eb="1">
      <t>ワ</t>
    </rPh>
    <phoneticPr fontId="2"/>
  </si>
  <si>
    <t>20㎝</t>
    <phoneticPr fontId="2"/>
  </si>
  <si>
    <t>専</t>
    <rPh sb="0" eb="1">
      <t>アツム</t>
    </rPh>
    <phoneticPr fontId="2"/>
  </si>
  <si>
    <t>有</t>
    <rPh sb="0" eb="1">
      <t>ア</t>
    </rPh>
    <phoneticPr fontId="2"/>
  </si>
  <si>
    <t>30㎝</t>
    <phoneticPr fontId="2"/>
  </si>
  <si>
    <t>45㎝</t>
    <phoneticPr fontId="2"/>
  </si>
  <si>
    <t>自転車・自二輪専用通行帯用時間文字</t>
    <rPh sb="0" eb="3">
      <t>ジテンシャ</t>
    </rPh>
    <rPh sb="4" eb="5">
      <t>ジ</t>
    </rPh>
    <rPh sb="5" eb="6">
      <t>ニ</t>
    </rPh>
    <rPh sb="6" eb="7">
      <t>ワ</t>
    </rPh>
    <rPh sb="7" eb="9">
      <t>センヨウ</t>
    </rPh>
    <rPh sb="9" eb="12">
      <t>ツウコウタイ</t>
    </rPh>
    <rPh sb="11" eb="12">
      <t>タイ</t>
    </rPh>
    <rPh sb="12" eb="13">
      <t>ヨウ</t>
    </rPh>
    <rPh sb="13" eb="15">
      <t>ジカン</t>
    </rPh>
    <rPh sb="15" eb="17">
      <t>モジ</t>
    </rPh>
    <phoneticPr fontId="2"/>
  </si>
  <si>
    <t>破 線</t>
    <rPh sb="0" eb="1">
      <t>ヤブ</t>
    </rPh>
    <rPh sb="2" eb="3">
      <t>セン</t>
    </rPh>
    <phoneticPr fontId="2"/>
  </si>
  <si>
    <t>15㎝</t>
  </si>
  <si>
    <t>⊘</t>
    <phoneticPr fontId="2"/>
  </si>
  <si>
    <t>終り記号(幅0.9m)</t>
    <rPh sb="0" eb="1">
      <t>オ</t>
    </rPh>
    <rPh sb="2" eb="4">
      <t>キゴウ</t>
    </rPh>
    <rPh sb="5" eb="6">
      <t>ハバ</t>
    </rPh>
    <phoneticPr fontId="2"/>
  </si>
  <si>
    <t>終り記号(幅1.2m)</t>
    <rPh sb="0" eb="1">
      <t>オ</t>
    </rPh>
    <rPh sb="2" eb="4">
      <t>キゴウ</t>
    </rPh>
    <rPh sb="5" eb="6">
      <t>ハバ</t>
    </rPh>
    <phoneticPr fontId="2"/>
  </si>
  <si>
    <t>止</t>
    <rPh sb="0" eb="1">
      <t>ト</t>
    </rPh>
    <phoneticPr fontId="2"/>
  </si>
  <si>
    <t>止(と)まれ記号</t>
    <rPh sb="0" eb="1">
      <t>ト</t>
    </rPh>
    <rPh sb="6" eb="8">
      <t>キゴウ</t>
    </rPh>
    <phoneticPr fontId="2"/>
  </si>
  <si>
    <t>ゼブラ</t>
    <phoneticPr fontId="2"/>
  </si>
  <si>
    <t>ま</t>
  </si>
  <si>
    <t>れ</t>
  </si>
  <si>
    <t>自転車専用道</t>
    <rPh sb="0" eb="3">
      <t>ジテンシャ</t>
    </rPh>
    <rPh sb="3" eb="5">
      <t>センヨウ</t>
    </rPh>
    <rPh sb="5" eb="6">
      <t>ドウ</t>
    </rPh>
    <phoneticPr fontId="2"/>
  </si>
  <si>
    <t>矢印・記
号・文字</t>
    <rPh sb="0" eb="2">
      <t>ヤジルシ</t>
    </rPh>
    <rPh sb="3" eb="4">
      <t>シル</t>
    </rPh>
    <rPh sb="5" eb="6">
      <t>ゴウ</t>
    </rPh>
    <rPh sb="7" eb="9">
      <t>モジ</t>
    </rPh>
    <phoneticPr fontId="2"/>
  </si>
  <si>
    <t>15㎝換算</t>
    <phoneticPr fontId="2"/>
  </si>
  <si>
    <t>箇所</t>
    <rPh sb="0" eb="2">
      <t>カショ</t>
    </rPh>
    <phoneticPr fontId="2"/>
  </si>
  <si>
    <t>文マーク(0.7×0.7)</t>
    <rPh sb="0" eb="1">
      <t>ブン</t>
    </rPh>
    <phoneticPr fontId="2"/>
  </si>
  <si>
    <t>二段停止線文字</t>
    <rPh sb="0" eb="2">
      <t>ニダン</t>
    </rPh>
    <rPh sb="2" eb="4">
      <t>テイシ</t>
    </rPh>
    <rPh sb="4" eb="5">
      <t>セン</t>
    </rPh>
    <rPh sb="5" eb="7">
      <t>モジ</t>
    </rPh>
    <phoneticPr fontId="2"/>
  </si>
  <si>
    <t>二輪</t>
    <rPh sb="0" eb="2">
      <t>ニリン</t>
    </rPh>
    <phoneticPr fontId="2"/>
  </si>
  <si>
    <t>輪</t>
    <rPh sb="0" eb="1">
      <t>リン</t>
    </rPh>
    <phoneticPr fontId="2"/>
  </si>
  <si>
    <t>四</t>
    <rPh sb="0" eb="1">
      <t>４</t>
    </rPh>
    <phoneticPr fontId="2"/>
  </si>
  <si>
    <t>↑</t>
    <phoneticPr fontId="2"/>
  </si>
  <si>
    <t>直進</t>
    <rPh sb="0" eb="2">
      <t>チョクシン</t>
    </rPh>
    <phoneticPr fontId="2"/>
  </si>
  <si>
    <t>5mもの</t>
    <phoneticPr fontId="2"/>
  </si>
  <si>
    <t>↰ ↱</t>
    <phoneticPr fontId="2"/>
  </si>
  <si>
    <t>右折・左折</t>
    <rPh sb="0" eb="2">
      <t>ウセツ</t>
    </rPh>
    <rPh sb="3" eb="5">
      <t>サセツ</t>
    </rPh>
    <phoneticPr fontId="2"/>
  </si>
  <si>
    <t>直右・直左</t>
    <rPh sb="0" eb="1">
      <t>チョク</t>
    </rPh>
    <rPh sb="1" eb="2">
      <t>ウ</t>
    </rPh>
    <rPh sb="3" eb="4">
      <t>チョク</t>
    </rPh>
    <rPh sb="4" eb="5">
      <t>サ</t>
    </rPh>
    <phoneticPr fontId="2"/>
  </si>
  <si>
    <t>右左折</t>
    <rPh sb="1" eb="3">
      <t>サセツ</t>
    </rPh>
    <phoneticPr fontId="2"/>
  </si>
  <si>
    <t>4mもの</t>
    <phoneticPr fontId="2"/>
  </si>
  <si>
    <t>3mもの</t>
    <phoneticPr fontId="2"/>
  </si>
  <si>
    <t>2mもの</t>
    <phoneticPr fontId="2"/>
  </si>
  <si>
    <t>1mもの</t>
    <phoneticPr fontId="2"/>
  </si>
  <si>
    <t>⇡</t>
    <phoneticPr fontId="2"/>
  </si>
  <si>
    <t>5mもの(予告)</t>
    <rPh sb="5" eb="7">
      <t>ヨコク</t>
    </rPh>
    <phoneticPr fontId="2"/>
  </si>
  <si>
    <t>速</t>
    <rPh sb="0" eb="1">
      <t>ソク</t>
    </rPh>
    <phoneticPr fontId="2"/>
  </si>
  <si>
    <t>減速記号</t>
    <rPh sb="0" eb="2">
      <t>ゲンソク</t>
    </rPh>
    <rPh sb="2" eb="4">
      <t>キゴウ</t>
    </rPh>
    <phoneticPr fontId="2"/>
  </si>
  <si>
    <t>度</t>
    <rPh sb="0" eb="1">
      <t>ド</t>
    </rPh>
    <phoneticPr fontId="2"/>
  </si>
  <si>
    <t>落</t>
    <rPh sb="0" eb="1">
      <t>オ</t>
    </rPh>
    <phoneticPr fontId="2"/>
  </si>
  <si>
    <t>せ</t>
    <phoneticPr fontId="2"/>
  </si>
  <si>
    <t>カ</t>
    <phoneticPr fontId="2"/>
  </si>
  <si>
    <t>ー</t>
    <phoneticPr fontId="2"/>
  </si>
  <si>
    <t>ブ</t>
    <phoneticPr fontId="2"/>
  </si>
  <si>
    <t>⋄</t>
    <phoneticPr fontId="2"/>
  </si>
  <si>
    <t>ダイヤ</t>
    <phoneticPr fontId="2"/>
  </si>
  <si>
    <t>横断歩道予告記号</t>
    <rPh sb="0" eb="2">
      <t>オウダン</t>
    </rPh>
    <rPh sb="2" eb="4">
      <t>ホドウ</t>
    </rPh>
    <rPh sb="4" eb="6">
      <t>ヨコク</t>
    </rPh>
    <rPh sb="6" eb="8">
      <t>キゴウ</t>
    </rPh>
    <phoneticPr fontId="2"/>
  </si>
  <si>
    <t>ゾ</t>
    <phoneticPr fontId="2"/>
  </si>
  <si>
    <t>ゾーン30</t>
    <phoneticPr fontId="2"/>
  </si>
  <si>
    <t>ン</t>
    <phoneticPr fontId="2"/>
  </si>
  <si>
    <t>0</t>
    <phoneticPr fontId="2"/>
  </si>
  <si>
    <t>実延長　合計：</t>
    <rPh sb="0" eb="1">
      <t>ジツ</t>
    </rPh>
    <rPh sb="1" eb="3">
      <t>エンチョウ</t>
    </rPh>
    <rPh sb="4" eb="6">
      <t>ゴウケイ</t>
    </rPh>
    <phoneticPr fontId="2"/>
  </si>
  <si>
    <t>黄色</t>
    <rPh sb="0" eb="2">
      <t>キイロ</t>
    </rPh>
    <phoneticPr fontId="2"/>
  </si>
  <si>
    <t>黄色(鉛・ｸﾛﾑﾌﾘｰ)</t>
    <rPh sb="0" eb="2">
      <t>キイロ</t>
    </rPh>
    <rPh sb="3" eb="4">
      <t>ナマリ</t>
    </rPh>
    <phoneticPr fontId="2"/>
  </si>
  <si>
    <t>各種</t>
    <rPh sb="0" eb="2">
      <t>カクシュ</t>
    </rPh>
    <phoneticPr fontId="2"/>
  </si>
  <si>
    <t>10乗→10-1乗</t>
    <phoneticPr fontId="2"/>
  </si>
  <si>
    <t>新設部</t>
  </si>
  <si>
    <t>10-1乗</t>
    <phoneticPr fontId="2"/>
  </si>
  <si>
    <t>NG-L-FA</t>
    <phoneticPr fontId="2"/>
  </si>
  <si>
    <t>NG-L-LB</t>
    <phoneticPr fontId="2"/>
  </si>
  <si>
    <t>NG-L-B3</t>
    <phoneticPr fontId="2"/>
  </si>
  <si>
    <t>m</t>
    <phoneticPr fontId="2"/>
  </si>
  <si>
    <t>標準構造図№120</t>
    <rPh sb="0" eb="2">
      <t>ヒョウジュン</t>
    </rPh>
    <rPh sb="2" eb="5">
      <t>コウゾウズ</t>
    </rPh>
    <phoneticPr fontId="2"/>
  </si>
  <si>
    <t>標準構造図№61</t>
    <phoneticPr fontId="2"/>
  </si>
  <si>
    <t>歩車道境界ブロックB</t>
    <rPh sb="0" eb="3">
      <t>ホシャドウ</t>
    </rPh>
    <rPh sb="3" eb="5">
      <t>キョウカイ</t>
    </rPh>
    <phoneticPr fontId="2"/>
  </si>
  <si>
    <t>交差点用乱横断防止柵</t>
    <rPh sb="0" eb="4">
      <t>コウサテンヨウ</t>
    </rPh>
    <rPh sb="4" eb="9">
      <t>ランオウダンボウシ</t>
    </rPh>
    <rPh sb="9" eb="10">
      <t>サク</t>
    </rPh>
    <phoneticPr fontId="2"/>
  </si>
  <si>
    <t>標準構造図№3-2</t>
    <phoneticPr fontId="2"/>
  </si>
  <si>
    <t>個</t>
    <rPh sb="0" eb="1">
      <t>コ</t>
    </rPh>
    <phoneticPr fontId="2"/>
  </si>
  <si>
    <t>ガードレール</t>
    <phoneticPr fontId="2"/>
  </si>
  <si>
    <t>ｍ</t>
    <phoneticPr fontId="2"/>
  </si>
  <si>
    <t>As縁石工 アスカーブ</t>
    <rPh sb="2" eb="4">
      <t>フチイシ</t>
    </rPh>
    <rPh sb="4" eb="5">
      <t>コウ</t>
    </rPh>
    <phoneticPr fontId="2"/>
  </si>
  <si>
    <t>3</t>
    <phoneticPr fontId="2"/>
  </si>
  <si>
    <t>5</t>
    <phoneticPr fontId="2"/>
  </si>
  <si>
    <t>10→10-1</t>
  </si>
  <si>
    <t>10→10-1</t>
    <phoneticPr fontId="2"/>
  </si>
  <si>
    <t>3(5)</t>
    <phoneticPr fontId="2"/>
  </si>
  <si>
    <t>10→10-1(5)</t>
    <phoneticPr fontId="2"/>
  </si>
  <si>
    <t>SP80A</t>
    <phoneticPr fontId="2"/>
  </si>
  <si>
    <t>アスカーブ</t>
    <phoneticPr fontId="2"/>
  </si>
  <si>
    <t>電送ピット設置工</t>
    <rPh sb="0" eb="2">
      <t>デンソウ</t>
    </rPh>
    <rPh sb="5" eb="7">
      <t>セッチ</t>
    </rPh>
    <rPh sb="7" eb="8">
      <t>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</si>
</sst>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1">
    <numFmt numFmtId="176" formatCode="&quot;÷&quot;0&quot;m/箇所=&quot;"/>
    <numFmt numFmtId="177" formatCode="0&quot;箇所&quot;"/>
    <numFmt numFmtId="178" formatCode="0.00&quot;m&quot;"/>
    <numFmt numFmtId="179" formatCode="&quot;×&quot;0.00&quot;㎡/箇所&quot;"/>
    <numFmt numFmtId="180" formatCode="&quot;×&quot;0.00&quot;㎡/箇所=&quot;"/>
    <numFmt numFmtId="181" formatCode="0.00&quot;㎡&quot;"/>
    <numFmt numFmtId="182" formatCode="&quot;As・t=&quot;\ \ 0\ \ &quot;㎝&quot;"/>
    <numFmt numFmtId="183" formatCode="&quot;t=&quot;\ \ 0\ \ &quot;㎝&quot;"/>
    <numFmt numFmtId="184" formatCode="&quot;t=&quot;0&quot;㎝&quot;"/>
    <numFmt numFmtId="185" formatCode="&quot;×&quot;0.00&quot;m3/箇所&quot;"/>
    <numFmt numFmtId="186" formatCode="&quot;×&quot;0.00&quot;m3/箇所=&quot;"/>
    <numFmt numFmtId="187" formatCode="0.00&quot;m3&quot;"/>
    <numFmt numFmtId="188" formatCode="&quot;×&quot;0.00&quot;m=&quot;"/>
    <numFmt numFmtId="189" formatCode="0.00_);[Red]\(0.00\)"/>
    <numFmt numFmtId="190" formatCode="#,##0.00_);[Red]\(#,##0.00\)"/>
    <numFmt numFmtId="191" formatCode="&quot;φ&quot;0"/>
    <numFmt numFmtId="192" formatCode="@&quot; 号工&quot;"/>
    <numFmt numFmtId="193" formatCode="&quot;×&quot;0.00&quot;m3/m=&quot;"/>
    <numFmt numFmtId="194" formatCode="0&quot; 箇所&quot;"/>
    <numFmt numFmtId="195" formatCode="&quot;×&quot;0.00&quot;㎡=&quot;"/>
    <numFmt numFmtId="196" formatCode="#,##0.000_);[Red]\(#,##0.000\)"/>
    <numFmt numFmtId="197" formatCode="&quot;φ&quot;#,##0"/>
    <numFmt numFmtId="198" formatCode="#,##0.00&quot;m&quot;"/>
    <numFmt numFmtId="199" formatCode="&quot;×&quot;0.00&quot;=&quot;"/>
    <numFmt numFmtId="200" formatCode="&quot;×&quot;0.000&quot;=&quot;"/>
    <numFmt numFmtId="201" formatCode="#,##0.00_ "/>
    <numFmt numFmtId="202" formatCode="#,##0_);[Red]\(#,##0\)"/>
    <numFmt numFmtId="203" formatCode="#,##0_ "/>
    <numFmt numFmtId="204" formatCode="0.00&quot;m3/箇所&quot;"/>
    <numFmt numFmtId="205" formatCode="0.0_ "/>
    <numFmt numFmtId="206" formatCode="\(0.00&quot;m3&quot;\)"/>
    <numFmt numFmtId="207" formatCode="0.00_ "/>
    <numFmt numFmtId="208" formatCode="&quot;-&quot;0.00&quot;㎡&quot;"/>
    <numFmt numFmtId="209" formatCode="&quot;t=&quot;\ \ 0.00\ \ &quot;m&quot;"/>
    <numFmt numFmtId="210" formatCode="&quot;t=&quot;0&quot;㎝以下&quot;"/>
    <numFmt numFmtId="211" formatCode="&quot;t=&quot;0&quot;㎝超え&quot;"/>
    <numFmt numFmtId="212" formatCode="&quot;令和　&quot;#,##0&quot;　年度&quot;"/>
    <numFmt numFmtId="213" formatCode="0.0000_ "/>
    <numFmt numFmtId="214" formatCode="#,##0.0000_);[Red]\(#,##0.0000\)"/>
    <numFmt numFmtId="215" formatCode="#,##0.0_);[Red]\(#,##0.0\)"/>
    <numFmt numFmtId="216" formatCode="0_);[Red]\(0\)"/>
    <numFmt numFmtId="217" formatCode="0&quot;㎝&quot;"/>
    <numFmt numFmtId="218" formatCode="0.0&quot;㎞&quot;"/>
    <numFmt numFmtId="219" formatCode="0&quot;ｔ&quot;"/>
    <numFmt numFmtId="220" formatCode="#,##0.0_ "/>
    <numFmt numFmtId="221" formatCode="0&quot;t車：&quot;"/>
    <numFmt numFmtId="222" formatCode="0.0&quot;m&quot;"/>
    <numFmt numFmtId="223" formatCode="0&quot;回&quot;"/>
    <numFmt numFmtId="224" formatCode="#,##0.00&quot;kg/　㎡&quot;"/>
    <numFmt numFmtId="225" formatCode="0.000"/>
    <numFmt numFmtId="226" formatCode="#,##0&quot;㎝&quot;"/>
  </numFmts>
  <fonts count="30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vertAlign val="superscript"/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20"/>
      <name val="ＭＳ Ｐゴシック"/>
      <family val="3"/>
      <charset val="128"/>
    </font>
    <font>
      <sz val="18"/>
      <name val="ＭＳ Ｐゴシック"/>
      <family val="3"/>
      <charset val="128"/>
    </font>
    <font>
      <u/>
      <sz val="20"/>
      <name val="ＭＳ Ｐゴシック"/>
      <family val="3"/>
      <charset val="128"/>
    </font>
    <font>
      <sz val="7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MS P ゴシック"/>
      <family val="3"/>
      <charset val="128"/>
    </font>
    <font>
      <b/>
      <sz val="8"/>
      <color indexed="10"/>
      <name val="MS P ゴシック"/>
      <family val="3"/>
      <charset val="128"/>
    </font>
    <font>
      <sz val="14"/>
      <name val="ＭＳ Ｐゴシック"/>
      <family val="3"/>
      <charset val="128"/>
    </font>
    <font>
      <sz val="5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6"/>
      <name val="ＭＳ 明朝"/>
      <family val="1"/>
      <charset val="128"/>
    </font>
    <font>
      <sz val="10"/>
      <name val="ＭＳ 明朝"/>
      <family val="1"/>
      <charset val="128"/>
    </font>
    <font>
      <sz val="12"/>
      <name val="ＭＳ 明朝"/>
      <family val="1"/>
      <charset val="128"/>
    </font>
    <font>
      <sz val="20"/>
      <name val="ＭＳ 明朝"/>
      <family val="1"/>
      <charset val="128"/>
    </font>
  </fonts>
  <fills count="1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5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Down="1"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264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184" fontId="4" fillId="0" borderId="1" xfId="0" applyNumberFormat="1" applyFont="1" applyFill="1" applyBorder="1" applyAlignment="1">
      <alignment vertical="center"/>
    </xf>
    <xf numFmtId="181" fontId="4" fillId="0" borderId="2" xfId="0" applyNumberFormat="1" applyFont="1" applyBorder="1" applyAlignment="1">
      <alignment vertical="center"/>
    </xf>
    <xf numFmtId="190" fontId="4" fillId="0" borderId="0" xfId="0" applyNumberFormat="1" applyFont="1" applyAlignment="1">
      <alignment vertical="center" shrinkToFit="1"/>
    </xf>
    <xf numFmtId="0" fontId="4" fillId="0" borderId="3" xfId="0" applyFont="1" applyBorder="1" applyAlignment="1">
      <alignment vertical="center" shrinkToFit="1"/>
    </xf>
    <xf numFmtId="0" fontId="4" fillId="0" borderId="4" xfId="0" applyFont="1" applyBorder="1" applyAlignment="1">
      <alignment vertical="center" shrinkToFit="1"/>
    </xf>
    <xf numFmtId="187" fontId="4" fillId="0" borderId="5" xfId="0" applyNumberFormat="1" applyFont="1" applyBorder="1" applyAlignment="1">
      <alignment vertical="center" shrinkToFit="1"/>
    </xf>
    <xf numFmtId="187" fontId="4" fillId="0" borderId="6" xfId="0" applyNumberFormat="1" applyFont="1" applyBorder="1" applyAlignment="1">
      <alignment vertical="center" shrinkToFit="1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>
      <alignment vertical="center"/>
    </xf>
    <xf numFmtId="0" fontId="4" fillId="0" borderId="7" xfId="0" applyFont="1" applyFill="1" applyBorder="1" applyAlignment="1">
      <alignment horizontal="right" vertical="center" shrinkToFit="1"/>
    </xf>
    <xf numFmtId="187" fontId="4" fillId="0" borderId="6" xfId="0" applyNumberFormat="1" applyFont="1" applyFill="1" applyBorder="1" applyAlignment="1">
      <alignment vertical="center" shrinkToFit="1"/>
    </xf>
    <xf numFmtId="0" fontId="4" fillId="0" borderId="0" xfId="0" applyFont="1" applyFill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78" fontId="4" fillId="0" borderId="11" xfId="0" applyNumberFormat="1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178" fontId="4" fillId="0" borderId="13" xfId="0" applyNumberFormat="1" applyFont="1" applyBorder="1">
      <alignment vertical="center"/>
    </xf>
    <xf numFmtId="178" fontId="4" fillId="0" borderId="9" xfId="0" applyNumberFormat="1" applyFont="1" applyBorder="1">
      <alignment vertical="center"/>
    </xf>
    <xf numFmtId="178" fontId="4" fillId="0" borderId="14" xfId="0" applyNumberFormat="1" applyFont="1" applyBorder="1">
      <alignment vertical="center"/>
    </xf>
    <xf numFmtId="178" fontId="4" fillId="0" borderId="15" xfId="0" applyNumberFormat="1" applyFont="1" applyBorder="1">
      <alignment vertical="center"/>
    </xf>
    <xf numFmtId="178" fontId="4" fillId="0" borderId="16" xfId="0" applyNumberFormat="1" applyFont="1" applyBorder="1">
      <alignment vertical="center"/>
    </xf>
    <xf numFmtId="0" fontId="4" fillId="0" borderId="0" xfId="0" applyFont="1" applyAlignment="1">
      <alignment vertical="center" shrinkToFit="1"/>
    </xf>
    <xf numFmtId="0" fontId="4" fillId="0" borderId="17" xfId="0" applyFont="1" applyBorder="1">
      <alignment vertical="center"/>
    </xf>
    <xf numFmtId="0" fontId="4" fillId="0" borderId="3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190" fontId="4" fillId="0" borderId="0" xfId="0" applyNumberFormat="1" applyFont="1" applyAlignment="1">
      <alignment horizontal="center" vertical="center" shrinkToFit="1"/>
    </xf>
    <xf numFmtId="181" fontId="4" fillId="0" borderId="0" xfId="0" applyNumberFormat="1" applyFont="1" applyFill="1" applyBorder="1" applyAlignment="1">
      <alignment vertical="center" shrinkToFit="1"/>
    </xf>
    <xf numFmtId="184" fontId="4" fillId="0" borderId="0" xfId="0" applyNumberFormat="1" applyFont="1" applyFill="1" applyBorder="1" applyAlignment="1">
      <alignment horizontal="center" vertical="center" shrinkToFit="1"/>
    </xf>
    <xf numFmtId="187" fontId="4" fillId="0" borderId="10" xfId="0" applyNumberFormat="1" applyFont="1" applyBorder="1" applyAlignment="1">
      <alignment vertical="center" shrinkToFit="1"/>
    </xf>
    <xf numFmtId="0" fontId="4" fillId="0" borderId="0" xfId="0" applyFont="1" applyFill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14" xfId="0" applyFont="1" applyBorder="1" applyAlignment="1">
      <alignment horizontal="center" vertical="center" shrinkToFit="1"/>
    </xf>
    <xf numFmtId="187" fontId="4" fillId="0" borderId="0" xfId="0" applyNumberFormat="1" applyFont="1" applyBorder="1" applyAlignment="1">
      <alignment vertical="center" shrinkToFit="1"/>
    </xf>
    <xf numFmtId="0" fontId="4" fillId="0" borderId="20" xfId="0" applyFont="1" applyBorder="1" applyAlignment="1">
      <alignment horizontal="center" vertical="center" shrinkToFit="1"/>
    </xf>
    <xf numFmtId="190" fontId="4" fillId="2" borderId="10" xfId="0" applyNumberFormat="1" applyFont="1" applyFill="1" applyBorder="1" applyAlignment="1">
      <alignment vertical="center" shrinkToFit="1"/>
    </xf>
    <xf numFmtId="190" fontId="4" fillId="0" borderId="10" xfId="0" applyNumberFormat="1" applyFont="1" applyBorder="1" applyAlignment="1">
      <alignment vertical="center" shrinkToFit="1"/>
    </xf>
    <xf numFmtId="190" fontId="4" fillId="0" borderId="12" xfId="0" applyNumberFormat="1" applyFont="1" applyBorder="1" applyAlignment="1">
      <alignment vertical="center" shrinkToFit="1"/>
    </xf>
    <xf numFmtId="0" fontId="6" fillId="0" borderId="23" xfId="0" applyFont="1" applyBorder="1" applyAlignment="1">
      <alignment vertical="center"/>
    </xf>
    <xf numFmtId="197" fontId="6" fillId="0" borderId="17" xfId="0" applyNumberFormat="1" applyFont="1" applyBorder="1" applyAlignment="1">
      <alignment vertical="center"/>
    </xf>
    <xf numFmtId="197" fontId="6" fillId="0" borderId="24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197" fontId="6" fillId="0" borderId="15" xfId="0" applyNumberFormat="1" applyFont="1" applyBorder="1" applyAlignment="1">
      <alignment vertical="center"/>
    </xf>
    <xf numFmtId="197" fontId="6" fillId="0" borderId="16" xfId="0" applyNumberFormat="1" applyFont="1" applyBorder="1" applyAlignment="1">
      <alignment vertical="center"/>
    </xf>
    <xf numFmtId="0" fontId="6" fillId="0" borderId="4" xfId="0" applyFont="1" applyBorder="1" applyAlignment="1">
      <alignment vertical="center"/>
    </xf>
    <xf numFmtId="198" fontId="6" fillId="0" borderId="11" xfId="0" applyNumberFormat="1" applyFont="1" applyBorder="1" applyAlignment="1">
      <alignment vertical="center"/>
    </xf>
    <xf numFmtId="197" fontId="4" fillId="0" borderId="25" xfId="0" applyNumberFormat="1" applyFont="1" applyBorder="1" applyAlignment="1">
      <alignment horizontal="right" vertical="center" shrinkToFit="1"/>
    </xf>
    <xf numFmtId="190" fontId="4" fillId="2" borderId="26" xfId="0" applyNumberFormat="1" applyFont="1" applyFill="1" applyBorder="1" applyAlignment="1">
      <alignment vertical="center" shrinkToFit="1"/>
    </xf>
    <xf numFmtId="197" fontId="4" fillId="0" borderId="27" xfId="0" applyNumberFormat="1" applyFont="1" applyBorder="1" applyAlignment="1">
      <alignment horizontal="right" vertical="center" shrinkToFit="1"/>
    </xf>
    <xf numFmtId="190" fontId="4" fillId="2" borderId="28" xfId="0" applyNumberFormat="1" applyFont="1" applyFill="1" applyBorder="1" applyAlignment="1">
      <alignment vertical="center" shrinkToFit="1"/>
    </xf>
    <xf numFmtId="197" fontId="4" fillId="0" borderId="29" xfId="0" applyNumberFormat="1" applyFont="1" applyBorder="1" applyAlignment="1">
      <alignment horizontal="right" vertical="center" shrinkToFit="1"/>
    </xf>
    <xf numFmtId="201" fontId="4" fillId="0" borderId="28" xfId="0" applyNumberFormat="1" applyFont="1" applyBorder="1" applyAlignment="1">
      <alignment vertical="center" shrinkToFit="1"/>
    </xf>
    <xf numFmtId="0" fontId="4" fillId="2" borderId="28" xfId="0" applyFont="1" applyFill="1" applyBorder="1" applyAlignment="1">
      <alignment vertical="center" shrinkToFit="1"/>
    </xf>
    <xf numFmtId="199" fontId="4" fillId="0" borderId="28" xfId="0" applyNumberFormat="1" applyFont="1" applyBorder="1" applyAlignment="1">
      <alignment vertical="center" shrinkToFit="1"/>
    </xf>
    <xf numFmtId="201" fontId="4" fillId="0" borderId="30" xfId="0" applyNumberFormat="1" applyFont="1" applyBorder="1" applyAlignment="1">
      <alignment vertical="center" shrinkToFit="1"/>
    </xf>
    <xf numFmtId="0" fontId="4" fillId="0" borderId="28" xfId="0" applyFont="1" applyBorder="1" applyAlignment="1">
      <alignment vertical="center" shrinkToFit="1"/>
    </xf>
    <xf numFmtId="0" fontId="4" fillId="0" borderId="30" xfId="0" applyFont="1" applyBorder="1" applyAlignment="1">
      <alignment vertical="center" shrinkToFit="1"/>
    </xf>
    <xf numFmtId="193" fontId="4" fillId="2" borderId="26" xfId="0" applyNumberFormat="1" applyFont="1" applyFill="1" applyBorder="1" applyAlignment="1">
      <alignment vertical="center" shrinkToFit="1"/>
    </xf>
    <xf numFmtId="193" fontId="4" fillId="2" borderId="28" xfId="0" applyNumberFormat="1" applyFont="1" applyFill="1" applyBorder="1" applyAlignment="1">
      <alignment vertical="center" shrinkToFit="1"/>
    </xf>
    <xf numFmtId="193" fontId="4" fillId="2" borderId="31" xfId="0" applyNumberFormat="1" applyFont="1" applyFill="1" applyBorder="1" applyAlignment="1">
      <alignment vertical="center" shrinkToFit="1"/>
    </xf>
    <xf numFmtId="187" fontId="4" fillId="0" borderId="32" xfId="0" applyNumberFormat="1" applyFont="1" applyBorder="1" applyAlignment="1">
      <alignment vertical="center" shrinkToFit="1"/>
    </xf>
    <xf numFmtId="185" fontId="4" fillId="2" borderId="26" xfId="0" applyNumberFormat="1" applyFont="1" applyFill="1" applyBorder="1" applyAlignment="1">
      <alignment vertical="center" shrinkToFit="1"/>
    </xf>
    <xf numFmtId="185" fontId="4" fillId="2" borderId="28" xfId="0" applyNumberFormat="1" applyFont="1" applyFill="1" applyBorder="1" applyAlignment="1">
      <alignment vertical="center" shrinkToFit="1"/>
    </xf>
    <xf numFmtId="185" fontId="4" fillId="2" borderId="31" xfId="0" applyNumberFormat="1" applyFont="1" applyFill="1" applyBorder="1" applyAlignment="1">
      <alignment vertical="center" shrinkToFit="1"/>
    </xf>
    <xf numFmtId="187" fontId="4" fillId="0" borderId="33" xfId="0" applyNumberFormat="1" applyFont="1" applyBorder="1" applyAlignment="1">
      <alignment vertical="center" shrinkToFit="1"/>
    </xf>
    <xf numFmtId="197" fontId="4" fillId="0" borderId="34" xfId="0" applyNumberFormat="1" applyFont="1" applyBorder="1" applyAlignment="1">
      <alignment horizontal="right" vertical="center" shrinkToFit="1"/>
    </xf>
    <xf numFmtId="201" fontId="4" fillId="0" borderId="35" xfId="0" applyNumberFormat="1" applyFont="1" applyBorder="1" applyAlignment="1">
      <alignment vertical="center" shrinkToFit="1"/>
    </xf>
    <xf numFmtId="0" fontId="4" fillId="0" borderId="35" xfId="0" applyFont="1" applyBorder="1" applyAlignment="1">
      <alignment vertical="center" shrinkToFit="1"/>
    </xf>
    <xf numFmtId="199" fontId="4" fillId="0" borderId="36" xfId="0" applyNumberFormat="1" applyFont="1" applyBorder="1" applyAlignment="1">
      <alignment vertical="center" shrinkToFit="1"/>
    </xf>
    <xf numFmtId="201" fontId="4" fillId="0" borderId="36" xfId="0" applyNumberFormat="1" applyFont="1" applyBorder="1" applyAlignment="1">
      <alignment vertical="center" shrinkToFit="1"/>
    </xf>
    <xf numFmtId="0" fontId="4" fillId="0" borderId="36" xfId="0" applyFont="1" applyBorder="1" applyAlignment="1">
      <alignment vertical="center" shrinkToFit="1"/>
    </xf>
    <xf numFmtId="0" fontId="4" fillId="0" borderId="37" xfId="0" applyFont="1" applyBorder="1" applyAlignment="1">
      <alignment vertical="center" shrinkToFit="1"/>
    </xf>
    <xf numFmtId="0" fontId="4" fillId="0" borderId="38" xfId="0" applyFont="1" applyBorder="1" applyAlignment="1">
      <alignment vertical="center" shrinkToFit="1"/>
    </xf>
    <xf numFmtId="190" fontId="4" fillId="2" borderId="35" xfId="0" applyNumberFormat="1" applyFont="1" applyFill="1" applyBorder="1" applyAlignment="1">
      <alignment vertical="center" shrinkToFit="1"/>
    </xf>
    <xf numFmtId="201" fontId="4" fillId="0" borderId="39" xfId="0" applyNumberFormat="1" applyFont="1" applyBorder="1" applyAlignment="1">
      <alignment vertical="center" shrinkToFit="1"/>
    </xf>
    <xf numFmtId="190" fontId="4" fillId="0" borderId="35" xfId="0" applyNumberFormat="1" applyFont="1" applyFill="1" applyBorder="1" applyAlignment="1">
      <alignment vertical="center" shrinkToFit="1"/>
    </xf>
    <xf numFmtId="190" fontId="4" fillId="0" borderId="37" xfId="0" applyNumberFormat="1" applyFont="1" applyFill="1" applyBorder="1" applyAlignment="1">
      <alignment vertical="center" shrinkToFit="1"/>
    </xf>
    <xf numFmtId="201" fontId="4" fillId="0" borderId="40" xfId="0" applyNumberFormat="1" applyFont="1" applyBorder="1" applyAlignment="1">
      <alignment vertical="center" shrinkToFit="1"/>
    </xf>
    <xf numFmtId="0" fontId="4" fillId="2" borderId="35" xfId="0" applyFont="1" applyFill="1" applyBorder="1" applyAlignment="1">
      <alignment vertical="center" shrinkToFit="1"/>
    </xf>
    <xf numFmtId="0" fontId="4" fillId="0" borderId="39" xfId="0" applyFont="1" applyBorder="1" applyAlignment="1">
      <alignment vertical="center" shrinkToFit="1"/>
    </xf>
    <xf numFmtId="0" fontId="4" fillId="0" borderId="40" xfId="0" applyFont="1" applyBorder="1" applyAlignment="1">
      <alignment vertical="center" shrinkToFit="1"/>
    </xf>
    <xf numFmtId="0" fontId="4" fillId="0" borderId="28" xfId="0" applyFont="1" applyBorder="1" applyAlignment="1">
      <alignment horizontal="center" vertical="center" shrinkToFit="1"/>
    </xf>
    <xf numFmtId="190" fontId="4" fillId="0" borderId="28" xfId="0" applyNumberFormat="1" applyFont="1" applyBorder="1" applyAlignment="1">
      <alignment vertical="center" shrinkToFit="1"/>
    </xf>
    <xf numFmtId="190" fontId="4" fillId="0" borderId="28" xfId="0" applyNumberFormat="1" applyFont="1" applyBorder="1" applyAlignment="1">
      <alignment horizontal="center" vertical="center" shrinkToFit="1"/>
    </xf>
    <xf numFmtId="190" fontId="4" fillId="2" borderId="41" xfId="0" applyNumberFormat="1" applyFont="1" applyFill="1" applyBorder="1" applyAlignment="1">
      <alignment vertical="center" shrinkToFit="1"/>
    </xf>
    <xf numFmtId="201" fontId="4" fillId="0" borderId="42" xfId="0" applyNumberFormat="1" applyFont="1" applyBorder="1" applyAlignment="1">
      <alignment vertical="center" shrinkToFit="1"/>
    </xf>
    <xf numFmtId="0" fontId="4" fillId="2" borderId="43" xfId="0" applyFont="1" applyFill="1" applyBorder="1" applyAlignment="1">
      <alignment vertical="center" shrinkToFit="1"/>
    </xf>
    <xf numFmtId="199" fontId="4" fillId="0" borderId="43" xfId="0" applyNumberFormat="1" applyFont="1" applyBorder="1" applyAlignment="1">
      <alignment vertical="center" shrinkToFit="1"/>
    </xf>
    <xf numFmtId="201" fontId="4" fillId="0" borderId="43" xfId="0" applyNumberFormat="1" applyFont="1" applyBorder="1" applyAlignment="1">
      <alignment vertical="center" shrinkToFit="1"/>
    </xf>
    <xf numFmtId="0" fontId="4" fillId="2" borderId="41" xfId="0" applyFont="1" applyFill="1" applyBorder="1" applyAlignment="1">
      <alignment vertical="center" shrinkToFit="1"/>
    </xf>
    <xf numFmtId="201" fontId="4" fillId="0" borderId="41" xfId="0" applyNumberFormat="1" applyFont="1" applyBorder="1" applyAlignment="1">
      <alignment vertical="center" shrinkToFit="1"/>
    </xf>
    <xf numFmtId="201" fontId="4" fillId="0" borderId="44" xfId="0" applyNumberFormat="1" applyFont="1" applyBorder="1" applyAlignment="1">
      <alignment vertical="center" shrinkToFit="1"/>
    </xf>
    <xf numFmtId="0" fontId="4" fillId="0" borderId="37" xfId="0" applyFont="1" applyFill="1" applyBorder="1" applyAlignment="1">
      <alignment vertical="center" shrinkToFit="1"/>
    </xf>
    <xf numFmtId="0" fontId="4" fillId="3" borderId="36" xfId="0" applyFont="1" applyFill="1" applyBorder="1" applyAlignment="1">
      <alignment horizontal="right" vertical="center" shrinkToFit="1"/>
    </xf>
    <xf numFmtId="201" fontId="4" fillId="2" borderId="45" xfId="0" applyNumberFormat="1" applyFont="1" applyFill="1" applyBorder="1" applyAlignment="1">
      <alignment vertical="center" shrinkToFit="1"/>
    </xf>
    <xf numFmtId="0" fontId="4" fillId="0" borderId="26" xfId="0" applyFont="1" applyBorder="1" applyAlignment="1">
      <alignment horizontal="center" vertical="center" shrinkToFit="1"/>
    </xf>
    <xf numFmtId="201" fontId="4" fillId="2" borderId="26" xfId="0" applyNumberFormat="1" applyFont="1" applyFill="1" applyBorder="1" applyAlignment="1">
      <alignment vertical="center" shrinkToFit="1"/>
    </xf>
    <xf numFmtId="201" fontId="4" fillId="0" borderId="26" xfId="0" applyNumberFormat="1" applyFont="1" applyBorder="1" applyAlignment="1">
      <alignment vertical="center" shrinkToFit="1"/>
    </xf>
    <xf numFmtId="0" fontId="4" fillId="0" borderId="26" xfId="0" applyFont="1" applyBorder="1" applyAlignment="1">
      <alignment vertical="center" shrinkToFit="1"/>
    </xf>
    <xf numFmtId="0" fontId="4" fillId="0" borderId="46" xfId="0" applyFont="1" applyBorder="1" applyAlignment="1">
      <alignment vertical="center" shrinkToFit="1"/>
    </xf>
    <xf numFmtId="201" fontId="4" fillId="2" borderId="47" xfId="0" applyNumberFormat="1" applyFont="1" applyFill="1" applyBorder="1" applyAlignment="1">
      <alignment vertical="center" shrinkToFit="1"/>
    </xf>
    <xf numFmtId="0" fontId="4" fillId="0" borderId="31" xfId="0" applyFont="1" applyBorder="1" applyAlignment="1">
      <alignment horizontal="center" vertical="center" shrinkToFit="1"/>
    </xf>
    <xf numFmtId="201" fontId="4" fillId="2" borderId="31" xfId="0" applyNumberFormat="1" applyFont="1" applyFill="1" applyBorder="1" applyAlignment="1">
      <alignment vertical="center" shrinkToFit="1"/>
    </xf>
    <xf numFmtId="201" fontId="4" fillId="0" borderId="31" xfId="0" applyNumberFormat="1" applyFont="1" applyBorder="1" applyAlignment="1">
      <alignment vertical="center" shrinkToFit="1"/>
    </xf>
    <xf numFmtId="0" fontId="4" fillId="0" borderId="31" xfId="0" applyFont="1" applyBorder="1" applyAlignment="1">
      <alignment vertical="center" shrinkToFit="1"/>
    </xf>
    <xf numFmtId="190" fontId="4" fillId="2" borderId="45" xfId="0" applyNumberFormat="1" applyFont="1" applyFill="1" applyBorder="1" applyAlignment="1">
      <alignment vertical="center" shrinkToFit="1"/>
    </xf>
    <xf numFmtId="200" fontId="4" fillId="0" borderId="26" xfId="0" applyNumberFormat="1" applyFont="1" applyBorder="1" applyAlignment="1">
      <alignment vertical="center" shrinkToFit="1"/>
    </xf>
    <xf numFmtId="201" fontId="4" fillId="0" borderId="48" xfId="0" applyNumberFormat="1" applyFont="1" applyBorder="1" applyAlignment="1">
      <alignment vertical="center" shrinkToFit="1"/>
    </xf>
    <xf numFmtId="0" fontId="4" fillId="2" borderId="26" xfId="0" applyFont="1" applyFill="1" applyBorder="1" applyAlignment="1">
      <alignment vertical="center" shrinkToFit="1"/>
    </xf>
    <xf numFmtId="199" fontId="4" fillId="0" borderId="26" xfId="0" applyNumberFormat="1" applyFont="1" applyBorder="1" applyAlignment="1">
      <alignment vertical="center" shrinkToFit="1"/>
    </xf>
    <xf numFmtId="0" fontId="4" fillId="2" borderId="45" xfId="0" applyFont="1" applyFill="1" applyBorder="1" applyAlignment="1">
      <alignment vertical="center" shrinkToFit="1"/>
    </xf>
    <xf numFmtId="201" fontId="4" fillId="0" borderId="45" xfId="0" applyNumberFormat="1" applyFont="1" applyBorder="1" applyAlignment="1">
      <alignment vertical="center" shrinkToFit="1"/>
    </xf>
    <xf numFmtId="201" fontId="4" fillId="0" borderId="46" xfId="0" applyNumberFormat="1" applyFont="1" applyBorder="1" applyAlignment="1">
      <alignment vertical="center" shrinkToFit="1"/>
    </xf>
    <xf numFmtId="190" fontId="4" fillId="0" borderId="47" xfId="0" applyNumberFormat="1" applyFont="1" applyFill="1" applyBorder="1" applyAlignment="1">
      <alignment vertical="center" shrinkToFit="1"/>
    </xf>
    <xf numFmtId="199" fontId="4" fillId="0" borderId="31" xfId="0" applyNumberFormat="1" applyFont="1" applyBorder="1" applyAlignment="1">
      <alignment vertical="center" shrinkToFit="1"/>
    </xf>
    <xf numFmtId="201" fontId="4" fillId="0" borderId="49" xfId="0" applyNumberFormat="1" applyFont="1" applyBorder="1" applyAlignment="1">
      <alignment vertical="center" shrinkToFit="1"/>
    </xf>
    <xf numFmtId="0" fontId="4" fillId="0" borderId="47" xfId="0" applyFont="1" applyBorder="1" applyAlignment="1">
      <alignment vertical="center" shrinkToFit="1"/>
    </xf>
    <xf numFmtId="0" fontId="4" fillId="0" borderId="49" xfId="0" applyFont="1" applyBorder="1" applyAlignment="1">
      <alignment vertical="center" shrinkToFit="1"/>
    </xf>
    <xf numFmtId="0" fontId="4" fillId="0" borderId="50" xfId="0" applyFont="1" applyBorder="1" applyAlignment="1">
      <alignment vertical="center" shrinkToFit="1"/>
    </xf>
    <xf numFmtId="190" fontId="4" fillId="0" borderId="3" xfId="0" applyNumberFormat="1" applyFont="1" applyBorder="1" applyAlignment="1">
      <alignment horizontal="center" vertical="center" shrinkToFit="1"/>
    </xf>
    <xf numFmtId="190" fontId="4" fillId="0" borderId="26" xfId="0" applyNumberFormat="1" applyFont="1" applyBorder="1" applyAlignment="1">
      <alignment vertical="center" shrinkToFit="1"/>
    </xf>
    <xf numFmtId="190" fontId="4" fillId="0" borderId="26" xfId="0" applyNumberFormat="1" applyFont="1" applyBorder="1" applyAlignment="1">
      <alignment horizontal="center" vertical="center" shrinkToFit="1"/>
    </xf>
    <xf numFmtId="190" fontId="4" fillId="2" borderId="47" xfId="0" applyNumberFormat="1" applyFont="1" applyFill="1" applyBorder="1" applyAlignment="1">
      <alignment vertical="center" shrinkToFit="1"/>
    </xf>
    <xf numFmtId="190" fontId="4" fillId="0" borderId="31" xfId="0" applyNumberFormat="1" applyFont="1" applyBorder="1" applyAlignment="1">
      <alignment vertical="center" shrinkToFit="1"/>
    </xf>
    <xf numFmtId="190" fontId="4" fillId="0" borderId="31" xfId="0" applyNumberFormat="1" applyFont="1" applyBorder="1" applyAlignment="1">
      <alignment horizontal="center" vertical="center" shrinkToFit="1"/>
    </xf>
    <xf numFmtId="190" fontId="4" fillId="2" borderId="31" xfId="0" applyNumberFormat="1" applyFont="1" applyFill="1" applyBorder="1" applyAlignment="1">
      <alignment vertical="center" shrinkToFit="1"/>
    </xf>
    <xf numFmtId="190" fontId="4" fillId="0" borderId="46" xfId="0" applyNumberFormat="1" applyFont="1" applyBorder="1" applyAlignment="1">
      <alignment vertical="center" shrinkToFit="1"/>
    </xf>
    <xf numFmtId="190" fontId="4" fillId="0" borderId="30" xfId="0" applyNumberFormat="1" applyFont="1" applyBorder="1" applyAlignment="1">
      <alignment vertical="center" shrinkToFit="1"/>
    </xf>
    <xf numFmtId="190" fontId="4" fillId="0" borderId="50" xfId="0" applyNumberFormat="1" applyFont="1" applyBorder="1" applyAlignment="1">
      <alignment vertical="center" shrinkToFit="1"/>
    </xf>
    <xf numFmtId="190" fontId="4" fillId="0" borderId="38" xfId="0" applyNumberFormat="1" applyFont="1" applyBorder="1" applyAlignment="1">
      <alignment vertical="center" shrinkToFit="1"/>
    </xf>
    <xf numFmtId="202" fontId="4" fillId="2" borderId="26" xfId="0" applyNumberFormat="1" applyFont="1" applyFill="1" applyBorder="1" applyAlignment="1">
      <alignment vertical="center" shrinkToFit="1"/>
    </xf>
    <xf numFmtId="202" fontId="4" fillId="2" borderId="28" xfId="0" applyNumberFormat="1" applyFont="1" applyFill="1" applyBorder="1" applyAlignment="1">
      <alignment vertical="center" shrinkToFit="1"/>
    </xf>
    <xf numFmtId="199" fontId="4" fillId="2" borderId="26" xfId="0" applyNumberFormat="1" applyFont="1" applyFill="1" applyBorder="1" applyAlignment="1">
      <alignment vertical="center" shrinkToFit="1"/>
    </xf>
    <xf numFmtId="199" fontId="4" fillId="2" borderId="28" xfId="0" applyNumberFormat="1" applyFont="1" applyFill="1" applyBorder="1" applyAlignment="1">
      <alignment vertical="center" shrinkToFit="1"/>
    </xf>
    <xf numFmtId="199" fontId="4" fillId="2" borderId="31" xfId="0" applyNumberFormat="1" applyFont="1" applyFill="1" applyBorder="1" applyAlignment="1">
      <alignment vertical="center" shrinkToFi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shrinkToFit="1"/>
    </xf>
    <xf numFmtId="0" fontId="4" fillId="0" borderId="51" xfId="0" applyFont="1" applyBorder="1" applyAlignment="1">
      <alignment horizontal="center" vertical="center" shrinkToFit="1"/>
    </xf>
    <xf numFmtId="0" fontId="4" fillId="0" borderId="28" xfId="0" applyFont="1" applyFill="1" applyBorder="1" applyAlignment="1">
      <alignment vertical="center" shrinkToFit="1"/>
    </xf>
    <xf numFmtId="199" fontId="4" fillId="0" borderId="28" xfId="0" applyNumberFormat="1" applyFont="1" applyFill="1" applyBorder="1" applyAlignment="1">
      <alignment vertical="center" shrinkToFit="1"/>
    </xf>
    <xf numFmtId="201" fontId="4" fillId="0" borderId="28" xfId="0" applyNumberFormat="1" applyFont="1" applyFill="1" applyBorder="1" applyAlignment="1">
      <alignment vertical="center" shrinkToFit="1"/>
    </xf>
    <xf numFmtId="0" fontId="4" fillId="0" borderId="35" xfId="0" applyFont="1" applyFill="1" applyBorder="1" applyAlignment="1">
      <alignment vertical="center" shrinkToFit="1"/>
    </xf>
    <xf numFmtId="201" fontId="4" fillId="0" borderId="39" xfId="0" applyNumberFormat="1" applyFont="1" applyFill="1" applyBorder="1" applyAlignment="1">
      <alignment vertical="center" shrinkToFit="1"/>
    </xf>
    <xf numFmtId="0" fontId="4" fillId="0" borderId="39" xfId="0" applyFont="1" applyFill="1" applyBorder="1" applyAlignment="1">
      <alignment vertical="center" shrinkToFit="1"/>
    </xf>
    <xf numFmtId="0" fontId="4" fillId="0" borderId="0" xfId="0" applyFont="1" applyBorder="1" applyAlignment="1">
      <alignment vertical="center" shrinkToFit="1"/>
    </xf>
    <xf numFmtId="187" fontId="4" fillId="0" borderId="52" xfId="0" applyNumberFormat="1" applyFont="1" applyBorder="1" applyAlignment="1">
      <alignment vertical="center" shrinkToFit="1"/>
    </xf>
    <xf numFmtId="190" fontId="4" fillId="0" borderId="0" xfId="0" applyNumberFormat="1" applyFont="1" applyFill="1" applyBorder="1" applyAlignment="1">
      <alignment vertical="center" shrinkToFit="1"/>
    </xf>
    <xf numFmtId="0" fontId="4" fillId="0" borderId="0" xfId="0" applyFont="1" applyFill="1" applyBorder="1">
      <alignment vertical="center"/>
    </xf>
    <xf numFmtId="0" fontId="4" fillId="0" borderId="0" xfId="0" applyFont="1" applyFill="1" applyBorder="1" applyAlignment="1">
      <alignment horizontal="center" vertical="center" shrinkToFit="1"/>
    </xf>
    <xf numFmtId="199" fontId="4" fillId="0" borderId="0" xfId="0" applyNumberFormat="1" applyFont="1" applyFill="1" applyBorder="1" applyAlignment="1">
      <alignment vertical="center" shrinkToFit="1"/>
    </xf>
    <xf numFmtId="187" fontId="4" fillId="0" borderId="0" xfId="0" applyNumberFormat="1" applyFont="1" applyFill="1" applyBorder="1" applyAlignment="1">
      <alignment vertical="center" shrinkToFit="1"/>
    </xf>
    <xf numFmtId="0" fontId="4" fillId="4" borderId="10" xfId="0" applyFont="1" applyFill="1" applyBorder="1" applyAlignment="1">
      <alignment horizontal="center" vertical="center" shrinkToFit="1"/>
    </xf>
    <xf numFmtId="201" fontId="4" fillId="0" borderId="10" xfId="0" applyNumberFormat="1" applyFont="1" applyBorder="1" applyAlignment="1">
      <alignment vertical="center" shrinkToFit="1"/>
    </xf>
    <xf numFmtId="190" fontId="4" fillId="4" borderId="10" xfId="0" applyNumberFormat="1" applyFont="1" applyFill="1" applyBorder="1" applyAlignment="1">
      <alignment vertical="center" shrinkToFit="1"/>
    </xf>
    <xf numFmtId="190" fontId="4" fillId="5" borderId="10" xfId="0" applyNumberFormat="1" applyFont="1" applyFill="1" applyBorder="1" applyAlignment="1">
      <alignment vertical="center" shrinkToFit="1"/>
    </xf>
    <xf numFmtId="190" fontId="4" fillId="6" borderId="10" xfId="0" applyNumberFormat="1" applyFont="1" applyFill="1" applyBorder="1" applyAlignment="1">
      <alignment vertical="center" shrinkToFit="1"/>
    </xf>
    <xf numFmtId="203" fontId="4" fillId="2" borderId="10" xfId="0" applyNumberFormat="1" applyFont="1" applyFill="1" applyBorder="1" applyAlignment="1">
      <alignment vertical="center" shrinkToFit="1"/>
    </xf>
    <xf numFmtId="203" fontId="4" fillId="2" borderId="11" xfId="0" applyNumberFormat="1" applyFont="1" applyFill="1" applyBorder="1" applyAlignment="1">
      <alignment vertical="center" shrinkToFit="1"/>
    </xf>
    <xf numFmtId="203" fontId="4" fillId="5" borderId="10" xfId="0" applyNumberFormat="1" applyFont="1" applyFill="1" applyBorder="1" applyAlignment="1">
      <alignment vertical="center" shrinkToFit="1"/>
    </xf>
    <xf numFmtId="203" fontId="4" fillId="5" borderId="11" xfId="0" applyNumberFormat="1" applyFont="1" applyFill="1" applyBorder="1" applyAlignment="1">
      <alignment vertical="center" shrinkToFit="1"/>
    </xf>
    <xf numFmtId="203" fontId="4" fillId="6" borderId="10" xfId="0" applyNumberFormat="1" applyFont="1" applyFill="1" applyBorder="1" applyAlignment="1">
      <alignment vertical="center" shrinkToFit="1"/>
    </xf>
    <xf numFmtId="203" fontId="4" fillId="6" borderId="11" xfId="0" applyNumberFormat="1" applyFont="1" applyFill="1" applyBorder="1" applyAlignment="1">
      <alignment vertical="center" shrinkToFit="1"/>
    </xf>
    <xf numFmtId="201" fontId="4" fillId="0" borderId="10" xfId="0" quotePrefix="1" applyNumberFormat="1" applyFont="1" applyBorder="1" applyAlignment="1">
      <alignment vertical="center" shrinkToFit="1"/>
    </xf>
    <xf numFmtId="0" fontId="4" fillId="0" borderId="12" xfId="0" applyFont="1" applyBorder="1" applyAlignment="1">
      <alignment vertical="center" shrinkToFi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8" fillId="0" borderId="53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192" fontId="4" fillId="2" borderId="25" xfId="0" applyNumberFormat="1" applyFont="1" applyFill="1" applyBorder="1" applyAlignment="1">
      <alignment horizontal="right" vertical="center" shrinkToFit="1"/>
    </xf>
    <xf numFmtId="192" fontId="4" fillId="2" borderId="27" xfId="0" applyNumberFormat="1" applyFont="1" applyFill="1" applyBorder="1" applyAlignment="1">
      <alignment horizontal="right" vertical="center" shrinkToFit="1"/>
    </xf>
    <xf numFmtId="192" fontId="4" fillId="2" borderId="29" xfId="0" applyNumberFormat="1" applyFont="1" applyFill="1" applyBorder="1" applyAlignment="1">
      <alignment horizontal="right" vertical="center" shrinkToFit="1"/>
    </xf>
    <xf numFmtId="0" fontId="4" fillId="0" borderId="9" xfId="0" applyFont="1" applyBorder="1" applyAlignment="1">
      <alignment horizontal="center" vertical="center"/>
    </xf>
    <xf numFmtId="0" fontId="4" fillId="0" borderId="54" xfId="0" applyFont="1" applyBorder="1">
      <alignment vertical="center"/>
    </xf>
    <xf numFmtId="182" fontId="4" fillId="0" borderId="55" xfId="0" applyNumberFormat="1" applyFont="1" applyBorder="1" applyAlignment="1">
      <alignment vertical="center" shrinkToFit="1"/>
    </xf>
    <xf numFmtId="181" fontId="4" fillId="0" borderId="10" xfId="0" applyNumberFormat="1" applyFont="1" applyBorder="1">
      <alignment vertical="center"/>
    </xf>
    <xf numFmtId="181" fontId="4" fillId="0" borderId="11" xfId="0" applyNumberFormat="1" applyFont="1" applyBorder="1">
      <alignment vertical="center"/>
    </xf>
    <xf numFmtId="182" fontId="4" fillId="0" borderId="56" xfId="0" applyNumberFormat="1" applyFont="1" applyBorder="1" applyAlignment="1">
      <alignment vertical="center" shrinkToFit="1"/>
    </xf>
    <xf numFmtId="181" fontId="4" fillId="0" borderId="12" xfId="0" applyNumberFormat="1" applyFont="1" applyBorder="1">
      <alignment vertical="center"/>
    </xf>
    <xf numFmtId="181" fontId="4" fillId="0" borderId="13" xfId="0" applyNumberFormat="1" applyFont="1" applyBorder="1">
      <alignment vertical="center"/>
    </xf>
    <xf numFmtId="0" fontId="4" fillId="0" borderId="11" xfId="0" applyFont="1" applyBorder="1" applyAlignment="1">
      <alignment horizontal="center" vertical="center" shrinkToFit="1"/>
    </xf>
    <xf numFmtId="184" fontId="4" fillId="0" borderId="55" xfId="0" applyNumberFormat="1" applyFont="1" applyBorder="1" applyAlignment="1">
      <alignment vertical="center" shrinkToFit="1"/>
    </xf>
    <xf numFmtId="184" fontId="4" fillId="0" borderId="56" xfId="0" applyNumberFormat="1" applyFont="1" applyBorder="1" applyAlignment="1">
      <alignment vertical="center" shrinkToFit="1"/>
    </xf>
    <xf numFmtId="201" fontId="4" fillId="0" borderId="11" xfId="0" applyNumberFormat="1" applyFont="1" applyBorder="1" applyAlignment="1">
      <alignment vertical="center" shrinkToFit="1"/>
    </xf>
    <xf numFmtId="201" fontId="4" fillId="0" borderId="12" xfId="0" applyNumberFormat="1" applyFont="1" applyBorder="1" applyAlignment="1">
      <alignment vertical="center" shrinkToFit="1"/>
    </xf>
    <xf numFmtId="201" fontId="4" fillId="0" borderId="13" xfId="0" applyNumberFormat="1" applyFont="1" applyBorder="1" applyAlignment="1">
      <alignment vertical="center" shrinkToFit="1"/>
    </xf>
    <xf numFmtId="184" fontId="4" fillId="0" borderId="56" xfId="0" applyNumberFormat="1" applyFont="1" applyFill="1" applyBorder="1" applyAlignment="1">
      <alignment vertical="center" shrinkToFit="1"/>
    </xf>
    <xf numFmtId="190" fontId="4" fillId="0" borderId="11" xfId="0" applyNumberFormat="1" applyFont="1" applyBorder="1">
      <alignment vertical="center"/>
    </xf>
    <xf numFmtId="190" fontId="4" fillId="0" borderId="13" xfId="0" applyNumberFormat="1" applyFont="1" applyBorder="1">
      <alignment vertical="center"/>
    </xf>
    <xf numFmtId="184" fontId="4" fillId="0" borderId="55" xfId="0" applyNumberFormat="1" applyFont="1" applyFill="1" applyBorder="1" applyAlignment="1">
      <alignment vertical="center" shrinkToFit="1"/>
    </xf>
    <xf numFmtId="0" fontId="4" fillId="0" borderId="11" xfId="0" applyFont="1" applyBorder="1" applyAlignment="1">
      <alignment horizontal="center" vertical="center"/>
    </xf>
    <xf numFmtId="201" fontId="4" fillId="0" borderId="10" xfId="0" applyNumberFormat="1" applyFont="1" applyBorder="1">
      <alignment vertical="center"/>
    </xf>
    <xf numFmtId="201" fontId="4" fillId="0" borderId="11" xfId="0" applyNumberFormat="1" applyFont="1" applyBorder="1">
      <alignment vertical="center"/>
    </xf>
    <xf numFmtId="201" fontId="4" fillId="0" borderId="12" xfId="0" applyNumberFormat="1" applyFont="1" applyBorder="1">
      <alignment vertical="center"/>
    </xf>
    <xf numFmtId="201" fontId="4" fillId="0" borderId="13" xfId="0" applyNumberFormat="1" applyFont="1" applyBorder="1">
      <alignment vertical="center"/>
    </xf>
    <xf numFmtId="181" fontId="4" fillId="0" borderId="30" xfId="0" applyNumberFormat="1" applyFont="1" applyBorder="1" applyAlignment="1">
      <alignment vertical="center" shrinkToFit="1"/>
    </xf>
    <xf numFmtId="181" fontId="4" fillId="0" borderId="46" xfId="0" applyNumberFormat="1" applyFont="1" applyBorder="1" applyAlignment="1">
      <alignment vertical="center" shrinkToFit="1"/>
    </xf>
    <xf numFmtId="0" fontId="4" fillId="0" borderId="57" xfId="0" applyFont="1" applyBorder="1" applyAlignment="1">
      <alignment horizontal="center" vertical="center" shrinkToFit="1"/>
    </xf>
    <xf numFmtId="0" fontId="4" fillId="0" borderId="58" xfId="0" applyFont="1" applyBorder="1" applyAlignment="1">
      <alignment horizontal="center" vertical="center" shrinkToFit="1"/>
    </xf>
    <xf numFmtId="0" fontId="4" fillId="0" borderId="2" xfId="0" applyFont="1" applyBorder="1" applyAlignment="1">
      <alignment vertical="center" shrinkToFit="1"/>
    </xf>
    <xf numFmtId="0" fontId="4" fillId="0" borderId="27" xfId="0" applyFont="1" applyBorder="1" applyAlignment="1">
      <alignment horizontal="center" vertical="center" shrinkToFit="1"/>
    </xf>
    <xf numFmtId="187" fontId="4" fillId="0" borderId="46" xfId="0" applyNumberFormat="1" applyFont="1" applyBorder="1" applyAlignment="1">
      <alignment vertical="center" shrinkToFit="1"/>
    </xf>
    <xf numFmtId="187" fontId="4" fillId="0" borderId="30" xfId="0" applyNumberFormat="1" applyFont="1" applyBorder="1" applyAlignment="1">
      <alignment vertical="center" shrinkToFit="1"/>
    </xf>
    <xf numFmtId="0" fontId="4" fillId="0" borderId="31" xfId="0" applyFont="1" applyFill="1" applyBorder="1" applyAlignment="1">
      <alignment horizontal="right" vertical="center" shrinkToFit="1"/>
    </xf>
    <xf numFmtId="187" fontId="4" fillId="0" borderId="50" xfId="0" applyNumberFormat="1" applyFont="1" applyFill="1" applyBorder="1" applyAlignment="1">
      <alignment vertical="center" shrinkToFit="1"/>
    </xf>
    <xf numFmtId="177" fontId="4" fillId="2" borderId="45" xfId="0" applyNumberFormat="1" applyFont="1" applyFill="1" applyBorder="1" applyAlignment="1">
      <alignment vertical="center" shrinkToFit="1"/>
    </xf>
    <xf numFmtId="177" fontId="4" fillId="2" borderId="35" xfId="0" applyNumberFormat="1" applyFont="1" applyFill="1" applyBorder="1" applyAlignment="1">
      <alignment vertical="center" shrinkToFit="1"/>
    </xf>
    <xf numFmtId="177" fontId="4" fillId="0" borderId="26" xfId="0" applyNumberFormat="1" applyFont="1" applyBorder="1" applyAlignment="1">
      <alignment vertical="center" shrinkToFit="1"/>
    </xf>
    <xf numFmtId="177" fontId="4" fillId="0" borderId="31" xfId="0" applyNumberFormat="1" applyFont="1" applyBorder="1" applyAlignment="1">
      <alignment vertical="center" shrinkToFit="1"/>
    </xf>
    <xf numFmtId="0" fontId="4" fillId="0" borderId="31" xfId="0" applyFont="1" applyFill="1" applyBorder="1" applyAlignment="1">
      <alignment vertical="center" shrinkToFit="1"/>
    </xf>
    <xf numFmtId="181" fontId="4" fillId="0" borderId="59" xfId="0" applyNumberFormat="1" applyFont="1" applyFill="1" applyBorder="1" applyAlignment="1">
      <alignment vertical="center" shrinkToFit="1"/>
    </xf>
    <xf numFmtId="181" fontId="4" fillId="0" borderId="60" xfId="0" applyNumberFormat="1" applyFont="1" applyFill="1" applyBorder="1" applyAlignment="1">
      <alignment vertical="center" shrinkToFit="1"/>
    </xf>
    <xf numFmtId="181" fontId="4" fillId="0" borderId="61" xfId="0" applyNumberFormat="1" applyFont="1" applyFill="1" applyBorder="1" applyAlignment="1">
      <alignment vertical="center" shrinkToFit="1"/>
    </xf>
    <xf numFmtId="181" fontId="4" fillId="0" borderId="62" xfId="0" applyNumberFormat="1" applyFont="1" applyFill="1" applyBorder="1" applyAlignment="1">
      <alignment vertical="center" shrinkToFit="1"/>
    </xf>
    <xf numFmtId="181" fontId="4" fillId="0" borderId="63" xfId="0" applyNumberFormat="1" applyFont="1" applyFill="1" applyBorder="1" applyAlignment="1">
      <alignment vertical="center" shrinkToFit="1"/>
    </xf>
    <xf numFmtId="178" fontId="4" fillId="2" borderId="59" xfId="0" applyNumberFormat="1" applyFont="1" applyFill="1" applyBorder="1" applyAlignment="1">
      <alignment vertical="center" shrinkToFit="1"/>
    </xf>
    <xf numFmtId="178" fontId="4" fillId="0" borderId="59" xfId="0" applyNumberFormat="1" applyFont="1" applyBorder="1" applyAlignment="1">
      <alignment vertical="center" shrinkToFit="1"/>
    </xf>
    <xf numFmtId="178" fontId="4" fillId="0" borderId="60" xfId="0" applyNumberFormat="1" applyFont="1" applyBorder="1" applyAlignment="1">
      <alignment vertical="center" shrinkToFit="1"/>
    </xf>
    <xf numFmtId="191" fontId="4" fillId="0" borderId="61" xfId="0" applyNumberFormat="1" applyFont="1" applyBorder="1" applyAlignment="1">
      <alignment horizontal="center" vertical="center" shrinkToFit="1"/>
    </xf>
    <xf numFmtId="178" fontId="4" fillId="2" borderId="61" xfId="0" applyNumberFormat="1" applyFont="1" applyFill="1" applyBorder="1" applyAlignment="1">
      <alignment vertical="center" shrinkToFit="1"/>
    </xf>
    <xf numFmtId="178" fontId="4" fillId="0" borderId="61" xfId="0" applyNumberFormat="1" applyFont="1" applyBorder="1" applyAlignment="1">
      <alignment vertical="center" shrinkToFit="1"/>
    </xf>
    <xf numFmtId="178" fontId="4" fillId="0" borderId="62" xfId="0" applyNumberFormat="1" applyFont="1" applyBorder="1" applyAlignment="1">
      <alignment vertical="center" shrinkToFit="1"/>
    </xf>
    <xf numFmtId="178" fontId="4" fillId="2" borderId="63" xfId="0" applyNumberFormat="1" applyFont="1" applyFill="1" applyBorder="1" applyAlignment="1">
      <alignment vertical="center" shrinkToFit="1"/>
    </xf>
    <xf numFmtId="192" fontId="4" fillId="2" borderId="64" xfId="0" applyNumberFormat="1" applyFont="1" applyFill="1" applyBorder="1" applyAlignment="1">
      <alignment horizontal="center" vertical="center" shrinkToFit="1"/>
    </xf>
    <xf numFmtId="192" fontId="4" fillId="2" borderId="35" xfId="0" applyNumberFormat="1" applyFont="1" applyFill="1" applyBorder="1" applyAlignment="1">
      <alignment horizontal="center" vertical="center" shrinkToFit="1"/>
    </xf>
    <xf numFmtId="178" fontId="4" fillId="2" borderId="35" xfId="0" applyNumberFormat="1" applyFont="1" applyFill="1" applyBorder="1" applyAlignment="1">
      <alignment vertical="center" shrinkToFit="1"/>
    </xf>
    <xf numFmtId="188" fontId="4" fillId="0" borderId="28" xfId="0" applyNumberFormat="1" applyFont="1" applyBorder="1" applyAlignment="1">
      <alignment vertical="center" shrinkToFit="1"/>
    </xf>
    <xf numFmtId="181" fontId="4" fillId="0" borderId="39" xfId="0" applyNumberFormat="1" applyFont="1" applyBorder="1" applyAlignment="1">
      <alignment vertical="center" shrinkToFit="1"/>
    </xf>
    <xf numFmtId="191" fontId="4" fillId="0" borderId="35" xfId="0" applyNumberFormat="1" applyFont="1" applyBorder="1" applyAlignment="1">
      <alignment horizontal="center" vertical="center" shrinkToFit="1"/>
    </xf>
    <xf numFmtId="191" fontId="4" fillId="5" borderId="35" xfId="0" applyNumberFormat="1" applyFont="1" applyFill="1" applyBorder="1" applyAlignment="1">
      <alignment horizontal="center" vertical="center" shrinkToFit="1"/>
    </xf>
    <xf numFmtId="178" fontId="4" fillId="5" borderId="35" xfId="0" applyNumberFormat="1" applyFont="1" applyFill="1" applyBorder="1" applyAlignment="1">
      <alignment vertical="center" shrinkToFit="1"/>
    </xf>
    <xf numFmtId="184" fontId="4" fillId="2" borderId="35" xfId="0" applyNumberFormat="1" applyFont="1" applyFill="1" applyBorder="1" applyAlignment="1">
      <alignment horizontal="center" vertical="center" shrinkToFit="1"/>
    </xf>
    <xf numFmtId="184" fontId="4" fillId="2" borderId="65" xfId="0" applyNumberFormat="1" applyFont="1" applyFill="1" applyBorder="1" applyAlignment="1">
      <alignment horizontal="center" vertical="center" shrinkToFit="1"/>
    </xf>
    <xf numFmtId="0" fontId="4" fillId="0" borderId="59" xfId="0" applyFont="1" applyBorder="1" applyAlignment="1">
      <alignment horizontal="center" vertical="center" shrinkToFit="1"/>
    </xf>
    <xf numFmtId="0" fontId="4" fillId="0" borderId="61" xfId="0" applyFont="1" applyBorder="1" applyAlignment="1">
      <alignment horizontal="center" vertical="center" shrinkToFit="1"/>
    </xf>
    <xf numFmtId="0" fontId="4" fillId="0" borderId="66" xfId="0" applyFont="1" applyBorder="1" applyAlignment="1">
      <alignment horizontal="center" vertical="center" shrinkToFit="1"/>
    </xf>
    <xf numFmtId="178" fontId="4" fillId="0" borderId="26" xfId="0" applyNumberFormat="1" applyFont="1" applyBorder="1" applyAlignment="1">
      <alignment vertical="center" shrinkToFit="1"/>
    </xf>
    <xf numFmtId="193" fontId="4" fillId="0" borderId="26" xfId="0" applyNumberFormat="1" applyFont="1" applyBorder="1" applyAlignment="1">
      <alignment vertical="center" shrinkToFit="1"/>
    </xf>
    <xf numFmtId="178" fontId="4" fillId="0" borderId="28" xfId="0" applyNumberFormat="1" applyFont="1" applyBorder="1" applyAlignment="1">
      <alignment vertical="center" shrinkToFit="1"/>
    </xf>
    <xf numFmtId="193" fontId="4" fillId="0" borderId="28" xfId="0" applyNumberFormat="1" applyFont="1" applyBorder="1" applyAlignment="1">
      <alignment vertical="center" shrinkToFit="1"/>
    </xf>
    <xf numFmtId="178" fontId="4" fillId="0" borderId="31" xfId="0" applyNumberFormat="1" applyFont="1" applyBorder="1" applyAlignment="1">
      <alignment vertical="center" shrinkToFit="1"/>
    </xf>
    <xf numFmtId="0" fontId="4" fillId="0" borderId="65" xfId="0" applyFont="1" applyBorder="1" applyAlignment="1">
      <alignment vertical="center" shrinkToFit="1"/>
    </xf>
    <xf numFmtId="0" fontId="4" fillId="0" borderId="67" xfId="0" applyFont="1" applyFill="1" applyBorder="1" applyAlignment="1">
      <alignment horizontal="right" vertical="center" shrinkToFit="1"/>
    </xf>
    <xf numFmtId="187" fontId="4" fillId="0" borderId="68" xfId="0" applyNumberFormat="1" applyFont="1" applyBorder="1" applyAlignment="1">
      <alignment vertical="center" shrinkToFit="1"/>
    </xf>
    <xf numFmtId="0" fontId="4" fillId="0" borderId="47" xfId="0" applyFont="1" applyFill="1" applyBorder="1" applyAlignment="1">
      <alignment vertical="center" shrinkToFit="1"/>
    </xf>
    <xf numFmtId="194" fontId="4" fillId="2" borderId="63" xfId="0" applyNumberFormat="1" applyFont="1" applyFill="1" applyBorder="1" applyAlignment="1">
      <alignment vertical="center" shrinkToFit="1"/>
    </xf>
    <xf numFmtId="195" fontId="4" fillId="0" borderId="28" xfId="0" applyNumberFormat="1" applyFont="1" applyBorder="1" applyAlignment="1">
      <alignment vertical="center" shrinkToFit="1"/>
    </xf>
    <xf numFmtId="184" fontId="4" fillId="0" borderId="45" xfId="0" applyNumberFormat="1" applyFont="1" applyBorder="1" applyAlignment="1">
      <alignment horizontal="center" vertical="center" shrinkToFit="1"/>
    </xf>
    <xf numFmtId="184" fontId="4" fillId="0" borderId="35" xfId="0" applyNumberFormat="1" applyFont="1" applyBorder="1" applyAlignment="1">
      <alignment horizontal="center" vertical="center" shrinkToFit="1"/>
    </xf>
    <xf numFmtId="0" fontId="4" fillId="0" borderId="57" xfId="0" applyFont="1" applyFill="1" applyBorder="1" applyAlignment="1">
      <alignment horizontal="center" vertical="center" shrinkToFit="1"/>
    </xf>
    <xf numFmtId="0" fontId="4" fillId="0" borderId="58" xfId="0" applyFont="1" applyFill="1" applyBorder="1" applyAlignment="1">
      <alignment horizontal="center" vertical="center" shrinkToFit="1"/>
    </xf>
    <xf numFmtId="184" fontId="4" fillId="0" borderId="66" xfId="0" applyNumberFormat="1" applyFont="1" applyFill="1" applyBorder="1" applyAlignment="1">
      <alignment horizontal="center" vertical="center" shrinkToFit="1"/>
    </xf>
    <xf numFmtId="186" fontId="4" fillId="7" borderId="31" xfId="0" applyNumberFormat="1" applyFont="1" applyFill="1" applyBorder="1" applyAlignment="1">
      <alignment vertical="center" shrinkToFit="1"/>
    </xf>
    <xf numFmtId="0" fontId="4" fillId="0" borderId="65" xfId="0" applyFont="1" applyFill="1" applyBorder="1" applyAlignment="1">
      <alignment vertical="center" shrinkToFit="1"/>
    </xf>
    <xf numFmtId="191" fontId="4" fillId="0" borderId="69" xfId="0" applyNumberFormat="1" applyFont="1" applyBorder="1" applyAlignment="1">
      <alignment horizontal="center" vertical="center" shrinkToFit="1"/>
    </xf>
    <xf numFmtId="190" fontId="4" fillId="2" borderId="70" xfId="0" applyNumberFormat="1" applyFont="1" applyFill="1" applyBorder="1" applyAlignment="1">
      <alignment vertical="center" shrinkToFit="1"/>
    </xf>
    <xf numFmtId="190" fontId="4" fillId="0" borderId="70" xfId="0" applyNumberFormat="1" applyFont="1" applyBorder="1" applyAlignment="1">
      <alignment vertical="center" shrinkToFit="1"/>
    </xf>
    <xf numFmtId="191" fontId="4" fillId="0" borderId="58" xfId="0" applyNumberFormat="1" applyFont="1" applyBorder="1" applyAlignment="1">
      <alignment horizontal="center" vertical="center" shrinkToFit="1"/>
    </xf>
    <xf numFmtId="190" fontId="4" fillId="2" borderId="61" xfId="0" applyNumberFormat="1" applyFont="1" applyFill="1" applyBorder="1" applyAlignment="1">
      <alignment vertical="center" shrinkToFit="1"/>
    </xf>
    <xf numFmtId="190" fontId="4" fillId="0" borderId="61" xfId="0" applyNumberFormat="1" applyFont="1" applyBorder="1" applyAlignment="1">
      <alignment vertical="center" shrinkToFit="1"/>
    </xf>
    <xf numFmtId="191" fontId="4" fillId="0" borderId="66" xfId="0" applyNumberFormat="1" applyFont="1" applyBorder="1" applyAlignment="1">
      <alignment horizontal="center" vertical="center" shrinkToFit="1"/>
    </xf>
    <xf numFmtId="190" fontId="4" fillId="2" borderId="63" xfId="0" applyNumberFormat="1" applyFont="1" applyFill="1" applyBorder="1" applyAlignment="1">
      <alignment vertical="center" shrinkToFit="1"/>
    </xf>
    <xf numFmtId="196" fontId="4" fillId="2" borderId="63" xfId="0" applyNumberFormat="1" applyFont="1" applyFill="1" applyBorder="1" applyAlignment="1">
      <alignment vertical="center" shrinkToFit="1"/>
    </xf>
    <xf numFmtId="190" fontId="4" fillId="0" borderId="63" xfId="0" applyNumberFormat="1" applyFont="1" applyBorder="1" applyAlignment="1">
      <alignment vertical="center" shrinkToFit="1"/>
    </xf>
    <xf numFmtId="187" fontId="4" fillId="0" borderId="72" xfId="0" applyNumberFormat="1" applyFont="1" applyBorder="1" applyAlignment="1">
      <alignment vertical="center" shrinkToFit="1"/>
    </xf>
    <xf numFmtId="191" fontId="4" fillId="2" borderId="69" xfId="0" applyNumberFormat="1" applyFont="1" applyFill="1" applyBorder="1" applyAlignment="1">
      <alignment horizontal="center" vertical="center" shrinkToFit="1"/>
    </xf>
    <xf numFmtId="191" fontId="4" fillId="2" borderId="58" xfId="0" applyNumberFormat="1" applyFont="1" applyFill="1" applyBorder="1" applyAlignment="1">
      <alignment horizontal="center" vertical="center" shrinkToFit="1"/>
    </xf>
    <xf numFmtId="191" fontId="4" fillId="2" borderId="66" xfId="0" applyNumberFormat="1" applyFont="1" applyFill="1" applyBorder="1" applyAlignment="1">
      <alignment horizontal="center" vertical="center" shrinkToFit="1"/>
    </xf>
    <xf numFmtId="0" fontId="3" fillId="0" borderId="0" xfId="0" applyFont="1" applyBorder="1">
      <alignment vertical="center"/>
    </xf>
    <xf numFmtId="0" fontId="4" fillId="0" borderId="35" xfId="0" applyFont="1" applyFill="1" applyBorder="1" applyAlignment="1">
      <alignment horizontal="center" vertical="center" shrinkToFit="1"/>
    </xf>
    <xf numFmtId="0" fontId="4" fillId="0" borderId="28" xfId="0" applyFont="1" applyFill="1" applyBorder="1" applyAlignment="1">
      <alignment horizontal="center" vertical="center" shrinkToFit="1"/>
    </xf>
    <xf numFmtId="0" fontId="4" fillId="0" borderId="39" xfId="0" applyFont="1" applyFill="1" applyBorder="1" applyAlignment="1">
      <alignment horizontal="center" vertical="center" shrinkToFit="1"/>
    </xf>
    <xf numFmtId="0" fontId="4" fillId="0" borderId="30" xfId="0" applyFont="1" applyFill="1" applyBorder="1" applyAlignment="1">
      <alignment horizontal="center" vertical="center" shrinkToFit="1"/>
    </xf>
    <xf numFmtId="191" fontId="4" fillId="0" borderId="73" xfId="0" applyNumberFormat="1" applyFont="1" applyBorder="1" applyAlignment="1">
      <alignment horizontal="center" vertical="center" shrinkToFit="1"/>
    </xf>
    <xf numFmtId="181" fontId="4" fillId="0" borderId="30" xfId="0" applyNumberFormat="1" applyFont="1" applyFill="1" applyBorder="1" applyAlignment="1">
      <alignment vertical="center" shrinkToFit="1"/>
    </xf>
    <xf numFmtId="192" fontId="4" fillId="2" borderId="74" xfId="0" applyNumberFormat="1" applyFont="1" applyFill="1" applyBorder="1" applyAlignment="1">
      <alignment horizontal="center" vertical="center" shrinkToFit="1"/>
    </xf>
    <xf numFmtId="192" fontId="4" fillId="2" borderId="62" xfId="0" applyNumberFormat="1" applyFont="1" applyFill="1" applyBorder="1" applyAlignment="1">
      <alignment horizontal="center" vertical="center" shrinkToFit="1"/>
    </xf>
    <xf numFmtId="0" fontId="4" fillId="3" borderId="62" xfId="0" applyFont="1" applyFill="1" applyBorder="1" applyAlignment="1">
      <alignment horizontal="center" vertical="center" shrinkToFit="1"/>
    </xf>
    <xf numFmtId="181" fontId="4" fillId="2" borderId="35" xfId="0" applyNumberFormat="1" applyFont="1" applyFill="1" applyBorder="1" applyAlignment="1">
      <alignment vertical="center" shrinkToFit="1"/>
    </xf>
    <xf numFmtId="181" fontId="4" fillId="2" borderId="62" xfId="0" applyNumberFormat="1" applyFont="1" applyFill="1" applyBorder="1" applyAlignment="1">
      <alignment vertical="center" shrinkToFit="1"/>
    </xf>
    <xf numFmtId="181" fontId="4" fillId="0" borderId="35" xfId="0" applyNumberFormat="1" applyFont="1" applyBorder="1" applyAlignment="1">
      <alignment vertical="center" shrinkToFit="1"/>
    </xf>
    <xf numFmtId="181" fontId="4" fillId="0" borderId="62" xfId="0" applyNumberFormat="1" applyFont="1" applyBorder="1" applyAlignment="1">
      <alignment vertical="center" shrinkToFit="1"/>
    </xf>
    <xf numFmtId="184" fontId="4" fillId="2" borderId="62" xfId="0" applyNumberFormat="1" applyFont="1" applyFill="1" applyBorder="1" applyAlignment="1">
      <alignment horizontal="center" vertical="center" shrinkToFit="1"/>
    </xf>
    <xf numFmtId="184" fontId="4" fillId="2" borderId="72" xfId="0" applyNumberFormat="1" applyFont="1" applyFill="1" applyBorder="1" applyAlignment="1">
      <alignment horizontal="center" vertical="center" shrinkToFit="1"/>
    </xf>
    <xf numFmtId="178" fontId="4" fillId="2" borderId="60" xfId="0" applyNumberFormat="1" applyFont="1" applyFill="1" applyBorder="1" applyAlignment="1">
      <alignment vertical="center" shrinkToFit="1"/>
    </xf>
    <xf numFmtId="178" fontId="4" fillId="2" borderId="62" xfId="0" applyNumberFormat="1" applyFont="1" applyFill="1" applyBorder="1" applyAlignment="1">
      <alignment vertical="center" shrinkToFit="1"/>
    </xf>
    <xf numFmtId="178" fontId="4" fillId="2" borderId="35" xfId="0" applyNumberFormat="1" applyFont="1" applyFill="1" applyBorder="1" applyAlignment="1">
      <alignment horizontal="right" vertical="center" shrinkToFit="1"/>
    </xf>
    <xf numFmtId="176" fontId="4" fillId="0" borderId="28" xfId="0" applyNumberFormat="1" applyFont="1" applyFill="1" applyBorder="1" applyAlignment="1">
      <alignment horizontal="center" vertical="center" shrinkToFit="1"/>
    </xf>
    <xf numFmtId="177" fontId="4" fillId="0" borderId="39" xfId="0" applyNumberFormat="1" applyFont="1" applyFill="1" applyBorder="1" applyAlignment="1">
      <alignment vertical="center" shrinkToFit="1"/>
    </xf>
    <xf numFmtId="177" fontId="4" fillId="0" borderId="30" xfId="0" applyNumberFormat="1" applyFont="1" applyFill="1" applyBorder="1" applyAlignment="1">
      <alignment vertical="center" shrinkToFit="1"/>
    </xf>
    <xf numFmtId="177" fontId="4" fillId="0" borderId="35" xfId="0" applyNumberFormat="1" applyFont="1" applyFill="1" applyBorder="1" applyAlignment="1">
      <alignment vertical="center" shrinkToFit="1"/>
    </xf>
    <xf numFmtId="179" fontId="4" fillId="0" borderId="28" xfId="0" applyNumberFormat="1" applyFont="1" applyBorder="1" applyAlignment="1">
      <alignment vertical="center" shrinkToFit="1"/>
    </xf>
    <xf numFmtId="187" fontId="4" fillId="0" borderId="16" xfId="0" applyNumberFormat="1" applyFont="1" applyBorder="1">
      <alignment vertical="center"/>
    </xf>
    <xf numFmtId="187" fontId="4" fillId="0" borderId="13" xfId="0" applyNumberFormat="1" applyFont="1" applyBorder="1">
      <alignment vertical="center"/>
    </xf>
    <xf numFmtId="0" fontId="4" fillId="0" borderId="2" xfId="0" applyFont="1" applyBorder="1" applyAlignment="1">
      <alignment horizontal="center" vertical="center" shrinkToFit="1"/>
    </xf>
    <xf numFmtId="190" fontId="4" fillId="0" borderId="11" xfId="0" applyNumberFormat="1" applyFont="1" applyBorder="1" applyAlignment="1">
      <alignment vertical="center" shrinkToFit="1"/>
    </xf>
    <xf numFmtId="190" fontId="4" fillId="0" borderId="2" xfId="0" applyNumberFormat="1" applyFont="1" applyBorder="1">
      <alignment vertical="center"/>
    </xf>
    <xf numFmtId="190" fontId="4" fillId="0" borderId="15" xfId="0" applyNumberFormat="1" applyFont="1" applyBorder="1" applyAlignment="1">
      <alignment vertical="center" shrinkToFit="1"/>
    </xf>
    <xf numFmtId="190" fontId="4" fillId="0" borderId="13" xfId="0" applyNumberFormat="1" applyFont="1" applyBorder="1" applyAlignment="1">
      <alignment vertical="center" shrinkToFit="1"/>
    </xf>
    <xf numFmtId="190" fontId="4" fillId="0" borderId="16" xfId="0" applyNumberFormat="1" applyFont="1" applyBorder="1" applyAlignment="1">
      <alignment vertical="center" shrinkToFit="1"/>
    </xf>
    <xf numFmtId="0" fontId="4" fillId="0" borderId="15" xfId="0" applyFont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190" fontId="4" fillId="0" borderId="0" xfId="0" applyNumberFormat="1" applyFont="1" applyBorder="1">
      <alignment vertical="center"/>
    </xf>
    <xf numFmtId="177" fontId="4" fillId="0" borderId="0" xfId="0" applyNumberFormat="1" applyFont="1" applyAlignment="1">
      <alignment horizontal="center" vertical="center" shrinkToFit="1"/>
    </xf>
    <xf numFmtId="202" fontId="4" fillId="2" borderId="31" xfId="0" applyNumberFormat="1" applyFont="1" applyFill="1" applyBorder="1" applyAlignment="1">
      <alignment vertical="center" shrinkToFit="1"/>
    </xf>
    <xf numFmtId="0" fontId="4" fillId="2" borderId="31" xfId="0" applyFont="1" applyFill="1" applyBorder="1" applyAlignment="1">
      <alignment vertical="center" shrinkToFit="1"/>
    </xf>
    <xf numFmtId="0" fontId="4" fillId="2" borderId="47" xfId="0" applyFont="1" applyFill="1" applyBorder="1" applyAlignment="1">
      <alignment vertical="center" shrinkToFit="1"/>
    </xf>
    <xf numFmtId="0" fontId="4" fillId="0" borderId="23" xfId="0" applyFont="1" applyBorder="1" applyAlignment="1">
      <alignment horizontal="center" vertical="center" shrinkToFit="1"/>
    </xf>
    <xf numFmtId="197" fontId="4" fillId="2" borderId="43" xfId="0" applyNumberFormat="1" applyFont="1" applyFill="1" applyBorder="1" applyAlignment="1">
      <alignment horizontal="center" vertical="center" shrinkToFit="1"/>
    </xf>
    <xf numFmtId="197" fontId="4" fillId="2" borderId="28" xfId="0" applyNumberFormat="1" applyFont="1" applyFill="1" applyBorder="1" applyAlignment="1">
      <alignment horizontal="center" vertical="center" shrinkToFit="1"/>
    </xf>
    <xf numFmtId="197" fontId="4" fillId="2" borderId="36" xfId="0" applyNumberFormat="1" applyFont="1" applyFill="1" applyBorder="1" applyAlignment="1">
      <alignment horizontal="center" vertical="center" shrinkToFit="1"/>
    </xf>
    <xf numFmtId="197" fontId="4" fillId="0" borderId="27" xfId="0" applyNumberFormat="1" applyFont="1" applyBorder="1" applyAlignment="1">
      <alignment horizontal="center" vertical="center" shrinkToFit="1"/>
    </xf>
    <xf numFmtId="197" fontId="4" fillId="0" borderId="34" xfId="0" applyNumberFormat="1" applyFont="1" applyBorder="1" applyAlignment="1">
      <alignment horizontal="center" vertical="center" shrinkToFit="1"/>
    </xf>
    <xf numFmtId="197" fontId="4" fillId="0" borderId="75" xfId="0" applyNumberFormat="1" applyFont="1" applyBorder="1" applyAlignment="1">
      <alignment vertical="center" shrinkToFit="1"/>
    </xf>
    <xf numFmtId="197" fontId="4" fillId="0" borderId="27" xfId="0" applyNumberFormat="1" applyFont="1" applyBorder="1" applyAlignment="1">
      <alignment vertical="center" shrinkToFit="1"/>
    </xf>
    <xf numFmtId="190" fontId="4" fillId="2" borderId="37" xfId="0" applyNumberFormat="1" applyFont="1" applyFill="1" applyBorder="1" applyAlignment="1">
      <alignment vertical="center" shrinkToFit="1"/>
    </xf>
    <xf numFmtId="0" fontId="4" fillId="0" borderId="76" xfId="0" applyFont="1" applyBorder="1" applyAlignment="1">
      <alignment horizontal="center" vertical="center" shrinkToFit="1"/>
    </xf>
    <xf numFmtId="189" fontId="4" fillId="0" borderId="10" xfId="0" applyNumberFormat="1" applyFont="1" applyFill="1" applyBorder="1" applyAlignment="1">
      <alignment horizontal="center" vertical="center" shrinkToFit="1"/>
    </xf>
    <xf numFmtId="189" fontId="4" fillId="0" borderId="11" xfId="0" applyNumberFormat="1" applyFont="1" applyFill="1" applyBorder="1" applyAlignment="1">
      <alignment horizontal="center" vertical="center" shrinkToFit="1"/>
    </xf>
    <xf numFmtId="189" fontId="4" fillId="0" borderId="77" xfId="0" applyNumberFormat="1" applyFont="1" applyFill="1" applyBorder="1" applyAlignment="1">
      <alignment horizontal="center" vertical="center" shrinkToFit="1"/>
    </xf>
    <xf numFmtId="0" fontId="4" fillId="0" borderId="78" xfId="0" applyFont="1" applyBorder="1" applyAlignment="1">
      <alignment horizontal="left" vertical="center" shrinkToFit="1"/>
    </xf>
    <xf numFmtId="190" fontId="4" fillId="0" borderId="17" xfId="0" applyNumberFormat="1" applyFont="1" applyFill="1" applyBorder="1" applyAlignment="1">
      <alignment vertical="center" shrinkToFit="1"/>
    </xf>
    <xf numFmtId="0" fontId="4" fillId="0" borderId="79" xfId="0" applyFont="1" applyBorder="1" applyAlignment="1">
      <alignment horizontal="center" vertical="center" shrinkToFit="1"/>
    </xf>
    <xf numFmtId="0" fontId="4" fillId="0" borderId="80" xfId="0" applyFont="1" applyBorder="1" applyAlignment="1">
      <alignment horizontal="left" vertical="center" shrinkToFit="1"/>
    </xf>
    <xf numFmtId="189" fontId="4" fillId="0" borderId="81" xfId="0" applyNumberFormat="1" applyFont="1" applyFill="1" applyBorder="1" applyAlignment="1">
      <alignment horizontal="center" vertical="center" shrinkToFit="1"/>
    </xf>
    <xf numFmtId="0" fontId="4" fillId="0" borderId="82" xfId="0" applyFont="1" applyBorder="1" applyAlignment="1">
      <alignment horizontal="center" vertical="center" shrinkToFit="1"/>
    </xf>
    <xf numFmtId="190" fontId="4" fillId="0" borderId="24" xfId="0" applyNumberFormat="1" applyFont="1" applyFill="1" applyBorder="1" applyAlignment="1">
      <alignment vertical="center" shrinkToFit="1"/>
    </xf>
    <xf numFmtId="189" fontId="4" fillId="0" borderId="83" xfId="0" applyNumberFormat="1" applyFont="1" applyFill="1" applyBorder="1" applyAlignment="1">
      <alignment horizontal="center" vertical="center" shrinkToFit="1"/>
    </xf>
    <xf numFmtId="189" fontId="4" fillId="0" borderId="84" xfId="0" applyNumberFormat="1" applyFont="1" applyFill="1" applyBorder="1" applyAlignment="1">
      <alignment horizontal="center" vertical="center" shrinkToFit="1"/>
    </xf>
    <xf numFmtId="0" fontId="4" fillId="0" borderId="77" xfId="0" applyNumberFormat="1" applyFont="1" applyBorder="1" applyAlignment="1">
      <alignment horizontal="center" vertical="center" shrinkToFit="1"/>
    </xf>
    <xf numFmtId="0" fontId="4" fillId="0" borderId="81" xfId="0" applyNumberFormat="1" applyFont="1" applyBorder="1" applyAlignment="1">
      <alignment horizontal="center" vertical="center" shrinkToFit="1"/>
    </xf>
    <xf numFmtId="0" fontId="4" fillId="0" borderId="10" xfId="0" applyNumberFormat="1" applyFont="1" applyFill="1" applyBorder="1" applyAlignment="1">
      <alignment horizontal="center" vertical="center" shrinkToFit="1"/>
    </xf>
    <xf numFmtId="0" fontId="4" fillId="0" borderId="83" xfId="0" applyNumberFormat="1" applyFont="1" applyFill="1" applyBorder="1" applyAlignment="1">
      <alignment horizontal="center" vertical="center" shrinkToFit="1"/>
    </xf>
    <xf numFmtId="205" fontId="4" fillId="0" borderId="0" xfId="0" applyNumberFormat="1" applyFont="1" applyAlignment="1">
      <alignment vertical="center" shrinkToFit="1"/>
    </xf>
    <xf numFmtId="0" fontId="4" fillId="0" borderId="85" xfId="0" applyFont="1" applyBorder="1" applyAlignment="1">
      <alignment horizontal="center" vertical="center" shrinkToFit="1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horizontal="left" vertical="center"/>
    </xf>
    <xf numFmtId="189" fontId="4" fillId="0" borderId="0" xfId="0" applyNumberFormat="1" applyFont="1" applyFill="1" applyBorder="1" applyAlignment="1">
      <alignment horizontal="center" vertical="center" shrinkToFit="1"/>
    </xf>
    <xf numFmtId="191" fontId="4" fillId="0" borderId="0" xfId="0" applyNumberFormat="1" applyFont="1" applyFill="1" applyBorder="1" applyAlignment="1">
      <alignment horizontal="center" vertical="center" shrinkToFit="1"/>
    </xf>
    <xf numFmtId="189" fontId="4" fillId="0" borderId="0" xfId="0" applyNumberFormat="1" applyFont="1">
      <alignment vertical="center"/>
    </xf>
    <xf numFmtId="206" fontId="4" fillId="0" borderId="0" xfId="0" applyNumberFormat="1" applyFont="1" applyBorder="1" applyAlignment="1">
      <alignment vertical="center" shrinkToFit="1"/>
    </xf>
    <xf numFmtId="0" fontId="4" fillId="0" borderId="87" xfId="0" applyFont="1" applyBorder="1" applyAlignment="1">
      <alignment horizontal="center" vertical="center" shrinkToFit="1"/>
    </xf>
    <xf numFmtId="207" fontId="4" fillId="0" borderId="0" xfId="0" applyNumberFormat="1" applyFont="1" applyAlignment="1">
      <alignment horizontal="center" vertical="center" shrinkToFit="1"/>
    </xf>
    <xf numFmtId="184" fontId="4" fillId="0" borderId="35" xfId="0" applyNumberFormat="1" applyFont="1" applyFill="1" applyBorder="1" applyAlignment="1">
      <alignment horizontal="center" vertical="center" shrinkToFit="1"/>
    </xf>
    <xf numFmtId="184" fontId="4" fillId="0" borderId="45" xfId="0" applyNumberFormat="1" applyFont="1" applyFill="1" applyBorder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4" fillId="3" borderId="0" xfId="0" applyFont="1" applyFill="1" applyAlignment="1">
      <alignment horizontal="center" vertical="center"/>
    </xf>
    <xf numFmtId="187" fontId="4" fillId="0" borderId="19" xfId="0" applyNumberFormat="1" applyFont="1" applyFill="1" applyBorder="1" applyAlignment="1">
      <alignment vertical="center" shrinkToFit="1"/>
    </xf>
    <xf numFmtId="181" fontId="4" fillId="0" borderId="88" xfId="0" applyNumberFormat="1" applyFont="1" applyFill="1" applyBorder="1">
      <alignment vertical="center"/>
    </xf>
    <xf numFmtId="181" fontId="4" fillId="0" borderId="62" xfId="0" applyNumberFormat="1" applyFont="1" applyFill="1" applyBorder="1">
      <alignment vertical="center"/>
    </xf>
    <xf numFmtId="181" fontId="4" fillId="0" borderId="72" xfId="0" applyNumberFormat="1" applyFont="1" applyFill="1" applyBorder="1">
      <alignment vertical="center"/>
    </xf>
    <xf numFmtId="0" fontId="4" fillId="0" borderId="89" xfId="0" applyFont="1" applyBorder="1" applyAlignment="1">
      <alignment horizontal="center" vertical="center"/>
    </xf>
    <xf numFmtId="184" fontId="4" fillId="0" borderId="26" xfId="0" applyNumberFormat="1" applyFont="1" applyFill="1" applyBorder="1" applyAlignment="1">
      <alignment horizontal="center" vertical="center" shrinkToFit="1"/>
    </xf>
    <xf numFmtId="184" fontId="4" fillId="0" borderId="28" xfId="0" applyNumberFormat="1" applyFont="1" applyFill="1" applyBorder="1" applyAlignment="1">
      <alignment horizontal="center" vertical="center" shrinkToFit="1"/>
    </xf>
    <xf numFmtId="184" fontId="4" fillId="0" borderId="67" xfId="0" applyNumberFormat="1" applyFont="1" applyFill="1" applyBorder="1" applyAlignment="1">
      <alignment horizontal="center" vertical="center" shrinkToFit="1"/>
    </xf>
    <xf numFmtId="184" fontId="4" fillId="0" borderId="65" xfId="0" applyNumberFormat="1" applyFont="1" applyFill="1" applyBorder="1" applyAlignment="1">
      <alignment horizontal="center" vertical="center" shrinkToFit="1"/>
    </xf>
    <xf numFmtId="184" fontId="4" fillId="0" borderId="61" xfId="0" applyNumberFormat="1" applyFont="1" applyBorder="1" applyAlignment="1">
      <alignment horizontal="center" vertical="center" shrinkToFit="1"/>
    </xf>
    <xf numFmtId="184" fontId="4" fillId="0" borderId="59" xfId="0" applyNumberFormat="1" applyFont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/>
    </xf>
    <xf numFmtId="181" fontId="4" fillId="0" borderId="0" xfId="0" applyNumberFormat="1" applyFont="1" applyFill="1" applyBorder="1">
      <alignment vertical="center"/>
    </xf>
    <xf numFmtId="0" fontId="1" fillId="0" borderId="0" xfId="0" applyFont="1" applyFill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center"/>
    </xf>
    <xf numFmtId="178" fontId="4" fillId="0" borderId="0" xfId="0" applyNumberFormat="1" applyFont="1" applyFill="1" applyBorder="1" applyAlignment="1">
      <alignment vertical="center" shrinkToFit="1"/>
    </xf>
    <xf numFmtId="0" fontId="4" fillId="0" borderId="0" xfId="0" applyFont="1" applyFill="1" applyAlignment="1">
      <alignment vertical="center" shrinkToFit="1"/>
    </xf>
    <xf numFmtId="0" fontId="4" fillId="9" borderId="66" xfId="0" applyFont="1" applyFill="1" applyBorder="1" applyAlignment="1">
      <alignment horizontal="center" vertical="center" shrinkToFit="1"/>
    </xf>
    <xf numFmtId="192" fontId="4" fillId="2" borderId="75" xfId="0" applyNumberFormat="1" applyFont="1" applyFill="1" applyBorder="1" applyAlignment="1">
      <alignment horizontal="right" vertical="center" shrinkToFit="1"/>
    </xf>
    <xf numFmtId="190" fontId="4" fillId="2" borderId="43" xfId="0" applyNumberFormat="1" applyFont="1" applyFill="1" applyBorder="1" applyAlignment="1">
      <alignment vertical="center" shrinkToFit="1"/>
    </xf>
    <xf numFmtId="199" fontId="4" fillId="2" borderId="43" xfId="0" applyNumberFormat="1" applyFont="1" applyFill="1" applyBorder="1" applyAlignment="1">
      <alignment vertical="center" shrinkToFit="1"/>
    </xf>
    <xf numFmtId="0" fontId="4" fillId="9" borderId="57" xfId="0" applyFont="1" applyFill="1" applyBorder="1" applyAlignment="1">
      <alignment horizontal="center" vertical="center" shrinkToFit="1"/>
    </xf>
    <xf numFmtId="0" fontId="4" fillId="9" borderId="58" xfId="0" applyFont="1" applyFill="1" applyBorder="1" applyAlignment="1">
      <alignment horizontal="center" vertical="center" shrinkToFit="1"/>
    </xf>
    <xf numFmtId="184" fontId="4" fillId="9" borderId="66" xfId="0" applyNumberFormat="1" applyFont="1" applyFill="1" applyBorder="1" applyAlignment="1">
      <alignment horizontal="center" vertical="center" shrinkToFit="1"/>
    </xf>
    <xf numFmtId="0" fontId="4" fillId="0" borderId="66" xfId="0" applyFont="1" applyFill="1" applyBorder="1" applyAlignment="1">
      <alignment horizontal="center" vertical="center" shrinkToFit="1"/>
    </xf>
    <xf numFmtId="191" fontId="4" fillId="8" borderId="63" xfId="0" applyNumberFormat="1" applyFont="1" applyFill="1" applyBorder="1" applyAlignment="1">
      <alignment horizontal="center" vertical="center" shrinkToFit="1"/>
    </xf>
    <xf numFmtId="178" fontId="4" fillId="8" borderId="63" xfId="0" applyNumberFormat="1" applyFont="1" applyFill="1" applyBorder="1" applyAlignment="1">
      <alignment vertical="center" shrinkToFit="1"/>
    </xf>
    <xf numFmtId="178" fontId="4" fillId="8" borderId="72" xfId="0" applyNumberFormat="1" applyFont="1" applyFill="1" applyBorder="1" applyAlignment="1">
      <alignment vertical="center" shrinkToFit="1"/>
    </xf>
    <xf numFmtId="188" fontId="4" fillId="8" borderId="26" xfId="0" applyNumberFormat="1" applyFont="1" applyFill="1" applyBorder="1" applyAlignment="1">
      <alignment vertical="center" shrinkToFit="1"/>
    </xf>
    <xf numFmtId="188" fontId="4" fillId="8" borderId="28" xfId="0" applyNumberFormat="1" applyFont="1" applyFill="1" applyBorder="1" applyAlignment="1">
      <alignment vertical="center" shrinkToFit="1"/>
    </xf>
    <xf numFmtId="191" fontId="4" fillId="8" borderId="90" xfId="0" applyNumberFormat="1" applyFont="1" applyFill="1" applyBorder="1" applyAlignment="1">
      <alignment horizontal="center" vertical="center" shrinkToFit="1"/>
    </xf>
    <xf numFmtId="193" fontId="4" fillId="8" borderId="31" xfId="0" applyNumberFormat="1" applyFont="1" applyFill="1" applyBorder="1" applyAlignment="1">
      <alignment vertical="center" shrinkToFit="1"/>
    </xf>
    <xf numFmtId="0" fontId="10" fillId="0" borderId="0" xfId="0" applyFont="1">
      <alignment vertical="center"/>
    </xf>
    <xf numFmtId="192" fontId="4" fillId="8" borderId="74" xfId="0" applyNumberFormat="1" applyFont="1" applyFill="1" applyBorder="1" applyAlignment="1">
      <alignment horizontal="center" vertical="center" shrinkToFit="1"/>
    </xf>
    <xf numFmtId="192" fontId="4" fillId="8" borderId="62" xfId="0" applyNumberFormat="1" applyFont="1" applyFill="1" applyBorder="1" applyAlignment="1">
      <alignment horizontal="center" vertical="center" shrinkToFit="1"/>
    </xf>
    <xf numFmtId="184" fontId="4" fillId="8" borderId="62" xfId="0" applyNumberFormat="1" applyFont="1" applyFill="1" applyBorder="1" applyAlignment="1">
      <alignment horizontal="center" vertical="center" shrinkToFit="1"/>
    </xf>
    <xf numFmtId="184" fontId="4" fillId="8" borderId="72" xfId="0" applyNumberFormat="1" applyFont="1" applyFill="1" applyBorder="1" applyAlignment="1">
      <alignment horizontal="center" vertical="center" shrinkToFit="1"/>
    </xf>
    <xf numFmtId="0" fontId="4" fillId="9" borderId="35" xfId="0" applyFont="1" applyFill="1" applyBorder="1" applyAlignment="1">
      <alignment horizontal="center" vertical="center" shrinkToFit="1"/>
    </xf>
    <xf numFmtId="0" fontId="4" fillId="9" borderId="62" xfId="0" applyFont="1" applyFill="1" applyBorder="1" applyAlignment="1">
      <alignment horizontal="center" vertical="center" shrinkToFit="1"/>
    </xf>
    <xf numFmtId="0" fontId="4" fillId="0" borderId="10" xfId="0" applyNumberFormat="1" applyFont="1" applyBorder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>
      <alignment vertical="center"/>
    </xf>
    <xf numFmtId="0" fontId="4" fillId="0" borderId="15" xfId="0" applyNumberFormat="1" applyFont="1" applyBorder="1" applyAlignment="1">
      <alignment vertical="center" shrinkToFit="1"/>
    </xf>
    <xf numFmtId="0" fontId="4" fillId="0" borderId="16" xfId="0" applyNumberFormat="1" applyFont="1" applyBorder="1" applyAlignment="1">
      <alignment vertical="center" shrinkToFit="1"/>
    </xf>
    <xf numFmtId="0" fontId="4" fillId="0" borderId="0" xfId="0" applyNumberFormat="1" applyFont="1" applyBorder="1">
      <alignment vertical="center"/>
    </xf>
    <xf numFmtId="0" fontId="4" fillId="0" borderId="12" xfId="0" applyNumberFormat="1" applyFont="1" applyBorder="1">
      <alignment vertical="center"/>
    </xf>
    <xf numFmtId="181" fontId="4" fillId="8" borderId="63" xfId="0" applyNumberFormat="1" applyFont="1" applyFill="1" applyBorder="1" applyAlignment="1">
      <alignment vertical="center" shrinkToFit="1"/>
    </xf>
    <xf numFmtId="181" fontId="4" fillId="8" borderId="62" xfId="0" applyNumberFormat="1" applyFont="1" applyFill="1" applyBorder="1" applyAlignment="1">
      <alignment vertical="center" shrinkToFit="1"/>
    </xf>
    <xf numFmtId="181" fontId="4" fillId="8" borderId="72" xfId="0" applyNumberFormat="1" applyFont="1" applyFill="1" applyBorder="1" applyAlignment="1">
      <alignment vertical="center" shrinkToFit="1"/>
    </xf>
    <xf numFmtId="0" fontId="4" fillId="0" borderId="91" xfId="0" applyFont="1" applyFill="1" applyBorder="1" applyAlignment="1">
      <alignment horizontal="center" vertical="center" shrinkToFit="1"/>
    </xf>
    <xf numFmtId="184" fontId="4" fillId="8" borderId="35" xfId="0" applyNumberFormat="1" applyFont="1" applyFill="1" applyBorder="1" applyAlignment="1">
      <alignment horizontal="center" vertical="center" shrinkToFit="1"/>
    </xf>
    <xf numFmtId="184" fontId="4" fillId="8" borderId="65" xfId="0" applyNumberFormat="1" applyFont="1" applyFill="1" applyBorder="1" applyAlignment="1">
      <alignment horizontal="center" vertical="center" shrinkToFit="1"/>
    </xf>
    <xf numFmtId="184" fontId="4" fillId="8" borderId="63" xfId="0" applyNumberFormat="1" applyFont="1" applyFill="1" applyBorder="1" applyAlignment="1">
      <alignment horizontal="center" vertical="center" shrinkToFit="1"/>
    </xf>
    <xf numFmtId="184" fontId="4" fillId="8" borderId="59" xfId="0" applyNumberFormat="1" applyFont="1" applyFill="1" applyBorder="1" applyAlignment="1">
      <alignment horizontal="center" vertical="center" shrinkToFit="1"/>
    </xf>
    <xf numFmtId="184" fontId="4" fillId="8" borderId="61" xfId="0" applyNumberFormat="1" applyFont="1" applyFill="1" applyBorder="1" applyAlignment="1">
      <alignment horizontal="center" vertical="center" shrinkToFit="1"/>
    </xf>
    <xf numFmtId="0" fontId="4" fillId="8" borderId="63" xfId="0" applyFont="1" applyFill="1" applyBorder="1" applyAlignment="1">
      <alignment vertical="center" shrinkToFit="1"/>
    </xf>
    <xf numFmtId="178" fontId="4" fillId="8" borderId="63" xfId="0" applyNumberFormat="1" applyFont="1" applyFill="1" applyBorder="1" applyAlignment="1">
      <alignment vertical="center" shrinkToFit="1"/>
    </xf>
    <xf numFmtId="178" fontId="4" fillId="8" borderId="72" xfId="0" applyNumberFormat="1" applyFont="1" applyFill="1" applyBorder="1" applyAlignment="1">
      <alignment vertical="center" shrinkToFit="1"/>
    </xf>
    <xf numFmtId="184" fontId="4" fillId="0" borderId="91" xfId="0" applyNumberFormat="1" applyFont="1" applyFill="1" applyBorder="1" applyAlignment="1">
      <alignment horizontal="center" vertical="center" shrinkToFit="1"/>
    </xf>
    <xf numFmtId="181" fontId="4" fillId="0" borderId="92" xfId="0" applyNumberFormat="1" applyFont="1" applyFill="1" applyBorder="1" applyAlignment="1">
      <alignment vertical="center" shrinkToFit="1"/>
    </xf>
    <xf numFmtId="181" fontId="4" fillId="0" borderId="93" xfId="0" applyNumberFormat="1" applyFont="1" applyFill="1" applyBorder="1" applyAlignment="1">
      <alignment vertical="center" shrinkToFit="1"/>
    </xf>
    <xf numFmtId="200" fontId="4" fillId="0" borderId="43" xfId="0" applyNumberFormat="1" applyFont="1" applyBorder="1" applyAlignment="1">
      <alignment vertical="center" shrinkToFit="1"/>
    </xf>
    <xf numFmtId="0" fontId="6" fillId="0" borderId="0" xfId="0" applyFont="1" applyBorder="1" applyAlignment="1">
      <alignment vertical="center"/>
    </xf>
    <xf numFmtId="197" fontId="6" fillId="0" borderId="0" xfId="0" applyNumberFormat="1" applyFont="1" applyBorder="1" applyAlignment="1">
      <alignment vertical="center"/>
    </xf>
    <xf numFmtId="198" fontId="6" fillId="0" borderId="0" xfId="0" applyNumberFormat="1" applyFont="1" applyBorder="1" applyAlignment="1">
      <alignment vertical="center"/>
    </xf>
    <xf numFmtId="198" fontId="6" fillId="0" borderId="0" xfId="0" quotePrefix="1" applyNumberFormat="1" applyFont="1" applyBorder="1" applyAlignment="1">
      <alignment vertical="center"/>
    </xf>
    <xf numFmtId="0" fontId="4" fillId="0" borderId="10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94" xfId="0" applyFont="1" applyBorder="1">
      <alignment vertical="center"/>
    </xf>
    <xf numFmtId="184" fontId="4" fillId="0" borderId="95" xfId="0" applyNumberFormat="1" applyFont="1" applyBorder="1" applyAlignment="1">
      <alignment vertical="center" shrinkToFit="1"/>
    </xf>
    <xf numFmtId="190" fontId="4" fillId="0" borderId="84" xfId="0" applyNumberFormat="1" applyFont="1" applyBorder="1" applyAlignment="1">
      <alignment vertical="center" shrinkToFit="1"/>
    </xf>
    <xf numFmtId="184" fontId="4" fillId="0" borderId="59" xfId="0" applyNumberFormat="1" applyFont="1" applyFill="1" applyBorder="1" applyAlignment="1">
      <alignment horizontal="center" vertical="center" shrinkToFit="1"/>
    </xf>
    <xf numFmtId="184" fontId="4" fillId="0" borderId="61" xfId="0" applyNumberFormat="1" applyFont="1" applyFill="1" applyBorder="1" applyAlignment="1">
      <alignment horizontal="center" vertical="center" shrinkToFit="1"/>
    </xf>
    <xf numFmtId="184" fontId="4" fillId="0" borderId="63" xfId="0" applyNumberFormat="1" applyFont="1" applyFill="1" applyBorder="1" applyAlignment="1">
      <alignment horizontal="center" vertical="center" shrinkToFit="1"/>
    </xf>
    <xf numFmtId="181" fontId="4" fillId="8" borderId="60" xfId="0" applyNumberFormat="1" applyFont="1" applyFill="1" applyBorder="1" applyAlignment="1">
      <alignment vertical="center" shrinkToFit="1"/>
    </xf>
    <xf numFmtId="181" fontId="4" fillId="8" borderId="61" xfId="0" applyNumberFormat="1" applyFont="1" applyFill="1" applyBorder="1" applyAlignment="1">
      <alignment vertical="center" shrinkToFit="1"/>
    </xf>
    <xf numFmtId="177" fontId="4" fillId="0" borderId="28" xfId="0" applyNumberFormat="1" applyFont="1" applyFill="1" applyBorder="1" applyAlignment="1">
      <alignment vertical="center" shrinkToFit="1"/>
    </xf>
    <xf numFmtId="188" fontId="4" fillId="0" borderId="26" xfId="0" applyNumberFormat="1" applyFont="1" applyFill="1" applyBorder="1" applyAlignment="1">
      <alignment horizontal="right" vertical="center" shrinkToFit="1"/>
    </xf>
    <xf numFmtId="188" fontId="4" fillId="0" borderId="28" xfId="0" applyNumberFormat="1" applyFont="1" applyFill="1" applyBorder="1" applyAlignment="1">
      <alignment horizontal="right" vertical="center" shrinkToFit="1"/>
    </xf>
    <xf numFmtId="184" fontId="4" fillId="0" borderId="25" xfId="0" applyNumberFormat="1" applyFont="1" applyFill="1" applyBorder="1" applyAlignment="1">
      <alignment vertical="center" shrinkToFit="1"/>
    </xf>
    <xf numFmtId="184" fontId="4" fillId="0" borderId="27" xfId="0" applyNumberFormat="1" applyFont="1" applyFill="1" applyBorder="1" applyAlignment="1">
      <alignment vertical="center" shrinkToFit="1"/>
    </xf>
    <xf numFmtId="184" fontId="4" fillId="0" borderId="96" xfId="0" applyNumberFormat="1" applyFont="1" applyFill="1" applyBorder="1" applyAlignment="1">
      <alignment vertical="center" shrinkToFit="1"/>
    </xf>
    <xf numFmtId="184" fontId="4" fillId="0" borderId="35" xfId="0" applyNumberFormat="1" applyFont="1" applyFill="1" applyBorder="1" applyAlignment="1">
      <alignment vertical="center" shrinkToFit="1"/>
    </xf>
    <xf numFmtId="183" fontId="4" fillId="0" borderId="55" xfId="0" applyNumberFormat="1" applyFont="1" applyBorder="1" applyAlignment="1">
      <alignment vertical="center" shrinkToFit="1"/>
    </xf>
    <xf numFmtId="183" fontId="4" fillId="0" borderId="56" xfId="0" applyNumberFormat="1" applyFont="1" applyBorder="1" applyAlignment="1">
      <alignment vertical="center" shrinkToFit="1"/>
    </xf>
    <xf numFmtId="209" fontId="4" fillId="0" borderId="55" xfId="0" applyNumberFormat="1" applyFont="1" applyBorder="1" applyAlignment="1">
      <alignment vertical="center" shrinkToFit="1"/>
    </xf>
    <xf numFmtId="209" fontId="4" fillId="0" borderId="56" xfId="0" applyNumberFormat="1" applyFont="1" applyBorder="1" applyAlignment="1">
      <alignment vertical="center" shrinkToFit="1"/>
    </xf>
    <xf numFmtId="0" fontId="4" fillId="0" borderId="97" xfId="0" applyFont="1" applyBorder="1" applyAlignment="1">
      <alignment horizontal="center" vertical="center" shrinkToFit="1"/>
    </xf>
    <xf numFmtId="181" fontId="4" fillId="0" borderId="87" xfId="0" applyNumberFormat="1" applyFont="1" applyFill="1" applyBorder="1" applyAlignment="1">
      <alignment vertical="center" shrinkToFit="1"/>
    </xf>
    <xf numFmtId="181" fontId="4" fillId="0" borderId="86" xfId="0" applyNumberFormat="1" applyFont="1" applyFill="1" applyBorder="1" applyAlignment="1">
      <alignment vertical="center" shrinkToFit="1"/>
    </xf>
    <xf numFmtId="181" fontId="4" fillId="0" borderId="98" xfId="0" applyNumberFormat="1" applyFont="1" applyFill="1" applyBorder="1" applyAlignment="1">
      <alignment vertical="center" shrinkToFit="1"/>
    </xf>
    <xf numFmtId="0" fontId="4" fillId="0" borderId="99" xfId="0" applyFont="1" applyBorder="1" applyAlignment="1">
      <alignment horizontal="center" vertical="center" shrinkToFit="1"/>
    </xf>
    <xf numFmtId="181" fontId="4" fillId="0" borderId="100" xfId="0" applyNumberFormat="1" applyFont="1" applyFill="1" applyBorder="1" applyAlignment="1">
      <alignment vertical="center" shrinkToFit="1"/>
    </xf>
    <xf numFmtId="181" fontId="4" fillId="8" borderId="101" xfId="0" applyNumberFormat="1" applyFont="1" applyFill="1" applyBorder="1" applyAlignment="1">
      <alignment vertical="center" shrinkToFit="1"/>
    </xf>
    <xf numFmtId="181" fontId="4" fillId="8" borderId="102" xfId="0" applyNumberFormat="1" applyFont="1" applyFill="1" applyBorder="1" applyAlignment="1">
      <alignment vertical="center" shrinkToFit="1"/>
    </xf>
    <xf numFmtId="0" fontId="4" fillId="0" borderId="55" xfId="0" applyFont="1" applyBorder="1">
      <alignment vertical="center"/>
    </xf>
    <xf numFmtId="0" fontId="4" fillId="0" borderId="56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3" xfId="0" applyFont="1" applyBorder="1">
      <alignment vertical="center"/>
    </xf>
    <xf numFmtId="184" fontId="4" fillId="0" borderId="10" xfId="0" applyNumberFormat="1" applyFont="1" applyBorder="1" applyAlignment="1">
      <alignment vertical="center" shrinkToFit="1"/>
    </xf>
    <xf numFmtId="190" fontId="4" fillId="0" borderId="10" xfId="0" applyNumberFormat="1" applyFont="1" applyBorder="1">
      <alignment vertical="center"/>
    </xf>
    <xf numFmtId="0" fontId="4" fillId="0" borderId="39" xfId="0" applyFont="1" applyBorder="1" applyAlignment="1">
      <alignment horizontal="center" vertical="center" shrinkToFit="1"/>
    </xf>
    <xf numFmtId="0" fontId="4" fillId="0" borderId="56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 shrinkToFit="1"/>
    </xf>
    <xf numFmtId="0" fontId="4" fillId="8" borderId="63" xfId="0" applyFont="1" applyFill="1" applyBorder="1" applyAlignment="1">
      <alignment vertical="center" shrinkToFit="1"/>
    </xf>
    <xf numFmtId="178" fontId="4" fillId="8" borderId="63" xfId="0" applyNumberFormat="1" applyFont="1" applyFill="1" applyBorder="1" applyAlignment="1">
      <alignment vertical="center" shrinkToFit="1"/>
    </xf>
    <xf numFmtId="178" fontId="4" fillId="8" borderId="72" xfId="0" applyNumberFormat="1" applyFont="1" applyFill="1" applyBorder="1" applyAlignment="1">
      <alignment vertical="center" shrinkToFit="1"/>
    </xf>
    <xf numFmtId="0" fontId="4" fillId="0" borderId="13" xfId="0" applyFont="1" applyBorder="1" applyAlignment="1">
      <alignment horizontal="center" vertical="center"/>
    </xf>
    <xf numFmtId="0" fontId="1" fillId="9" borderId="95" xfId="0" applyFont="1" applyFill="1" applyBorder="1" applyAlignment="1">
      <alignment horizontal="right" vertical="center"/>
    </xf>
    <xf numFmtId="0" fontId="1" fillId="9" borderId="103" xfId="0" applyFont="1" applyFill="1" applyBorder="1" applyAlignment="1">
      <alignment horizontal="center" vertical="center"/>
    </xf>
    <xf numFmtId="0" fontId="1" fillId="8" borderId="84" xfId="0" applyFont="1" applyFill="1" applyBorder="1" applyAlignment="1">
      <alignment horizontal="center" vertical="center"/>
    </xf>
    <xf numFmtId="0" fontId="4" fillId="8" borderId="63" xfId="0" applyFont="1" applyFill="1" applyBorder="1" applyAlignment="1">
      <alignment vertical="center" shrinkToFit="1"/>
    </xf>
    <xf numFmtId="178" fontId="4" fillId="8" borderId="63" xfId="0" applyNumberFormat="1" applyFont="1" applyFill="1" applyBorder="1" applyAlignment="1">
      <alignment vertical="center" shrinkToFit="1"/>
    </xf>
    <xf numFmtId="178" fontId="4" fillId="8" borderId="72" xfId="0" applyNumberFormat="1" applyFont="1" applyFill="1" applyBorder="1" applyAlignment="1">
      <alignment vertical="center" shrinkToFit="1"/>
    </xf>
    <xf numFmtId="0" fontId="1" fillId="8" borderId="63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 shrinkToFit="1"/>
    </xf>
    <xf numFmtId="178" fontId="4" fillId="8" borderId="62" xfId="0" applyNumberFormat="1" applyFont="1" applyFill="1" applyBorder="1" applyAlignment="1">
      <alignment vertical="center" shrinkToFit="1"/>
    </xf>
    <xf numFmtId="178" fontId="4" fillId="0" borderId="51" xfId="0" applyNumberFormat="1" applyFont="1" applyBorder="1">
      <alignment vertical="center"/>
    </xf>
    <xf numFmtId="0" fontId="4" fillId="0" borderId="83" xfId="0" applyFont="1" applyBorder="1" applyAlignment="1">
      <alignment horizontal="center" vertical="center" shrinkToFit="1"/>
    </xf>
    <xf numFmtId="178" fontId="4" fillId="0" borderId="104" xfId="0" applyNumberFormat="1" applyFont="1" applyBorder="1">
      <alignment vertical="center"/>
    </xf>
    <xf numFmtId="178" fontId="4" fillId="0" borderId="85" xfId="0" applyNumberFormat="1" applyFont="1" applyBorder="1">
      <alignment vertical="center"/>
    </xf>
    <xf numFmtId="184" fontId="4" fillId="9" borderId="91" xfId="0" applyNumberFormat="1" applyFont="1" applyFill="1" applyBorder="1" applyAlignment="1">
      <alignment horizontal="center" vertical="center" shrinkToFit="1"/>
    </xf>
    <xf numFmtId="187" fontId="4" fillId="0" borderId="20" xfId="0" applyNumberFormat="1" applyFont="1" applyBorder="1" applyAlignment="1">
      <alignment vertical="center" shrinkToFit="1"/>
    </xf>
    <xf numFmtId="0" fontId="4" fillId="0" borderId="18" xfId="0" applyFont="1" applyBorder="1" applyAlignment="1">
      <alignment vertical="center"/>
    </xf>
    <xf numFmtId="0" fontId="4" fillId="0" borderId="19" xfId="0" applyFont="1" applyBorder="1">
      <alignment vertical="center"/>
    </xf>
    <xf numFmtId="0" fontId="4" fillId="0" borderId="105" xfId="0" applyFont="1" applyBorder="1" applyAlignment="1">
      <alignment vertical="center"/>
    </xf>
    <xf numFmtId="0" fontId="4" fillId="0" borderId="15" xfId="0" applyFont="1" applyBorder="1">
      <alignment vertical="center"/>
    </xf>
    <xf numFmtId="0" fontId="4" fillId="0" borderId="55" xfId="0" applyFont="1" applyBorder="1" applyAlignment="1">
      <alignment vertical="center"/>
    </xf>
    <xf numFmtId="0" fontId="4" fillId="0" borderId="85" xfId="0" applyFont="1" applyBorder="1" applyAlignment="1">
      <alignment horizontal="center" vertical="center"/>
    </xf>
    <xf numFmtId="187" fontId="4" fillId="0" borderId="11" xfId="0" applyNumberFormat="1" applyFont="1" applyFill="1" applyBorder="1" applyAlignment="1">
      <alignment vertical="center" shrinkToFit="1"/>
    </xf>
    <xf numFmtId="187" fontId="4" fillId="0" borderId="84" xfId="0" applyNumberFormat="1" applyFont="1" applyFill="1" applyBorder="1" applyAlignment="1">
      <alignment vertical="center" shrinkToFit="1"/>
    </xf>
    <xf numFmtId="187" fontId="4" fillId="0" borderId="13" xfId="0" applyNumberFormat="1" applyFont="1" applyFill="1" applyBorder="1" applyAlignment="1">
      <alignment vertical="center" shrinkToFit="1"/>
    </xf>
    <xf numFmtId="181" fontId="4" fillId="8" borderId="62" xfId="0" applyNumberFormat="1" applyFont="1" applyFill="1" applyBorder="1" applyAlignment="1">
      <alignment vertical="center" shrinkToFit="1"/>
    </xf>
    <xf numFmtId="181" fontId="4" fillId="8" borderId="63" xfId="0" applyNumberFormat="1" applyFont="1" applyFill="1" applyBorder="1" applyAlignment="1">
      <alignment vertical="center" shrinkToFit="1"/>
    </xf>
    <xf numFmtId="181" fontId="4" fillId="8" borderId="72" xfId="0" applyNumberFormat="1" applyFont="1" applyFill="1" applyBorder="1" applyAlignment="1">
      <alignment vertical="center" shrinkToFit="1"/>
    </xf>
    <xf numFmtId="181" fontId="4" fillId="0" borderId="72" xfId="0" applyNumberFormat="1" applyFont="1" applyFill="1" applyBorder="1" applyAlignment="1">
      <alignment vertical="center" shrinkToFit="1"/>
    </xf>
    <xf numFmtId="0" fontId="4" fillId="8" borderId="61" xfId="0" applyFont="1" applyFill="1" applyBorder="1" applyAlignment="1">
      <alignment horizontal="center" vertical="center" shrinkToFit="1"/>
    </xf>
    <xf numFmtId="0" fontId="4" fillId="0" borderId="106" xfId="0" applyFont="1" applyBorder="1" applyAlignment="1">
      <alignment horizontal="center" vertical="center" shrinkToFit="1"/>
    </xf>
    <xf numFmtId="211" fontId="4" fillId="0" borderId="65" xfId="0" applyNumberFormat="1" applyFont="1" applyFill="1" applyBorder="1" applyAlignment="1">
      <alignment horizontal="center" vertical="center" shrinkToFit="1"/>
    </xf>
    <xf numFmtId="181" fontId="4" fillId="0" borderId="0" xfId="0" applyNumberFormat="1" applyFont="1" applyFill="1" applyBorder="1" applyAlignment="1">
      <alignment horizontal="center" vertical="center" shrinkToFit="1"/>
    </xf>
    <xf numFmtId="211" fontId="4" fillId="0" borderId="0" xfId="0" applyNumberFormat="1" applyFont="1" applyFill="1" applyBorder="1" applyAlignment="1">
      <alignment horizontal="center" vertical="center" shrinkToFit="1"/>
    </xf>
    <xf numFmtId="210" fontId="4" fillId="0" borderId="45" xfId="0" applyNumberFormat="1" applyFont="1" applyFill="1" applyBorder="1" applyAlignment="1">
      <alignment horizontal="center" vertical="center" shrinkToFit="1"/>
    </xf>
    <xf numFmtId="181" fontId="4" fillId="0" borderId="107" xfId="0" applyNumberFormat="1" applyFont="1" applyFill="1" applyBorder="1" applyAlignment="1">
      <alignment vertical="center" shrinkToFit="1"/>
    </xf>
    <xf numFmtId="178" fontId="4" fillId="8" borderId="72" xfId="0" applyNumberFormat="1" applyFont="1" applyFill="1" applyBorder="1" applyAlignment="1">
      <alignment vertical="center" shrinkToFit="1"/>
    </xf>
    <xf numFmtId="0" fontId="4" fillId="8" borderId="83" xfId="0" applyFont="1" applyFill="1" applyBorder="1" applyAlignment="1">
      <alignment vertical="center" shrinkToFit="1"/>
    </xf>
    <xf numFmtId="0" fontId="4" fillId="8" borderId="61" xfId="0" applyFont="1" applyFill="1" applyBorder="1" applyAlignment="1">
      <alignment vertical="center" shrinkToFit="1"/>
    </xf>
    <xf numFmtId="199" fontId="4" fillId="2" borderId="36" xfId="0" applyNumberFormat="1" applyFont="1" applyFill="1" applyBorder="1" applyAlignment="1">
      <alignment vertical="center" shrinkToFit="1"/>
    </xf>
    <xf numFmtId="192" fontId="4" fillId="0" borderId="0" xfId="0" applyNumberFormat="1" applyFont="1" applyFill="1" applyBorder="1" applyAlignment="1">
      <alignment horizontal="right" vertical="center" shrinkToFit="1"/>
    </xf>
    <xf numFmtId="190" fontId="4" fillId="0" borderId="0" xfId="0" applyNumberFormat="1" applyFont="1" applyBorder="1" applyAlignment="1">
      <alignment horizontal="center" vertical="center" shrinkToFit="1"/>
    </xf>
    <xf numFmtId="190" fontId="4" fillId="0" borderId="44" xfId="0" applyNumberFormat="1" applyFont="1" applyBorder="1" applyAlignment="1">
      <alignment vertical="center" shrinkToFit="1"/>
    </xf>
    <xf numFmtId="192" fontId="4" fillId="8" borderId="25" xfId="0" applyNumberFormat="1" applyFont="1" applyFill="1" applyBorder="1" applyAlignment="1">
      <alignment horizontal="right" vertical="center" shrinkToFit="1"/>
    </xf>
    <xf numFmtId="192" fontId="4" fillId="8" borderId="27" xfId="0" applyNumberFormat="1" applyFont="1" applyFill="1" applyBorder="1" applyAlignment="1">
      <alignment horizontal="right" vertical="center" shrinkToFit="1"/>
    </xf>
    <xf numFmtId="190" fontId="4" fillId="8" borderId="45" xfId="0" applyNumberFormat="1" applyFont="1" applyFill="1" applyBorder="1" applyAlignment="1">
      <alignment vertical="center" shrinkToFit="1"/>
    </xf>
    <xf numFmtId="190" fontId="4" fillId="8" borderId="35" xfId="0" applyNumberFormat="1" applyFont="1" applyFill="1" applyBorder="1" applyAlignment="1">
      <alignment vertical="center" shrinkToFit="1"/>
    </xf>
    <xf numFmtId="0" fontId="4" fillId="0" borderId="42" xfId="0" applyFont="1" applyBorder="1" applyAlignment="1">
      <alignment horizontal="center" vertical="center" shrinkToFit="1"/>
    </xf>
    <xf numFmtId="0" fontId="4" fillId="0" borderId="63" xfId="0" applyFont="1" applyBorder="1" applyAlignment="1">
      <alignment horizontal="center" vertical="center" shrinkToFit="1"/>
    </xf>
    <xf numFmtId="0" fontId="4" fillId="8" borderId="63" xfId="0" applyFont="1" applyFill="1" applyBorder="1" applyAlignment="1">
      <alignment horizontal="center" vertical="center" shrinkToFit="1"/>
    </xf>
    <xf numFmtId="184" fontId="4" fillId="0" borderId="63" xfId="0" applyNumberFormat="1" applyFont="1" applyBorder="1" applyAlignment="1">
      <alignment horizontal="center" vertical="center" shrinkToFit="1"/>
    </xf>
    <xf numFmtId="184" fontId="4" fillId="0" borderId="0" xfId="0" applyNumberFormat="1" applyFont="1" applyBorder="1" applyAlignment="1">
      <alignment horizontal="center" vertical="center" shrinkToFit="1"/>
    </xf>
    <xf numFmtId="184" fontId="4" fillId="8" borderId="65" xfId="0" applyNumberFormat="1" applyFont="1" applyFill="1" applyBorder="1" applyAlignment="1">
      <alignment horizontal="center" vertical="center" shrinkToFit="1"/>
    </xf>
    <xf numFmtId="181" fontId="4" fillId="8" borderId="63" xfId="0" applyNumberFormat="1" applyFont="1" applyFill="1" applyBorder="1" applyAlignment="1">
      <alignment vertical="center" shrinkToFit="1"/>
    </xf>
    <xf numFmtId="181" fontId="4" fillId="8" borderId="72" xfId="0" applyNumberFormat="1" applyFont="1" applyFill="1" applyBorder="1" applyAlignment="1">
      <alignment vertical="center" shrinkToFit="1"/>
    </xf>
    <xf numFmtId="178" fontId="4" fillId="8" borderId="72" xfId="0" applyNumberFormat="1" applyFont="1" applyFill="1" applyBorder="1" applyAlignment="1">
      <alignment vertical="center" shrinkToFit="1"/>
    </xf>
    <xf numFmtId="178" fontId="4" fillId="0" borderId="63" xfId="0" applyNumberFormat="1" applyFont="1" applyBorder="1" applyAlignment="1">
      <alignment vertical="center" shrinkToFit="1"/>
    </xf>
    <xf numFmtId="187" fontId="4" fillId="0" borderId="107" xfId="0" applyNumberFormat="1" applyFont="1" applyFill="1" applyBorder="1" applyAlignment="1">
      <alignment vertical="center" shrinkToFit="1"/>
    </xf>
    <xf numFmtId="187" fontId="4" fillId="0" borderId="72" xfId="0" applyNumberFormat="1" applyFont="1" applyFill="1" applyBorder="1" applyAlignment="1">
      <alignment vertical="center" shrinkToFit="1"/>
    </xf>
    <xf numFmtId="187" fontId="4" fillId="0" borderId="59" xfId="0" applyNumberFormat="1" applyFont="1" applyFill="1" applyBorder="1" applyAlignment="1">
      <alignment vertical="center" shrinkToFit="1"/>
    </xf>
    <xf numFmtId="187" fontId="4" fillId="0" borderId="60" xfId="0" applyNumberFormat="1" applyFont="1" applyFill="1" applyBorder="1" applyAlignment="1">
      <alignment vertical="center" shrinkToFit="1"/>
    </xf>
    <xf numFmtId="187" fontId="4" fillId="0" borderId="0" xfId="0" applyNumberFormat="1" applyFont="1">
      <alignment vertical="center"/>
    </xf>
    <xf numFmtId="0" fontId="4" fillId="0" borderId="0" xfId="0" applyFont="1" applyFill="1" applyBorder="1" applyAlignment="1">
      <alignment vertical="center"/>
    </xf>
    <xf numFmtId="210" fontId="4" fillId="0" borderId="59" xfId="0" applyNumberFormat="1" applyFont="1" applyFill="1" applyBorder="1" applyAlignment="1">
      <alignment horizontal="center" vertical="center" shrinkToFit="1"/>
    </xf>
    <xf numFmtId="211" fontId="4" fillId="0" borderId="63" xfId="0" applyNumberFormat="1" applyFont="1" applyFill="1" applyBorder="1" applyAlignment="1">
      <alignment horizontal="center" vertical="center" shrinkToFit="1"/>
    </xf>
    <xf numFmtId="0" fontId="4" fillId="0" borderId="108" xfId="0" applyFont="1" applyFill="1" applyBorder="1" applyAlignment="1">
      <alignment horizontal="center" vertical="center" shrinkToFit="1"/>
    </xf>
    <xf numFmtId="0" fontId="4" fillId="10" borderId="109" xfId="0" applyFont="1" applyFill="1" applyBorder="1" applyAlignment="1">
      <alignment horizontal="center" vertical="center" shrinkToFit="1"/>
    </xf>
    <xf numFmtId="0" fontId="4" fillId="10" borderId="66" xfId="0" applyFont="1" applyFill="1" applyBorder="1" applyAlignment="1">
      <alignment horizontal="center" vertical="center" shrinkToFit="1"/>
    </xf>
    <xf numFmtId="0" fontId="4" fillId="0" borderId="110" xfId="0" applyFont="1" applyFill="1" applyBorder="1" applyAlignment="1">
      <alignment horizontal="center" vertical="center" shrinkToFit="1"/>
    </xf>
    <xf numFmtId="211" fontId="4" fillId="0" borderId="37" xfId="0" applyNumberFormat="1" applyFont="1" applyFill="1" applyBorder="1" applyAlignment="1">
      <alignment horizontal="center" vertical="center" shrinkToFit="1"/>
    </xf>
    <xf numFmtId="0" fontId="4" fillId="10" borderId="57" xfId="0" applyFont="1" applyFill="1" applyBorder="1" applyAlignment="1">
      <alignment horizontal="center" vertical="center" shrinkToFit="1"/>
    </xf>
    <xf numFmtId="187" fontId="4" fillId="0" borderId="37" xfId="0" applyNumberFormat="1" applyFont="1" applyFill="1" applyBorder="1" applyAlignment="1">
      <alignment vertical="center" shrinkToFit="1"/>
    </xf>
    <xf numFmtId="187" fontId="4" fillId="0" borderId="93" xfId="0" applyNumberFormat="1" applyFont="1" applyFill="1" applyBorder="1" applyAlignment="1">
      <alignment vertical="center" shrinkToFit="1"/>
    </xf>
    <xf numFmtId="187" fontId="4" fillId="0" borderId="26" xfId="0" applyNumberFormat="1" applyFont="1" applyFill="1" applyBorder="1" applyAlignment="1">
      <alignment vertical="center" shrinkToFit="1"/>
    </xf>
    <xf numFmtId="187" fontId="4" fillId="0" borderId="46" xfId="0" applyNumberFormat="1" applyFont="1" applyFill="1" applyBorder="1" applyAlignment="1">
      <alignment vertical="center" shrinkToFit="1"/>
    </xf>
    <xf numFmtId="0" fontId="4" fillId="0" borderId="111" xfId="0" applyFont="1" applyFill="1" applyBorder="1" applyAlignment="1">
      <alignment vertical="center" shrinkToFit="1"/>
    </xf>
    <xf numFmtId="187" fontId="4" fillId="0" borderId="68" xfId="0" applyNumberFormat="1" applyFont="1" applyFill="1" applyBorder="1" applyAlignment="1">
      <alignment vertical="center" shrinkToFit="1"/>
    </xf>
    <xf numFmtId="0" fontId="4" fillId="10" borderId="59" xfId="0" applyFont="1" applyFill="1" applyBorder="1" applyAlignment="1">
      <alignment horizontal="center" vertical="center" shrinkToFit="1"/>
    </xf>
    <xf numFmtId="0" fontId="4" fillId="0" borderId="112" xfId="0" applyFont="1" applyFill="1" applyBorder="1" applyAlignment="1">
      <alignment vertical="center" shrinkToFit="1"/>
    </xf>
    <xf numFmtId="0" fontId="4" fillId="10" borderId="63" xfId="0" applyFont="1" applyFill="1" applyBorder="1" applyAlignment="1">
      <alignment horizontal="center" vertical="center" shrinkToFit="1"/>
    </xf>
    <xf numFmtId="187" fontId="4" fillId="0" borderId="113" xfId="0" applyNumberFormat="1" applyFont="1" applyBorder="1" applyAlignment="1">
      <alignment vertical="center" shrinkToFit="1"/>
    </xf>
    <xf numFmtId="181" fontId="4" fillId="8" borderId="63" xfId="0" applyNumberFormat="1" applyFont="1" applyFill="1" applyBorder="1" applyAlignment="1">
      <alignment vertical="center" shrinkToFit="1"/>
    </xf>
    <xf numFmtId="181" fontId="4" fillId="8" borderId="72" xfId="0" applyNumberFormat="1" applyFont="1" applyFill="1" applyBorder="1" applyAlignment="1">
      <alignment vertical="center" shrinkToFit="1"/>
    </xf>
    <xf numFmtId="181" fontId="4" fillId="8" borderId="62" xfId="0" applyNumberFormat="1" applyFont="1" applyFill="1" applyBorder="1" applyAlignment="1">
      <alignment vertical="center" shrinkToFit="1"/>
    </xf>
    <xf numFmtId="178" fontId="4" fillId="8" borderId="63" xfId="0" applyNumberFormat="1" applyFont="1" applyFill="1" applyBorder="1" applyAlignment="1">
      <alignment vertical="center" shrinkToFit="1"/>
    </xf>
    <xf numFmtId="178" fontId="4" fillId="8" borderId="72" xfId="0" applyNumberFormat="1" applyFont="1" applyFill="1" applyBorder="1" applyAlignment="1">
      <alignment vertical="center" shrinkToFit="1"/>
    </xf>
    <xf numFmtId="178" fontId="4" fillId="8" borderId="62" xfId="0" applyNumberFormat="1" applyFont="1" applyFill="1" applyBorder="1" applyAlignment="1">
      <alignment vertical="center" shrinkToFit="1"/>
    </xf>
    <xf numFmtId="190" fontId="4" fillId="11" borderId="10" xfId="0" applyNumberFormat="1" applyFont="1" applyFill="1" applyBorder="1" applyAlignment="1">
      <alignment vertical="center" shrinkToFit="1"/>
    </xf>
    <xf numFmtId="203" fontId="4" fillId="11" borderId="10" xfId="0" applyNumberFormat="1" applyFont="1" applyFill="1" applyBorder="1" applyAlignment="1">
      <alignment vertical="center" shrinkToFit="1"/>
    </xf>
    <xf numFmtId="203" fontId="4" fillId="11" borderId="11" xfId="0" applyNumberFormat="1" applyFont="1" applyFill="1" applyBorder="1" applyAlignment="1">
      <alignment vertical="center" shrinkToFit="1"/>
    </xf>
    <xf numFmtId="191" fontId="4" fillId="0" borderId="114" xfId="0" applyNumberFormat="1" applyFont="1" applyBorder="1" applyAlignment="1">
      <alignment horizontal="center" vertical="center" shrinkToFit="1"/>
    </xf>
    <xf numFmtId="190" fontId="4" fillId="2" borderId="115" xfId="0" applyNumberFormat="1" applyFont="1" applyFill="1" applyBorder="1" applyAlignment="1">
      <alignment vertical="center" shrinkToFit="1"/>
    </xf>
    <xf numFmtId="190" fontId="4" fillId="0" borderId="115" xfId="0" applyNumberFormat="1" applyFont="1" applyBorder="1" applyAlignment="1">
      <alignment vertical="center" shrinkToFit="1"/>
    </xf>
    <xf numFmtId="191" fontId="4" fillId="2" borderId="114" xfId="0" applyNumberFormat="1" applyFont="1" applyFill="1" applyBorder="1" applyAlignment="1">
      <alignment horizontal="center" vertical="center" shrinkToFit="1"/>
    </xf>
    <xf numFmtId="211" fontId="4" fillId="0" borderId="47" xfId="0" applyNumberFormat="1" applyFont="1" applyFill="1" applyBorder="1" applyAlignment="1">
      <alignment horizontal="center" vertical="center" shrinkToFit="1"/>
    </xf>
    <xf numFmtId="200" fontId="4" fillId="0" borderId="28" xfId="0" applyNumberFormat="1" applyFont="1" applyBorder="1" applyAlignment="1">
      <alignment vertical="center" shrinkToFit="1"/>
    </xf>
    <xf numFmtId="187" fontId="4" fillId="0" borderId="116" xfId="0" applyNumberFormat="1" applyFont="1" applyFill="1" applyBorder="1" applyAlignment="1">
      <alignment vertical="center" shrinkToFit="1"/>
    </xf>
    <xf numFmtId="210" fontId="4" fillId="0" borderId="0" xfId="0" applyNumberFormat="1" applyFont="1" applyFill="1" applyBorder="1" applyAlignment="1">
      <alignment horizontal="center" vertical="center" shrinkToFit="1"/>
    </xf>
    <xf numFmtId="187" fontId="4" fillId="0" borderId="0" xfId="0" applyNumberFormat="1" applyFont="1" applyBorder="1">
      <alignment vertical="center"/>
    </xf>
    <xf numFmtId="199" fontId="11" fillId="0" borderId="43" xfId="0" applyNumberFormat="1" applyFont="1" applyBorder="1" applyAlignment="1">
      <alignment vertical="center" shrinkToFit="1"/>
    </xf>
    <xf numFmtId="199" fontId="11" fillId="0" borderId="28" xfId="0" applyNumberFormat="1" applyFont="1" applyBorder="1" applyAlignment="1">
      <alignment vertical="center" shrinkToFit="1"/>
    </xf>
    <xf numFmtId="199" fontId="11" fillId="0" borderId="26" xfId="0" applyNumberFormat="1" applyFont="1" applyBorder="1" applyAlignment="1">
      <alignment vertical="center" shrinkToFit="1"/>
    </xf>
    <xf numFmtId="185" fontId="11" fillId="2" borderId="28" xfId="0" applyNumberFormat="1" applyFont="1" applyFill="1" applyBorder="1" applyAlignment="1">
      <alignment vertical="center" shrinkToFit="1"/>
    </xf>
    <xf numFmtId="185" fontId="11" fillId="2" borderId="31" xfId="0" applyNumberFormat="1" applyFont="1" applyFill="1" applyBorder="1" applyAlignment="1">
      <alignment vertical="center" shrinkToFit="1"/>
    </xf>
    <xf numFmtId="0" fontId="4" fillId="0" borderId="10" xfId="0" applyFont="1" applyBorder="1" applyAlignment="1">
      <alignment vertical="center" shrinkToFit="1"/>
    </xf>
    <xf numFmtId="181" fontId="4" fillId="8" borderId="62" xfId="0" applyNumberFormat="1" applyFont="1" applyFill="1" applyBorder="1" applyAlignment="1">
      <alignment vertical="center" shrinkToFit="1"/>
    </xf>
    <xf numFmtId="178" fontId="4" fillId="8" borderId="63" xfId="0" applyNumberFormat="1" applyFont="1" applyFill="1" applyBorder="1" applyAlignment="1">
      <alignment vertical="center" shrinkToFit="1"/>
    </xf>
    <xf numFmtId="178" fontId="4" fillId="8" borderId="72" xfId="0" applyNumberFormat="1" applyFont="1" applyFill="1" applyBorder="1" applyAlignment="1">
      <alignment vertical="center" shrinkToFit="1"/>
    </xf>
    <xf numFmtId="181" fontId="4" fillId="8" borderId="63" xfId="0" applyNumberFormat="1" applyFont="1" applyFill="1" applyBorder="1" applyAlignment="1">
      <alignment vertical="center" shrinkToFit="1"/>
    </xf>
    <xf numFmtId="181" fontId="4" fillId="8" borderId="72" xfId="0" applyNumberFormat="1" applyFont="1" applyFill="1" applyBorder="1" applyAlignment="1">
      <alignment vertical="center" shrinkToFit="1"/>
    </xf>
    <xf numFmtId="178" fontId="4" fillId="8" borderId="62" xfId="0" applyNumberFormat="1" applyFont="1" applyFill="1" applyBorder="1" applyAlignment="1">
      <alignment vertical="center" shrinkToFit="1"/>
    </xf>
    <xf numFmtId="0" fontId="4" fillId="0" borderId="13" xfId="0" applyFont="1" applyBorder="1" applyAlignment="1">
      <alignment vertical="center" shrinkToFit="1"/>
    </xf>
    <xf numFmtId="0" fontId="4" fillId="0" borderId="11" xfId="0" applyFont="1" applyBorder="1" applyAlignment="1">
      <alignment vertical="center" shrinkToFit="1"/>
    </xf>
    <xf numFmtId="0" fontId="3" fillId="0" borderId="0" xfId="0" applyFont="1" applyAlignment="1">
      <alignment horizontal="center" vertical="center"/>
    </xf>
    <xf numFmtId="197" fontId="4" fillId="0" borderId="17" xfId="0" applyNumberFormat="1" applyFont="1" applyBorder="1" applyAlignment="1">
      <alignment horizontal="center" vertical="center" shrinkToFit="1"/>
    </xf>
    <xf numFmtId="197" fontId="4" fillId="0" borderId="7" xfId="0" applyNumberFormat="1" applyFont="1" applyBorder="1" applyAlignment="1">
      <alignment horizontal="center" vertical="center" shrinkToFit="1"/>
    </xf>
    <xf numFmtId="197" fontId="6" fillId="0" borderId="10" xfId="0" applyNumberFormat="1" applyFont="1" applyBorder="1" applyAlignment="1">
      <alignment vertical="center"/>
    </xf>
    <xf numFmtId="198" fontId="6" fillId="11" borderId="15" xfId="0" applyNumberFormat="1" applyFont="1" applyFill="1" applyBorder="1" applyAlignment="1">
      <alignment vertical="center"/>
    </xf>
    <xf numFmtId="198" fontId="6" fillId="11" borderId="11" xfId="0" applyNumberFormat="1" applyFont="1" applyFill="1" applyBorder="1" applyAlignment="1">
      <alignment vertical="center"/>
    </xf>
    <xf numFmtId="198" fontId="6" fillId="11" borderId="16" xfId="0" applyNumberFormat="1" applyFont="1" applyFill="1" applyBorder="1" applyAlignment="1">
      <alignment vertical="center"/>
    </xf>
    <xf numFmtId="198" fontId="6" fillId="11" borderId="13" xfId="0" applyNumberFormat="1" applyFont="1" applyFill="1" applyBorder="1" applyAlignment="1">
      <alignment vertical="center"/>
    </xf>
    <xf numFmtId="198" fontId="6" fillId="12" borderId="15" xfId="0" applyNumberFormat="1" applyFont="1" applyFill="1" applyBorder="1" applyAlignment="1">
      <alignment vertical="center"/>
    </xf>
    <xf numFmtId="198" fontId="6" fillId="12" borderId="11" xfId="0" applyNumberFormat="1" applyFont="1" applyFill="1" applyBorder="1" applyAlignment="1">
      <alignment vertical="center"/>
    </xf>
    <xf numFmtId="198" fontId="6" fillId="13" borderId="11" xfId="0" applyNumberFormat="1" applyFont="1" applyFill="1" applyBorder="1" applyAlignment="1">
      <alignment vertical="center"/>
    </xf>
    <xf numFmtId="198" fontId="6" fillId="14" borderId="15" xfId="0" applyNumberFormat="1" applyFont="1" applyFill="1" applyBorder="1" applyAlignment="1">
      <alignment vertical="center"/>
    </xf>
    <xf numFmtId="198" fontId="6" fillId="15" borderId="15" xfId="0" applyNumberFormat="1" applyFont="1" applyFill="1" applyBorder="1" applyAlignment="1">
      <alignment vertical="center"/>
    </xf>
    <xf numFmtId="188" fontId="11" fillId="0" borderId="28" xfId="0" applyNumberFormat="1" applyFont="1" applyBorder="1" applyAlignment="1">
      <alignment vertical="center" shrinkToFit="1"/>
    </xf>
    <xf numFmtId="197" fontId="6" fillId="0" borderId="7" xfId="0" applyNumberFormat="1" applyFont="1" applyBorder="1" applyAlignment="1">
      <alignment vertical="center"/>
    </xf>
    <xf numFmtId="198" fontId="6" fillId="13" borderId="10" xfId="0" applyNumberFormat="1" applyFont="1" applyFill="1" applyBorder="1" applyAlignment="1">
      <alignment vertical="center"/>
    </xf>
    <xf numFmtId="0" fontId="1" fillId="0" borderId="0" xfId="0" applyFont="1" applyBorder="1" applyAlignment="1">
      <alignment horizontal="right" vertical="center" shrinkToFit="1"/>
    </xf>
    <xf numFmtId="0" fontId="4" fillId="4" borderId="15" xfId="0" applyFont="1" applyFill="1" applyBorder="1" applyAlignment="1">
      <alignment horizontal="center" vertical="center" shrinkToFit="1"/>
    </xf>
    <xf numFmtId="197" fontId="4" fillId="0" borderId="117" xfId="0" applyNumberFormat="1" applyFont="1" applyBorder="1" applyAlignment="1">
      <alignment horizontal="center" vertical="center" shrinkToFit="1"/>
    </xf>
    <xf numFmtId="0" fontId="4" fillId="0" borderId="118" xfId="0" applyFont="1" applyBorder="1" applyAlignment="1">
      <alignment horizontal="center" vertical="center" shrinkToFit="1"/>
    </xf>
    <xf numFmtId="0" fontId="4" fillId="0" borderId="10" xfId="0" applyNumberFormat="1" applyFont="1" applyBorder="1" applyAlignment="1">
      <alignment vertical="center" shrinkToFit="1"/>
    </xf>
    <xf numFmtId="0" fontId="4" fillId="0" borderId="11" xfId="0" applyNumberFormat="1" applyFont="1" applyBorder="1" applyAlignment="1">
      <alignment vertical="center" shrinkToFit="1"/>
    </xf>
    <xf numFmtId="0" fontId="4" fillId="0" borderId="89" xfId="0" applyFont="1" applyBorder="1" applyAlignment="1">
      <alignment horizontal="center" vertical="center" shrinkToFit="1"/>
    </xf>
    <xf numFmtId="0" fontId="4" fillId="0" borderId="67" xfId="0" applyFont="1" applyBorder="1" applyAlignment="1">
      <alignment horizontal="center" vertical="center" shrinkToFit="1"/>
    </xf>
    <xf numFmtId="188" fontId="11" fillId="0" borderId="28" xfId="0" applyNumberFormat="1" applyFont="1" applyBorder="1" applyAlignment="1">
      <alignment vertical="center" shrinkToFit="1"/>
    </xf>
    <xf numFmtId="197" fontId="4" fillId="0" borderId="39" xfId="0" applyNumberFormat="1" applyFont="1" applyBorder="1" applyAlignment="1">
      <alignment horizontal="right" vertical="center" shrinkToFit="1"/>
    </xf>
    <xf numFmtId="191" fontId="4" fillId="0" borderId="2" xfId="0" applyNumberFormat="1" applyFont="1" applyFill="1" applyBorder="1" applyAlignment="1">
      <alignment horizontal="center" vertical="center" shrinkToFit="1"/>
    </xf>
    <xf numFmtId="202" fontId="4" fillId="2" borderId="36" xfId="0" applyNumberFormat="1" applyFont="1" applyFill="1" applyBorder="1" applyAlignment="1">
      <alignment vertical="center" shrinkToFit="1"/>
    </xf>
    <xf numFmtId="0" fontId="4" fillId="2" borderId="36" xfId="0" applyFont="1" applyFill="1" applyBorder="1" applyAlignment="1">
      <alignment vertical="center" shrinkToFit="1"/>
    </xf>
    <xf numFmtId="0" fontId="4" fillId="2" borderId="37" xfId="0" applyFont="1" applyFill="1" applyBorder="1" applyAlignment="1">
      <alignment vertical="center" shrinkToFit="1"/>
    </xf>
    <xf numFmtId="201" fontId="4" fillId="0" borderId="38" xfId="0" applyNumberFormat="1" applyFont="1" applyBorder="1" applyAlignment="1">
      <alignment vertical="center" shrinkToFit="1"/>
    </xf>
    <xf numFmtId="201" fontId="4" fillId="0" borderId="0" xfId="0" applyNumberFormat="1" applyFont="1" applyBorder="1" applyAlignment="1">
      <alignment vertical="center" shrinkToFit="1"/>
    </xf>
    <xf numFmtId="197" fontId="4" fillId="0" borderId="96" xfId="0" applyNumberFormat="1" applyFont="1" applyBorder="1" applyAlignment="1">
      <alignment horizontal="right" vertical="center" shrinkToFit="1"/>
    </xf>
    <xf numFmtId="197" fontId="4" fillId="0" borderId="106" xfId="0" applyNumberFormat="1" applyFont="1" applyBorder="1" applyAlignment="1">
      <alignment horizontal="right" vertical="center" shrinkToFit="1"/>
    </xf>
    <xf numFmtId="190" fontId="4" fillId="2" borderId="65" xfId="0" applyNumberFormat="1" applyFont="1" applyFill="1" applyBorder="1" applyAlignment="1">
      <alignment vertical="center" shrinkToFit="1"/>
    </xf>
    <xf numFmtId="190" fontId="4" fillId="2" borderId="67" xfId="0" applyNumberFormat="1" applyFont="1" applyFill="1" applyBorder="1" applyAlignment="1">
      <alignment vertical="center" shrinkToFit="1"/>
    </xf>
    <xf numFmtId="190" fontId="4" fillId="0" borderId="67" xfId="0" applyNumberFormat="1" applyFont="1" applyBorder="1" applyAlignment="1">
      <alignment horizontal="center" vertical="center" shrinkToFit="1"/>
    </xf>
    <xf numFmtId="190" fontId="4" fillId="0" borderId="67" xfId="0" applyNumberFormat="1" applyFont="1" applyBorder="1" applyAlignment="1">
      <alignment vertical="center" shrinkToFit="1"/>
    </xf>
    <xf numFmtId="0" fontId="4" fillId="0" borderId="67" xfId="0" applyFont="1" applyBorder="1" applyAlignment="1">
      <alignment vertical="center" shrinkToFit="1"/>
    </xf>
    <xf numFmtId="201" fontId="4" fillId="0" borderId="67" xfId="0" applyNumberFormat="1" applyFont="1" applyBorder="1" applyAlignment="1">
      <alignment horizontal="right" vertical="center" shrinkToFit="1"/>
    </xf>
    <xf numFmtId="187" fontId="4" fillId="0" borderId="67" xfId="0" applyNumberFormat="1" applyFont="1" applyBorder="1" applyAlignment="1">
      <alignment vertical="center" shrinkToFit="1"/>
    </xf>
    <xf numFmtId="0" fontId="4" fillId="0" borderId="36" xfId="0" applyFont="1" applyFill="1" applyBorder="1" applyAlignment="1">
      <alignment vertical="center" shrinkToFit="1"/>
    </xf>
    <xf numFmtId="199" fontId="4" fillId="0" borderId="36" xfId="0" applyNumberFormat="1" applyFont="1" applyFill="1" applyBorder="1" applyAlignment="1">
      <alignment vertical="center" shrinkToFit="1"/>
    </xf>
    <xf numFmtId="201" fontId="4" fillId="0" borderId="36" xfId="0" applyNumberFormat="1" applyFont="1" applyFill="1" applyBorder="1" applyAlignment="1">
      <alignment vertical="center" shrinkToFit="1"/>
    </xf>
    <xf numFmtId="201" fontId="4" fillId="0" borderId="40" xfId="0" applyNumberFormat="1" applyFont="1" applyFill="1" applyBorder="1" applyAlignment="1">
      <alignment vertical="center" shrinkToFit="1"/>
    </xf>
    <xf numFmtId="0" fontId="4" fillId="0" borderId="40" xfId="0" applyFont="1" applyFill="1" applyBorder="1" applyAlignment="1">
      <alignment vertical="center" shrinkToFit="1"/>
    </xf>
    <xf numFmtId="198" fontId="6" fillId="14" borderId="10" xfId="0" applyNumberFormat="1" applyFont="1" applyFill="1" applyBorder="1" applyAlignment="1">
      <alignment vertical="center"/>
    </xf>
    <xf numFmtId="198" fontId="6" fillId="15" borderId="10" xfId="0" applyNumberFormat="1" applyFont="1" applyFill="1" applyBorder="1" applyAlignment="1">
      <alignment vertical="center"/>
    </xf>
    <xf numFmtId="198" fontId="6" fillId="0" borderId="10" xfId="0" applyNumberFormat="1" applyFont="1" applyBorder="1" applyAlignment="1">
      <alignment vertical="center"/>
    </xf>
    <xf numFmtId="198" fontId="6" fillId="0" borderId="12" xfId="0" applyNumberFormat="1" applyFont="1" applyBorder="1" applyAlignment="1">
      <alignment vertical="center"/>
    </xf>
    <xf numFmtId="184" fontId="4" fillId="8" borderId="35" xfId="0" applyNumberFormat="1" applyFont="1" applyFill="1" applyBorder="1" applyAlignment="1">
      <alignment horizontal="center" vertical="center" shrinkToFit="1"/>
    </xf>
    <xf numFmtId="184" fontId="4" fillId="8" borderId="65" xfId="0" applyNumberFormat="1" applyFont="1" applyFill="1" applyBorder="1" applyAlignment="1">
      <alignment horizontal="center" vertical="center" shrinkToFit="1"/>
    </xf>
    <xf numFmtId="184" fontId="4" fillId="8" borderId="61" xfId="0" applyNumberFormat="1" applyFont="1" applyFill="1" applyBorder="1" applyAlignment="1">
      <alignment horizontal="center" vertical="center" shrinkToFit="1"/>
    </xf>
    <xf numFmtId="181" fontId="4" fillId="8" borderId="61" xfId="0" applyNumberFormat="1" applyFont="1" applyFill="1" applyBorder="1" applyAlignment="1">
      <alignment vertical="center" shrinkToFit="1"/>
    </xf>
    <xf numFmtId="181" fontId="4" fillId="8" borderId="62" xfId="0" applyNumberFormat="1" applyFont="1" applyFill="1" applyBorder="1" applyAlignment="1">
      <alignment vertical="center" shrinkToFit="1"/>
    </xf>
    <xf numFmtId="184" fontId="4" fillId="8" borderId="59" xfId="0" applyNumberFormat="1" applyFont="1" applyFill="1" applyBorder="1" applyAlignment="1">
      <alignment horizontal="center" vertical="center" shrinkToFit="1"/>
    </xf>
    <xf numFmtId="181" fontId="4" fillId="8" borderId="60" xfId="0" applyNumberFormat="1" applyFont="1" applyFill="1" applyBorder="1" applyAlignment="1">
      <alignment vertical="center" shrinkToFit="1"/>
    </xf>
    <xf numFmtId="178" fontId="4" fillId="8" borderId="63" xfId="0" applyNumberFormat="1" applyFont="1" applyFill="1" applyBorder="1" applyAlignment="1">
      <alignment vertical="center" shrinkToFit="1"/>
    </xf>
    <xf numFmtId="178" fontId="4" fillId="8" borderId="72" xfId="0" applyNumberFormat="1" applyFont="1" applyFill="1" applyBorder="1" applyAlignment="1">
      <alignment vertical="center" shrinkToFit="1"/>
    </xf>
    <xf numFmtId="184" fontId="4" fillId="8" borderId="63" xfId="0" applyNumberFormat="1" applyFont="1" applyFill="1" applyBorder="1" applyAlignment="1">
      <alignment horizontal="center" vertical="center" shrinkToFit="1"/>
    </xf>
    <xf numFmtId="181" fontId="4" fillId="8" borderId="63" xfId="0" applyNumberFormat="1" applyFont="1" applyFill="1" applyBorder="1" applyAlignment="1">
      <alignment vertical="center" shrinkToFit="1"/>
    </xf>
    <xf numFmtId="181" fontId="4" fillId="8" borderId="72" xfId="0" applyNumberFormat="1" applyFont="1" applyFill="1" applyBorder="1" applyAlignment="1">
      <alignment vertical="center" shrinkToFit="1"/>
    </xf>
    <xf numFmtId="0" fontId="4" fillId="8" borderId="63" xfId="0" applyFont="1" applyFill="1" applyBorder="1" applyAlignment="1">
      <alignment vertical="center" shrinkToFit="1"/>
    </xf>
    <xf numFmtId="0" fontId="4" fillId="8" borderId="61" xfId="0" applyFont="1" applyFill="1" applyBorder="1" applyAlignment="1">
      <alignment horizontal="center" vertical="center" shrinkToFit="1"/>
    </xf>
    <xf numFmtId="178" fontId="4" fillId="8" borderId="62" xfId="0" applyNumberFormat="1" applyFont="1" applyFill="1" applyBorder="1" applyAlignment="1">
      <alignment vertical="center" shrinkToFit="1"/>
    </xf>
    <xf numFmtId="184" fontId="4" fillId="8" borderId="35" xfId="0" applyNumberFormat="1" applyFont="1" applyFill="1" applyBorder="1" applyAlignment="1">
      <alignment horizontal="center" vertical="center" shrinkToFit="1"/>
    </xf>
    <xf numFmtId="184" fontId="4" fillId="8" borderId="65" xfId="0" applyNumberFormat="1" applyFont="1" applyFill="1" applyBorder="1" applyAlignment="1">
      <alignment horizontal="center" vertical="center" shrinkToFit="1"/>
    </xf>
    <xf numFmtId="184" fontId="4" fillId="8" borderId="61" xfId="0" applyNumberFormat="1" applyFont="1" applyFill="1" applyBorder="1" applyAlignment="1">
      <alignment horizontal="center" vertical="center" shrinkToFit="1"/>
    </xf>
    <xf numFmtId="181" fontId="4" fillId="8" borderId="61" xfId="0" applyNumberFormat="1" applyFont="1" applyFill="1" applyBorder="1" applyAlignment="1">
      <alignment vertical="center" shrinkToFit="1"/>
    </xf>
    <xf numFmtId="181" fontId="4" fillId="8" borderId="62" xfId="0" applyNumberFormat="1" applyFont="1" applyFill="1" applyBorder="1" applyAlignment="1">
      <alignment vertical="center" shrinkToFit="1"/>
    </xf>
    <xf numFmtId="184" fontId="4" fillId="8" borderId="59" xfId="0" applyNumberFormat="1" applyFont="1" applyFill="1" applyBorder="1" applyAlignment="1">
      <alignment horizontal="center" vertical="center" shrinkToFit="1"/>
    </xf>
    <xf numFmtId="181" fontId="4" fillId="8" borderId="60" xfId="0" applyNumberFormat="1" applyFont="1" applyFill="1" applyBorder="1" applyAlignment="1">
      <alignment vertical="center" shrinkToFit="1"/>
    </xf>
    <xf numFmtId="178" fontId="4" fillId="8" borderId="63" xfId="0" applyNumberFormat="1" applyFont="1" applyFill="1" applyBorder="1" applyAlignment="1">
      <alignment vertical="center" shrinkToFit="1"/>
    </xf>
    <xf numFmtId="178" fontId="4" fillId="8" borderId="72" xfId="0" applyNumberFormat="1" applyFont="1" applyFill="1" applyBorder="1" applyAlignment="1">
      <alignment vertical="center" shrinkToFit="1"/>
    </xf>
    <xf numFmtId="184" fontId="4" fillId="8" borderId="63" xfId="0" applyNumberFormat="1" applyFont="1" applyFill="1" applyBorder="1" applyAlignment="1">
      <alignment horizontal="center" vertical="center" shrinkToFit="1"/>
    </xf>
    <xf numFmtId="181" fontId="4" fillId="8" borderId="63" xfId="0" applyNumberFormat="1" applyFont="1" applyFill="1" applyBorder="1" applyAlignment="1">
      <alignment vertical="center" shrinkToFit="1"/>
    </xf>
    <xf numFmtId="181" fontId="4" fillId="8" borderId="72" xfId="0" applyNumberFormat="1" applyFont="1" applyFill="1" applyBorder="1" applyAlignment="1">
      <alignment vertical="center" shrinkToFit="1"/>
    </xf>
    <xf numFmtId="0" fontId="4" fillId="8" borderId="63" xfId="0" applyFont="1" applyFill="1" applyBorder="1" applyAlignment="1">
      <alignment vertical="center" shrinkToFit="1"/>
    </xf>
    <xf numFmtId="0" fontId="4" fillId="8" borderId="61" xfId="0" applyFont="1" applyFill="1" applyBorder="1" applyAlignment="1">
      <alignment horizontal="center" vertical="center" shrinkToFit="1"/>
    </xf>
    <xf numFmtId="178" fontId="4" fillId="8" borderId="62" xfId="0" applyNumberFormat="1" applyFont="1" applyFill="1" applyBorder="1" applyAlignment="1">
      <alignment vertical="center" shrinkToFit="1"/>
    </xf>
    <xf numFmtId="0" fontId="4" fillId="0" borderId="51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4" fillId="0" borderId="19" xfId="0" applyFont="1" applyBorder="1" applyAlignment="1">
      <alignment horizontal="center" vertical="center" shrinkToFit="1"/>
    </xf>
    <xf numFmtId="0" fontId="4" fillId="0" borderId="0" xfId="0" applyFont="1" applyFill="1" applyBorder="1" applyAlignment="1">
      <alignment vertical="center" shrinkToFit="1"/>
    </xf>
    <xf numFmtId="0" fontId="4" fillId="0" borderId="0" xfId="0" applyFont="1" applyFill="1" applyBorder="1" applyAlignment="1">
      <alignment horizontal="center" vertical="center" shrinkToFit="1"/>
    </xf>
    <xf numFmtId="197" fontId="4" fillId="0" borderId="0" xfId="0" applyNumberFormat="1" applyFont="1" applyFill="1" applyBorder="1" applyAlignment="1">
      <alignment vertical="center" textRotation="90" shrinkToFit="1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187" fontId="4" fillId="0" borderId="33" xfId="0" applyNumberFormat="1" applyFont="1" applyBorder="1" applyAlignment="1">
      <alignment vertical="center" shrinkToFit="1"/>
    </xf>
    <xf numFmtId="0" fontId="4" fillId="0" borderId="19" xfId="0" applyFont="1" applyBorder="1" applyAlignment="1">
      <alignment horizontal="center" vertical="center" shrinkToFit="1"/>
    </xf>
    <xf numFmtId="197" fontId="4" fillId="0" borderId="25" xfId="0" applyNumberFormat="1" applyFont="1" applyBorder="1" applyAlignment="1">
      <alignment horizontal="right" vertical="center" shrinkToFit="1"/>
    </xf>
    <xf numFmtId="197" fontId="4" fillId="0" borderId="27" xfId="0" applyNumberFormat="1" applyFont="1" applyBorder="1" applyAlignment="1">
      <alignment horizontal="right" vertical="center" shrinkToFit="1"/>
    </xf>
    <xf numFmtId="0" fontId="4" fillId="0" borderId="0" xfId="0" applyFont="1" applyBorder="1" applyAlignment="1">
      <alignment vertical="center" shrinkToFit="1"/>
    </xf>
    <xf numFmtId="190" fontId="4" fillId="2" borderId="36" xfId="0" applyNumberFormat="1" applyFont="1" applyFill="1" applyBorder="1" applyAlignment="1">
      <alignment vertical="center" shrinkToFit="1"/>
    </xf>
    <xf numFmtId="193" fontId="4" fillId="2" borderId="36" xfId="0" applyNumberFormat="1" applyFont="1" applyFill="1" applyBorder="1" applyAlignment="1">
      <alignment vertical="center" shrinkToFit="1"/>
    </xf>
    <xf numFmtId="187" fontId="4" fillId="0" borderId="0" xfId="0" applyNumberFormat="1" applyFont="1" applyAlignment="1">
      <alignment vertical="center" shrinkToFit="1"/>
    </xf>
    <xf numFmtId="187" fontId="4" fillId="0" borderId="0" xfId="0" applyNumberFormat="1" applyFont="1" applyAlignment="1">
      <alignment horizontal="center" vertical="center" shrinkToFit="1"/>
    </xf>
    <xf numFmtId="184" fontId="4" fillId="8" borderId="65" xfId="0" applyNumberFormat="1" applyFont="1" applyFill="1" applyBorder="1" applyAlignment="1">
      <alignment horizontal="center" vertical="center" shrinkToFit="1"/>
    </xf>
    <xf numFmtId="0" fontId="4" fillId="3" borderId="35" xfId="0" applyFont="1" applyFill="1" applyBorder="1" applyAlignment="1">
      <alignment horizontal="center" vertical="center" shrinkToFit="1"/>
    </xf>
    <xf numFmtId="184" fontId="4" fillId="8" borderId="35" xfId="0" applyNumberFormat="1" applyFont="1" applyFill="1" applyBorder="1" applyAlignment="1">
      <alignment horizontal="center" vertical="center" shrinkToFit="1"/>
    </xf>
    <xf numFmtId="192" fontId="4" fillId="8" borderId="35" xfId="0" applyNumberFormat="1" applyFont="1" applyFill="1" applyBorder="1" applyAlignment="1">
      <alignment horizontal="center" vertical="center" shrinkToFit="1"/>
    </xf>
    <xf numFmtId="192" fontId="4" fillId="8" borderId="64" xfId="0" applyNumberFormat="1" applyFont="1" applyFill="1" applyBorder="1" applyAlignment="1">
      <alignment horizontal="center" vertical="center" shrinkToFit="1"/>
    </xf>
    <xf numFmtId="181" fontId="4" fillId="0" borderId="35" xfId="0" applyNumberFormat="1" applyFont="1" applyFill="1" applyBorder="1" applyAlignment="1">
      <alignment vertical="center" shrinkToFit="1"/>
    </xf>
    <xf numFmtId="0" fontId="4" fillId="0" borderId="51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0" xfId="0" applyFont="1">
      <alignment vertical="center"/>
    </xf>
    <xf numFmtId="0" fontId="4" fillId="0" borderId="0" xfId="0" applyFont="1" applyAlignment="1">
      <alignment vertical="center" shrinkToFit="1"/>
    </xf>
    <xf numFmtId="0" fontId="4" fillId="0" borderId="19" xfId="0" applyFont="1" applyBorder="1" applyAlignment="1">
      <alignment horizontal="center" vertical="center" shrinkToFit="1"/>
    </xf>
    <xf numFmtId="0" fontId="4" fillId="0" borderId="0" xfId="0" applyFont="1">
      <alignment vertical="center"/>
    </xf>
    <xf numFmtId="192" fontId="4" fillId="8" borderId="34" xfId="0" applyNumberFormat="1" applyFont="1" applyFill="1" applyBorder="1" applyAlignment="1">
      <alignment horizontal="right" vertical="center" shrinkToFit="1"/>
    </xf>
    <xf numFmtId="190" fontId="4" fillId="8" borderId="37" xfId="0" applyNumberFormat="1" applyFont="1" applyFill="1" applyBorder="1" applyAlignment="1">
      <alignment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0" xfId="0" applyFont="1">
      <alignment vertical="center"/>
    </xf>
    <xf numFmtId="181" fontId="4" fillId="8" borderId="0" xfId="0" applyNumberFormat="1" applyFont="1" applyFill="1" applyBorder="1" applyAlignment="1">
      <alignment vertical="center" shrinkToFit="1"/>
    </xf>
    <xf numFmtId="0" fontId="4" fillId="0" borderId="19" xfId="0" applyFont="1" applyBorder="1" applyAlignment="1">
      <alignment horizontal="center" vertical="center"/>
    </xf>
    <xf numFmtId="187" fontId="4" fillId="0" borderId="122" xfId="0" applyNumberFormat="1" applyFont="1" applyBorder="1" applyAlignment="1">
      <alignment horizontal="center" vertical="center" shrinkToFit="1"/>
    </xf>
    <xf numFmtId="187" fontId="4" fillId="0" borderId="16" xfId="0" applyNumberFormat="1" applyFont="1" applyBorder="1" applyAlignment="1">
      <alignment horizontal="center" vertical="center"/>
    </xf>
    <xf numFmtId="187" fontId="4" fillId="0" borderId="13" xfId="0" applyNumberFormat="1" applyFont="1" applyBorder="1" applyAlignment="1">
      <alignment horizontal="center" vertical="center"/>
    </xf>
    <xf numFmtId="213" fontId="4" fillId="0" borderId="0" xfId="0" applyNumberFormat="1" applyFont="1" applyFill="1" applyBorder="1" applyAlignment="1">
      <alignment horizontal="center" vertical="center" shrinkToFit="1"/>
    </xf>
    <xf numFmtId="181" fontId="4" fillId="0" borderId="19" xfId="0" applyNumberFormat="1" applyFont="1" applyFill="1" applyBorder="1" applyAlignment="1">
      <alignment vertical="center" shrinkToFit="1"/>
    </xf>
    <xf numFmtId="0" fontId="4" fillId="0" borderId="1" xfId="0" applyFont="1" applyBorder="1">
      <alignment vertical="center"/>
    </xf>
    <xf numFmtId="187" fontId="4" fillId="0" borderId="15" xfId="0" applyNumberFormat="1" applyFont="1" applyBorder="1">
      <alignment vertical="center"/>
    </xf>
    <xf numFmtId="187" fontId="4" fillId="0" borderId="11" xfId="0" applyNumberFormat="1" applyFont="1" applyBorder="1">
      <alignment vertical="center"/>
    </xf>
    <xf numFmtId="0" fontId="4" fillId="0" borderId="2" xfId="0" applyFont="1" applyBorder="1">
      <alignment vertical="center"/>
    </xf>
    <xf numFmtId="0" fontId="4" fillId="0" borderId="54" xfId="0" applyFont="1" applyBorder="1" applyAlignment="1">
      <alignment vertical="center" shrinkToFit="1"/>
    </xf>
    <xf numFmtId="0" fontId="4" fillId="0" borderId="8" xfId="0" applyFont="1" applyBorder="1" applyAlignment="1">
      <alignment vertical="center" shrinkToFit="1"/>
    </xf>
    <xf numFmtId="184" fontId="4" fillId="0" borderId="63" xfId="0" applyNumberFormat="1" applyFont="1" applyFill="1" applyBorder="1" applyAlignment="1">
      <alignment horizontal="center" vertical="center" shrinkToFit="1"/>
    </xf>
    <xf numFmtId="184" fontId="4" fillId="0" borderId="59" xfId="0" applyNumberFormat="1" applyFont="1" applyFill="1" applyBorder="1" applyAlignment="1">
      <alignment horizontal="center" vertical="center" shrinkToFit="1"/>
    </xf>
    <xf numFmtId="184" fontId="4" fillId="0" borderId="61" xfId="0" applyNumberFormat="1" applyFont="1" applyFill="1" applyBorder="1" applyAlignment="1">
      <alignment horizontal="center" vertical="center" shrinkToFit="1"/>
    </xf>
    <xf numFmtId="184" fontId="4" fillId="0" borderId="22" xfId="0" applyNumberFormat="1" applyFont="1" applyFill="1" applyBorder="1" applyAlignment="1">
      <alignment horizontal="center" vertical="center" shrinkToFit="1"/>
    </xf>
    <xf numFmtId="184" fontId="4" fillId="0" borderId="92" xfId="0" applyNumberFormat="1" applyFont="1" applyFill="1" applyBorder="1" applyAlignment="1">
      <alignment horizontal="center" vertical="center" shrinkToFit="1"/>
    </xf>
    <xf numFmtId="184" fontId="4" fillId="0" borderId="115" xfId="0" applyNumberFormat="1" applyFont="1" applyFill="1" applyBorder="1" applyAlignment="1">
      <alignment horizontal="center" vertical="center" shrinkToFit="1"/>
    </xf>
    <xf numFmtId="0" fontId="4" fillId="9" borderId="91" xfId="0" applyFont="1" applyFill="1" applyBorder="1" applyAlignment="1">
      <alignment horizontal="center" vertical="center" shrinkToFit="1"/>
    </xf>
    <xf numFmtId="184" fontId="4" fillId="8" borderId="92" xfId="0" applyNumberFormat="1" applyFont="1" applyFill="1" applyBorder="1" applyAlignment="1">
      <alignment horizontal="center" vertical="center" shrinkToFit="1"/>
    </xf>
    <xf numFmtId="188" fontId="4" fillId="0" borderId="28" xfId="0" applyNumberFormat="1" applyFont="1" applyBorder="1" applyAlignment="1">
      <alignment vertical="center" shrinkToFit="1"/>
    </xf>
    <xf numFmtId="179" fontId="11" fillId="0" borderId="28" xfId="0" applyNumberFormat="1" applyFont="1" applyBorder="1" applyAlignment="1">
      <alignment vertical="center" shrinkToFit="1"/>
    </xf>
    <xf numFmtId="0" fontId="12" fillId="0" borderId="0" xfId="0" applyFont="1" applyBorder="1">
      <alignment vertical="center"/>
    </xf>
    <xf numFmtId="0" fontId="12" fillId="0" borderId="0" xfId="0" applyFont="1">
      <alignment vertical="center"/>
    </xf>
    <xf numFmtId="0" fontId="1" fillId="0" borderId="0" xfId="0" applyFont="1" applyAlignment="1">
      <alignment vertical="center"/>
    </xf>
    <xf numFmtId="0" fontId="13" fillId="0" borderId="0" xfId="0" applyFont="1" applyBorder="1">
      <alignment vertical="center"/>
    </xf>
    <xf numFmtId="0" fontId="14" fillId="0" borderId="0" xfId="0" applyFont="1">
      <alignment vertical="center"/>
    </xf>
    <xf numFmtId="0" fontId="15" fillId="0" borderId="0" xfId="0" applyFont="1" applyBorder="1">
      <alignment vertical="center"/>
    </xf>
    <xf numFmtId="0" fontId="15" fillId="0" borderId="0" xfId="0" applyFont="1">
      <alignment vertical="center"/>
    </xf>
    <xf numFmtId="188" fontId="4" fillId="0" borderId="28" xfId="0" applyNumberFormat="1" applyFont="1" applyBorder="1" applyAlignment="1">
      <alignment vertical="center" shrinkToFit="1"/>
    </xf>
    <xf numFmtId="188" fontId="4" fillId="0" borderId="28" xfId="0" applyNumberFormat="1" applyFont="1" applyBorder="1" applyAlignment="1">
      <alignment vertical="center" shrinkToFit="1"/>
    </xf>
    <xf numFmtId="180" fontId="4" fillId="0" borderId="28" xfId="0" applyNumberFormat="1" applyFont="1" applyFill="1" applyBorder="1" applyAlignment="1">
      <alignment horizontal="right" vertical="center" shrinkToFit="1"/>
    </xf>
    <xf numFmtId="186" fontId="4" fillId="0" borderId="26" xfId="0" applyNumberFormat="1" applyFont="1" applyBorder="1" applyAlignment="1">
      <alignment horizontal="right" vertical="center" shrinkToFit="1"/>
    </xf>
    <xf numFmtId="186" fontId="4" fillId="0" borderId="31" xfId="0" applyNumberFormat="1" applyFont="1" applyBorder="1" applyAlignment="1">
      <alignment horizontal="right" vertical="center" shrinkToFit="1"/>
    </xf>
    <xf numFmtId="49" fontId="4" fillId="0" borderId="0" xfId="0" applyNumberFormat="1" applyFont="1" applyAlignment="1">
      <alignment horizontal="center" vertical="center" shrinkToFit="1"/>
    </xf>
    <xf numFmtId="188" fontId="4" fillId="0" borderId="28" xfId="0" applyNumberFormat="1" applyFont="1" applyBorder="1" applyAlignment="1">
      <alignment vertical="center" shrinkToFit="1"/>
    </xf>
    <xf numFmtId="214" fontId="4" fillId="0" borderId="46" xfId="0" applyNumberFormat="1" applyFont="1" applyBorder="1" applyAlignment="1">
      <alignment vertical="center" shrinkToFit="1"/>
    </xf>
    <xf numFmtId="214" fontId="4" fillId="0" borderId="30" xfId="0" applyNumberFormat="1" applyFont="1" applyBorder="1" applyAlignment="1">
      <alignment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0" fontId="4" fillId="0" borderId="76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27" xfId="0" applyFont="1" applyBorder="1" applyAlignment="1">
      <alignment horizontal="center" vertical="center" shrinkToFit="1"/>
    </xf>
    <xf numFmtId="0" fontId="4" fillId="0" borderId="28" xfId="0" applyFont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3" xfId="0" applyFont="1" applyBorder="1" applyAlignment="1">
      <alignment vertical="center" shrinkToFit="1"/>
    </xf>
    <xf numFmtId="0" fontId="4" fillId="0" borderId="0" xfId="0" applyFont="1">
      <alignment vertical="center"/>
    </xf>
    <xf numFmtId="0" fontId="4" fillId="0" borderId="26" xfId="0" applyFont="1" applyBorder="1" applyAlignment="1">
      <alignment horizontal="center" vertical="center" shrinkToFit="1"/>
    </xf>
    <xf numFmtId="0" fontId="4" fillId="0" borderId="31" xfId="0" applyFont="1" applyBorder="1" applyAlignment="1">
      <alignment horizontal="center" vertical="center" shrinkToFit="1"/>
    </xf>
    <xf numFmtId="0" fontId="4" fillId="0" borderId="86" xfId="0" applyFont="1" applyBorder="1" applyAlignment="1">
      <alignment horizontal="center" vertical="center" shrinkToFit="1"/>
    </xf>
    <xf numFmtId="181" fontId="4" fillId="0" borderId="26" xfId="0" applyNumberFormat="1" applyFont="1" applyFill="1" applyBorder="1" applyAlignment="1">
      <alignment vertical="center" shrinkToFit="1"/>
    </xf>
    <xf numFmtId="181" fontId="4" fillId="0" borderId="28" xfId="0" applyNumberFormat="1" applyFont="1" applyFill="1" applyBorder="1" applyAlignment="1">
      <alignment vertical="center" shrinkToFit="1"/>
    </xf>
    <xf numFmtId="184" fontId="4" fillId="0" borderId="45" xfId="0" applyNumberFormat="1" applyFont="1" applyFill="1" applyBorder="1" applyAlignment="1">
      <alignment vertical="center" shrinkToFit="1"/>
    </xf>
    <xf numFmtId="181" fontId="4" fillId="0" borderId="30" xfId="0" applyNumberFormat="1" applyFont="1" applyFill="1" applyBorder="1" applyAlignment="1">
      <alignment vertical="center" shrinkToFit="1"/>
    </xf>
    <xf numFmtId="184" fontId="4" fillId="0" borderId="65" xfId="0" applyNumberFormat="1" applyFont="1" applyFill="1" applyBorder="1" applyAlignment="1">
      <alignment vertical="center" shrinkToFit="1"/>
    </xf>
    <xf numFmtId="0" fontId="4" fillId="0" borderId="0" xfId="0" applyFont="1" applyAlignment="1">
      <alignment horizontal="center" vertical="center" shrinkToFit="1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190" fontId="4" fillId="0" borderId="0" xfId="0" applyNumberFormat="1" applyFont="1" applyAlignment="1">
      <alignment horizontal="right" vertical="center" shrinkToFi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4" xfId="0" applyFont="1" applyBorder="1" applyAlignment="1">
      <alignment vertical="center" shrinkToFit="1"/>
    </xf>
    <xf numFmtId="0" fontId="4" fillId="0" borderId="58" xfId="0" applyFont="1" applyBorder="1" applyAlignment="1">
      <alignment horizontal="center" vertical="center" shrinkToFit="1"/>
    </xf>
    <xf numFmtId="188" fontId="4" fillId="0" borderId="28" xfId="0" applyNumberFormat="1" applyFont="1" applyBorder="1" applyAlignment="1">
      <alignment vertical="center" shrinkToFit="1"/>
    </xf>
    <xf numFmtId="188" fontId="4" fillId="5" borderId="28" xfId="0" applyNumberFormat="1" applyFont="1" applyFill="1" applyBorder="1" applyAlignment="1">
      <alignment vertical="center" shrinkToFit="1"/>
    </xf>
    <xf numFmtId="181" fontId="4" fillId="0" borderId="63" xfId="0" applyNumberFormat="1" applyFont="1" applyFill="1" applyBorder="1" applyAlignment="1">
      <alignment vertical="center" shrinkToFit="1"/>
    </xf>
    <xf numFmtId="181" fontId="4" fillId="0" borderId="61" xfId="0" applyNumberFormat="1" applyFont="1" applyFill="1" applyBorder="1" applyAlignment="1">
      <alignment vertical="center" shrinkToFit="1"/>
    </xf>
    <xf numFmtId="181" fontId="4" fillId="0" borderId="35" xfId="0" applyNumberFormat="1" applyFont="1" applyFill="1" applyBorder="1" applyAlignment="1">
      <alignment vertical="center" shrinkToFit="1"/>
    </xf>
    <xf numFmtId="178" fontId="4" fillId="0" borderId="61" xfId="0" applyNumberFormat="1" applyFont="1" applyBorder="1" applyAlignment="1">
      <alignment vertical="center" shrinkToFit="1"/>
    </xf>
    <xf numFmtId="178" fontId="4" fillId="0" borderId="62" xfId="0" applyNumberFormat="1" applyFont="1" applyBorder="1" applyAlignment="1">
      <alignment vertical="center" shrinkToFit="1"/>
    </xf>
    <xf numFmtId="178" fontId="4" fillId="0" borderId="63" xfId="0" applyNumberFormat="1" applyFont="1" applyBorder="1" applyAlignment="1">
      <alignment vertical="center" shrinkToFit="1"/>
    </xf>
    <xf numFmtId="178" fontId="4" fillId="8" borderId="63" xfId="0" applyNumberFormat="1" applyFont="1" applyFill="1" applyBorder="1" applyAlignment="1">
      <alignment vertical="center" shrinkToFit="1"/>
    </xf>
    <xf numFmtId="178" fontId="4" fillId="8" borderId="72" xfId="0" applyNumberFormat="1" applyFont="1" applyFill="1" applyBorder="1" applyAlignment="1">
      <alignment vertical="center" shrinkToFit="1"/>
    </xf>
    <xf numFmtId="181" fontId="4" fillId="0" borderId="59" xfId="0" applyNumberFormat="1" applyFont="1" applyFill="1" applyBorder="1" applyAlignment="1">
      <alignment vertical="center" shrinkToFit="1"/>
    </xf>
    <xf numFmtId="181" fontId="4" fillId="0" borderId="45" xfId="0" applyNumberFormat="1" applyFont="1" applyFill="1" applyBorder="1" applyAlignment="1">
      <alignment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178" fontId="4" fillId="0" borderId="59" xfId="0" applyNumberFormat="1" applyFont="1" applyBorder="1" applyAlignment="1">
      <alignment vertical="center" shrinkToFit="1"/>
    </xf>
    <xf numFmtId="178" fontId="4" fillId="0" borderId="60" xfId="0" applyNumberFormat="1" applyFont="1" applyBorder="1" applyAlignment="1">
      <alignment vertical="center" shrinkToFit="1"/>
    </xf>
    <xf numFmtId="184" fontId="4" fillId="8" borderId="63" xfId="0" applyNumberFormat="1" applyFont="1" applyFill="1" applyBorder="1" applyAlignment="1">
      <alignment horizontal="center" vertical="center" shrinkToFit="1"/>
    </xf>
    <xf numFmtId="181" fontId="4" fillId="8" borderId="63" xfId="0" applyNumberFormat="1" applyFont="1" applyFill="1" applyBorder="1" applyAlignment="1">
      <alignment vertical="center" shrinkToFit="1"/>
    </xf>
    <xf numFmtId="181" fontId="4" fillId="8" borderId="72" xfId="0" applyNumberFormat="1" applyFont="1" applyFill="1" applyBorder="1" applyAlignment="1">
      <alignment vertical="center" shrinkToFit="1"/>
    </xf>
    <xf numFmtId="184" fontId="4" fillId="0" borderId="63" xfId="0" applyNumberFormat="1" applyFont="1" applyFill="1" applyBorder="1" applyAlignment="1">
      <alignment horizontal="center" vertical="center" shrinkToFit="1"/>
    </xf>
    <xf numFmtId="184" fontId="4" fillId="0" borderId="59" xfId="0" applyNumberFormat="1" applyFont="1" applyFill="1" applyBorder="1" applyAlignment="1">
      <alignment horizontal="center" vertical="center" shrinkToFit="1"/>
    </xf>
    <xf numFmtId="181" fontId="4" fillId="0" borderId="60" xfId="0" applyNumberFormat="1" applyFont="1" applyFill="1" applyBorder="1" applyAlignment="1">
      <alignment vertical="center" shrinkToFit="1"/>
    </xf>
    <xf numFmtId="184" fontId="4" fillId="0" borderId="61" xfId="0" applyNumberFormat="1" applyFont="1" applyFill="1" applyBorder="1" applyAlignment="1">
      <alignment horizontal="center" vertical="center" shrinkToFit="1"/>
    </xf>
    <xf numFmtId="181" fontId="4" fillId="0" borderId="62" xfId="0" applyNumberFormat="1" applyFont="1" applyFill="1" applyBorder="1" applyAlignment="1">
      <alignment vertical="center" shrinkToFit="1"/>
    </xf>
    <xf numFmtId="184" fontId="4" fillId="8" borderId="61" xfId="0" applyNumberFormat="1" applyFont="1" applyFill="1" applyBorder="1" applyAlignment="1">
      <alignment horizontal="center" vertical="center" shrinkToFit="1"/>
    </xf>
    <xf numFmtId="181" fontId="4" fillId="8" borderId="62" xfId="0" applyNumberFormat="1" applyFont="1" applyFill="1" applyBorder="1" applyAlignment="1">
      <alignment vertical="center" shrinkToFit="1"/>
    </xf>
    <xf numFmtId="178" fontId="4" fillId="8" borderId="62" xfId="0" applyNumberFormat="1" applyFont="1" applyFill="1" applyBorder="1" applyAlignment="1">
      <alignment vertical="center" shrinkToFit="1"/>
    </xf>
    <xf numFmtId="184" fontId="4" fillId="0" borderId="35" xfId="0" applyNumberFormat="1" applyFont="1" applyFill="1" applyBorder="1" applyAlignment="1">
      <alignment horizontal="center" vertical="center" shrinkToFit="1"/>
    </xf>
    <xf numFmtId="187" fontId="4" fillId="0" borderId="19" xfId="0" applyNumberFormat="1" applyFont="1" applyFill="1" applyBorder="1" applyAlignment="1">
      <alignment vertical="center" shrinkToFit="1"/>
    </xf>
    <xf numFmtId="184" fontId="4" fillId="0" borderId="65" xfId="0" applyNumberFormat="1" applyFont="1" applyFill="1" applyBorder="1" applyAlignment="1">
      <alignment horizontal="center" vertical="center" shrinkToFit="1"/>
    </xf>
    <xf numFmtId="184" fontId="4" fillId="0" borderId="45" xfId="0" applyNumberFormat="1" applyFont="1" applyFill="1" applyBorder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4" fillId="0" borderId="21" xfId="0" applyFont="1" applyBorder="1" applyAlignment="1">
      <alignment horizontal="center" vertical="center" shrinkToFit="1"/>
    </xf>
    <xf numFmtId="196" fontId="4" fillId="2" borderId="61" xfId="0" applyNumberFormat="1" applyFont="1" applyFill="1" applyBorder="1" applyAlignment="1">
      <alignment vertical="center" shrinkToFit="1"/>
    </xf>
    <xf numFmtId="196" fontId="4" fillId="2" borderId="115" xfId="0" applyNumberFormat="1" applyFont="1" applyFill="1" applyBorder="1" applyAlignment="1">
      <alignment vertical="center" shrinkToFit="1"/>
    </xf>
    <xf numFmtId="196" fontId="4" fillId="2" borderId="70" xfId="0" applyNumberFormat="1" applyFont="1" applyFill="1" applyBorder="1" applyAlignment="1">
      <alignment vertical="center" shrinkToFit="1"/>
    </xf>
    <xf numFmtId="187" fontId="4" fillId="0" borderId="88" xfId="0" applyNumberFormat="1" applyFont="1" applyBorder="1" applyAlignment="1">
      <alignment vertical="center" shrinkToFit="1"/>
    </xf>
    <xf numFmtId="187" fontId="4" fillId="0" borderId="62" xfId="0" applyNumberFormat="1" applyFont="1" applyBorder="1" applyAlignment="1">
      <alignment vertical="center" shrinkToFit="1"/>
    </xf>
    <xf numFmtId="187" fontId="4" fillId="0" borderId="71" xfId="0" applyNumberFormat="1" applyFont="1" applyBorder="1" applyAlignment="1">
      <alignment vertical="center" shrinkToFit="1"/>
    </xf>
    <xf numFmtId="0" fontId="4" fillId="0" borderId="89" xfId="0" applyFont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0" fontId="4" fillId="0" borderId="49" xfId="0" applyFont="1" applyBorder="1" applyAlignment="1">
      <alignment vertical="center" shrinkToFit="1"/>
    </xf>
    <xf numFmtId="187" fontId="4" fillId="0" borderId="50" xfId="0" applyNumberFormat="1" applyFont="1" applyBorder="1" applyAlignment="1">
      <alignment vertical="center" shrinkToFit="1"/>
    </xf>
    <xf numFmtId="187" fontId="4" fillId="0" borderId="33" xfId="0" applyNumberFormat="1" applyFont="1" applyBorder="1" applyAlignment="1">
      <alignment vertical="center" shrinkToFit="1"/>
    </xf>
    <xf numFmtId="197" fontId="4" fillId="0" borderId="29" xfId="0" applyNumberFormat="1" applyFont="1" applyBorder="1" applyAlignment="1">
      <alignment horizontal="right" vertical="center" shrinkToFit="1"/>
    </xf>
    <xf numFmtId="197" fontId="4" fillId="0" borderId="25" xfId="0" applyNumberFormat="1" applyFont="1" applyBorder="1" applyAlignment="1">
      <alignment horizontal="right" vertical="center" shrinkToFit="1"/>
    </xf>
    <xf numFmtId="197" fontId="4" fillId="0" borderId="27" xfId="0" applyNumberFormat="1" applyFont="1" applyBorder="1" applyAlignment="1">
      <alignment horizontal="right" vertical="center" shrinkToFit="1"/>
    </xf>
    <xf numFmtId="0" fontId="4" fillId="0" borderId="7" xfId="0" applyFont="1" applyBorder="1" applyAlignment="1">
      <alignment vertical="center" shrinkToFit="1"/>
    </xf>
    <xf numFmtId="0" fontId="4" fillId="0" borderId="113" xfId="0" applyFont="1" applyBorder="1" applyAlignment="1">
      <alignment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0" xfId="0" applyFont="1">
      <alignment vertical="center"/>
    </xf>
    <xf numFmtId="188" fontId="4" fillId="0" borderId="28" xfId="0" applyNumberFormat="1" applyFont="1" applyBorder="1" applyAlignment="1">
      <alignment vertical="center" shrinkToFit="1"/>
    </xf>
    <xf numFmtId="0" fontId="4" fillId="0" borderId="0" xfId="0" applyFont="1" applyAlignment="1">
      <alignment vertical="center" shrinkToFit="1"/>
    </xf>
    <xf numFmtId="196" fontId="4" fillId="2" borderId="115" xfId="0" applyNumberFormat="1" applyFont="1" applyFill="1" applyBorder="1" applyAlignment="1">
      <alignment vertical="center" shrinkToFit="1"/>
    </xf>
    <xf numFmtId="180" fontId="4" fillId="0" borderId="26" xfId="0" applyNumberFormat="1" applyFont="1" applyFill="1" applyBorder="1" applyAlignment="1">
      <alignment horizontal="right" vertical="center" shrinkToFit="1"/>
    </xf>
    <xf numFmtId="191" fontId="4" fillId="0" borderId="59" xfId="0" applyNumberFormat="1" applyFont="1" applyBorder="1" applyAlignment="1">
      <alignment horizontal="center" vertical="center" shrinkToFit="1"/>
    </xf>
    <xf numFmtId="193" fontId="4" fillId="7" borderId="26" xfId="0" applyNumberFormat="1" applyFont="1" applyFill="1" applyBorder="1" applyAlignment="1">
      <alignment vertical="center" shrinkToFit="1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 shrinkToFit="1"/>
    </xf>
    <xf numFmtId="207" fontId="4" fillId="0" borderId="0" xfId="0" applyNumberFormat="1" applyFont="1" applyAlignment="1">
      <alignment vertical="center" shrinkToFit="1"/>
    </xf>
    <xf numFmtId="0" fontId="0" fillId="0" borderId="0" xfId="0" applyFont="1" applyFill="1" applyAlignment="1">
      <alignment horizontal="center" vertical="center" shrinkToFi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6" fillId="0" borderId="0" xfId="1" applyFont="1" applyAlignment="1">
      <alignment vertical="center"/>
    </xf>
    <xf numFmtId="201" fontId="6" fillId="4" borderId="121" xfId="1" applyNumberFormat="1" applyFont="1" applyFill="1" applyBorder="1" applyAlignment="1">
      <alignment horizontal="center" vertical="center" shrinkToFit="1"/>
    </xf>
    <xf numFmtId="201" fontId="6" fillId="0" borderId="0" xfId="1" applyNumberFormat="1" applyFont="1" applyAlignment="1">
      <alignment horizontal="center" vertical="center"/>
    </xf>
    <xf numFmtId="201" fontId="6" fillId="0" borderId="0" xfId="1" applyNumberFormat="1" applyFont="1" applyFill="1" applyAlignment="1">
      <alignment horizontal="center" vertical="center"/>
    </xf>
    <xf numFmtId="0" fontId="6" fillId="0" borderId="0" xfId="1" applyFont="1" applyFill="1" applyAlignment="1">
      <alignment vertical="center"/>
    </xf>
    <xf numFmtId="0" fontId="18" fillId="0" borderId="0" xfId="1" applyFont="1" applyAlignment="1">
      <alignment horizontal="center" vertical="center"/>
    </xf>
    <xf numFmtId="0" fontId="18" fillId="0" borderId="0" xfId="1" applyFont="1" applyFill="1" applyAlignment="1">
      <alignment horizontal="center" vertical="center"/>
    </xf>
    <xf numFmtId="0" fontId="7" fillId="0" borderId="0" xfId="1" applyFont="1" applyAlignment="1">
      <alignment vertical="center"/>
    </xf>
    <xf numFmtId="0" fontId="7" fillId="0" borderId="0" xfId="1" applyFont="1" applyFill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201" fontId="6" fillId="0" borderId="0" xfId="1" applyNumberFormat="1" applyFont="1" applyAlignment="1">
      <alignment horizontal="center" vertical="center" shrinkToFit="1"/>
    </xf>
    <xf numFmtId="0" fontId="6" fillId="0" borderId="0" xfId="1" applyFont="1" applyAlignment="1">
      <alignment horizontal="center" vertical="center" shrinkToFit="1"/>
    </xf>
    <xf numFmtId="0" fontId="6" fillId="0" borderId="108" xfId="1" applyFont="1" applyFill="1" applyBorder="1" applyAlignment="1">
      <alignment horizontal="center" vertical="center" shrinkToFit="1"/>
    </xf>
    <xf numFmtId="0" fontId="6" fillId="0" borderId="22" xfId="1" applyFont="1" applyFill="1" applyBorder="1" applyAlignment="1">
      <alignment horizontal="center" vertical="center" shrinkToFit="1"/>
    </xf>
    <xf numFmtId="0" fontId="6" fillId="0" borderId="107" xfId="1" applyFont="1" applyFill="1" applyBorder="1" applyAlignment="1">
      <alignment horizontal="center" vertical="center" shrinkToFit="1"/>
    </xf>
    <xf numFmtId="0" fontId="6" fillId="0" borderId="19" xfId="2" applyFont="1" applyBorder="1" applyAlignment="1">
      <alignment horizontal="right" vertical="center" shrinkToFit="1"/>
    </xf>
    <xf numFmtId="201" fontId="6" fillId="4" borderId="148" xfId="1" applyNumberFormat="1" applyFont="1" applyFill="1" applyBorder="1" applyAlignment="1">
      <alignment vertical="center" shrinkToFit="1"/>
    </xf>
    <xf numFmtId="201" fontId="20" fillId="4" borderId="148" xfId="1" applyNumberFormat="1" applyFont="1" applyFill="1" applyBorder="1" applyAlignment="1">
      <alignment vertical="center" shrinkToFit="1"/>
    </xf>
    <xf numFmtId="201" fontId="20" fillId="0" borderId="148" xfId="1" applyNumberFormat="1" applyFont="1" applyFill="1" applyBorder="1" applyAlignment="1">
      <alignment vertical="center" shrinkToFit="1"/>
    </xf>
    <xf numFmtId="201" fontId="6" fillId="0" borderId="148" xfId="1" applyNumberFormat="1" applyFont="1" applyFill="1" applyBorder="1" applyAlignment="1">
      <alignment vertical="center" shrinkToFit="1"/>
    </xf>
    <xf numFmtId="190" fontId="6" fillId="0" borderId="148" xfId="1" applyNumberFormat="1" applyFont="1" applyBorder="1" applyAlignment="1">
      <alignment vertical="center" shrinkToFit="1"/>
    </xf>
    <xf numFmtId="215" fontId="14" fillId="5" borderId="74" xfId="1" applyNumberFormat="1" applyFont="1" applyFill="1" applyBorder="1" applyAlignment="1">
      <alignment vertical="center" shrinkToFit="1"/>
    </xf>
    <xf numFmtId="201" fontId="6" fillId="0" borderId="109" xfId="1" applyNumberFormat="1" applyFont="1" applyFill="1" applyBorder="1" applyAlignment="1">
      <alignment horizontal="center" vertical="center" shrinkToFit="1"/>
    </xf>
    <xf numFmtId="216" fontId="6" fillId="0" borderId="140" xfId="1" applyNumberFormat="1" applyFont="1" applyFill="1" applyBorder="1" applyAlignment="1">
      <alignment vertical="center" shrinkToFit="1"/>
    </xf>
    <xf numFmtId="216" fontId="6" fillId="0" borderId="141" xfId="1" applyNumberFormat="1" applyFont="1" applyFill="1" applyBorder="1" applyAlignment="1">
      <alignment horizontal="center" vertical="center" shrinkToFit="1"/>
    </xf>
    <xf numFmtId="0" fontId="6" fillId="0" borderId="28" xfId="2" applyFont="1" applyBorder="1" applyAlignment="1">
      <alignment horizontal="right" vertical="center" shrinkToFit="1"/>
    </xf>
    <xf numFmtId="201" fontId="6" fillId="4" borderId="61" xfId="1" applyNumberFormat="1" applyFont="1" applyFill="1" applyBorder="1" applyAlignment="1">
      <alignment vertical="center" shrinkToFit="1"/>
    </xf>
    <xf numFmtId="201" fontId="20" fillId="4" borderId="61" xfId="1" applyNumberFormat="1" applyFont="1" applyFill="1" applyBorder="1" applyAlignment="1">
      <alignment vertical="center" shrinkToFit="1"/>
    </xf>
    <xf numFmtId="201" fontId="20" fillId="0" borderId="61" xfId="1" applyNumberFormat="1" applyFont="1" applyFill="1" applyBorder="1" applyAlignment="1">
      <alignment vertical="center" shrinkToFit="1"/>
    </xf>
    <xf numFmtId="201" fontId="6" fillId="0" borderId="61" xfId="1" applyNumberFormat="1" applyFont="1" applyFill="1" applyBorder="1" applyAlignment="1">
      <alignment vertical="center" shrinkToFit="1"/>
    </xf>
    <xf numFmtId="189" fontId="6" fillId="0" borderId="61" xfId="1" applyNumberFormat="1" applyFont="1" applyBorder="1" applyAlignment="1">
      <alignment vertical="center" shrinkToFit="1"/>
    </xf>
    <xf numFmtId="215" fontId="14" fillId="5" borderId="62" xfId="1" applyNumberFormat="1" applyFont="1" applyFill="1" applyBorder="1" applyAlignment="1">
      <alignment vertical="center" shrinkToFit="1"/>
    </xf>
    <xf numFmtId="201" fontId="6" fillId="0" borderId="58" xfId="1" applyNumberFormat="1" applyFont="1" applyFill="1" applyBorder="1" applyAlignment="1">
      <alignment horizontal="center" vertical="center" shrinkToFit="1"/>
    </xf>
    <xf numFmtId="216" fontId="6" fillId="0" borderId="39" xfId="1" applyNumberFormat="1" applyFont="1" applyFill="1" applyBorder="1" applyAlignment="1">
      <alignment vertical="center" shrinkToFit="1"/>
    </xf>
    <xf numFmtId="216" fontId="6" fillId="0" borderId="30" xfId="1" applyNumberFormat="1" applyFont="1" applyFill="1" applyBorder="1" applyAlignment="1">
      <alignment horizontal="center" vertical="center" shrinkToFit="1"/>
    </xf>
    <xf numFmtId="0" fontId="6" fillId="0" borderId="36" xfId="2" applyFont="1" applyBorder="1" applyAlignment="1">
      <alignment horizontal="right" vertical="center" shrinkToFit="1"/>
    </xf>
    <xf numFmtId="0" fontId="6" fillId="0" borderId="67" xfId="2" applyFont="1" applyBorder="1" applyAlignment="1">
      <alignment horizontal="right" vertical="center" shrinkToFit="1"/>
    </xf>
    <xf numFmtId="201" fontId="6" fillId="4" borderId="90" xfId="1" applyNumberFormat="1" applyFont="1" applyFill="1" applyBorder="1" applyAlignment="1">
      <alignment vertical="center" shrinkToFit="1"/>
    </xf>
    <xf numFmtId="201" fontId="20" fillId="4" borderId="90" xfId="1" applyNumberFormat="1" applyFont="1" applyFill="1" applyBorder="1" applyAlignment="1">
      <alignment vertical="center" shrinkToFit="1"/>
    </xf>
    <xf numFmtId="201" fontId="20" fillId="0" borderId="90" xfId="1" applyNumberFormat="1" applyFont="1" applyFill="1" applyBorder="1" applyAlignment="1">
      <alignment vertical="center" shrinkToFit="1"/>
    </xf>
    <xf numFmtId="201" fontId="6" fillId="0" borderId="90" xfId="1" applyNumberFormat="1" applyFont="1" applyFill="1" applyBorder="1" applyAlignment="1">
      <alignment vertical="center" shrinkToFit="1"/>
    </xf>
    <xf numFmtId="189" fontId="6" fillId="0" borderId="90" xfId="1" applyNumberFormat="1" applyFont="1" applyBorder="1" applyAlignment="1">
      <alignment vertical="center" shrinkToFit="1"/>
    </xf>
    <xf numFmtId="215" fontId="14" fillId="5" borderId="116" xfId="1" applyNumberFormat="1" applyFont="1" applyFill="1" applyBorder="1" applyAlignment="1">
      <alignment vertical="center" shrinkToFit="1"/>
    </xf>
    <xf numFmtId="201" fontId="6" fillId="0" borderId="66" xfId="1" applyNumberFormat="1" applyFont="1" applyFill="1" applyBorder="1" applyAlignment="1">
      <alignment horizontal="center" vertical="center" shrinkToFit="1"/>
    </xf>
    <xf numFmtId="216" fontId="6" fillId="0" borderId="106" xfId="1" applyNumberFormat="1" applyFont="1" applyFill="1" applyBorder="1" applyAlignment="1">
      <alignment vertical="center" shrinkToFit="1"/>
    </xf>
    <xf numFmtId="216" fontId="6" fillId="0" borderId="68" xfId="1" applyNumberFormat="1" applyFont="1" applyFill="1" applyBorder="1" applyAlignment="1">
      <alignment horizontal="center" vertical="center" shrinkToFit="1"/>
    </xf>
    <xf numFmtId="0" fontId="6" fillId="16" borderId="167" xfId="2" applyNumberFormat="1" applyFont="1" applyFill="1" applyBorder="1" applyAlignment="1">
      <alignment vertical="center" shrinkToFit="1"/>
    </xf>
    <xf numFmtId="217" fontId="6" fillId="11" borderId="89" xfId="2" applyNumberFormat="1" applyFont="1" applyFill="1" applyBorder="1" applyAlignment="1">
      <alignment horizontal="right" vertical="center" shrinkToFit="1"/>
    </xf>
    <xf numFmtId="201" fontId="6" fillId="4" borderId="8" xfId="2" applyNumberFormat="1" applyFont="1" applyFill="1" applyBorder="1" applyAlignment="1">
      <alignment vertical="center" shrinkToFit="1"/>
    </xf>
    <xf numFmtId="201" fontId="20" fillId="4" borderId="8" xfId="2" applyNumberFormat="1" applyFont="1" applyFill="1" applyBorder="1" applyAlignment="1">
      <alignment vertical="center" shrinkToFit="1"/>
    </xf>
    <xf numFmtId="201" fontId="20" fillId="0" borderId="8" xfId="2" applyNumberFormat="1" applyFont="1" applyFill="1" applyBorder="1" applyAlignment="1">
      <alignment vertical="center" shrinkToFit="1"/>
    </xf>
    <xf numFmtId="201" fontId="6" fillId="0" borderId="8" xfId="2" applyNumberFormat="1" applyFont="1" applyFill="1" applyBorder="1" applyAlignment="1">
      <alignment vertical="center" shrinkToFit="1"/>
    </xf>
    <xf numFmtId="201" fontId="6" fillId="0" borderId="8" xfId="2" applyNumberFormat="1" applyFont="1" applyBorder="1" applyAlignment="1">
      <alignment vertical="center" shrinkToFit="1"/>
    </xf>
    <xf numFmtId="215" fontId="14" fillId="5" borderId="9" xfId="2" applyNumberFormat="1" applyFont="1" applyFill="1" applyBorder="1" applyAlignment="1">
      <alignment vertical="center" shrinkToFit="1"/>
    </xf>
    <xf numFmtId="201" fontId="6" fillId="0" borderId="54" xfId="1" applyNumberFormat="1" applyFont="1" applyFill="1" applyBorder="1" applyAlignment="1">
      <alignment horizontal="center" vertical="center" shrinkToFit="1"/>
    </xf>
    <xf numFmtId="216" fontId="6" fillId="0" borderId="89" xfId="1" applyNumberFormat="1" applyFont="1" applyFill="1" applyBorder="1" applyAlignment="1">
      <alignment vertical="center" shrinkToFit="1"/>
    </xf>
    <xf numFmtId="216" fontId="6" fillId="0" borderId="4" xfId="1" applyNumberFormat="1" applyFont="1" applyFill="1" applyBorder="1" applyAlignment="1">
      <alignment horizontal="center" vertical="center" shrinkToFit="1"/>
    </xf>
    <xf numFmtId="0" fontId="6" fillId="0" borderId="172" xfId="2" applyNumberFormat="1" applyFont="1" applyBorder="1" applyAlignment="1">
      <alignment vertical="center" shrinkToFit="1"/>
    </xf>
    <xf numFmtId="217" fontId="6" fillId="0" borderId="48" xfId="2" applyNumberFormat="1" applyFont="1" applyBorder="1" applyAlignment="1">
      <alignment horizontal="right" vertical="center" shrinkToFit="1"/>
    </xf>
    <xf numFmtId="201" fontId="6" fillId="4" borderId="115" xfId="2" applyNumberFormat="1" applyFont="1" applyFill="1" applyBorder="1" applyAlignment="1">
      <alignment vertical="center" shrinkToFit="1"/>
    </xf>
    <xf numFmtId="201" fontId="20" fillId="4" borderId="115" xfId="2" applyNumberFormat="1" applyFont="1" applyFill="1" applyBorder="1" applyAlignment="1">
      <alignment vertical="center" shrinkToFit="1"/>
    </xf>
    <xf numFmtId="201" fontId="20" fillId="0" borderId="115" xfId="2" applyNumberFormat="1" applyFont="1" applyFill="1" applyBorder="1" applyAlignment="1">
      <alignment vertical="center" shrinkToFit="1"/>
    </xf>
    <xf numFmtId="201" fontId="6" fillId="0" borderId="115" xfId="2" applyNumberFormat="1" applyFont="1" applyFill="1" applyBorder="1" applyAlignment="1">
      <alignment vertical="center" shrinkToFit="1"/>
    </xf>
    <xf numFmtId="201" fontId="6" fillId="0" borderId="115" xfId="2" applyNumberFormat="1" applyFont="1" applyBorder="1" applyAlignment="1">
      <alignment vertical="center" shrinkToFit="1"/>
    </xf>
    <xf numFmtId="215" fontId="14" fillId="16" borderId="88" xfId="2" applyNumberFormat="1" applyFont="1" applyFill="1" applyBorder="1" applyAlignment="1">
      <alignment vertical="center" shrinkToFit="1"/>
    </xf>
    <xf numFmtId="201" fontId="6" fillId="0" borderId="114" xfId="1" applyNumberFormat="1" applyFont="1" applyFill="1" applyBorder="1" applyAlignment="1">
      <alignment horizontal="center" vertical="center" shrinkToFit="1"/>
    </xf>
    <xf numFmtId="216" fontId="6" fillId="0" borderId="42" xfId="1" applyNumberFormat="1" applyFont="1" applyFill="1" applyBorder="1" applyAlignment="1">
      <alignment vertical="center" shrinkToFit="1"/>
    </xf>
    <xf numFmtId="216" fontId="6" fillId="0" borderId="44" xfId="1" applyNumberFormat="1" applyFont="1" applyFill="1" applyBorder="1" applyAlignment="1">
      <alignment horizontal="center" vertical="center" shrinkToFit="1"/>
    </xf>
    <xf numFmtId="0" fontId="6" fillId="0" borderId="160" xfId="2" applyNumberFormat="1" applyFont="1" applyBorder="1" applyAlignment="1">
      <alignment vertical="center" shrinkToFit="1"/>
    </xf>
    <xf numFmtId="217" fontId="6" fillId="0" borderId="39" xfId="1" applyNumberFormat="1" applyFont="1" applyBorder="1" applyAlignment="1">
      <alignment horizontal="right" vertical="center" shrinkToFit="1"/>
    </xf>
    <xf numFmtId="201" fontId="6" fillId="4" borderId="61" xfId="2" applyNumberFormat="1" applyFont="1" applyFill="1" applyBorder="1" applyAlignment="1">
      <alignment vertical="center" shrinkToFit="1"/>
    </xf>
    <xf numFmtId="201" fontId="20" fillId="4" borderId="61" xfId="2" applyNumberFormat="1" applyFont="1" applyFill="1" applyBorder="1" applyAlignment="1">
      <alignment vertical="center" shrinkToFit="1"/>
    </xf>
    <xf numFmtId="201" fontId="20" fillId="0" borderId="61" xfId="2" applyNumberFormat="1" applyFont="1" applyFill="1" applyBorder="1" applyAlignment="1">
      <alignment vertical="center" shrinkToFit="1"/>
    </xf>
    <xf numFmtId="201" fontId="6" fillId="0" borderId="61" xfId="2" applyNumberFormat="1" applyFont="1" applyFill="1" applyBorder="1" applyAlignment="1">
      <alignment vertical="center" shrinkToFit="1"/>
    </xf>
    <xf numFmtId="201" fontId="6" fillId="0" borderId="61" xfId="2" applyNumberFormat="1" applyFont="1" applyBorder="1" applyAlignment="1">
      <alignment vertical="center" shrinkToFit="1"/>
    </xf>
    <xf numFmtId="215" fontId="14" fillId="16" borderId="62" xfId="2" applyNumberFormat="1" applyFont="1" applyFill="1" applyBorder="1" applyAlignment="1">
      <alignment vertical="center" shrinkToFit="1"/>
    </xf>
    <xf numFmtId="0" fontId="6" fillId="16" borderId="160" xfId="2" applyNumberFormat="1" applyFont="1" applyFill="1" applyBorder="1" applyAlignment="1">
      <alignment vertical="center" shrinkToFit="1"/>
    </xf>
    <xf numFmtId="217" fontId="6" fillId="11" borderId="39" xfId="2" applyNumberFormat="1" applyFont="1" applyFill="1" applyBorder="1" applyAlignment="1">
      <alignment horizontal="right" vertical="center" shrinkToFit="1"/>
    </xf>
    <xf numFmtId="201" fontId="6" fillId="0" borderId="90" xfId="2" applyNumberFormat="1" applyFont="1" applyBorder="1" applyAlignment="1">
      <alignment vertical="center" shrinkToFit="1"/>
    </xf>
    <xf numFmtId="215" fontId="14" fillId="5" borderId="116" xfId="2" applyNumberFormat="1" applyFont="1" applyFill="1" applyBorder="1" applyAlignment="1">
      <alignment vertical="center" shrinkToFit="1"/>
    </xf>
    <xf numFmtId="201" fontId="6" fillId="0" borderId="110" xfId="1" applyNumberFormat="1" applyFont="1" applyFill="1" applyBorder="1" applyAlignment="1">
      <alignment horizontal="center" vertical="center" shrinkToFit="1"/>
    </xf>
    <xf numFmtId="216" fontId="6" fillId="0" borderId="49" xfId="1" applyNumberFormat="1" applyFont="1" applyFill="1" applyBorder="1" applyAlignment="1">
      <alignment vertical="center" shrinkToFit="1"/>
    </xf>
    <xf numFmtId="216" fontId="6" fillId="0" borderId="50" xfId="1" applyNumberFormat="1" applyFont="1" applyFill="1" applyBorder="1" applyAlignment="1">
      <alignment horizontal="center" vertical="center" shrinkToFit="1"/>
    </xf>
    <xf numFmtId="201" fontId="6" fillId="0" borderId="41" xfId="2" applyNumberFormat="1" applyFont="1" applyFill="1" applyBorder="1" applyAlignment="1">
      <alignment vertical="center" shrinkToFit="1"/>
    </xf>
    <xf numFmtId="217" fontId="6" fillId="16" borderId="39" xfId="2" applyNumberFormat="1" applyFont="1" applyFill="1" applyBorder="1" applyAlignment="1">
      <alignment horizontal="right" vertical="center" shrinkToFit="1"/>
    </xf>
    <xf numFmtId="201" fontId="6" fillId="0" borderId="35" xfId="2" applyNumberFormat="1" applyFont="1" applyFill="1" applyBorder="1" applyAlignment="1">
      <alignment vertical="center" shrinkToFit="1"/>
    </xf>
    <xf numFmtId="0" fontId="6" fillId="16" borderId="178" xfId="2" applyNumberFormat="1" applyFont="1" applyFill="1" applyBorder="1" applyAlignment="1">
      <alignment vertical="center" shrinkToFit="1"/>
    </xf>
    <xf numFmtId="217" fontId="6" fillId="4" borderId="121" xfId="2" applyNumberFormat="1" applyFont="1" applyFill="1" applyBorder="1" applyAlignment="1">
      <alignment horizontal="right" vertical="center" shrinkToFit="1"/>
    </xf>
    <xf numFmtId="201" fontId="6" fillId="4" borderId="92" xfId="2" applyNumberFormat="1" applyFont="1" applyFill="1" applyBorder="1" applyAlignment="1">
      <alignment vertical="center" shrinkToFit="1"/>
    </xf>
    <xf numFmtId="201" fontId="20" fillId="4" borderId="92" xfId="2" applyNumberFormat="1" applyFont="1" applyFill="1" applyBorder="1" applyAlignment="1">
      <alignment vertical="center" shrinkToFit="1"/>
    </xf>
    <xf numFmtId="201" fontId="20" fillId="0" borderId="92" xfId="2" applyNumberFormat="1" applyFont="1" applyFill="1" applyBorder="1" applyAlignment="1">
      <alignment vertical="center" shrinkToFit="1"/>
    </xf>
    <xf numFmtId="201" fontId="6" fillId="0" borderId="92" xfId="2" applyNumberFormat="1" applyFont="1" applyFill="1" applyBorder="1" applyAlignment="1">
      <alignment vertical="center" shrinkToFit="1"/>
    </xf>
    <xf numFmtId="201" fontId="6" fillId="0" borderId="37" xfId="2" applyNumberFormat="1" applyFont="1" applyFill="1" applyBorder="1" applyAlignment="1">
      <alignment vertical="center" shrinkToFit="1"/>
    </xf>
    <xf numFmtId="201" fontId="6" fillId="0" borderId="92" xfId="2" applyNumberFormat="1" applyFont="1" applyBorder="1" applyAlignment="1">
      <alignment vertical="center" shrinkToFit="1"/>
    </xf>
    <xf numFmtId="215" fontId="14" fillId="5" borderId="93" xfId="2" applyNumberFormat="1" applyFont="1" applyFill="1" applyBorder="1" applyAlignment="1">
      <alignment vertical="center" shrinkToFit="1"/>
    </xf>
    <xf numFmtId="201" fontId="6" fillId="0" borderId="55" xfId="1" applyNumberFormat="1" applyFont="1" applyFill="1" applyBorder="1" applyAlignment="1">
      <alignment horizontal="center" vertical="center" shrinkToFit="1"/>
    </xf>
    <xf numFmtId="216" fontId="6" fillId="0" borderId="121" xfId="1" applyNumberFormat="1" applyFont="1" applyFill="1" applyBorder="1" applyAlignment="1">
      <alignment vertical="center" shrinkToFit="1"/>
    </xf>
    <xf numFmtId="216" fontId="6" fillId="0" borderId="5" xfId="1" applyNumberFormat="1" applyFont="1" applyFill="1" applyBorder="1" applyAlignment="1">
      <alignment horizontal="center" vertical="center" shrinkToFit="1"/>
    </xf>
    <xf numFmtId="0" fontId="6" fillId="16" borderId="172" xfId="2" applyNumberFormat="1" applyFont="1" applyFill="1" applyBorder="1" applyAlignment="1">
      <alignment vertical="center" shrinkToFit="1"/>
    </xf>
    <xf numFmtId="217" fontId="6" fillId="11" borderId="48" xfId="2" applyNumberFormat="1" applyFont="1" applyFill="1" applyBorder="1" applyAlignment="1">
      <alignment horizontal="right" vertical="center" shrinkToFit="1"/>
    </xf>
    <xf numFmtId="201" fontId="6" fillId="4" borderId="59" xfId="2" applyNumberFormat="1" applyFont="1" applyFill="1" applyBorder="1" applyAlignment="1">
      <alignment vertical="center" shrinkToFit="1"/>
    </xf>
    <xf numFmtId="201" fontId="20" fillId="4" borderId="59" xfId="2" applyNumberFormat="1" applyFont="1" applyFill="1" applyBorder="1" applyAlignment="1">
      <alignment vertical="center" shrinkToFit="1"/>
    </xf>
    <xf numFmtId="201" fontId="20" fillId="0" borderId="59" xfId="2" applyNumberFormat="1" applyFont="1" applyFill="1" applyBorder="1" applyAlignment="1">
      <alignment vertical="center" shrinkToFit="1"/>
    </xf>
    <xf numFmtId="201" fontId="6" fillId="0" borderId="59" xfId="2" applyNumberFormat="1" applyFont="1" applyFill="1" applyBorder="1" applyAlignment="1">
      <alignment vertical="center" shrinkToFit="1"/>
    </xf>
    <xf numFmtId="201" fontId="6" fillId="0" borderId="59" xfId="2" applyNumberFormat="1" applyFont="1" applyBorder="1" applyAlignment="1">
      <alignment vertical="center" shrinkToFit="1"/>
    </xf>
    <xf numFmtId="215" fontId="14" fillId="5" borderId="60" xfId="2" applyNumberFormat="1" applyFont="1" applyFill="1" applyBorder="1" applyAlignment="1">
      <alignment vertical="center" shrinkToFit="1"/>
    </xf>
    <xf numFmtId="215" fontId="14" fillId="5" borderId="62" xfId="2" applyNumberFormat="1" applyFont="1" applyFill="1" applyBorder="1" applyAlignment="1">
      <alignment vertical="center" shrinkToFit="1"/>
    </xf>
    <xf numFmtId="0" fontId="6" fillId="16" borderId="177" xfId="2" applyNumberFormat="1" applyFont="1" applyFill="1" applyBorder="1" applyAlignment="1">
      <alignment vertical="center" shrinkToFit="1"/>
    </xf>
    <xf numFmtId="217" fontId="6" fillId="4" borderId="49" xfId="2" applyNumberFormat="1" applyFont="1" applyFill="1" applyBorder="1" applyAlignment="1">
      <alignment horizontal="right" vertical="center" shrinkToFit="1"/>
    </xf>
    <xf numFmtId="201" fontId="6" fillId="4" borderId="90" xfId="2" applyNumberFormat="1" applyFont="1" applyFill="1" applyBorder="1" applyAlignment="1">
      <alignment vertical="center" shrinkToFit="1"/>
    </xf>
    <xf numFmtId="201" fontId="20" fillId="4" borderId="90" xfId="2" applyNumberFormat="1" applyFont="1" applyFill="1" applyBorder="1" applyAlignment="1">
      <alignment vertical="center" shrinkToFit="1"/>
    </xf>
    <xf numFmtId="201" fontId="20" fillId="0" borderId="90" xfId="2" applyNumberFormat="1" applyFont="1" applyFill="1" applyBorder="1" applyAlignment="1">
      <alignment vertical="center" shrinkToFit="1"/>
    </xf>
    <xf numFmtId="201" fontId="6" fillId="0" borderId="90" xfId="2" applyNumberFormat="1" applyFont="1" applyFill="1" applyBorder="1" applyAlignment="1">
      <alignment vertical="center" shrinkToFit="1"/>
    </xf>
    <xf numFmtId="201" fontId="6" fillId="0" borderId="47" xfId="2" applyNumberFormat="1" applyFont="1" applyFill="1" applyBorder="1" applyAlignment="1">
      <alignment vertical="center" shrinkToFit="1"/>
    </xf>
    <xf numFmtId="201" fontId="20" fillId="16" borderId="115" xfId="2" applyNumberFormat="1" applyFont="1" applyFill="1" applyBorder="1" applyAlignment="1">
      <alignment vertical="center" shrinkToFit="1"/>
    </xf>
    <xf numFmtId="201" fontId="6" fillId="16" borderId="115" xfId="2" applyNumberFormat="1" applyFont="1" applyFill="1" applyBorder="1" applyAlignment="1">
      <alignment vertical="center" shrinkToFit="1"/>
    </xf>
    <xf numFmtId="215" fontId="14" fillId="16" borderId="60" xfId="2" applyNumberFormat="1" applyFont="1" applyFill="1" applyBorder="1" applyAlignment="1">
      <alignment vertical="center" shrinkToFit="1"/>
    </xf>
    <xf numFmtId="217" fontId="6" fillId="0" borderId="39" xfId="2" applyNumberFormat="1" applyFont="1" applyBorder="1" applyAlignment="1">
      <alignment horizontal="right" vertical="center" shrinkToFit="1"/>
    </xf>
    <xf numFmtId="201" fontId="20" fillId="16" borderId="61" xfId="2" applyNumberFormat="1" applyFont="1" applyFill="1" applyBorder="1" applyAlignment="1">
      <alignment vertical="center" shrinkToFit="1"/>
    </xf>
    <xf numFmtId="201" fontId="6" fillId="16" borderId="61" xfId="2" applyNumberFormat="1" applyFont="1" applyFill="1" applyBorder="1" applyAlignment="1">
      <alignment vertical="center" shrinkToFit="1"/>
    </xf>
    <xf numFmtId="0" fontId="6" fillId="0" borderId="49" xfId="2" applyFont="1" applyBorder="1" applyAlignment="1">
      <alignment horizontal="right" vertical="center" shrinkToFit="1"/>
    </xf>
    <xf numFmtId="201" fontId="20" fillId="11" borderId="115" xfId="2" applyNumberFormat="1" applyFont="1" applyFill="1" applyBorder="1" applyAlignment="1">
      <alignment vertical="center" shrinkToFit="1"/>
    </xf>
    <xf numFmtId="201" fontId="6" fillId="11" borderId="115" xfId="2" applyNumberFormat="1" applyFont="1" applyFill="1" applyBorder="1" applyAlignment="1">
      <alignment vertical="center" shrinkToFit="1"/>
    </xf>
    <xf numFmtId="201" fontId="20" fillId="11" borderId="61" xfId="2" applyNumberFormat="1" applyFont="1" applyFill="1" applyBorder="1" applyAlignment="1">
      <alignment vertical="center" shrinkToFit="1"/>
    </xf>
    <xf numFmtId="201" fontId="6" fillId="11" borderId="61" xfId="2" applyNumberFormat="1" applyFont="1" applyFill="1" applyBorder="1" applyAlignment="1">
      <alignment vertical="center" shrinkToFit="1"/>
    </xf>
    <xf numFmtId="201" fontId="20" fillId="16" borderId="59" xfId="2" applyNumberFormat="1" applyFont="1" applyFill="1" applyBorder="1" applyAlignment="1">
      <alignment vertical="center" shrinkToFit="1"/>
    </xf>
    <xf numFmtId="201" fontId="6" fillId="16" borderId="59" xfId="2" applyNumberFormat="1" applyFont="1" applyFill="1" applyBorder="1" applyAlignment="1">
      <alignment vertical="center" shrinkToFit="1"/>
    </xf>
    <xf numFmtId="201" fontId="6" fillId="11" borderId="59" xfId="2" applyNumberFormat="1" applyFont="1" applyFill="1" applyBorder="1" applyAlignment="1">
      <alignment vertical="center" shrinkToFit="1"/>
    </xf>
    <xf numFmtId="217" fontId="6" fillId="0" borderId="48" xfId="2" applyNumberFormat="1" applyFont="1" applyBorder="1" applyAlignment="1">
      <alignment vertical="center" shrinkToFit="1"/>
    </xf>
    <xf numFmtId="217" fontId="6" fillId="0" borderId="39" xfId="2" applyNumberFormat="1" applyFont="1" applyBorder="1" applyAlignment="1">
      <alignment vertical="center" shrinkToFit="1"/>
    </xf>
    <xf numFmtId="217" fontId="6" fillId="11" borderId="39" xfId="2" applyNumberFormat="1" applyFont="1" applyFill="1" applyBorder="1" applyAlignment="1">
      <alignment vertical="center" shrinkToFit="1"/>
    </xf>
    <xf numFmtId="217" fontId="6" fillId="0" borderId="186" xfId="2" applyNumberFormat="1" applyFont="1" applyBorder="1" applyAlignment="1">
      <alignment horizontal="right" vertical="center" shrinkToFit="1"/>
    </xf>
    <xf numFmtId="201" fontId="6" fillId="0" borderId="42" xfId="2" applyNumberFormat="1" applyFont="1" applyFill="1" applyBorder="1" applyAlignment="1">
      <alignment vertical="center" shrinkToFit="1"/>
    </xf>
    <xf numFmtId="201" fontId="6" fillId="16" borderId="41" xfId="2" applyNumberFormat="1" applyFont="1" applyFill="1" applyBorder="1" applyAlignment="1">
      <alignment vertical="center" shrinkToFit="1"/>
    </xf>
    <xf numFmtId="217" fontId="6" fillId="11" borderId="187" xfId="2" applyNumberFormat="1" applyFont="1" applyFill="1" applyBorder="1" applyAlignment="1">
      <alignment horizontal="right" vertical="center" shrinkToFit="1"/>
    </xf>
    <xf numFmtId="201" fontId="6" fillId="0" borderId="39" xfId="2" applyNumberFormat="1" applyFont="1" applyFill="1" applyBorder="1" applyAlignment="1">
      <alignment vertical="center" shrinkToFit="1"/>
    </xf>
    <xf numFmtId="201" fontId="6" fillId="16" borderId="35" xfId="2" applyNumberFormat="1" applyFont="1" applyFill="1" applyBorder="1" applyAlignment="1">
      <alignment vertical="center" shrinkToFit="1"/>
    </xf>
    <xf numFmtId="201" fontId="6" fillId="4" borderId="41" xfId="2" applyNumberFormat="1" applyFont="1" applyFill="1" applyBorder="1" applyAlignment="1">
      <alignment vertical="center" shrinkToFit="1"/>
    </xf>
    <xf numFmtId="201" fontId="6" fillId="4" borderId="35" xfId="2" applyNumberFormat="1" applyFont="1" applyFill="1" applyBorder="1" applyAlignment="1">
      <alignment vertical="center" shrinkToFit="1"/>
    </xf>
    <xf numFmtId="0" fontId="6" fillId="0" borderId="189" xfId="2" applyFont="1" applyBorder="1" applyAlignment="1">
      <alignment horizontal="center" vertical="center" shrinkToFit="1"/>
    </xf>
    <xf numFmtId="217" fontId="20" fillId="16" borderId="178" xfId="2" applyNumberFormat="1" applyFont="1" applyFill="1" applyBorder="1" applyAlignment="1">
      <alignment vertical="center" shrinkToFit="1"/>
    </xf>
    <xf numFmtId="201" fontId="20" fillId="11" borderId="90" xfId="2" applyNumberFormat="1" applyFont="1" applyFill="1" applyBorder="1" applyAlignment="1">
      <alignment vertical="center" shrinkToFit="1"/>
    </xf>
    <xf numFmtId="201" fontId="6" fillId="11" borderId="90" xfId="2" applyNumberFormat="1" applyFont="1" applyFill="1" applyBorder="1" applyAlignment="1">
      <alignment vertical="center" shrinkToFit="1"/>
    </xf>
    <xf numFmtId="201" fontId="6" fillId="4" borderId="47" xfId="2" applyNumberFormat="1" applyFont="1" applyFill="1" applyBorder="1" applyAlignment="1">
      <alignment vertical="center" shrinkToFit="1"/>
    </xf>
    <xf numFmtId="0" fontId="6" fillId="0" borderId="190" xfId="2" applyFont="1" applyBorder="1" applyAlignment="1">
      <alignment horizontal="center" vertical="center" shrinkToFit="1"/>
    </xf>
    <xf numFmtId="217" fontId="20" fillId="16" borderId="193" xfId="2" applyNumberFormat="1" applyFont="1" applyFill="1" applyBorder="1" applyAlignment="1">
      <alignment vertical="center" shrinkToFit="1"/>
    </xf>
    <xf numFmtId="217" fontId="6" fillId="4" borderId="137" xfId="2" applyNumberFormat="1" applyFont="1" applyFill="1" applyBorder="1" applyAlignment="1">
      <alignment horizontal="right" vertical="center" shrinkToFit="1"/>
    </xf>
    <xf numFmtId="201" fontId="6" fillId="0" borderId="63" xfId="2" applyNumberFormat="1" applyFont="1" applyFill="1" applyBorder="1" applyAlignment="1">
      <alignment vertical="center" shrinkToFit="1"/>
    </xf>
    <xf numFmtId="201" fontId="20" fillId="0" borderId="63" xfId="2" applyNumberFormat="1" applyFont="1" applyFill="1" applyBorder="1" applyAlignment="1">
      <alignment vertical="center" shrinkToFit="1"/>
    </xf>
    <xf numFmtId="201" fontId="20" fillId="11" borderId="63" xfId="2" applyNumberFormat="1" applyFont="1" applyFill="1" applyBorder="1" applyAlignment="1">
      <alignment vertical="center" shrinkToFit="1"/>
    </xf>
    <xf numFmtId="201" fontId="6" fillId="11" borderId="63" xfId="2" applyNumberFormat="1" applyFont="1" applyFill="1" applyBorder="1" applyAlignment="1">
      <alignment vertical="center" shrinkToFit="1"/>
    </xf>
    <xf numFmtId="201" fontId="6" fillId="4" borderId="63" xfId="2" applyNumberFormat="1" applyFont="1" applyFill="1" applyBorder="1" applyAlignment="1">
      <alignment vertical="center" shrinkToFit="1"/>
    </xf>
    <xf numFmtId="201" fontId="6" fillId="4" borderId="65" xfId="2" applyNumberFormat="1" applyFont="1" applyFill="1" applyBorder="1" applyAlignment="1">
      <alignment vertical="center" shrinkToFit="1"/>
    </xf>
    <xf numFmtId="201" fontId="6" fillId="0" borderId="65" xfId="2" applyNumberFormat="1" applyFont="1" applyFill="1" applyBorder="1" applyAlignment="1">
      <alignment vertical="center" shrinkToFit="1"/>
    </xf>
    <xf numFmtId="201" fontId="6" fillId="0" borderId="63" xfId="2" applyNumberFormat="1" applyFont="1" applyBorder="1" applyAlignment="1">
      <alignment vertical="center" shrinkToFit="1"/>
    </xf>
    <xf numFmtId="215" fontId="14" fillId="5" borderId="72" xfId="2" applyNumberFormat="1" applyFont="1" applyFill="1" applyBorder="1" applyAlignment="1">
      <alignment vertical="center" shrinkToFit="1"/>
    </xf>
    <xf numFmtId="201" fontId="6" fillId="0" borderId="95" xfId="1" applyNumberFormat="1" applyFont="1" applyFill="1" applyBorder="1" applyAlignment="1">
      <alignment horizontal="center" vertical="center" shrinkToFit="1"/>
    </xf>
    <xf numFmtId="216" fontId="6" fillId="0" borderId="103" xfId="1" applyNumberFormat="1" applyFont="1" applyFill="1" applyBorder="1" applyAlignment="1">
      <alignment vertical="center" shrinkToFit="1"/>
    </xf>
    <xf numFmtId="216" fontId="6" fillId="0" borderId="33" xfId="1" applyNumberFormat="1" applyFont="1" applyFill="1" applyBorder="1" applyAlignment="1">
      <alignment horizontal="center" vertical="center" shrinkToFit="1"/>
    </xf>
    <xf numFmtId="201" fontId="6" fillId="0" borderId="64" xfId="1" applyNumberFormat="1" applyFont="1" applyFill="1" applyBorder="1" applyAlignment="1">
      <alignment vertical="center" shrinkToFit="1"/>
    </xf>
    <xf numFmtId="201" fontId="6" fillId="0" borderId="148" xfId="1" applyNumberFormat="1" applyFont="1" applyBorder="1" applyAlignment="1">
      <alignment vertical="center" shrinkToFit="1"/>
    </xf>
    <xf numFmtId="216" fontId="6" fillId="0" borderId="141" xfId="1" applyNumberFormat="1" applyFont="1" applyFill="1" applyBorder="1" applyAlignment="1">
      <alignment vertical="center" shrinkToFit="1"/>
    </xf>
    <xf numFmtId="201" fontId="6" fillId="0" borderId="35" xfId="1" applyNumberFormat="1" applyFont="1" applyFill="1" applyBorder="1" applyAlignment="1">
      <alignment vertical="center" shrinkToFit="1"/>
    </xf>
    <xf numFmtId="201" fontId="6" fillId="0" borderId="61" xfId="1" applyNumberFormat="1" applyFont="1" applyBorder="1" applyAlignment="1">
      <alignment vertical="center" shrinkToFit="1"/>
    </xf>
    <xf numFmtId="216" fontId="6" fillId="0" borderId="30" xfId="1" applyNumberFormat="1" applyFont="1" applyFill="1" applyBorder="1" applyAlignment="1">
      <alignment vertical="center" shrinkToFit="1"/>
    </xf>
    <xf numFmtId="201" fontId="6" fillId="0" borderId="63" xfId="1" applyNumberFormat="1" applyFont="1" applyFill="1" applyBorder="1" applyAlignment="1">
      <alignment vertical="center" shrinkToFit="1"/>
    </xf>
    <xf numFmtId="201" fontId="20" fillId="0" borderId="63" xfId="1" applyNumberFormat="1" applyFont="1" applyFill="1" applyBorder="1" applyAlignment="1">
      <alignment vertical="center" shrinkToFit="1"/>
    </xf>
    <xf numFmtId="201" fontId="6" fillId="0" borderId="65" xfId="1" applyNumberFormat="1" applyFont="1" applyFill="1" applyBorder="1" applyAlignment="1">
      <alignment vertical="center" shrinkToFit="1"/>
    </xf>
    <xf numFmtId="201" fontId="6" fillId="4" borderId="63" xfId="1" applyNumberFormat="1" applyFont="1" applyFill="1" applyBorder="1" applyAlignment="1">
      <alignment vertical="center" shrinkToFit="1"/>
    </xf>
    <xf numFmtId="201" fontId="6" fillId="0" borderId="63" xfId="1" applyNumberFormat="1" applyFont="1" applyBorder="1" applyAlignment="1">
      <alignment vertical="center" shrinkToFit="1"/>
    </xf>
    <xf numFmtId="215" fontId="14" fillId="5" borderId="72" xfId="1" applyNumberFormat="1" applyFont="1" applyFill="1" applyBorder="1" applyAlignment="1">
      <alignment vertical="center" shrinkToFit="1"/>
    </xf>
    <xf numFmtId="216" fontId="6" fillId="0" borderId="68" xfId="1" applyNumberFormat="1" applyFont="1" applyFill="1" applyBorder="1" applyAlignment="1">
      <alignment vertical="center" shrinkToFit="1"/>
    </xf>
    <xf numFmtId="0" fontId="6" fillId="0" borderId="0" xfId="1" applyFont="1" applyFill="1" applyBorder="1" applyAlignment="1">
      <alignment vertical="center" shrinkToFit="1"/>
    </xf>
    <xf numFmtId="0" fontId="6" fillId="0" borderId="0" xfId="1" applyFont="1" applyAlignment="1">
      <alignment horizontal="center" vertical="center"/>
    </xf>
    <xf numFmtId="201" fontId="6" fillId="0" borderId="0" xfId="1" applyNumberFormat="1" applyFont="1" applyBorder="1" applyAlignment="1">
      <alignment horizontal="center" vertical="center" shrinkToFit="1"/>
    </xf>
    <xf numFmtId="218" fontId="6" fillId="0" borderId="28" xfId="2" applyNumberFormat="1" applyFont="1" applyBorder="1" applyAlignment="1">
      <alignment vertical="center" shrinkToFit="1"/>
    </xf>
    <xf numFmtId="219" fontId="20" fillId="0" borderId="39" xfId="2" applyNumberFormat="1" applyFont="1" applyBorder="1" applyAlignment="1">
      <alignment vertical="center" shrinkToFit="1"/>
    </xf>
    <xf numFmtId="201" fontId="6" fillId="17" borderId="61" xfId="1" applyNumberFormat="1" applyFont="1" applyFill="1" applyBorder="1" applyAlignment="1">
      <alignment vertical="center" shrinkToFit="1"/>
    </xf>
    <xf numFmtId="201" fontId="20" fillId="17" borderId="61" xfId="1" applyNumberFormat="1" applyFont="1" applyFill="1" applyBorder="1" applyAlignment="1">
      <alignment vertical="center" shrinkToFit="1"/>
    </xf>
    <xf numFmtId="201" fontId="6" fillId="16" borderId="61" xfId="1" applyNumberFormat="1" applyFont="1" applyFill="1" applyBorder="1" applyAlignment="1">
      <alignment vertical="center" shrinkToFit="1"/>
    </xf>
    <xf numFmtId="201" fontId="6" fillId="16" borderId="35" xfId="1" applyNumberFormat="1" applyFont="1" applyFill="1" applyBorder="1" applyAlignment="1">
      <alignment vertical="center" shrinkToFit="1"/>
    </xf>
    <xf numFmtId="201" fontId="6" fillId="17" borderId="37" xfId="1" applyNumberFormat="1" applyFont="1" applyFill="1" applyBorder="1" applyAlignment="1">
      <alignment vertical="center" shrinkToFit="1"/>
    </xf>
    <xf numFmtId="215" fontId="14" fillId="5" borderId="101" xfId="1" applyNumberFormat="1" applyFont="1" applyFill="1" applyBorder="1" applyAlignment="1">
      <alignment vertical="center" shrinkToFit="1"/>
    </xf>
    <xf numFmtId="0" fontId="6" fillId="0" borderId="8" xfId="2" applyFont="1" applyBorder="1" applyAlignment="1">
      <alignment vertical="center" shrinkToFit="1"/>
    </xf>
    <xf numFmtId="220" fontId="14" fillId="2" borderId="8" xfId="1" applyNumberFormat="1" applyFont="1" applyFill="1" applyBorder="1" applyAlignment="1">
      <alignment vertical="center"/>
    </xf>
    <xf numFmtId="0" fontId="6" fillId="0" borderId="9" xfId="1" applyFont="1" applyBorder="1" applyAlignment="1">
      <alignment vertical="center"/>
    </xf>
    <xf numFmtId="201" fontId="20" fillId="16" borderId="61" xfId="1" applyNumberFormat="1" applyFont="1" applyFill="1" applyBorder="1" applyAlignment="1">
      <alignment vertical="center" shrinkToFit="1"/>
    </xf>
    <xf numFmtId="201" fontId="6" fillId="17" borderId="35" xfId="1" applyNumberFormat="1" applyFont="1" applyFill="1" applyBorder="1" applyAlignment="1">
      <alignment vertical="center" shrinkToFit="1"/>
    </xf>
    <xf numFmtId="0" fontId="6" fillId="0" borderId="10" xfId="2" applyFont="1" applyBorder="1" applyAlignment="1">
      <alignment vertical="center" shrinkToFit="1"/>
    </xf>
    <xf numFmtId="220" fontId="14" fillId="2" borderId="10" xfId="1" applyNumberFormat="1" applyFont="1" applyFill="1" applyBorder="1" applyAlignment="1">
      <alignment vertical="center"/>
    </xf>
    <xf numFmtId="0" fontId="6" fillId="0" borderId="11" xfId="1" applyFont="1" applyBorder="1" applyAlignment="1">
      <alignment vertical="center"/>
    </xf>
    <xf numFmtId="201" fontId="20" fillId="17" borderId="35" xfId="1" applyNumberFormat="1" applyFont="1" applyFill="1" applyBorder="1" applyAlignment="1">
      <alignment vertical="center" shrinkToFit="1"/>
    </xf>
    <xf numFmtId="0" fontId="6" fillId="0" borderId="22" xfId="2" applyFont="1" applyBorder="1" applyAlignment="1">
      <alignment vertical="center" shrinkToFit="1"/>
    </xf>
    <xf numFmtId="218" fontId="6" fillId="0" borderId="36" xfId="2" applyNumberFormat="1" applyFont="1" applyBorder="1" applyAlignment="1">
      <alignment vertical="center" shrinkToFit="1"/>
    </xf>
    <xf numFmtId="219" fontId="20" fillId="0" borderId="40" xfId="2" applyNumberFormat="1" applyFont="1" applyBorder="1" applyAlignment="1">
      <alignment vertical="center" shrinkToFit="1"/>
    </xf>
    <xf numFmtId="201" fontId="6" fillId="16" borderId="37" xfId="1" applyNumberFormat="1" applyFont="1" applyFill="1" applyBorder="1" applyAlignment="1">
      <alignment vertical="center" shrinkToFit="1"/>
    </xf>
    <xf numFmtId="201" fontId="20" fillId="16" borderId="37" xfId="1" applyNumberFormat="1" applyFont="1" applyFill="1" applyBorder="1" applyAlignment="1">
      <alignment vertical="center" shrinkToFit="1"/>
    </xf>
    <xf numFmtId="201" fontId="20" fillId="16" borderId="92" xfId="1" applyNumberFormat="1" applyFont="1" applyFill="1" applyBorder="1" applyAlignment="1">
      <alignment vertical="center" shrinkToFit="1"/>
    </xf>
    <xf numFmtId="201" fontId="6" fillId="16" borderId="92" xfId="1" applyNumberFormat="1" applyFont="1" applyFill="1" applyBorder="1" applyAlignment="1">
      <alignment vertical="center" shrinkToFit="1"/>
    </xf>
    <xf numFmtId="201" fontId="6" fillId="0" borderId="92" xfId="1" applyNumberFormat="1" applyFont="1" applyBorder="1" applyAlignment="1">
      <alignment vertical="center" shrinkToFit="1"/>
    </xf>
    <xf numFmtId="215" fontId="14" fillId="5" borderId="196" xfId="1" applyNumberFormat="1" applyFont="1" applyFill="1" applyBorder="1" applyAlignment="1">
      <alignment vertical="center" shrinkToFit="1"/>
    </xf>
    <xf numFmtId="201" fontId="6" fillId="0" borderId="91" xfId="1" applyNumberFormat="1" applyFont="1" applyFill="1" applyBorder="1" applyAlignment="1">
      <alignment horizontal="center" vertical="center" shrinkToFit="1"/>
    </xf>
    <xf numFmtId="216" fontId="6" fillId="0" borderId="40" xfId="1" applyNumberFormat="1" applyFont="1" applyFill="1" applyBorder="1" applyAlignment="1">
      <alignment vertical="center" shrinkToFit="1"/>
    </xf>
    <xf numFmtId="216" fontId="6" fillId="0" borderId="62" xfId="1" applyNumberFormat="1" applyFont="1" applyFill="1" applyBorder="1" applyAlignment="1">
      <alignment vertical="center" shrinkToFit="1"/>
    </xf>
    <xf numFmtId="220" fontId="14" fillId="2" borderId="129" xfId="1" applyNumberFormat="1" applyFont="1" applyFill="1" applyBorder="1" applyAlignment="1">
      <alignment vertical="center"/>
    </xf>
    <xf numFmtId="216" fontId="6" fillId="0" borderId="90" xfId="1" applyNumberFormat="1" applyFont="1" applyFill="1" applyBorder="1" applyAlignment="1">
      <alignment vertical="center" shrinkToFit="1"/>
    </xf>
    <xf numFmtId="216" fontId="6" fillId="0" borderId="32" xfId="1" applyNumberFormat="1" applyFont="1" applyFill="1" applyBorder="1" applyAlignment="1">
      <alignment vertical="center" shrinkToFit="1"/>
    </xf>
    <xf numFmtId="0" fontId="6" fillId="0" borderId="83" xfId="2" applyFont="1" applyBorder="1" applyAlignment="1">
      <alignment vertical="center" shrinkToFit="1"/>
    </xf>
    <xf numFmtId="220" fontId="14" fillId="2" borderId="12" xfId="1" applyNumberFormat="1" applyFont="1" applyFill="1" applyBorder="1" applyAlignment="1">
      <alignment vertical="center"/>
    </xf>
    <xf numFmtId="0" fontId="6" fillId="0" borderId="84" xfId="1" applyFont="1" applyBorder="1" applyAlignment="1">
      <alignment vertical="center"/>
    </xf>
    <xf numFmtId="218" fontId="6" fillId="0" borderId="26" xfId="2" applyNumberFormat="1" applyFont="1" applyBorder="1" applyAlignment="1">
      <alignment vertical="center" shrinkToFit="1"/>
    </xf>
    <xf numFmtId="219" fontId="20" fillId="0" borderId="48" xfId="2" applyNumberFormat="1" applyFont="1" applyBorder="1" applyAlignment="1">
      <alignment horizontal="right" vertical="center" shrinkToFit="1"/>
    </xf>
    <xf numFmtId="201" fontId="6" fillId="11" borderId="59" xfId="1" applyNumberFormat="1" applyFont="1" applyFill="1" applyBorder="1" applyAlignment="1">
      <alignment vertical="center" shrinkToFit="1"/>
    </xf>
    <xf numFmtId="201" fontId="20" fillId="11" borderId="59" xfId="1" applyNumberFormat="1" applyFont="1" applyFill="1" applyBorder="1" applyAlignment="1">
      <alignment vertical="center" shrinkToFit="1"/>
    </xf>
    <xf numFmtId="201" fontId="20" fillId="0" borderId="59" xfId="1" applyNumberFormat="1" applyFont="1" applyFill="1" applyBorder="1" applyAlignment="1">
      <alignment vertical="center" shrinkToFit="1"/>
    </xf>
    <xf numFmtId="201" fontId="6" fillId="0" borderId="59" xfId="1" applyNumberFormat="1" applyFont="1" applyFill="1" applyBorder="1" applyAlignment="1">
      <alignment vertical="center" shrinkToFit="1"/>
    </xf>
    <xf numFmtId="201" fontId="6" fillId="16" borderId="59" xfId="1" applyNumberFormat="1" applyFont="1" applyFill="1" applyBorder="1" applyAlignment="1">
      <alignment vertical="center" shrinkToFit="1"/>
    </xf>
    <xf numFmtId="201" fontId="6" fillId="16" borderId="45" xfId="1" applyNumberFormat="1" applyFont="1" applyFill="1" applyBorder="1" applyAlignment="1">
      <alignment vertical="center" shrinkToFit="1"/>
    </xf>
    <xf numFmtId="201" fontId="6" fillId="0" borderId="59" xfId="1" applyNumberFormat="1" applyFont="1" applyBorder="1" applyAlignment="1">
      <alignment vertical="center" shrinkToFit="1"/>
    </xf>
    <xf numFmtId="215" fontId="14" fillId="5" borderId="197" xfId="1" applyNumberFormat="1" applyFont="1" applyFill="1" applyBorder="1" applyAlignment="1">
      <alignment vertical="center" shrinkToFit="1"/>
    </xf>
    <xf numFmtId="216" fontId="6" fillId="0" borderId="44" xfId="1" applyNumberFormat="1" applyFont="1" applyFill="1" applyBorder="1" applyAlignment="1">
      <alignment vertical="center" shrinkToFit="1"/>
    </xf>
    <xf numFmtId="220" fontId="21" fillId="2" borderId="8" xfId="1" applyNumberFormat="1" applyFont="1" applyFill="1" applyBorder="1" applyAlignment="1">
      <alignment vertical="center"/>
    </xf>
    <xf numFmtId="201" fontId="20" fillId="11" borderId="61" xfId="1" applyNumberFormat="1" applyFont="1" applyFill="1" applyBorder="1" applyAlignment="1">
      <alignment vertical="center" shrinkToFit="1"/>
    </xf>
    <xf numFmtId="201" fontId="6" fillId="11" borderId="61" xfId="1" applyNumberFormat="1" applyFont="1" applyFill="1" applyBorder="1" applyAlignment="1">
      <alignment vertical="center" shrinkToFit="1"/>
    </xf>
    <xf numFmtId="220" fontId="21" fillId="2" borderId="10" xfId="1" applyNumberFormat="1" applyFont="1" applyFill="1" applyBorder="1" applyAlignment="1">
      <alignment vertical="center"/>
    </xf>
    <xf numFmtId="201" fontId="6" fillId="16" borderId="115" xfId="1" applyNumberFormat="1" applyFont="1" applyFill="1" applyBorder="1" applyAlignment="1">
      <alignment vertical="center" shrinkToFit="1"/>
    </xf>
    <xf numFmtId="201" fontId="20" fillId="16" borderId="35" xfId="1" applyNumberFormat="1" applyFont="1" applyFill="1" applyBorder="1" applyAlignment="1">
      <alignment vertical="center" shrinkToFit="1"/>
    </xf>
    <xf numFmtId="201" fontId="6" fillId="4" borderId="35" xfId="1" applyNumberFormat="1" applyFont="1" applyFill="1" applyBorder="1" applyAlignment="1">
      <alignment vertical="center" shrinkToFit="1"/>
    </xf>
    <xf numFmtId="219" fontId="20" fillId="0" borderId="39" xfId="2" applyNumberFormat="1" applyFont="1" applyBorder="1" applyAlignment="1">
      <alignment horizontal="right" vertical="center" shrinkToFit="1"/>
    </xf>
    <xf numFmtId="201" fontId="6" fillId="11" borderId="115" xfId="1" applyNumberFormat="1" applyFont="1" applyFill="1" applyBorder="1" applyAlignment="1">
      <alignment vertical="center" shrinkToFit="1"/>
    </xf>
    <xf numFmtId="201" fontId="20" fillId="11" borderId="115" xfId="1" applyNumberFormat="1" applyFont="1" applyFill="1" applyBorder="1" applyAlignment="1">
      <alignment vertical="center" shrinkToFit="1"/>
    </xf>
    <xf numFmtId="201" fontId="20" fillId="0" borderId="115" xfId="1" applyNumberFormat="1" applyFont="1" applyFill="1" applyBorder="1" applyAlignment="1">
      <alignment vertical="center" shrinkToFit="1"/>
    </xf>
    <xf numFmtId="201" fontId="6" fillId="0" borderId="115" xfId="1" applyNumberFormat="1" applyFont="1" applyFill="1" applyBorder="1" applyAlignment="1">
      <alignment vertical="center" shrinkToFit="1"/>
    </xf>
    <xf numFmtId="201" fontId="6" fillId="16" borderId="41" xfId="1" applyNumberFormat="1" applyFont="1" applyFill="1" applyBorder="1" applyAlignment="1">
      <alignment vertical="center" shrinkToFit="1"/>
    </xf>
    <xf numFmtId="201" fontId="6" fillId="4" borderId="37" xfId="1" applyNumberFormat="1" applyFont="1" applyFill="1" applyBorder="1" applyAlignment="1">
      <alignment vertical="center" shrinkToFit="1"/>
    </xf>
    <xf numFmtId="216" fontId="6" fillId="0" borderId="61" xfId="1" applyNumberFormat="1" applyFont="1" applyFill="1" applyBorder="1" applyAlignment="1">
      <alignment vertical="center" shrinkToFit="1"/>
    </xf>
    <xf numFmtId="0" fontId="6" fillId="0" borderId="122" xfId="1" applyFont="1" applyBorder="1" applyAlignment="1">
      <alignment vertical="center"/>
    </xf>
    <xf numFmtId="201" fontId="6" fillId="16" borderId="90" xfId="1" applyNumberFormat="1" applyFont="1" applyFill="1" applyBorder="1" applyAlignment="1">
      <alignment vertical="center" shrinkToFit="1"/>
    </xf>
    <xf numFmtId="201" fontId="20" fillId="16" borderId="142" xfId="1" applyNumberFormat="1" applyFont="1" applyFill="1" applyBorder="1" applyAlignment="1">
      <alignment vertical="center" shrinkToFit="1"/>
    </xf>
    <xf numFmtId="201" fontId="6" fillId="16" borderId="142" xfId="1" applyNumberFormat="1" applyFont="1" applyFill="1" applyBorder="1" applyAlignment="1">
      <alignment vertical="center" shrinkToFit="1"/>
    </xf>
    <xf numFmtId="201" fontId="20" fillId="16" borderId="81" xfId="1" applyNumberFormat="1" applyFont="1" applyFill="1" applyBorder="1" applyAlignment="1">
      <alignment vertical="center" shrinkToFit="1"/>
    </xf>
    <xf numFmtId="201" fontId="6" fillId="16" borderId="81" xfId="1" applyNumberFormat="1" applyFont="1" applyFill="1" applyBorder="1" applyAlignment="1">
      <alignment vertical="center" shrinkToFit="1"/>
    </xf>
    <xf numFmtId="201" fontId="6" fillId="0" borderId="90" xfId="1" applyNumberFormat="1" applyFont="1" applyBorder="1" applyAlignment="1">
      <alignment vertical="center" shrinkToFit="1"/>
    </xf>
    <xf numFmtId="215" fontId="14" fillId="5" borderId="198" xfId="1" applyNumberFormat="1" applyFont="1" applyFill="1" applyBorder="1" applyAlignment="1">
      <alignment vertical="center" shrinkToFit="1"/>
    </xf>
    <xf numFmtId="216" fontId="6" fillId="0" borderId="143" xfId="1" applyNumberFormat="1" applyFont="1" applyFill="1" applyBorder="1" applyAlignment="1">
      <alignment vertical="center" shrinkToFit="1"/>
    </xf>
    <xf numFmtId="0" fontId="6" fillId="0" borderId="12" xfId="2" applyFont="1" applyBorder="1" applyAlignment="1">
      <alignment vertical="center" shrinkToFit="1"/>
    </xf>
    <xf numFmtId="220" fontId="21" fillId="2" borderId="83" xfId="1" applyNumberFormat="1" applyFont="1" applyFill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6" fillId="0" borderId="26" xfId="2" applyFont="1" applyBorder="1" applyAlignment="1">
      <alignment vertical="center" shrinkToFit="1"/>
    </xf>
    <xf numFmtId="201" fontId="20" fillId="0" borderId="48" xfId="2" applyNumberFormat="1" applyFont="1" applyBorder="1" applyAlignment="1">
      <alignment vertical="center" shrinkToFit="1"/>
    </xf>
    <xf numFmtId="201" fontId="6" fillId="17" borderId="59" xfId="1" applyNumberFormat="1" applyFont="1" applyFill="1" applyBorder="1" applyAlignment="1">
      <alignment vertical="center" shrinkToFit="1"/>
    </xf>
    <xf numFmtId="201" fontId="20" fillId="17" borderId="59" xfId="1" applyNumberFormat="1" applyFont="1" applyFill="1" applyBorder="1" applyAlignment="1">
      <alignment vertical="center" shrinkToFit="1"/>
    </xf>
    <xf numFmtId="0" fontId="6" fillId="0" borderId="43" xfId="2" applyFont="1" applyBorder="1" applyAlignment="1">
      <alignment vertical="center" shrinkToFit="1"/>
    </xf>
    <xf numFmtId="201" fontId="20" fillId="0" borderId="42" xfId="2" applyNumberFormat="1" applyFont="1" applyBorder="1" applyAlignment="1">
      <alignment vertical="center" shrinkToFit="1"/>
    </xf>
    <xf numFmtId="201" fontId="6" fillId="17" borderId="115" xfId="1" applyNumberFormat="1" applyFont="1" applyFill="1" applyBorder="1" applyAlignment="1">
      <alignment vertical="center" shrinkToFit="1"/>
    </xf>
    <xf numFmtId="201" fontId="20" fillId="17" borderId="115" xfId="1" applyNumberFormat="1" applyFont="1" applyFill="1" applyBorder="1" applyAlignment="1">
      <alignment vertical="center" shrinkToFit="1"/>
    </xf>
    <xf numFmtId="201" fontId="6" fillId="0" borderId="115" xfId="1" applyNumberFormat="1" applyFont="1" applyBorder="1" applyAlignment="1">
      <alignment vertical="center" shrinkToFit="1"/>
    </xf>
    <xf numFmtId="0" fontId="6" fillId="0" borderId="31" xfId="2" applyFont="1" applyBorder="1" applyAlignment="1">
      <alignment vertical="center" shrinkToFit="1"/>
    </xf>
    <xf numFmtId="201" fontId="20" fillId="0" borderId="49" xfId="2" applyNumberFormat="1" applyFont="1" applyBorder="1" applyAlignment="1">
      <alignment vertical="center" shrinkToFit="1"/>
    </xf>
    <xf numFmtId="201" fontId="6" fillId="17" borderId="90" xfId="1" applyNumberFormat="1" applyFont="1" applyFill="1" applyBorder="1" applyAlignment="1">
      <alignment vertical="center" shrinkToFit="1"/>
    </xf>
    <xf numFmtId="216" fontId="6" fillId="0" borderId="50" xfId="1" applyNumberFormat="1" applyFont="1" applyFill="1" applyBorder="1" applyAlignment="1">
      <alignment vertical="center" shrinkToFit="1"/>
    </xf>
    <xf numFmtId="0" fontId="6" fillId="0" borderId="54" xfId="2" applyFont="1" applyBorder="1" applyAlignment="1">
      <alignment horizontal="center" vertical="center" shrinkToFit="1"/>
    </xf>
    <xf numFmtId="201" fontId="6" fillId="17" borderId="41" xfId="1" applyNumberFormat="1" applyFont="1" applyFill="1" applyBorder="1" applyAlignment="1">
      <alignment vertical="center" shrinkToFit="1"/>
    </xf>
    <xf numFmtId="0" fontId="6" fillId="0" borderId="55" xfId="2" applyFont="1" applyBorder="1" applyAlignment="1">
      <alignment horizontal="center" vertical="center" shrinkToFit="1"/>
    </xf>
    <xf numFmtId="0" fontId="6" fillId="0" borderId="82" xfId="1" applyFont="1" applyBorder="1" applyAlignment="1">
      <alignment vertical="center"/>
    </xf>
    <xf numFmtId="218" fontId="6" fillId="0" borderId="67" xfId="2" applyNumberFormat="1" applyFont="1" applyBorder="1" applyAlignment="1">
      <alignment vertical="center" shrinkToFit="1"/>
    </xf>
    <xf numFmtId="219" fontId="20" fillId="0" borderId="106" xfId="2" applyNumberFormat="1" applyFont="1" applyBorder="1" applyAlignment="1">
      <alignment vertical="center" shrinkToFit="1"/>
    </xf>
    <xf numFmtId="201" fontId="6" fillId="16" borderId="47" xfId="1" applyNumberFormat="1" applyFont="1" applyFill="1" applyBorder="1" applyAlignment="1">
      <alignment vertical="center" shrinkToFit="1"/>
    </xf>
    <xf numFmtId="201" fontId="20" fillId="16" borderId="47" xfId="1" applyNumberFormat="1" applyFont="1" applyFill="1" applyBorder="1" applyAlignment="1">
      <alignment vertical="center" shrinkToFit="1"/>
    </xf>
    <xf numFmtId="201" fontId="20" fillId="16" borderId="90" xfId="1" applyNumberFormat="1" applyFont="1" applyFill="1" applyBorder="1" applyAlignment="1">
      <alignment vertical="center" shrinkToFit="1"/>
    </xf>
    <xf numFmtId="201" fontId="6" fillId="17" borderId="47" xfId="1" applyNumberFormat="1" applyFont="1" applyFill="1" applyBorder="1" applyAlignment="1">
      <alignment vertical="center" shrinkToFit="1"/>
    </xf>
    <xf numFmtId="215" fontId="14" fillId="5" borderId="102" xfId="1" applyNumberFormat="1" applyFont="1" applyFill="1" applyBorder="1" applyAlignment="1">
      <alignment vertical="center" shrinkToFit="1"/>
    </xf>
    <xf numFmtId="0" fontId="6" fillId="0" borderId="56" xfId="2" applyFont="1" applyBorder="1" applyAlignment="1">
      <alignment horizontal="center" vertical="center" shrinkToFit="1"/>
    </xf>
    <xf numFmtId="218" fontId="6" fillId="0" borderId="200" xfId="2" applyNumberFormat="1" applyFont="1" applyBorder="1" applyAlignment="1">
      <alignment vertical="center" shrinkToFit="1"/>
    </xf>
    <xf numFmtId="219" fontId="20" fillId="0" borderId="201" xfId="2" applyNumberFormat="1" applyFont="1" applyBorder="1" applyAlignment="1">
      <alignment vertical="center" shrinkToFit="1"/>
    </xf>
    <xf numFmtId="201" fontId="6" fillId="16" borderId="203" xfId="2" applyNumberFormat="1" applyFont="1" applyFill="1" applyBorder="1" applyAlignment="1">
      <alignment vertical="center" shrinkToFit="1"/>
    </xf>
    <xf numFmtId="201" fontId="20" fillId="16" borderId="203" xfId="2" applyNumberFormat="1" applyFont="1" applyFill="1" applyBorder="1" applyAlignment="1">
      <alignment vertical="center" shrinkToFit="1"/>
    </xf>
    <xf numFmtId="190" fontId="6" fillId="16" borderId="203" xfId="1" applyNumberFormat="1" applyFont="1" applyFill="1" applyBorder="1" applyAlignment="1">
      <alignment vertical="center"/>
    </xf>
    <xf numFmtId="203" fontId="22" fillId="16" borderId="202" xfId="2" applyNumberFormat="1" applyFont="1" applyFill="1" applyBorder="1" applyAlignment="1">
      <alignment vertical="center" shrinkToFit="1"/>
    </xf>
    <xf numFmtId="0" fontId="6" fillId="16" borderId="203" xfId="1" applyFont="1" applyFill="1" applyBorder="1" applyAlignment="1">
      <alignment vertical="center"/>
    </xf>
    <xf numFmtId="0" fontId="6" fillId="0" borderId="203" xfId="1" applyFont="1" applyBorder="1" applyAlignment="1">
      <alignment vertical="center"/>
    </xf>
    <xf numFmtId="0" fontId="6" fillId="11" borderId="203" xfId="1" applyFont="1" applyFill="1" applyBorder="1" applyAlignment="1">
      <alignment vertical="center"/>
    </xf>
    <xf numFmtId="0" fontId="6" fillId="0" borderId="203" xfId="1" applyFont="1" applyFill="1" applyBorder="1" applyAlignment="1">
      <alignment vertical="center"/>
    </xf>
    <xf numFmtId="201" fontId="6" fillId="0" borderId="203" xfId="1" applyNumberFormat="1" applyFont="1" applyBorder="1" applyAlignment="1">
      <alignment vertical="center"/>
    </xf>
    <xf numFmtId="215" fontId="14" fillId="5" borderId="204" xfId="1" applyNumberFormat="1" applyFont="1" applyFill="1" applyBorder="1" applyAlignment="1">
      <alignment vertical="center" shrinkToFit="1"/>
    </xf>
    <xf numFmtId="0" fontId="6" fillId="0" borderId="0" xfId="1" applyFont="1" applyBorder="1" applyAlignment="1">
      <alignment vertical="center"/>
    </xf>
    <xf numFmtId="201" fontId="6" fillId="0" borderId="205" xfId="1" applyNumberFormat="1" applyFont="1" applyFill="1" applyBorder="1" applyAlignment="1">
      <alignment horizontal="center" vertical="center" shrinkToFit="1"/>
    </xf>
    <xf numFmtId="216" fontId="6" fillId="0" borderId="201" xfId="1" applyNumberFormat="1" applyFont="1" applyFill="1" applyBorder="1" applyAlignment="1">
      <alignment vertical="center" shrinkToFit="1"/>
    </xf>
    <xf numFmtId="216" fontId="6" fillId="0" borderId="206" xfId="1" applyNumberFormat="1" applyFont="1" applyFill="1" applyBorder="1" applyAlignment="1">
      <alignment horizontal="center" vertical="center" shrinkToFit="1"/>
    </xf>
    <xf numFmtId="190" fontId="6" fillId="0" borderId="199" xfId="1" applyNumberFormat="1" applyFont="1" applyBorder="1" applyAlignment="1">
      <alignment horizontal="right" vertical="center" shrinkToFit="1"/>
    </xf>
    <xf numFmtId="221" fontId="20" fillId="0" borderId="201" xfId="1" applyNumberFormat="1" applyFont="1" applyBorder="1" applyAlignment="1">
      <alignment horizontal="right" vertical="center" shrinkToFit="1"/>
    </xf>
    <xf numFmtId="220" fontId="21" fillId="2" borderId="203" xfId="1" applyNumberFormat="1" applyFont="1" applyFill="1" applyBorder="1" applyAlignment="1">
      <alignment vertical="center"/>
    </xf>
    <xf numFmtId="0" fontId="6" fillId="0" borderId="207" xfId="1" applyFont="1" applyBorder="1" applyAlignment="1">
      <alignment vertical="center"/>
    </xf>
    <xf numFmtId="0" fontId="6" fillId="0" borderId="139" xfId="2" applyFont="1" applyBorder="1" applyAlignment="1">
      <alignment vertical="center" shrinkToFit="1"/>
    </xf>
    <xf numFmtId="201" fontId="20" fillId="0" borderId="140" xfId="2" applyNumberFormat="1" applyFont="1" applyBorder="1" applyAlignment="1">
      <alignment vertical="center" shrinkToFit="1"/>
    </xf>
    <xf numFmtId="215" fontId="14" fillId="5" borderId="208" xfId="1" applyNumberFormat="1" applyFont="1" applyFill="1" applyBorder="1" applyAlignment="1">
      <alignment vertical="center" shrinkToFit="1"/>
    </xf>
    <xf numFmtId="0" fontId="6" fillId="0" borderId="28" xfId="2" applyFont="1" applyBorder="1" applyAlignment="1">
      <alignment vertical="center" shrinkToFit="1"/>
    </xf>
    <xf numFmtId="201" fontId="20" fillId="0" borderId="39" xfId="2" applyNumberFormat="1" applyFont="1" applyBorder="1" applyAlignment="1">
      <alignment vertical="center" shrinkToFit="1"/>
    </xf>
    <xf numFmtId="201" fontId="6" fillId="0" borderId="0" xfId="1" applyNumberFormat="1" applyFont="1" applyBorder="1" applyAlignment="1">
      <alignment vertical="center" shrinkToFit="1"/>
    </xf>
    <xf numFmtId="201" fontId="6" fillId="11" borderId="37" xfId="1" applyNumberFormat="1" applyFont="1" applyFill="1" applyBorder="1" applyAlignment="1">
      <alignment vertical="center" shrinkToFit="1"/>
    </xf>
    <xf numFmtId="201" fontId="6" fillId="0" borderId="92" xfId="1" applyNumberFormat="1" applyFont="1" applyFill="1" applyBorder="1" applyAlignment="1">
      <alignment vertical="center" shrinkToFit="1"/>
    </xf>
    <xf numFmtId="201" fontId="20" fillId="0" borderId="92" xfId="1" applyNumberFormat="1" applyFont="1" applyFill="1" applyBorder="1" applyAlignment="1">
      <alignment vertical="center" shrinkToFit="1"/>
    </xf>
    <xf numFmtId="201" fontId="6" fillId="0" borderId="37" xfId="1" applyNumberFormat="1" applyFont="1" applyFill="1" applyBorder="1" applyAlignment="1">
      <alignment vertical="center" shrinkToFit="1"/>
    </xf>
    <xf numFmtId="0" fontId="6" fillId="0" borderId="36" xfId="2" applyFont="1" applyBorder="1" applyAlignment="1">
      <alignment vertical="center" shrinkToFit="1"/>
    </xf>
    <xf numFmtId="201" fontId="6" fillId="0" borderId="47" xfId="1" applyNumberFormat="1" applyFont="1" applyFill="1" applyBorder="1" applyAlignment="1">
      <alignment vertical="center" shrinkToFit="1"/>
    </xf>
    <xf numFmtId="219" fontId="20" fillId="0" borderId="48" xfId="2" applyNumberFormat="1" applyFont="1" applyBorder="1" applyAlignment="1">
      <alignment vertical="center" shrinkToFit="1"/>
    </xf>
    <xf numFmtId="215" fontId="14" fillId="0" borderId="197" xfId="1" applyNumberFormat="1" applyFont="1" applyFill="1" applyBorder="1" applyAlignment="1">
      <alignment vertical="center" shrinkToFit="1"/>
    </xf>
    <xf numFmtId="190" fontId="6" fillId="0" borderId="23" xfId="1" applyNumberFormat="1" applyFont="1" applyBorder="1" applyAlignment="1">
      <alignment horizontal="right" vertical="center" shrinkToFit="1"/>
    </xf>
    <xf numFmtId="221" fontId="20" fillId="0" borderId="89" xfId="1" applyNumberFormat="1" applyFont="1" applyBorder="1" applyAlignment="1">
      <alignment horizontal="right" vertical="center" shrinkToFit="1"/>
    </xf>
    <xf numFmtId="219" fontId="20" fillId="0" borderId="151" xfId="2" applyNumberFormat="1" applyFont="1" applyBorder="1" applyAlignment="1">
      <alignment vertical="center" shrinkToFit="1"/>
    </xf>
    <xf numFmtId="215" fontId="14" fillId="0" borderId="101" xfId="1" applyNumberFormat="1" applyFont="1" applyFill="1" applyBorder="1" applyAlignment="1">
      <alignment vertical="center" shrinkToFit="1"/>
    </xf>
    <xf numFmtId="190" fontId="6" fillId="0" borderId="17" xfId="1" applyNumberFormat="1" applyFont="1" applyBorder="1" applyAlignment="1">
      <alignment horizontal="right" vertical="center" shrinkToFit="1"/>
    </xf>
    <xf numFmtId="207" fontId="20" fillId="0" borderId="121" xfId="1" applyNumberFormat="1" applyFont="1" applyBorder="1" applyAlignment="1">
      <alignment horizontal="right" vertical="center" shrinkToFit="1"/>
    </xf>
    <xf numFmtId="201" fontId="6" fillId="11" borderId="35" xfId="1" applyNumberFormat="1" applyFont="1" applyFill="1" applyBorder="1" applyAlignment="1">
      <alignment vertical="center" shrinkToFit="1"/>
    </xf>
    <xf numFmtId="190" fontId="6" fillId="0" borderId="24" xfId="1" applyNumberFormat="1" applyFont="1" applyBorder="1" applyAlignment="1">
      <alignment horizontal="right" vertical="center" shrinkToFit="1"/>
    </xf>
    <xf numFmtId="207" fontId="20" fillId="0" borderId="137" xfId="1" applyNumberFormat="1" applyFont="1" applyBorder="1" applyAlignment="1">
      <alignment horizontal="right" vertical="center" shrinkToFit="1"/>
    </xf>
    <xf numFmtId="0" fontId="6" fillId="0" borderId="142" xfId="2" applyFont="1" applyBorder="1" applyAlignment="1">
      <alignment horizontal="left" vertical="center" shrinkToFit="1"/>
    </xf>
    <xf numFmtId="0" fontId="1" fillId="0" borderId="53" xfId="1" applyBorder="1" applyAlignment="1">
      <alignment horizontal="left" vertical="center" shrinkToFit="1"/>
    </xf>
    <xf numFmtId="0" fontId="6" fillId="0" borderId="53" xfId="2" applyFont="1" applyBorder="1" applyAlignment="1">
      <alignment vertical="center" shrinkToFit="1"/>
    </xf>
    <xf numFmtId="218" fontId="6" fillId="0" borderId="53" xfId="2" applyNumberFormat="1" applyFont="1" applyBorder="1" applyAlignment="1">
      <alignment vertical="center" shrinkToFit="1"/>
    </xf>
    <xf numFmtId="0" fontId="20" fillId="0" borderId="143" xfId="2" applyFont="1" applyBorder="1" applyAlignment="1">
      <alignment horizontal="right" vertical="center" shrinkToFit="1"/>
    </xf>
    <xf numFmtId="201" fontId="6" fillId="0" borderId="81" xfId="2" applyNumberFormat="1" applyFont="1" applyBorder="1" applyAlignment="1">
      <alignment vertical="center" shrinkToFit="1"/>
    </xf>
    <xf numFmtId="215" fontId="14" fillId="5" borderId="82" xfId="2" applyNumberFormat="1" applyFont="1" applyFill="1" applyBorder="1" applyAlignment="1">
      <alignment vertical="center" shrinkToFit="1"/>
    </xf>
    <xf numFmtId="216" fontId="6" fillId="0" borderId="33" xfId="1" applyNumberFormat="1" applyFont="1" applyFill="1" applyBorder="1" applyAlignment="1">
      <alignment vertical="center" shrinkToFit="1"/>
    </xf>
    <xf numFmtId="207" fontId="20" fillId="0" borderId="135" xfId="2" applyNumberFormat="1" applyFont="1" applyBorder="1" applyAlignment="1">
      <alignment vertical="center" shrinkToFit="1"/>
    </xf>
    <xf numFmtId="207" fontId="20" fillId="0" borderId="40" xfId="2" applyNumberFormat="1" applyFont="1" applyBorder="1" applyAlignment="1">
      <alignment vertical="center" shrinkToFit="1"/>
    </xf>
    <xf numFmtId="207" fontId="20" fillId="0" borderId="187" xfId="2" applyNumberFormat="1" applyFont="1" applyBorder="1" applyAlignment="1">
      <alignment vertical="center" shrinkToFit="1"/>
    </xf>
    <xf numFmtId="201" fontId="6" fillId="0" borderId="39" xfId="1" applyNumberFormat="1" applyFont="1" applyFill="1" applyBorder="1" applyAlignment="1">
      <alignment vertical="center" shrinkToFit="1"/>
    </xf>
    <xf numFmtId="215" fontId="14" fillId="0" borderId="62" xfId="1" applyNumberFormat="1" applyFont="1" applyFill="1" applyBorder="1" applyAlignment="1">
      <alignment vertical="center" shrinkToFit="1"/>
    </xf>
    <xf numFmtId="216" fontId="6" fillId="0" borderId="38" xfId="1" applyNumberFormat="1" applyFont="1" applyFill="1" applyBorder="1" applyAlignment="1">
      <alignment vertical="center" shrinkToFit="1"/>
    </xf>
    <xf numFmtId="207" fontId="20" fillId="0" borderId="135" xfId="2" applyNumberFormat="1" applyFont="1" applyBorder="1" applyAlignment="1">
      <alignment horizontal="right" vertical="center" shrinkToFit="1"/>
    </xf>
    <xf numFmtId="201" fontId="6" fillId="10" borderId="115" xfId="1" applyNumberFormat="1" applyFont="1" applyFill="1" applyBorder="1" applyAlignment="1">
      <alignment vertical="center" shrinkToFit="1"/>
    </xf>
    <xf numFmtId="201" fontId="6" fillId="0" borderId="41" xfId="1" applyNumberFormat="1" applyFont="1" applyFill="1" applyBorder="1" applyAlignment="1">
      <alignment vertical="center" shrinkToFit="1"/>
    </xf>
    <xf numFmtId="207" fontId="6" fillId="0" borderId="149" xfId="1" applyNumberFormat="1" applyFont="1" applyBorder="1" applyAlignment="1">
      <alignment horizontal="right" vertical="center" shrinkToFit="1"/>
    </xf>
    <xf numFmtId="207" fontId="20" fillId="0" borderId="40" xfId="2" applyNumberFormat="1" applyFont="1" applyBorder="1" applyAlignment="1">
      <alignment horizontal="right" vertical="center" shrinkToFit="1"/>
    </xf>
    <xf numFmtId="201" fontId="6" fillId="10" borderId="35" xfId="1" applyNumberFormat="1" applyFont="1" applyFill="1" applyBorder="1" applyAlignment="1">
      <alignment vertical="center" shrinkToFit="1"/>
    </xf>
    <xf numFmtId="207" fontId="6" fillId="0" borderId="137" xfId="1" applyNumberFormat="1" applyFont="1" applyBorder="1" applyAlignment="1">
      <alignment horizontal="right" vertical="center" shrinkToFit="1"/>
    </xf>
    <xf numFmtId="218" fontId="6" fillId="0" borderId="43" xfId="2" applyNumberFormat="1" applyFont="1" applyBorder="1" applyAlignment="1">
      <alignment vertical="center" shrinkToFit="1"/>
    </xf>
    <xf numFmtId="207" fontId="20" fillId="0" borderId="39" xfId="2" applyNumberFormat="1" applyFont="1" applyBorder="1" applyAlignment="1">
      <alignment horizontal="right" vertical="center" shrinkToFit="1"/>
    </xf>
    <xf numFmtId="201" fontId="6" fillId="10" borderId="41" xfId="1" applyNumberFormat="1" applyFont="1" applyFill="1" applyBorder="1" applyAlignment="1">
      <alignment vertical="center" shrinkToFit="1"/>
    </xf>
    <xf numFmtId="201" fontId="6" fillId="18" borderId="61" xfId="2" applyNumberFormat="1" applyFont="1" applyFill="1" applyBorder="1" applyAlignment="1">
      <alignment vertical="center" shrinkToFit="1"/>
    </xf>
    <xf numFmtId="201" fontId="20" fillId="18" borderId="61" xfId="2" applyNumberFormat="1" applyFont="1" applyFill="1" applyBorder="1" applyAlignment="1">
      <alignment vertical="center" shrinkToFit="1"/>
    </xf>
    <xf numFmtId="201" fontId="20" fillId="18" borderId="35" xfId="2" applyNumberFormat="1" applyFont="1" applyFill="1" applyBorder="1" applyAlignment="1">
      <alignment vertical="center" shrinkToFit="1"/>
    </xf>
    <xf numFmtId="201" fontId="6" fillId="18" borderId="35" xfId="2" applyNumberFormat="1" applyFont="1" applyFill="1" applyBorder="1" applyAlignment="1">
      <alignment vertical="center" shrinkToFit="1"/>
    </xf>
    <xf numFmtId="218" fontId="6" fillId="0" borderId="139" xfId="2" applyNumberFormat="1" applyFont="1" applyBorder="1" applyAlignment="1">
      <alignment vertical="center" shrinkToFit="1"/>
    </xf>
    <xf numFmtId="219" fontId="20" fillId="0" borderId="149" xfId="2" applyNumberFormat="1" applyFont="1" applyBorder="1" applyAlignment="1">
      <alignment vertical="center" shrinkToFit="1"/>
    </xf>
    <xf numFmtId="201" fontId="6" fillId="18" borderId="148" xfId="2" applyNumberFormat="1" applyFont="1" applyFill="1" applyBorder="1" applyAlignment="1">
      <alignment vertical="center" shrinkToFit="1"/>
    </xf>
    <xf numFmtId="201" fontId="20" fillId="18" borderId="148" xfId="2" applyNumberFormat="1" applyFont="1" applyFill="1" applyBorder="1" applyAlignment="1">
      <alignment vertical="center" shrinkToFit="1"/>
    </xf>
    <xf numFmtId="201" fontId="6" fillId="0" borderId="148" xfId="2" applyNumberFormat="1" applyFont="1" applyFill="1" applyBorder="1" applyAlignment="1">
      <alignment vertical="center" shrinkToFit="1"/>
    </xf>
    <xf numFmtId="201" fontId="6" fillId="16" borderId="148" xfId="2" applyNumberFormat="1" applyFont="1" applyFill="1" applyBorder="1" applyAlignment="1">
      <alignment vertical="center" shrinkToFit="1"/>
    </xf>
    <xf numFmtId="201" fontId="6" fillId="16" borderId="64" xfId="2" applyNumberFormat="1" applyFont="1" applyFill="1" applyBorder="1" applyAlignment="1">
      <alignment vertical="center" shrinkToFit="1"/>
    </xf>
    <xf numFmtId="201" fontId="6" fillId="0" borderId="76" xfId="1" applyNumberFormat="1" applyFont="1" applyBorder="1" applyAlignment="1">
      <alignment vertical="center" shrinkToFit="1"/>
    </xf>
    <xf numFmtId="215" fontId="14" fillId="0" borderId="208" xfId="1" applyNumberFormat="1" applyFont="1" applyFill="1" applyBorder="1" applyAlignment="1">
      <alignment vertical="center" shrinkToFit="1"/>
    </xf>
    <xf numFmtId="190" fontId="20" fillId="0" borderId="23" xfId="1" applyNumberFormat="1" applyFont="1" applyBorder="1" applyAlignment="1">
      <alignment horizontal="right" vertical="center" shrinkToFit="1"/>
    </xf>
    <xf numFmtId="220" fontId="22" fillId="2" borderId="8" xfId="1" applyNumberFormat="1" applyFont="1" applyFill="1" applyBorder="1" applyAlignment="1">
      <alignment vertical="center"/>
    </xf>
    <xf numFmtId="0" fontId="20" fillId="0" borderId="9" xfId="1" applyFont="1" applyBorder="1" applyAlignment="1">
      <alignment vertical="center"/>
    </xf>
    <xf numFmtId="190" fontId="20" fillId="0" borderId="17" xfId="1" applyNumberFormat="1" applyFont="1" applyBorder="1" applyAlignment="1">
      <alignment horizontal="right" vertical="center" shrinkToFit="1"/>
    </xf>
    <xf numFmtId="220" fontId="22" fillId="2" borderId="10" xfId="1" applyNumberFormat="1" applyFont="1" applyFill="1" applyBorder="1" applyAlignment="1">
      <alignment vertical="center"/>
    </xf>
    <xf numFmtId="0" fontId="20" fillId="0" borderId="11" xfId="1" applyFont="1" applyBorder="1" applyAlignment="1">
      <alignment vertical="center"/>
    </xf>
    <xf numFmtId="201" fontId="20" fillId="0" borderId="40" xfId="2" applyNumberFormat="1" applyFont="1" applyBorder="1" applyAlignment="1">
      <alignment vertical="center" shrinkToFit="1"/>
    </xf>
    <xf numFmtId="201" fontId="6" fillId="16" borderId="92" xfId="2" applyNumberFormat="1" applyFont="1" applyFill="1" applyBorder="1" applyAlignment="1">
      <alignment vertical="center" shrinkToFit="1"/>
    </xf>
    <xf numFmtId="201" fontId="20" fillId="16" borderId="92" xfId="2" applyNumberFormat="1" applyFont="1" applyFill="1" applyBorder="1" applyAlignment="1">
      <alignment vertical="center" shrinkToFit="1"/>
    </xf>
    <xf numFmtId="201" fontId="6" fillId="16" borderId="37" xfId="2" applyNumberFormat="1" applyFont="1" applyFill="1" applyBorder="1" applyAlignment="1">
      <alignment vertical="center" shrinkToFit="1"/>
    </xf>
    <xf numFmtId="201" fontId="6" fillId="18" borderId="37" xfId="2" applyNumberFormat="1" applyFont="1" applyFill="1" applyBorder="1" applyAlignment="1">
      <alignment vertical="center" shrinkToFit="1"/>
    </xf>
    <xf numFmtId="201" fontId="6" fillId="0" borderId="129" xfId="1" applyNumberFormat="1" applyFont="1" applyBorder="1" applyAlignment="1">
      <alignment vertical="center" shrinkToFit="1"/>
    </xf>
    <xf numFmtId="215" fontId="14" fillId="0" borderId="209" xfId="1" applyNumberFormat="1" applyFont="1" applyFill="1" applyBorder="1" applyAlignment="1">
      <alignment vertical="center" shrinkToFit="1"/>
    </xf>
    <xf numFmtId="190" fontId="20" fillId="0" borderId="24" xfId="1" applyNumberFormat="1" applyFont="1" applyBorder="1" applyAlignment="1">
      <alignment horizontal="right" vertical="center" shrinkToFit="1"/>
    </xf>
    <xf numFmtId="220" fontId="22" fillId="2" borderId="12" xfId="1" applyNumberFormat="1" applyFont="1" applyFill="1" applyBorder="1" applyAlignment="1">
      <alignment vertical="center"/>
    </xf>
    <xf numFmtId="0" fontId="20" fillId="0" borderId="13" xfId="1" applyFont="1" applyBorder="1" applyAlignment="1">
      <alignment vertical="center"/>
    </xf>
    <xf numFmtId="0" fontId="6" fillId="0" borderId="47" xfId="2" applyFont="1" applyBorder="1" applyAlignment="1">
      <alignment horizontal="left" vertical="center" shrinkToFit="1"/>
    </xf>
    <xf numFmtId="0" fontId="1" fillId="0" borderId="31" xfId="1" applyBorder="1" applyAlignment="1">
      <alignment horizontal="left" vertical="center" shrinkToFit="1"/>
    </xf>
    <xf numFmtId="218" fontId="6" fillId="0" borderId="31" xfId="2" applyNumberFormat="1" applyFont="1" applyBorder="1" applyAlignment="1">
      <alignment vertical="center" shrinkToFit="1"/>
    </xf>
    <xf numFmtId="0" fontId="20" fillId="0" borderId="49" xfId="2" applyFont="1" applyBorder="1" applyAlignment="1">
      <alignment horizontal="right" vertical="center" shrinkToFit="1"/>
    </xf>
    <xf numFmtId="0" fontId="20" fillId="0" borderId="0" xfId="1" applyFont="1" applyAlignment="1">
      <alignment vertical="center"/>
    </xf>
    <xf numFmtId="0" fontId="6" fillId="0" borderId="31" xfId="2" applyNumberFormat="1" applyFont="1" applyBorder="1" applyAlignment="1">
      <alignment vertical="center" shrinkToFit="1"/>
    </xf>
    <xf numFmtId="207" fontId="20" fillId="0" borderId="143" xfId="2" applyNumberFormat="1" applyFont="1" applyBorder="1" applyAlignment="1">
      <alignment vertical="center" shrinkToFit="1"/>
    </xf>
    <xf numFmtId="201" fontId="6" fillId="5" borderId="81" xfId="1" applyNumberFormat="1" applyFont="1" applyFill="1" applyBorder="1" applyAlignment="1">
      <alignment vertical="center" shrinkToFit="1"/>
    </xf>
    <xf numFmtId="201" fontId="20" fillId="5" borderId="81" xfId="1" applyNumberFormat="1" applyFont="1" applyFill="1" applyBorder="1" applyAlignment="1">
      <alignment vertical="center" shrinkToFit="1"/>
    </xf>
    <xf numFmtId="201" fontId="6" fillId="0" borderId="81" xfId="1" applyNumberFormat="1" applyFont="1" applyFill="1" applyBorder="1" applyAlignment="1">
      <alignment vertical="center" shrinkToFit="1"/>
    </xf>
    <xf numFmtId="201" fontId="6" fillId="0" borderId="81" xfId="1" applyNumberFormat="1" applyFont="1" applyBorder="1" applyAlignment="1">
      <alignment vertical="center" shrinkToFit="1"/>
    </xf>
    <xf numFmtId="215" fontId="14" fillId="5" borderId="210" xfId="1" applyNumberFormat="1" applyFont="1" applyFill="1" applyBorder="1" applyAlignment="1">
      <alignment vertical="center" shrinkToFit="1"/>
    </xf>
    <xf numFmtId="216" fontId="6" fillId="0" borderId="5" xfId="1" applyNumberFormat="1" applyFont="1" applyFill="1" applyBorder="1" applyAlignment="1">
      <alignment vertical="center" shrinkToFit="1"/>
    </xf>
    <xf numFmtId="191" fontId="6" fillId="4" borderId="0" xfId="1" applyNumberFormat="1" applyFont="1" applyFill="1" applyBorder="1" applyAlignment="1">
      <alignment vertical="center" shrinkToFit="1"/>
    </xf>
    <xf numFmtId="201" fontId="6" fillId="0" borderId="0" xfId="1" applyNumberFormat="1" applyFont="1" applyFill="1" applyBorder="1" applyAlignment="1">
      <alignment vertical="center" shrinkToFit="1"/>
    </xf>
    <xf numFmtId="201" fontId="6" fillId="4" borderId="0" xfId="1" applyNumberFormat="1" applyFont="1" applyFill="1" applyBorder="1" applyAlignment="1">
      <alignment vertical="center" shrinkToFit="1"/>
    </xf>
    <xf numFmtId="203" fontId="14" fillId="5" borderId="0" xfId="1" applyNumberFormat="1" applyFont="1" applyFill="1" applyBorder="1" applyAlignment="1">
      <alignment vertical="center" shrinkToFit="1"/>
    </xf>
    <xf numFmtId="201" fontId="6" fillId="0" borderId="0" xfId="1" applyNumberFormat="1" applyFont="1" applyFill="1" applyBorder="1" applyAlignment="1">
      <alignment horizontal="center" vertical="center" shrinkToFit="1"/>
    </xf>
    <xf numFmtId="216" fontId="6" fillId="0" borderId="0" xfId="1" applyNumberFormat="1" applyFont="1" applyFill="1" applyBorder="1" applyAlignment="1">
      <alignment vertical="center" shrinkToFit="1"/>
    </xf>
    <xf numFmtId="201" fontId="6" fillId="10" borderId="115" xfId="2" applyNumberFormat="1" applyFont="1" applyFill="1" applyBorder="1" applyAlignment="1">
      <alignment vertical="center" shrinkToFit="1"/>
    </xf>
    <xf numFmtId="201" fontId="20" fillId="10" borderId="115" xfId="2" applyNumberFormat="1" applyFont="1" applyFill="1" applyBorder="1" applyAlignment="1">
      <alignment vertical="center" shrinkToFit="1"/>
    </xf>
    <xf numFmtId="207" fontId="20" fillId="0" borderId="89" xfId="1" applyNumberFormat="1" applyFont="1" applyBorder="1" applyAlignment="1">
      <alignment horizontal="right" vertical="center" shrinkToFit="1"/>
    </xf>
    <xf numFmtId="220" fontId="22" fillId="2" borderId="76" xfId="1" applyNumberFormat="1" applyFont="1" applyFill="1" applyBorder="1" applyAlignment="1">
      <alignment vertical="center"/>
    </xf>
    <xf numFmtId="0" fontId="20" fillId="0" borderId="85" xfId="1" applyFont="1" applyBorder="1" applyAlignment="1">
      <alignment vertical="center"/>
    </xf>
    <xf numFmtId="0" fontId="6" fillId="0" borderId="94" xfId="2" applyFont="1" applyBorder="1" applyAlignment="1">
      <alignment vertical="center" shrinkToFit="1"/>
    </xf>
    <xf numFmtId="201" fontId="20" fillId="0" borderId="103" xfId="2" applyNumberFormat="1" applyFont="1" applyBorder="1" applyAlignment="1">
      <alignment vertical="center" shrinkToFit="1"/>
    </xf>
    <xf numFmtId="201" fontId="6" fillId="16" borderId="83" xfId="2" applyNumberFormat="1" applyFont="1" applyFill="1" applyBorder="1" applyAlignment="1">
      <alignment vertical="center" shrinkToFit="1"/>
    </xf>
    <xf numFmtId="201" fontId="20" fillId="16" borderId="83" xfId="2" applyNumberFormat="1" applyFont="1" applyFill="1" applyBorder="1" applyAlignment="1">
      <alignment vertical="center" shrinkToFit="1"/>
    </xf>
    <xf numFmtId="201" fontId="6" fillId="0" borderId="83" xfId="1" applyNumberFormat="1" applyFont="1" applyBorder="1" applyAlignment="1">
      <alignment vertical="center" shrinkToFit="1"/>
    </xf>
    <xf numFmtId="217" fontId="6" fillId="0" borderId="139" xfId="1" applyNumberFormat="1" applyFont="1" applyBorder="1" applyAlignment="1">
      <alignment vertical="center" shrinkToFit="1"/>
    </xf>
    <xf numFmtId="217" fontId="6" fillId="0" borderId="140" xfId="1" applyNumberFormat="1" applyFont="1" applyBorder="1" applyAlignment="1">
      <alignment vertical="center" shrinkToFit="1"/>
    </xf>
    <xf numFmtId="201" fontId="6" fillId="4" borderId="64" xfId="1" applyNumberFormat="1" applyFont="1" applyFill="1" applyBorder="1" applyAlignment="1">
      <alignment vertical="center" shrinkToFit="1"/>
    </xf>
    <xf numFmtId="217" fontId="6" fillId="0" borderId="28" xfId="1" applyNumberFormat="1" applyFont="1" applyBorder="1" applyAlignment="1">
      <alignment vertical="center" shrinkToFit="1"/>
    </xf>
    <xf numFmtId="217" fontId="6" fillId="0" borderId="39" xfId="1" applyNumberFormat="1" applyFont="1" applyBorder="1" applyAlignment="1">
      <alignment vertical="center" shrinkToFit="1"/>
    </xf>
    <xf numFmtId="217" fontId="6" fillId="0" borderId="31" xfId="1" applyNumberFormat="1" applyFont="1" applyBorder="1" applyAlignment="1">
      <alignment vertical="center" shrinkToFit="1"/>
    </xf>
    <xf numFmtId="217" fontId="6" fillId="0" borderId="49" xfId="1" applyNumberFormat="1" applyFont="1" applyBorder="1" applyAlignment="1">
      <alignment vertical="center" shrinkToFit="1"/>
    </xf>
    <xf numFmtId="201" fontId="6" fillId="4" borderId="47" xfId="1" applyNumberFormat="1" applyFont="1" applyFill="1" applyBorder="1" applyAlignment="1">
      <alignment vertical="center" shrinkToFit="1"/>
    </xf>
    <xf numFmtId="217" fontId="6" fillId="0" borderId="26" xfId="1" applyNumberFormat="1" applyFont="1" applyBorder="1" applyAlignment="1">
      <alignment vertical="center" shrinkToFit="1"/>
    </xf>
    <xf numFmtId="217" fontId="6" fillId="0" borderId="48" xfId="1" applyNumberFormat="1" applyFont="1" applyBorder="1" applyAlignment="1">
      <alignment vertical="center" shrinkToFit="1"/>
    </xf>
    <xf numFmtId="201" fontId="6" fillId="4" borderId="59" xfId="1" applyNumberFormat="1" applyFont="1" applyFill="1" applyBorder="1" applyAlignment="1">
      <alignment vertical="center" shrinkToFit="1"/>
    </xf>
    <xf numFmtId="201" fontId="20" fillId="4" borderId="59" xfId="1" applyNumberFormat="1" applyFont="1" applyFill="1" applyBorder="1" applyAlignment="1">
      <alignment vertical="center" shrinkToFit="1"/>
    </xf>
    <xf numFmtId="201" fontId="6" fillId="0" borderId="45" xfId="1" applyNumberFormat="1" applyFont="1" applyFill="1" applyBorder="1" applyAlignment="1">
      <alignment vertical="center" shrinkToFit="1"/>
    </xf>
    <xf numFmtId="215" fontId="14" fillId="5" borderId="88" xfId="1" applyNumberFormat="1" applyFont="1" applyFill="1" applyBorder="1" applyAlignment="1">
      <alignment vertical="center" shrinkToFit="1"/>
    </xf>
    <xf numFmtId="201" fontId="6" fillId="4" borderId="115" xfId="1" applyNumberFormat="1" applyFont="1" applyFill="1" applyBorder="1" applyAlignment="1">
      <alignment vertical="center" shrinkToFit="1"/>
    </xf>
    <xf numFmtId="201" fontId="20" fillId="4" borderId="115" xfId="1" applyNumberFormat="1" applyFont="1" applyFill="1" applyBorder="1" applyAlignment="1">
      <alignment vertical="center" shrinkToFit="1"/>
    </xf>
    <xf numFmtId="201" fontId="6" fillId="4" borderId="41" xfId="1" applyNumberFormat="1" applyFont="1" applyFill="1" applyBorder="1" applyAlignment="1">
      <alignment vertical="center" shrinkToFit="1"/>
    </xf>
    <xf numFmtId="201" fontId="6" fillId="4" borderId="92" xfId="1" applyNumberFormat="1" applyFont="1" applyFill="1" applyBorder="1" applyAlignment="1">
      <alignment vertical="center" shrinkToFit="1"/>
    </xf>
    <xf numFmtId="201" fontId="20" fillId="4" borderId="92" xfId="1" applyNumberFormat="1" applyFont="1" applyFill="1" applyBorder="1" applyAlignment="1">
      <alignment vertical="center" shrinkToFit="1"/>
    </xf>
    <xf numFmtId="217" fontId="6" fillId="0" borderId="67" xfId="1" applyNumberFormat="1" applyFont="1" applyBorder="1" applyAlignment="1">
      <alignment vertical="center" shrinkToFit="1"/>
    </xf>
    <xf numFmtId="217" fontId="6" fillId="0" borderId="106" xfId="1" applyNumberFormat="1" applyFont="1" applyBorder="1" applyAlignment="1">
      <alignment vertical="center" shrinkToFit="1"/>
    </xf>
    <xf numFmtId="201" fontId="20" fillId="4" borderId="63" xfId="1" applyNumberFormat="1" applyFont="1" applyFill="1" applyBorder="1" applyAlignment="1">
      <alignment vertical="center" shrinkToFit="1"/>
    </xf>
    <xf numFmtId="201" fontId="6" fillId="4" borderId="65" xfId="1" applyNumberFormat="1" applyFont="1" applyFill="1" applyBorder="1" applyAlignment="1">
      <alignment vertical="center" shrinkToFit="1"/>
    </xf>
    <xf numFmtId="0" fontId="6" fillId="0" borderId="64" xfId="1" applyFont="1" applyBorder="1" applyAlignment="1">
      <alignment vertical="center" shrinkToFit="1"/>
    </xf>
    <xf numFmtId="0" fontId="6" fillId="0" borderId="139" xfId="1" applyFont="1" applyBorder="1" applyAlignment="1">
      <alignment vertical="center" shrinkToFit="1"/>
    </xf>
    <xf numFmtId="191" fontId="6" fillId="0" borderId="139" xfId="1" applyNumberFormat="1" applyFont="1" applyBorder="1" applyAlignment="1">
      <alignment vertical="center" shrinkToFit="1"/>
    </xf>
    <xf numFmtId="201" fontId="6" fillId="11" borderId="64" xfId="1" applyNumberFormat="1" applyFont="1" applyFill="1" applyBorder="1" applyAlignment="1">
      <alignment vertical="center" shrinkToFit="1"/>
    </xf>
    <xf numFmtId="202" fontId="14" fillId="5" borderId="74" xfId="1" applyNumberFormat="1" applyFont="1" applyFill="1" applyBorder="1" applyAlignment="1">
      <alignment vertical="center" shrinkToFit="1"/>
    </xf>
    <xf numFmtId="0" fontId="6" fillId="0" borderId="35" xfId="1" applyFont="1" applyBorder="1" applyAlignment="1">
      <alignment vertical="center" shrinkToFit="1"/>
    </xf>
    <xf numFmtId="0" fontId="6" fillId="0" borderId="28" xfId="1" applyFont="1" applyBorder="1" applyAlignment="1">
      <alignment vertical="center" shrinkToFit="1"/>
    </xf>
    <xf numFmtId="191" fontId="6" fillId="0" borderId="28" xfId="1" applyNumberFormat="1" applyFont="1" applyBorder="1" applyAlignment="1">
      <alignment vertical="center" shrinkToFit="1"/>
    </xf>
    <xf numFmtId="202" fontId="14" fillId="5" borderId="62" xfId="1" applyNumberFormat="1" applyFont="1" applyFill="1" applyBorder="1" applyAlignment="1">
      <alignment vertical="center" shrinkToFit="1"/>
    </xf>
    <xf numFmtId="0" fontId="6" fillId="0" borderId="142" xfId="1" applyFont="1" applyBorder="1" applyAlignment="1">
      <alignment vertical="center" shrinkToFit="1"/>
    </xf>
    <xf numFmtId="0" fontId="6" fillId="0" borderId="53" xfId="1" applyFont="1" applyBorder="1" applyAlignment="1">
      <alignment vertical="center" shrinkToFit="1"/>
    </xf>
    <xf numFmtId="191" fontId="6" fillId="0" borderId="53" xfId="1" applyNumberFormat="1" applyFont="1" applyBorder="1" applyAlignment="1">
      <alignment vertical="center" shrinkToFit="1"/>
    </xf>
    <xf numFmtId="202" fontId="14" fillId="5" borderId="116" xfId="1" applyNumberFormat="1" applyFont="1" applyFill="1" applyBorder="1" applyAlignment="1">
      <alignment vertical="center" shrinkToFit="1"/>
    </xf>
    <xf numFmtId="0" fontId="6" fillId="0" borderId="41" xfId="1" applyFont="1" applyBorder="1" applyAlignment="1">
      <alignment vertical="center" shrinkToFit="1"/>
    </xf>
    <xf numFmtId="0" fontId="6" fillId="0" borderId="43" xfId="1" applyFont="1" applyBorder="1" applyAlignment="1">
      <alignment vertical="center" shrinkToFit="1"/>
    </xf>
    <xf numFmtId="191" fontId="6" fillId="0" borderId="43" xfId="1" applyNumberFormat="1" applyFont="1" applyBorder="1" applyAlignment="1">
      <alignment vertical="center" shrinkToFit="1"/>
    </xf>
    <xf numFmtId="201" fontId="6" fillId="11" borderId="41" xfId="1" applyNumberFormat="1" applyFont="1" applyFill="1" applyBorder="1" applyAlignment="1">
      <alignment vertical="center" shrinkToFit="1"/>
    </xf>
    <xf numFmtId="202" fontId="14" fillId="5" borderId="88" xfId="1" applyNumberFormat="1" applyFont="1" applyFill="1" applyBorder="1" applyAlignment="1">
      <alignment vertical="center" shrinkToFit="1"/>
    </xf>
    <xf numFmtId="0" fontId="6" fillId="0" borderId="47" xfId="1" applyFont="1" applyBorder="1" applyAlignment="1">
      <alignment vertical="center" shrinkToFit="1"/>
    </xf>
    <xf numFmtId="0" fontId="6" fillId="0" borderId="31" xfId="1" applyFont="1" applyBorder="1" applyAlignment="1">
      <alignment vertical="center" shrinkToFit="1"/>
    </xf>
    <xf numFmtId="191" fontId="6" fillId="0" borderId="31" xfId="1" applyNumberFormat="1" applyFont="1" applyBorder="1" applyAlignment="1">
      <alignment vertical="center" shrinkToFit="1"/>
    </xf>
    <xf numFmtId="0" fontId="6" fillId="0" borderId="65" xfId="1" applyFont="1" applyBorder="1" applyAlignment="1">
      <alignment vertical="center" shrinkToFit="1"/>
    </xf>
    <xf numFmtId="0" fontId="6" fillId="0" borderId="67" xfId="1" applyFont="1" applyBorder="1" applyAlignment="1">
      <alignment vertical="center" shrinkToFit="1"/>
    </xf>
    <xf numFmtId="191" fontId="6" fillId="0" borderId="67" xfId="1" applyNumberFormat="1" applyFont="1" applyBorder="1" applyAlignment="1">
      <alignment vertical="center" shrinkToFit="1"/>
    </xf>
    <xf numFmtId="201" fontId="6" fillId="11" borderId="65" xfId="1" applyNumberFormat="1" applyFont="1" applyFill="1" applyBorder="1" applyAlignment="1">
      <alignment vertical="center" shrinkToFit="1"/>
    </xf>
    <xf numFmtId="202" fontId="14" fillId="5" borderId="72" xfId="1" applyNumberFormat="1" applyFont="1" applyFill="1" applyBorder="1" applyAlignment="1">
      <alignment vertical="center" shrinkToFit="1"/>
    </xf>
    <xf numFmtId="0" fontId="6" fillId="0" borderId="140" xfId="1" applyFont="1" applyBorder="1" applyAlignment="1">
      <alignment vertical="center" shrinkToFit="1"/>
    </xf>
    <xf numFmtId="0" fontId="6" fillId="0" borderId="106" xfId="1" applyFont="1" applyBorder="1" applyAlignment="1">
      <alignment vertical="center" shrinkToFit="1"/>
    </xf>
    <xf numFmtId="0" fontId="6" fillId="0" borderId="64" xfId="1" applyFont="1" applyBorder="1" applyAlignment="1">
      <alignment horizontal="left" vertical="center" shrinkToFit="1"/>
    </xf>
    <xf numFmtId="0" fontId="6" fillId="0" borderId="139" xfId="1" applyFont="1" applyBorder="1" applyAlignment="1">
      <alignment horizontal="left" vertical="center" shrinkToFit="1"/>
    </xf>
    <xf numFmtId="222" fontId="6" fillId="0" borderId="139" xfId="1" applyNumberFormat="1" applyFont="1" applyFill="1" applyBorder="1" applyAlignment="1">
      <alignment horizontal="center" vertical="center" shrinkToFit="1"/>
    </xf>
    <xf numFmtId="222" fontId="20" fillId="0" borderId="139" xfId="1" applyNumberFormat="1" applyFont="1" applyFill="1" applyBorder="1" applyAlignment="1">
      <alignment horizontal="center" vertical="center" shrinkToFit="1"/>
    </xf>
    <xf numFmtId="223" fontId="20" fillId="2" borderId="140" xfId="1" applyNumberFormat="1" applyFont="1" applyFill="1" applyBorder="1" applyAlignment="1">
      <alignment vertical="center" shrinkToFit="1"/>
    </xf>
    <xf numFmtId="201" fontId="23" fillId="0" borderId="0" xfId="1" applyNumberFormat="1" applyFont="1" applyAlignment="1">
      <alignment horizontal="center" vertical="center" shrinkToFit="1"/>
    </xf>
    <xf numFmtId="220" fontId="6" fillId="0" borderId="109" xfId="1" applyNumberFormat="1" applyFont="1" applyFill="1" applyBorder="1" applyAlignment="1">
      <alignment vertical="center" shrinkToFit="1"/>
    </xf>
    <xf numFmtId="201" fontId="6" fillId="0" borderId="140" xfId="1" applyNumberFormat="1" applyFont="1" applyFill="1" applyBorder="1" applyAlignment="1">
      <alignment vertical="center" shrinkToFit="1"/>
    </xf>
    <xf numFmtId="0" fontId="6" fillId="0" borderId="140" xfId="1" applyFont="1" applyFill="1" applyBorder="1" applyAlignment="1">
      <alignment vertical="center" shrinkToFit="1"/>
    </xf>
    <xf numFmtId="0" fontId="6" fillId="0" borderId="141" xfId="1" applyFont="1" applyFill="1" applyBorder="1" applyAlignment="1">
      <alignment vertical="center" shrinkToFit="1"/>
    </xf>
    <xf numFmtId="0" fontId="6" fillId="0" borderId="35" xfId="1" applyFont="1" applyBorder="1" applyAlignment="1">
      <alignment horizontal="left" vertical="center" shrinkToFit="1"/>
    </xf>
    <xf numFmtId="0" fontId="6" fillId="0" borderId="28" xfId="1" applyFont="1" applyBorder="1" applyAlignment="1">
      <alignment horizontal="left" vertical="center" shrinkToFit="1"/>
    </xf>
    <xf numFmtId="222" fontId="6" fillId="0" borderId="28" xfId="1" applyNumberFormat="1" applyFont="1" applyFill="1" applyBorder="1" applyAlignment="1">
      <alignment horizontal="center" vertical="center" shrinkToFit="1"/>
    </xf>
    <xf numFmtId="222" fontId="20" fillId="0" borderId="28" xfId="1" applyNumberFormat="1" applyFont="1" applyFill="1" applyBorder="1" applyAlignment="1">
      <alignment horizontal="center" vertical="center" shrinkToFit="1"/>
    </xf>
    <xf numFmtId="223" fontId="20" fillId="2" borderId="39" xfId="1" applyNumberFormat="1" applyFont="1" applyFill="1" applyBorder="1" applyAlignment="1">
      <alignment vertical="center" shrinkToFit="1"/>
    </xf>
    <xf numFmtId="220" fontId="6" fillId="0" borderId="58" xfId="1" applyNumberFormat="1" applyFont="1" applyFill="1" applyBorder="1" applyAlignment="1">
      <alignment vertical="center" shrinkToFit="1"/>
    </xf>
    <xf numFmtId="0" fontId="6" fillId="0" borderId="39" xfId="1" applyFont="1" applyFill="1" applyBorder="1" applyAlignment="1">
      <alignment vertical="center" shrinkToFit="1"/>
    </xf>
    <xf numFmtId="0" fontId="6" fillId="0" borderId="30" xfId="1" applyFont="1" applyFill="1" applyBorder="1" applyAlignment="1">
      <alignment vertical="center" shrinkToFit="1"/>
    </xf>
    <xf numFmtId="222" fontId="6" fillId="4" borderId="28" xfId="1" applyNumberFormat="1" applyFont="1" applyFill="1" applyBorder="1" applyAlignment="1">
      <alignment horizontal="center" vertical="center" shrinkToFit="1"/>
    </xf>
    <xf numFmtId="0" fontId="6" fillId="0" borderId="65" xfId="1" applyFont="1" applyBorder="1" applyAlignment="1">
      <alignment horizontal="left" vertical="center" shrinkToFit="1"/>
    </xf>
    <xf numFmtId="0" fontId="6" fillId="0" borderId="67" xfId="1" applyFont="1" applyBorder="1" applyAlignment="1">
      <alignment horizontal="left" vertical="center" shrinkToFit="1"/>
    </xf>
    <xf numFmtId="222" fontId="6" fillId="4" borderId="67" xfId="1" applyNumberFormat="1" applyFont="1" applyFill="1" applyBorder="1" applyAlignment="1">
      <alignment horizontal="center" vertical="center" shrinkToFit="1"/>
    </xf>
    <xf numFmtId="222" fontId="20" fillId="16" borderId="67" xfId="1" applyNumberFormat="1" applyFont="1" applyFill="1" applyBorder="1" applyAlignment="1">
      <alignment horizontal="center" vertical="center" shrinkToFit="1"/>
    </xf>
    <xf numFmtId="223" fontId="20" fillId="2" borderId="106" xfId="1" applyNumberFormat="1" applyFont="1" applyFill="1" applyBorder="1" applyAlignment="1">
      <alignment vertical="center" shrinkToFit="1"/>
    </xf>
    <xf numFmtId="220" fontId="6" fillId="0" borderId="66" xfId="1" applyNumberFormat="1" applyFont="1" applyFill="1" applyBorder="1" applyAlignment="1">
      <alignment vertical="center" shrinkToFit="1"/>
    </xf>
    <xf numFmtId="201" fontId="6" fillId="0" borderId="106" xfId="1" applyNumberFormat="1" applyFont="1" applyFill="1" applyBorder="1" applyAlignment="1">
      <alignment vertical="center" shrinkToFit="1"/>
    </xf>
    <xf numFmtId="0" fontId="6" fillId="0" borderId="106" xfId="1" applyFont="1" applyFill="1" applyBorder="1" applyAlignment="1">
      <alignment vertical="center" shrinkToFit="1"/>
    </xf>
    <xf numFmtId="0" fontId="6" fillId="0" borderId="68" xfId="1" applyFont="1" applyFill="1" applyBorder="1" applyAlignment="1">
      <alignment vertical="center" shrinkToFit="1"/>
    </xf>
    <xf numFmtId="201" fontId="6" fillId="5" borderId="61" xfId="1" applyNumberFormat="1" applyFont="1" applyFill="1" applyBorder="1" applyAlignment="1">
      <alignment vertical="center" shrinkToFit="1"/>
    </xf>
    <xf numFmtId="201" fontId="6" fillId="5" borderId="148" xfId="1" applyNumberFormat="1" applyFont="1" applyFill="1" applyBorder="1" applyAlignment="1">
      <alignment vertical="center" shrinkToFit="1"/>
    </xf>
    <xf numFmtId="220" fontId="6" fillId="0" borderId="109" xfId="1" applyNumberFormat="1" applyFont="1" applyFill="1" applyBorder="1" applyAlignment="1">
      <alignment horizontal="center" vertical="center" shrinkToFit="1"/>
    </xf>
    <xf numFmtId="0" fontId="6" fillId="0" borderId="140" xfId="1" applyFont="1" applyFill="1" applyBorder="1" applyAlignment="1">
      <alignment horizontal="center" vertical="center" shrinkToFit="1"/>
    </xf>
    <xf numFmtId="0" fontId="6" fillId="0" borderId="141" xfId="1" applyFont="1" applyFill="1" applyBorder="1" applyAlignment="1">
      <alignment horizontal="center" vertical="center" shrinkToFit="1"/>
    </xf>
    <xf numFmtId="220" fontId="6" fillId="0" borderId="58" xfId="1" applyNumberFormat="1" applyFont="1" applyFill="1" applyBorder="1" applyAlignment="1">
      <alignment horizontal="center" vertical="center" shrinkToFit="1"/>
    </xf>
    <xf numFmtId="0" fontId="6" fillId="0" borderId="39" xfId="1" applyFont="1" applyFill="1" applyBorder="1" applyAlignment="1">
      <alignment horizontal="center" vertical="center" shrinkToFit="1"/>
    </xf>
    <xf numFmtId="0" fontId="6" fillId="0" borderId="30" xfId="1" applyFont="1" applyFill="1" applyBorder="1" applyAlignment="1">
      <alignment horizontal="center" vertical="center" shrinkToFit="1"/>
    </xf>
    <xf numFmtId="201" fontId="6" fillId="5" borderId="35" xfId="1" applyNumberFormat="1" applyFont="1" applyFill="1" applyBorder="1" applyAlignment="1">
      <alignment vertical="center" shrinkToFit="1"/>
    </xf>
    <xf numFmtId="0" fontId="6" fillId="0" borderId="106" xfId="1" applyFont="1" applyFill="1" applyBorder="1" applyAlignment="1">
      <alignment horizontal="center" vertical="center" shrinkToFit="1"/>
    </xf>
    <xf numFmtId="0" fontId="6" fillId="0" borderId="68" xfId="1" applyFont="1" applyFill="1" applyBorder="1" applyAlignment="1">
      <alignment horizontal="center" vertical="center" shrinkToFit="1"/>
    </xf>
    <xf numFmtId="0" fontId="6" fillId="0" borderId="138" xfId="1" applyFont="1" applyBorder="1" applyAlignment="1">
      <alignment vertical="center"/>
    </xf>
    <xf numFmtId="0" fontId="6" fillId="0" borderId="139" xfId="1" applyFont="1" applyBorder="1" applyAlignment="1">
      <alignment vertical="center"/>
    </xf>
    <xf numFmtId="0" fontId="6" fillId="0" borderId="140" xfId="1" applyFont="1" applyBorder="1" applyAlignment="1">
      <alignment vertical="center"/>
    </xf>
    <xf numFmtId="0" fontId="14" fillId="5" borderId="74" xfId="1" applyNumberFormat="1" applyFont="1" applyFill="1" applyBorder="1" applyAlignment="1">
      <alignment vertical="center" shrinkToFit="1"/>
    </xf>
    <xf numFmtId="0" fontId="6" fillId="0" borderId="0" xfId="1" applyFont="1" applyBorder="1" applyAlignment="1">
      <alignment vertical="center" wrapText="1"/>
    </xf>
    <xf numFmtId="0" fontId="6" fillId="0" borderId="0" xfId="1" applyFont="1" applyBorder="1" applyAlignment="1">
      <alignment horizontal="center" vertical="center" wrapText="1"/>
    </xf>
    <xf numFmtId="0" fontId="6" fillId="0" borderId="0" xfId="2" applyFont="1" applyBorder="1" applyAlignment="1">
      <alignment vertical="center" shrinkToFit="1"/>
    </xf>
    <xf numFmtId="218" fontId="6" fillId="0" borderId="0" xfId="2" applyNumberFormat="1" applyFont="1" applyBorder="1" applyAlignment="1">
      <alignment vertical="center" shrinkToFit="1"/>
    </xf>
    <xf numFmtId="219" fontId="6" fillId="0" borderId="0" xfId="2" applyNumberFormat="1" applyFont="1" applyBorder="1" applyAlignment="1">
      <alignment vertical="center" shrinkToFit="1"/>
    </xf>
    <xf numFmtId="190" fontId="6" fillId="0" borderId="0" xfId="1" applyNumberFormat="1" applyFont="1" applyBorder="1" applyAlignment="1">
      <alignment horizontal="right" vertical="center" shrinkToFit="1"/>
    </xf>
    <xf numFmtId="221" fontId="6" fillId="0" borderId="0" xfId="1" applyNumberFormat="1" applyFont="1" applyBorder="1" applyAlignment="1">
      <alignment horizontal="right" vertical="center" shrinkToFit="1"/>
    </xf>
    <xf numFmtId="220" fontId="21" fillId="2" borderId="0" xfId="1" applyNumberFormat="1" applyFont="1" applyFill="1" applyBorder="1" applyAlignment="1">
      <alignment vertical="center"/>
    </xf>
    <xf numFmtId="190" fontId="6" fillId="0" borderId="0" xfId="1" applyNumberFormat="1" applyFont="1" applyAlignment="1">
      <alignment vertical="center"/>
    </xf>
    <xf numFmtId="0" fontId="6" fillId="0" borderId="27" xfId="1" applyFont="1" applyBorder="1" applyAlignment="1">
      <alignment vertical="center"/>
    </xf>
    <xf numFmtId="0" fontId="6" fillId="0" borderId="28" xfId="1" applyFont="1" applyBorder="1" applyAlignment="1">
      <alignment vertical="center"/>
    </xf>
    <xf numFmtId="0" fontId="6" fillId="0" borderId="39" xfId="1" applyFont="1" applyBorder="1" applyAlignment="1">
      <alignment vertical="center"/>
    </xf>
    <xf numFmtId="0" fontId="14" fillId="5" borderId="62" xfId="1" applyNumberFormat="1" applyFont="1" applyFill="1" applyBorder="1" applyAlignment="1">
      <alignment vertical="center" shrinkToFit="1"/>
    </xf>
    <xf numFmtId="190" fontId="6" fillId="0" borderId="0" xfId="1" applyNumberFormat="1" applyFont="1" applyAlignment="1">
      <alignment horizontal="center" vertical="center"/>
    </xf>
    <xf numFmtId="201" fontId="6" fillId="5" borderId="0" xfId="1" applyNumberFormat="1" applyFont="1" applyFill="1" applyBorder="1" applyAlignment="1">
      <alignment vertical="center" shrinkToFit="1"/>
    </xf>
    <xf numFmtId="216" fontId="6" fillId="0" borderId="0" xfId="1" applyNumberFormat="1" applyFont="1" applyFill="1" applyBorder="1" applyAlignment="1">
      <alignment horizontal="center" vertical="center" shrinkToFit="1"/>
    </xf>
    <xf numFmtId="0" fontId="6" fillId="0" borderId="211" xfId="1" applyFont="1" applyBorder="1" applyAlignment="1">
      <alignment vertical="center"/>
    </xf>
    <xf numFmtId="0" fontId="6" fillId="0" borderId="212" xfId="1" applyFont="1" applyBorder="1" applyAlignment="1">
      <alignment vertical="center"/>
    </xf>
    <xf numFmtId="0" fontId="6" fillId="0" borderId="213" xfId="1" applyFont="1" applyBorder="1" applyAlignment="1">
      <alignment vertical="center"/>
    </xf>
    <xf numFmtId="201" fontId="6" fillId="0" borderId="214" xfId="1" applyNumberFormat="1" applyFont="1" applyFill="1" applyBorder="1" applyAlignment="1">
      <alignment vertical="center" shrinkToFit="1"/>
    </xf>
    <xf numFmtId="201" fontId="20" fillId="0" borderId="214" xfId="1" applyNumberFormat="1" applyFont="1" applyFill="1" applyBorder="1" applyAlignment="1">
      <alignment vertical="center" shrinkToFit="1"/>
    </xf>
    <xf numFmtId="201" fontId="6" fillId="0" borderId="215" xfId="1" applyNumberFormat="1" applyFont="1" applyFill="1" applyBorder="1" applyAlignment="1">
      <alignment vertical="center" shrinkToFit="1"/>
    </xf>
    <xf numFmtId="201" fontId="6" fillId="0" borderId="214" xfId="1" applyNumberFormat="1" applyFont="1" applyBorder="1" applyAlignment="1">
      <alignment vertical="center" shrinkToFit="1"/>
    </xf>
    <xf numFmtId="0" fontId="14" fillId="5" borderId="216" xfId="1" applyNumberFormat="1" applyFont="1" applyFill="1" applyBorder="1" applyAlignment="1">
      <alignment vertical="center" shrinkToFit="1"/>
    </xf>
    <xf numFmtId="201" fontId="6" fillId="0" borderId="0" xfId="1" applyNumberFormat="1" applyFont="1" applyFill="1" applyAlignment="1">
      <alignment horizontal="center" vertical="center" shrinkToFit="1"/>
    </xf>
    <xf numFmtId="0" fontId="6" fillId="0" borderId="0" xfId="1" applyFont="1" applyFill="1" applyBorder="1" applyAlignment="1">
      <alignment horizontal="center" vertical="center" shrinkToFit="1"/>
    </xf>
    <xf numFmtId="201" fontId="6" fillId="0" borderId="70" xfId="1" applyNumberFormat="1" applyFont="1" applyFill="1" applyBorder="1" applyAlignment="1">
      <alignment vertical="center" shrinkToFit="1"/>
    </xf>
    <xf numFmtId="201" fontId="20" fillId="0" borderId="70" xfId="1" applyNumberFormat="1" applyFont="1" applyFill="1" applyBorder="1" applyAlignment="1">
      <alignment vertical="center" shrinkToFit="1"/>
    </xf>
    <xf numFmtId="201" fontId="6" fillId="0" borderId="70" xfId="1" applyNumberFormat="1" applyFont="1" applyBorder="1" applyAlignment="1">
      <alignment vertical="center" shrinkToFit="1"/>
    </xf>
    <xf numFmtId="0" fontId="14" fillId="0" borderId="71" xfId="1" applyNumberFormat="1" applyFont="1" applyFill="1" applyBorder="1" applyAlignment="1">
      <alignment vertical="center" shrinkToFit="1"/>
    </xf>
    <xf numFmtId="0" fontId="14" fillId="0" borderId="62" xfId="1" applyNumberFormat="1" applyFont="1" applyFill="1" applyBorder="1" applyAlignment="1">
      <alignment vertical="center" shrinkToFit="1"/>
    </xf>
    <xf numFmtId="201" fontId="23" fillId="0" borderId="90" xfId="1" applyNumberFormat="1" applyFont="1" applyFill="1" applyBorder="1" applyAlignment="1">
      <alignment vertical="center" shrinkToFit="1"/>
    </xf>
    <xf numFmtId="0" fontId="14" fillId="0" borderId="116" xfId="1" applyNumberFormat="1" applyFont="1" applyFill="1" applyBorder="1" applyAlignment="1">
      <alignment vertical="center" shrinkToFit="1"/>
    </xf>
    <xf numFmtId="0" fontId="14" fillId="0" borderId="60" xfId="1" applyNumberFormat="1" applyFont="1" applyFill="1" applyBorder="1" applyAlignment="1">
      <alignment vertical="center" shrinkToFit="1"/>
    </xf>
    <xf numFmtId="201" fontId="24" fillId="0" borderId="90" xfId="1" applyNumberFormat="1" applyFont="1" applyFill="1" applyBorder="1" applyAlignment="1">
      <alignment vertical="center" shrinkToFit="1"/>
    </xf>
    <xf numFmtId="2" fontId="14" fillId="0" borderId="116" xfId="1" applyNumberFormat="1" applyFont="1" applyFill="1" applyBorder="1" applyAlignment="1">
      <alignment vertical="center" shrinkToFit="1"/>
    </xf>
    <xf numFmtId="201" fontId="25" fillId="0" borderId="12" xfId="1" applyNumberFormat="1" applyFont="1" applyFill="1" applyBorder="1" applyAlignment="1">
      <alignment vertical="center" shrinkToFit="1"/>
    </xf>
    <xf numFmtId="201" fontId="20" fillId="0" borderId="12" xfId="1" applyNumberFormat="1" applyFont="1" applyFill="1" applyBorder="1" applyAlignment="1">
      <alignment vertical="center" shrinkToFit="1"/>
    </xf>
    <xf numFmtId="225" fontId="14" fillId="0" borderId="13" xfId="1" applyNumberFormat="1" applyFont="1" applyFill="1" applyBorder="1" applyAlignment="1">
      <alignment vertical="center" shrinkToFit="1"/>
    </xf>
    <xf numFmtId="0" fontId="25" fillId="0" borderId="0" xfId="1" applyFont="1" applyFill="1" applyBorder="1" applyAlignment="1">
      <alignment horizontal="left" vertical="center" shrinkToFit="1"/>
    </xf>
    <xf numFmtId="0" fontId="14" fillId="0" borderId="0" xfId="1" applyNumberFormat="1" applyFont="1" applyAlignment="1">
      <alignment vertical="center"/>
    </xf>
    <xf numFmtId="0" fontId="6" fillId="0" borderId="0" xfId="3" applyFont="1" applyAlignment="1">
      <alignment vertical="center"/>
    </xf>
    <xf numFmtId="0" fontId="6" fillId="0" borderId="0" xfId="3" applyFont="1" applyBorder="1" applyAlignment="1">
      <alignment vertical="center"/>
    </xf>
    <xf numFmtId="0" fontId="6" fillId="0" borderId="108" xfId="3" applyFont="1" applyFill="1" applyBorder="1" applyAlignment="1">
      <alignment horizontal="center" vertical="center" shrinkToFit="1"/>
    </xf>
    <xf numFmtId="0" fontId="6" fillId="0" borderId="22" xfId="3" applyFont="1" applyFill="1" applyBorder="1" applyAlignment="1">
      <alignment horizontal="center" vertical="center" shrinkToFit="1"/>
    </xf>
    <xf numFmtId="0" fontId="6" fillId="0" borderId="107" xfId="3" applyFont="1" applyFill="1" applyBorder="1" applyAlignment="1">
      <alignment horizontal="center" vertical="center" shrinkToFit="1"/>
    </xf>
    <xf numFmtId="201" fontId="6" fillId="4" borderId="148" xfId="3" applyNumberFormat="1" applyFont="1" applyFill="1" applyBorder="1" applyAlignment="1">
      <alignment vertical="center" shrinkToFit="1"/>
    </xf>
    <xf numFmtId="190" fontId="6" fillId="0" borderId="148" xfId="3" applyNumberFormat="1" applyFont="1" applyFill="1" applyBorder="1" applyAlignment="1">
      <alignment vertical="center"/>
    </xf>
    <xf numFmtId="220" fontId="14" fillId="5" borderId="74" xfId="2" applyNumberFormat="1" applyFont="1" applyFill="1" applyBorder="1" applyAlignment="1">
      <alignment vertical="center" shrinkToFit="1"/>
    </xf>
    <xf numFmtId="201" fontId="6" fillId="0" borderId="109" xfId="3" applyNumberFormat="1" applyFont="1" applyFill="1" applyBorder="1" applyAlignment="1">
      <alignment horizontal="center" vertical="center" shrinkToFit="1"/>
    </xf>
    <xf numFmtId="216" fontId="6" fillId="0" borderId="140" xfId="3" applyNumberFormat="1" applyFont="1" applyFill="1" applyBorder="1" applyAlignment="1">
      <alignment vertical="center" shrinkToFit="1"/>
    </xf>
    <xf numFmtId="216" fontId="6" fillId="0" borderId="141" xfId="3" applyNumberFormat="1" applyFont="1" applyFill="1" applyBorder="1" applyAlignment="1">
      <alignment horizontal="center" vertical="center" shrinkToFit="1"/>
    </xf>
    <xf numFmtId="201" fontId="6" fillId="4" borderId="61" xfId="3" applyNumberFormat="1" applyFont="1" applyFill="1" applyBorder="1" applyAlignment="1">
      <alignment vertical="center" shrinkToFit="1"/>
    </xf>
    <xf numFmtId="190" fontId="6" fillId="0" borderId="61" xfId="3" applyNumberFormat="1" applyFont="1" applyFill="1" applyBorder="1" applyAlignment="1">
      <alignment vertical="center"/>
    </xf>
    <xf numFmtId="220" fontId="14" fillId="5" borderId="62" xfId="2" applyNumberFormat="1" applyFont="1" applyFill="1" applyBorder="1" applyAlignment="1">
      <alignment vertical="center" shrinkToFit="1"/>
    </xf>
    <xf numFmtId="201" fontId="6" fillId="0" borderId="58" xfId="3" applyNumberFormat="1" applyFont="1" applyFill="1" applyBorder="1" applyAlignment="1">
      <alignment horizontal="center" vertical="center" shrinkToFit="1"/>
    </xf>
    <xf numFmtId="216" fontId="6" fillId="0" borderId="39" xfId="3" applyNumberFormat="1" applyFont="1" applyFill="1" applyBorder="1" applyAlignment="1">
      <alignment vertical="center" shrinkToFit="1"/>
    </xf>
    <xf numFmtId="216" fontId="6" fillId="0" borderId="30" xfId="3" applyNumberFormat="1" applyFont="1" applyFill="1" applyBorder="1" applyAlignment="1">
      <alignment horizontal="center" vertical="center" shrinkToFit="1"/>
    </xf>
    <xf numFmtId="201" fontId="6" fillId="4" borderId="63" xfId="3" applyNumberFormat="1" applyFont="1" applyFill="1" applyBorder="1" applyAlignment="1">
      <alignment vertical="center" shrinkToFit="1"/>
    </xf>
    <xf numFmtId="190" fontId="6" fillId="0" borderId="63" xfId="3" applyNumberFormat="1" applyFont="1" applyFill="1" applyBorder="1" applyAlignment="1">
      <alignment vertical="center"/>
    </xf>
    <xf numFmtId="220" fontId="14" fillId="5" borderId="72" xfId="2" applyNumberFormat="1" applyFont="1" applyFill="1" applyBorder="1" applyAlignment="1">
      <alignment vertical="center" shrinkToFit="1"/>
    </xf>
    <xf numFmtId="201" fontId="6" fillId="0" borderId="66" xfId="3" applyNumberFormat="1" applyFont="1" applyFill="1" applyBorder="1" applyAlignment="1">
      <alignment horizontal="center" vertical="center" shrinkToFit="1"/>
    </xf>
    <xf numFmtId="216" fontId="6" fillId="0" borderId="106" xfId="3" applyNumberFormat="1" applyFont="1" applyFill="1" applyBorder="1" applyAlignment="1">
      <alignment vertical="center" shrinkToFit="1"/>
    </xf>
    <xf numFmtId="216" fontId="6" fillId="0" borderId="68" xfId="3" applyNumberFormat="1" applyFont="1" applyFill="1" applyBorder="1" applyAlignment="1">
      <alignment horizontal="center" vertical="center" shrinkToFit="1"/>
    </xf>
    <xf numFmtId="0" fontId="6" fillId="0" borderId="3" xfId="2" applyFont="1" applyBorder="1" applyAlignment="1">
      <alignment vertical="center" shrinkToFit="1"/>
    </xf>
    <xf numFmtId="217" fontId="6" fillId="11" borderId="139" xfId="2" applyNumberFormat="1" applyFont="1" applyFill="1" applyBorder="1" applyAlignment="1">
      <alignment vertical="center" shrinkToFit="1"/>
    </xf>
    <xf numFmtId="220" fontId="14" fillId="5" borderId="9" xfId="2" applyNumberFormat="1" applyFont="1" applyFill="1" applyBorder="1" applyAlignment="1">
      <alignment vertical="center" shrinkToFit="1"/>
    </xf>
    <xf numFmtId="201" fontId="6" fillId="0" borderId="54" xfId="3" applyNumberFormat="1" applyFont="1" applyFill="1" applyBorder="1" applyAlignment="1">
      <alignment horizontal="center" vertical="center" shrinkToFit="1"/>
    </xf>
    <xf numFmtId="216" fontId="6" fillId="0" borderId="89" xfId="3" applyNumberFormat="1" applyFont="1" applyFill="1" applyBorder="1" applyAlignment="1">
      <alignment vertical="center" shrinkToFit="1"/>
    </xf>
    <xf numFmtId="216" fontId="6" fillId="0" borderId="4" xfId="3" applyNumberFormat="1" applyFont="1" applyFill="1" applyBorder="1" applyAlignment="1">
      <alignment horizontal="center" vertical="center" shrinkToFit="1"/>
    </xf>
    <xf numFmtId="217" fontId="6" fillId="0" borderId="172" xfId="2" applyNumberFormat="1" applyFont="1" applyBorder="1" applyAlignment="1">
      <alignment vertical="center" shrinkToFit="1"/>
    </xf>
    <xf numFmtId="217" fontId="6" fillId="0" borderId="26" xfId="2" applyNumberFormat="1" applyFont="1" applyBorder="1" applyAlignment="1">
      <alignment vertical="center" shrinkToFit="1"/>
    </xf>
    <xf numFmtId="203" fontId="14" fillId="16" borderId="88" xfId="2" applyNumberFormat="1" applyFont="1" applyFill="1" applyBorder="1" applyAlignment="1">
      <alignment vertical="center" shrinkToFit="1"/>
    </xf>
    <xf numFmtId="201" fontId="6" fillId="0" borderId="114" xfId="3" applyNumberFormat="1" applyFont="1" applyFill="1" applyBorder="1" applyAlignment="1">
      <alignment horizontal="center" vertical="center" shrinkToFit="1"/>
    </xf>
    <xf numFmtId="216" fontId="6" fillId="0" borderId="42" xfId="3" applyNumberFormat="1" applyFont="1" applyFill="1" applyBorder="1" applyAlignment="1">
      <alignment vertical="center" shrinkToFit="1"/>
    </xf>
    <xf numFmtId="216" fontId="6" fillId="0" borderId="44" xfId="3" applyNumberFormat="1" applyFont="1" applyFill="1" applyBorder="1" applyAlignment="1">
      <alignment horizontal="center" vertical="center" shrinkToFit="1"/>
    </xf>
    <xf numFmtId="217" fontId="6" fillId="0" borderId="160" xfId="2" applyNumberFormat="1" applyFont="1" applyBorder="1" applyAlignment="1">
      <alignment vertical="center" shrinkToFit="1"/>
    </xf>
    <xf numFmtId="217" fontId="6" fillId="0" borderId="28" xfId="2" applyNumberFormat="1" applyFont="1" applyBorder="1" applyAlignment="1">
      <alignment vertical="center" shrinkToFit="1"/>
    </xf>
    <xf numFmtId="203" fontId="14" fillId="16" borderId="62" xfId="2" applyNumberFormat="1" applyFont="1" applyFill="1" applyBorder="1" applyAlignment="1">
      <alignment vertical="center" shrinkToFit="1"/>
    </xf>
    <xf numFmtId="217" fontId="6" fillId="16" borderId="160" xfId="2" applyNumberFormat="1" applyFont="1" applyFill="1" applyBorder="1" applyAlignment="1">
      <alignment vertical="center" shrinkToFit="1"/>
    </xf>
    <xf numFmtId="217" fontId="6" fillId="4" borderId="28" xfId="2" applyNumberFormat="1" applyFont="1" applyFill="1" applyBorder="1" applyAlignment="1">
      <alignment vertical="center" shrinkToFit="1"/>
    </xf>
    <xf numFmtId="0" fontId="6" fillId="16" borderId="31" xfId="2" applyFont="1" applyFill="1" applyBorder="1" applyAlignment="1">
      <alignment vertical="center" shrinkToFit="1"/>
    </xf>
    <xf numFmtId="0" fontId="6" fillId="16" borderId="49" xfId="2" applyFont="1" applyFill="1" applyBorder="1" applyAlignment="1">
      <alignment vertical="center" shrinkToFit="1"/>
    </xf>
    <xf numFmtId="190" fontId="6" fillId="0" borderId="90" xfId="3" applyNumberFormat="1" applyFont="1" applyFill="1" applyBorder="1" applyAlignment="1">
      <alignment vertical="center"/>
    </xf>
    <xf numFmtId="220" fontId="14" fillId="5" borderId="116" xfId="2" applyNumberFormat="1" applyFont="1" applyFill="1" applyBorder="1" applyAlignment="1">
      <alignment vertical="center" shrinkToFit="1"/>
    </xf>
    <xf numFmtId="201" fontId="6" fillId="0" borderId="110" xfId="3" applyNumberFormat="1" applyFont="1" applyFill="1" applyBorder="1" applyAlignment="1">
      <alignment horizontal="center" vertical="center" shrinkToFit="1"/>
    </xf>
    <xf numFmtId="216" fontId="6" fillId="0" borderId="49" xfId="3" applyNumberFormat="1" applyFont="1" applyFill="1" applyBorder="1" applyAlignment="1">
      <alignment vertical="center" shrinkToFit="1"/>
    </xf>
    <xf numFmtId="216" fontId="6" fillId="0" borderId="50" xfId="3" applyNumberFormat="1" applyFont="1" applyFill="1" applyBorder="1" applyAlignment="1">
      <alignment horizontal="center" vertical="center" shrinkToFit="1"/>
    </xf>
    <xf numFmtId="217" fontId="6" fillId="0" borderId="43" xfId="2" applyNumberFormat="1" applyFont="1" applyBorder="1" applyAlignment="1">
      <alignment vertical="center" shrinkToFit="1"/>
    </xf>
    <xf numFmtId="190" fontId="6" fillId="0" borderId="115" xfId="3" applyNumberFormat="1" applyFont="1" applyFill="1" applyBorder="1" applyAlignment="1">
      <alignment vertical="center"/>
    </xf>
    <xf numFmtId="217" fontId="6" fillId="16" borderId="28" xfId="2" applyNumberFormat="1" applyFont="1" applyFill="1" applyBorder="1" applyAlignment="1">
      <alignment vertical="center" shrinkToFit="1"/>
    </xf>
    <xf numFmtId="0" fontId="6" fillId="16" borderId="47" xfId="2" applyFont="1" applyFill="1" applyBorder="1" applyAlignment="1">
      <alignment vertical="center" shrinkToFit="1"/>
    </xf>
    <xf numFmtId="217" fontId="6" fillId="0" borderId="170" xfId="2" applyNumberFormat="1" applyFont="1" applyBorder="1" applyAlignment="1">
      <alignment vertical="center" shrinkToFit="1"/>
    </xf>
    <xf numFmtId="217" fontId="6" fillId="11" borderId="135" xfId="2" applyNumberFormat="1" applyFont="1" applyFill="1" applyBorder="1" applyAlignment="1">
      <alignment vertical="center" shrinkToFit="1"/>
    </xf>
    <xf numFmtId="201" fontId="6" fillId="16" borderId="129" xfId="2" applyNumberFormat="1" applyFont="1" applyFill="1" applyBorder="1" applyAlignment="1">
      <alignment vertical="center" shrinkToFit="1"/>
    </xf>
    <xf numFmtId="190" fontId="6" fillId="0" borderId="129" xfId="3" applyNumberFormat="1" applyFont="1" applyFill="1" applyBorder="1" applyAlignment="1">
      <alignment vertical="center"/>
    </xf>
    <xf numFmtId="220" fontId="14" fillId="5" borderId="11" xfId="2" applyNumberFormat="1" applyFont="1" applyFill="1" applyBorder="1" applyAlignment="1">
      <alignment vertical="center" shrinkToFit="1"/>
    </xf>
    <xf numFmtId="201" fontId="6" fillId="0" borderId="55" xfId="3" applyNumberFormat="1" applyFont="1" applyFill="1" applyBorder="1" applyAlignment="1">
      <alignment horizontal="center" vertical="center" shrinkToFit="1"/>
    </xf>
    <xf numFmtId="216" fontId="6" fillId="0" borderId="121" xfId="3" applyNumberFormat="1" applyFont="1" applyFill="1" applyBorder="1" applyAlignment="1">
      <alignment vertical="center" shrinkToFit="1"/>
    </xf>
    <xf numFmtId="216" fontId="6" fillId="0" borderId="5" xfId="3" applyNumberFormat="1" applyFont="1" applyFill="1" applyBorder="1" applyAlignment="1">
      <alignment horizontal="center" vertical="center" shrinkToFit="1"/>
    </xf>
    <xf numFmtId="217" fontId="6" fillId="11" borderId="26" xfId="2" applyNumberFormat="1" applyFont="1" applyFill="1" applyBorder="1" applyAlignment="1">
      <alignment vertical="center" shrinkToFit="1"/>
    </xf>
    <xf numFmtId="190" fontId="6" fillId="0" borderId="59" xfId="3" applyNumberFormat="1" applyFont="1" applyFill="1" applyBorder="1" applyAlignment="1">
      <alignment vertical="center"/>
    </xf>
    <xf numFmtId="220" fontId="14" fillId="5" borderId="88" xfId="2" applyNumberFormat="1" applyFont="1" applyFill="1" applyBorder="1" applyAlignment="1">
      <alignment vertical="center" shrinkToFit="1"/>
    </xf>
    <xf numFmtId="217" fontId="6" fillId="11" borderId="28" xfId="2" applyNumberFormat="1" applyFont="1" applyFill="1" applyBorder="1" applyAlignment="1">
      <alignment vertical="center" shrinkToFit="1"/>
    </xf>
    <xf numFmtId="217" fontId="6" fillId="11" borderId="31" xfId="2" applyNumberFormat="1" applyFont="1" applyFill="1" applyBorder="1" applyAlignment="1">
      <alignment vertical="center" shrinkToFit="1"/>
    </xf>
    <xf numFmtId="201" fontId="6" fillId="16" borderId="90" xfId="2" applyNumberFormat="1" applyFont="1" applyFill="1" applyBorder="1" applyAlignment="1">
      <alignment vertical="center" shrinkToFit="1"/>
    </xf>
    <xf numFmtId="217" fontId="6" fillId="16" borderId="39" xfId="2" applyNumberFormat="1" applyFont="1" applyFill="1" applyBorder="1" applyAlignment="1">
      <alignment vertical="center" shrinkToFit="1"/>
    </xf>
    <xf numFmtId="0" fontId="6" fillId="0" borderId="195" xfId="2" applyFont="1" applyBorder="1" applyAlignment="1">
      <alignment vertical="center" shrinkToFit="1"/>
    </xf>
    <xf numFmtId="220" fontId="14" fillId="0" borderId="62" xfId="2" applyNumberFormat="1" applyFont="1" applyFill="1" applyBorder="1" applyAlignment="1">
      <alignment vertical="center" shrinkToFit="1"/>
    </xf>
    <xf numFmtId="220" fontId="14" fillId="10" borderId="116" xfId="2" applyNumberFormat="1" applyFont="1" applyFill="1" applyBorder="1" applyAlignment="1">
      <alignment vertical="center" shrinkToFit="1"/>
    </xf>
    <xf numFmtId="217" fontId="6" fillId="0" borderId="178" xfId="2" applyNumberFormat="1" applyFont="1" applyBorder="1" applyAlignment="1">
      <alignment vertical="center" shrinkToFit="1"/>
    </xf>
    <xf numFmtId="217" fontId="6" fillId="11" borderId="121" xfId="2" applyNumberFormat="1" applyFont="1" applyFill="1" applyBorder="1" applyAlignment="1">
      <alignment vertical="center" shrinkToFit="1"/>
    </xf>
    <xf numFmtId="201" fontId="6" fillId="11" borderId="81" xfId="2" applyNumberFormat="1" applyFont="1" applyFill="1" applyBorder="1" applyAlignment="1">
      <alignment vertical="center" shrinkToFit="1"/>
    </xf>
    <xf numFmtId="190" fontId="6" fillId="0" borderId="81" xfId="3" applyNumberFormat="1" applyFont="1" applyFill="1" applyBorder="1" applyAlignment="1">
      <alignment vertical="center"/>
    </xf>
    <xf numFmtId="220" fontId="14" fillId="10" borderId="11" xfId="2" applyNumberFormat="1" applyFont="1" applyFill="1" applyBorder="1" applyAlignment="1">
      <alignment vertical="center" shrinkToFit="1"/>
    </xf>
    <xf numFmtId="0" fontId="6" fillId="0" borderId="67" xfId="2" applyFont="1" applyBorder="1" applyAlignment="1">
      <alignment vertical="center" shrinkToFit="1"/>
    </xf>
    <xf numFmtId="217" fontId="6" fillId="11" borderId="67" xfId="2" applyNumberFormat="1" applyFont="1" applyFill="1" applyBorder="1" applyAlignment="1">
      <alignment vertical="center" shrinkToFit="1"/>
    </xf>
    <xf numFmtId="201" fontId="6" fillId="4" borderId="148" xfId="2" applyNumberFormat="1" applyFont="1" applyFill="1" applyBorder="1" applyAlignment="1">
      <alignment vertical="center" shrinkToFit="1"/>
    </xf>
    <xf numFmtId="216" fontId="6" fillId="0" borderId="141" xfId="3" applyNumberFormat="1" applyFont="1" applyFill="1" applyBorder="1" applyAlignment="1">
      <alignment vertical="center" shrinkToFit="1"/>
    </xf>
    <xf numFmtId="216" fontId="6" fillId="0" borderId="68" xfId="3" applyNumberFormat="1" applyFont="1" applyFill="1" applyBorder="1" applyAlignment="1">
      <alignment vertical="center" shrinkToFit="1"/>
    </xf>
    <xf numFmtId="216" fontId="6" fillId="0" borderId="30" xfId="3" applyNumberFormat="1" applyFont="1" applyFill="1" applyBorder="1" applyAlignment="1">
      <alignment vertical="center" shrinkToFit="1"/>
    </xf>
    <xf numFmtId="220" fontId="14" fillId="2" borderId="10" xfId="3" applyNumberFormat="1" applyFont="1" applyFill="1" applyBorder="1" applyAlignment="1">
      <alignment vertical="center"/>
    </xf>
    <xf numFmtId="0" fontId="6" fillId="0" borderId="11" xfId="3" applyFont="1" applyBorder="1" applyAlignment="1">
      <alignment vertical="center"/>
    </xf>
    <xf numFmtId="0" fontId="6" fillId="0" borderId="195" xfId="2" applyFont="1" applyBorder="1" applyAlignment="1">
      <alignment horizontal="left" vertical="center" shrinkToFit="1"/>
    </xf>
    <xf numFmtId="0" fontId="0" fillId="0" borderId="36" xfId="3" applyFont="1" applyBorder="1" applyAlignment="1">
      <alignment horizontal="left" vertical="center" shrinkToFit="1"/>
    </xf>
    <xf numFmtId="201" fontId="6" fillId="18" borderId="92" xfId="2" applyNumberFormat="1" applyFont="1" applyFill="1" applyBorder="1" applyAlignment="1">
      <alignment vertical="center" shrinkToFit="1"/>
    </xf>
    <xf numFmtId="219" fontId="20" fillId="0" borderId="49" xfId="2" applyNumberFormat="1" applyFont="1" applyBorder="1" applyAlignment="1">
      <alignment vertical="center" shrinkToFit="1"/>
    </xf>
    <xf numFmtId="201" fontId="6" fillId="18" borderId="90" xfId="2" applyNumberFormat="1" applyFont="1" applyFill="1" applyBorder="1" applyAlignment="1">
      <alignment vertical="center" shrinkToFit="1"/>
    </xf>
    <xf numFmtId="216" fontId="6" fillId="0" borderId="50" xfId="3" applyNumberFormat="1" applyFont="1" applyFill="1" applyBorder="1" applyAlignment="1">
      <alignment vertical="center" shrinkToFit="1"/>
    </xf>
    <xf numFmtId="220" fontId="21" fillId="2" borderId="10" xfId="3" applyNumberFormat="1" applyFont="1" applyFill="1" applyBorder="1" applyAlignment="1">
      <alignment vertical="center"/>
    </xf>
    <xf numFmtId="0" fontId="6" fillId="0" borderId="107" xfId="3" applyFont="1" applyBorder="1" applyAlignment="1">
      <alignment vertical="center"/>
    </xf>
    <xf numFmtId="190" fontId="6" fillId="0" borderId="92" xfId="3" applyNumberFormat="1" applyFont="1" applyFill="1" applyBorder="1" applyAlignment="1">
      <alignment vertical="center"/>
    </xf>
    <xf numFmtId="220" fontId="14" fillId="5" borderId="93" xfId="2" applyNumberFormat="1" applyFont="1" applyFill="1" applyBorder="1" applyAlignment="1">
      <alignment vertical="center" shrinkToFit="1"/>
    </xf>
    <xf numFmtId="201" fontId="6" fillId="0" borderId="91" xfId="3" applyNumberFormat="1" applyFont="1" applyFill="1" applyBorder="1" applyAlignment="1">
      <alignment horizontal="center" vertical="center" shrinkToFit="1"/>
    </xf>
    <xf numFmtId="216" fontId="6" fillId="0" borderId="40" xfId="3" applyNumberFormat="1" applyFont="1" applyFill="1" applyBorder="1" applyAlignment="1">
      <alignment vertical="center" shrinkToFit="1"/>
    </xf>
    <xf numFmtId="216" fontId="6" fillId="0" borderId="38" xfId="3" applyNumberFormat="1" applyFont="1" applyFill="1" applyBorder="1" applyAlignment="1">
      <alignment vertical="center" shrinkToFit="1"/>
    </xf>
    <xf numFmtId="220" fontId="21" fillId="2" borderId="83" xfId="3" applyNumberFormat="1" applyFont="1" applyFill="1" applyBorder="1" applyAlignment="1">
      <alignment vertical="center"/>
    </xf>
    <xf numFmtId="0" fontId="6" fillId="0" borderId="13" xfId="3" applyFont="1" applyBorder="1" applyAlignment="1">
      <alignment vertical="center"/>
    </xf>
    <xf numFmtId="201" fontId="6" fillId="4" borderId="81" xfId="2" applyNumberFormat="1" applyFont="1" applyFill="1" applyBorder="1" applyAlignment="1">
      <alignment vertical="center" shrinkToFit="1"/>
    </xf>
    <xf numFmtId="216" fontId="6" fillId="0" borderId="90" xfId="3" applyNumberFormat="1" applyFont="1" applyFill="1" applyBorder="1" applyAlignment="1">
      <alignment vertical="center" shrinkToFit="1"/>
    </xf>
    <xf numFmtId="216" fontId="6" fillId="0" borderId="116" xfId="3" applyNumberFormat="1" applyFont="1" applyFill="1" applyBorder="1" applyAlignment="1">
      <alignment vertical="center" shrinkToFit="1"/>
    </xf>
    <xf numFmtId="218" fontId="6" fillId="0" borderId="26" xfId="2" applyNumberFormat="1" applyFont="1" applyBorder="1" applyAlignment="1">
      <alignment horizontal="center" vertical="center" shrinkToFit="1"/>
    </xf>
    <xf numFmtId="201" fontId="20" fillId="0" borderId="48" xfId="2" applyNumberFormat="1" applyFont="1" applyBorder="1" applyAlignment="1">
      <alignment horizontal="right" vertical="center" shrinkToFit="1"/>
    </xf>
    <xf numFmtId="201" fontId="6" fillId="17" borderId="59" xfId="2" applyNumberFormat="1" applyFont="1" applyFill="1" applyBorder="1" applyAlignment="1">
      <alignment vertical="center" shrinkToFit="1"/>
    </xf>
    <xf numFmtId="216" fontId="6" fillId="0" borderId="44" xfId="3" applyNumberFormat="1" applyFont="1" applyFill="1" applyBorder="1" applyAlignment="1">
      <alignment vertical="center" shrinkToFit="1"/>
    </xf>
    <xf numFmtId="218" fontId="6" fillId="0" borderId="36" xfId="2" applyNumberFormat="1" applyFont="1" applyBorder="1" applyAlignment="1">
      <alignment horizontal="center" vertical="center" shrinkToFit="1"/>
    </xf>
    <xf numFmtId="201" fontId="20" fillId="0" borderId="40" xfId="2" applyNumberFormat="1" applyFont="1" applyBorder="1" applyAlignment="1">
      <alignment horizontal="right" vertical="center" shrinkToFit="1"/>
    </xf>
    <xf numFmtId="201" fontId="6" fillId="17" borderId="92" xfId="2" applyNumberFormat="1" applyFont="1" applyFill="1" applyBorder="1" applyAlignment="1">
      <alignment vertical="center" shrinkToFit="1"/>
    </xf>
    <xf numFmtId="218" fontId="6" fillId="0" borderId="31" xfId="2" applyNumberFormat="1" applyFont="1" applyBorder="1" applyAlignment="1">
      <alignment horizontal="center" vertical="center" shrinkToFit="1"/>
    </xf>
    <xf numFmtId="201" fontId="20" fillId="0" borderId="49" xfId="2" applyNumberFormat="1" applyFont="1" applyBorder="1" applyAlignment="1">
      <alignment horizontal="right" vertical="center" shrinkToFit="1"/>
    </xf>
    <xf numFmtId="201" fontId="6" fillId="17" borderId="90" xfId="2" applyNumberFormat="1" applyFont="1" applyFill="1" applyBorder="1" applyAlignment="1">
      <alignment vertical="center" shrinkToFit="1"/>
    </xf>
    <xf numFmtId="0" fontId="6" fillId="0" borderId="108" xfId="2" applyFont="1" applyBorder="1" applyAlignment="1">
      <alignment horizontal="center" vertical="center" shrinkToFit="1"/>
    </xf>
    <xf numFmtId="201" fontId="6" fillId="17" borderId="61" xfId="2" applyNumberFormat="1" applyFont="1" applyFill="1" applyBorder="1" applyAlignment="1">
      <alignment vertical="center" shrinkToFit="1"/>
    </xf>
    <xf numFmtId="201" fontId="6" fillId="17" borderId="63" xfId="2" applyNumberFormat="1" applyFont="1" applyFill="1" applyBorder="1" applyAlignment="1">
      <alignment vertical="center" shrinkToFit="1"/>
    </xf>
    <xf numFmtId="217" fontId="6" fillId="0" borderId="200" xfId="3" applyNumberFormat="1" applyFont="1" applyBorder="1" applyAlignment="1">
      <alignment vertical="center" shrinkToFit="1"/>
    </xf>
    <xf numFmtId="217" fontId="6" fillId="0" borderId="201" xfId="3" applyNumberFormat="1" applyFont="1" applyBorder="1" applyAlignment="1">
      <alignment vertical="center" shrinkToFit="1"/>
    </xf>
    <xf numFmtId="201" fontId="6" fillId="4" borderId="83" xfId="2" applyNumberFormat="1" applyFont="1" applyFill="1" applyBorder="1" applyAlignment="1">
      <alignment vertical="center" shrinkToFit="1"/>
    </xf>
    <xf numFmtId="190" fontId="6" fillId="0" borderId="83" xfId="3" applyNumberFormat="1" applyFont="1" applyFill="1" applyBorder="1" applyAlignment="1">
      <alignment vertical="center"/>
    </xf>
    <xf numFmtId="220" fontId="14" fillId="5" borderId="207" xfId="2" applyNumberFormat="1" applyFont="1" applyFill="1" applyBorder="1" applyAlignment="1">
      <alignment vertical="center" shrinkToFit="1"/>
    </xf>
    <xf numFmtId="201" fontId="6" fillId="0" borderId="205" xfId="3" applyNumberFormat="1" applyFont="1" applyFill="1" applyBorder="1" applyAlignment="1">
      <alignment horizontal="center" vertical="center" shrinkToFit="1"/>
    </xf>
    <xf numFmtId="216" fontId="6" fillId="0" borderId="201" xfId="3" applyNumberFormat="1" applyFont="1" applyFill="1" applyBorder="1" applyAlignment="1">
      <alignment vertical="center" shrinkToFit="1"/>
    </xf>
    <xf numFmtId="216" fontId="6" fillId="0" borderId="206" xfId="3" applyNumberFormat="1" applyFont="1" applyFill="1" applyBorder="1" applyAlignment="1">
      <alignment horizontal="center" vertical="center" shrinkToFit="1"/>
    </xf>
    <xf numFmtId="0" fontId="6" fillId="0" borderId="64" xfId="2" applyFont="1" applyBorder="1" applyAlignment="1">
      <alignment vertical="center" shrinkToFit="1"/>
    </xf>
    <xf numFmtId="207" fontId="6" fillId="0" borderId="139" xfId="2" applyNumberFormat="1" applyFont="1" applyBorder="1" applyAlignment="1">
      <alignment vertical="center" shrinkToFit="1"/>
    </xf>
    <xf numFmtId="0" fontId="6" fillId="0" borderId="37" xfId="2" applyFont="1" applyBorder="1" applyAlignment="1">
      <alignment vertical="center" shrinkToFit="1"/>
    </xf>
    <xf numFmtId="207" fontId="6" fillId="0" borderId="36" xfId="2" applyNumberFormat="1" applyFont="1" applyBorder="1" applyAlignment="1">
      <alignment vertical="center" shrinkToFit="1"/>
    </xf>
    <xf numFmtId="0" fontId="6" fillId="0" borderId="47" xfId="2" applyFont="1" applyBorder="1" applyAlignment="1">
      <alignment vertical="center" shrinkToFit="1"/>
    </xf>
    <xf numFmtId="207" fontId="6" fillId="0" borderId="31" xfId="2" applyNumberFormat="1" applyFont="1" applyBorder="1" applyAlignment="1">
      <alignment vertical="center" shrinkToFit="1"/>
    </xf>
    <xf numFmtId="190" fontId="6" fillId="0" borderId="41" xfId="2" applyNumberFormat="1" applyFont="1" applyBorder="1" applyAlignment="1">
      <alignment vertical="center" shrinkToFit="1"/>
    </xf>
    <xf numFmtId="190" fontId="6" fillId="0" borderId="23" xfId="3" applyNumberFormat="1" applyFont="1" applyBorder="1" applyAlignment="1">
      <alignment horizontal="right" vertical="center" shrinkToFit="1"/>
    </xf>
    <xf numFmtId="207" fontId="20" fillId="0" borderId="89" xfId="3" applyNumberFormat="1" applyFont="1" applyBorder="1" applyAlignment="1">
      <alignment horizontal="right" vertical="center" shrinkToFit="1"/>
    </xf>
    <xf numFmtId="220" fontId="14" fillId="2" borderId="8" xfId="3" applyNumberFormat="1" applyFont="1" applyFill="1" applyBorder="1" applyAlignment="1">
      <alignment vertical="center"/>
    </xf>
    <xf numFmtId="0" fontId="6" fillId="0" borderId="9" xfId="3" applyFont="1" applyBorder="1" applyAlignment="1">
      <alignment vertical="center"/>
    </xf>
    <xf numFmtId="190" fontId="6" fillId="0" borderId="37" xfId="2" applyNumberFormat="1" applyFont="1" applyBorder="1" applyAlignment="1">
      <alignment vertical="center" shrinkToFit="1"/>
    </xf>
    <xf numFmtId="190" fontId="6" fillId="0" borderId="17" xfId="3" applyNumberFormat="1" applyFont="1" applyBorder="1" applyAlignment="1">
      <alignment horizontal="right" vertical="center" shrinkToFit="1"/>
    </xf>
    <xf numFmtId="207" fontId="20" fillId="0" borderId="121" xfId="3" applyNumberFormat="1" applyFont="1" applyBorder="1" applyAlignment="1">
      <alignment horizontal="right" vertical="center" shrinkToFit="1"/>
    </xf>
    <xf numFmtId="190" fontId="6" fillId="0" borderId="65" xfId="2" applyNumberFormat="1" applyFont="1" applyBorder="1" applyAlignment="1">
      <alignment vertical="center" shrinkToFit="1"/>
    </xf>
    <xf numFmtId="190" fontId="6" fillId="0" borderId="24" xfId="3" applyNumberFormat="1" applyFont="1" applyBorder="1" applyAlignment="1">
      <alignment horizontal="right" vertical="center" shrinkToFit="1"/>
    </xf>
    <xf numFmtId="207" fontId="20" fillId="0" borderId="137" xfId="3" applyNumberFormat="1" applyFont="1" applyBorder="1" applyAlignment="1">
      <alignment horizontal="right" vertical="center" shrinkToFit="1"/>
    </xf>
    <xf numFmtId="220" fontId="14" fillId="2" borderId="12" xfId="3" applyNumberFormat="1" applyFont="1" applyFill="1" applyBorder="1" applyAlignment="1">
      <alignment vertical="center"/>
    </xf>
    <xf numFmtId="0" fontId="20" fillId="0" borderId="0" xfId="3" applyFont="1" applyAlignment="1">
      <alignment vertical="center"/>
    </xf>
    <xf numFmtId="201" fontId="20" fillId="0" borderId="106" xfId="2" applyNumberFormat="1" applyFont="1" applyBorder="1" applyAlignment="1">
      <alignment vertical="center" shrinkToFit="1"/>
    </xf>
    <xf numFmtId="0" fontId="18" fillId="0" borderId="0" xfId="3" applyFont="1" applyFill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 wrapText="1"/>
    </xf>
    <xf numFmtId="0" fontId="6" fillId="0" borderId="0" xfId="3" applyFont="1" applyFill="1" applyAlignment="1">
      <alignment vertical="center"/>
    </xf>
    <xf numFmtId="0" fontId="7" fillId="0" borderId="0" xfId="3" applyFont="1" applyFill="1" applyAlignment="1">
      <alignment horizontal="center" vertical="center"/>
    </xf>
    <xf numFmtId="0" fontId="7" fillId="0" borderId="0" xfId="3" applyFont="1" applyFill="1" applyBorder="1" applyAlignment="1">
      <alignment horizontal="center" vertical="center"/>
    </xf>
    <xf numFmtId="0" fontId="6" fillId="0" borderId="0" xfId="3" applyFont="1" applyFill="1" applyBorder="1" applyAlignment="1">
      <alignment vertical="center"/>
    </xf>
    <xf numFmtId="0" fontId="6" fillId="0" borderId="56" xfId="3" applyFont="1" applyFill="1" applyBorder="1" applyAlignment="1">
      <alignment horizontal="center" vertical="center" shrinkToFit="1"/>
    </xf>
    <xf numFmtId="0" fontId="6" fillId="0" borderId="12" xfId="3" applyFont="1" applyFill="1" applyBorder="1" applyAlignment="1">
      <alignment horizontal="center" vertical="center" shrinkToFit="1"/>
    </xf>
    <xf numFmtId="0" fontId="6" fillId="0" borderId="13" xfId="3" applyFont="1" applyFill="1" applyBorder="1" applyAlignment="1">
      <alignment horizontal="center" vertical="center" shrinkToFit="1"/>
    </xf>
    <xf numFmtId="190" fontId="6" fillId="0" borderId="64" xfId="2" applyNumberFormat="1" applyFont="1" applyBorder="1" applyAlignment="1">
      <alignment vertical="center" shrinkToFit="1"/>
    </xf>
    <xf numFmtId="0" fontId="6" fillId="0" borderId="240" xfId="3" applyFont="1" applyBorder="1" applyAlignment="1">
      <alignment vertical="center"/>
    </xf>
    <xf numFmtId="190" fontId="6" fillId="0" borderId="47" xfId="2" applyNumberFormat="1" applyFont="1" applyBorder="1" applyAlignment="1">
      <alignment vertical="center" shrinkToFit="1"/>
    </xf>
    <xf numFmtId="0" fontId="6" fillId="0" borderId="81" xfId="3" applyFont="1" applyBorder="1" applyAlignment="1">
      <alignment horizontal="center" vertical="center"/>
    </xf>
    <xf numFmtId="0" fontId="6" fillId="0" borderId="142" xfId="2" applyFont="1" applyBorder="1" applyAlignment="1">
      <alignment vertical="center" shrinkToFit="1"/>
    </xf>
    <xf numFmtId="201" fontId="6" fillId="5" borderId="81" xfId="2" applyNumberFormat="1" applyFont="1" applyFill="1" applyBorder="1" applyAlignment="1">
      <alignment vertical="center" shrinkToFit="1"/>
    </xf>
    <xf numFmtId="216" fontId="6" fillId="0" borderId="5" xfId="3" applyNumberFormat="1" applyFont="1" applyFill="1" applyBorder="1" applyAlignment="1">
      <alignment vertical="center" shrinkToFit="1"/>
    </xf>
    <xf numFmtId="190" fontId="6" fillId="16" borderId="65" xfId="2" applyNumberFormat="1" applyFont="1" applyFill="1" applyBorder="1" applyAlignment="1">
      <alignment vertical="center" shrinkToFit="1"/>
    </xf>
    <xf numFmtId="0" fontId="6" fillId="16" borderId="67" xfId="2" applyFont="1" applyFill="1" applyBorder="1" applyAlignment="1">
      <alignment vertical="center" shrinkToFit="1"/>
    </xf>
    <xf numFmtId="201" fontId="6" fillId="16" borderId="63" xfId="2" applyNumberFormat="1" applyFont="1" applyFill="1" applyBorder="1" applyAlignment="1">
      <alignment vertical="center" shrinkToFit="1"/>
    </xf>
    <xf numFmtId="190" fontId="6" fillId="0" borderId="80" xfId="3" applyNumberFormat="1" applyFont="1" applyBorder="1" applyAlignment="1">
      <alignment horizontal="right" vertical="center" shrinkToFit="1"/>
    </xf>
    <xf numFmtId="207" fontId="20" fillId="0" borderId="143" xfId="3" applyNumberFormat="1" applyFont="1" applyBorder="1" applyAlignment="1">
      <alignment horizontal="right" vertical="center" shrinkToFit="1"/>
    </xf>
    <xf numFmtId="220" fontId="14" fillId="2" borderId="81" xfId="3" applyNumberFormat="1" applyFont="1" applyFill="1" applyBorder="1" applyAlignment="1">
      <alignment vertical="center"/>
    </xf>
    <xf numFmtId="0" fontId="6" fillId="0" borderId="82" xfId="3" applyFont="1" applyBorder="1" applyAlignment="1">
      <alignment vertical="center"/>
    </xf>
    <xf numFmtId="49" fontId="6" fillId="4" borderId="139" xfId="3" applyNumberFormat="1" applyFont="1" applyFill="1" applyBorder="1" applyAlignment="1">
      <alignment horizontal="center" vertical="center"/>
    </xf>
    <xf numFmtId="49" fontId="15" fillId="4" borderId="140" xfId="3" applyNumberFormat="1" applyFont="1" applyFill="1" applyBorder="1" applyAlignment="1">
      <alignment horizontal="center" vertical="center"/>
    </xf>
    <xf numFmtId="190" fontId="6" fillId="4" borderId="148" xfId="3" applyNumberFormat="1" applyFont="1" applyFill="1" applyBorder="1" applyAlignment="1">
      <alignment vertical="center"/>
    </xf>
    <xf numFmtId="215" fontId="6" fillId="0" borderId="74" xfId="3" applyNumberFormat="1" applyFont="1" applyFill="1" applyBorder="1" applyAlignment="1">
      <alignment vertical="center"/>
    </xf>
    <xf numFmtId="226" fontId="6" fillId="2" borderId="241" xfId="3" applyNumberFormat="1" applyFont="1" applyFill="1" applyBorder="1" applyAlignment="1">
      <alignment vertical="center"/>
    </xf>
    <xf numFmtId="226" fontId="6" fillId="4" borderId="0" xfId="3" applyNumberFormat="1" applyFont="1" applyFill="1" applyBorder="1" applyAlignment="1">
      <alignment vertical="center"/>
    </xf>
    <xf numFmtId="49" fontId="6" fillId="2" borderId="28" xfId="3" applyNumberFormat="1" applyFont="1" applyFill="1" applyBorder="1" applyAlignment="1">
      <alignment horizontal="center" vertical="center"/>
    </xf>
    <xf numFmtId="49" fontId="15" fillId="2" borderId="39" xfId="3" applyNumberFormat="1" applyFont="1" applyFill="1" applyBorder="1" applyAlignment="1">
      <alignment horizontal="center" vertical="center"/>
    </xf>
    <xf numFmtId="190" fontId="6" fillId="2" borderId="61" xfId="3" applyNumberFormat="1" applyFont="1" applyFill="1" applyBorder="1" applyAlignment="1">
      <alignment vertical="center"/>
    </xf>
    <xf numFmtId="215" fontId="6" fillId="0" borderId="62" xfId="3" applyNumberFormat="1" applyFont="1" applyFill="1" applyBorder="1" applyAlignment="1">
      <alignment vertical="center"/>
    </xf>
    <xf numFmtId="226" fontId="6" fillId="2" borderId="242" xfId="3" applyNumberFormat="1" applyFont="1" applyFill="1" applyBorder="1" applyAlignment="1">
      <alignment vertical="center"/>
    </xf>
    <xf numFmtId="226" fontId="6" fillId="0" borderId="0" xfId="3" applyNumberFormat="1" applyFont="1" applyBorder="1" applyAlignment="1">
      <alignment vertical="center"/>
    </xf>
    <xf numFmtId="226" fontId="6" fillId="0" borderId="54" xfId="3" applyNumberFormat="1" applyFont="1" applyFill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 shrinkToFit="1"/>
    </xf>
    <xf numFmtId="0" fontId="6" fillId="0" borderId="9" xfId="3" applyFont="1" applyBorder="1" applyAlignment="1">
      <alignment horizontal="center" vertical="center"/>
    </xf>
    <xf numFmtId="49" fontId="6" fillId="4" borderId="28" xfId="3" applyNumberFormat="1" applyFont="1" applyFill="1" applyBorder="1" applyAlignment="1">
      <alignment horizontal="center" vertical="center"/>
    </xf>
    <xf numFmtId="49" fontId="15" fillId="4" borderId="39" xfId="3" applyNumberFormat="1" applyFont="1" applyFill="1" applyBorder="1" applyAlignment="1">
      <alignment horizontal="center" vertical="center"/>
    </xf>
    <xf numFmtId="190" fontId="6" fillId="4" borderId="61" xfId="3" applyNumberFormat="1" applyFont="1" applyFill="1" applyBorder="1" applyAlignment="1">
      <alignment vertical="center"/>
    </xf>
    <xf numFmtId="0" fontId="26" fillId="0" borderId="55" xfId="3" applyFont="1" applyBorder="1" applyAlignment="1">
      <alignment horizontal="center" vertical="center" shrinkToFit="1"/>
    </xf>
    <xf numFmtId="0" fontId="27" fillId="0" borderId="10" xfId="3" applyFont="1" applyBorder="1" applyAlignment="1">
      <alignment horizontal="left" vertical="center" shrinkToFit="1"/>
    </xf>
    <xf numFmtId="207" fontId="6" fillId="0" borderId="81" xfId="3" applyNumberFormat="1" applyFont="1" applyBorder="1" applyAlignment="1">
      <alignment horizontal="right" vertical="center"/>
    </xf>
    <xf numFmtId="207" fontId="6" fillId="0" borderId="81" xfId="3" applyNumberFormat="1" applyFont="1" applyBorder="1" applyAlignment="1">
      <alignment horizontal="center" vertical="center"/>
    </xf>
    <xf numFmtId="205" fontId="6" fillId="0" borderId="10" xfId="3" applyNumberFormat="1" applyFont="1" applyBorder="1" applyAlignment="1">
      <alignment horizontal="right" vertical="center"/>
    </xf>
    <xf numFmtId="0" fontId="6" fillId="0" borderId="82" xfId="3" applyFont="1" applyBorder="1" applyAlignment="1">
      <alignment horizontal="center" vertical="center"/>
    </xf>
    <xf numFmtId="226" fontId="6" fillId="0" borderId="55" xfId="3" applyNumberFormat="1" applyFont="1" applyBorder="1" applyAlignment="1">
      <alignment horizontal="center" vertical="center"/>
    </xf>
    <xf numFmtId="49" fontId="6" fillId="4" borderId="39" xfId="3" applyNumberFormat="1" applyFont="1" applyFill="1" applyBorder="1" applyAlignment="1">
      <alignment horizontal="center" vertical="center"/>
    </xf>
    <xf numFmtId="0" fontId="6" fillId="0" borderId="55" xfId="3" applyNumberFormat="1" applyFont="1" applyBorder="1" applyAlignment="1">
      <alignment horizontal="center" vertical="center"/>
    </xf>
    <xf numFmtId="49" fontId="6" fillId="2" borderId="39" xfId="3" applyNumberFormat="1" applyFont="1" applyFill="1" applyBorder="1" applyAlignment="1">
      <alignment horizontal="center" vertical="center"/>
    </xf>
    <xf numFmtId="49" fontId="6" fillId="2" borderId="67" xfId="3" applyNumberFormat="1" applyFont="1" applyFill="1" applyBorder="1" applyAlignment="1">
      <alignment horizontal="center" vertical="center"/>
    </xf>
    <xf numFmtId="190" fontId="6" fillId="2" borderId="63" xfId="3" applyNumberFormat="1" applyFont="1" applyFill="1" applyBorder="1" applyAlignment="1">
      <alignment vertical="center"/>
    </xf>
    <xf numFmtId="215" fontId="6" fillId="0" borderId="72" xfId="3" applyNumberFormat="1" applyFont="1" applyFill="1" applyBorder="1" applyAlignment="1">
      <alignment vertical="center"/>
    </xf>
    <xf numFmtId="226" fontId="6" fillId="2" borderId="243" xfId="3" applyNumberFormat="1" applyFont="1" applyFill="1" applyBorder="1" applyAlignment="1">
      <alignment vertical="center"/>
    </xf>
    <xf numFmtId="201" fontId="6" fillId="0" borderId="95" xfId="3" applyNumberFormat="1" applyFont="1" applyFill="1" applyBorder="1" applyAlignment="1">
      <alignment horizontal="center" vertical="center" shrinkToFit="1"/>
    </xf>
    <xf numFmtId="216" fontId="6" fillId="0" borderId="103" xfId="3" applyNumberFormat="1" applyFont="1" applyFill="1" applyBorder="1" applyAlignment="1">
      <alignment vertical="center" shrinkToFit="1"/>
    </xf>
    <xf numFmtId="216" fontId="6" fillId="0" borderId="33" xfId="3" applyNumberFormat="1" applyFont="1" applyFill="1" applyBorder="1" applyAlignment="1">
      <alignment horizontal="center" vertical="center" shrinkToFit="1"/>
    </xf>
    <xf numFmtId="0" fontId="6" fillId="0" borderId="64" xfId="3" applyFont="1" applyBorder="1" applyAlignment="1">
      <alignment vertical="center"/>
    </xf>
    <xf numFmtId="0" fontId="6" fillId="0" borderId="158" xfId="3" applyFont="1" applyBorder="1" applyAlignment="1">
      <alignment horizontal="center" vertical="center"/>
    </xf>
    <xf numFmtId="0" fontId="6" fillId="0" borderId="149" xfId="3" applyFont="1" applyBorder="1" applyAlignment="1">
      <alignment horizontal="center" vertical="center"/>
    </xf>
    <xf numFmtId="0" fontId="6" fillId="0" borderId="148" xfId="3" applyFont="1" applyFill="1" applyBorder="1" applyAlignment="1">
      <alignment vertical="center"/>
    </xf>
    <xf numFmtId="201" fontId="6" fillId="0" borderId="148" xfId="3" applyNumberFormat="1" applyFont="1" applyFill="1" applyBorder="1" applyAlignment="1">
      <alignment vertical="center"/>
    </xf>
    <xf numFmtId="0" fontId="6" fillId="2" borderId="160" xfId="3" applyFont="1" applyFill="1" applyBorder="1" applyAlignment="1">
      <alignment vertical="center" shrinkToFit="1"/>
    </xf>
    <xf numFmtId="49" fontId="6" fillId="0" borderId="39" xfId="3" applyNumberFormat="1" applyFont="1" applyBorder="1" applyAlignment="1">
      <alignment horizontal="right" vertical="center"/>
    </xf>
    <xf numFmtId="0" fontId="6" fillId="2" borderId="61" xfId="3" applyFont="1" applyFill="1" applyBorder="1" applyAlignment="1">
      <alignment vertical="center"/>
    </xf>
    <xf numFmtId="201" fontId="6" fillId="0" borderId="61" xfId="3" applyNumberFormat="1" applyFont="1" applyBorder="1" applyAlignment="1">
      <alignment vertical="center"/>
    </xf>
    <xf numFmtId="0" fontId="6" fillId="4" borderId="245" xfId="3" applyFont="1" applyFill="1" applyBorder="1" applyAlignment="1">
      <alignment vertical="center" shrinkToFit="1"/>
    </xf>
    <xf numFmtId="0" fontId="6" fillId="0" borderId="39" xfId="3" applyFont="1" applyBorder="1" applyAlignment="1">
      <alignment horizontal="right" vertical="center"/>
    </xf>
    <xf numFmtId="0" fontId="6" fillId="4" borderId="61" xfId="3" applyFont="1" applyFill="1" applyBorder="1" applyAlignment="1">
      <alignment vertical="center"/>
    </xf>
    <xf numFmtId="0" fontId="6" fillId="4" borderId="160" xfId="3" applyFont="1" applyFill="1" applyBorder="1" applyAlignment="1">
      <alignment vertical="center" shrinkToFit="1"/>
    </xf>
    <xf numFmtId="0" fontId="7" fillId="0" borderId="55" xfId="3" applyNumberFormat="1" applyFont="1" applyBorder="1" applyAlignment="1">
      <alignment horizontal="center" vertical="center"/>
    </xf>
    <xf numFmtId="207" fontId="6" fillId="0" borderId="10" xfId="3" applyNumberFormat="1" applyFont="1" applyBorder="1" applyAlignment="1">
      <alignment horizontal="right" vertical="center"/>
    </xf>
    <xf numFmtId="0" fontId="6" fillId="0" borderId="55" xfId="3" applyNumberFormat="1" applyFont="1" applyBorder="1" applyAlignment="1">
      <alignment horizontal="center" vertical="center" wrapText="1"/>
    </xf>
    <xf numFmtId="0" fontId="6" fillId="0" borderId="2" xfId="3" applyFont="1" applyBorder="1" applyAlignment="1">
      <alignment horizontal="center" vertical="center" wrapText="1"/>
    </xf>
    <xf numFmtId="0" fontId="6" fillId="0" borderId="55" xfId="3" applyNumberFormat="1" applyFont="1" applyFill="1" applyBorder="1" applyAlignment="1">
      <alignment horizontal="center" vertical="center"/>
    </xf>
    <xf numFmtId="226" fontId="6" fillId="0" borderId="2" xfId="3" applyNumberFormat="1" applyFont="1" applyFill="1" applyBorder="1" applyAlignment="1">
      <alignment vertical="center"/>
    </xf>
    <xf numFmtId="0" fontId="4" fillId="0" borderId="39" xfId="3" applyFont="1" applyBorder="1" applyAlignment="1">
      <alignment horizontal="right" vertical="center"/>
    </xf>
    <xf numFmtId="207" fontId="6" fillId="0" borderId="61" xfId="3" applyNumberFormat="1" applyFont="1" applyFill="1" applyBorder="1" applyAlignment="1">
      <alignment vertical="center"/>
    </xf>
    <xf numFmtId="0" fontId="6" fillId="0" borderId="234" xfId="3" applyFont="1" applyBorder="1" applyAlignment="1">
      <alignment horizontal="right" vertical="center"/>
    </xf>
    <xf numFmtId="0" fontId="0" fillId="0" borderId="106" xfId="3" applyFont="1" applyBorder="1" applyAlignment="1">
      <alignment horizontal="right" vertical="center"/>
    </xf>
    <xf numFmtId="0" fontId="6" fillId="2" borderId="63" xfId="3" applyFont="1" applyFill="1" applyBorder="1" applyAlignment="1">
      <alignment vertical="center"/>
    </xf>
    <xf numFmtId="201" fontId="6" fillId="0" borderId="63" xfId="3" applyNumberFormat="1" applyFont="1" applyBorder="1" applyAlignment="1">
      <alignment vertical="center"/>
    </xf>
    <xf numFmtId="205" fontId="6" fillId="0" borderId="246" xfId="3" applyNumberFormat="1" applyFont="1" applyBorder="1" applyAlignment="1">
      <alignment horizontal="right" vertical="center"/>
    </xf>
    <xf numFmtId="0" fontId="6" fillId="0" borderId="247" xfId="3" applyFont="1" applyBorder="1" applyAlignment="1">
      <alignment vertical="center"/>
    </xf>
    <xf numFmtId="49" fontId="6" fillId="0" borderId="64" xfId="3" applyNumberFormat="1" applyFont="1" applyBorder="1" applyAlignment="1">
      <alignment vertical="center"/>
    </xf>
    <xf numFmtId="49" fontId="6" fillId="0" borderId="139" xfId="3" applyNumberFormat="1" applyFont="1" applyBorder="1" applyAlignment="1">
      <alignment vertical="center"/>
    </xf>
    <xf numFmtId="0" fontId="6" fillId="2" borderId="148" xfId="3" applyFont="1" applyFill="1" applyBorder="1" applyAlignment="1">
      <alignment vertical="center"/>
    </xf>
    <xf numFmtId="201" fontId="6" fillId="0" borderId="148" xfId="3" applyNumberFormat="1" applyFont="1" applyBorder="1" applyAlignment="1">
      <alignment vertical="center"/>
    </xf>
    <xf numFmtId="202" fontId="6" fillId="0" borderId="74" xfId="3" applyNumberFormat="1" applyFont="1" applyBorder="1" applyAlignment="1">
      <alignment vertical="center"/>
    </xf>
    <xf numFmtId="201" fontId="6" fillId="0" borderId="0" xfId="3" applyNumberFormat="1" applyFont="1" applyFill="1" applyBorder="1" applyAlignment="1">
      <alignment horizontal="center" vertical="center" shrinkToFit="1"/>
    </xf>
    <xf numFmtId="216" fontId="6" fillId="0" borderId="0" xfId="3" applyNumberFormat="1" applyFont="1" applyFill="1" applyBorder="1" applyAlignment="1">
      <alignment vertical="center" shrinkToFit="1"/>
    </xf>
    <xf numFmtId="216" fontId="6" fillId="0" borderId="0" xfId="3" applyNumberFormat="1" applyFont="1" applyFill="1" applyBorder="1" applyAlignment="1">
      <alignment horizontal="center" vertical="center" shrinkToFit="1"/>
    </xf>
    <xf numFmtId="202" fontId="6" fillId="0" borderId="62" xfId="3" applyNumberFormat="1" applyFont="1" applyBorder="1" applyAlignment="1">
      <alignment vertical="center"/>
    </xf>
    <xf numFmtId="0" fontId="27" fillId="0" borderId="55" xfId="3" applyNumberFormat="1" applyFont="1" applyBorder="1" applyAlignment="1">
      <alignment horizontal="center" vertical="center"/>
    </xf>
    <xf numFmtId="0" fontId="28" fillId="0" borderId="55" xfId="3" applyNumberFormat="1" applyFont="1" applyBorder="1" applyAlignment="1">
      <alignment horizontal="center" vertical="center"/>
    </xf>
    <xf numFmtId="0" fontId="26" fillId="0" borderId="55" xfId="3" applyNumberFormat="1" applyFont="1" applyBorder="1" applyAlignment="1">
      <alignment horizontal="center" vertical="center"/>
    </xf>
    <xf numFmtId="0" fontId="6" fillId="2" borderId="92" xfId="3" applyFont="1" applyFill="1" applyBorder="1" applyAlignment="1">
      <alignment vertical="center"/>
    </xf>
    <xf numFmtId="201" fontId="6" fillId="0" borderId="92" xfId="3" applyNumberFormat="1" applyFont="1" applyBorder="1" applyAlignment="1">
      <alignment vertical="center"/>
    </xf>
    <xf numFmtId="202" fontId="6" fillId="0" borderId="93" xfId="3" applyNumberFormat="1" applyFont="1" applyBorder="1" applyAlignment="1">
      <alignment vertical="center"/>
    </xf>
    <xf numFmtId="201" fontId="6" fillId="0" borderId="70" xfId="3" applyNumberFormat="1" applyFont="1" applyFill="1" applyBorder="1" applyAlignment="1">
      <alignment vertical="center" shrinkToFit="1"/>
    </xf>
    <xf numFmtId="201" fontId="6" fillId="0" borderId="70" xfId="3" applyNumberFormat="1" applyFont="1" applyBorder="1" applyAlignment="1">
      <alignment vertical="center" shrinkToFit="1"/>
    </xf>
    <xf numFmtId="0" fontId="14" fillId="0" borderId="71" xfId="3" applyNumberFormat="1" applyFont="1" applyFill="1" applyBorder="1" applyAlignment="1">
      <alignment vertical="center" shrinkToFit="1"/>
    </xf>
    <xf numFmtId="201" fontId="6" fillId="0" borderId="61" xfId="3" applyNumberFormat="1" applyFont="1" applyBorder="1" applyAlignment="1">
      <alignment vertical="center" shrinkToFit="1"/>
    </xf>
    <xf numFmtId="0" fontId="14" fillId="0" borderId="62" xfId="3" applyNumberFormat="1" applyFont="1" applyFill="1" applyBorder="1" applyAlignment="1">
      <alignment vertical="center" shrinkToFit="1"/>
    </xf>
    <xf numFmtId="201" fontId="6" fillId="0" borderId="90" xfId="3" applyNumberFormat="1" applyFont="1" applyFill="1" applyBorder="1" applyAlignment="1">
      <alignment vertical="center" shrinkToFit="1"/>
    </xf>
    <xf numFmtId="201" fontId="6" fillId="0" borderId="90" xfId="3" applyNumberFormat="1" applyFont="1" applyBorder="1" applyAlignment="1">
      <alignment vertical="center" shrinkToFit="1"/>
    </xf>
    <xf numFmtId="0" fontId="14" fillId="0" borderId="116" xfId="3" applyNumberFormat="1" applyFont="1" applyFill="1" applyBorder="1" applyAlignment="1">
      <alignment vertical="center" shrinkToFit="1"/>
    </xf>
    <xf numFmtId="201" fontId="6" fillId="0" borderId="59" xfId="3" applyNumberFormat="1" applyFont="1" applyFill="1" applyBorder="1" applyAlignment="1">
      <alignment vertical="center" shrinkToFit="1"/>
    </xf>
    <xf numFmtId="201" fontId="6" fillId="0" borderId="59" xfId="3" applyNumberFormat="1" applyFont="1" applyBorder="1" applyAlignment="1">
      <alignment vertical="center" shrinkToFit="1"/>
    </xf>
    <xf numFmtId="0" fontId="14" fillId="0" borderId="60" xfId="3" applyNumberFormat="1" applyFont="1" applyFill="1" applyBorder="1" applyAlignment="1">
      <alignment vertical="center" shrinkToFit="1"/>
    </xf>
    <xf numFmtId="2" fontId="14" fillId="0" borderId="116" xfId="3" applyNumberFormat="1" applyFont="1" applyFill="1" applyBorder="1" applyAlignment="1">
      <alignment vertical="center" shrinkToFit="1"/>
    </xf>
    <xf numFmtId="201" fontId="6" fillId="0" borderId="12" xfId="3" applyNumberFormat="1" applyFont="1" applyFill="1" applyBorder="1" applyAlignment="1">
      <alignment vertical="center" shrinkToFit="1"/>
    </xf>
    <xf numFmtId="2" fontId="14" fillId="0" borderId="13" xfId="3" applyNumberFormat="1" applyFont="1" applyFill="1" applyBorder="1" applyAlignment="1">
      <alignment vertical="center" shrinkToFit="1"/>
    </xf>
    <xf numFmtId="0" fontId="29" fillId="0" borderId="55" xfId="3" applyNumberFormat="1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201" fontId="6" fillId="0" borderId="0" xfId="3" applyNumberFormat="1" applyFont="1" applyAlignment="1">
      <alignment vertical="center"/>
    </xf>
    <xf numFmtId="202" fontId="6" fillId="0" borderId="0" xfId="3" applyNumberFormat="1" applyFont="1" applyAlignment="1">
      <alignment vertical="center"/>
    </xf>
    <xf numFmtId="207" fontId="6" fillId="0" borderId="10" xfId="3" applyNumberFormat="1" applyFont="1" applyBorder="1" applyAlignment="1">
      <alignment horizontal="center" vertical="center"/>
    </xf>
    <xf numFmtId="0" fontId="6" fillId="0" borderId="56" xfId="3" applyNumberFormat="1" applyFont="1" applyBorder="1" applyAlignment="1">
      <alignment horizontal="center" vertical="center"/>
    </xf>
    <xf numFmtId="0" fontId="27" fillId="0" borderId="12" xfId="3" applyFont="1" applyBorder="1" applyAlignment="1">
      <alignment horizontal="left" vertical="center" shrinkToFit="1"/>
    </xf>
    <xf numFmtId="205" fontId="6" fillId="0" borderId="12" xfId="3" applyNumberFormat="1" applyFont="1" applyBorder="1" applyAlignment="1">
      <alignment horizontal="right" vertical="center"/>
    </xf>
    <xf numFmtId="49" fontId="6" fillId="0" borderId="35" xfId="3" applyNumberFormat="1" applyFont="1" applyBorder="1" applyAlignment="1">
      <alignment vertical="center"/>
    </xf>
    <xf numFmtId="49" fontId="6" fillId="0" borderId="28" xfId="3" applyNumberFormat="1" applyFont="1" applyBorder="1" applyAlignment="1">
      <alignment vertical="center"/>
    </xf>
    <xf numFmtId="49" fontId="6" fillId="0" borderId="39" xfId="3" applyNumberFormat="1" applyFont="1" applyBorder="1" applyAlignment="1">
      <alignment vertical="center"/>
    </xf>
    <xf numFmtId="49" fontId="6" fillId="0" borderId="140" xfId="3" applyNumberFormat="1" applyFont="1" applyBorder="1" applyAlignment="1">
      <alignment vertical="center" shrinkToFit="1"/>
    </xf>
    <xf numFmtId="49" fontId="6" fillId="0" borderId="39" xfId="3" applyNumberFormat="1" applyFont="1" applyBorder="1" applyAlignment="1">
      <alignment vertical="center" shrinkToFit="1"/>
    </xf>
    <xf numFmtId="0" fontId="8" fillId="2" borderId="53" xfId="0" applyFont="1" applyFill="1" applyBorder="1" applyAlignment="1">
      <alignment horizontal="center" shrinkToFit="1"/>
    </xf>
    <xf numFmtId="0" fontId="0" fillId="0" borderId="0" xfId="0" applyAlignment="1">
      <alignment horizontal="center" vertical="center"/>
    </xf>
    <xf numFmtId="212" fontId="7" fillId="2" borderId="0" xfId="0" applyNumberFormat="1" applyFont="1" applyFill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201" fontId="6" fillId="0" borderId="24" xfId="1" applyNumberFormat="1" applyFont="1" applyBorder="1" applyAlignment="1">
      <alignment horizontal="center" vertical="center"/>
    </xf>
    <xf numFmtId="201" fontId="6" fillId="0" borderId="136" xfId="1" applyNumberFormat="1" applyFont="1" applyBorder="1" applyAlignment="1">
      <alignment horizontal="center" vertical="center"/>
    </xf>
    <xf numFmtId="201" fontId="6" fillId="0" borderId="137" xfId="1" applyNumberFormat="1" applyFont="1" applyBorder="1" applyAlignment="1">
      <alignment horizontal="center" vertical="center"/>
    </xf>
    <xf numFmtId="0" fontId="25" fillId="0" borderId="190" xfId="1" applyFont="1" applyFill="1" applyBorder="1" applyAlignment="1">
      <alignment vertical="center" shrinkToFit="1"/>
    </xf>
    <xf numFmtId="0" fontId="25" fillId="0" borderId="230" xfId="1" applyFont="1" applyFill="1" applyBorder="1" applyAlignment="1">
      <alignment vertical="center" shrinkToFit="1"/>
    </xf>
    <xf numFmtId="0" fontId="25" fillId="0" borderId="231" xfId="1" applyFont="1" applyFill="1" applyBorder="1" applyAlignment="1">
      <alignment vertical="center" shrinkToFit="1"/>
    </xf>
    <xf numFmtId="0" fontId="25" fillId="0" borderId="232" xfId="1" applyFont="1" applyFill="1" applyBorder="1" applyAlignment="1">
      <alignment vertical="center" shrinkToFit="1"/>
    </xf>
    <xf numFmtId="0" fontId="23" fillId="0" borderId="19" xfId="1" applyFont="1" applyFill="1" applyBorder="1" applyAlignment="1">
      <alignment horizontal="left" vertical="center" shrinkToFit="1"/>
    </xf>
    <xf numFmtId="0" fontId="6" fillId="0" borderId="217" xfId="1" applyFont="1" applyBorder="1" applyAlignment="1">
      <alignment horizontal="center" vertical="center"/>
    </xf>
    <xf numFmtId="0" fontId="6" fillId="0" borderId="218" xfId="1" applyFont="1" applyBorder="1" applyAlignment="1">
      <alignment horizontal="center" vertical="center"/>
    </xf>
    <xf numFmtId="0" fontId="6" fillId="0" borderId="219" xfId="1" applyFont="1" applyBorder="1" applyAlignment="1">
      <alignment horizontal="center" vertical="center"/>
    </xf>
    <xf numFmtId="0" fontId="6" fillId="0" borderId="220" xfId="1" applyFont="1" applyBorder="1" applyAlignment="1">
      <alignment horizontal="center" vertical="center"/>
    </xf>
    <xf numFmtId="0" fontId="6" fillId="0" borderId="221" xfId="1" applyFont="1" applyBorder="1" applyAlignment="1">
      <alignment horizontal="center" vertical="center"/>
    </xf>
    <xf numFmtId="0" fontId="6" fillId="0" borderId="22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6" fillId="0" borderId="151" xfId="1" applyFont="1" applyBorder="1" applyAlignment="1">
      <alignment horizontal="center" vertical="center"/>
    </xf>
    <xf numFmtId="0" fontId="6" fillId="0" borderId="80" xfId="1" applyFont="1" applyBorder="1" applyAlignment="1">
      <alignment horizontal="center" vertical="center"/>
    </xf>
    <xf numFmtId="0" fontId="6" fillId="0" borderId="53" xfId="1" applyFont="1" applyBorder="1" applyAlignment="1">
      <alignment horizontal="center" vertical="center"/>
    </xf>
    <xf numFmtId="0" fontId="6" fillId="0" borderId="143" xfId="1" applyFont="1" applyBorder="1" applyAlignment="1">
      <alignment horizontal="center" vertical="center"/>
    </xf>
    <xf numFmtId="0" fontId="6" fillId="0" borderId="223" xfId="1" applyFont="1" applyBorder="1" applyAlignment="1">
      <alignment vertical="center" shrinkToFit="1"/>
    </xf>
    <xf numFmtId="0" fontId="6" fillId="0" borderId="224" xfId="1" applyFont="1" applyBorder="1" applyAlignment="1">
      <alignment vertical="center" shrinkToFit="1"/>
    </xf>
    <xf numFmtId="0" fontId="6" fillId="0" borderId="225" xfId="1" applyFont="1" applyBorder="1" applyAlignment="1">
      <alignment vertical="center" shrinkToFit="1"/>
    </xf>
    <xf numFmtId="0" fontId="6" fillId="0" borderId="226" xfId="1" applyFont="1" applyBorder="1" applyAlignment="1">
      <alignment vertical="center" shrinkToFit="1"/>
    </xf>
    <xf numFmtId="0" fontId="6" fillId="0" borderId="227" xfId="1" applyFont="1" applyBorder="1" applyAlignment="1">
      <alignment vertical="center" shrinkToFit="1"/>
    </xf>
    <xf numFmtId="0" fontId="6" fillId="0" borderId="187" xfId="1" applyFont="1" applyBorder="1" applyAlignment="1">
      <alignment vertical="center" shrinkToFit="1"/>
    </xf>
    <xf numFmtId="0" fontId="6" fillId="0" borderId="155" xfId="1" applyFont="1" applyBorder="1" applyAlignment="1">
      <alignment vertical="center" shrinkToFit="1"/>
    </xf>
    <xf numFmtId="0" fontId="6" fillId="0" borderId="86" xfId="1" applyFont="1" applyBorder="1" applyAlignment="1">
      <alignment vertical="center" shrinkToFit="1"/>
    </xf>
    <xf numFmtId="0" fontId="23" fillId="0" borderId="182" xfId="1" applyFont="1" applyBorder="1" applyAlignment="1">
      <alignment vertical="center" shrinkToFit="1"/>
    </xf>
    <xf numFmtId="0" fontId="23" fillId="0" borderId="228" xfId="1" applyFont="1" applyBorder="1" applyAlignment="1">
      <alignment vertical="center" shrinkToFit="1"/>
    </xf>
    <xf numFmtId="0" fontId="23" fillId="0" borderId="183" xfId="1" applyFont="1" applyBorder="1" applyAlignment="1">
      <alignment vertical="center" shrinkToFit="1"/>
    </xf>
    <xf numFmtId="0" fontId="23" fillId="0" borderId="229" xfId="1" applyFont="1" applyBorder="1" applyAlignment="1">
      <alignment vertical="center" shrinkToFit="1"/>
    </xf>
    <xf numFmtId="0" fontId="6" fillId="0" borderId="150" xfId="1" applyFont="1" applyBorder="1" applyAlignment="1">
      <alignment horizontal="center" vertical="center"/>
    </xf>
    <xf numFmtId="0" fontId="6" fillId="0" borderId="113" xfId="1" applyFont="1" applyBorder="1" applyAlignment="1">
      <alignment horizontal="center" vertical="center"/>
    </xf>
    <xf numFmtId="0" fontId="6" fillId="0" borderId="135" xfId="1" applyFont="1" applyBorder="1" applyAlignment="1">
      <alignment horizontal="center" vertical="center"/>
    </xf>
    <xf numFmtId="0" fontId="6" fillId="0" borderId="179" xfId="1" applyFont="1" applyBorder="1" applyAlignment="1">
      <alignment vertical="center" shrinkToFit="1"/>
    </xf>
    <xf numFmtId="0" fontId="6" fillId="0" borderId="186" xfId="1" applyFont="1" applyBorder="1" applyAlignment="1">
      <alignment vertical="center" shrinkToFit="1"/>
    </xf>
    <xf numFmtId="0" fontId="6" fillId="0" borderId="180" xfId="1" applyFont="1" applyBorder="1" applyAlignment="1">
      <alignment vertical="center" shrinkToFit="1"/>
    </xf>
    <xf numFmtId="0" fontId="6" fillId="0" borderId="87" xfId="1" applyFont="1" applyBorder="1" applyAlignment="1">
      <alignment vertical="center" shrinkToFit="1"/>
    </xf>
    <xf numFmtId="0" fontId="24" fillId="0" borderId="182" xfId="1" applyFont="1" applyBorder="1" applyAlignment="1">
      <alignment vertical="center" shrinkToFit="1"/>
    </xf>
    <xf numFmtId="0" fontId="24" fillId="0" borderId="228" xfId="1" applyFont="1" applyBorder="1" applyAlignment="1">
      <alignment vertical="center" shrinkToFit="1"/>
    </xf>
    <xf numFmtId="0" fontId="24" fillId="0" borderId="183" xfId="1" applyFont="1" applyBorder="1" applyAlignment="1">
      <alignment vertical="center" shrinkToFit="1"/>
    </xf>
    <xf numFmtId="0" fontId="24" fillId="0" borderId="229" xfId="1" applyFont="1" applyBorder="1" applyAlignment="1">
      <alignment vertical="center" shrinkToFit="1"/>
    </xf>
    <xf numFmtId="0" fontId="6" fillId="0" borderId="148" xfId="1" applyFont="1" applyBorder="1" applyAlignment="1">
      <alignment vertical="center" shrinkToFit="1"/>
    </xf>
    <xf numFmtId="0" fontId="6" fillId="0" borderId="61" xfId="1" applyFont="1" applyBorder="1" applyAlignment="1">
      <alignment vertical="center" shrinkToFit="1"/>
    </xf>
    <xf numFmtId="0" fontId="6" fillId="0" borderId="214" xfId="1" applyFont="1" applyBorder="1" applyAlignment="1">
      <alignment vertical="center" shrinkToFit="1"/>
    </xf>
    <xf numFmtId="0" fontId="6" fillId="0" borderId="18" xfId="1" applyFont="1" applyBorder="1" applyAlignment="1">
      <alignment horizontal="center" vertical="center" wrapText="1"/>
    </xf>
    <xf numFmtId="0" fontId="6" fillId="0" borderId="19" xfId="1" applyFont="1" applyBorder="1" applyAlignment="1">
      <alignment horizontal="center" vertical="center" wrapText="1"/>
    </xf>
    <xf numFmtId="0" fontId="6" fillId="0" borderId="149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 wrapText="1"/>
    </xf>
    <xf numFmtId="0" fontId="6" fillId="0" borderId="151" xfId="1" applyFont="1" applyBorder="1" applyAlignment="1">
      <alignment horizontal="center" vertical="center" wrapText="1"/>
    </xf>
    <xf numFmtId="0" fontId="6" fillId="0" borderId="105" xfId="1" applyFont="1" applyBorder="1" applyAlignment="1">
      <alignment horizontal="center" vertical="center" wrapText="1"/>
    </xf>
    <xf numFmtId="0" fontId="6" fillId="0" borderId="94" xfId="1" applyFont="1" applyBorder="1" applyAlignment="1">
      <alignment horizontal="center" vertical="center" wrapText="1"/>
    </xf>
    <xf numFmtId="0" fontId="6" fillId="0" borderId="103" xfId="1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149" xfId="1" applyFont="1" applyBorder="1" applyAlignment="1">
      <alignment horizontal="center" vertical="center"/>
    </xf>
    <xf numFmtId="0" fontId="6" fillId="0" borderId="105" xfId="1" applyFont="1" applyBorder="1" applyAlignment="1">
      <alignment horizontal="center" vertical="center"/>
    </xf>
    <xf numFmtId="0" fontId="6" fillId="0" borderId="94" xfId="1" applyFont="1" applyBorder="1" applyAlignment="1">
      <alignment horizontal="center" vertical="center"/>
    </xf>
    <xf numFmtId="0" fontId="6" fillId="0" borderId="103" xfId="1" applyFont="1" applyBorder="1" applyAlignment="1">
      <alignment horizontal="center" vertical="center"/>
    </xf>
    <xf numFmtId="0" fontId="6" fillId="0" borderId="64" xfId="1" applyFont="1" applyBorder="1" applyAlignment="1">
      <alignment horizontal="left" vertical="center" shrinkToFit="1"/>
    </xf>
    <xf numFmtId="0" fontId="6" fillId="0" borderId="139" xfId="1" applyFont="1" applyBorder="1" applyAlignment="1">
      <alignment horizontal="left" vertical="center" shrinkToFit="1"/>
    </xf>
    <xf numFmtId="224" fontId="6" fillId="0" borderId="139" xfId="1" applyNumberFormat="1" applyFont="1" applyBorder="1" applyAlignment="1">
      <alignment horizontal="center" vertical="center" shrinkToFit="1"/>
    </xf>
    <xf numFmtId="224" fontId="6" fillId="0" borderId="140" xfId="1" applyNumberFormat="1" applyFont="1" applyBorder="1" applyAlignment="1">
      <alignment horizontal="center" vertical="center" shrinkToFit="1"/>
    </xf>
    <xf numFmtId="0" fontId="6" fillId="0" borderId="35" xfId="1" applyFont="1" applyBorder="1" applyAlignment="1">
      <alignment horizontal="left" vertical="center" shrinkToFit="1"/>
    </xf>
    <xf numFmtId="0" fontId="6" fillId="0" borderId="28" xfId="1" applyFont="1" applyBorder="1" applyAlignment="1">
      <alignment horizontal="left" vertical="center" shrinkToFit="1"/>
    </xf>
    <xf numFmtId="224" fontId="6" fillId="0" borderId="28" xfId="1" applyNumberFormat="1" applyFont="1" applyBorder="1" applyAlignment="1">
      <alignment horizontal="center" vertical="center" shrinkToFit="1"/>
    </xf>
    <xf numFmtId="224" fontId="6" fillId="0" borderId="39" xfId="1" applyNumberFormat="1" applyFont="1" applyBorder="1" applyAlignment="1">
      <alignment horizontal="center" vertical="center" shrinkToFit="1"/>
    </xf>
    <xf numFmtId="0" fontId="6" fillId="0" borderId="65" xfId="1" applyFont="1" applyBorder="1" applyAlignment="1">
      <alignment horizontal="center" vertical="center" shrinkToFit="1"/>
    </xf>
    <xf numFmtId="0" fontId="6" fillId="0" borderId="67" xfId="1" applyFont="1" applyBorder="1" applyAlignment="1">
      <alignment horizontal="center" vertical="center" shrinkToFit="1"/>
    </xf>
    <xf numFmtId="201" fontId="6" fillId="5" borderId="64" xfId="1" applyNumberFormat="1" applyFont="1" applyFill="1" applyBorder="1" applyAlignment="1">
      <alignment horizontal="center" vertical="center" shrinkToFit="1"/>
    </xf>
    <xf numFmtId="201" fontId="6" fillId="5" borderId="139" xfId="1" applyNumberFormat="1" applyFont="1" applyFill="1" applyBorder="1" applyAlignment="1">
      <alignment horizontal="center" vertical="center" shrinkToFit="1"/>
    </xf>
    <xf numFmtId="201" fontId="6" fillId="5" borderId="140" xfId="1" applyNumberFormat="1" applyFont="1" applyFill="1" applyBorder="1" applyAlignment="1">
      <alignment horizontal="center" vertical="center" shrinkToFit="1"/>
    </xf>
    <xf numFmtId="0" fontId="15" fillId="0" borderId="161" xfId="1" applyFont="1" applyBorder="1" applyAlignment="1">
      <alignment horizontal="center" vertical="center"/>
    </xf>
    <xf numFmtId="0" fontId="15" fillId="0" borderId="95" xfId="1" applyFont="1" applyBorder="1" applyAlignment="1">
      <alignment horizontal="center" vertical="center"/>
    </xf>
    <xf numFmtId="0" fontId="6" fillId="0" borderId="51" xfId="1" applyFont="1" applyBorder="1" applyAlignment="1">
      <alignment horizontal="left" vertical="center" wrapText="1" shrinkToFit="1"/>
    </xf>
    <xf numFmtId="0" fontId="6" fillId="0" borderId="149" xfId="1" applyFont="1" applyBorder="1" applyAlignment="1">
      <alignment horizontal="left" vertical="center" shrinkToFit="1"/>
    </xf>
    <xf numFmtId="0" fontId="6" fillId="0" borderId="104" xfId="1" applyFont="1" applyBorder="1" applyAlignment="1">
      <alignment horizontal="left" vertical="center" shrinkToFit="1"/>
    </xf>
    <xf numFmtId="0" fontId="6" fillId="0" borderId="103" xfId="1" applyFont="1" applyBorder="1" applyAlignment="1">
      <alignment horizontal="left" vertical="center" shrinkToFit="1"/>
    </xf>
    <xf numFmtId="0" fontId="6" fillId="0" borderId="63" xfId="1" applyFont="1" applyBorder="1" applyAlignment="1">
      <alignment vertical="center" shrinkToFit="1"/>
    </xf>
    <xf numFmtId="0" fontId="15" fillId="0" borderId="109" xfId="1" applyFont="1" applyBorder="1" applyAlignment="1">
      <alignment horizontal="center" vertical="center"/>
    </xf>
    <xf numFmtId="0" fontId="15" fillId="0" borderId="66" xfId="1" applyFont="1" applyBorder="1" applyAlignment="1">
      <alignment horizontal="center" vertical="center"/>
    </xf>
    <xf numFmtId="0" fontId="6" fillId="0" borderId="51" xfId="1" applyFont="1" applyBorder="1" applyAlignment="1">
      <alignment horizontal="center" vertical="center"/>
    </xf>
    <xf numFmtId="0" fontId="6" fillId="0" borderId="104" xfId="1" applyFont="1" applyBorder="1" applyAlignment="1">
      <alignment horizontal="center" vertical="center"/>
    </xf>
    <xf numFmtId="0" fontId="6" fillId="0" borderId="31" xfId="1" applyNumberFormat="1" applyFont="1" applyBorder="1" applyAlignment="1">
      <alignment horizontal="center" vertical="center" shrinkToFit="1"/>
    </xf>
    <xf numFmtId="0" fontId="6" fillId="0" borderId="49" xfId="1" applyNumberFormat="1" applyFont="1" applyBorder="1" applyAlignment="1">
      <alignment horizontal="center" vertical="center" shrinkToFit="1"/>
    </xf>
    <xf numFmtId="0" fontId="6" fillId="0" borderId="144" xfId="1" applyFont="1" applyBorder="1" applyAlignment="1">
      <alignment horizontal="center" vertical="center" wrapText="1"/>
    </xf>
    <xf numFmtId="0" fontId="6" fillId="0" borderId="104" xfId="1" applyFont="1" applyBorder="1" applyAlignment="1">
      <alignment horizontal="center" vertical="center" wrapText="1"/>
    </xf>
    <xf numFmtId="0" fontId="6" fillId="0" borderId="43" xfId="1" applyNumberFormat="1" applyFont="1" applyBorder="1" applyAlignment="1">
      <alignment horizontal="center" vertical="center" shrinkToFit="1"/>
    </xf>
    <xf numFmtId="0" fontId="6" fillId="0" borderId="42" xfId="1" applyNumberFormat="1" applyFont="1" applyBorder="1" applyAlignment="1">
      <alignment horizontal="center" vertical="center" shrinkToFit="1"/>
    </xf>
    <xf numFmtId="0" fontId="6" fillId="0" borderId="28" xfId="1" applyNumberFormat="1" applyFont="1" applyBorder="1" applyAlignment="1">
      <alignment horizontal="center" vertical="center" shrinkToFit="1"/>
    </xf>
    <xf numFmtId="0" fontId="6" fillId="0" borderId="39" xfId="1" applyNumberFormat="1" applyFont="1" applyBorder="1" applyAlignment="1">
      <alignment horizontal="center" vertical="center" shrinkToFit="1"/>
    </xf>
    <xf numFmtId="0" fontId="6" fillId="0" borderId="67" xfId="1" applyNumberFormat="1" applyFont="1" applyBorder="1" applyAlignment="1">
      <alignment horizontal="center" vertical="center" shrinkToFit="1"/>
    </xf>
    <xf numFmtId="0" fontId="6" fillId="0" borderId="106" xfId="1" applyNumberFormat="1" applyFont="1" applyBorder="1" applyAlignment="1">
      <alignment horizontal="center" vertical="center" shrinkToFit="1"/>
    </xf>
    <xf numFmtId="0" fontId="6" fillId="0" borderId="161" xfId="1" applyFont="1" applyBorder="1" applyAlignment="1">
      <alignment horizontal="center" vertical="center" textRotation="255"/>
    </xf>
    <xf numFmtId="0" fontId="6" fillId="0" borderId="168" xfId="1" applyFont="1" applyBorder="1" applyAlignment="1">
      <alignment horizontal="center" vertical="center" textRotation="255"/>
    </xf>
    <xf numFmtId="0" fontId="6" fillId="0" borderId="95" xfId="1" applyFont="1" applyBorder="1" applyAlignment="1">
      <alignment horizontal="center" vertical="center" textRotation="255"/>
    </xf>
    <xf numFmtId="0" fontId="6" fillId="0" borderId="51" xfId="1" applyFont="1" applyBorder="1" applyAlignment="1">
      <alignment horizontal="center" vertical="center" wrapText="1"/>
    </xf>
    <xf numFmtId="0" fontId="6" fillId="0" borderId="142" xfId="1" applyFont="1" applyBorder="1" applyAlignment="1">
      <alignment horizontal="center" vertical="center" wrapText="1"/>
    </xf>
    <xf numFmtId="0" fontId="6" fillId="0" borderId="143" xfId="1" applyFont="1" applyBorder="1" applyAlignment="1">
      <alignment horizontal="center" vertical="center" wrapText="1"/>
    </xf>
    <xf numFmtId="0" fontId="6" fillId="0" borderId="139" xfId="1" applyNumberFormat="1" applyFont="1" applyBorder="1" applyAlignment="1">
      <alignment horizontal="center" vertical="center" shrinkToFit="1"/>
    </xf>
    <xf numFmtId="0" fontId="6" fillId="0" borderId="140" xfId="1" applyNumberFormat="1" applyFont="1" applyBorder="1" applyAlignment="1">
      <alignment horizontal="center" vertical="center" shrinkToFit="1"/>
    </xf>
    <xf numFmtId="0" fontId="6" fillId="0" borderId="134" xfId="1" applyFont="1" applyBorder="1" applyAlignment="1">
      <alignment horizontal="center" vertical="center" wrapText="1"/>
    </xf>
    <xf numFmtId="0" fontId="6" fillId="0" borderId="135" xfId="1" applyFont="1" applyBorder="1" applyAlignment="1">
      <alignment horizontal="center" vertical="center" wrapText="1"/>
    </xf>
    <xf numFmtId="0" fontId="6" fillId="0" borderId="26" xfId="1" applyNumberFormat="1" applyFont="1" applyBorder="1" applyAlignment="1">
      <alignment horizontal="center" vertical="center" shrinkToFit="1"/>
    </xf>
    <xf numFmtId="0" fontId="6" fillId="0" borderId="48" xfId="1" applyNumberFormat="1" applyFont="1" applyBorder="1" applyAlignment="1">
      <alignment horizontal="center" vertical="center" shrinkToFit="1"/>
    </xf>
    <xf numFmtId="0" fontId="6" fillId="0" borderId="65" xfId="1" applyFont="1" applyBorder="1" applyAlignment="1">
      <alignment horizontal="left" vertical="center" shrinkToFit="1"/>
    </xf>
    <xf numFmtId="0" fontId="1" fillId="0" borderId="67" xfId="1" applyBorder="1" applyAlignment="1">
      <alignment horizontal="left" vertical="center" shrinkToFit="1"/>
    </xf>
    <xf numFmtId="0" fontId="6" fillId="0" borderId="45" xfId="1" applyFont="1" applyBorder="1" applyAlignment="1">
      <alignment horizontal="left" vertical="center" shrinkToFit="1"/>
    </xf>
    <xf numFmtId="0" fontId="1" fillId="0" borderId="26" xfId="1" applyBorder="1" applyAlignment="1">
      <alignment horizontal="left" vertical="center" shrinkToFit="1"/>
    </xf>
    <xf numFmtId="0" fontId="1" fillId="0" borderId="28" xfId="1" applyBorder="1" applyAlignment="1">
      <alignment horizontal="left" vertical="center" shrinkToFit="1"/>
    </xf>
    <xf numFmtId="0" fontId="6" fillId="0" borderId="47" xfId="1" applyFont="1" applyBorder="1" applyAlignment="1">
      <alignment horizontal="left" vertical="center" shrinkToFit="1"/>
    </xf>
    <xf numFmtId="0" fontId="6" fillId="0" borderId="31" xfId="1" applyFont="1" applyBorder="1" applyAlignment="1">
      <alignment horizontal="left" vertical="center" shrinkToFit="1"/>
    </xf>
    <xf numFmtId="0" fontId="6" fillId="0" borderId="54" xfId="1" applyFont="1" applyFill="1" applyBorder="1" applyAlignment="1">
      <alignment horizontal="center" vertical="center" wrapText="1" shrinkToFit="1"/>
    </xf>
    <xf numFmtId="0" fontId="6" fillId="0" borderId="8" xfId="1" applyFont="1" applyFill="1" applyBorder="1" applyAlignment="1">
      <alignment horizontal="center" vertical="center" wrapText="1" shrinkToFit="1"/>
    </xf>
    <xf numFmtId="0" fontId="6" fillId="0" borderId="9" xfId="1" applyFont="1" applyFill="1" applyBorder="1" applyAlignment="1">
      <alignment horizontal="center" vertical="center" wrapText="1" shrinkToFit="1"/>
    </xf>
    <xf numFmtId="0" fontId="6" fillId="0" borderId="144" xfId="1" applyFont="1" applyBorder="1" applyAlignment="1">
      <alignment horizontal="center" vertical="center"/>
    </xf>
    <xf numFmtId="0" fontId="6" fillId="0" borderId="142" xfId="1" applyFont="1" applyBorder="1" applyAlignment="1">
      <alignment horizontal="center" vertical="center"/>
    </xf>
    <xf numFmtId="0" fontId="6" fillId="0" borderId="51" xfId="1" applyFont="1" applyBorder="1" applyAlignment="1">
      <alignment horizontal="center" vertical="center" wrapText="1" shrinkToFit="1"/>
    </xf>
    <xf numFmtId="0" fontId="6" fillId="0" borderId="104" xfId="1" applyFont="1" applyBorder="1" applyAlignment="1">
      <alignment horizontal="center" vertical="center" shrinkToFit="1"/>
    </xf>
    <xf numFmtId="0" fontId="6" fillId="0" borderId="76" xfId="1" applyFont="1" applyBorder="1" applyAlignment="1">
      <alignment horizontal="center" vertical="center" shrinkToFit="1"/>
    </xf>
    <xf numFmtId="0" fontId="6" fillId="0" borderId="83" xfId="1" applyFont="1" applyBorder="1" applyAlignment="1">
      <alignment horizontal="center" vertical="center" shrinkToFit="1"/>
    </xf>
    <xf numFmtId="0" fontId="6" fillId="0" borderId="51" xfId="1" applyFont="1" applyBorder="1" applyAlignment="1">
      <alignment horizontal="center" vertical="center" shrinkToFit="1"/>
    </xf>
    <xf numFmtId="0" fontId="6" fillId="0" borderId="83" xfId="1" applyFont="1" applyBorder="1" applyAlignment="1">
      <alignment horizontal="center" vertical="center" wrapText="1" shrinkToFit="1"/>
    </xf>
    <xf numFmtId="0" fontId="6" fillId="0" borderId="134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6" fillId="0" borderId="18" xfId="1" applyFont="1" applyBorder="1" applyAlignment="1">
      <alignment horizontal="center" vertical="center" shrinkToFit="1"/>
    </xf>
    <xf numFmtId="0" fontId="6" fillId="0" borderId="19" xfId="1" applyFont="1" applyBorder="1" applyAlignment="1">
      <alignment horizontal="center" vertical="center" shrinkToFit="1"/>
    </xf>
    <xf numFmtId="0" fontId="6" fillId="0" borderId="149" xfId="1" applyFont="1" applyBorder="1" applyAlignment="1">
      <alignment horizontal="center" vertical="center" shrinkToFit="1"/>
    </xf>
    <xf numFmtId="0" fontId="6" fillId="0" borderId="105" xfId="1" applyFont="1" applyBorder="1" applyAlignment="1">
      <alignment horizontal="center" vertical="center" shrinkToFit="1"/>
    </xf>
    <xf numFmtId="0" fontId="6" fillId="0" borderId="94" xfId="1" applyFont="1" applyBorder="1" applyAlignment="1">
      <alignment horizontal="center" vertical="center" shrinkToFit="1"/>
    </xf>
    <xf numFmtId="0" fontId="6" fillId="0" borderId="103" xfId="1" applyFont="1" applyBorder="1" applyAlignment="1">
      <alignment horizontal="center" vertical="center" shrinkToFit="1"/>
    </xf>
    <xf numFmtId="0" fontId="14" fillId="0" borderId="85" xfId="1" applyNumberFormat="1" applyFont="1" applyBorder="1" applyAlignment="1">
      <alignment horizontal="center" vertical="center" shrinkToFit="1"/>
    </xf>
    <xf numFmtId="0" fontId="14" fillId="0" borderId="84" xfId="1" applyNumberFormat="1" applyFont="1" applyBorder="1" applyAlignment="1">
      <alignment horizontal="center" vertical="center" shrinkToFit="1"/>
    </xf>
    <xf numFmtId="0" fontId="6" fillId="0" borderId="161" xfId="1" applyFont="1" applyBorder="1" applyAlignment="1">
      <alignment horizontal="center" vertical="center" textRotation="255" shrinkToFit="1"/>
    </xf>
    <xf numFmtId="0" fontId="6" fillId="0" borderId="168" xfId="1" applyFont="1" applyBorder="1" applyAlignment="1">
      <alignment horizontal="center" vertical="center" textRotation="255" shrinkToFit="1"/>
    </xf>
    <xf numFmtId="0" fontId="6" fillId="0" borderId="95" xfId="1" applyFont="1" applyBorder="1" applyAlignment="1">
      <alignment horizontal="center" vertical="center" textRotation="255" shrinkToFit="1"/>
    </xf>
    <xf numFmtId="0" fontId="6" fillId="0" borderId="51" xfId="2" applyFont="1" applyBorder="1" applyAlignment="1">
      <alignment horizontal="center" vertical="center" wrapText="1" shrinkToFit="1"/>
    </xf>
    <xf numFmtId="0" fontId="6" fillId="0" borderId="149" xfId="2" applyFont="1" applyBorder="1" applyAlignment="1">
      <alignment horizontal="center" vertical="center" wrapText="1" shrinkToFit="1"/>
    </xf>
    <xf numFmtId="0" fontId="6" fillId="0" borderId="144" xfId="2" applyFont="1" applyBorder="1" applyAlignment="1">
      <alignment horizontal="center" vertical="center" wrapText="1" shrinkToFit="1"/>
    </xf>
    <xf numFmtId="0" fontId="6" fillId="0" borderId="151" xfId="2" applyFont="1" applyBorder="1" applyAlignment="1">
      <alignment horizontal="center" vertical="center" wrapText="1" shrinkToFit="1"/>
    </xf>
    <xf numFmtId="0" fontId="6" fillId="0" borderId="142" xfId="2" applyFont="1" applyBorder="1" applyAlignment="1">
      <alignment horizontal="center" vertical="center" wrapText="1" shrinkToFit="1"/>
    </xf>
    <xf numFmtId="0" fontId="6" fillId="0" borderId="143" xfId="2" applyFont="1" applyBorder="1" applyAlignment="1">
      <alignment horizontal="center" vertical="center" wrapText="1" shrinkToFit="1"/>
    </xf>
    <xf numFmtId="0" fontId="6" fillId="0" borderId="64" xfId="2" applyFont="1" applyBorder="1" applyAlignment="1">
      <alignment horizontal="left" vertical="center" shrinkToFit="1"/>
    </xf>
    <xf numFmtId="0" fontId="6" fillId="0" borderId="139" xfId="2" applyFont="1" applyBorder="1" applyAlignment="1">
      <alignment horizontal="left" vertical="center" shrinkToFit="1"/>
    </xf>
    <xf numFmtId="0" fontId="6" fillId="0" borderId="35" xfId="2" applyFont="1" applyBorder="1" applyAlignment="1">
      <alignment horizontal="left" vertical="center" shrinkToFit="1"/>
    </xf>
    <xf numFmtId="0" fontId="6" fillId="0" borderId="37" xfId="2" applyFont="1" applyBorder="1" applyAlignment="1">
      <alignment horizontal="left" vertical="center" shrinkToFit="1"/>
    </xf>
    <xf numFmtId="0" fontId="1" fillId="0" borderId="36" xfId="1" applyBorder="1" applyAlignment="1">
      <alignment horizontal="left" vertical="center" shrinkToFit="1"/>
    </xf>
    <xf numFmtId="0" fontId="3" fillId="0" borderId="0" xfId="1" applyFont="1" applyAlignment="1">
      <alignment horizontal="right" vertical="center" shrinkToFit="1"/>
    </xf>
    <xf numFmtId="201" fontId="6" fillId="0" borderId="47" xfId="2" applyNumberFormat="1" applyFont="1" applyFill="1" applyBorder="1" applyAlignment="1">
      <alignment vertical="center" shrinkToFit="1"/>
    </xf>
    <xf numFmtId="201" fontId="6" fillId="0" borderId="31" xfId="2" applyNumberFormat="1" applyFont="1" applyFill="1" applyBorder="1" applyAlignment="1">
      <alignment vertical="center" shrinkToFit="1"/>
    </xf>
    <xf numFmtId="201" fontId="6" fillId="0" borderId="49" xfId="2" applyNumberFormat="1" applyFont="1" applyFill="1" applyBorder="1" applyAlignment="1">
      <alignment vertical="center" shrinkToFit="1"/>
    </xf>
    <xf numFmtId="0" fontId="6" fillId="0" borderId="15" xfId="1" applyFont="1" applyBorder="1" applyAlignment="1">
      <alignment horizontal="center" vertical="center"/>
    </xf>
    <xf numFmtId="0" fontId="6" fillId="0" borderId="121" xfId="1" applyFont="1" applyBorder="1" applyAlignment="1">
      <alignment horizontal="center" vertical="center"/>
    </xf>
    <xf numFmtId="0" fontId="6" fillId="0" borderId="15" xfId="2" applyFont="1" applyBorder="1" applyAlignment="1">
      <alignment horizontal="left" vertical="center" shrinkToFit="1"/>
    </xf>
    <xf numFmtId="0" fontId="6" fillId="0" borderId="7" xfId="2" applyFont="1" applyBorder="1" applyAlignment="1">
      <alignment horizontal="left" vertical="center" shrinkToFit="1"/>
    </xf>
    <xf numFmtId="0" fontId="6" fillId="0" borderId="0" xfId="1" applyFont="1" applyBorder="1" applyAlignment="1">
      <alignment vertical="center" shrinkToFit="1"/>
    </xf>
    <xf numFmtId="0" fontId="6" fillId="0" borderId="104" xfId="2" applyFont="1" applyBorder="1" applyAlignment="1">
      <alignment horizontal="center" vertical="center" wrapText="1" shrinkToFit="1"/>
    </xf>
    <xf numFmtId="0" fontId="6" fillId="0" borderId="103" xfId="2" applyFont="1" applyBorder="1" applyAlignment="1">
      <alignment horizontal="center" vertical="center" wrapText="1" shrinkToFit="1"/>
    </xf>
    <xf numFmtId="0" fontId="6" fillId="0" borderId="45" xfId="2" applyFont="1" applyBorder="1" applyAlignment="1">
      <alignment horizontal="left" vertical="center" shrinkToFit="1"/>
    </xf>
    <xf numFmtId="0" fontId="6" fillId="16" borderId="65" xfId="2" applyFont="1" applyFill="1" applyBorder="1" applyAlignment="1">
      <alignment horizontal="left" vertical="center" shrinkToFit="1"/>
    </xf>
    <xf numFmtId="201" fontId="6" fillId="0" borderId="142" xfId="2" applyNumberFormat="1" applyFont="1" applyFill="1" applyBorder="1" applyAlignment="1">
      <alignment vertical="center" shrinkToFit="1"/>
    </xf>
    <xf numFmtId="201" fontId="6" fillId="0" borderId="53" xfId="2" applyNumberFormat="1" applyFont="1" applyFill="1" applyBorder="1" applyAlignment="1">
      <alignment vertical="center" shrinkToFit="1"/>
    </xf>
    <xf numFmtId="201" fontId="6" fillId="0" borderId="143" xfId="2" applyNumberFormat="1" applyFont="1" applyFill="1" applyBorder="1" applyAlignment="1">
      <alignment vertical="center" shrinkToFit="1"/>
    </xf>
    <xf numFmtId="0" fontId="6" fillId="0" borderId="134" xfId="2" applyFont="1" applyBorder="1" applyAlignment="1">
      <alignment horizontal="center" vertical="center"/>
    </xf>
    <xf numFmtId="0" fontId="6" fillId="0" borderId="135" xfId="2" applyFont="1" applyBorder="1" applyAlignment="1">
      <alignment horizontal="center" vertical="center"/>
    </xf>
    <xf numFmtId="0" fontId="6" fillId="0" borderId="144" xfId="2" applyFont="1" applyBorder="1" applyAlignment="1">
      <alignment horizontal="center" vertical="center"/>
    </xf>
    <xf numFmtId="0" fontId="6" fillId="0" borderId="151" xfId="2" applyFont="1" applyBorder="1" applyAlignment="1">
      <alignment horizontal="center" vertical="center"/>
    </xf>
    <xf numFmtId="0" fontId="6" fillId="0" borderId="104" xfId="2" applyFont="1" applyBorder="1" applyAlignment="1">
      <alignment horizontal="center" vertical="center"/>
    </xf>
    <xf numFmtId="0" fontId="6" fillId="0" borderId="103" xfId="2" applyFont="1" applyBorder="1" applyAlignment="1">
      <alignment horizontal="center" vertical="center"/>
    </xf>
    <xf numFmtId="0" fontId="6" fillId="0" borderId="168" xfId="2" applyFont="1" applyBorder="1" applyAlignment="1">
      <alignment horizontal="center" vertical="center" textRotation="255" shrinkToFit="1"/>
    </xf>
    <xf numFmtId="0" fontId="6" fillId="0" borderId="41" xfId="2" applyFont="1" applyBorder="1" applyAlignment="1">
      <alignment horizontal="left" vertical="center" shrinkToFit="1"/>
    </xf>
    <xf numFmtId="0" fontId="6" fillId="0" borderId="43" xfId="2" applyFont="1" applyBorder="1" applyAlignment="1">
      <alignment horizontal="left" vertical="center" shrinkToFit="1"/>
    </xf>
    <xf numFmtId="0" fontId="6" fillId="0" borderId="134" xfId="2" applyFont="1" applyBorder="1" applyAlignment="1">
      <alignment horizontal="center" vertical="center" wrapText="1"/>
    </xf>
    <xf numFmtId="0" fontId="6" fillId="0" borderId="135" xfId="2" applyFont="1" applyBorder="1" applyAlignment="1">
      <alignment horizontal="center" vertical="center" wrapText="1"/>
    </xf>
    <xf numFmtId="0" fontId="6" fillId="0" borderId="144" xfId="2" applyFont="1" applyBorder="1" applyAlignment="1">
      <alignment horizontal="center" vertical="center" wrapText="1"/>
    </xf>
    <xf numFmtId="0" fontId="6" fillId="0" borderId="151" xfId="2" applyFont="1" applyBorder="1" applyAlignment="1">
      <alignment horizontal="center" vertical="center" wrapText="1"/>
    </xf>
    <xf numFmtId="0" fontId="1" fillId="0" borderId="43" xfId="1" applyBorder="1" applyAlignment="1">
      <alignment horizontal="left" vertical="center" shrinkToFit="1"/>
    </xf>
    <xf numFmtId="0" fontId="6" fillId="0" borderId="28" xfId="2" applyFont="1" applyBorder="1" applyAlignment="1">
      <alignment horizontal="left" vertical="center" shrinkToFit="1"/>
    </xf>
    <xf numFmtId="0" fontId="6" fillId="0" borderId="47" xfId="2" applyFont="1" applyBorder="1" applyAlignment="1">
      <alignment horizontal="left" vertical="center" shrinkToFit="1"/>
    </xf>
    <xf numFmtId="0" fontId="6" fillId="0" borderId="31" xfId="2" applyFont="1" applyBorder="1" applyAlignment="1">
      <alignment horizontal="left" vertical="center" shrinkToFit="1"/>
    </xf>
    <xf numFmtId="0" fontId="6" fillId="0" borderId="134" xfId="2" applyFont="1" applyBorder="1" applyAlignment="1">
      <alignment horizontal="center" vertical="center" wrapText="1" shrinkToFit="1"/>
    </xf>
    <xf numFmtId="0" fontId="6" fillId="0" borderId="135" xfId="2" applyFont="1" applyBorder="1" applyAlignment="1">
      <alignment horizontal="center" vertical="center" wrapText="1" shrinkToFit="1"/>
    </xf>
    <xf numFmtId="0" fontId="6" fillId="0" borderId="26" xfId="2" applyFont="1" applyBorder="1" applyAlignment="1">
      <alignment horizontal="left" vertical="center" shrinkToFit="1"/>
    </xf>
    <xf numFmtId="0" fontId="6" fillId="0" borderId="199" xfId="1" applyFont="1" applyBorder="1" applyAlignment="1">
      <alignment horizontal="center" vertical="center" wrapText="1" shrinkToFit="1"/>
    </xf>
    <xf numFmtId="0" fontId="6" fillId="0" borderId="200" xfId="1" applyFont="1" applyBorder="1" applyAlignment="1">
      <alignment horizontal="center" vertical="center" wrapText="1" shrinkToFit="1"/>
    </xf>
    <xf numFmtId="0" fontId="6" fillId="0" borderId="201" xfId="1" applyFont="1" applyBorder="1" applyAlignment="1">
      <alignment horizontal="center" vertical="center" wrapText="1" shrinkToFit="1"/>
    </xf>
    <xf numFmtId="0" fontId="6" fillId="0" borderId="202" xfId="2" applyFont="1" applyBorder="1" applyAlignment="1">
      <alignment horizontal="left" vertical="center" shrinkToFit="1"/>
    </xf>
    <xf numFmtId="0" fontId="6" fillId="0" borderId="200" xfId="2" applyFont="1" applyBorder="1" applyAlignment="1">
      <alignment horizontal="left" vertical="center" shrinkToFit="1"/>
    </xf>
    <xf numFmtId="0" fontId="6" fillId="0" borderId="161" xfId="2" applyFont="1" applyBorder="1" applyAlignment="1">
      <alignment horizontal="center" vertical="center" textRotation="255" shrinkToFit="1"/>
    </xf>
    <xf numFmtId="0" fontId="6" fillId="0" borderId="130" xfId="2" applyFont="1" applyBorder="1" applyAlignment="1">
      <alignment horizontal="center" vertical="center" textRotation="255" shrinkToFit="1"/>
    </xf>
    <xf numFmtId="0" fontId="6" fillId="0" borderId="14" xfId="2" applyFont="1" applyBorder="1" applyAlignment="1">
      <alignment horizontal="center" vertical="center" shrinkToFit="1"/>
    </xf>
    <xf numFmtId="0" fontId="6" fillId="0" borderId="89" xfId="2" applyFont="1" applyBorder="1" applyAlignment="1">
      <alignment horizontal="center" vertical="center" shrinkToFit="1"/>
    </xf>
    <xf numFmtId="0" fontId="6" fillId="0" borderId="142" xfId="2" applyFont="1" applyBorder="1" applyAlignment="1">
      <alignment horizontal="center" vertical="center" shrinkToFit="1"/>
    </xf>
    <xf numFmtId="0" fontId="6" fillId="0" borderId="143" xfId="2" applyFont="1" applyBorder="1" applyAlignment="1">
      <alignment horizontal="center" vertical="center" shrinkToFit="1"/>
    </xf>
    <xf numFmtId="0" fontId="6" fillId="0" borderId="15" xfId="2" applyFont="1" applyBorder="1" applyAlignment="1">
      <alignment horizontal="center" vertical="center" shrinkToFit="1"/>
    </xf>
    <xf numFmtId="0" fontId="6" fillId="0" borderId="121" xfId="2" applyFont="1" applyBorder="1" applyAlignment="1">
      <alignment horizontal="center" vertical="center" shrinkToFit="1"/>
    </xf>
    <xf numFmtId="0" fontId="15" fillId="0" borderId="161" xfId="2" applyFont="1" applyBorder="1" applyAlignment="1">
      <alignment horizontal="center" vertical="center" wrapText="1" shrinkToFit="1"/>
    </xf>
    <xf numFmtId="0" fontId="15" fillId="0" borderId="168" xfId="2" applyFont="1" applyBorder="1" applyAlignment="1">
      <alignment horizontal="center" vertical="center" wrapText="1" shrinkToFit="1"/>
    </xf>
    <xf numFmtId="0" fontId="15" fillId="0" borderId="130" xfId="2" applyFont="1" applyBorder="1" applyAlignment="1">
      <alignment horizontal="center" vertical="center" wrapText="1" shrinkToFit="1"/>
    </xf>
    <xf numFmtId="0" fontId="6" fillId="0" borderId="160" xfId="2" applyFont="1" applyBorder="1" applyAlignment="1">
      <alignment horizontal="left" vertical="center" shrinkToFit="1"/>
    </xf>
    <xf numFmtId="0" fontId="4" fillId="0" borderId="194" xfId="2" applyFont="1" applyBorder="1" applyAlignment="1">
      <alignment horizontal="center" vertical="center" wrapText="1" shrinkToFit="1"/>
    </xf>
    <xf numFmtId="0" fontId="4" fillId="0" borderId="188" xfId="2" applyFont="1" applyBorder="1" applyAlignment="1">
      <alignment horizontal="center" vertical="center" wrapText="1" shrinkToFit="1"/>
    </xf>
    <xf numFmtId="0" fontId="6" fillId="0" borderId="195" xfId="2" applyFont="1" applyBorder="1" applyAlignment="1">
      <alignment horizontal="left" vertical="center" shrinkToFit="1"/>
    </xf>
    <xf numFmtId="0" fontId="6" fillId="0" borderId="36" xfId="2" applyFont="1" applyBorder="1" applyAlignment="1">
      <alignment horizontal="left" vertical="center" shrinkToFit="1"/>
    </xf>
    <xf numFmtId="0" fontId="6" fillId="0" borderId="108" xfId="2" applyFont="1" applyBorder="1" applyAlignment="1">
      <alignment horizontal="center" vertical="center" shrinkToFit="1"/>
    </xf>
    <xf numFmtId="0" fontId="6" fillId="0" borderId="95" xfId="2" applyFont="1" applyBorder="1" applyAlignment="1">
      <alignment horizontal="center" vertical="center" shrinkToFit="1"/>
    </xf>
    <xf numFmtId="0" fontId="6" fillId="0" borderId="134" xfId="1" applyFont="1" applyBorder="1" applyAlignment="1">
      <alignment horizontal="center" vertical="center" wrapText="1" shrinkToFit="1"/>
    </xf>
    <xf numFmtId="0" fontId="6" fillId="0" borderId="135" xfId="1" applyFont="1" applyBorder="1" applyAlignment="1">
      <alignment horizontal="center" vertical="center" shrinkToFit="1"/>
    </xf>
    <xf numFmtId="0" fontId="6" fillId="0" borderId="144" xfId="1" applyFont="1" applyBorder="1" applyAlignment="1">
      <alignment horizontal="center" vertical="center" shrinkToFit="1"/>
    </xf>
    <xf numFmtId="0" fontId="6" fillId="0" borderId="151" xfId="1" applyFont="1" applyBorder="1" applyAlignment="1">
      <alignment horizontal="center" vertical="center" shrinkToFit="1"/>
    </xf>
    <xf numFmtId="0" fontId="6" fillId="0" borderId="142" xfId="1" applyFont="1" applyBorder="1" applyAlignment="1">
      <alignment horizontal="center" vertical="center" shrinkToFit="1"/>
    </xf>
    <xf numFmtId="0" fontId="6" fillId="0" borderId="143" xfId="1" applyFont="1" applyBorder="1" applyAlignment="1">
      <alignment horizontal="center" vertical="center" shrinkToFit="1"/>
    </xf>
    <xf numFmtId="0" fontId="15" fillId="0" borderId="95" xfId="2" applyFont="1" applyBorder="1" applyAlignment="1">
      <alignment horizontal="center" vertical="center" wrapText="1" shrinkToFit="1"/>
    </xf>
    <xf numFmtId="0" fontId="4" fillId="0" borderId="194" xfId="2" applyFont="1" applyBorder="1" applyAlignment="1">
      <alignment horizontal="center" vertical="center" wrapText="1" readingOrder="1"/>
    </xf>
    <xf numFmtId="0" fontId="4" fillId="0" borderId="169" xfId="2" applyFont="1" applyBorder="1" applyAlignment="1">
      <alignment horizontal="center" vertical="center" wrapText="1" readingOrder="1"/>
    </xf>
    <xf numFmtId="0" fontId="4" fillId="0" borderId="181" xfId="2" applyFont="1" applyBorder="1" applyAlignment="1">
      <alignment horizontal="center" vertical="center" wrapText="1" readingOrder="1"/>
    </xf>
    <xf numFmtId="0" fontId="6" fillId="0" borderId="161" xfId="2" applyFont="1" applyBorder="1" applyAlignment="1">
      <alignment horizontal="center" vertical="center" shrinkToFit="1"/>
    </xf>
    <xf numFmtId="0" fontId="6" fillId="0" borderId="168" xfId="2" applyFont="1" applyBorder="1" applyAlignment="1">
      <alignment horizontal="center" vertical="center" shrinkToFit="1"/>
    </xf>
    <xf numFmtId="0" fontId="6" fillId="0" borderId="130" xfId="2" applyFont="1" applyBorder="1" applyAlignment="1">
      <alignment horizontal="center" vertical="center" shrinkToFit="1"/>
    </xf>
    <xf numFmtId="0" fontId="6" fillId="0" borderId="194" xfId="2" applyFont="1" applyBorder="1" applyAlignment="1">
      <alignment horizontal="center" vertical="center" wrapText="1" shrinkToFit="1"/>
    </xf>
    <xf numFmtId="0" fontId="6" fillId="0" borderId="169" xfId="2" applyFont="1" applyBorder="1" applyAlignment="1">
      <alignment horizontal="center" vertical="center" wrapText="1" shrinkToFit="1"/>
    </xf>
    <xf numFmtId="0" fontId="6" fillId="0" borderId="161" xfId="1" applyFont="1" applyBorder="1" applyAlignment="1">
      <alignment horizontal="center" vertical="center" textRotation="255" wrapText="1"/>
    </xf>
    <xf numFmtId="0" fontId="6" fillId="0" borderId="168" xfId="1" applyFont="1" applyBorder="1" applyAlignment="1">
      <alignment horizontal="center" vertical="center" textRotation="255" wrapText="1"/>
    </xf>
    <xf numFmtId="0" fontId="6" fillId="0" borderId="95" xfId="1" applyFont="1" applyBorder="1" applyAlignment="1">
      <alignment horizontal="center" vertical="center" textRotation="255" wrapText="1"/>
    </xf>
    <xf numFmtId="0" fontId="6" fillId="0" borderId="169" xfId="2" applyFont="1" applyBorder="1" applyAlignment="1">
      <alignment horizontal="center" vertical="center" textRotation="255" shrinkToFit="1"/>
    </xf>
    <xf numFmtId="0" fontId="6" fillId="0" borderId="181" xfId="2" applyFont="1" applyBorder="1" applyAlignment="1">
      <alignment horizontal="center" vertical="center" textRotation="255" shrinkToFit="1"/>
    </xf>
    <xf numFmtId="0" fontId="6" fillId="0" borderId="134" xfId="1" applyFont="1" applyBorder="1" applyAlignment="1">
      <alignment vertical="center" wrapText="1" shrinkToFit="1"/>
    </xf>
    <xf numFmtId="0" fontId="6" fillId="0" borderId="135" xfId="1" applyFont="1" applyBorder="1" applyAlignment="1">
      <alignment vertical="center" wrapText="1" shrinkToFit="1"/>
    </xf>
    <xf numFmtId="0" fontId="6" fillId="0" borderId="144" xfId="1" applyFont="1" applyBorder="1" applyAlignment="1">
      <alignment vertical="center" wrapText="1" shrinkToFit="1"/>
    </xf>
    <xf numFmtId="0" fontId="6" fillId="0" borderId="151" xfId="1" applyFont="1" applyBorder="1" applyAlignment="1">
      <alignment vertical="center" wrapText="1" shrinkToFit="1"/>
    </xf>
    <xf numFmtId="0" fontId="6" fillId="0" borderId="142" xfId="1" applyFont="1" applyBorder="1" applyAlignment="1">
      <alignment vertical="center" wrapText="1" shrinkToFit="1"/>
    </xf>
    <xf numFmtId="0" fontId="6" fillId="0" borderId="143" xfId="1" applyFont="1" applyBorder="1" applyAlignment="1">
      <alignment vertical="center" wrapText="1" shrinkToFit="1"/>
    </xf>
    <xf numFmtId="0" fontId="4" fillId="0" borderId="184" xfId="2" applyFont="1" applyBorder="1" applyAlignment="1">
      <alignment horizontal="center" vertical="center" wrapText="1" readingOrder="1"/>
    </xf>
    <xf numFmtId="0" fontId="6" fillId="0" borderId="172" xfId="2" applyFont="1" applyBorder="1" applyAlignment="1">
      <alignment horizontal="left" vertical="center" shrinkToFit="1"/>
    </xf>
    <xf numFmtId="0" fontId="4" fillId="0" borderId="134" xfId="2" applyFont="1" applyBorder="1" applyAlignment="1">
      <alignment horizontal="left" vertical="center" shrinkToFit="1" readingOrder="1"/>
    </xf>
    <xf numFmtId="0" fontId="4" fillId="0" borderId="113" xfId="2" applyFont="1" applyBorder="1" applyAlignment="1">
      <alignment horizontal="left" vertical="center" shrinkToFit="1" readingOrder="1"/>
    </xf>
    <xf numFmtId="0" fontId="4" fillId="0" borderId="35" xfId="2" applyFont="1" applyBorder="1" applyAlignment="1">
      <alignment horizontal="left" vertical="center" shrinkToFit="1" readingOrder="1"/>
    </xf>
    <xf numFmtId="0" fontId="4" fillId="0" borderId="28" xfId="2" applyFont="1" applyBorder="1" applyAlignment="1">
      <alignment horizontal="left" vertical="center" shrinkToFit="1" readingOrder="1"/>
    </xf>
    <xf numFmtId="0" fontId="15" fillId="0" borderId="65" xfId="2" applyFont="1" applyBorder="1" applyAlignment="1">
      <alignment horizontal="left" vertical="center" shrinkToFit="1"/>
    </xf>
    <xf numFmtId="0" fontId="15" fillId="0" borderId="67" xfId="2" applyFont="1" applyBorder="1" applyAlignment="1">
      <alignment horizontal="left" vertical="center" shrinkToFit="1"/>
    </xf>
    <xf numFmtId="0" fontId="6" fillId="0" borderId="148" xfId="2" applyFont="1" applyBorder="1" applyAlignment="1">
      <alignment vertical="center" shrinkToFit="1"/>
    </xf>
    <xf numFmtId="0" fontId="6" fillId="0" borderId="61" xfId="2" applyFont="1" applyBorder="1" applyAlignment="1">
      <alignment vertical="center" shrinkToFit="1"/>
    </xf>
    <xf numFmtId="0" fontId="6" fillId="0" borderId="65" xfId="2" applyFont="1" applyBorder="1" applyAlignment="1">
      <alignment horizontal="center" vertical="center" shrinkToFit="1"/>
    </xf>
    <xf numFmtId="0" fontId="6" fillId="0" borderId="67" xfId="2" applyFont="1" applyBorder="1" applyAlignment="1">
      <alignment horizontal="center" vertical="center" shrinkToFit="1"/>
    </xf>
    <xf numFmtId="0" fontId="6" fillId="0" borderId="106" xfId="2" applyFont="1" applyBorder="1" applyAlignment="1">
      <alignment horizontal="center" vertical="center" shrinkToFit="1"/>
    </xf>
    <xf numFmtId="0" fontId="6" fillId="0" borderId="184" xfId="2" applyFont="1" applyBorder="1" applyAlignment="1">
      <alignment horizontal="center" vertical="center" wrapText="1" shrinkToFit="1"/>
    </xf>
    <xf numFmtId="0" fontId="6" fillId="0" borderId="188" xfId="2" applyFont="1" applyBorder="1" applyAlignment="1">
      <alignment horizontal="center" vertical="center" wrapText="1" shrinkToFit="1"/>
    </xf>
    <xf numFmtId="207" fontId="20" fillId="0" borderId="185" xfId="2" applyNumberFormat="1" applyFont="1" applyBorder="1" applyAlignment="1">
      <alignment horizontal="center" vertical="center" shrinkToFit="1"/>
    </xf>
    <xf numFmtId="207" fontId="20" fillId="0" borderId="126" xfId="2" applyNumberFormat="1" applyFont="1" applyBorder="1" applyAlignment="1">
      <alignment horizontal="center" vertical="center" shrinkToFit="1"/>
    </xf>
    <xf numFmtId="207" fontId="20" fillId="0" borderId="128" xfId="2" applyNumberFormat="1" applyFont="1" applyBorder="1" applyAlignment="1">
      <alignment horizontal="center" vertical="center" shrinkToFit="1"/>
    </xf>
    <xf numFmtId="0" fontId="6" fillId="0" borderId="170" xfId="2" applyFont="1" applyBorder="1" applyAlignment="1">
      <alignment horizontal="left" vertical="center" wrapText="1" shrinkToFit="1"/>
    </xf>
    <xf numFmtId="0" fontId="6" fillId="0" borderId="171" xfId="2" applyFont="1" applyBorder="1" applyAlignment="1">
      <alignment horizontal="left" vertical="center" wrapText="1" shrinkToFit="1"/>
    </xf>
    <xf numFmtId="0" fontId="6" fillId="0" borderId="173" xfId="2" applyFont="1" applyBorder="1" applyAlignment="1">
      <alignment horizontal="left" vertical="center" wrapText="1" shrinkToFit="1"/>
    </xf>
    <xf numFmtId="0" fontId="6" fillId="0" borderId="174" xfId="2" applyFont="1" applyBorder="1" applyAlignment="1">
      <alignment horizontal="left" vertical="center" wrapText="1" shrinkToFit="1"/>
    </xf>
    <xf numFmtId="0" fontId="6" fillId="0" borderId="175" xfId="2" applyFont="1" applyBorder="1" applyAlignment="1">
      <alignment horizontal="left" vertical="center" wrapText="1" shrinkToFit="1"/>
    </xf>
    <xf numFmtId="0" fontId="6" fillId="0" borderId="176" xfId="2" applyFont="1" applyBorder="1" applyAlignment="1">
      <alignment horizontal="left" vertical="center" wrapText="1" shrinkToFit="1"/>
    </xf>
    <xf numFmtId="207" fontId="20" fillId="0" borderId="171" xfId="2" applyNumberFormat="1" applyFont="1" applyBorder="1" applyAlignment="1">
      <alignment horizontal="center" vertical="center" shrinkToFit="1"/>
    </xf>
    <xf numFmtId="207" fontId="20" fillId="0" borderId="174" xfId="2" applyNumberFormat="1" applyFont="1" applyBorder="1" applyAlignment="1">
      <alignment horizontal="center" vertical="center" shrinkToFit="1"/>
    </xf>
    <xf numFmtId="207" fontId="20" fillId="0" borderId="176" xfId="2" applyNumberFormat="1" applyFont="1" applyBorder="1" applyAlignment="1">
      <alignment horizontal="center" vertical="center" shrinkToFit="1"/>
    </xf>
    <xf numFmtId="0" fontId="6" fillId="0" borderId="164" xfId="2" applyFont="1" applyBorder="1" applyAlignment="1">
      <alignment horizontal="center" vertical="center" shrinkToFit="1"/>
    </xf>
    <xf numFmtId="0" fontId="6" fillId="0" borderId="169" xfId="2" applyFont="1" applyBorder="1" applyAlignment="1">
      <alignment horizontal="center" vertical="center" shrinkToFit="1"/>
    </xf>
    <xf numFmtId="0" fontId="6" fillId="0" borderId="165" xfId="2" applyFont="1" applyBorder="1" applyAlignment="1">
      <alignment horizontal="left" vertical="center" shrinkToFit="1"/>
    </xf>
    <xf numFmtId="0" fontId="6" fillId="0" borderId="166" xfId="2" applyFont="1" applyBorder="1" applyAlignment="1">
      <alignment horizontal="left" vertical="center" shrinkToFit="1"/>
    </xf>
    <xf numFmtId="0" fontId="6" fillId="0" borderId="170" xfId="2" applyFont="1" applyBorder="1" applyAlignment="1">
      <alignment horizontal="left" vertical="center" shrinkToFit="1"/>
    </xf>
    <xf numFmtId="0" fontId="6" fillId="0" borderId="171" xfId="2" applyFont="1" applyBorder="1" applyAlignment="1">
      <alignment horizontal="left" vertical="center" shrinkToFit="1"/>
    </xf>
    <xf numFmtId="0" fontId="6" fillId="0" borderId="173" xfId="2" applyFont="1" applyBorder="1" applyAlignment="1">
      <alignment horizontal="left" vertical="center" shrinkToFit="1"/>
    </xf>
    <xf numFmtId="0" fontId="6" fillId="0" borderId="174" xfId="2" applyFont="1" applyBorder="1" applyAlignment="1">
      <alignment horizontal="left" vertical="center" shrinkToFit="1"/>
    </xf>
    <xf numFmtId="0" fontId="6" fillId="0" borderId="175" xfId="2" applyFont="1" applyBorder="1" applyAlignment="1">
      <alignment horizontal="left" vertical="center" shrinkToFit="1"/>
    </xf>
    <xf numFmtId="0" fontId="6" fillId="0" borderId="176" xfId="2" applyFont="1" applyBorder="1" applyAlignment="1">
      <alignment horizontal="left" vertical="center" shrinkToFit="1"/>
    </xf>
    <xf numFmtId="0" fontId="6" fillId="0" borderId="177" xfId="2" applyNumberFormat="1" applyFont="1" applyBorder="1" applyAlignment="1">
      <alignment horizontal="right" vertical="center" shrinkToFit="1"/>
    </xf>
    <xf numFmtId="0" fontId="6" fillId="0" borderId="49" xfId="2" applyNumberFormat="1" applyFont="1" applyBorder="1" applyAlignment="1">
      <alignment horizontal="right" vertical="center" shrinkToFit="1"/>
    </xf>
    <xf numFmtId="0" fontId="6" fillId="0" borderId="170" xfId="1" applyFont="1" applyBorder="1" applyAlignment="1">
      <alignment horizontal="left" vertical="center"/>
    </xf>
    <xf numFmtId="0" fontId="6" fillId="0" borderId="171" xfId="1" applyFont="1" applyBorder="1" applyAlignment="1">
      <alignment horizontal="left" vertical="center"/>
    </xf>
    <xf numFmtId="0" fontId="6" fillId="0" borderId="173" xfId="1" applyFont="1" applyBorder="1" applyAlignment="1">
      <alignment horizontal="left" vertical="center"/>
    </xf>
    <xf numFmtId="0" fontId="6" fillId="0" borderId="174" xfId="1" applyFont="1" applyBorder="1" applyAlignment="1">
      <alignment horizontal="left" vertical="center"/>
    </xf>
    <xf numFmtId="0" fontId="6" fillId="0" borderId="175" xfId="1" applyFont="1" applyBorder="1" applyAlignment="1">
      <alignment horizontal="left" vertical="center"/>
    </xf>
    <xf numFmtId="0" fontId="6" fillId="0" borderId="176" xfId="1" applyFont="1" applyBorder="1" applyAlignment="1">
      <alignment horizontal="left" vertical="center"/>
    </xf>
    <xf numFmtId="0" fontId="6" fillId="0" borderId="179" xfId="2" applyFont="1" applyBorder="1" applyAlignment="1">
      <alignment horizontal="center" vertical="center" shrinkToFit="1"/>
    </xf>
    <xf numFmtId="0" fontId="6" fillId="0" borderId="181" xfId="2" applyFont="1" applyBorder="1" applyAlignment="1">
      <alignment horizontal="center" vertical="center" shrinkToFit="1"/>
    </xf>
    <xf numFmtId="0" fontId="6" fillId="0" borderId="182" xfId="2" applyFont="1" applyBorder="1" applyAlignment="1">
      <alignment horizontal="center" vertical="center" shrinkToFit="1"/>
    </xf>
    <xf numFmtId="0" fontId="6" fillId="0" borderId="180" xfId="2" applyFont="1" applyBorder="1" applyAlignment="1">
      <alignment horizontal="left" vertical="center" shrinkToFit="1"/>
    </xf>
    <xf numFmtId="0" fontId="6" fillId="0" borderId="155" xfId="2" applyFont="1" applyBorder="1" applyAlignment="1">
      <alignment horizontal="left" vertical="center" shrinkToFit="1"/>
    </xf>
    <xf numFmtId="0" fontId="6" fillId="0" borderId="183" xfId="2" applyFont="1" applyBorder="1" applyAlignment="1">
      <alignment horizontal="left" vertical="center" shrinkToFit="1"/>
    </xf>
    <xf numFmtId="0" fontId="6" fillId="0" borderId="178" xfId="2" applyFont="1" applyBorder="1" applyAlignment="1">
      <alignment horizontal="left" vertical="center" shrinkToFit="1"/>
    </xf>
    <xf numFmtId="0" fontId="6" fillId="0" borderId="117" xfId="2" applyFont="1" applyBorder="1" applyAlignment="1">
      <alignment horizontal="left" vertical="center" shrinkToFit="1"/>
    </xf>
    <xf numFmtId="0" fontId="6" fillId="0" borderId="191" xfId="2" applyFont="1" applyBorder="1" applyAlignment="1">
      <alignment horizontal="left" vertical="center" shrinkToFit="1"/>
    </xf>
    <xf numFmtId="0" fontId="6" fillId="0" borderId="192" xfId="2" applyFont="1" applyBorder="1" applyAlignment="1">
      <alignment horizontal="left" vertical="center" shrinkToFit="1"/>
    </xf>
    <xf numFmtId="0" fontId="6" fillId="0" borderId="51" xfId="2" applyFont="1" applyBorder="1" applyAlignment="1">
      <alignment vertical="center" shrinkToFit="1"/>
    </xf>
    <xf numFmtId="0" fontId="6" fillId="0" borderId="19" xfId="2" applyFont="1" applyBorder="1" applyAlignment="1">
      <alignment vertical="center" shrinkToFit="1"/>
    </xf>
    <xf numFmtId="0" fontId="6" fillId="0" borderId="139" xfId="2" applyFont="1" applyBorder="1" applyAlignment="1">
      <alignment horizontal="right" vertical="center" shrinkToFit="1"/>
    </xf>
    <xf numFmtId="0" fontId="6" fillId="0" borderId="140" xfId="2" applyFont="1" applyBorder="1" applyAlignment="1">
      <alignment horizontal="right" vertical="center" shrinkToFit="1"/>
    </xf>
    <xf numFmtId="0" fontId="6" fillId="0" borderId="35" xfId="2" applyFont="1" applyBorder="1" applyAlignment="1">
      <alignment vertical="center" shrinkToFit="1"/>
    </xf>
    <xf numFmtId="0" fontId="6" fillId="0" borderId="28" xfId="2" applyFont="1" applyBorder="1" applyAlignment="1">
      <alignment vertical="center" shrinkToFit="1"/>
    </xf>
    <xf numFmtId="0" fontId="6" fillId="0" borderId="28" xfId="2" applyFont="1" applyBorder="1" applyAlignment="1">
      <alignment horizontal="right" vertical="center" shrinkToFit="1"/>
    </xf>
    <xf numFmtId="0" fontId="6" fillId="0" borderId="39" xfId="2" applyFont="1" applyBorder="1" applyAlignment="1">
      <alignment horizontal="right" vertical="center" shrinkToFit="1"/>
    </xf>
    <xf numFmtId="0" fontId="6" fillId="0" borderId="37" xfId="2" applyFont="1" applyBorder="1" applyAlignment="1">
      <alignment vertical="center" shrinkToFit="1"/>
    </xf>
    <xf numFmtId="0" fontId="6" fillId="0" borderId="36" xfId="2" applyFont="1" applyBorder="1" applyAlignment="1">
      <alignment vertical="center" shrinkToFit="1"/>
    </xf>
    <xf numFmtId="0" fontId="6" fillId="0" borderId="65" xfId="2" applyFont="1" applyBorder="1" applyAlignment="1">
      <alignment vertical="center" shrinkToFit="1"/>
    </xf>
    <xf numFmtId="0" fontId="6" fillId="0" borderId="67" xfId="2" applyFont="1" applyBorder="1" applyAlignment="1">
      <alignment vertical="center" shrinkToFit="1"/>
    </xf>
    <xf numFmtId="0" fontId="6" fillId="0" borderId="67" xfId="2" applyFont="1" applyBorder="1" applyAlignment="1">
      <alignment horizontal="right" vertical="center" shrinkToFit="1"/>
    </xf>
    <xf numFmtId="0" fontId="6" fillId="0" borderId="106" xfId="2" applyFont="1" applyBorder="1" applyAlignment="1">
      <alignment horizontal="right" vertical="center" shrinkToFit="1"/>
    </xf>
    <xf numFmtId="49" fontId="1" fillId="0" borderId="144" xfId="1" applyNumberFormat="1" applyFont="1" applyBorder="1" applyAlignment="1">
      <alignment horizontal="left" vertical="center"/>
    </xf>
    <xf numFmtId="49" fontId="1" fillId="0" borderId="0" xfId="1" applyNumberFormat="1" applyFont="1" applyBorder="1" applyAlignment="1">
      <alignment horizontal="left" vertical="center"/>
    </xf>
    <xf numFmtId="0" fontId="6" fillId="16" borderId="94" xfId="1" applyFont="1" applyFill="1" applyBorder="1" applyAlignment="1">
      <alignment horizontal="center" vertical="center"/>
    </xf>
    <xf numFmtId="0" fontId="6" fillId="0" borderId="105" xfId="3" applyFont="1" applyBorder="1" applyAlignment="1">
      <alignment horizontal="right" vertical="center"/>
    </xf>
    <xf numFmtId="0" fontId="6" fillId="0" borderId="136" xfId="3" applyFont="1" applyBorder="1" applyAlignment="1">
      <alignment horizontal="right" vertical="center"/>
    </xf>
    <xf numFmtId="0" fontId="6" fillId="0" borderId="137" xfId="3" applyFont="1" applyBorder="1" applyAlignment="1">
      <alignment horizontal="right" vertical="center"/>
    </xf>
    <xf numFmtId="0" fontId="6" fillId="0" borderId="150" xfId="3" applyFont="1" applyBorder="1" applyAlignment="1">
      <alignment horizontal="center" vertical="center"/>
    </xf>
    <xf numFmtId="0" fontId="6" fillId="0" borderId="135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151" xfId="3" applyFont="1" applyBorder="1" applyAlignment="1">
      <alignment horizontal="center" vertical="center"/>
    </xf>
    <xf numFmtId="0" fontId="6" fillId="0" borderId="80" xfId="3" applyFont="1" applyBorder="1" applyAlignment="1">
      <alignment horizontal="center" vertical="center"/>
    </xf>
    <xf numFmtId="0" fontId="6" fillId="0" borderId="143" xfId="3" applyFont="1" applyBorder="1" applyAlignment="1">
      <alignment horizontal="center" vertical="center"/>
    </xf>
    <xf numFmtId="0" fontId="6" fillId="0" borderId="179" xfId="3" applyFont="1" applyBorder="1" applyAlignment="1">
      <alignment vertical="center" shrinkToFit="1"/>
    </xf>
    <xf numFmtId="0" fontId="6" fillId="0" borderId="186" xfId="3" applyFont="1" applyBorder="1" applyAlignment="1">
      <alignment vertical="center" shrinkToFit="1"/>
    </xf>
    <xf numFmtId="0" fontId="6" fillId="0" borderId="180" xfId="3" applyFont="1" applyBorder="1" applyAlignment="1">
      <alignment vertical="center" shrinkToFit="1"/>
    </xf>
    <xf numFmtId="0" fontId="6" fillId="0" borderId="87" xfId="3" applyFont="1" applyBorder="1" applyAlignment="1">
      <alignment vertical="center" shrinkToFit="1"/>
    </xf>
    <xf numFmtId="0" fontId="6" fillId="0" borderId="227" xfId="3" applyFont="1" applyBorder="1" applyAlignment="1">
      <alignment vertical="center" shrinkToFit="1"/>
    </xf>
    <xf numFmtId="0" fontId="6" fillId="0" borderId="187" xfId="3" applyFont="1" applyBorder="1" applyAlignment="1">
      <alignment vertical="center" shrinkToFit="1"/>
    </xf>
    <xf numFmtId="0" fontId="6" fillId="0" borderId="155" xfId="3" applyFont="1" applyBorder="1" applyAlignment="1">
      <alignment vertical="center" shrinkToFit="1"/>
    </xf>
    <xf numFmtId="0" fontId="6" fillId="0" borderId="86" xfId="3" applyFont="1" applyBorder="1" applyAlignment="1">
      <alignment vertical="center" shrinkToFit="1"/>
    </xf>
    <xf numFmtId="0" fontId="6" fillId="0" borderId="182" xfId="3" applyFont="1" applyBorder="1" applyAlignment="1">
      <alignment vertical="center" shrinkToFit="1"/>
    </xf>
    <xf numFmtId="0" fontId="6" fillId="0" borderId="228" xfId="3" applyFont="1" applyBorder="1" applyAlignment="1">
      <alignment vertical="center" shrinkToFit="1"/>
    </xf>
    <xf numFmtId="0" fontId="6" fillId="0" borderId="183" xfId="3" applyFont="1" applyBorder="1" applyAlignment="1">
      <alignment vertical="center" shrinkToFit="1"/>
    </xf>
    <xf numFmtId="0" fontId="6" fillId="0" borderId="229" xfId="3" applyFont="1" applyBorder="1" applyAlignment="1">
      <alignment vertical="center" shrinkToFit="1"/>
    </xf>
    <xf numFmtId="201" fontId="6" fillId="0" borderId="24" xfId="3" applyNumberFormat="1" applyFont="1" applyBorder="1" applyAlignment="1">
      <alignment horizontal="center" vertical="center"/>
    </xf>
    <xf numFmtId="201" fontId="6" fillId="0" borderId="137" xfId="3" applyNumberFormat="1" applyFont="1" applyBorder="1" applyAlignment="1">
      <alignment horizontal="center" vertical="center"/>
    </xf>
    <xf numFmtId="0" fontId="6" fillId="0" borderId="190" xfId="3" applyFont="1" applyFill="1" applyBorder="1" applyAlignment="1">
      <alignment vertical="center" shrinkToFit="1"/>
    </xf>
    <xf numFmtId="0" fontId="6" fillId="0" borderId="230" xfId="3" applyFont="1" applyFill="1" applyBorder="1" applyAlignment="1">
      <alignment vertical="center" shrinkToFit="1"/>
    </xf>
    <xf numFmtId="0" fontId="6" fillId="0" borderId="231" xfId="3" applyFont="1" applyFill="1" applyBorder="1" applyAlignment="1">
      <alignment vertical="center" shrinkToFit="1"/>
    </xf>
    <xf numFmtId="0" fontId="6" fillId="0" borderId="232" xfId="3" applyFont="1" applyFill="1" applyBorder="1" applyAlignment="1">
      <alignment vertical="center" shrinkToFit="1"/>
    </xf>
    <xf numFmtId="49" fontId="6" fillId="0" borderId="65" xfId="3" applyNumberFormat="1" applyFont="1" applyBorder="1" applyAlignment="1">
      <alignment vertical="center"/>
    </xf>
    <xf numFmtId="49" fontId="6" fillId="0" borderId="67" xfId="3" applyNumberFormat="1" applyFont="1" applyBorder="1" applyAlignment="1">
      <alignment vertical="center"/>
    </xf>
    <xf numFmtId="49" fontId="6" fillId="0" borderId="106" xfId="3" applyNumberFormat="1" applyFont="1" applyBorder="1" applyAlignment="1">
      <alignment vertical="center"/>
    </xf>
    <xf numFmtId="0" fontId="6" fillId="0" borderId="220" xfId="3" applyFont="1" applyBorder="1" applyAlignment="1">
      <alignment horizontal="center" vertical="center"/>
    </xf>
    <xf numFmtId="0" fontId="6" fillId="0" borderId="222" xfId="3" applyFont="1" applyBorder="1" applyAlignment="1">
      <alignment horizontal="center" vertical="center"/>
    </xf>
    <xf numFmtId="0" fontId="6" fillId="0" borderId="223" xfId="3" applyFont="1" applyBorder="1" applyAlignment="1">
      <alignment vertical="center" shrinkToFit="1"/>
    </xf>
    <xf numFmtId="0" fontId="6" fillId="0" borderId="224" xfId="3" applyFont="1" applyBorder="1" applyAlignment="1">
      <alignment vertical="center" shrinkToFit="1"/>
    </xf>
    <xf numFmtId="0" fontId="6" fillId="0" borderId="225" xfId="3" applyFont="1" applyBorder="1" applyAlignment="1">
      <alignment vertical="center" shrinkToFit="1"/>
    </xf>
    <xf numFmtId="0" fontId="6" fillId="0" borderId="226" xfId="3" applyFont="1" applyBorder="1" applyAlignment="1">
      <alignment vertical="center" shrinkToFit="1"/>
    </xf>
    <xf numFmtId="0" fontId="6" fillId="0" borderId="18" xfId="3" applyFont="1" applyBorder="1" applyAlignment="1">
      <alignment horizontal="center" vertical="center" shrinkToFit="1"/>
    </xf>
    <xf numFmtId="0" fontId="6" fillId="0" borderId="149" xfId="3" applyFont="1" applyBorder="1" applyAlignment="1">
      <alignment horizontal="center" vertical="center" shrinkToFit="1"/>
    </xf>
    <xf numFmtId="0" fontId="6" fillId="0" borderId="2" xfId="3" applyFont="1" applyBorder="1" applyAlignment="1">
      <alignment horizontal="center" vertical="center" shrinkToFit="1"/>
    </xf>
    <xf numFmtId="0" fontId="6" fillId="0" borderId="151" xfId="3" applyFont="1" applyBorder="1" applyAlignment="1">
      <alignment horizontal="center" vertical="center" shrinkToFit="1"/>
    </xf>
    <xf numFmtId="0" fontId="6" fillId="0" borderId="105" xfId="3" applyFont="1" applyBorder="1" applyAlignment="1">
      <alignment horizontal="center" vertical="center" shrinkToFit="1"/>
    </xf>
    <xf numFmtId="0" fontId="6" fillId="0" borderId="103" xfId="3" applyFont="1" applyBorder="1" applyAlignment="1">
      <alignment horizontal="center" vertical="center" shrinkToFit="1"/>
    </xf>
    <xf numFmtId="0" fontId="2" fillId="0" borderId="233" xfId="3" applyFont="1" applyBorder="1" applyAlignment="1">
      <alignment horizontal="center" vertical="center"/>
    </xf>
    <xf numFmtId="0" fontId="2" fillId="0" borderId="244" xfId="3" applyFont="1" applyBorder="1" applyAlignment="1">
      <alignment horizontal="center" vertical="center"/>
    </xf>
    <xf numFmtId="49" fontId="6" fillId="0" borderId="37" xfId="3" applyNumberFormat="1" applyFont="1" applyBorder="1" applyAlignment="1">
      <alignment horizontal="center" vertical="center"/>
    </xf>
    <xf numFmtId="49" fontId="6" fillId="0" borderId="144" xfId="3" applyNumberFormat="1" applyFont="1" applyBorder="1" applyAlignment="1">
      <alignment horizontal="center" vertical="center"/>
    </xf>
    <xf numFmtId="49" fontId="6" fillId="0" borderId="41" xfId="3" applyNumberFormat="1" applyFont="1" applyBorder="1" applyAlignment="1">
      <alignment horizontal="center" vertical="center"/>
    </xf>
    <xf numFmtId="0" fontId="6" fillId="2" borderId="160" xfId="3" applyFont="1" applyFill="1" applyBorder="1" applyAlignment="1">
      <alignment horizontal="center" vertical="center" shrinkToFit="1"/>
    </xf>
    <xf numFmtId="0" fontId="6" fillId="2" borderId="28" xfId="3" applyFont="1" applyFill="1" applyBorder="1" applyAlignment="1">
      <alignment horizontal="center" vertical="center" shrinkToFit="1"/>
    </xf>
    <xf numFmtId="0" fontId="6" fillId="11" borderId="160" xfId="3" applyFont="1" applyFill="1" applyBorder="1" applyAlignment="1">
      <alignment horizontal="center" vertical="center" shrinkToFit="1"/>
    </xf>
    <xf numFmtId="0" fontId="6" fillId="11" borderId="28" xfId="3" applyFont="1" applyFill="1" applyBorder="1" applyAlignment="1">
      <alignment horizontal="center" vertical="center" shrinkToFit="1"/>
    </xf>
    <xf numFmtId="0" fontId="6" fillId="0" borderId="65" xfId="3" applyFont="1" applyBorder="1" applyAlignment="1">
      <alignment horizontal="center" vertical="center"/>
    </xf>
    <xf numFmtId="0" fontId="6" fillId="0" borderId="67" xfId="3" applyFont="1" applyBorder="1" applyAlignment="1">
      <alignment horizontal="center" vertical="center"/>
    </xf>
    <xf numFmtId="0" fontId="6" fillId="0" borderId="237" xfId="3" applyFont="1" applyBorder="1" applyAlignment="1">
      <alignment horizontal="center" vertical="center"/>
    </xf>
    <xf numFmtId="0" fontId="6" fillId="0" borderId="18" xfId="3" applyFont="1" applyBorder="1" applyAlignment="1">
      <alignment horizontal="center" vertical="center"/>
    </xf>
    <xf numFmtId="0" fontId="6" fillId="0" borderId="149" xfId="3" applyFont="1" applyBorder="1" applyAlignment="1">
      <alignment horizontal="center" vertical="center"/>
    </xf>
    <xf numFmtId="0" fontId="6" fillId="0" borderId="248" xfId="3" applyFont="1" applyBorder="1" applyAlignment="1">
      <alignment horizontal="center" vertical="center"/>
    </xf>
    <xf numFmtId="0" fontId="6" fillId="0" borderId="249" xfId="3" applyFont="1" applyBorder="1" applyAlignment="1">
      <alignment horizontal="center" vertical="center"/>
    </xf>
    <xf numFmtId="0" fontId="4" fillId="0" borderId="194" xfId="3" applyFont="1" applyBorder="1" applyAlignment="1">
      <alignment horizontal="center" vertical="center" wrapText="1"/>
    </xf>
    <xf numFmtId="0" fontId="4" fillId="0" borderId="181" xfId="3" applyFont="1" applyBorder="1" applyAlignment="1">
      <alignment horizontal="center" vertical="center" wrapText="1"/>
    </xf>
    <xf numFmtId="192" fontId="6" fillId="2" borderId="35" xfId="3" applyNumberFormat="1" applyFont="1" applyFill="1" applyBorder="1" applyAlignment="1">
      <alignment horizontal="left" vertical="center"/>
    </xf>
    <xf numFmtId="192" fontId="6" fillId="2" borderId="28" xfId="3" applyNumberFormat="1" applyFont="1" applyFill="1" applyBorder="1" applyAlignment="1">
      <alignment horizontal="left" vertical="center"/>
    </xf>
    <xf numFmtId="192" fontId="6" fillId="4" borderId="35" xfId="3" applyNumberFormat="1" applyFont="1" applyFill="1" applyBorder="1" applyAlignment="1">
      <alignment horizontal="left" vertical="center"/>
    </xf>
    <xf numFmtId="192" fontId="6" fillId="4" borderId="28" xfId="3" applyNumberFormat="1" applyFont="1" applyFill="1" applyBorder="1" applyAlignment="1">
      <alignment horizontal="left" vertical="center"/>
    </xf>
    <xf numFmtId="0" fontId="6" fillId="0" borderId="19" xfId="3" applyFont="1" applyBorder="1" applyAlignment="1">
      <alignment horizontal="center" vertical="center" shrinkToFit="1"/>
    </xf>
    <xf numFmtId="0" fontId="6" fillId="0" borderId="0" xfId="3" applyFont="1" applyBorder="1" applyAlignment="1">
      <alignment horizontal="center" vertical="center" shrinkToFit="1"/>
    </xf>
    <xf numFmtId="0" fontId="6" fillId="0" borderId="94" xfId="3" applyFont="1" applyBorder="1" applyAlignment="1">
      <alignment horizontal="center" vertical="center" shrinkToFit="1"/>
    </xf>
    <xf numFmtId="49" fontId="6" fillId="4" borderId="64" xfId="3" applyNumberFormat="1" applyFont="1" applyFill="1" applyBorder="1" applyAlignment="1">
      <alignment horizontal="left" vertical="center"/>
    </xf>
    <xf numFmtId="49" fontId="6" fillId="4" borderId="139" xfId="3" applyNumberFormat="1" applyFont="1" applyFill="1" applyBorder="1" applyAlignment="1">
      <alignment horizontal="left" vertical="center"/>
    </xf>
    <xf numFmtId="49" fontId="6" fillId="2" borderId="35" xfId="3" applyNumberFormat="1" applyFont="1" applyFill="1" applyBorder="1" applyAlignment="1">
      <alignment horizontal="left" vertical="center"/>
    </xf>
    <xf numFmtId="49" fontId="6" fillId="2" borderId="28" xfId="3" applyNumberFormat="1" applyFont="1" applyFill="1" applyBorder="1" applyAlignment="1">
      <alignment horizontal="left" vertical="center"/>
    </xf>
    <xf numFmtId="192" fontId="6" fillId="11" borderId="35" xfId="3" applyNumberFormat="1" applyFont="1" applyFill="1" applyBorder="1" applyAlignment="1">
      <alignment horizontal="left" vertical="center"/>
    </xf>
    <xf numFmtId="192" fontId="6" fillId="11" borderId="28" xfId="3" applyNumberFormat="1" applyFont="1" applyFill="1" applyBorder="1" applyAlignment="1">
      <alignment horizontal="left" vertical="center"/>
    </xf>
    <xf numFmtId="192" fontId="6" fillId="2" borderId="65" xfId="3" applyNumberFormat="1" applyFont="1" applyFill="1" applyBorder="1" applyAlignment="1">
      <alignment horizontal="left" vertical="center"/>
    </xf>
    <xf numFmtId="192" fontId="6" fillId="2" borderId="67" xfId="3" applyNumberFormat="1" applyFont="1" applyFill="1" applyBorder="1" applyAlignment="1">
      <alignment horizontal="left" vertical="center"/>
    </xf>
    <xf numFmtId="0" fontId="6" fillId="0" borderId="238" xfId="3" applyFont="1" applyBorder="1" applyAlignment="1">
      <alignment horizontal="center" vertical="center" wrapText="1"/>
    </xf>
    <xf numFmtId="0" fontId="6" fillId="0" borderId="239" xfId="3" applyFont="1" applyBorder="1" applyAlignment="1">
      <alignment horizontal="center" vertical="center" wrapText="1"/>
    </xf>
    <xf numFmtId="0" fontId="6" fillId="0" borderId="54" xfId="3" applyFont="1" applyFill="1" applyBorder="1" applyAlignment="1">
      <alignment horizontal="center" vertical="center" wrapText="1" shrinkToFit="1"/>
    </xf>
    <xf numFmtId="0" fontId="6" fillId="0" borderId="8" xfId="3" applyFont="1" applyFill="1" applyBorder="1" applyAlignment="1">
      <alignment horizontal="center" vertical="center" wrapText="1" shrinkToFit="1"/>
    </xf>
    <xf numFmtId="0" fontId="6" fillId="0" borderId="9" xfId="3" applyFont="1" applyFill="1" applyBorder="1" applyAlignment="1">
      <alignment horizontal="center" vertical="center" wrapText="1" shrinkToFit="1"/>
    </xf>
    <xf numFmtId="0" fontId="6" fillId="0" borderId="161" xfId="2" applyFont="1" applyBorder="1" applyAlignment="1">
      <alignment horizontal="right" vertical="center" textRotation="255" wrapText="1"/>
    </xf>
    <xf numFmtId="0" fontId="6" fillId="0" borderId="168" xfId="2" applyFont="1" applyBorder="1" applyAlignment="1">
      <alignment horizontal="right" vertical="center" textRotation="255"/>
    </xf>
    <xf numFmtId="0" fontId="6" fillId="0" borderId="95" xfId="2" applyFont="1" applyBorder="1" applyAlignment="1">
      <alignment horizontal="right" vertical="center" textRotation="255"/>
    </xf>
    <xf numFmtId="0" fontId="6" fillId="0" borderId="76" xfId="2" applyFont="1" applyBorder="1" applyAlignment="1">
      <alignment horizontal="center" vertical="center" wrapText="1"/>
    </xf>
    <xf numFmtId="0" fontId="6" fillId="0" borderId="129" xfId="2" applyFont="1" applyBorder="1" applyAlignment="1">
      <alignment horizontal="center" vertical="center" wrapText="1"/>
    </xf>
    <xf numFmtId="0" fontId="6" fillId="0" borderId="81" xfId="2" applyFont="1" applyBorder="1" applyAlignment="1">
      <alignment horizontal="center" vertical="center" wrapText="1"/>
    </xf>
    <xf numFmtId="0" fontId="6" fillId="0" borderId="83" xfId="2" applyFont="1" applyBorder="1" applyAlignment="1">
      <alignment horizontal="center" vertical="center" wrapText="1"/>
    </xf>
    <xf numFmtId="0" fontId="6" fillId="0" borderId="161" xfId="2" applyFont="1" applyBorder="1" applyAlignment="1">
      <alignment horizontal="center" vertical="center" textRotation="255" wrapText="1"/>
    </xf>
    <xf numFmtId="0" fontId="6" fillId="0" borderId="168" xfId="2" applyFont="1" applyBorder="1" applyAlignment="1">
      <alignment horizontal="center" vertical="center" textRotation="255"/>
    </xf>
    <xf numFmtId="0" fontId="6" fillId="0" borderId="95" xfId="2" applyFont="1" applyBorder="1" applyAlignment="1">
      <alignment horizontal="center" vertical="center" textRotation="255"/>
    </xf>
    <xf numFmtId="0" fontId="3" fillId="0" borderId="0" xfId="3" applyFont="1" applyFill="1" applyBorder="1" applyAlignment="1">
      <alignment horizontal="right" vertical="center" shrinkToFit="1"/>
    </xf>
    <xf numFmtId="0" fontId="7" fillId="0" borderId="0" xfId="3" applyFont="1" applyFill="1" applyAlignment="1">
      <alignment horizontal="center" vertical="center"/>
    </xf>
    <xf numFmtId="0" fontId="3" fillId="0" borderId="94" xfId="3" applyFont="1" applyFill="1" applyBorder="1" applyAlignment="1">
      <alignment horizontal="center" vertical="center" shrinkToFit="1"/>
    </xf>
    <xf numFmtId="0" fontId="6" fillId="0" borderId="105" xfId="3" applyFont="1" applyBorder="1" applyAlignment="1">
      <alignment horizontal="center" vertical="center"/>
    </xf>
    <xf numFmtId="0" fontId="6" fillId="0" borderId="103" xfId="3" applyFont="1" applyBorder="1" applyAlignment="1">
      <alignment horizontal="center" vertical="center"/>
    </xf>
    <xf numFmtId="0" fontId="6" fillId="0" borderId="148" xfId="3" applyFont="1" applyBorder="1" applyAlignment="1">
      <alignment horizontal="center" vertical="center"/>
    </xf>
    <xf numFmtId="0" fontId="6" fillId="0" borderId="92" xfId="3" applyFont="1" applyBorder="1" applyAlignment="1">
      <alignment horizontal="center" vertical="center"/>
    </xf>
    <xf numFmtId="201" fontId="6" fillId="0" borderId="148" xfId="3" applyNumberFormat="1" applyFont="1" applyBorder="1" applyAlignment="1">
      <alignment horizontal="center" vertical="center"/>
    </xf>
    <xf numFmtId="201" fontId="6" fillId="0" borderId="92" xfId="3" applyNumberFormat="1" applyFont="1" applyBorder="1" applyAlignment="1">
      <alignment horizontal="center" vertical="center"/>
    </xf>
    <xf numFmtId="202" fontId="6" fillId="0" borderId="74" xfId="3" applyNumberFormat="1" applyFont="1" applyBorder="1" applyAlignment="1">
      <alignment horizontal="center" vertical="center"/>
    </xf>
    <xf numFmtId="202" fontId="6" fillId="0" borderId="93" xfId="3" applyNumberFormat="1" applyFont="1" applyBorder="1" applyAlignment="1">
      <alignment horizontal="center" vertical="center"/>
    </xf>
    <xf numFmtId="0" fontId="6" fillId="0" borderId="76" xfId="2" applyFont="1" applyBorder="1" applyAlignment="1">
      <alignment horizontal="center" vertical="center"/>
    </xf>
    <xf numFmtId="0" fontId="6" fillId="0" borderId="129" xfId="2" applyFont="1" applyBorder="1" applyAlignment="1">
      <alignment horizontal="center" vertical="center"/>
    </xf>
    <xf numFmtId="0" fontId="6" fillId="0" borderId="81" xfId="2" applyFont="1" applyBorder="1" applyAlignment="1">
      <alignment horizontal="center" vertical="center"/>
    </xf>
    <xf numFmtId="0" fontId="6" fillId="0" borderId="22" xfId="3" applyFont="1" applyBorder="1" applyAlignment="1">
      <alignment horizontal="center" vertical="center" shrinkToFit="1"/>
    </xf>
    <xf numFmtId="0" fontId="6" fillId="0" borderId="129" xfId="3" applyFont="1" applyBorder="1" applyAlignment="1">
      <alignment horizontal="center" vertical="center" shrinkToFit="1"/>
    </xf>
    <xf numFmtId="0" fontId="6" fillId="0" borderId="142" xfId="3" applyFont="1" applyBorder="1" applyAlignment="1">
      <alignment horizontal="center" vertical="center" shrinkToFit="1"/>
    </xf>
    <xf numFmtId="0" fontId="0" fillId="0" borderId="36" xfId="3" applyFont="1" applyBorder="1" applyAlignment="1">
      <alignment horizontal="left" vertical="center" shrinkToFit="1"/>
    </xf>
    <xf numFmtId="0" fontId="0" fillId="0" borderId="31" xfId="3" applyFont="1" applyBorder="1" applyAlignment="1">
      <alignment horizontal="left" vertical="center" shrinkToFit="1"/>
    </xf>
    <xf numFmtId="0" fontId="6" fillId="0" borderId="22" xfId="3" applyFont="1" applyBorder="1" applyAlignment="1">
      <alignment horizontal="center" vertical="center" wrapText="1"/>
    </xf>
    <xf numFmtId="0" fontId="6" fillId="0" borderId="129" xfId="3" applyFont="1" applyBorder="1" applyAlignment="1">
      <alignment horizontal="center" vertical="center" wrapText="1"/>
    </xf>
    <xf numFmtId="0" fontId="6" fillId="0" borderId="83" xfId="3" applyFont="1" applyBorder="1" applyAlignment="1">
      <alignment horizontal="center" vertical="center" wrapText="1"/>
    </xf>
    <xf numFmtId="0" fontId="6" fillId="0" borderId="65" xfId="2" applyFont="1" applyBorder="1" applyAlignment="1">
      <alignment horizontal="left" vertical="center" shrinkToFit="1"/>
    </xf>
    <xf numFmtId="0" fontId="6" fillId="0" borderId="67" xfId="2" applyFont="1" applyBorder="1" applyAlignment="1">
      <alignment horizontal="left" vertical="center" shrinkToFit="1"/>
    </xf>
    <xf numFmtId="0" fontId="6" fillId="0" borderId="161" xfId="3" applyFont="1" applyBorder="1" applyAlignment="1">
      <alignment horizontal="center" vertical="center" textRotation="255" wrapText="1"/>
    </xf>
    <xf numFmtId="0" fontId="6" fillId="0" borderId="168" xfId="3" applyFont="1" applyBorder="1" applyAlignment="1">
      <alignment horizontal="center" vertical="center" textRotation="255" wrapText="1"/>
    </xf>
    <xf numFmtId="0" fontId="6" fillId="0" borderId="95" xfId="3" applyFont="1" applyBorder="1" applyAlignment="1">
      <alignment horizontal="center" vertical="center" textRotation="255" wrapText="1"/>
    </xf>
    <xf numFmtId="0" fontId="6" fillId="0" borderId="76" xfId="3" applyFont="1" applyBorder="1" applyAlignment="1">
      <alignment horizontal="center" vertical="center" wrapText="1"/>
    </xf>
    <xf numFmtId="0" fontId="6" fillId="0" borderId="81" xfId="3" applyFont="1" applyBorder="1" applyAlignment="1">
      <alignment horizontal="center" vertical="center" wrapText="1"/>
    </xf>
    <xf numFmtId="0" fontId="15" fillId="0" borderId="164" xfId="2" applyFont="1" applyBorder="1" applyAlignment="1">
      <alignment horizontal="center" vertical="center" wrapText="1" shrinkToFit="1"/>
    </xf>
    <xf numFmtId="0" fontId="15" fillId="0" borderId="181" xfId="2" applyFont="1" applyBorder="1" applyAlignment="1">
      <alignment horizontal="center" vertical="center" wrapText="1" shrinkToFit="1"/>
    </xf>
    <xf numFmtId="0" fontId="0" fillId="0" borderId="28" xfId="3" applyFont="1" applyBorder="1" applyAlignment="1">
      <alignment horizontal="left" vertical="center" shrinkToFit="1"/>
    </xf>
    <xf numFmtId="0" fontId="6" fillId="0" borderId="161" xfId="2" applyFont="1" applyBorder="1" applyAlignment="1">
      <alignment horizontal="center" vertical="center" wrapText="1" shrinkToFit="1"/>
    </xf>
    <xf numFmtId="0" fontId="6" fillId="0" borderId="130" xfId="2" applyFont="1" applyBorder="1" applyAlignment="1">
      <alignment horizontal="center" vertical="center" wrapText="1" shrinkToFit="1"/>
    </xf>
    <xf numFmtId="0" fontId="15" fillId="0" borderId="194" xfId="2" applyFont="1" applyBorder="1" applyAlignment="1">
      <alignment horizontal="center" vertical="center" wrapText="1" readingOrder="1"/>
    </xf>
    <xf numFmtId="0" fontId="15" fillId="0" borderId="181" xfId="2" applyFont="1" applyBorder="1" applyAlignment="1">
      <alignment horizontal="center" vertical="center" wrapText="1" readingOrder="1"/>
    </xf>
    <xf numFmtId="0" fontId="6" fillId="0" borderId="108" xfId="2" applyFont="1" applyBorder="1" applyAlignment="1">
      <alignment horizontal="center" vertical="center" wrapText="1" shrinkToFit="1"/>
    </xf>
    <xf numFmtId="0" fontId="6" fillId="0" borderId="199" xfId="3" applyFont="1" applyBorder="1" applyAlignment="1">
      <alignment horizontal="center" vertical="center" wrapText="1"/>
    </xf>
    <xf numFmtId="0" fontId="6" fillId="0" borderId="201" xfId="3" applyFont="1" applyBorder="1" applyAlignment="1">
      <alignment horizontal="center" vertical="center" wrapText="1"/>
    </xf>
    <xf numFmtId="0" fontId="6" fillId="0" borderId="202" xfId="2" applyFont="1" applyBorder="1" applyAlignment="1">
      <alignment vertical="center" shrinkToFit="1"/>
    </xf>
    <xf numFmtId="0" fontId="6" fillId="0" borderId="200" xfId="2" applyFont="1" applyBorder="1" applyAlignment="1">
      <alignment vertical="center" shrinkToFit="1"/>
    </xf>
    <xf numFmtId="0" fontId="6" fillId="0" borderId="194" xfId="2" applyFont="1" applyBorder="1" applyAlignment="1">
      <alignment horizontal="center" vertical="center" shrinkToFit="1"/>
    </xf>
    <xf numFmtId="0" fontId="6" fillId="0" borderId="188" xfId="2" applyFont="1" applyBorder="1" applyAlignment="1">
      <alignment horizontal="center" vertical="center" shrinkToFit="1"/>
    </xf>
    <xf numFmtId="0" fontId="6" fillId="0" borderId="177" xfId="2" applyFont="1" applyBorder="1" applyAlignment="1">
      <alignment horizontal="left" vertical="center" shrinkToFit="1"/>
    </xf>
    <xf numFmtId="0" fontId="6" fillId="0" borderId="18" xfId="2" applyFont="1" applyBorder="1" applyAlignment="1">
      <alignment horizontal="center" vertical="center"/>
    </xf>
    <xf numFmtId="0" fontId="6" fillId="0" borderId="149" xfId="2" applyFont="1" applyBorder="1" applyAlignment="1">
      <alignment horizontal="center" vertical="center"/>
    </xf>
    <xf numFmtId="0" fontId="6" fillId="0" borderId="105" xfId="2" applyFont="1" applyBorder="1" applyAlignment="1">
      <alignment horizontal="center" vertical="center"/>
    </xf>
    <xf numFmtId="0" fontId="6" fillId="0" borderId="41" xfId="2" applyFont="1" applyBorder="1" applyAlignment="1">
      <alignment vertical="center" shrinkToFit="1"/>
    </xf>
    <xf numFmtId="0" fontId="6" fillId="0" borderId="43" xfId="2" applyFont="1" applyBorder="1" applyAlignment="1">
      <alignment vertical="center" shrinkToFit="1"/>
    </xf>
    <xf numFmtId="226" fontId="6" fillId="0" borderId="139" xfId="3" applyNumberFormat="1" applyFont="1" applyBorder="1" applyAlignment="1">
      <alignment horizontal="left" vertical="center" shrinkToFit="1"/>
    </xf>
    <xf numFmtId="226" fontId="6" fillId="0" borderId="140" xfId="3" applyNumberFormat="1" applyFont="1" applyBorder="1" applyAlignment="1">
      <alignment horizontal="left" vertical="center" shrinkToFit="1"/>
    </xf>
    <xf numFmtId="226" fontId="6" fillId="0" borderId="67" xfId="3" applyNumberFormat="1" applyFont="1" applyBorder="1" applyAlignment="1">
      <alignment horizontal="left" vertical="center" shrinkToFit="1"/>
    </xf>
    <xf numFmtId="226" fontId="6" fillId="0" borderId="106" xfId="3" applyNumberFormat="1" applyFont="1" applyBorder="1" applyAlignment="1">
      <alignment horizontal="left" vertical="center" shrinkToFit="1"/>
    </xf>
    <xf numFmtId="0" fontId="6" fillId="0" borderId="18" xfId="3" applyFont="1" applyBorder="1" applyAlignment="1">
      <alignment horizontal="center" vertical="center" wrapText="1"/>
    </xf>
    <xf numFmtId="0" fontId="6" fillId="0" borderId="149" xfId="3" applyFont="1" applyBorder="1" applyAlignment="1">
      <alignment horizontal="center" vertical="center" wrapText="1"/>
    </xf>
    <xf numFmtId="0" fontId="6" fillId="0" borderId="105" xfId="3" applyFont="1" applyBorder="1" applyAlignment="1">
      <alignment horizontal="center" vertical="center" wrapText="1"/>
    </xf>
    <xf numFmtId="0" fontId="6" fillId="0" borderId="103" xfId="3" applyFont="1" applyBorder="1" applyAlignment="1">
      <alignment horizontal="center" vertical="center" wrapText="1"/>
    </xf>
    <xf numFmtId="0" fontId="6" fillId="0" borderId="63" xfId="2" applyFont="1" applyBorder="1" applyAlignment="1">
      <alignment vertical="center" shrinkToFit="1"/>
    </xf>
    <xf numFmtId="0" fontId="15" fillId="0" borderId="184" xfId="2" applyFont="1" applyBorder="1" applyAlignment="1">
      <alignment horizontal="center" vertical="center" wrapText="1" readingOrder="1"/>
    </xf>
    <xf numFmtId="0" fontId="6" fillId="0" borderId="51" xfId="2" applyFont="1" applyBorder="1" applyAlignment="1">
      <alignment horizontal="center" vertical="center" shrinkToFit="1"/>
    </xf>
    <xf numFmtId="0" fontId="6" fillId="0" borderId="144" xfId="2" applyFont="1" applyBorder="1" applyAlignment="1">
      <alignment horizontal="center" vertical="center" shrinkToFit="1"/>
    </xf>
    <xf numFmtId="0" fontId="6" fillId="0" borderId="167" xfId="2" applyFont="1" applyBorder="1" applyAlignment="1">
      <alignment horizontal="left" vertical="center" shrinkToFit="1"/>
    </xf>
    <xf numFmtId="0" fontId="6" fillId="0" borderId="235" xfId="2" applyFont="1" applyBorder="1" applyAlignment="1">
      <alignment horizontal="left" vertical="center" shrinkToFit="1"/>
    </xf>
    <xf numFmtId="0" fontId="6" fillId="0" borderId="227" xfId="2" applyFont="1" applyBorder="1" applyAlignment="1">
      <alignment horizontal="center" vertical="center" shrinkToFit="1"/>
    </xf>
    <xf numFmtId="0" fontId="6" fillId="0" borderId="186" xfId="2" applyFont="1" applyBorder="1" applyAlignment="1">
      <alignment horizontal="left" vertical="center" shrinkToFit="1"/>
    </xf>
    <xf numFmtId="0" fontId="6" fillId="0" borderId="187" xfId="2" applyFont="1" applyBorder="1" applyAlignment="1">
      <alignment horizontal="left" vertical="center" shrinkToFit="1"/>
    </xf>
    <xf numFmtId="0" fontId="6" fillId="0" borderId="228" xfId="2" applyFont="1" applyBorder="1" applyAlignment="1">
      <alignment horizontal="left" vertical="center" shrinkToFit="1"/>
    </xf>
    <xf numFmtId="0" fontId="6" fillId="0" borderId="22" xfId="3" applyFont="1" applyFill="1" applyBorder="1" applyAlignment="1">
      <alignment horizontal="center" vertical="center" wrapText="1"/>
    </xf>
    <xf numFmtId="0" fontId="6" fillId="0" borderId="129" xfId="3" applyFont="1" applyFill="1" applyBorder="1" applyAlignment="1">
      <alignment horizontal="center" vertical="center" wrapText="1"/>
    </xf>
    <xf numFmtId="0" fontId="6" fillId="0" borderId="83" xfId="3" applyFont="1" applyFill="1" applyBorder="1" applyAlignment="1">
      <alignment horizontal="center" vertical="center" wrapText="1"/>
    </xf>
    <xf numFmtId="0" fontId="6" fillId="0" borderId="184" xfId="2" applyFont="1" applyBorder="1" applyAlignment="1">
      <alignment horizontal="center" vertical="center" shrinkToFit="1"/>
    </xf>
    <xf numFmtId="0" fontId="6" fillId="0" borderId="170" xfId="2" applyFont="1" applyBorder="1" applyAlignment="1">
      <alignment horizontal="center" vertical="center" shrinkToFit="1"/>
    </xf>
    <xf numFmtId="0" fontId="6" fillId="0" borderId="171" xfId="2" applyFont="1" applyBorder="1" applyAlignment="1">
      <alignment horizontal="center" vertical="center" shrinkToFit="1"/>
    </xf>
    <xf numFmtId="0" fontId="6" fillId="0" borderId="173" xfId="2" applyFont="1" applyBorder="1" applyAlignment="1">
      <alignment horizontal="center" vertical="center" shrinkToFit="1"/>
    </xf>
    <xf numFmtId="0" fontId="6" fillId="0" borderId="174" xfId="2" applyFont="1" applyBorder="1" applyAlignment="1">
      <alignment horizontal="center" vertical="center" shrinkToFit="1"/>
    </xf>
    <xf numFmtId="0" fontId="6" fillId="0" borderId="175" xfId="2" applyFont="1" applyBorder="1" applyAlignment="1">
      <alignment horizontal="center" vertical="center" shrinkToFit="1"/>
    </xf>
    <xf numFmtId="0" fontId="6" fillId="0" borderId="176" xfId="2" applyFont="1" applyBorder="1" applyAlignment="1">
      <alignment horizontal="center" vertical="center" shrinkToFit="1"/>
    </xf>
    <xf numFmtId="0" fontId="6" fillId="0" borderId="236" xfId="2" applyFont="1" applyBorder="1" applyAlignment="1">
      <alignment horizontal="center" vertical="center" shrinkToFit="1"/>
    </xf>
    <xf numFmtId="0" fontId="6" fillId="0" borderId="234" xfId="2" applyFont="1" applyBorder="1" applyAlignment="1">
      <alignment horizontal="left" vertical="center" shrinkToFit="1"/>
    </xf>
    <xf numFmtId="0" fontId="6" fillId="0" borderId="237" xfId="2" applyFont="1" applyBorder="1" applyAlignment="1">
      <alignment horizontal="left" vertical="center" shrinkToFit="1"/>
    </xf>
    <xf numFmtId="0" fontId="6" fillId="0" borderId="161" xfId="3" applyFont="1" applyBorder="1" applyAlignment="1">
      <alignment horizontal="center" vertical="center" wrapText="1"/>
    </xf>
    <xf numFmtId="0" fontId="6" fillId="0" borderId="168" xfId="3" applyFont="1" applyBorder="1" applyAlignment="1">
      <alignment horizontal="center" vertical="center" wrapText="1"/>
    </xf>
    <xf numFmtId="0" fontId="6" fillId="0" borderId="95" xfId="3" applyFont="1" applyBorder="1" applyAlignment="1">
      <alignment horizontal="center" vertical="center" wrapText="1"/>
    </xf>
    <xf numFmtId="0" fontId="6" fillId="0" borderId="233" xfId="2" applyFont="1" applyBorder="1" applyAlignment="1">
      <alignment horizontal="right" vertical="center" shrinkToFit="1"/>
    </xf>
    <xf numFmtId="0" fontId="6" fillId="0" borderId="160" xfId="2" applyFont="1" applyBorder="1" applyAlignment="1">
      <alignment horizontal="right" vertical="center" shrinkToFit="1"/>
    </xf>
    <xf numFmtId="0" fontId="6" fillId="0" borderId="37" xfId="2" applyFont="1" applyBorder="1" applyAlignment="1">
      <alignment horizontal="center" vertical="center" shrinkToFit="1"/>
    </xf>
    <xf numFmtId="0" fontId="6" fillId="0" borderId="104" xfId="2" applyFont="1" applyBorder="1" applyAlignment="1">
      <alignment horizontal="center" vertical="center" shrinkToFit="1"/>
    </xf>
    <xf numFmtId="0" fontId="6" fillId="0" borderId="234" xfId="2" applyFont="1" applyBorder="1" applyAlignment="1">
      <alignment horizontal="right" vertical="center" shrinkToFit="1"/>
    </xf>
    <xf numFmtId="0" fontId="6" fillId="0" borderId="51" xfId="3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6" fillId="0" borderId="104" xfId="3" applyFont="1" applyBorder="1" applyAlignment="1">
      <alignment horizontal="center" vertical="center"/>
    </xf>
    <xf numFmtId="0" fontId="6" fillId="0" borderId="94" xfId="3" applyFont="1" applyBorder="1" applyAlignment="1">
      <alignment horizontal="center" vertical="center"/>
    </xf>
    <xf numFmtId="0" fontId="6" fillId="0" borderId="63" xfId="3" applyFont="1" applyBorder="1" applyAlignment="1">
      <alignment horizontal="center" vertical="center"/>
    </xf>
    <xf numFmtId="201" fontId="6" fillId="0" borderId="63" xfId="3" applyNumberFormat="1" applyFont="1" applyBorder="1" applyAlignment="1">
      <alignment horizontal="center" vertical="center"/>
    </xf>
    <xf numFmtId="202" fontId="6" fillId="0" borderId="72" xfId="3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34" xfId="0" applyFont="1" applyBorder="1" applyAlignment="1">
      <alignment horizontal="center" vertical="center"/>
    </xf>
    <xf numFmtId="0" fontId="6" fillId="0" borderId="14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97" fontId="4" fillId="0" borderId="119" xfId="0" applyNumberFormat="1" applyFont="1" applyBorder="1" applyAlignment="1">
      <alignment horizontal="center" vertical="center" shrinkToFit="1"/>
    </xf>
    <xf numFmtId="197" fontId="4" fillId="0" borderId="120" xfId="0" applyNumberFormat="1" applyFont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0" fontId="4" fillId="0" borderId="81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21" xfId="0" applyFont="1" applyBorder="1" applyAlignment="1">
      <alignment horizontal="center" vertical="center" shrinkToFit="1"/>
    </xf>
    <xf numFmtId="0" fontId="4" fillId="0" borderId="85" xfId="0" applyFont="1" applyBorder="1" applyAlignment="1">
      <alignment horizontal="center" vertical="center" wrapText="1" shrinkToFit="1"/>
    </xf>
    <xf numFmtId="0" fontId="4" fillId="0" borderId="122" xfId="0" applyFont="1" applyBorder="1" applyAlignment="1">
      <alignment horizontal="center" vertical="center" wrapText="1" shrinkToFit="1"/>
    </xf>
    <xf numFmtId="0" fontId="4" fillId="0" borderId="82" xfId="0" applyFont="1" applyBorder="1" applyAlignment="1">
      <alignment horizontal="center" vertical="center" wrapText="1" shrinkToFit="1"/>
    </xf>
    <xf numFmtId="0" fontId="4" fillId="0" borderId="55" xfId="0" applyFont="1" applyFill="1" applyBorder="1" applyAlignment="1">
      <alignment horizontal="left" vertical="center" shrinkToFit="1"/>
    </xf>
    <xf numFmtId="0" fontId="4" fillId="0" borderId="10" xfId="0" applyFont="1" applyFill="1" applyBorder="1" applyAlignment="1">
      <alignment horizontal="left" vertical="center" shrinkToFit="1"/>
    </xf>
    <xf numFmtId="0" fontId="4" fillId="0" borderId="11" xfId="0" applyFont="1" applyFill="1" applyBorder="1" applyAlignment="1">
      <alignment horizontal="left" vertical="center" shrinkToFit="1"/>
    </xf>
    <xf numFmtId="0" fontId="4" fillId="0" borderId="123" xfId="0" applyFont="1" applyBorder="1" applyAlignment="1">
      <alignment horizontal="center" vertical="center" wrapText="1" shrinkToFit="1"/>
    </xf>
    <xf numFmtId="0" fontId="4" fillId="0" borderId="124" xfId="0" applyFont="1" applyBorder="1" applyAlignment="1">
      <alignment horizontal="center" vertical="center" wrapText="1" shrinkToFit="1"/>
    </xf>
    <xf numFmtId="0" fontId="4" fillId="0" borderId="125" xfId="0" applyFont="1" applyBorder="1" applyAlignment="1">
      <alignment horizontal="center" vertical="center" wrapText="1" shrinkToFit="1"/>
    </xf>
    <xf numFmtId="0" fontId="4" fillId="0" borderId="126" xfId="0" applyFont="1" applyBorder="1" applyAlignment="1">
      <alignment horizontal="center" vertical="center" wrapText="1" shrinkToFit="1"/>
    </xf>
    <xf numFmtId="0" fontId="4" fillId="0" borderId="127" xfId="0" applyFont="1" applyBorder="1" applyAlignment="1">
      <alignment horizontal="center" vertical="center" wrapText="1" shrinkToFit="1"/>
    </xf>
    <xf numFmtId="0" fontId="4" fillId="0" borderId="128" xfId="0" applyFont="1" applyBorder="1" applyAlignment="1">
      <alignment horizontal="center" vertical="center" wrapText="1" shrinkToFit="1"/>
    </xf>
    <xf numFmtId="0" fontId="4" fillId="0" borderId="76" xfId="0" applyFont="1" applyBorder="1" applyAlignment="1">
      <alignment horizontal="center" vertical="center" shrinkToFit="1"/>
    </xf>
    <xf numFmtId="0" fontId="4" fillId="0" borderId="129" xfId="0" applyFont="1" applyBorder="1" applyAlignment="1">
      <alignment horizontal="center" vertical="center" shrinkToFit="1"/>
    </xf>
    <xf numFmtId="0" fontId="4" fillId="0" borderId="134" xfId="0" applyFont="1" applyBorder="1" applyAlignment="1">
      <alignment horizontal="center" vertical="center" shrinkToFit="1"/>
    </xf>
    <xf numFmtId="0" fontId="4" fillId="0" borderId="113" xfId="0" applyFont="1" applyBorder="1" applyAlignment="1">
      <alignment horizontal="center" vertical="center" shrinkToFit="1"/>
    </xf>
    <xf numFmtId="0" fontId="4" fillId="0" borderId="135" xfId="0" applyFont="1" applyBorder="1" applyAlignment="1">
      <alignment horizontal="center" vertical="center" shrinkToFit="1"/>
    </xf>
    <xf numFmtId="0" fontId="6" fillId="0" borderId="150" xfId="0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1" fillId="0" borderId="94" xfId="0" applyFont="1" applyBorder="1" applyAlignment="1">
      <alignment horizontal="center" vertical="center" shrinkToFit="1"/>
    </xf>
    <xf numFmtId="0" fontId="4" fillId="0" borderId="131" xfId="0" applyFont="1" applyBorder="1" applyAlignment="1">
      <alignment horizontal="center" vertical="center" wrapText="1" shrinkToFit="1"/>
    </xf>
    <xf numFmtId="0" fontId="4" fillId="0" borderId="132" xfId="0" applyFont="1" applyBorder="1" applyAlignment="1">
      <alignment horizontal="center" vertical="center" shrinkToFit="1"/>
    </xf>
    <xf numFmtId="0" fontId="4" fillId="0" borderId="133" xfId="0" applyFont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89" xfId="0" applyFont="1" applyBorder="1" applyAlignment="1">
      <alignment horizontal="center" vertical="center" shrinkToFit="1"/>
    </xf>
    <xf numFmtId="0" fontId="4" fillId="0" borderId="130" xfId="0" applyFont="1" applyFill="1" applyBorder="1" applyAlignment="1">
      <alignment horizontal="left" vertical="center" shrinkToFit="1"/>
    </xf>
    <xf numFmtId="0" fontId="4" fillId="0" borderId="81" xfId="0" applyFont="1" applyFill="1" applyBorder="1" applyAlignment="1">
      <alignment horizontal="left" vertical="center" shrinkToFit="1"/>
    </xf>
    <xf numFmtId="0" fontId="4" fillId="0" borderId="82" xfId="0" applyFont="1" applyFill="1" applyBorder="1" applyAlignment="1">
      <alignment horizontal="left" vertical="center" shrinkToFit="1"/>
    </xf>
    <xf numFmtId="197" fontId="4" fillId="0" borderId="17" xfId="0" applyNumberFormat="1" applyFont="1" applyBorder="1" applyAlignment="1">
      <alignment horizontal="center" vertical="center" shrinkToFit="1"/>
    </xf>
    <xf numFmtId="197" fontId="4" fillId="0" borderId="7" xfId="0" applyNumberFormat="1" applyFont="1" applyBorder="1" applyAlignment="1">
      <alignment horizontal="center" vertical="center" shrinkToFit="1"/>
    </xf>
    <xf numFmtId="197" fontId="4" fillId="0" borderId="121" xfId="0" applyNumberFormat="1" applyFont="1" applyBorder="1" applyAlignment="1">
      <alignment horizontal="center" vertical="center" shrinkToFit="1"/>
    </xf>
    <xf numFmtId="0" fontId="4" fillId="0" borderId="24" xfId="0" applyFont="1" applyBorder="1" applyAlignment="1">
      <alignment horizontal="center" vertical="center" shrinkToFit="1"/>
    </xf>
    <xf numFmtId="0" fontId="4" fillId="0" borderId="136" xfId="0" applyFont="1" applyBorder="1" applyAlignment="1">
      <alignment horizontal="center" vertical="center" shrinkToFit="1"/>
    </xf>
    <xf numFmtId="0" fontId="4" fillId="0" borderId="137" xfId="0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center" vertical="center" shrinkToFi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 shrinkToFit="1"/>
    </xf>
    <xf numFmtId="0" fontId="3" fillId="0" borderId="0" xfId="0" applyFont="1" applyBorder="1" applyAlignment="1">
      <alignment horizontal="left" vertical="center" shrinkToFit="1"/>
    </xf>
    <xf numFmtId="0" fontId="4" fillId="0" borderId="138" xfId="0" applyFont="1" applyBorder="1" applyAlignment="1">
      <alignment horizontal="center" vertical="center" shrinkToFit="1"/>
    </xf>
    <xf numFmtId="0" fontId="4" fillId="0" borderId="139" xfId="0" applyFont="1" applyBorder="1" applyAlignment="1">
      <alignment horizontal="center" vertical="center" shrinkToFit="1"/>
    </xf>
    <xf numFmtId="192" fontId="4" fillId="8" borderId="64" xfId="0" applyNumberFormat="1" applyFont="1" applyFill="1" applyBorder="1" applyAlignment="1">
      <alignment horizontal="center" vertical="center" shrinkToFit="1"/>
    </xf>
    <xf numFmtId="192" fontId="4" fillId="2" borderId="139" xfId="0" applyNumberFormat="1" applyFont="1" applyFill="1" applyBorder="1" applyAlignment="1">
      <alignment horizontal="center" vertical="center" shrinkToFit="1"/>
    </xf>
    <xf numFmtId="192" fontId="4" fillId="2" borderId="140" xfId="0" applyNumberFormat="1" applyFont="1" applyFill="1" applyBorder="1" applyAlignment="1">
      <alignment horizontal="center" vertical="center" shrinkToFit="1"/>
    </xf>
    <xf numFmtId="192" fontId="4" fillId="2" borderId="141" xfId="0" applyNumberFormat="1" applyFont="1" applyFill="1" applyBorder="1" applyAlignment="1">
      <alignment horizontal="center" vertical="center" shrinkToFit="1"/>
    </xf>
    <xf numFmtId="0" fontId="4" fillId="0" borderId="54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27" xfId="0" applyFont="1" applyBorder="1" applyAlignment="1">
      <alignment horizontal="center" vertical="center" shrinkToFit="1"/>
    </xf>
    <xf numFmtId="0" fontId="4" fillId="0" borderId="28" xfId="0" applyFont="1" applyBorder="1" applyAlignment="1">
      <alignment horizontal="center" vertical="center" shrinkToFit="1"/>
    </xf>
    <xf numFmtId="192" fontId="4" fillId="8" borderId="35" xfId="0" applyNumberFormat="1" applyFont="1" applyFill="1" applyBorder="1" applyAlignment="1">
      <alignment horizontal="center" vertical="center" shrinkToFit="1"/>
    </xf>
    <xf numFmtId="192" fontId="4" fillId="2" borderId="28" xfId="0" applyNumberFormat="1" applyFont="1" applyFill="1" applyBorder="1" applyAlignment="1">
      <alignment horizontal="center" vertical="center" shrinkToFit="1"/>
    </xf>
    <xf numFmtId="192" fontId="4" fillId="2" borderId="39" xfId="0" applyNumberFormat="1" applyFont="1" applyFill="1" applyBorder="1" applyAlignment="1">
      <alignment horizontal="center" vertical="center" shrinkToFit="1"/>
    </xf>
    <xf numFmtId="192" fontId="4" fillId="2" borderId="30" xfId="0" applyNumberFormat="1" applyFont="1" applyFill="1" applyBorder="1" applyAlignment="1">
      <alignment horizontal="center" vertical="center" shrinkToFit="1"/>
    </xf>
    <xf numFmtId="0" fontId="4" fillId="0" borderId="39" xfId="0" applyFont="1" applyBorder="1" applyAlignment="1">
      <alignment horizontal="center" vertical="center" shrinkToFit="1"/>
    </xf>
    <xf numFmtId="0" fontId="4" fillId="3" borderId="35" xfId="0" applyFont="1" applyFill="1" applyBorder="1" applyAlignment="1">
      <alignment horizontal="center" vertical="center" shrinkToFit="1"/>
    </xf>
    <xf numFmtId="0" fontId="4" fillId="3" borderId="28" xfId="0" applyFont="1" applyFill="1" applyBorder="1" applyAlignment="1">
      <alignment horizontal="center" vertical="center" shrinkToFit="1"/>
    </xf>
    <xf numFmtId="0" fontId="4" fillId="3" borderId="39" xfId="0" applyFont="1" applyFill="1" applyBorder="1" applyAlignment="1">
      <alignment horizontal="center" vertical="center" shrinkToFit="1"/>
    </xf>
    <xf numFmtId="0" fontId="4" fillId="3" borderId="30" xfId="0" applyFont="1" applyFill="1" applyBorder="1" applyAlignment="1">
      <alignment horizontal="center" vertical="center" shrinkToFit="1"/>
    </xf>
    <xf numFmtId="191" fontId="4" fillId="0" borderId="27" xfId="0" applyNumberFormat="1" applyFont="1" applyBorder="1" applyAlignment="1">
      <alignment horizontal="center" vertical="center" shrinkToFit="1"/>
    </xf>
    <xf numFmtId="191" fontId="4" fillId="0" borderId="39" xfId="0" applyNumberFormat="1" applyFont="1" applyBorder="1" applyAlignment="1">
      <alignment horizontal="center" vertical="center" shrinkToFit="1"/>
    </xf>
    <xf numFmtId="181" fontId="4" fillId="0" borderId="35" xfId="0" applyNumberFormat="1" applyFont="1" applyBorder="1" applyAlignment="1">
      <alignment horizontal="center" vertical="center" shrinkToFit="1"/>
    </xf>
    <xf numFmtId="0" fontId="4" fillId="0" borderId="30" xfId="0" applyFont="1" applyBorder="1" applyAlignment="1">
      <alignment horizontal="center" vertical="center" shrinkToFit="1"/>
    </xf>
    <xf numFmtId="184" fontId="4" fillId="8" borderId="35" xfId="0" applyNumberFormat="1" applyFont="1" applyFill="1" applyBorder="1" applyAlignment="1">
      <alignment horizontal="center" vertical="center" shrinkToFit="1"/>
    </xf>
    <xf numFmtId="184" fontId="4" fillId="2" borderId="28" xfId="0" applyNumberFormat="1" applyFont="1" applyFill="1" applyBorder="1" applyAlignment="1">
      <alignment horizontal="center" vertical="center" shrinkToFit="1"/>
    </xf>
    <xf numFmtId="184" fontId="4" fillId="2" borderId="39" xfId="0" applyNumberFormat="1" applyFont="1" applyFill="1" applyBorder="1" applyAlignment="1">
      <alignment horizontal="center" vertical="center" shrinkToFit="1"/>
    </xf>
    <xf numFmtId="184" fontId="4" fillId="2" borderId="30" xfId="0" applyNumberFormat="1" applyFont="1" applyFill="1" applyBorder="1" applyAlignment="1">
      <alignment horizontal="center" vertical="center" shrinkToFit="1"/>
    </xf>
    <xf numFmtId="0" fontId="4" fillId="0" borderId="96" xfId="0" applyFont="1" applyBorder="1" applyAlignment="1">
      <alignment horizontal="center" vertical="center" shrinkToFit="1"/>
    </xf>
    <xf numFmtId="0" fontId="4" fillId="0" borderId="67" xfId="0" applyFont="1" applyBorder="1" applyAlignment="1">
      <alignment horizontal="center" vertical="center" shrinkToFit="1"/>
    </xf>
    <xf numFmtId="184" fontId="4" fillId="8" borderId="65" xfId="0" applyNumberFormat="1" applyFont="1" applyFill="1" applyBorder="1" applyAlignment="1">
      <alignment horizontal="center" vertical="center" shrinkToFit="1"/>
    </xf>
    <xf numFmtId="184" fontId="4" fillId="2" borderId="67" xfId="0" applyNumberFormat="1" applyFont="1" applyFill="1" applyBorder="1" applyAlignment="1">
      <alignment horizontal="center" vertical="center" shrinkToFit="1"/>
    </xf>
    <xf numFmtId="184" fontId="4" fillId="2" borderId="106" xfId="0" applyNumberFormat="1" applyFont="1" applyFill="1" applyBorder="1" applyAlignment="1">
      <alignment horizontal="center" vertical="center" shrinkToFit="1"/>
    </xf>
    <xf numFmtId="184" fontId="4" fillId="2" borderId="68" xfId="0" applyNumberFormat="1" applyFont="1" applyFill="1" applyBorder="1" applyAlignment="1">
      <alignment horizontal="center" vertical="center" shrinkToFit="1"/>
    </xf>
    <xf numFmtId="0" fontId="4" fillId="0" borderId="17" xfId="0" applyFont="1" applyBorder="1" applyAlignment="1">
      <alignment horizontal="center" vertical="center"/>
    </xf>
    <xf numFmtId="0" fontId="4" fillId="0" borderId="121" xfId="0" applyFont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4" fillId="10" borderId="137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3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/>
    </xf>
    <xf numFmtId="184" fontId="4" fillId="0" borderId="19" xfId="0" applyNumberFormat="1" applyFont="1" applyFill="1" applyBorder="1" applyAlignment="1">
      <alignment horizontal="right" vertical="center" shrinkToFit="1"/>
    </xf>
    <xf numFmtId="0" fontId="4" fillId="0" borderId="5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42" xfId="0" applyFont="1" applyBorder="1" applyAlignment="1">
      <alignment horizontal="center" vertical="center" shrinkToFit="1"/>
    </xf>
    <xf numFmtId="0" fontId="4" fillId="0" borderId="143" xfId="0" applyFont="1" applyBorder="1" applyAlignment="1">
      <alignment horizontal="center" vertical="center" shrinkToFit="1"/>
    </xf>
    <xf numFmtId="0" fontId="4" fillId="0" borderId="52" xfId="0" applyFont="1" applyBorder="1" applyAlignment="1">
      <alignment horizontal="center" vertical="center" shrinkToFit="1"/>
    </xf>
    <xf numFmtId="0" fontId="4" fillId="0" borderId="32" xfId="0" applyFont="1" applyBorder="1" applyAlignment="1">
      <alignment horizontal="center" vertical="center" shrinkToFit="1"/>
    </xf>
    <xf numFmtId="0" fontId="4" fillId="0" borderId="108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144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1" fillId="0" borderId="0" xfId="0" applyFont="1" applyAlignment="1">
      <alignment horizontal="right" vertical="center" shrinkToFit="1"/>
    </xf>
    <xf numFmtId="0" fontId="4" fillId="0" borderId="0" xfId="0" applyFont="1" applyAlignment="1">
      <alignment horizontal="right" vertical="center" shrinkToFit="1"/>
    </xf>
    <xf numFmtId="0" fontId="4" fillId="0" borderId="23" xfId="0" applyFont="1" applyBorder="1" applyAlignment="1">
      <alignment horizontal="center" vertical="center" shrinkToFit="1"/>
    </xf>
    <xf numFmtId="197" fontId="4" fillId="0" borderId="145" xfId="0" applyNumberFormat="1" applyFont="1" applyBorder="1" applyAlignment="1">
      <alignment vertical="center" textRotation="90" shrinkToFit="1"/>
    </xf>
    <xf numFmtId="197" fontId="4" fillId="0" borderId="132" xfId="0" applyNumberFormat="1" applyFont="1" applyBorder="1" applyAlignment="1">
      <alignment vertical="center" textRotation="90" shrinkToFit="1"/>
    </xf>
    <xf numFmtId="197" fontId="4" fillId="0" borderId="133" xfId="0" applyNumberFormat="1" applyFont="1" applyBorder="1" applyAlignment="1">
      <alignment vertical="center" textRotation="90" shrinkToFit="1"/>
    </xf>
    <xf numFmtId="204" fontId="4" fillId="0" borderId="0" xfId="0" applyNumberFormat="1" applyFont="1" applyAlignment="1">
      <alignment horizontal="center" vertical="center" shrinkToFit="1"/>
    </xf>
    <xf numFmtId="0" fontId="4" fillId="0" borderId="18" xfId="0" applyFont="1" applyBorder="1" applyAlignment="1">
      <alignment vertical="center" shrinkToFit="1"/>
    </xf>
    <xf numFmtId="0" fontId="4" fillId="0" borderId="19" xfId="0" applyFont="1" applyBorder="1" applyAlignment="1">
      <alignment vertical="center" shrinkToFit="1"/>
    </xf>
    <xf numFmtId="0" fontId="4" fillId="0" borderId="24" xfId="0" applyFont="1" applyBorder="1" applyAlignment="1">
      <alignment vertical="center" shrinkToFit="1"/>
    </xf>
    <xf numFmtId="0" fontId="4" fillId="0" borderId="136" xfId="0" applyFont="1" applyBorder="1" applyAlignment="1">
      <alignment vertical="center" shrinkToFit="1"/>
    </xf>
    <xf numFmtId="0" fontId="4" fillId="0" borderId="17" xfId="0" applyFont="1" applyBorder="1" applyAlignment="1">
      <alignment vertical="center" shrinkToFit="1"/>
    </xf>
    <xf numFmtId="0" fontId="0" fillId="0" borderId="7" xfId="0" applyBorder="1">
      <alignment vertical="center"/>
    </xf>
    <xf numFmtId="0" fontId="4" fillId="0" borderId="80" xfId="0" applyFont="1" applyBorder="1" applyAlignment="1">
      <alignment vertical="center" shrinkToFit="1"/>
    </xf>
    <xf numFmtId="0" fontId="4" fillId="0" borderId="53" xfId="0" applyFont="1" applyBorder="1" applyAlignment="1">
      <alignment vertical="center" shrinkToFit="1"/>
    </xf>
    <xf numFmtId="0" fontId="4" fillId="0" borderId="105" xfId="0" applyFont="1" applyBorder="1" applyAlignment="1">
      <alignment vertical="center" shrinkToFit="1"/>
    </xf>
    <xf numFmtId="0" fontId="4" fillId="0" borderId="94" xfId="0" applyFont="1" applyBorder="1" applyAlignment="1">
      <alignment vertical="center" shrinkToFit="1"/>
    </xf>
    <xf numFmtId="0" fontId="4" fillId="0" borderId="161" xfId="0" applyFont="1" applyBorder="1" applyAlignment="1">
      <alignment horizontal="center" vertical="center" shrinkToFit="1"/>
    </xf>
    <xf numFmtId="187" fontId="4" fillId="0" borderId="15" xfId="0" applyNumberFormat="1" applyFont="1" applyBorder="1" applyAlignment="1">
      <alignment horizontal="right" vertical="center" shrinkToFit="1"/>
    </xf>
    <xf numFmtId="187" fontId="4" fillId="0" borderId="121" xfId="0" applyNumberFormat="1" applyFont="1" applyBorder="1" applyAlignment="1">
      <alignment horizontal="right" vertical="center" shrinkToFit="1"/>
    </xf>
    <xf numFmtId="0" fontId="4" fillId="0" borderId="0" xfId="0" applyFont="1" applyFill="1" applyAlignment="1">
      <alignment horizontal="center" vertical="center"/>
    </xf>
    <xf numFmtId="0" fontId="4" fillId="0" borderId="23" xfId="0" applyFont="1" applyBorder="1" applyAlignment="1">
      <alignment vertical="center" shrinkToFit="1"/>
    </xf>
    <xf numFmtId="0" fontId="4" fillId="0" borderId="3" xfId="0" applyFont="1" applyBorder="1" applyAlignment="1">
      <alignment vertical="center" shrinkToFit="1"/>
    </xf>
    <xf numFmtId="0" fontId="4" fillId="0" borderId="4" xfId="0" applyFont="1" applyBorder="1" applyAlignment="1">
      <alignment vertical="center" shrinkToFit="1"/>
    </xf>
    <xf numFmtId="0" fontId="4" fillId="0" borderId="73" xfId="0" applyFont="1" applyBorder="1" applyAlignment="1">
      <alignment horizontal="center" vertical="center" shrinkToFit="1"/>
    </xf>
    <xf numFmtId="0" fontId="4" fillId="0" borderId="86" xfId="0" applyFont="1" applyBorder="1" applyAlignment="1">
      <alignment horizontal="center" vertical="center" shrinkToFit="1"/>
    </xf>
    <xf numFmtId="183" fontId="4" fillId="8" borderId="65" xfId="0" applyNumberFormat="1" applyFont="1" applyFill="1" applyBorder="1" applyAlignment="1">
      <alignment horizontal="center" vertical="center" shrinkToFit="1"/>
    </xf>
    <xf numFmtId="183" fontId="4" fillId="8" borderId="67" xfId="0" applyNumberFormat="1" applyFont="1" applyFill="1" applyBorder="1" applyAlignment="1">
      <alignment horizontal="center" vertical="center" shrinkToFit="1"/>
    </xf>
    <xf numFmtId="183" fontId="4" fillId="8" borderId="68" xfId="0" applyNumberFormat="1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24" xfId="0" applyFont="1" applyBorder="1" applyAlignment="1">
      <alignment horizontal="right" vertical="center" shrinkToFit="1"/>
    </xf>
    <xf numFmtId="0" fontId="4" fillId="0" borderId="136" xfId="0" applyFont="1" applyBorder="1" applyAlignment="1">
      <alignment horizontal="right" vertical="center" shrinkToFit="1"/>
    </xf>
    <xf numFmtId="0" fontId="4" fillId="0" borderId="146" xfId="0" applyFont="1" applyBorder="1" applyAlignment="1">
      <alignment horizontal="center" vertical="center" shrinkToFit="1"/>
    </xf>
    <xf numFmtId="0" fontId="4" fillId="0" borderId="98" xfId="0" applyFont="1" applyBorder="1" applyAlignment="1">
      <alignment horizontal="center" vertical="center" shrinkToFit="1"/>
    </xf>
    <xf numFmtId="182" fontId="4" fillId="8" borderId="35" xfId="0" applyNumberFormat="1" applyFont="1" applyFill="1" applyBorder="1" applyAlignment="1">
      <alignment horizontal="center" vertical="center" shrinkToFit="1"/>
    </xf>
    <xf numFmtId="182" fontId="4" fillId="8" borderId="28" xfId="0" applyNumberFormat="1" applyFont="1" applyFill="1" applyBorder="1" applyAlignment="1">
      <alignment horizontal="center" vertical="center" shrinkToFit="1"/>
    </xf>
    <xf numFmtId="182" fontId="4" fillId="8" borderId="30" xfId="0" applyNumberFormat="1" applyFont="1" applyFill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4" xfId="0" applyFont="1" applyFill="1" applyBorder="1" applyAlignment="1">
      <alignment horizontal="right" vertical="center" shrinkToFit="1"/>
    </xf>
    <xf numFmtId="0" fontId="4" fillId="0" borderId="136" xfId="0" applyFont="1" applyFill="1" applyBorder="1" applyAlignment="1">
      <alignment horizontal="right" vertical="center" shrinkToFi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shrinkToFit="1"/>
    </xf>
    <xf numFmtId="0" fontId="4" fillId="0" borderId="48" xfId="0" applyFont="1" applyBorder="1" applyAlignment="1">
      <alignment horizontal="center" vertical="center" shrinkToFit="1"/>
    </xf>
    <xf numFmtId="0" fontId="4" fillId="0" borderId="29" xfId="0" applyFont="1" applyBorder="1" applyAlignment="1">
      <alignment horizontal="center" vertical="center" shrinkToFit="1"/>
    </xf>
    <xf numFmtId="0" fontId="4" fillId="0" borderId="49" xfId="0" applyFont="1" applyBorder="1" applyAlignment="1">
      <alignment horizontal="center" vertical="center" shrinkToFit="1"/>
    </xf>
    <xf numFmtId="0" fontId="4" fillId="0" borderId="147" xfId="0" applyFont="1" applyBorder="1" applyAlignment="1">
      <alignment horizontal="center" vertical="center" shrinkToFit="1"/>
    </xf>
    <xf numFmtId="0" fontId="4" fillId="3" borderId="0" xfId="0" applyFont="1" applyFill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90" fontId="4" fillId="0" borderId="0" xfId="0" applyNumberFormat="1" applyFont="1" applyAlignment="1">
      <alignment horizontal="right" vertical="center" shrinkToFit="1"/>
    </xf>
    <xf numFmtId="182" fontId="4" fillId="2" borderId="35" xfId="0" applyNumberFormat="1" applyFont="1" applyFill="1" applyBorder="1" applyAlignment="1">
      <alignment horizontal="center" vertical="center" shrinkToFit="1"/>
    </xf>
    <xf numFmtId="182" fontId="4" fillId="2" borderId="28" xfId="0" applyNumberFormat="1" applyFont="1" applyFill="1" applyBorder="1" applyAlignment="1">
      <alignment horizontal="center" vertical="center" shrinkToFit="1"/>
    </xf>
    <xf numFmtId="182" fontId="4" fillId="2" borderId="30" xfId="0" applyNumberFormat="1" applyFont="1" applyFill="1" applyBorder="1" applyAlignment="1">
      <alignment horizontal="center" vertical="center" shrinkToFit="1"/>
    </xf>
    <xf numFmtId="181" fontId="4" fillId="0" borderId="28" xfId="0" applyNumberFormat="1" applyFont="1" applyFill="1" applyBorder="1" applyAlignment="1">
      <alignment vertical="center" shrinkToFit="1"/>
    </xf>
    <xf numFmtId="181" fontId="4" fillId="0" borderId="30" xfId="0" applyNumberFormat="1" applyFont="1" applyFill="1" applyBorder="1" applyAlignment="1">
      <alignment vertical="center" shrinkToFit="1"/>
    </xf>
    <xf numFmtId="181" fontId="4" fillId="0" borderId="67" xfId="0" applyNumberFormat="1" applyFont="1" applyFill="1" applyBorder="1" applyAlignment="1">
      <alignment vertical="center" shrinkToFit="1"/>
    </xf>
    <xf numFmtId="181" fontId="4" fillId="0" borderId="68" xfId="0" applyNumberFormat="1" applyFont="1" applyFill="1" applyBorder="1" applyAlignment="1">
      <alignment vertical="center" shrinkToFit="1"/>
    </xf>
    <xf numFmtId="181" fontId="4" fillId="0" borderId="26" xfId="0" applyNumberFormat="1" applyFont="1" applyFill="1" applyBorder="1" applyAlignment="1">
      <alignment vertical="center" shrinkToFit="1"/>
    </xf>
    <xf numFmtId="181" fontId="4" fillId="0" borderId="46" xfId="0" applyNumberFormat="1" applyFont="1" applyFill="1" applyBorder="1" applyAlignment="1">
      <alignment vertical="center" shrinkToFit="1"/>
    </xf>
    <xf numFmtId="184" fontId="4" fillId="0" borderId="66" xfId="0" applyNumberFormat="1" applyFont="1" applyFill="1" applyBorder="1" applyAlignment="1">
      <alignment vertical="center" shrinkToFit="1"/>
    </xf>
    <xf numFmtId="184" fontId="4" fillId="0" borderId="63" xfId="0" applyNumberFormat="1" applyFont="1" applyFill="1" applyBorder="1" applyAlignment="1">
      <alignment vertical="center" shrinkToFit="1"/>
    </xf>
    <xf numFmtId="184" fontId="4" fillId="0" borderId="65" xfId="0" applyNumberFormat="1" applyFont="1" applyFill="1" applyBorder="1" applyAlignment="1">
      <alignment vertical="center" shrinkToFit="1"/>
    </xf>
    <xf numFmtId="184" fontId="4" fillId="8" borderId="61" xfId="0" applyNumberFormat="1" applyFont="1" applyFill="1" applyBorder="1" applyAlignment="1">
      <alignment vertical="center" shrinkToFit="1"/>
    </xf>
    <xf numFmtId="184" fontId="4" fillId="8" borderId="35" xfId="0" applyNumberFormat="1" applyFont="1" applyFill="1" applyBorder="1" applyAlignment="1">
      <alignment vertical="center" shrinkToFit="1"/>
    </xf>
    <xf numFmtId="184" fontId="4" fillId="8" borderId="63" xfId="0" applyNumberFormat="1" applyFont="1" applyFill="1" applyBorder="1" applyAlignment="1">
      <alignment vertical="center" shrinkToFit="1"/>
    </xf>
    <xf numFmtId="184" fontId="4" fillId="8" borderId="65" xfId="0" applyNumberFormat="1" applyFont="1" applyFill="1" applyBorder="1" applyAlignment="1">
      <alignment vertical="center" shrinkToFit="1"/>
    </xf>
    <xf numFmtId="0" fontId="0" fillId="0" borderId="0" xfId="0" applyFont="1" applyAlignment="1">
      <alignment horizontal="right" vertical="center" shrinkToFit="1"/>
    </xf>
    <xf numFmtId="0" fontId="0" fillId="0" borderId="0" xfId="0" applyFont="1" applyAlignment="1">
      <alignment horizontal="center" vertical="center" shrinkToFit="1"/>
    </xf>
    <xf numFmtId="0" fontId="4" fillId="0" borderId="0" xfId="0" applyFont="1">
      <alignment vertical="center"/>
    </xf>
    <xf numFmtId="184" fontId="4" fillId="0" borderId="57" xfId="0" applyNumberFormat="1" applyFont="1" applyBorder="1" applyAlignment="1">
      <alignment vertical="center" shrinkToFit="1"/>
    </xf>
    <xf numFmtId="184" fontId="4" fillId="0" borderId="59" xfId="0" applyNumberFormat="1" applyFont="1" applyBorder="1" applyAlignment="1">
      <alignment vertical="center" shrinkToFit="1"/>
    </xf>
    <xf numFmtId="184" fontId="4" fillId="0" borderId="45" xfId="0" applyNumberFormat="1" applyFont="1" applyBorder="1" applyAlignment="1">
      <alignment vertical="center" shrinkToFit="1"/>
    </xf>
    <xf numFmtId="184" fontId="4" fillId="0" borderId="58" xfId="0" applyNumberFormat="1" applyFont="1" applyBorder="1" applyAlignment="1">
      <alignment vertical="center" shrinkToFit="1"/>
    </xf>
    <xf numFmtId="184" fontId="4" fillId="0" borderId="61" xfId="0" applyNumberFormat="1" applyFont="1" applyBorder="1" applyAlignment="1">
      <alignment vertical="center" shrinkToFit="1"/>
    </xf>
    <xf numFmtId="184" fontId="4" fillId="0" borderId="35" xfId="0" applyNumberFormat="1" applyFont="1" applyBorder="1" applyAlignment="1">
      <alignment vertical="center" shrinkToFit="1"/>
    </xf>
    <xf numFmtId="184" fontId="4" fillId="0" borderId="59" xfId="0" applyNumberFormat="1" applyFont="1" applyFill="1" applyBorder="1" applyAlignment="1">
      <alignment vertical="center" shrinkToFit="1"/>
    </xf>
    <xf numFmtId="184" fontId="4" fillId="0" borderId="45" xfId="0" applyNumberFormat="1" applyFont="1" applyFill="1" applyBorder="1" applyAlignment="1">
      <alignment vertical="center" shrinkToFit="1"/>
    </xf>
    <xf numFmtId="0" fontId="4" fillId="0" borderId="26" xfId="0" applyFont="1" applyBorder="1" applyAlignment="1">
      <alignment horizontal="center" vertical="center" shrinkToFit="1"/>
    </xf>
    <xf numFmtId="0" fontId="4" fillId="0" borderId="31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184" fontId="4" fillId="0" borderId="63" xfId="0" applyNumberFormat="1" applyFont="1" applyFill="1" applyBorder="1" applyAlignment="1">
      <alignment horizontal="center" vertical="center" shrinkToFit="1"/>
    </xf>
    <xf numFmtId="181" fontId="4" fillId="0" borderId="63" xfId="0" applyNumberFormat="1" applyFont="1" applyFill="1" applyBorder="1" applyAlignment="1">
      <alignment vertical="center" shrinkToFit="1"/>
    </xf>
    <xf numFmtId="181" fontId="4" fillId="0" borderId="65" xfId="0" applyNumberFormat="1" applyFont="1" applyFill="1" applyBorder="1" applyAlignment="1">
      <alignment vertical="center" shrinkToFit="1"/>
    </xf>
    <xf numFmtId="181" fontId="4" fillId="0" borderId="61" xfId="0" applyNumberFormat="1" applyFont="1" applyFill="1" applyBorder="1" applyAlignment="1">
      <alignment vertical="center" shrinkToFit="1"/>
    </xf>
    <xf numFmtId="181" fontId="4" fillId="0" borderId="35" xfId="0" applyNumberFormat="1" applyFont="1" applyFill="1" applyBorder="1" applyAlignment="1">
      <alignment vertical="center" shrinkToFit="1"/>
    </xf>
    <xf numFmtId="0" fontId="3" fillId="0" borderId="0" xfId="0" applyFont="1" applyAlignment="1">
      <alignment horizontal="left" vertical="center" shrinkToFit="1"/>
    </xf>
    <xf numFmtId="0" fontId="4" fillId="0" borderId="10" xfId="0" applyFont="1" applyBorder="1" applyAlignment="1">
      <alignment horizontal="center" vertical="center" shrinkToFit="1"/>
    </xf>
    <xf numFmtId="181" fontId="4" fillId="8" borderId="63" xfId="0" applyNumberFormat="1" applyFont="1" applyFill="1" applyBorder="1" applyAlignment="1">
      <alignment vertical="center" shrinkToFit="1"/>
    </xf>
    <xf numFmtId="181" fontId="4" fillId="8" borderId="72" xfId="0" applyNumberFormat="1" applyFont="1" applyFill="1" applyBorder="1" applyAlignment="1">
      <alignment vertical="center" shrinkToFit="1"/>
    </xf>
    <xf numFmtId="184" fontId="4" fillId="0" borderId="61" xfId="0" applyNumberFormat="1" applyFont="1" applyFill="1" applyBorder="1" applyAlignment="1">
      <alignment horizontal="center" vertical="center" shrinkToFit="1"/>
    </xf>
    <xf numFmtId="184" fontId="4" fillId="8" borderId="61" xfId="0" applyNumberFormat="1" applyFont="1" applyFill="1" applyBorder="1" applyAlignment="1">
      <alignment horizontal="center" vertical="center" shrinkToFit="1"/>
    </xf>
    <xf numFmtId="181" fontId="4" fillId="8" borderId="61" xfId="0" applyNumberFormat="1" applyFont="1" applyFill="1" applyBorder="1" applyAlignment="1">
      <alignment vertical="center" shrinkToFit="1"/>
    </xf>
    <xf numFmtId="181" fontId="4" fillId="8" borderId="62" xfId="0" applyNumberFormat="1" applyFont="1" applyFill="1" applyBorder="1" applyAlignment="1">
      <alignment vertical="center" shrinkToFit="1"/>
    </xf>
    <xf numFmtId="184" fontId="4" fillId="8" borderId="63" xfId="0" applyNumberFormat="1" applyFont="1" applyFill="1" applyBorder="1" applyAlignment="1">
      <alignment horizontal="center" vertical="center" shrinkToFit="1"/>
    </xf>
    <xf numFmtId="188" fontId="4" fillId="0" borderId="28" xfId="0" applyNumberFormat="1" applyFont="1" applyBorder="1" applyAlignment="1">
      <alignment vertical="center" shrinkToFit="1"/>
    </xf>
    <xf numFmtId="181" fontId="4" fillId="0" borderId="28" xfId="0" applyNumberFormat="1" applyFont="1" applyBorder="1" applyAlignment="1">
      <alignment horizontal="center" vertical="center" shrinkToFit="1"/>
    </xf>
    <xf numFmtId="184" fontId="4" fillId="0" borderId="59" xfId="0" applyNumberFormat="1" applyFont="1" applyFill="1" applyBorder="1" applyAlignment="1">
      <alignment horizontal="center" vertical="center" shrinkToFit="1"/>
    </xf>
    <xf numFmtId="181" fontId="4" fillId="0" borderId="59" xfId="0" applyNumberFormat="1" applyFont="1" applyFill="1" applyBorder="1" applyAlignment="1">
      <alignment vertical="center" shrinkToFit="1"/>
    </xf>
    <xf numFmtId="181" fontId="4" fillId="0" borderId="45" xfId="0" applyNumberFormat="1" applyFont="1" applyFill="1" applyBorder="1" applyAlignment="1">
      <alignment vertical="center" shrinkToFit="1"/>
    </xf>
    <xf numFmtId="184" fontId="4" fillId="0" borderId="22" xfId="0" applyNumberFormat="1" applyFont="1" applyFill="1" applyBorder="1" applyAlignment="1">
      <alignment horizontal="center" vertical="center" shrinkToFit="1"/>
    </xf>
    <xf numFmtId="181" fontId="4" fillId="0" borderId="60" xfId="0" applyNumberFormat="1" applyFont="1" applyFill="1" applyBorder="1" applyAlignment="1">
      <alignment vertical="center" shrinkToFit="1"/>
    </xf>
    <xf numFmtId="181" fontId="4" fillId="0" borderId="62" xfId="0" applyNumberFormat="1" applyFont="1" applyFill="1" applyBorder="1" applyAlignment="1">
      <alignment vertical="center" shrinkToFit="1"/>
    </xf>
    <xf numFmtId="187" fontId="4" fillId="0" borderId="149" xfId="0" applyNumberFormat="1" applyFont="1" applyFill="1" applyBorder="1" applyAlignment="1">
      <alignment vertical="center" shrinkToFit="1"/>
    </xf>
    <xf numFmtId="187" fontId="4" fillId="0" borderId="51" xfId="0" applyNumberFormat="1" applyFont="1" applyFill="1" applyBorder="1" applyAlignment="1">
      <alignment vertical="center" shrinkToFit="1"/>
    </xf>
    <xf numFmtId="188" fontId="4" fillId="5" borderId="28" xfId="0" applyNumberFormat="1" applyFont="1" applyFill="1" applyBorder="1" applyAlignment="1">
      <alignment vertical="center" shrinkToFit="1"/>
    </xf>
    <xf numFmtId="0" fontId="4" fillId="0" borderId="58" xfId="0" applyFont="1" applyBorder="1" applyAlignment="1">
      <alignment horizontal="center" vertical="center" shrinkToFit="1"/>
    </xf>
    <xf numFmtId="0" fontId="4" fillId="0" borderId="61" xfId="0" applyFont="1" applyBorder="1" applyAlignment="1">
      <alignment horizontal="center" vertical="center" shrinkToFit="1"/>
    </xf>
    <xf numFmtId="178" fontId="4" fillId="0" borderId="61" xfId="0" applyNumberFormat="1" applyFont="1" applyBorder="1" applyAlignment="1">
      <alignment vertical="center" shrinkToFit="1"/>
    </xf>
    <xf numFmtId="178" fontId="4" fillId="0" borderId="35" xfId="0" applyNumberFormat="1" applyFont="1" applyBorder="1" applyAlignment="1">
      <alignment vertical="center" shrinkToFit="1"/>
    </xf>
    <xf numFmtId="0" fontId="4" fillId="8" borderId="61" xfId="0" applyFont="1" applyFill="1" applyBorder="1" applyAlignment="1">
      <alignment horizontal="center" vertical="center" shrinkToFit="1"/>
    </xf>
    <xf numFmtId="178" fontId="4" fillId="8" borderId="61" xfId="0" applyNumberFormat="1" applyFont="1" applyFill="1" applyBorder="1" applyAlignment="1">
      <alignment vertical="center" shrinkToFit="1"/>
    </xf>
    <xf numFmtId="178" fontId="4" fillId="8" borderId="62" xfId="0" applyNumberFormat="1" applyFont="1" applyFill="1" applyBorder="1" applyAlignment="1">
      <alignment vertical="center" shrinkToFit="1"/>
    </xf>
    <xf numFmtId="0" fontId="4" fillId="0" borderId="57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178" fontId="4" fillId="0" borderId="59" xfId="0" applyNumberFormat="1" applyFont="1" applyBorder="1" applyAlignment="1">
      <alignment vertical="center" shrinkToFit="1"/>
    </xf>
    <xf numFmtId="178" fontId="4" fillId="0" borderId="60" xfId="0" applyNumberFormat="1" applyFont="1" applyBorder="1" applyAlignment="1">
      <alignment vertical="center" shrinkToFit="1"/>
    </xf>
    <xf numFmtId="0" fontId="0" fillId="0" borderId="8" xfId="0" applyFont="1" applyBorder="1" applyAlignment="1">
      <alignment vertical="center" shrinkToFit="1"/>
    </xf>
    <xf numFmtId="178" fontId="4" fillId="0" borderId="63" xfId="0" applyNumberFormat="1" applyFont="1" applyBorder="1" applyAlignment="1">
      <alignment vertical="center" shrinkToFit="1"/>
    </xf>
    <xf numFmtId="178" fontId="4" fillId="0" borderId="72" xfId="0" applyNumberFormat="1" applyFont="1" applyBorder="1" applyAlignment="1">
      <alignment vertical="center" shrinkToFit="1"/>
    </xf>
    <xf numFmtId="178" fontId="4" fillId="8" borderId="63" xfId="0" applyNumberFormat="1" applyFont="1" applyFill="1" applyBorder="1" applyAlignment="1">
      <alignment vertical="center" shrinkToFit="1"/>
    </xf>
    <xf numFmtId="178" fontId="4" fillId="8" borderId="65" xfId="0" applyNumberFormat="1" applyFont="1" applyFill="1" applyBorder="1" applyAlignment="1">
      <alignment vertical="center" shrinkToFit="1"/>
    </xf>
    <xf numFmtId="0" fontId="0" fillId="0" borderId="0" xfId="0" applyFont="1" applyAlignment="1">
      <alignment horizontal="right" vertical="center"/>
    </xf>
    <xf numFmtId="178" fontId="4" fillId="0" borderId="62" xfId="0" applyNumberFormat="1" applyFont="1" applyBorder="1" applyAlignment="1">
      <alignment vertical="center" shrinkToFit="1"/>
    </xf>
    <xf numFmtId="0" fontId="4" fillId="8" borderId="63" xfId="0" applyFont="1" applyFill="1" applyBorder="1" applyAlignment="1">
      <alignment vertical="center" shrinkToFit="1"/>
    </xf>
    <xf numFmtId="0" fontId="4" fillId="0" borderId="59" xfId="0" applyFont="1" applyBorder="1" applyAlignment="1">
      <alignment horizontal="center" vertical="center" shrinkToFit="1"/>
    </xf>
    <xf numFmtId="178" fontId="4" fillId="0" borderId="45" xfId="0" applyNumberFormat="1" applyFont="1" applyBorder="1" applyAlignment="1">
      <alignment vertical="center" shrinkToFit="1"/>
    </xf>
    <xf numFmtId="178" fontId="4" fillId="8" borderId="72" xfId="0" applyNumberFormat="1" applyFont="1" applyFill="1" applyBorder="1" applyAlignment="1">
      <alignment vertical="center" shrinkToFit="1"/>
    </xf>
    <xf numFmtId="184" fontId="4" fillId="8" borderId="59" xfId="0" applyNumberFormat="1" applyFont="1" applyFill="1" applyBorder="1" applyAlignment="1">
      <alignment horizontal="center" vertical="center" shrinkToFit="1"/>
    </xf>
    <xf numFmtId="181" fontId="4" fillId="8" borderId="59" xfId="0" applyNumberFormat="1" applyFont="1" applyFill="1" applyBorder="1" applyAlignment="1">
      <alignment vertical="center" shrinkToFit="1"/>
    </xf>
    <xf numFmtId="181" fontId="4" fillId="8" borderId="60" xfId="0" applyNumberFormat="1" applyFont="1" applyFill="1" applyBorder="1" applyAlignment="1">
      <alignment vertical="center" shrinkToFit="1"/>
    </xf>
    <xf numFmtId="0" fontId="4" fillId="0" borderId="4" xfId="0" applyFont="1" applyBorder="1" applyAlignment="1">
      <alignment horizontal="center" vertical="center" shrinkToFit="1"/>
    </xf>
    <xf numFmtId="210" fontId="4" fillId="0" borderId="59" xfId="0" applyNumberFormat="1" applyFont="1" applyFill="1" applyBorder="1" applyAlignment="1">
      <alignment horizontal="center" vertical="center" shrinkToFit="1"/>
    </xf>
    <xf numFmtId="187" fontId="4" fillId="0" borderId="22" xfId="0" applyNumberFormat="1" applyFont="1" applyFill="1" applyBorder="1" applyAlignment="1">
      <alignment horizontal="center" vertical="center" shrinkToFit="1"/>
    </xf>
    <xf numFmtId="187" fontId="4" fillId="0" borderId="107" xfId="0" applyNumberFormat="1" applyFont="1" applyFill="1" applyBorder="1" applyAlignment="1">
      <alignment horizontal="center" vertical="center" shrinkToFit="1"/>
    </xf>
    <xf numFmtId="0" fontId="4" fillId="0" borderId="63" xfId="0" applyFont="1" applyBorder="1" applyAlignment="1">
      <alignment horizontal="center" vertical="center" shrinkToFit="1"/>
    </xf>
    <xf numFmtId="178" fontId="4" fillId="0" borderId="65" xfId="0" applyNumberFormat="1" applyFont="1" applyBorder="1" applyAlignment="1">
      <alignment vertical="center" shrinkToFit="1"/>
    </xf>
    <xf numFmtId="0" fontId="4" fillId="8" borderId="63" xfId="0" applyFont="1" applyFill="1" applyBorder="1" applyAlignment="1">
      <alignment horizontal="center" vertical="center" shrinkToFit="1"/>
    </xf>
    <xf numFmtId="187" fontId="4" fillId="0" borderId="112" xfId="0" applyNumberFormat="1" applyFont="1" applyFill="1" applyBorder="1" applyAlignment="1">
      <alignment horizontal="center" vertical="center" shrinkToFit="1"/>
    </xf>
    <xf numFmtId="187" fontId="4" fillId="0" borderId="111" xfId="0" applyNumberFormat="1" applyFont="1" applyFill="1" applyBorder="1" applyAlignment="1">
      <alignment horizontal="center" vertical="center" shrinkToFit="1"/>
    </xf>
    <xf numFmtId="187" fontId="4" fillId="0" borderId="148" xfId="0" applyNumberFormat="1" applyFont="1" applyBorder="1" applyAlignment="1">
      <alignment horizontal="center" vertical="center"/>
    </xf>
    <xf numFmtId="187" fontId="4" fillId="0" borderId="74" xfId="0" applyNumberFormat="1" applyFont="1" applyBorder="1" applyAlignment="1">
      <alignment horizontal="center" vertical="center"/>
    </xf>
    <xf numFmtId="187" fontId="4" fillId="0" borderId="59" xfId="0" applyNumberFormat="1" applyFont="1" applyFill="1" applyBorder="1" applyAlignment="1">
      <alignment horizontal="center" vertical="center" shrinkToFit="1"/>
    </xf>
    <xf numFmtId="187" fontId="4" fillId="0" borderId="60" xfId="0" applyNumberFormat="1" applyFont="1" applyFill="1" applyBorder="1" applyAlignment="1">
      <alignment horizontal="center" vertical="center" shrinkToFit="1"/>
    </xf>
    <xf numFmtId="210" fontId="4" fillId="0" borderId="148" xfId="0" applyNumberFormat="1" applyFont="1" applyFill="1" applyBorder="1" applyAlignment="1">
      <alignment horizontal="center" vertical="center" shrinkToFit="1"/>
    </xf>
    <xf numFmtId="211" fontId="4" fillId="0" borderId="63" xfId="0" applyNumberFormat="1" applyFont="1" applyFill="1" applyBorder="1" applyAlignment="1">
      <alignment horizontal="center" vertical="center" shrinkToFit="1"/>
    </xf>
    <xf numFmtId="187" fontId="4" fillId="0" borderId="63" xfId="0" applyNumberFormat="1" applyFont="1" applyBorder="1" applyAlignment="1">
      <alignment horizontal="center" vertical="center"/>
    </xf>
    <xf numFmtId="187" fontId="4" fillId="0" borderId="72" xfId="0" applyNumberFormat="1" applyFont="1" applyBorder="1" applyAlignment="1">
      <alignment horizontal="center" vertical="center"/>
    </xf>
    <xf numFmtId="210" fontId="4" fillId="0" borderId="35" xfId="0" applyNumberFormat="1" applyFont="1" applyFill="1" applyBorder="1" applyAlignment="1">
      <alignment horizontal="center" vertical="center" shrinkToFit="1"/>
    </xf>
    <xf numFmtId="210" fontId="4" fillId="0" borderId="39" xfId="0" applyNumberFormat="1" applyFont="1" applyFill="1" applyBorder="1" applyAlignment="1">
      <alignment horizontal="center" vertical="center" shrinkToFit="1"/>
    </xf>
    <xf numFmtId="187" fontId="4" fillId="0" borderId="134" xfId="0" applyNumberFormat="1" applyFont="1" applyFill="1" applyBorder="1" applyAlignment="1">
      <alignment horizontal="center" vertical="center" shrinkToFit="1"/>
    </xf>
    <xf numFmtId="187" fontId="4" fillId="0" borderId="52" xfId="0" applyNumberFormat="1" applyFont="1" applyFill="1" applyBorder="1" applyAlignment="1">
      <alignment horizontal="center" vertical="center" shrinkToFit="1"/>
    </xf>
    <xf numFmtId="211" fontId="4" fillId="0" borderId="65" xfId="0" applyNumberFormat="1" applyFont="1" applyFill="1" applyBorder="1" applyAlignment="1">
      <alignment horizontal="center" vertical="center" shrinkToFit="1"/>
    </xf>
    <xf numFmtId="211" fontId="4" fillId="0" borderId="106" xfId="0" applyNumberFormat="1" applyFont="1" applyFill="1" applyBorder="1" applyAlignment="1">
      <alignment horizontal="center" vertical="center" shrinkToFit="1"/>
    </xf>
    <xf numFmtId="187" fontId="4" fillId="0" borderId="65" xfId="0" applyNumberFormat="1" applyFont="1" applyFill="1" applyBorder="1" applyAlignment="1">
      <alignment horizontal="center" vertical="center" shrinkToFit="1"/>
    </xf>
    <xf numFmtId="187" fontId="4" fillId="0" borderId="68" xfId="0" applyNumberFormat="1" applyFont="1" applyFill="1" applyBorder="1" applyAlignment="1">
      <alignment horizontal="center" vertical="center" shrinkToFit="1"/>
    </xf>
    <xf numFmtId="211" fontId="4" fillId="0" borderId="92" xfId="0" applyNumberFormat="1" applyFont="1" applyFill="1" applyBorder="1" applyAlignment="1">
      <alignment horizontal="center" vertical="center" shrinkToFit="1"/>
    </xf>
    <xf numFmtId="187" fontId="4" fillId="0" borderId="92" xfId="0" applyNumberFormat="1" applyFont="1" applyFill="1" applyBorder="1" applyAlignment="1">
      <alignment horizontal="center" vertical="center" shrinkToFit="1"/>
    </xf>
    <xf numFmtId="187" fontId="4" fillId="0" borderId="93" xfId="0" applyNumberFormat="1" applyFont="1" applyFill="1" applyBorder="1" applyAlignment="1">
      <alignment horizontal="center" vertical="center" shrinkToFit="1"/>
    </xf>
    <xf numFmtId="0" fontId="4" fillId="0" borderId="23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4" fillId="0" borderId="24" xfId="0" applyFont="1" applyBorder="1" applyAlignment="1">
      <alignment horizontal="right" vertical="center"/>
    </xf>
    <xf numFmtId="0" fontId="4" fillId="0" borderId="136" xfId="0" applyFont="1" applyBorder="1" applyAlignment="1">
      <alignment horizontal="right" vertical="center"/>
    </xf>
    <xf numFmtId="0" fontId="4" fillId="0" borderId="96" xfId="0" applyFont="1" applyBorder="1" applyAlignment="1">
      <alignment horizontal="center" vertical="center" wrapText="1"/>
    </xf>
    <xf numFmtId="0" fontId="4" fillId="0" borderId="106" xfId="0" applyFont="1" applyBorder="1" applyAlignment="1">
      <alignment horizontal="center" vertical="center" wrapText="1"/>
    </xf>
    <xf numFmtId="0" fontId="4" fillId="0" borderId="104" xfId="0" applyFont="1" applyBorder="1" applyAlignment="1">
      <alignment horizontal="center" vertical="center" shrinkToFit="1"/>
    </xf>
    <xf numFmtId="0" fontId="4" fillId="0" borderId="33" xfId="0" applyFont="1" applyBorder="1" applyAlignment="1">
      <alignment horizontal="center" vertical="center" shrinkToFit="1"/>
    </xf>
    <xf numFmtId="0" fontId="4" fillId="0" borderId="106" xfId="0" applyFont="1" applyBorder="1" applyAlignment="1">
      <alignment horizontal="center" vertical="center" shrinkToFit="1"/>
    </xf>
    <xf numFmtId="184" fontId="4" fillId="0" borderId="45" xfId="0" applyNumberFormat="1" applyFont="1" applyFill="1" applyBorder="1" applyAlignment="1">
      <alignment horizontal="center" vertical="center" shrinkToFit="1"/>
    </xf>
    <xf numFmtId="184" fontId="4" fillId="0" borderId="48" xfId="0" applyNumberFormat="1" applyFont="1" applyFill="1" applyBorder="1" applyAlignment="1">
      <alignment horizontal="center" vertical="center" shrinkToFit="1"/>
    </xf>
    <xf numFmtId="184" fontId="4" fillId="0" borderId="45" xfId="0" applyNumberFormat="1" applyFont="1" applyBorder="1" applyAlignment="1">
      <alignment horizontal="center" vertical="center" shrinkToFit="1"/>
    </xf>
    <xf numFmtId="184" fontId="4" fillId="0" borderId="48" xfId="0" applyNumberFormat="1" applyFont="1" applyBorder="1" applyAlignment="1">
      <alignment horizontal="center" vertical="center" shrinkToFit="1"/>
    </xf>
    <xf numFmtId="194" fontId="4" fillId="0" borderId="63" xfId="0" applyNumberFormat="1" applyFont="1" applyBorder="1" applyAlignment="1">
      <alignment vertical="center" shrinkToFit="1"/>
    </xf>
    <xf numFmtId="194" fontId="4" fillId="0" borderId="72" xfId="0" applyNumberFormat="1" applyFont="1" applyBorder="1" applyAlignment="1">
      <alignment vertical="center" shrinkToFit="1"/>
    </xf>
    <xf numFmtId="0" fontId="4" fillId="0" borderId="130" xfId="0" applyFont="1" applyBorder="1" applyAlignment="1">
      <alignment horizontal="center" vertical="center" shrinkToFit="1"/>
    </xf>
    <xf numFmtId="184" fontId="4" fillId="0" borderId="35" xfId="0" applyNumberFormat="1" applyFont="1" applyFill="1" applyBorder="1" applyAlignment="1">
      <alignment horizontal="center" vertical="center" shrinkToFit="1"/>
    </xf>
    <xf numFmtId="184" fontId="4" fillId="0" borderId="39" xfId="0" applyNumberFormat="1" applyFont="1" applyFill="1" applyBorder="1" applyAlignment="1">
      <alignment horizontal="center" vertical="center" shrinkToFit="1"/>
    </xf>
    <xf numFmtId="184" fontId="4" fillId="0" borderId="35" xfId="0" applyNumberFormat="1" applyFont="1" applyBorder="1" applyAlignment="1">
      <alignment horizontal="center" vertical="center" shrinkToFit="1"/>
    </xf>
    <xf numFmtId="184" fontId="4" fillId="0" borderId="39" xfId="0" applyNumberFormat="1" applyFont="1" applyBorder="1" applyAlignment="1">
      <alignment horizontal="center" vertical="center" shrinkToFit="1"/>
    </xf>
    <xf numFmtId="188" fontId="4" fillId="0" borderId="28" xfId="0" applyNumberFormat="1" applyFont="1" applyBorder="1" applyAlignment="1">
      <alignment horizontal="center" vertical="center" shrinkToFit="1"/>
    </xf>
    <xf numFmtId="184" fontId="4" fillId="8" borderId="39" xfId="0" applyNumberFormat="1" applyFont="1" applyFill="1" applyBorder="1" applyAlignment="1">
      <alignment horizontal="center" vertical="center" shrinkToFit="1"/>
    </xf>
    <xf numFmtId="184" fontId="4" fillId="8" borderId="106" xfId="0" applyNumberFormat="1" applyFont="1" applyFill="1" applyBorder="1" applyAlignment="1">
      <alignment horizontal="center" vertical="center" shrinkToFit="1"/>
    </xf>
    <xf numFmtId="195" fontId="4" fillId="0" borderId="28" xfId="0" applyNumberFormat="1" applyFont="1" applyBorder="1" applyAlignment="1">
      <alignment horizontal="center" vertical="center" shrinkToFit="1"/>
    </xf>
    <xf numFmtId="181" fontId="4" fillId="0" borderId="72" xfId="0" applyNumberFormat="1" applyFont="1" applyFill="1" applyBorder="1" applyAlignment="1">
      <alignment vertical="center" shrinkToFit="1"/>
    </xf>
    <xf numFmtId="0" fontId="4" fillId="0" borderId="2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89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21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136" xfId="0" applyFont="1" applyBorder="1" applyAlignment="1">
      <alignment vertical="center"/>
    </xf>
    <xf numFmtId="0" fontId="4" fillId="0" borderId="137" xfId="0" applyFont="1" applyBorder="1" applyAlignment="1">
      <alignment vertical="center"/>
    </xf>
    <xf numFmtId="187" fontId="4" fillId="0" borderId="45" xfId="0" applyNumberFormat="1" applyFont="1" applyFill="1" applyBorder="1" applyAlignment="1">
      <alignment horizontal="center" vertical="center" shrinkToFit="1"/>
    </xf>
    <xf numFmtId="187" fontId="4" fillId="0" borderId="46" xfId="0" applyNumberFormat="1" applyFont="1" applyFill="1" applyBorder="1" applyAlignment="1">
      <alignment horizontal="center" vertical="center" shrinkToFit="1"/>
    </xf>
    <xf numFmtId="187" fontId="4" fillId="0" borderId="37" xfId="0" applyNumberFormat="1" applyFont="1" applyFill="1" applyBorder="1" applyAlignment="1">
      <alignment horizontal="center" vertical="center" shrinkToFit="1"/>
    </xf>
    <xf numFmtId="187" fontId="4" fillId="0" borderId="38" xfId="0" applyNumberFormat="1" applyFont="1" applyFill="1" applyBorder="1" applyAlignment="1">
      <alignment horizontal="center" vertical="center" shrinkToFit="1"/>
    </xf>
    <xf numFmtId="184" fontId="4" fillId="0" borderId="65" xfId="0" applyNumberFormat="1" applyFont="1" applyFill="1" applyBorder="1" applyAlignment="1">
      <alignment horizontal="center" vertical="center" shrinkToFit="1"/>
    </xf>
    <xf numFmtId="184" fontId="4" fillId="0" borderId="106" xfId="0" applyNumberFormat="1" applyFont="1" applyFill="1" applyBorder="1" applyAlignment="1">
      <alignment horizontal="center" vertical="center" shrinkToFit="1"/>
    </xf>
    <xf numFmtId="187" fontId="4" fillId="0" borderId="19" xfId="0" applyNumberFormat="1" applyFont="1" applyFill="1" applyBorder="1" applyAlignment="1">
      <alignment vertical="center" shrinkToFit="1"/>
    </xf>
    <xf numFmtId="0" fontId="0" fillId="0" borderId="10" xfId="0" applyBorder="1">
      <alignment vertical="center"/>
    </xf>
    <xf numFmtId="211" fontId="4" fillId="0" borderId="37" xfId="0" applyNumberFormat="1" applyFont="1" applyFill="1" applyBorder="1" applyAlignment="1">
      <alignment horizontal="center" vertical="center" shrinkToFit="1"/>
    </xf>
    <xf numFmtId="211" fontId="4" fillId="0" borderId="40" xfId="0" applyNumberFormat="1" applyFont="1" applyFill="1" applyBorder="1" applyAlignment="1">
      <alignment horizontal="center" vertical="center" shrinkToFit="1"/>
    </xf>
    <xf numFmtId="184" fontId="4" fillId="0" borderId="65" xfId="0" applyNumberFormat="1" applyFont="1" applyBorder="1" applyAlignment="1">
      <alignment horizontal="center" vertical="center" shrinkToFit="1"/>
    </xf>
    <xf numFmtId="184" fontId="4" fillId="0" borderId="106" xfId="0" applyNumberFormat="1" applyFont="1" applyBorder="1" applyAlignment="1">
      <alignment horizontal="center" vertical="center" shrinkToFit="1"/>
    </xf>
    <xf numFmtId="187" fontId="4" fillId="0" borderId="59" xfId="0" applyNumberFormat="1" applyFont="1" applyBorder="1" applyAlignment="1">
      <alignment horizontal="center" vertical="center"/>
    </xf>
    <xf numFmtId="187" fontId="4" fillId="0" borderId="60" xfId="0" applyNumberFormat="1" applyFont="1" applyBorder="1" applyAlignment="1">
      <alignment horizontal="center" vertical="center"/>
    </xf>
    <xf numFmtId="191" fontId="4" fillId="0" borderId="25" xfId="0" applyNumberFormat="1" applyFont="1" applyBorder="1" applyAlignment="1">
      <alignment horizontal="center" vertical="center" shrinkToFit="1"/>
    </xf>
    <xf numFmtId="191" fontId="4" fillId="0" borderId="48" xfId="0" applyNumberFormat="1" applyFont="1" applyBorder="1" applyAlignment="1">
      <alignment horizontal="center" vertical="center" shrinkToFit="1"/>
    </xf>
    <xf numFmtId="0" fontId="4" fillId="0" borderId="150" xfId="0" applyFont="1" applyBorder="1" applyAlignment="1">
      <alignment horizontal="center" vertical="center" wrapText="1"/>
    </xf>
    <xf numFmtId="0" fontId="4" fillId="0" borderId="13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51" xfId="0" applyFont="1" applyBorder="1" applyAlignment="1">
      <alignment horizontal="center" vertical="center" wrapText="1"/>
    </xf>
    <xf numFmtId="0" fontId="4" fillId="0" borderId="105" xfId="0" applyFont="1" applyBorder="1" applyAlignment="1">
      <alignment horizontal="center" vertical="center" wrapText="1"/>
    </xf>
    <xf numFmtId="0" fontId="4" fillId="0" borderId="103" xfId="0" applyFont="1" applyBorder="1" applyAlignment="1">
      <alignment horizontal="center" vertical="center" wrapText="1"/>
    </xf>
    <xf numFmtId="0" fontId="4" fillId="0" borderId="0" xfId="0" applyFont="1" applyAlignment="1">
      <alignment vertical="center" shrinkToFit="1"/>
    </xf>
    <xf numFmtId="0" fontId="4" fillId="0" borderId="80" xfId="0" applyFont="1" applyBorder="1" applyAlignment="1">
      <alignment horizontal="center" vertical="center" wrapText="1"/>
    </xf>
    <xf numFmtId="0" fontId="4" fillId="0" borderId="143" xfId="0" applyFont="1" applyBorder="1" applyAlignment="1">
      <alignment horizontal="center" vertical="center" wrapText="1"/>
    </xf>
    <xf numFmtId="191" fontId="4" fillId="0" borderId="29" xfId="0" applyNumberFormat="1" applyFont="1" applyBorder="1" applyAlignment="1">
      <alignment horizontal="center" vertical="center" shrinkToFit="1"/>
    </xf>
    <xf numFmtId="191" fontId="4" fillId="0" borderId="49" xfId="0" applyNumberFormat="1" applyFont="1" applyBorder="1" applyAlignment="1">
      <alignment horizontal="center" vertical="center" shrinkToFit="1"/>
    </xf>
    <xf numFmtId="0" fontId="4" fillId="0" borderId="0" xfId="0" applyFont="1" applyAlignment="1">
      <alignment horizontal="left" vertical="center" shrinkToFit="1"/>
    </xf>
    <xf numFmtId="187" fontId="4" fillId="0" borderId="70" xfId="0" applyNumberFormat="1" applyFont="1" applyBorder="1" applyAlignment="1">
      <alignment vertical="center" shrinkToFit="1"/>
    </xf>
    <xf numFmtId="187" fontId="4" fillId="0" borderId="71" xfId="0" applyNumberFormat="1" applyFont="1" applyBorder="1" applyAlignment="1">
      <alignment vertical="center" shrinkToFit="1"/>
    </xf>
    <xf numFmtId="196" fontId="4" fillId="2" borderId="115" xfId="0" applyNumberFormat="1" applyFont="1" applyFill="1" applyBorder="1" applyAlignment="1">
      <alignment vertical="center" shrinkToFit="1"/>
    </xf>
    <xf numFmtId="187" fontId="4" fillId="0" borderId="115" xfId="0" applyNumberFormat="1" applyFont="1" applyBorder="1" applyAlignment="1">
      <alignment vertical="center" shrinkToFit="1"/>
    </xf>
    <xf numFmtId="187" fontId="4" fillId="0" borderId="88" xfId="0" applyNumberFormat="1" applyFont="1" applyBorder="1" applyAlignment="1">
      <alignment vertical="center" shrinkToFit="1"/>
    </xf>
    <xf numFmtId="0" fontId="4" fillId="0" borderId="22" xfId="0" applyFont="1" applyBorder="1" applyAlignment="1">
      <alignment horizontal="center" vertical="center"/>
    </xf>
    <xf numFmtId="0" fontId="4" fillId="0" borderId="107" xfId="0" applyFont="1" applyBorder="1" applyAlignment="1">
      <alignment horizontal="center" vertical="center"/>
    </xf>
    <xf numFmtId="187" fontId="4" fillId="0" borderId="61" xfId="0" applyNumberFormat="1" applyFont="1" applyBorder="1" applyAlignment="1">
      <alignment vertical="center" shrinkToFit="1"/>
    </xf>
    <xf numFmtId="187" fontId="4" fillId="0" borderId="62" xfId="0" applyNumberFormat="1" applyFont="1" applyBorder="1" applyAlignment="1">
      <alignment vertical="center" shrinkToFit="1"/>
    </xf>
    <xf numFmtId="0" fontId="4" fillId="0" borderId="21" xfId="0" applyFont="1" applyBorder="1" applyAlignment="1">
      <alignment horizontal="center" vertical="center"/>
    </xf>
    <xf numFmtId="187" fontId="4" fillId="0" borderId="65" xfId="0" applyNumberFormat="1" applyFont="1" applyBorder="1" applyAlignment="1">
      <alignment horizontal="right" vertical="center" shrinkToFit="1"/>
    </xf>
    <xf numFmtId="187" fontId="4" fillId="0" borderId="68" xfId="0" applyNumberFormat="1" applyFont="1" applyBorder="1" applyAlignment="1">
      <alignment horizontal="right" vertical="center" shrinkToFit="1"/>
    </xf>
    <xf numFmtId="196" fontId="4" fillId="2" borderId="65" xfId="0" applyNumberFormat="1" applyFont="1" applyFill="1" applyBorder="1" applyAlignment="1">
      <alignment horizontal="right" vertical="center" shrinkToFit="1"/>
    </xf>
    <xf numFmtId="196" fontId="4" fillId="2" borderId="106" xfId="0" applyNumberFormat="1" applyFont="1" applyFill="1" applyBorder="1" applyAlignment="1">
      <alignment horizontal="right" vertical="center" shrinkToFit="1"/>
    </xf>
    <xf numFmtId="187" fontId="4" fillId="0" borderId="115" xfId="0" applyNumberFormat="1" applyFont="1" applyBorder="1" applyAlignment="1">
      <alignment vertical="center"/>
    </xf>
    <xf numFmtId="187" fontId="4" fillId="0" borderId="41" xfId="0" applyNumberFormat="1" applyFont="1" applyBorder="1" applyAlignment="1">
      <alignment vertical="center"/>
    </xf>
    <xf numFmtId="178" fontId="4" fillId="0" borderId="70" xfId="0" applyNumberFormat="1" applyFont="1" applyBorder="1" applyAlignment="1">
      <alignment vertical="center"/>
    </xf>
    <xf numFmtId="187" fontId="4" fillId="0" borderId="70" xfId="0" applyNumberFormat="1" applyFont="1" applyBorder="1" applyAlignment="1">
      <alignment vertical="center"/>
    </xf>
    <xf numFmtId="187" fontId="4" fillId="0" borderId="154" xfId="0" applyNumberFormat="1" applyFont="1" applyBorder="1" applyAlignment="1">
      <alignment vertical="center"/>
    </xf>
    <xf numFmtId="178" fontId="4" fillId="0" borderId="115" xfId="0" applyNumberFormat="1" applyFont="1" applyBorder="1" applyAlignment="1">
      <alignment vertical="center"/>
    </xf>
    <xf numFmtId="0" fontId="4" fillId="0" borderId="107" xfId="0" applyFont="1" applyBorder="1" applyAlignment="1">
      <alignment horizontal="center" vertical="center" shrinkToFit="1"/>
    </xf>
    <xf numFmtId="196" fontId="4" fillId="2" borderId="61" xfId="0" applyNumberFormat="1" applyFont="1" applyFill="1" applyBorder="1" applyAlignment="1">
      <alignment vertical="center" shrinkToFit="1"/>
    </xf>
    <xf numFmtId="196" fontId="4" fillId="2" borderId="70" xfId="0" applyNumberFormat="1" applyFont="1" applyFill="1" applyBorder="1" applyAlignment="1">
      <alignment vertical="center" shrinkToFit="1"/>
    </xf>
    <xf numFmtId="187" fontId="4" fillId="0" borderId="162" xfId="0" applyNumberFormat="1" applyFont="1" applyBorder="1" applyAlignment="1">
      <alignment horizontal="center" vertical="center"/>
    </xf>
    <xf numFmtId="187" fontId="4" fillId="0" borderId="163" xfId="0" applyNumberFormat="1" applyFont="1" applyBorder="1" applyAlignment="1">
      <alignment horizontal="center" vertical="center"/>
    </xf>
    <xf numFmtId="187" fontId="4" fillId="0" borderId="134" xfId="0" applyNumberFormat="1" applyFont="1" applyBorder="1" applyAlignment="1">
      <alignment horizontal="center" vertical="center"/>
    </xf>
    <xf numFmtId="187" fontId="4" fillId="0" borderId="52" xfId="0" applyNumberFormat="1" applyFont="1" applyBorder="1" applyAlignment="1">
      <alignment horizontal="center" vertical="center"/>
    </xf>
    <xf numFmtId="187" fontId="4" fillId="0" borderId="144" xfId="0" applyNumberFormat="1" applyFont="1" applyBorder="1" applyAlignment="1">
      <alignment horizontal="center" vertical="center"/>
    </xf>
    <xf numFmtId="187" fontId="4" fillId="0" borderId="1" xfId="0" applyNumberFormat="1" applyFont="1" applyBorder="1" applyAlignment="1">
      <alignment horizontal="center" vertical="center"/>
    </xf>
    <xf numFmtId="187" fontId="4" fillId="0" borderId="142" xfId="0" applyNumberFormat="1" applyFont="1" applyBorder="1" applyAlignment="1">
      <alignment horizontal="center" vertical="center"/>
    </xf>
    <xf numFmtId="187" fontId="4" fillId="0" borderId="32" xfId="0" applyNumberFormat="1" applyFont="1" applyBorder="1" applyAlignment="1">
      <alignment horizontal="center" vertical="center"/>
    </xf>
    <xf numFmtId="0" fontId="4" fillId="0" borderId="153" xfId="0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 shrinkToFit="1"/>
    </xf>
    <xf numFmtId="0" fontId="4" fillId="0" borderId="152" xfId="0" applyFont="1" applyBorder="1" applyAlignment="1">
      <alignment horizontal="center" vertical="center" shrinkToFit="1"/>
    </xf>
    <xf numFmtId="0" fontId="4" fillId="0" borderId="94" xfId="0" applyFont="1" applyBorder="1" applyAlignment="1">
      <alignment horizontal="left" vertical="center" shrinkToFit="1"/>
    </xf>
    <xf numFmtId="0" fontId="0" fillId="0" borderId="94" xfId="0" applyFont="1" applyBorder="1" applyAlignment="1">
      <alignment horizontal="left" vertical="center" shrinkToFit="1"/>
    </xf>
    <xf numFmtId="178" fontId="4" fillId="0" borderId="63" xfId="0" applyNumberFormat="1" applyFont="1" applyBorder="1" applyAlignment="1">
      <alignment vertical="center"/>
    </xf>
    <xf numFmtId="187" fontId="4" fillId="0" borderId="41" xfId="0" applyNumberFormat="1" applyFont="1" applyBorder="1" applyAlignment="1">
      <alignment horizontal="center" vertical="center"/>
    </xf>
    <xf numFmtId="187" fontId="4" fillId="0" borderId="44" xfId="0" applyNumberFormat="1" applyFont="1" applyBorder="1" applyAlignment="1">
      <alignment horizontal="center" vertical="center"/>
    </xf>
    <xf numFmtId="187" fontId="4" fillId="0" borderId="35" xfId="0" applyNumberFormat="1" applyFont="1" applyBorder="1" applyAlignment="1">
      <alignment horizontal="center" vertical="center"/>
    </xf>
    <xf numFmtId="187" fontId="4" fillId="0" borderId="30" xfId="0" applyNumberFormat="1" applyFont="1" applyBorder="1" applyAlignment="1">
      <alignment horizontal="center" vertical="center"/>
    </xf>
    <xf numFmtId="187" fontId="4" fillId="0" borderId="65" xfId="0" applyNumberFormat="1" applyFont="1" applyBorder="1" applyAlignment="1">
      <alignment horizontal="center" vertical="center"/>
    </xf>
    <xf numFmtId="187" fontId="4" fillId="0" borderId="68" xfId="0" applyNumberFormat="1" applyFont="1" applyBorder="1" applyAlignment="1">
      <alignment horizontal="center" vertical="center"/>
    </xf>
    <xf numFmtId="187" fontId="4" fillId="0" borderId="63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  <xf numFmtId="0" fontId="4" fillId="0" borderId="0" xfId="0" applyNumberFormat="1" applyFont="1" applyFill="1" applyBorder="1" applyAlignment="1">
      <alignment horizontal="center" vertical="center"/>
    </xf>
    <xf numFmtId="181" fontId="4" fillId="0" borderId="35" xfId="0" applyNumberFormat="1" applyFont="1" applyFill="1" applyBorder="1" applyAlignment="1">
      <alignment horizontal="center" vertical="center" shrinkToFit="1"/>
    </xf>
    <xf numFmtId="181" fontId="4" fillId="0" borderId="28" xfId="0" applyNumberFormat="1" applyFont="1" applyFill="1" applyBorder="1" applyAlignment="1">
      <alignment horizontal="center" vertical="center" shrinkToFit="1"/>
    </xf>
    <xf numFmtId="181" fontId="4" fillId="0" borderId="39" xfId="0" applyNumberFormat="1" applyFont="1" applyFill="1" applyBorder="1" applyAlignment="1">
      <alignment horizontal="center" vertical="center" shrinkToFit="1"/>
    </xf>
    <xf numFmtId="181" fontId="4" fillId="0" borderId="30" xfId="0" applyNumberFormat="1" applyFont="1" applyFill="1" applyBorder="1" applyAlignment="1">
      <alignment horizontal="center" vertical="center" shrinkToFit="1"/>
    </xf>
    <xf numFmtId="0" fontId="4" fillId="0" borderId="27" xfId="0" applyFont="1" applyBorder="1" applyAlignment="1">
      <alignment horizontal="center" vertical="center" wrapText="1" shrinkToFit="1"/>
    </xf>
    <xf numFmtId="208" fontId="4" fillId="2" borderId="35" xfId="0" applyNumberFormat="1" applyFont="1" applyFill="1" applyBorder="1" applyAlignment="1">
      <alignment horizontal="center" vertical="center" shrinkToFit="1"/>
    </xf>
    <xf numFmtId="208" fontId="4" fillId="2" borderId="28" xfId="0" applyNumberFormat="1" applyFont="1" applyFill="1" applyBorder="1" applyAlignment="1">
      <alignment horizontal="center" vertical="center" shrinkToFit="1"/>
    </xf>
    <xf numFmtId="208" fontId="4" fillId="2" borderId="39" xfId="0" applyNumberFormat="1" applyFont="1" applyFill="1" applyBorder="1" applyAlignment="1">
      <alignment horizontal="center" vertical="center" shrinkToFit="1"/>
    </xf>
    <xf numFmtId="208" fontId="4" fillId="2" borderId="30" xfId="0" applyNumberFormat="1" applyFont="1" applyFill="1" applyBorder="1" applyAlignment="1">
      <alignment horizontal="center" vertical="center" shrinkToFit="1"/>
    </xf>
    <xf numFmtId="184" fontId="4" fillId="0" borderId="37" xfId="0" applyNumberFormat="1" applyFont="1" applyFill="1" applyBorder="1" applyAlignment="1">
      <alignment horizontal="center" vertical="center" shrinkToFit="1"/>
    </xf>
    <xf numFmtId="184" fontId="4" fillId="0" borderId="40" xfId="0" applyNumberFormat="1" applyFont="1" applyFill="1" applyBorder="1" applyAlignment="1">
      <alignment horizontal="center" vertical="center" shrinkToFit="1"/>
    </xf>
    <xf numFmtId="0" fontId="4" fillId="0" borderId="28" xfId="0" applyFont="1" applyFill="1" applyBorder="1" applyAlignment="1">
      <alignment horizontal="center" vertical="center" shrinkToFit="1"/>
    </xf>
    <xf numFmtId="210" fontId="4" fillId="0" borderId="45" xfId="0" applyNumberFormat="1" applyFont="1" applyFill="1" applyBorder="1" applyAlignment="1">
      <alignment horizontal="center" vertical="center" shrinkToFit="1"/>
    </xf>
    <xf numFmtId="210" fontId="4" fillId="0" borderId="48" xfId="0" applyNumberFormat="1" applyFont="1" applyFill="1" applyBorder="1" applyAlignment="1">
      <alignment horizontal="center" vertical="center" shrinkToFit="1"/>
    </xf>
    <xf numFmtId="184" fontId="4" fillId="2" borderId="37" xfId="0" applyNumberFormat="1" applyFont="1" applyFill="1" applyBorder="1" applyAlignment="1">
      <alignment horizontal="center" vertical="center" shrinkToFit="1"/>
    </xf>
    <xf numFmtId="184" fontId="4" fillId="2" borderId="36" xfId="0" applyNumberFormat="1" applyFont="1" applyFill="1" applyBorder="1" applyAlignment="1">
      <alignment horizontal="center" vertical="center" shrinkToFit="1"/>
    </xf>
    <xf numFmtId="184" fontId="4" fillId="2" borderId="40" xfId="0" applyNumberFormat="1" applyFont="1" applyFill="1" applyBorder="1" applyAlignment="1">
      <alignment horizontal="center" vertical="center" shrinkToFit="1"/>
    </xf>
    <xf numFmtId="184" fontId="4" fillId="2" borderId="38" xfId="0" applyNumberFormat="1" applyFont="1" applyFill="1" applyBorder="1" applyAlignment="1">
      <alignment horizontal="center" vertical="center" shrinkToFit="1"/>
    </xf>
    <xf numFmtId="0" fontId="4" fillId="0" borderId="34" xfId="0" applyFont="1" applyBorder="1" applyAlignment="1">
      <alignment horizontal="center" vertical="center" shrinkToFit="1"/>
    </xf>
    <xf numFmtId="0" fontId="4" fillId="0" borderId="36" xfId="0" applyFont="1" applyBorder="1" applyAlignment="1">
      <alignment horizontal="center" vertical="center" shrinkToFit="1"/>
    </xf>
    <xf numFmtId="0" fontId="4" fillId="8" borderId="65" xfId="0" applyFont="1" applyFill="1" applyBorder="1" applyAlignment="1">
      <alignment vertical="center" shrinkToFit="1"/>
    </xf>
    <xf numFmtId="0" fontId="4" fillId="8" borderId="106" xfId="0" applyFont="1" applyFill="1" applyBorder="1" applyAlignment="1">
      <alignment vertical="center" shrinkToFit="1"/>
    </xf>
    <xf numFmtId="192" fontId="4" fillId="0" borderId="96" xfId="0" applyNumberFormat="1" applyFont="1" applyFill="1" applyBorder="1" applyAlignment="1">
      <alignment horizontal="center" vertical="center" shrinkToFit="1"/>
    </xf>
    <xf numFmtId="0" fontId="4" fillId="0" borderId="106" xfId="0" applyNumberFormat="1" applyFont="1" applyFill="1" applyBorder="1" applyAlignment="1">
      <alignment horizontal="center" vertical="center" shrinkToFit="1"/>
    </xf>
    <xf numFmtId="0" fontId="4" fillId="0" borderId="67" xfId="0" applyNumberFormat="1" applyFont="1" applyFill="1" applyBorder="1" applyAlignment="1">
      <alignment horizontal="center" vertical="center" shrinkToFit="1"/>
    </xf>
    <xf numFmtId="192" fontId="4" fillId="0" borderId="25" xfId="0" applyNumberFormat="1" applyFont="1" applyFill="1" applyBorder="1" applyAlignment="1">
      <alignment horizontal="center" vertical="center" shrinkToFit="1"/>
    </xf>
    <xf numFmtId="0" fontId="4" fillId="0" borderId="48" xfId="0" applyNumberFormat="1" applyFont="1" applyFill="1" applyBorder="1" applyAlignment="1">
      <alignment horizontal="center" vertical="center" shrinkToFit="1"/>
    </xf>
    <xf numFmtId="192" fontId="4" fillId="0" borderId="75" xfId="0" applyNumberFormat="1" applyFont="1" applyFill="1" applyBorder="1" applyAlignment="1">
      <alignment horizontal="center" vertical="center" shrinkToFit="1"/>
    </xf>
    <xf numFmtId="0" fontId="4" fillId="0" borderId="43" xfId="0" applyNumberFormat="1" applyFont="1" applyFill="1" applyBorder="1" applyAlignment="1">
      <alignment horizontal="center" vertical="center" shrinkToFit="1"/>
    </xf>
    <xf numFmtId="192" fontId="4" fillId="0" borderId="27" xfId="0" applyNumberFormat="1" applyFont="1" applyFill="1" applyBorder="1" applyAlignment="1">
      <alignment horizontal="center" vertical="center" shrinkToFit="1"/>
    </xf>
    <xf numFmtId="0" fontId="4" fillId="0" borderId="39" xfId="0" applyNumberFormat="1" applyFont="1" applyFill="1" applyBorder="1" applyAlignment="1">
      <alignment horizontal="center" vertical="center" shrinkToFit="1"/>
    </xf>
    <xf numFmtId="0" fontId="4" fillId="0" borderId="28" xfId="0" applyNumberFormat="1" applyFont="1" applyFill="1" applyBorder="1" applyAlignment="1">
      <alignment horizontal="center" vertical="center" shrinkToFit="1"/>
    </xf>
    <xf numFmtId="0" fontId="4" fillId="0" borderId="8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 shrinkToFit="1"/>
    </xf>
    <xf numFmtId="197" fontId="4" fillId="0" borderId="25" xfId="0" applyNumberFormat="1" applyFont="1" applyBorder="1" applyAlignment="1">
      <alignment horizontal="right" vertical="center" shrinkToFit="1"/>
    </xf>
    <xf numFmtId="197" fontId="4" fillId="0" borderId="48" xfId="0" applyNumberFormat="1" applyFont="1" applyBorder="1" applyAlignment="1">
      <alignment horizontal="right" vertical="center" shrinkToFit="1"/>
    </xf>
    <xf numFmtId="197" fontId="4" fillId="0" borderId="27" xfId="0" applyNumberFormat="1" applyFont="1" applyBorder="1" applyAlignment="1">
      <alignment horizontal="right" vertical="center" shrinkToFit="1"/>
    </xf>
    <xf numFmtId="197" fontId="4" fillId="0" borderId="39" xfId="0" applyNumberFormat="1" applyFont="1" applyBorder="1" applyAlignment="1">
      <alignment horizontal="right" vertical="center" shrinkToFit="1"/>
    </xf>
    <xf numFmtId="201" fontId="4" fillId="0" borderId="105" xfId="0" applyNumberFormat="1" applyFont="1" applyBorder="1" applyAlignment="1">
      <alignment horizontal="right" vertical="center" shrinkToFit="1"/>
    </xf>
    <xf numFmtId="201" fontId="4" fillId="0" borderId="94" xfId="0" applyNumberFormat="1" applyFont="1" applyBorder="1" applyAlignment="1">
      <alignment horizontal="right" vertical="center" shrinkToFit="1"/>
    </xf>
    <xf numFmtId="187" fontId="4" fillId="0" borderId="94" xfId="0" applyNumberFormat="1" applyFont="1" applyBorder="1" applyAlignment="1">
      <alignment vertical="center" shrinkToFit="1"/>
    </xf>
    <xf numFmtId="187" fontId="4" fillId="0" borderId="33" xfId="0" applyNumberFormat="1" applyFont="1" applyBorder="1" applyAlignment="1">
      <alignment vertical="center" shrinkToFit="1"/>
    </xf>
    <xf numFmtId="197" fontId="4" fillId="0" borderId="29" xfId="0" applyNumberFormat="1" applyFont="1" applyBorder="1" applyAlignment="1">
      <alignment horizontal="right" vertical="center" shrinkToFit="1"/>
    </xf>
    <xf numFmtId="197" fontId="4" fillId="0" borderId="49" xfId="0" applyNumberFormat="1" applyFont="1" applyBorder="1" applyAlignment="1">
      <alignment horizontal="right" vertical="center" shrinkToFit="1"/>
    </xf>
    <xf numFmtId="201" fontId="4" fillId="0" borderId="31" xfId="0" applyNumberFormat="1" applyFont="1" applyBorder="1" applyAlignment="1">
      <alignment horizontal="right" vertical="center" shrinkToFit="1"/>
    </xf>
    <xf numFmtId="187" fontId="4" fillId="0" borderId="31" xfId="0" applyNumberFormat="1" applyFont="1" applyBorder="1" applyAlignment="1">
      <alignment vertical="center" shrinkToFit="1"/>
    </xf>
    <xf numFmtId="187" fontId="4" fillId="0" borderId="50" xfId="0" applyNumberFormat="1" applyFont="1" applyBorder="1" applyAlignment="1">
      <alignment vertical="center" shrinkToFit="1"/>
    </xf>
    <xf numFmtId="0" fontId="4" fillId="0" borderId="105" xfId="0" applyNumberFormat="1" applyFont="1" applyBorder="1" applyAlignment="1">
      <alignment vertical="center" shrinkToFit="1"/>
    </xf>
    <xf numFmtId="0" fontId="4" fillId="0" borderId="94" xfId="0" applyNumberFormat="1" applyFont="1" applyBorder="1" applyAlignment="1">
      <alignment vertical="center" shrinkToFit="1"/>
    </xf>
    <xf numFmtId="0" fontId="4" fillId="0" borderId="80" xfId="0" applyNumberFormat="1" applyFont="1" applyBorder="1" applyAlignment="1">
      <alignment vertical="center" shrinkToFit="1"/>
    </xf>
    <xf numFmtId="0" fontId="4" fillId="0" borderId="53" xfId="0" applyNumberFormat="1" applyFont="1" applyBorder="1" applyAlignment="1">
      <alignment vertical="center" shrinkToFit="1"/>
    </xf>
    <xf numFmtId="0" fontId="4" fillId="0" borderId="17" xfId="0" applyNumberFormat="1" applyFont="1" applyBorder="1" applyAlignment="1">
      <alignment vertical="center" shrinkToFit="1"/>
    </xf>
    <xf numFmtId="0" fontId="4" fillId="0" borderId="7" xfId="0" applyNumberFormat="1" applyFont="1" applyBorder="1" applyAlignment="1">
      <alignment vertical="center" shrinkToFit="1"/>
    </xf>
    <xf numFmtId="0" fontId="4" fillId="0" borderId="19" xfId="0" applyFont="1" applyBorder="1" applyAlignment="1">
      <alignment horizontal="center" vertical="center" shrinkToFit="1"/>
    </xf>
    <xf numFmtId="0" fontId="4" fillId="0" borderId="149" xfId="0" applyFont="1" applyBorder="1" applyAlignment="1">
      <alignment horizontal="center" vertical="center" shrinkToFit="1"/>
    </xf>
    <xf numFmtId="0" fontId="4" fillId="0" borderId="29" xfId="0" applyFont="1" applyBorder="1" applyAlignment="1">
      <alignment vertical="center" shrinkToFit="1"/>
    </xf>
    <xf numFmtId="0" fontId="4" fillId="0" borderId="49" xfId="0" applyFont="1" applyBorder="1" applyAlignment="1">
      <alignment vertical="center" shrinkToFit="1"/>
    </xf>
    <xf numFmtId="201" fontId="4" fillId="0" borderId="37" xfId="0" applyNumberFormat="1" applyFont="1" applyBorder="1" applyAlignment="1">
      <alignment horizontal="right" vertical="center" shrinkToFit="1"/>
    </xf>
    <xf numFmtId="201" fontId="4" fillId="0" borderId="36" xfId="0" applyNumberFormat="1" applyFont="1" applyBorder="1" applyAlignment="1">
      <alignment horizontal="right" vertical="center" shrinkToFit="1"/>
    </xf>
    <xf numFmtId="187" fontId="4" fillId="0" borderId="36" xfId="0" applyNumberFormat="1" applyFont="1" applyBorder="1" applyAlignment="1">
      <alignment vertical="center" shrinkToFit="1"/>
    </xf>
    <xf numFmtId="187" fontId="4" fillId="0" borderId="38" xfId="0" applyNumberFormat="1" applyFont="1" applyBorder="1" applyAlignment="1">
      <alignment vertical="center" shrinkToFit="1"/>
    </xf>
    <xf numFmtId="0" fontId="4" fillId="0" borderId="150" xfId="0" applyFont="1" applyBorder="1" applyAlignment="1">
      <alignment horizontal="center" vertical="center" wrapText="1" shrinkToFit="1"/>
    </xf>
    <xf numFmtId="0" fontId="4" fillId="0" borderId="135" xfId="0" applyFont="1" applyBorder="1" applyAlignment="1">
      <alignment horizontal="center" vertical="center" wrapText="1" shrinkToFit="1"/>
    </xf>
    <xf numFmtId="0" fontId="4" fillId="0" borderId="80" xfId="0" applyFont="1" applyBorder="1" applyAlignment="1">
      <alignment horizontal="center" vertical="center" wrapText="1" shrinkToFit="1"/>
    </xf>
    <xf numFmtId="0" fontId="4" fillId="0" borderId="143" xfId="0" applyFont="1" applyBorder="1" applyAlignment="1">
      <alignment horizontal="center" vertical="center" wrapText="1" shrinkToFit="1"/>
    </xf>
    <xf numFmtId="0" fontId="4" fillId="0" borderId="7" xfId="0" applyFont="1" applyBorder="1" applyAlignment="1">
      <alignment vertical="center" shrinkToFit="1"/>
    </xf>
    <xf numFmtId="0" fontId="0" fillId="0" borderId="7" xfId="0" applyFont="1" applyBorder="1">
      <alignment vertical="center"/>
    </xf>
    <xf numFmtId="0" fontId="4" fillId="0" borderId="0" xfId="0" applyFont="1" applyBorder="1" applyAlignment="1">
      <alignment horizontal="left" vertical="center" shrinkToFit="1"/>
    </xf>
    <xf numFmtId="0" fontId="0" fillId="0" borderId="0" xfId="0" applyFont="1" applyBorder="1" applyAlignment="1">
      <alignment horizontal="left" vertical="center" shrinkToFit="1"/>
    </xf>
    <xf numFmtId="0" fontId="0" fillId="0" borderId="0" xfId="0" applyBorder="1" applyAlignment="1">
      <alignment horizontal="left" vertical="center" shrinkToFit="1"/>
    </xf>
    <xf numFmtId="184" fontId="4" fillId="8" borderId="28" xfId="0" applyNumberFormat="1" applyFont="1" applyFill="1" applyBorder="1" applyAlignment="1">
      <alignment horizontal="center" vertical="center" shrinkToFit="1"/>
    </xf>
    <xf numFmtId="184" fontId="4" fillId="8" borderId="30" xfId="0" applyNumberFormat="1" applyFont="1" applyFill="1" applyBorder="1" applyAlignment="1">
      <alignment horizontal="center" vertical="center" shrinkToFit="1"/>
    </xf>
    <xf numFmtId="0" fontId="4" fillId="0" borderId="40" xfId="0" applyFont="1" applyBorder="1" applyAlignment="1">
      <alignment horizontal="center" vertical="center" shrinkToFit="1"/>
    </xf>
    <xf numFmtId="0" fontId="4" fillId="0" borderId="75" xfId="0" applyFont="1" applyBorder="1" applyAlignment="1">
      <alignment horizontal="center" vertical="center" shrinkToFit="1"/>
    </xf>
    <xf numFmtId="0" fontId="4" fillId="0" borderId="42" xfId="0" applyFont="1" applyBorder="1" applyAlignment="1">
      <alignment horizontal="center" vertical="center" shrinkToFit="1"/>
    </xf>
    <xf numFmtId="192" fontId="4" fillId="8" borderId="28" xfId="0" applyNumberFormat="1" applyFont="1" applyFill="1" applyBorder="1" applyAlignment="1">
      <alignment horizontal="center" vertical="center" shrinkToFit="1"/>
    </xf>
    <xf numFmtId="192" fontId="4" fillId="8" borderId="39" xfId="0" applyNumberFormat="1" applyFont="1" applyFill="1" applyBorder="1" applyAlignment="1">
      <alignment horizontal="center" vertical="center" shrinkToFit="1"/>
    </xf>
    <xf numFmtId="0" fontId="4" fillId="0" borderId="140" xfId="0" applyFont="1" applyBorder="1" applyAlignment="1">
      <alignment horizontal="center" vertical="center" shrinkToFit="1"/>
    </xf>
    <xf numFmtId="192" fontId="4" fillId="8" borderId="139" xfId="0" applyNumberFormat="1" applyFont="1" applyFill="1" applyBorder="1" applyAlignment="1">
      <alignment horizontal="center" vertical="center" shrinkToFit="1"/>
    </xf>
    <xf numFmtId="192" fontId="4" fillId="8" borderId="140" xfId="0" applyNumberFormat="1" applyFont="1" applyFill="1" applyBorder="1" applyAlignment="1">
      <alignment horizontal="center" vertical="center" shrinkToFit="1"/>
    </xf>
    <xf numFmtId="192" fontId="4" fillId="8" borderId="30" xfId="0" applyNumberFormat="1" applyFont="1" applyFill="1" applyBorder="1" applyAlignment="1">
      <alignment horizontal="center" vertical="center" shrinkToFit="1"/>
    </xf>
    <xf numFmtId="192" fontId="4" fillId="8" borderId="141" xfId="0" applyNumberFormat="1" applyFont="1" applyFill="1" applyBorder="1" applyAlignment="1">
      <alignment horizontal="center" vertical="center" shrinkToFit="1"/>
    </xf>
    <xf numFmtId="181" fontId="4" fillId="0" borderId="39" xfId="0" applyNumberFormat="1" applyFont="1" applyBorder="1" applyAlignment="1">
      <alignment horizontal="center" vertical="center" shrinkToFit="1"/>
    </xf>
    <xf numFmtId="181" fontId="4" fillId="0" borderId="30" xfId="0" applyNumberFormat="1" applyFont="1" applyBorder="1" applyAlignment="1">
      <alignment horizontal="center" vertical="center" shrinkToFit="1"/>
    </xf>
    <xf numFmtId="0" fontId="4" fillId="0" borderId="34" xfId="0" applyFont="1" applyBorder="1" applyAlignment="1">
      <alignment horizontal="center" vertical="center" wrapText="1" shrinkToFit="1"/>
    </xf>
    <xf numFmtId="0" fontId="4" fillId="0" borderId="40" xfId="0" applyFont="1" applyBorder="1" applyAlignment="1">
      <alignment horizontal="center" vertical="center" wrapText="1" shrinkToFit="1"/>
    </xf>
    <xf numFmtId="0" fontId="4" fillId="0" borderId="75" xfId="0" applyFont="1" applyBorder="1" applyAlignment="1">
      <alignment horizontal="center" vertical="center" wrapText="1" shrinkToFit="1"/>
    </xf>
    <xf numFmtId="0" fontId="4" fillId="0" borderId="42" xfId="0" applyFont="1" applyBorder="1" applyAlignment="1">
      <alignment horizontal="center" vertical="center" wrapText="1" shrinkToFit="1"/>
    </xf>
    <xf numFmtId="184" fontId="4" fillId="8" borderId="67" xfId="0" applyNumberFormat="1" applyFont="1" applyFill="1" applyBorder="1" applyAlignment="1">
      <alignment horizontal="center" vertical="center" shrinkToFit="1"/>
    </xf>
    <xf numFmtId="184" fontId="4" fillId="8" borderId="68" xfId="0" applyNumberFormat="1" applyFont="1" applyFill="1" applyBorder="1" applyAlignment="1">
      <alignment horizontal="center" vertical="center" shrinkToFit="1"/>
    </xf>
    <xf numFmtId="197" fontId="4" fillId="0" borderId="75" xfId="0" applyNumberFormat="1" applyFont="1" applyBorder="1" applyAlignment="1">
      <alignment horizontal="right" vertical="center" shrinkToFit="1"/>
    </xf>
    <xf numFmtId="197" fontId="4" fillId="0" borderId="42" xfId="0" applyNumberFormat="1" applyFont="1" applyBorder="1" applyAlignment="1">
      <alignment horizontal="right" vertical="center" shrinkToFit="1"/>
    </xf>
    <xf numFmtId="0" fontId="4" fillId="0" borderId="155" xfId="0" applyFont="1" applyBorder="1" applyAlignment="1">
      <alignment horizontal="center" vertical="center" shrinkToFit="1"/>
    </xf>
    <xf numFmtId="0" fontId="4" fillId="0" borderId="156" xfId="0" applyFont="1" applyBorder="1" applyAlignment="1">
      <alignment horizontal="center" vertical="center" shrinkToFit="1"/>
    </xf>
    <xf numFmtId="0" fontId="4" fillId="0" borderId="157" xfId="0" applyFont="1" applyBorder="1" applyAlignment="1">
      <alignment horizontal="center" vertical="center" shrinkToFit="1"/>
    </xf>
    <xf numFmtId="0" fontId="4" fillId="0" borderId="158" xfId="0" applyFont="1" applyBorder="1" applyAlignment="1">
      <alignment horizontal="center" vertical="center" shrinkToFit="1"/>
    </xf>
    <xf numFmtId="0" fontId="4" fillId="0" borderId="159" xfId="0" applyFont="1" applyBorder="1" applyAlignment="1">
      <alignment horizontal="center" vertical="center" shrinkToFit="1"/>
    </xf>
    <xf numFmtId="191" fontId="4" fillId="0" borderId="73" xfId="0" applyNumberFormat="1" applyFont="1" applyBorder="1" applyAlignment="1">
      <alignment horizontal="center" vertical="center" textRotation="255" shrinkToFit="1"/>
    </xf>
    <xf numFmtId="191" fontId="4" fillId="0" borderId="160" xfId="0" applyNumberFormat="1" applyFont="1" applyBorder="1" applyAlignment="1">
      <alignment horizontal="center" vertical="center" shrinkToFit="1"/>
    </xf>
    <xf numFmtId="197" fontId="4" fillId="0" borderId="135" xfId="0" applyNumberFormat="1" applyFont="1" applyBorder="1" applyAlignment="1">
      <alignment horizontal="center" vertical="center" textRotation="90" shrinkToFit="1"/>
    </xf>
    <xf numFmtId="197" fontId="4" fillId="0" borderId="143" xfId="0" applyNumberFormat="1" applyFont="1" applyBorder="1" applyAlignment="1">
      <alignment horizontal="center" vertical="center" textRotation="90" shrinkToFit="1"/>
    </xf>
    <xf numFmtId="197" fontId="4" fillId="0" borderId="145" xfId="0" applyNumberFormat="1" applyFont="1" applyFill="1" applyBorder="1" applyAlignment="1">
      <alignment horizontal="center" vertical="center" textRotation="90" shrinkToFit="1"/>
    </xf>
    <xf numFmtId="197" fontId="4" fillId="0" borderId="132" xfId="0" applyNumberFormat="1" applyFont="1" applyFill="1" applyBorder="1" applyAlignment="1">
      <alignment horizontal="center" vertical="center" textRotation="90" shrinkToFit="1"/>
    </xf>
    <xf numFmtId="197" fontId="4" fillId="0" borderId="145" xfId="0" applyNumberFormat="1" applyFont="1" applyBorder="1" applyAlignment="1">
      <alignment horizontal="center" vertical="center" textRotation="90" shrinkToFit="1"/>
    </xf>
    <xf numFmtId="197" fontId="4" fillId="0" borderId="132" xfId="0" applyNumberFormat="1" applyFont="1" applyBorder="1" applyAlignment="1">
      <alignment horizontal="center" vertical="center" textRotation="90" shrinkToFit="1"/>
    </xf>
    <xf numFmtId="197" fontId="4" fillId="0" borderId="133" xfId="0" applyNumberFormat="1" applyFont="1" applyBorder="1" applyAlignment="1">
      <alignment horizontal="center" vertical="center" textRotation="90" shrinkToFit="1"/>
    </xf>
    <xf numFmtId="197" fontId="4" fillId="0" borderId="135" xfId="0" applyNumberFormat="1" applyFont="1" applyFill="1" applyBorder="1" applyAlignment="1">
      <alignment horizontal="center" vertical="center" textRotation="90" shrinkToFit="1"/>
    </xf>
    <xf numFmtId="197" fontId="4" fillId="0" borderId="151" xfId="0" applyNumberFormat="1" applyFont="1" applyFill="1" applyBorder="1" applyAlignment="1">
      <alignment horizontal="center" vertical="center" textRotation="90" shrinkToFit="1"/>
    </xf>
    <xf numFmtId="197" fontId="4" fillId="0" borderId="143" xfId="0" applyNumberFormat="1" applyFont="1" applyFill="1" applyBorder="1" applyAlignment="1">
      <alignment horizontal="center" vertical="center" textRotation="90" shrinkToFit="1"/>
    </xf>
    <xf numFmtId="197" fontId="4" fillId="0" borderId="151" xfId="0" applyNumberFormat="1" applyFont="1" applyBorder="1" applyAlignment="1">
      <alignment horizontal="center" vertical="center" textRotation="90" shrinkToFit="1"/>
    </xf>
    <xf numFmtId="0" fontId="4" fillId="0" borderId="0" xfId="0" applyFont="1" applyFill="1" applyBorder="1" applyAlignment="1">
      <alignment vertical="center" shrinkToFit="1"/>
    </xf>
    <xf numFmtId="197" fontId="4" fillId="0" borderId="0" xfId="0" applyNumberFormat="1" applyFont="1" applyFill="1" applyBorder="1" applyAlignment="1">
      <alignment horizontal="center" vertical="center" textRotation="90" shrinkToFit="1"/>
    </xf>
    <xf numFmtId="0" fontId="4" fillId="0" borderId="150" xfId="0" applyFont="1" applyBorder="1" applyAlignment="1">
      <alignment vertical="center" shrinkToFit="1"/>
    </xf>
    <xf numFmtId="0" fontId="4" fillId="0" borderId="113" xfId="0" applyFont="1" applyBorder="1" applyAlignment="1">
      <alignment vertical="center" shrinkToFit="1"/>
    </xf>
  </cellXfs>
  <cellStyles count="4">
    <cellStyle name="標準" xfId="0" builtinId="0"/>
    <cellStyle name="標準 2" xfId="1"/>
    <cellStyle name="標準 3" xfId="3"/>
    <cellStyle name="標準_Sheet1" xfId="2"/>
  </cellStyles>
  <dxfs count="0"/>
  <tableStyles count="0" defaultTableStyle="TableStyleMedium9" defaultPivotStyle="PivotStyleLight16"/>
  <colors>
    <mruColors>
      <color rgb="FFFFFF99"/>
      <color rgb="FF00FF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152400</xdr:colOff>
      <xdr:row>140</xdr:row>
      <xdr:rowOff>47625</xdr:rowOff>
    </xdr:from>
    <xdr:to>
      <xdr:col>31</xdr:col>
      <xdr:colOff>457200</xdr:colOff>
      <xdr:row>147</xdr:row>
      <xdr:rowOff>190500</xdr:rowOff>
    </xdr:to>
    <xdr:sp macro="" textlink="">
      <xdr:nvSpPr>
        <xdr:cNvPr id="2" name="テキスト ボックス 1"/>
        <xdr:cNvSpPr txBox="1"/>
      </xdr:nvSpPr>
      <xdr:spPr>
        <a:xfrm>
          <a:off x="13312140" y="32143065"/>
          <a:ext cx="304800" cy="1743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1100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各運搬距離を入力</a:t>
          </a:r>
        </a:p>
      </xdr:txBody>
    </xdr:sp>
    <xdr:clientData/>
  </xdr:twoCellAnchor>
  <xdr:twoCellAnchor>
    <xdr:from>
      <xdr:col>31</xdr:col>
      <xdr:colOff>123825</xdr:colOff>
      <xdr:row>83</xdr:row>
      <xdr:rowOff>95250</xdr:rowOff>
    </xdr:from>
    <xdr:to>
      <xdr:col>31</xdr:col>
      <xdr:colOff>428625</xdr:colOff>
      <xdr:row>91</xdr:row>
      <xdr:rowOff>9525</xdr:rowOff>
    </xdr:to>
    <xdr:sp macro="" textlink="">
      <xdr:nvSpPr>
        <xdr:cNvPr id="3" name="テキスト ボックス 2"/>
        <xdr:cNvSpPr txBox="1"/>
      </xdr:nvSpPr>
      <xdr:spPr>
        <a:xfrm>
          <a:off x="13283565" y="19160490"/>
          <a:ext cx="304800" cy="1743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1100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各運搬距離を入力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114300</xdr:colOff>
      <xdr:row>135</xdr:row>
      <xdr:rowOff>19050</xdr:rowOff>
    </xdr:from>
    <xdr:to>
      <xdr:col>19</xdr:col>
      <xdr:colOff>447675</xdr:colOff>
      <xdr:row>135</xdr:row>
      <xdr:rowOff>219075</xdr:rowOff>
    </xdr:to>
    <xdr:grpSp>
      <xdr:nvGrpSpPr>
        <xdr:cNvPr id="2" name="グループ化 31"/>
        <xdr:cNvGrpSpPr>
          <a:grpSpLocks/>
        </xdr:cNvGrpSpPr>
      </xdr:nvGrpSpPr>
      <xdr:grpSpPr bwMode="auto">
        <a:xfrm>
          <a:off x="11224260" y="30659070"/>
          <a:ext cx="333375" cy="200025"/>
          <a:chOff x="7225702" y="10691425"/>
          <a:chExt cx="334135" cy="201616"/>
        </a:xfrm>
      </xdr:grpSpPr>
      <xdr:grpSp>
        <xdr:nvGrpSpPr>
          <xdr:cNvPr id="3" name="グループ化 11"/>
          <xdr:cNvGrpSpPr>
            <a:grpSpLocks/>
          </xdr:cNvGrpSpPr>
        </xdr:nvGrpSpPr>
        <xdr:grpSpPr bwMode="auto">
          <a:xfrm>
            <a:off x="7225702" y="10691425"/>
            <a:ext cx="110290" cy="201616"/>
            <a:chOff x="7320743" y="10735077"/>
            <a:chExt cx="110290" cy="201616"/>
          </a:xfrm>
        </xdr:grpSpPr>
        <xdr:cxnSp macro="">
          <xdr:nvCxnSpPr>
            <xdr:cNvPr id="7" name="直線矢印コネクタ 2"/>
            <xdr:cNvCxnSpPr>
              <a:cxnSpLocks noChangeShapeType="1"/>
            </xdr:cNvCxnSpPr>
          </xdr:nvCxnSpPr>
          <xdr:spPr bwMode="auto">
            <a:xfrm flipV="1">
              <a:off x="7431033" y="10735077"/>
              <a:ext cx="0" cy="201616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" name="直線矢印コネクタ 4"/>
            <xdr:cNvCxnSpPr>
              <a:cxnSpLocks noChangeShapeType="1"/>
            </xdr:cNvCxnSpPr>
          </xdr:nvCxnSpPr>
          <xdr:spPr bwMode="auto">
            <a:xfrm flipH="1">
              <a:off x="7320743" y="10842868"/>
              <a:ext cx="108757" cy="0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グループ化 10"/>
          <xdr:cNvGrpSpPr>
            <a:grpSpLocks/>
          </xdr:cNvGrpSpPr>
        </xdr:nvGrpSpPr>
        <xdr:grpSpPr bwMode="auto">
          <a:xfrm>
            <a:off x="7451080" y="10691425"/>
            <a:ext cx="108757" cy="201616"/>
            <a:chOff x="7594415" y="10735077"/>
            <a:chExt cx="108757" cy="201616"/>
          </a:xfrm>
        </xdr:grpSpPr>
        <xdr:cxnSp macro="">
          <xdr:nvCxnSpPr>
            <xdr:cNvPr id="5" name="直線矢印コネクタ 8"/>
            <xdr:cNvCxnSpPr>
              <a:cxnSpLocks noChangeShapeType="1"/>
            </xdr:cNvCxnSpPr>
          </xdr:nvCxnSpPr>
          <xdr:spPr bwMode="auto">
            <a:xfrm flipV="1">
              <a:off x="7594702" y="10735077"/>
              <a:ext cx="0" cy="201616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" name="直線矢印コネクタ 9"/>
            <xdr:cNvCxnSpPr>
              <a:cxnSpLocks noChangeShapeType="1"/>
            </xdr:cNvCxnSpPr>
          </xdr:nvCxnSpPr>
          <xdr:spPr bwMode="auto">
            <a:xfrm flipH="1">
              <a:off x="7594415" y="10842868"/>
              <a:ext cx="108757" cy="0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 type="stealth" w="sm" len="med"/>
              <a:tailEnd type="non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19</xdr:col>
      <xdr:colOff>171450</xdr:colOff>
      <xdr:row>136</xdr:row>
      <xdr:rowOff>28575</xdr:rowOff>
    </xdr:from>
    <xdr:to>
      <xdr:col>19</xdr:col>
      <xdr:colOff>371475</xdr:colOff>
      <xdr:row>136</xdr:row>
      <xdr:rowOff>209550</xdr:rowOff>
    </xdr:to>
    <xdr:grpSp>
      <xdr:nvGrpSpPr>
        <xdr:cNvPr id="9" name="グループ化 30"/>
        <xdr:cNvGrpSpPr>
          <a:grpSpLocks/>
        </xdr:cNvGrpSpPr>
      </xdr:nvGrpSpPr>
      <xdr:grpSpPr bwMode="auto">
        <a:xfrm>
          <a:off x="11281410" y="30897195"/>
          <a:ext cx="200025" cy="180975"/>
          <a:chOff x="7300711" y="10987289"/>
          <a:chExt cx="203916" cy="177084"/>
        </a:xfrm>
      </xdr:grpSpPr>
      <xdr:cxnSp macro="">
        <xdr:nvCxnSpPr>
          <xdr:cNvPr id="10" name="直線矢印コネクタ 13"/>
          <xdr:cNvCxnSpPr>
            <a:cxnSpLocks noChangeShapeType="1"/>
          </xdr:cNvCxnSpPr>
        </xdr:nvCxnSpPr>
        <xdr:spPr bwMode="auto">
          <a:xfrm flipH="1" flipV="1">
            <a:off x="7300711" y="10992655"/>
            <a:ext cx="108863" cy="91225"/>
          </a:xfrm>
          <a:prstGeom prst="straightConnector1">
            <a:avLst/>
          </a:prstGeom>
          <a:noFill/>
          <a:ln w="9525" algn="ctr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" name="直線矢印コネクタ 14"/>
          <xdr:cNvCxnSpPr>
            <a:cxnSpLocks noChangeShapeType="1"/>
          </xdr:cNvCxnSpPr>
        </xdr:nvCxnSpPr>
        <xdr:spPr bwMode="auto">
          <a:xfrm flipH="1">
            <a:off x="7409288" y="10987289"/>
            <a:ext cx="95339" cy="91692"/>
          </a:xfrm>
          <a:prstGeom prst="straightConnector1">
            <a:avLst/>
          </a:prstGeom>
          <a:noFill/>
          <a:ln w="9525" algn="ctr">
            <a:solidFill>
              <a:srgbClr val="000000"/>
            </a:solidFill>
            <a:round/>
            <a:headEnd type="stealth" w="sm" len="med"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" name="直線コネクタ 29"/>
          <xdr:cNvCxnSpPr>
            <a:cxnSpLocks noChangeShapeType="1"/>
          </xdr:cNvCxnSpPr>
        </xdr:nvCxnSpPr>
        <xdr:spPr bwMode="auto">
          <a:xfrm>
            <a:off x="7405352" y="11081197"/>
            <a:ext cx="0" cy="83176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19</xdr:col>
      <xdr:colOff>114300</xdr:colOff>
      <xdr:row>139</xdr:row>
      <xdr:rowOff>9525</xdr:rowOff>
    </xdr:from>
    <xdr:to>
      <xdr:col>19</xdr:col>
      <xdr:colOff>447675</xdr:colOff>
      <xdr:row>139</xdr:row>
      <xdr:rowOff>209550</xdr:rowOff>
    </xdr:to>
    <xdr:grpSp>
      <xdr:nvGrpSpPr>
        <xdr:cNvPr id="13" name="グループ化 32"/>
        <xdr:cNvGrpSpPr>
          <a:grpSpLocks/>
        </xdr:cNvGrpSpPr>
      </xdr:nvGrpSpPr>
      <xdr:grpSpPr bwMode="auto">
        <a:xfrm>
          <a:off x="11224260" y="31563945"/>
          <a:ext cx="333375" cy="200025"/>
          <a:chOff x="7225702" y="10691425"/>
          <a:chExt cx="334135" cy="201616"/>
        </a:xfrm>
      </xdr:grpSpPr>
      <xdr:grpSp>
        <xdr:nvGrpSpPr>
          <xdr:cNvPr id="14" name="グループ化 33"/>
          <xdr:cNvGrpSpPr>
            <a:grpSpLocks/>
          </xdr:cNvGrpSpPr>
        </xdr:nvGrpSpPr>
        <xdr:grpSpPr bwMode="auto">
          <a:xfrm>
            <a:off x="7225702" y="10691425"/>
            <a:ext cx="110290" cy="201616"/>
            <a:chOff x="7320743" y="10735077"/>
            <a:chExt cx="110290" cy="201616"/>
          </a:xfrm>
        </xdr:grpSpPr>
        <xdr:cxnSp macro="">
          <xdr:nvCxnSpPr>
            <xdr:cNvPr id="18" name="直線矢印コネクタ 37"/>
            <xdr:cNvCxnSpPr>
              <a:cxnSpLocks noChangeShapeType="1"/>
            </xdr:cNvCxnSpPr>
          </xdr:nvCxnSpPr>
          <xdr:spPr bwMode="auto">
            <a:xfrm flipV="1">
              <a:off x="7431033" y="10735077"/>
              <a:ext cx="0" cy="201616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直線矢印コネクタ 38"/>
            <xdr:cNvCxnSpPr>
              <a:cxnSpLocks noChangeShapeType="1"/>
            </xdr:cNvCxnSpPr>
          </xdr:nvCxnSpPr>
          <xdr:spPr bwMode="auto">
            <a:xfrm flipH="1">
              <a:off x="7320743" y="10842868"/>
              <a:ext cx="108757" cy="0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15" name="グループ化 34"/>
          <xdr:cNvGrpSpPr>
            <a:grpSpLocks/>
          </xdr:cNvGrpSpPr>
        </xdr:nvGrpSpPr>
        <xdr:grpSpPr bwMode="auto">
          <a:xfrm>
            <a:off x="7451080" y="10691425"/>
            <a:ext cx="108757" cy="201616"/>
            <a:chOff x="7594415" y="10735077"/>
            <a:chExt cx="108757" cy="201616"/>
          </a:xfrm>
        </xdr:grpSpPr>
        <xdr:cxnSp macro="">
          <xdr:nvCxnSpPr>
            <xdr:cNvPr id="16" name="直線矢印コネクタ 35"/>
            <xdr:cNvCxnSpPr>
              <a:cxnSpLocks noChangeShapeType="1"/>
            </xdr:cNvCxnSpPr>
          </xdr:nvCxnSpPr>
          <xdr:spPr bwMode="auto">
            <a:xfrm flipV="1">
              <a:off x="7594702" y="10735077"/>
              <a:ext cx="0" cy="201616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7" name="直線矢印コネクタ 36"/>
            <xdr:cNvCxnSpPr>
              <a:cxnSpLocks noChangeShapeType="1"/>
            </xdr:cNvCxnSpPr>
          </xdr:nvCxnSpPr>
          <xdr:spPr bwMode="auto">
            <a:xfrm flipH="1">
              <a:off x="7594415" y="10842868"/>
              <a:ext cx="108757" cy="0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 type="stealth" w="sm" len="med"/>
              <a:tailEnd type="non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19</xdr:col>
      <xdr:colOff>114300</xdr:colOff>
      <xdr:row>142</xdr:row>
      <xdr:rowOff>9525</xdr:rowOff>
    </xdr:from>
    <xdr:to>
      <xdr:col>19</xdr:col>
      <xdr:colOff>447675</xdr:colOff>
      <xdr:row>142</xdr:row>
      <xdr:rowOff>209550</xdr:rowOff>
    </xdr:to>
    <xdr:grpSp>
      <xdr:nvGrpSpPr>
        <xdr:cNvPr id="20" name="グループ化 39"/>
        <xdr:cNvGrpSpPr>
          <a:grpSpLocks/>
        </xdr:cNvGrpSpPr>
      </xdr:nvGrpSpPr>
      <xdr:grpSpPr bwMode="auto">
        <a:xfrm>
          <a:off x="11224260" y="32249745"/>
          <a:ext cx="333375" cy="200025"/>
          <a:chOff x="7225702" y="10691425"/>
          <a:chExt cx="334135" cy="201616"/>
        </a:xfrm>
      </xdr:grpSpPr>
      <xdr:grpSp>
        <xdr:nvGrpSpPr>
          <xdr:cNvPr id="21" name="グループ化 40"/>
          <xdr:cNvGrpSpPr>
            <a:grpSpLocks/>
          </xdr:cNvGrpSpPr>
        </xdr:nvGrpSpPr>
        <xdr:grpSpPr bwMode="auto">
          <a:xfrm>
            <a:off x="7225702" y="10691425"/>
            <a:ext cx="110290" cy="201616"/>
            <a:chOff x="7320743" y="10735077"/>
            <a:chExt cx="110290" cy="201616"/>
          </a:xfrm>
        </xdr:grpSpPr>
        <xdr:cxnSp macro="">
          <xdr:nvCxnSpPr>
            <xdr:cNvPr id="25" name="直線矢印コネクタ 44"/>
            <xdr:cNvCxnSpPr>
              <a:cxnSpLocks noChangeShapeType="1"/>
            </xdr:cNvCxnSpPr>
          </xdr:nvCxnSpPr>
          <xdr:spPr bwMode="auto">
            <a:xfrm flipV="1">
              <a:off x="7431033" y="10735077"/>
              <a:ext cx="0" cy="201616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6" name="直線矢印コネクタ 45"/>
            <xdr:cNvCxnSpPr>
              <a:cxnSpLocks noChangeShapeType="1"/>
            </xdr:cNvCxnSpPr>
          </xdr:nvCxnSpPr>
          <xdr:spPr bwMode="auto">
            <a:xfrm flipH="1">
              <a:off x="7320743" y="10842868"/>
              <a:ext cx="108757" cy="0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22" name="グループ化 41"/>
          <xdr:cNvGrpSpPr>
            <a:grpSpLocks/>
          </xdr:cNvGrpSpPr>
        </xdr:nvGrpSpPr>
        <xdr:grpSpPr bwMode="auto">
          <a:xfrm>
            <a:off x="7451080" y="10691425"/>
            <a:ext cx="108757" cy="201616"/>
            <a:chOff x="7594415" y="10735077"/>
            <a:chExt cx="108757" cy="201616"/>
          </a:xfrm>
        </xdr:grpSpPr>
        <xdr:cxnSp macro="">
          <xdr:nvCxnSpPr>
            <xdr:cNvPr id="23" name="直線矢印コネクタ 42"/>
            <xdr:cNvCxnSpPr>
              <a:cxnSpLocks noChangeShapeType="1"/>
            </xdr:cNvCxnSpPr>
          </xdr:nvCxnSpPr>
          <xdr:spPr bwMode="auto">
            <a:xfrm flipV="1">
              <a:off x="7594702" y="10735077"/>
              <a:ext cx="0" cy="201616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4" name="直線矢印コネクタ 43"/>
            <xdr:cNvCxnSpPr>
              <a:cxnSpLocks noChangeShapeType="1"/>
            </xdr:cNvCxnSpPr>
          </xdr:nvCxnSpPr>
          <xdr:spPr bwMode="auto">
            <a:xfrm flipH="1">
              <a:off x="7594415" y="10842868"/>
              <a:ext cx="108757" cy="0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 type="stealth" w="sm" len="med"/>
              <a:tailEnd type="non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19</xdr:col>
      <xdr:colOff>114300</xdr:colOff>
      <xdr:row>145</xdr:row>
      <xdr:rowOff>9525</xdr:rowOff>
    </xdr:from>
    <xdr:to>
      <xdr:col>19</xdr:col>
      <xdr:colOff>447675</xdr:colOff>
      <xdr:row>145</xdr:row>
      <xdr:rowOff>209550</xdr:rowOff>
    </xdr:to>
    <xdr:grpSp>
      <xdr:nvGrpSpPr>
        <xdr:cNvPr id="27" name="グループ化 46"/>
        <xdr:cNvGrpSpPr>
          <a:grpSpLocks/>
        </xdr:cNvGrpSpPr>
      </xdr:nvGrpSpPr>
      <xdr:grpSpPr bwMode="auto">
        <a:xfrm>
          <a:off x="11224260" y="32935545"/>
          <a:ext cx="333375" cy="200025"/>
          <a:chOff x="7225702" y="10691425"/>
          <a:chExt cx="334135" cy="201616"/>
        </a:xfrm>
      </xdr:grpSpPr>
      <xdr:grpSp>
        <xdr:nvGrpSpPr>
          <xdr:cNvPr id="28" name="グループ化 47"/>
          <xdr:cNvGrpSpPr>
            <a:grpSpLocks/>
          </xdr:cNvGrpSpPr>
        </xdr:nvGrpSpPr>
        <xdr:grpSpPr bwMode="auto">
          <a:xfrm>
            <a:off x="7225702" y="10691425"/>
            <a:ext cx="110290" cy="201616"/>
            <a:chOff x="7320743" y="10735077"/>
            <a:chExt cx="110290" cy="201616"/>
          </a:xfrm>
        </xdr:grpSpPr>
        <xdr:cxnSp macro="">
          <xdr:nvCxnSpPr>
            <xdr:cNvPr id="32" name="直線矢印コネクタ 51"/>
            <xdr:cNvCxnSpPr>
              <a:cxnSpLocks noChangeShapeType="1"/>
            </xdr:cNvCxnSpPr>
          </xdr:nvCxnSpPr>
          <xdr:spPr bwMode="auto">
            <a:xfrm flipV="1">
              <a:off x="7431033" y="10735077"/>
              <a:ext cx="0" cy="201616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3" name="直線矢印コネクタ 52"/>
            <xdr:cNvCxnSpPr>
              <a:cxnSpLocks noChangeShapeType="1"/>
            </xdr:cNvCxnSpPr>
          </xdr:nvCxnSpPr>
          <xdr:spPr bwMode="auto">
            <a:xfrm flipH="1">
              <a:off x="7320743" y="10842868"/>
              <a:ext cx="108757" cy="0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29" name="グループ化 48"/>
          <xdr:cNvGrpSpPr>
            <a:grpSpLocks/>
          </xdr:cNvGrpSpPr>
        </xdr:nvGrpSpPr>
        <xdr:grpSpPr bwMode="auto">
          <a:xfrm>
            <a:off x="7451080" y="10691425"/>
            <a:ext cx="108757" cy="201616"/>
            <a:chOff x="7594415" y="10735077"/>
            <a:chExt cx="108757" cy="201616"/>
          </a:xfrm>
        </xdr:grpSpPr>
        <xdr:cxnSp macro="">
          <xdr:nvCxnSpPr>
            <xdr:cNvPr id="30" name="直線矢印コネクタ 49"/>
            <xdr:cNvCxnSpPr>
              <a:cxnSpLocks noChangeShapeType="1"/>
            </xdr:cNvCxnSpPr>
          </xdr:nvCxnSpPr>
          <xdr:spPr bwMode="auto">
            <a:xfrm flipV="1">
              <a:off x="7594702" y="10735077"/>
              <a:ext cx="0" cy="201616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1" name="直線矢印コネクタ 50"/>
            <xdr:cNvCxnSpPr>
              <a:cxnSpLocks noChangeShapeType="1"/>
            </xdr:cNvCxnSpPr>
          </xdr:nvCxnSpPr>
          <xdr:spPr bwMode="auto">
            <a:xfrm flipH="1">
              <a:off x="7594415" y="10842868"/>
              <a:ext cx="108757" cy="0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 type="stealth" w="sm" len="med"/>
              <a:tailEnd type="non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19</xdr:col>
      <xdr:colOff>114300</xdr:colOff>
      <xdr:row>148</xdr:row>
      <xdr:rowOff>9525</xdr:rowOff>
    </xdr:from>
    <xdr:to>
      <xdr:col>19</xdr:col>
      <xdr:colOff>447675</xdr:colOff>
      <xdr:row>148</xdr:row>
      <xdr:rowOff>209550</xdr:rowOff>
    </xdr:to>
    <xdr:grpSp>
      <xdr:nvGrpSpPr>
        <xdr:cNvPr id="34" name="グループ化 53"/>
        <xdr:cNvGrpSpPr>
          <a:grpSpLocks/>
        </xdr:cNvGrpSpPr>
      </xdr:nvGrpSpPr>
      <xdr:grpSpPr bwMode="auto">
        <a:xfrm>
          <a:off x="11224260" y="33621345"/>
          <a:ext cx="333375" cy="200025"/>
          <a:chOff x="7225702" y="10691425"/>
          <a:chExt cx="334135" cy="201616"/>
        </a:xfrm>
      </xdr:grpSpPr>
      <xdr:grpSp>
        <xdr:nvGrpSpPr>
          <xdr:cNvPr id="35" name="グループ化 54"/>
          <xdr:cNvGrpSpPr>
            <a:grpSpLocks/>
          </xdr:cNvGrpSpPr>
        </xdr:nvGrpSpPr>
        <xdr:grpSpPr bwMode="auto">
          <a:xfrm>
            <a:off x="7225702" y="10691425"/>
            <a:ext cx="110290" cy="201616"/>
            <a:chOff x="7320743" y="10735077"/>
            <a:chExt cx="110290" cy="201616"/>
          </a:xfrm>
        </xdr:grpSpPr>
        <xdr:cxnSp macro="">
          <xdr:nvCxnSpPr>
            <xdr:cNvPr id="39" name="直線矢印コネクタ 58"/>
            <xdr:cNvCxnSpPr>
              <a:cxnSpLocks noChangeShapeType="1"/>
            </xdr:cNvCxnSpPr>
          </xdr:nvCxnSpPr>
          <xdr:spPr bwMode="auto">
            <a:xfrm flipV="1">
              <a:off x="7431033" y="10735077"/>
              <a:ext cx="0" cy="201616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直線矢印コネクタ 59"/>
            <xdr:cNvCxnSpPr>
              <a:cxnSpLocks noChangeShapeType="1"/>
            </xdr:cNvCxnSpPr>
          </xdr:nvCxnSpPr>
          <xdr:spPr bwMode="auto">
            <a:xfrm flipH="1">
              <a:off x="7320743" y="10842868"/>
              <a:ext cx="108757" cy="0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36" name="グループ化 55"/>
          <xdr:cNvGrpSpPr>
            <a:grpSpLocks/>
          </xdr:cNvGrpSpPr>
        </xdr:nvGrpSpPr>
        <xdr:grpSpPr bwMode="auto">
          <a:xfrm>
            <a:off x="7451080" y="10691425"/>
            <a:ext cx="108757" cy="201616"/>
            <a:chOff x="7594415" y="10735077"/>
            <a:chExt cx="108757" cy="201616"/>
          </a:xfrm>
        </xdr:grpSpPr>
        <xdr:cxnSp macro="">
          <xdr:nvCxnSpPr>
            <xdr:cNvPr id="37" name="直線矢印コネクタ 56"/>
            <xdr:cNvCxnSpPr>
              <a:cxnSpLocks noChangeShapeType="1"/>
            </xdr:cNvCxnSpPr>
          </xdr:nvCxnSpPr>
          <xdr:spPr bwMode="auto">
            <a:xfrm flipV="1">
              <a:off x="7594702" y="10735077"/>
              <a:ext cx="0" cy="201616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8" name="直線矢印コネクタ 57"/>
            <xdr:cNvCxnSpPr>
              <a:cxnSpLocks noChangeShapeType="1"/>
            </xdr:cNvCxnSpPr>
          </xdr:nvCxnSpPr>
          <xdr:spPr bwMode="auto">
            <a:xfrm flipH="1">
              <a:off x="7594415" y="10842868"/>
              <a:ext cx="108757" cy="0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round/>
              <a:headEnd type="stealth" w="sm" len="med"/>
              <a:tailEnd type="non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19</xdr:col>
      <xdr:colOff>114300</xdr:colOff>
      <xdr:row>151</xdr:row>
      <xdr:rowOff>9525</xdr:rowOff>
    </xdr:from>
    <xdr:to>
      <xdr:col>19</xdr:col>
      <xdr:colOff>447675</xdr:colOff>
      <xdr:row>151</xdr:row>
      <xdr:rowOff>209550</xdr:rowOff>
    </xdr:to>
    <xdr:grpSp>
      <xdr:nvGrpSpPr>
        <xdr:cNvPr id="41" name="グループ化 60"/>
        <xdr:cNvGrpSpPr>
          <a:grpSpLocks/>
        </xdr:cNvGrpSpPr>
      </xdr:nvGrpSpPr>
      <xdr:grpSpPr bwMode="auto">
        <a:xfrm>
          <a:off x="11224260" y="34307145"/>
          <a:ext cx="333375" cy="200025"/>
          <a:chOff x="7225702" y="10691425"/>
          <a:chExt cx="334135" cy="201616"/>
        </a:xfrm>
      </xdr:grpSpPr>
      <xdr:grpSp>
        <xdr:nvGrpSpPr>
          <xdr:cNvPr id="42" name="グループ化 61"/>
          <xdr:cNvGrpSpPr>
            <a:grpSpLocks/>
          </xdr:cNvGrpSpPr>
        </xdr:nvGrpSpPr>
        <xdr:grpSpPr bwMode="auto">
          <a:xfrm>
            <a:off x="7225702" y="10691425"/>
            <a:ext cx="110290" cy="201616"/>
            <a:chOff x="7320743" y="10735077"/>
            <a:chExt cx="110290" cy="201616"/>
          </a:xfrm>
        </xdr:grpSpPr>
        <xdr:cxnSp macro="">
          <xdr:nvCxnSpPr>
            <xdr:cNvPr id="46" name="直線矢印コネクタ 65"/>
            <xdr:cNvCxnSpPr>
              <a:cxnSpLocks noChangeShapeType="1"/>
            </xdr:cNvCxnSpPr>
          </xdr:nvCxnSpPr>
          <xdr:spPr bwMode="auto">
            <a:xfrm flipV="1">
              <a:off x="7431033" y="10735077"/>
              <a:ext cx="0" cy="201616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prstDash val="dash"/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7" name="直線矢印コネクタ 66"/>
            <xdr:cNvCxnSpPr>
              <a:cxnSpLocks noChangeShapeType="1"/>
            </xdr:cNvCxnSpPr>
          </xdr:nvCxnSpPr>
          <xdr:spPr bwMode="auto">
            <a:xfrm flipH="1">
              <a:off x="7320743" y="10842868"/>
              <a:ext cx="108757" cy="0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prstDash val="dash"/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3" name="グループ化 62"/>
          <xdr:cNvGrpSpPr>
            <a:grpSpLocks/>
          </xdr:cNvGrpSpPr>
        </xdr:nvGrpSpPr>
        <xdr:grpSpPr bwMode="auto">
          <a:xfrm>
            <a:off x="7451080" y="10691425"/>
            <a:ext cx="108757" cy="201616"/>
            <a:chOff x="7594415" y="10735077"/>
            <a:chExt cx="108757" cy="201616"/>
          </a:xfrm>
        </xdr:grpSpPr>
        <xdr:cxnSp macro="">
          <xdr:nvCxnSpPr>
            <xdr:cNvPr id="44" name="直線矢印コネクタ 63"/>
            <xdr:cNvCxnSpPr>
              <a:cxnSpLocks noChangeShapeType="1"/>
            </xdr:cNvCxnSpPr>
          </xdr:nvCxnSpPr>
          <xdr:spPr bwMode="auto">
            <a:xfrm flipV="1">
              <a:off x="7594702" y="10735077"/>
              <a:ext cx="0" cy="201616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prstDash val="dash"/>
              <a:round/>
              <a:headEnd/>
              <a:tailEnd type="stealth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5" name="直線矢印コネクタ 64"/>
            <xdr:cNvCxnSpPr>
              <a:cxnSpLocks noChangeShapeType="1"/>
            </xdr:cNvCxnSpPr>
          </xdr:nvCxnSpPr>
          <xdr:spPr bwMode="auto">
            <a:xfrm flipH="1">
              <a:off x="7594415" y="10842868"/>
              <a:ext cx="108757" cy="0"/>
            </a:xfrm>
            <a:prstGeom prst="straightConnector1">
              <a:avLst/>
            </a:prstGeom>
            <a:noFill/>
            <a:ln w="9525" algn="ctr">
              <a:solidFill>
                <a:srgbClr val="000000"/>
              </a:solidFill>
              <a:prstDash val="dash"/>
              <a:round/>
              <a:headEnd type="stealth" w="sm" len="med"/>
              <a:tailEnd type="non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19</xdr:col>
      <xdr:colOff>114300</xdr:colOff>
      <xdr:row>150</xdr:row>
      <xdr:rowOff>66675</xdr:rowOff>
    </xdr:from>
    <xdr:to>
      <xdr:col>19</xdr:col>
      <xdr:colOff>447675</xdr:colOff>
      <xdr:row>150</xdr:row>
      <xdr:rowOff>200025</xdr:rowOff>
    </xdr:to>
    <xdr:grpSp>
      <xdr:nvGrpSpPr>
        <xdr:cNvPr id="48" name="グループ化 83"/>
        <xdr:cNvGrpSpPr>
          <a:grpSpLocks/>
        </xdr:cNvGrpSpPr>
      </xdr:nvGrpSpPr>
      <xdr:grpSpPr bwMode="auto">
        <a:xfrm>
          <a:off x="11224260" y="34135695"/>
          <a:ext cx="333375" cy="133350"/>
          <a:chOff x="7236575" y="14161524"/>
          <a:chExt cx="336128" cy="135194"/>
        </a:xfrm>
      </xdr:grpSpPr>
      <xdr:cxnSp macro="">
        <xdr:nvCxnSpPr>
          <xdr:cNvPr id="49" name="直線矢印コネクタ 72"/>
          <xdr:cNvCxnSpPr>
            <a:cxnSpLocks noChangeShapeType="1"/>
          </xdr:cNvCxnSpPr>
        </xdr:nvCxnSpPr>
        <xdr:spPr bwMode="auto">
          <a:xfrm flipV="1">
            <a:off x="7346865" y="14161524"/>
            <a:ext cx="0" cy="129049"/>
          </a:xfrm>
          <a:prstGeom prst="straightConnector1">
            <a:avLst/>
          </a:prstGeom>
          <a:noFill/>
          <a:ln w="9525" algn="ctr">
            <a:solidFill>
              <a:srgbClr val="000000"/>
            </a:solidFill>
            <a:prstDash val="dash"/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0" name="直線矢印コネクタ 73"/>
          <xdr:cNvCxnSpPr>
            <a:cxnSpLocks noChangeShapeType="1"/>
          </xdr:cNvCxnSpPr>
        </xdr:nvCxnSpPr>
        <xdr:spPr bwMode="auto">
          <a:xfrm flipH="1">
            <a:off x="7236575" y="14164388"/>
            <a:ext cx="108757" cy="0"/>
          </a:xfrm>
          <a:prstGeom prst="straightConnector1">
            <a:avLst/>
          </a:prstGeom>
          <a:noFill/>
          <a:ln w="9525" algn="ctr">
            <a:solidFill>
              <a:srgbClr val="000000"/>
            </a:solidFill>
            <a:prstDash val="dash"/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1" name="直線矢印コネクタ 70"/>
          <xdr:cNvCxnSpPr>
            <a:cxnSpLocks noChangeShapeType="1"/>
          </xdr:cNvCxnSpPr>
        </xdr:nvCxnSpPr>
        <xdr:spPr bwMode="auto">
          <a:xfrm flipV="1">
            <a:off x="7462240" y="14161524"/>
            <a:ext cx="0" cy="135194"/>
          </a:xfrm>
          <a:prstGeom prst="straightConnector1">
            <a:avLst/>
          </a:prstGeom>
          <a:noFill/>
          <a:ln w="9525" algn="ctr">
            <a:solidFill>
              <a:srgbClr val="000000"/>
            </a:solidFill>
            <a:prstDash val="dash"/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2" name="直線矢印コネクタ 79"/>
          <xdr:cNvCxnSpPr>
            <a:cxnSpLocks noChangeShapeType="1"/>
          </xdr:cNvCxnSpPr>
        </xdr:nvCxnSpPr>
        <xdr:spPr bwMode="auto">
          <a:xfrm flipH="1">
            <a:off x="7463946" y="14164388"/>
            <a:ext cx="108757" cy="0"/>
          </a:xfrm>
          <a:prstGeom prst="straightConnector1">
            <a:avLst/>
          </a:prstGeom>
          <a:noFill/>
          <a:ln w="9525" algn="ctr">
            <a:solidFill>
              <a:srgbClr val="000000"/>
            </a:solidFill>
            <a:prstDash val="dash"/>
            <a:round/>
            <a:headEnd type="stealth" w="sm" len="med"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18</xdr:col>
      <xdr:colOff>232833</xdr:colOff>
      <xdr:row>43</xdr:row>
      <xdr:rowOff>84667</xdr:rowOff>
    </xdr:from>
    <xdr:to>
      <xdr:col>18</xdr:col>
      <xdr:colOff>537633</xdr:colOff>
      <xdr:row>48</xdr:row>
      <xdr:rowOff>197908</xdr:rowOff>
    </xdr:to>
    <xdr:sp macro="" textlink="">
      <xdr:nvSpPr>
        <xdr:cNvPr id="53" name="テキスト ボックス 52"/>
        <xdr:cNvSpPr txBox="1"/>
      </xdr:nvSpPr>
      <xdr:spPr>
        <a:xfrm>
          <a:off x="10733193" y="9838267"/>
          <a:ext cx="304800" cy="12562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1100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各運搬距離を入力</a:t>
          </a:r>
        </a:p>
      </xdr:txBody>
    </xdr:sp>
    <xdr:clientData/>
  </xdr:twoCellAnchor>
  <xdr:twoCellAnchor>
    <xdr:from>
      <xdr:col>18</xdr:col>
      <xdr:colOff>237067</xdr:colOff>
      <xdr:row>82</xdr:row>
      <xdr:rowOff>25399</xdr:rowOff>
    </xdr:from>
    <xdr:to>
      <xdr:col>18</xdr:col>
      <xdr:colOff>541867</xdr:colOff>
      <xdr:row>89</xdr:row>
      <xdr:rowOff>138641</xdr:rowOff>
    </xdr:to>
    <xdr:sp macro="" textlink="">
      <xdr:nvSpPr>
        <xdr:cNvPr id="54" name="テキスト ボックス 53"/>
        <xdr:cNvSpPr txBox="1"/>
      </xdr:nvSpPr>
      <xdr:spPr>
        <a:xfrm>
          <a:off x="10737427" y="18694399"/>
          <a:ext cx="304800" cy="1713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1100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各運搬距離を入力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2</xdr:row>
      <xdr:rowOff>0</xdr:rowOff>
    </xdr:from>
    <xdr:to>
      <xdr:col>29</xdr:col>
      <xdr:colOff>0</xdr:colOff>
      <xdr:row>11</xdr:row>
      <xdr:rowOff>180975</xdr:rowOff>
    </xdr:to>
    <xdr:cxnSp macro="">
      <xdr:nvCxnSpPr>
        <xdr:cNvPr id="5" name="直線コネクタ 4"/>
        <xdr:cNvCxnSpPr/>
      </xdr:nvCxnSpPr>
      <xdr:spPr>
        <a:xfrm>
          <a:off x="2466975" y="523875"/>
          <a:ext cx="8705850" cy="206692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</xdr:colOff>
      <xdr:row>2</xdr:row>
      <xdr:rowOff>19050</xdr:rowOff>
    </xdr:from>
    <xdr:to>
      <xdr:col>28</xdr:col>
      <xdr:colOff>381000</xdr:colOff>
      <xdr:row>11</xdr:row>
      <xdr:rowOff>180975</xdr:rowOff>
    </xdr:to>
    <xdr:cxnSp macro="">
      <xdr:nvCxnSpPr>
        <xdr:cNvPr id="8" name="直線コネクタ 7"/>
        <xdr:cNvCxnSpPr/>
      </xdr:nvCxnSpPr>
      <xdr:spPr>
        <a:xfrm flipV="1">
          <a:off x="2505075" y="542925"/>
          <a:ext cx="8620125" cy="204787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190500</xdr:rowOff>
    </xdr:from>
    <xdr:to>
      <xdr:col>28</xdr:col>
      <xdr:colOff>409575</xdr:colOff>
      <xdr:row>11</xdr:row>
      <xdr:rowOff>190500</xdr:rowOff>
    </xdr:to>
    <xdr:cxnSp macro="">
      <xdr:nvCxnSpPr>
        <xdr:cNvPr id="2" name="直線コネクタ 1"/>
        <xdr:cNvCxnSpPr/>
      </xdr:nvCxnSpPr>
      <xdr:spPr>
        <a:xfrm>
          <a:off x="2476500" y="504825"/>
          <a:ext cx="8677275" cy="209550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2</xdr:row>
      <xdr:rowOff>28575</xdr:rowOff>
    </xdr:from>
    <xdr:to>
      <xdr:col>28</xdr:col>
      <xdr:colOff>361950</xdr:colOff>
      <xdr:row>11</xdr:row>
      <xdr:rowOff>190500</xdr:rowOff>
    </xdr:to>
    <xdr:cxnSp macro="">
      <xdr:nvCxnSpPr>
        <xdr:cNvPr id="3" name="直線コネクタ 2"/>
        <xdr:cNvCxnSpPr/>
      </xdr:nvCxnSpPr>
      <xdr:spPr>
        <a:xfrm flipV="1">
          <a:off x="2486025" y="552450"/>
          <a:ext cx="8620125" cy="204787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showGridLines="0" tabSelected="1" view="pageBreakPreview" zoomScale="60" zoomScaleNormal="60" workbookViewId="0">
      <selection activeCell="A5" sqref="A5:H5"/>
    </sheetView>
  </sheetViews>
  <sheetFormatPr defaultRowHeight="13.2"/>
  <cols>
    <col min="1" max="1" width="5.6640625" customWidth="1"/>
    <col min="2" max="7" width="13.6640625" customWidth="1"/>
    <col min="8" max="8" width="5.6640625" customWidth="1"/>
  </cols>
  <sheetData>
    <row r="1" spans="1:9" ht="50.1" customHeight="1">
      <c r="A1" s="180"/>
      <c r="B1" s="1648">
        <v>7</v>
      </c>
      <c r="C1" s="1648"/>
      <c r="D1" s="1648"/>
      <c r="E1" s="1648"/>
      <c r="F1" s="1648"/>
      <c r="G1" s="1648"/>
      <c r="H1" s="180"/>
    </row>
    <row r="2" spans="1:9" ht="100.2" customHeight="1">
      <c r="A2" s="180"/>
      <c r="B2" s="181" t="s">
        <v>157</v>
      </c>
      <c r="C2" s="1646" t="s">
        <v>716</v>
      </c>
      <c r="D2" s="1646"/>
      <c r="E2" s="1646"/>
      <c r="F2" s="1646"/>
      <c r="G2" s="1646"/>
      <c r="H2" s="180"/>
      <c r="I2" s="179"/>
    </row>
    <row r="3" spans="1:9" ht="80.099999999999994" customHeight="1">
      <c r="B3" s="178"/>
      <c r="C3" s="182" t="s">
        <v>345</v>
      </c>
      <c r="D3" s="1649" t="s">
        <v>717</v>
      </c>
      <c r="E3" s="1649"/>
      <c r="F3" s="1649"/>
      <c r="G3" s="178"/>
    </row>
    <row r="4" spans="1:9" ht="80.099999999999994" customHeight="1">
      <c r="B4" s="178"/>
      <c r="C4" s="182" t="s">
        <v>346</v>
      </c>
      <c r="D4" s="1649">
        <v>5070281</v>
      </c>
      <c r="E4" s="1649"/>
      <c r="F4" s="1649"/>
      <c r="G4" s="178"/>
    </row>
    <row r="5" spans="1:9" ht="250.2" customHeight="1">
      <c r="A5" s="1650" t="s">
        <v>348</v>
      </c>
      <c r="B5" s="1650"/>
      <c r="C5" s="1650"/>
      <c r="D5" s="1650"/>
      <c r="E5" s="1650"/>
      <c r="F5" s="1650"/>
      <c r="G5" s="1650"/>
      <c r="H5" s="1650"/>
    </row>
    <row r="6" spans="1:9" ht="150" customHeight="1">
      <c r="A6" s="180"/>
      <c r="B6" s="181" t="s">
        <v>347</v>
      </c>
      <c r="C6" s="1646" t="s">
        <v>718</v>
      </c>
      <c r="D6" s="1646"/>
      <c r="E6" s="1646"/>
      <c r="F6" s="1646"/>
      <c r="G6" s="1646"/>
      <c r="H6" s="180"/>
      <c r="I6" s="179"/>
    </row>
    <row r="7" spans="1:9" ht="50.1" customHeight="1">
      <c r="A7" s="1647"/>
      <c r="B7" s="1647"/>
      <c r="C7" s="1647"/>
      <c r="D7" s="1647"/>
      <c r="E7" s="1647"/>
      <c r="F7" s="1647"/>
      <c r="G7" s="1647"/>
      <c r="H7" s="1647"/>
    </row>
  </sheetData>
  <mergeCells count="7">
    <mergeCell ref="C6:G6"/>
    <mergeCell ref="A7:H7"/>
    <mergeCell ref="C2:G2"/>
    <mergeCell ref="B1:G1"/>
    <mergeCell ref="D3:F3"/>
    <mergeCell ref="D4:F4"/>
    <mergeCell ref="A5:H5"/>
  </mergeCells>
  <phoneticPr fontId="2"/>
  <printOptions horizontalCentered="1"/>
  <pageMargins left="0.39370078740157483" right="0.39370078740157483" top="0.98425196850393704" bottom="0.98425196850393704" header="0.51181102362204722" footer="0.51181102362204722"/>
  <pageSetup paperSize="9" scale="94" orientation="portrait" blackAndWhite="1" cellComments="asDisplayed" horizontalDpi="4294967293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BZ221"/>
  <sheetViews>
    <sheetView showGridLines="0" showZeros="0" view="pageBreakPreview" zoomScale="85" zoomScaleNormal="85" zoomScaleSheetLayoutView="85" workbookViewId="0">
      <pane xSplit="9" ySplit="8" topLeftCell="J168" activePane="bottomRight" state="frozen"/>
      <selection pane="topRight" activeCell="J1" sqref="J1"/>
      <selection pane="bottomLeft" activeCell="A9" sqref="A9"/>
      <selection pane="bottomRight" activeCell="AH103" sqref="AH103"/>
    </sheetView>
  </sheetViews>
  <sheetFormatPr defaultColWidth="0" defaultRowHeight="18" customHeight="1"/>
  <cols>
    <col min="1" max="1" width="2.6640625" style="842" customWidth="1"/>
    <col min="2" max="9" width="4.77734375" style="842" customWidth="1"/>
    <col min="10" max="10" width="8.6640625" style="842" customWidth="1"/>
    <col min="11" max="11" width="6.109375" style="1216" hidden="1" customWidth="1"/>
    <col min="12" max="14" width="7.44140625" style="842" customWidth="1"/>
    <col min="15" max="15" width="7.44140625" style="1216" customWidth="1"/>
    <col min="16" max="17" width="7.44140625" style="842" customWidth="1"/>
    <col min="18" max="18" width="8.44140625" style="842" customWidth="1"/>
    <col min="19" max="25" width="7.44140625" style="842" customWidth="1"/>
    <col min="26" max="26" width="7.6640625" style="1375" customWidth="1"/>
    <col min="27" max="27" width="2.6640625" style="844" customWidth="1"/>
    <col min="28" max="28" width="6.6640625" style="845" customWidth="1"/>
    <col min="29" max="31" width="6.6640625" style="846" customWidth="1"/>
    <col min="32" max="32" width="7.44140625" style="842" customWidth="1"/>
    <col min="33" max="33" width="8.44140625" style="842" bestFit="1" customWidth="1"/>
    <col min="34" max="34" width="6.6640625" style="842" bestFit="1" customWidth="1"/>
    <col min="35" max="35" width="5.88671875" style="842" bestFit="1" customWidth="1"/>
    <col min="36" max="68" width="3.33203125" style="842" customWidth="1"/>
    <col min="69" max="16384" width="3.21875" style="842" hidden="1"/>
  </cols>
  <sheetData>
    <row r="1" spans="2:31" ht="18" customHeight="1">
      <c r="I1" s="843"/>
      <c r="J1" s="1954" t="s">
        <v>750</v>
      </c>
      <c r="K1" s="1955"/>
      <c r="L1" s="1955"/>
      <c r="M1" s="1955"/>
      <c r="N1" s="1955"/>
      <c r="O1" s="1955"/>
      <c r="P1" s="1955"/>
      <c r="Q1" s="1955"/>
      <c r="R1" s="1955"/>
      <c r="S1" s="1955"/>
      <c r="T1" s="1955"/>
      <c r="U1" s="1955"/>
      <c r="V1" s="1955"/>
      <c r="W1" s="1955"/>
      <c r="X1" s="1955"/>
      <c r="Y1" s="1955"/>
      <c r="Z1" s="1955"/>
    </row>
    <row r="2" spans="2:31" ht="18" customHeight="1">
      <c r="I2" s="843"/>
      <c r="J2" s="1954" t="s">
        <v>751</v>
      </c>
      <c r="K2" s="1955"/>
      <c r="L2" s="1955"/>
      <c r="M2" s="1955"/>
      <c r="N2" s="1955"/>
      <c r="O2" s="1955"/>
      <c r="P2" s="1955"/>
      <c r="Q2" s="1955"/>
      <c r="R2" s="1955"/>
      <c r="S2" s="1955"/>
      <c r="T2" s="1955"/>
      <c r="U2" s="1955"/>
      <c r="V2" s="1955"/>
      <c r="W2" s="1955"/>
      <c r="X2" s="1955"/>
      <c r="Y2" s="1955"/>
      <c r="Z2" s="1955"/>
    </row>
    <row r="3" spans="2:31" ht="18" customHeight="1">
      <c r="B3" s="1800" t="s">
        <v>752</v>
      </c>
      <c r="C3" s="1800"/>
      <c r="D3" s="1800"/>
      <c r="E3" s="1800"/>
      <c r="F3" s="1800"/>
      <c r="G3" s="1800"/>
      <c r="H3" s="1800"/>
      <c r="I3" s="1800"/>
      <c r="J3" s="1800"/>
      <c r="K3" s="1800"/>
      <c r="L3" s="1800"/>
      <c r="M3" s="1800"/>
      <c r="N3" s="1800"/>
      <c r="O3" s="1800"/>
      <c r="P3" s="1800"/>
      <c r="Q3" s="1800"/>
      <c r="R3" s="1800"/>
      <c r="S3" s="1800"/>
      <c r="T3" s="1800"/>
      <c r="U3" s="1800"/>
      <c r="V3" s="1800"/>
      <c r="W3" s="1800"/>
      <c r="X3" s="1800"/>
      <c r="Y3" s="1800"/>
      <c r="Z3" s="1800"/>
      <c r="AA3" s="847"/>
      <c r="AB3" s="848"/>
    </row>
    <row r="4" spans="2:31" ht="18" customHeight="1">
      <c r="B4" s="1777" t="s">
        <v>753</v>
      </c>
      <c r="C4" s="1777"/>
      <c r="D4" s="1777"/>
      <c r="E4" s="1777"/>
      <c r="F4" s="1777"/>
      <c r="G4" s="1777"/>
      <c r="H4" s="1777"/>
      <c r="I4" s="1777"/>
      <c r="J4" s="1777"/>
      <c r="K4" s="1777"/>
      <c r="L4" s="1777"/>
      <c r="M4" s="1777"/>
      <c r="N4" s="1777"/>
      <c r="O4" s="1777"/>
      <c r="P4" s="1777"/>
      <c r="Q4" s="1777"/>
      <c r="R4" s="1777"/>
      <c r="S4" s="1777"/>
      <c r="T4" s="1777"/>
      <c r="U4" s="1777"/>
      <c r="V4" s="1777"/>
      <c r="W4" s="1777"/>
      <c r="X4" s="1777"/>
      <c r="Y4" s="1777"/>
      <c r="Z4" s="1777"/>
      <c r="AA4" s="849"/>
      <c r="AB4" s="850"/>
    </row>
    <row r="5" spans="2:31" ht="18" customHeight="1">
      <c r="B5" s="1777"/>
      <c r="C5" s="1777"/>
      <c r="D5" s="1777"/>
      <c r="E5" s="1777"/>
      <c r="F5" s="1777"/>
      <c r="G5" s="1777"/>
      <c r="H5" s="1777"/>
      <c r="I5" s="1777"/>
      <c r="J5" s="1777"/>
      <c r="K5" s="1777"/>
      <c r="L5" s="1777"/>
      <c r="M5" s="1777"/>
      <c r="N5" s="1777"/>
      <c r="O5" s="1777"/>
      <c r="P5" s="1777"/>
      <c r="Q5" s="1777"/>
      <c r="R5" s="1777"/>
      <c r="S5" s="1777"/>
      <c r="T5" s="1777"/>
      <c r="U5" s="1777"/>
      <c r="V5" s="1777"/>
      <c r="W5" s="1777"/>
      <c r="X5" s="1777"/>
      <c r="Y5" s="1777"/>
      <c r="Z5" s="1777"/>
      <c r="AA5" s="851"/>
      <c r="AB5" s="852"/>
    </row>
    <row r="6" spans="2:31" ht="18" customHeight="1" thickBot="1">
      <c r="B6" s="1956" t="str">
        <f>表紙!C2</f>
        <v>東白川特2高層配水池揚水管取替工事</v>
      </c>
      <c r="C6" s="1956"/>
      <c r="D6" s="1956"/>
      <c r="E6" s="1956"/>
      <c r="F6" s="1956"/>
      <c r="G6" s="1956"/>
      <c r="H6" s="1956"/>
      <c r="I6" s="1956"/>
      <c r="J6" s="1956"/>
      <c r="K6" s="1956"/>
      <c r="L6" s="1956"/>
      <c r="M6" s="1956"/>
      <c r="N6" s="1956"/>
      <c r="O6" s="1956"/>
      <c r="P6" s="1956"/>
      <c r="Q6" s="1956"/>
      <c r="R6" s="1956"/>
      <c r="S6" s="1956"/>
      <c r="T6" s="1956"/>
      <c r="U6" s="1956"/>
      <c r="V6" s="1956"/>
      <c r="W6" s="1956"/>
      <c r="X6" s="1956"/>
      <c r="Y6" s="1956"/>
      <c r="Z6" s="1956"/>
    </row>
    <row r="7" spans="2:31" s="854" customFormat="1" ht="19.95" customHeight="1">
      <c r="B7" s="1778" t="s">
        <v>754</v>
      </c>
      <c r="C7" s="1779"/>
      <c r="D7" s="1780"/>
      <c r="E7" s="1774" t="s">
        <v>755</v>
      </c>
      <c r="F7" s="1779"/>
      <c r="G7" s="1779"/>
      <c r="H7" s="1779"/>
      <c r="I7" s="1780"/>
      <c r="J7" s="1770" t="s">
        <v>756</v>
      </c>
      <c r="K7" s="1770" t="s">
        <v>757</v>
      </c>
      <c r="L7" s="1770" t="s">
        <v>758</v>
      </c>
      <c r="M7" s="1770" t="s">
        <v>759</v>
      </c>
      <c r="N7" s="1770" t="s">
        <v>760</v>
      </c>
      <c r="O7" s="1774" t="s">
        <v>761</v>
      </c>
      <c r="P7" s="1774" t="s">
        <v>762</v>
      </c>
      <c r="Q7" s="1772" t="s">
        <v>156</v>
      </c>
      <c r="R7" s="1770" t="s">
        <v>763</v>
      </c>
      <c r="S7" s="1770" t="s">
        <v>764</v>
      </c>
      <c r="T7" s="1770" t="s">
        <v>765</v>
      </c>
      <c r="U7" s="1770" t="s">
        <v>766</v>
      </c>
      <c r="V7" s="1772" t="s">
        <v>104</v>
      </c>
      <c r="W7" s="1774" t="s">
        <v>767</v>
      </c>
      <c r="X7" s="1774" t="s">
        <v>768</v>
      </c>
      <c r="Y7" s="1774" t="s">
        <v>559</v>
      </c>
      <c r="Z7" s="1784" t="s">
        <v>769</v>
      </c>
      <c r="AA7" s="853"/>
      <c r="AB7" s="1765" t="s">
        <v>770</v>
      </c>
      <c r="AC7" s="1766"/>
      <c r="AD7" s="1766"/>
      <c r="AE7" s="1767"/>
    </row>
    <row r="8" spans="2:31" s="854" customFormat="1" ht="19.95" customHeight="1" thickBot="1">
      <c r="B8" s="1781"/>
      <c r="C8" s="1782"/>
      <c r="D8" s="1783"/>
      <c r="E8" s="1771"/>
      <c r="F8" s="1782"/>
      <c r="G8" s="1782"/>
      <c r="H8" s="1782"/>
      <c r="I8" s="1783"/>
      <c r="J8" s="1775"/>
      <c r="K8" s="1775"/>
      <c r="L8" s="1775"/>
      <c r="M8" s="1775"/>
      <c r="N8" s="1775"/>
      <c r="O8" s="1771"/>
      <c r="P8" s="1771"/>
      <c r="Q8" s="1773"/>
      <c r="R8" s="1775"/>
      <c r="S8" s="1771"/>
      <c r="T8" s="1771"/>
      <c r="U8" s="1771"/>
      <c r="V8" s="1773"/>
      <c r="W8" s="1771"/>
      <c r="X8" s="1771"/>
      <c r="Y8" s="1771"/>
      <c r="Z8" s="1785"/>
      <c r="AA8" s="853"/>
      <c r="AB8" s="855">
        <v>0.1</v>
      </c>
      <c r="AC8" s="856">
        <v>1</v>
      </c>
      <c r="AD8" s="856">
        <v>10</v>
      </c>
      <c r="AE8" s="857">
        <v>100</v>
      </c>
    </row>
    <row r="9" spans="2:31" ht="18" customHeight="1">
      <c r="B9" s="1697" t="s">
        <v>771</v>
      </c>
      <c r="C9" s="1707"/>
      <c r="D9" s="1708"/>
      <c r="E9" s="1940" t="s">
        <v>772</v>
      </c>
      <c r="F9" s="1941"/>
      <c r="G9" s="858"/>
      <c r="H9" s="1942" t="s">
        <v>773</v>
      </c>
      <c r="I9" s="1943"/>
      <c r="J9" s="859">
        <f>'試掘（舗50'!P4</f>
        <v>3.5999999999999996</v>
      </c>
      <c r="K9" s="860"/>
      <c r="L9" s="859"/>
      <c r="M9" s="859">
        <f>'試掘（舗400'!P4</f>
        <v>110</v>
      </c>
      <c r="N9" s="859"/>
      <c r="O9" s="861"/>
      <c r="P9" s="859"/>
      <c r="Q9" s="859"/>
      <c r="R9" s="859">
        <f>'管工（舗50'!T10</f>
        <v>90.41</v>
      </c>
      <c r="S9" s="859">
        <f>'管工（舗75'!T10</f>
        <v>2900.2000000000003</v>
      </c>
      <c r="T9" s="859">
        <f>'管工（舗400'!T10</f>
        <v>2156.4599999999996</v>
      </c>
      <c r="U9" s="859"/>
      <c r="V9" s="862"/>
      <c r="W9" s="862"/>
      <c r="X9" s="862"/>
      <c r="Y9" s="863">
        <f t="shared" ref="Y9:Y16" si="0">SUM(J9:X9)</f>
        <v>5260.67</v>
      </c>
      <c r="Z9" s="864">
        <f>SUM(AB9:AE9)</f>
        <v>5260</v>
      </c>
      <c r="AA9" s="853"/>
      <c r="AB9" s="865">
        <f>IF($Y9&lt;1,ROUND($Y9,1),0)</f>
        <v>0</v>
      </c>
      <c r="AC9" s="866">
        <f>IF(AND($Y9&gt;=1,$Y9&lt;100),ROUND($Y9,0),0)</f>
        <v>0</v>
      </c>
      <c r="AD9" s="866">
        <f>IF($Y9&gt;=100,ROUND($Y9,-1),0)</f>
        <v>5260</v>
      </c>
      <c r="AE9" s="867"/>
    </row>
    <row r="10" spans="2:31" ht="18" customHeight="1">
      <c r="B10" s="1665"/>
      <c r="C10" s="1666"/>
      <c r="D10" s="1667"/>
      <c r="E10" s="1944" t="s">
        <v>772</v>
      </c>
      <c r="F10" s="1945"/>
      <c r="G10" s="868"/>
      <c r="H10" s="1946" t="s">
        <v>774</v>
      </c>
      <c r="I10" s="1947"/>
      <c r="J10" s="869"/>
      <c r="K10" s="870"/>
      <c r="L10" s="869"/>
      <c r="M10" s="869"/>
      <c r="N10" s="869"/>
      <c r="O10" s="871"/>
      <c r="P10" s="869"/>
      <c r="Q10" s="869"/>
      <c r="R10" s="869"/>
      <c r="S10" s="869"/>
      <c r="T10" s="869"/>
      <c r="U10" s="869"/>
      <c r="V10" s="872"/>
      <c r="W10" s="872"/>
      <c r="X10" s="872"/>
      <c r="Y10" s="873">
        <f t="shared" si="0"/>
        <v>0</v>
      </c>
      <c r="Z10" s="874">
        <f>SUM(AB10:AE10)</f>
        <v>0</v>
      </c>
      <c r="AA10" s="853"/>
      <c r="AB10" s="875">
        <f>IF($Y10&lt;1,ROUND($Y10,1),0)</f>
        <v>0</v>
      </c>
      <c r="AC10" s="876">
        <f>IF(AND($Y10&gt;=1,$Y10&lt;100),ROUND($Y10,0),0)</f>
        <v>0</v>
      </c>
      <c r="AD10" s="876">
        <f>IF($Y10&gt;=100,ROUND($Y10,-1),0)</f>
        <v>0</v>
      </c>
      <c r="AE10" s="877"/>
    </row>
    <row r="11" spans="2:31" ht="18" customHeight="1">
      <c r="B11" s="1665"/>
      <c r="C11" s="1666"/>
      <c r="D11" s="1667"/>
      <c r="E11" s="1948" t="s">
        <v>775</v>
      </c>
      <c r="F11" s="1949"/>
      <c r="G11" s="878"/>
      <c r="H11" s="1946" t="s">
        <v>773</v>
      </c>
      <c r="I11" s="1947"/>
      <c r="J11" s="869"/>
      <c r="K11" s="870"/>
      <c r="L11" s="869"/>
      <c r="M11" s="869">
        <f>'試掘（舗400'!S4</f>
        <v>4</v>
      </c>
      <c r="N11" s="869"/>
      <c r="O11" s="871"/>
      <c r="P11" s="869"/>
      <c r="Q11" s="869"/>
      <c r="R11" s="869"/>
      <c r="S11" s="869">
        <f>'管工（舗75'!X10</f>
        <v>132.19999999999999</v>
      </c>
      <c r="T11" s="869">
        <f>'管工（舗400'!X10</f>
        <v>67.400000000000006</v>
      </c>
      <c r="U11" s="869"/>
      <c r="V11" s="872"/>
      <c r="W11" s="872"/>
      <c r="X11" s="872"/>
      <c r="Y11" s="873">
        <f t="shared" si="0"/>
        <v>203.6</v>
      </c>
      <c r="Z11" s="874">
        <f>SUM(AB11:AE11)</f>
        <v>200</v>
      </c>
      <c r="AA11" s="853"/>
      <c r="AB11" s="875">
        <f>IF($Y11&lt;1,ROUND($Y11,1),0)</f>
        <v>0</v>
      </c>
      <c r="AC11" s="876">
        <f>IF(AND($Y11&gt;=1,$Y11&lt;100),ROUND($Y11,0),0)</f>
        <v>0</v>
      </c>
      <c r="AD11" s="876">
        <f>IF($Y11&gt;=100,ROUND($Y11,-1),0)</f>
        <v>200</v>
      </c>
      <c r="AE11" s="877"/>
    </row>
    <row r="12" spans="2:31" ht="18" customHeight="1" thickBot="1">
      <c r="B12" s="1709"/>
      <c r="C12" s="1710"/>
      <c r="D12" s="1711"/>
      <c r="E12" s="1950" t="s">
        <v>775</v>
      </c>
      <c r="F12" s="1951"/>
      <c r="G12" s="879"/>
      <c r="H12" s="1952" t="s">
        <v>774</v>
      </c>
      <c r="I12" s="1953"/>
      <c r="J12" s="880"/>
      <c r="K12" s="881"/>
      <c r="L12" s="880"/>
      <c r="M12" s="880"/>
      <c r="N12" s="880"/>
      <c r="O12" s="882"/>
      <c r="P12" s="880"/>
      <c r="Q12" s="880"/>
      <c r="R12" s="880"/>
      <c r="S12" s="880"/>
      <c r="T12" s="880"/>
      <c r="U12" s="880"/>
      <c r="V12" s="883"/>
      <c r="W12" s="883"/>
      <c r="X12" s="883"/>
      <c r="Y12" s="884">
        <f t="shared" si="0"/>
        <v>0</v>
      </c>
      <c r="Z12" s="885">
        <f>SUM(AB12:AE12)</f>
        <v>0</v>
      </c>
      <c r="AA12" s="853"/>
      <c r="AB12" s="886">
        <f>IF($Y12&lt;1,ROUND($Y12,1),0)</f>
        <v>0</v>
      </c>
      <c r="AC12" s="887">
        <f>IF(AND($Y12&gt;=1,$Y12&lt;100),ROUND($Y12,0),0)</f>
        <v>0</v>
      </c>
      <c r="AD12" s="887">
        <f>IF($Y12&gt;=100,ROUND($Y12,-1),0)</f>
        <v>0</v>
      </c>
      <c r="AE12" s="888"/>
    </row>
    <row r="13" spans="2:31" ht="18" customHeight="1">
      <c r="B13" s="1874" t="s">
        <v>776</v>
      </c>
      <c r="C13" s="1749" t="s">
        <v>777</v>
      </c>
      <c r="D13" s="1699"/>
      <c r="E13" s="1912" t="s">
        <v>778</v>
      </c>
      <c r="F13" s="1914" t="s">
        <v>779</v>
      </c>
      <c r="G13" s="1915"/>
      <c r="H13" s="889"/>
      <c r="I13" s="890">
        <v>4</v>
      </c>
      <c r="J13" s="891">
        <f>'試掘（舗50'!P11</f>
        <v>0.6</v>
      </c>
      <c r="K13" s="892"/>
      <c r="L13" s="891"/>
      <c r="M13" s="891">
        <f>'試掘（舗400'!P11</f>
        <v>1</v>
      </c>
      <c r="N13" s="891"/>
      <c r="O13" s="893"/>
      <c r="P13" s="894"/>
      <c r="Q13" s="894"/>
      <c r="R13" s="894"/>
      <c r="S13" s="894"/>
      <c r="T13" s="894"/>
      <c r="U13" s="894"/>
      <c r="V13" s="894"/>
      <c r="W13" s="894"/>
      <c r="X13" s="894"/>
      <c r="Y13" s="895">
        <f t="shared" si="0"/>
        <v>1.6</v>
      </c>
      <c r="Z13" s="896">
        <f>SUM(AB13:AE13)</f>
        <v>2</v>
      </c>
      <c r="AA13" s="853"/>
      <c r="AB13" s="897">
        <f>IF($Y13&lt;1,ROUND($Y13,1),0)</f>
        <v>0</v>
      </c>
      <c r="AC13" s="898">
        <f>IF(AND($Y13&gt;=1,$Y13&lt;1000),ROUND($Y13,0),0)</f>
        <v>2</v>
      </c>
      <c r="AD13" s="898">
        <f>IF($Y13&gt;=1000,ROUND($Y13,-1),0)</f>
        <v>0</v>
      </c>
      <c r="AE13" s="899"/>
    </row>
    <row r="14" spans="2:31" ht="18" customHeight="1">
      <c r="B14" s="1875"/>
      <c r="C14" s="1738"/>
      <c r="D14" s="1702"/>
      <c r="E14" s="1913"/>
      <c r="F14" s="1916" t="s">
        <v>780</v>
      </c>
      <c r="G14" s="1917"/>
      <c r="H14" s="900"/>
      <c r="I14" s="901">
        <v>5</v>
      </c>
      <c r="J14" s="902">
        <f>'試掘（舗50'!P12</f>
        <v>1.2</v>
      </c>
      <c r="K14" s="903"/>
      <c r="L14" s="902"/>
      <c r="M14" s="902"/>
      <c r="N14" s="902"/>
      <c r="O14" s="904"/>
      <c r="P14" s="905"/>
      <c r="Q14" s="905"/>
      <c r="R14" s="905"/>
      <c r="S14" s="905"/>
      <c r="T14" s="905"/>
      <c r="U14" s="905"/>
      <c r="V14" s="905"/>
      <c r="W14" s="905"/>
      <c r="X14" s="905"/>
      <c r="Y14" s="906">
        <f t="shared" si="0"/>
        <v>1.2</v>
      </c>
      <c r="Z14" s="907">
        <f>SUM(AC14:AE14)</f>
        <v>0</v>
      </c>
      <c r="AA14" s="853"/>
      <c r="AB14" s="908"/>
      <c r="AC14" s="909"/>
      <c r="AD14" s="909"/>
      <c r="AE14" s="910"/>
    </row>
    <row r="15" spans="2:31" ht="18" customHeight="1">
      <c r="B15" s="1875"/>
      <c r="C15" s="1738"/>
      <c r="D15" s="1702"/>
      <c r="E15" s="1913"/>
      <c r="F15" s="1918"/>
      <c r="G15" s="1919"/>
      <c r="H15" s="911"/>
      <c r="I15" s="912">
        <v>10</v>
      </c>
      <c r="J15" s="913"/>
      <c r="K15" s="914"/>
      <c r="L15" s="913"/>
      <c r="M15" s="913">
        <f>'試掘（舗400'!P12</f>
        <v>50</v>
      </c>
      <c r="N15" s="913"/>
      <c r="O15" s="915"/>
      <c r="P15" s="916"/>
      <c r="Q15" s="916"/>
      <c r="R15" s="916"/>
      <c r="S15" s="916"/>
      <c r="T15" s="916"/>
      <c r="U15" s="916"/>
      <c r="V15" s="916"/>
      <c r="W15" s="916"/>
      <c r="X15" s="916"/>
      <c r="Y15" s="917">
        <f t="shared" si="0"/>
        <v>50</v>
      </c>
      <c r="Z15" s="918">
        <f>SUM(AC15:AE15)</f>
        <v>0</v>
      </c>
      <c r="AA15" s="853"/>
      <c r="AB15" s="875"/>
      <c r="AC15" s="876"/>
      <c r="AD15" s="876"/>
      <c r="AE15" s="877"/>
    </row>
    <row r="16" spans="2:31" ht="18" customHeight="1">
      <c r="B16" s="1875"/>
      <c r="C16" s="1738"/>
      <c r="D16" s="1702"/>
      <c r="E16" s="1913"/>
      <c r="F16" s="1918"/>
      <c r="G16" s="1919"/>
      <c r="H16" s="919"/>
      <c r="I16" s="920"/>
      <c r="J16" s="913"/>
      <c r="K16" s="914"/>
      <c r="L16" s="913"/>
      <c r="M16" s="913"/>
      <c r="N16" s="913"/>
      <c r="O16" s="915"/>
      <c r="P16" s="916"/>
      <c r="Q16" s="916"/>
      <c r="R16" s="916"/>
      <c r="S16" s="916"/>
      <c r="T16" s="916"/>
      <c r="U16" s="916"/>
      <c r="V16" s="916"/>
      <c r="W16" s="916"/>
      <c r="X16" s="916"/>
      <c r="Y16" s="917">
        <f t="shared" si="0"/>
        <v>0</v>
      </c>
      <c r="Z16" s="918">
        <f>SUM(AC16:AE16)</f>
        <v>0</v>
      </c>
      <c r="AA16" s="853"/>
      <c r="AB16" s="875"/>
      <c r="AC16" s="876"/>
      <c r="AD16" s="876"/>
      <c r="AE16" s="877"/>
    </row>
    <row r="17" spans="2:31" ht="18" customHeight="1">
      <c r="B17" s="1875"/>
      <c r="C17" s="1738"/>
      <c r="D17" s="1702"/>
      <c r="E17" s="1913"/>
      <c r="F17" s="1920"/>
      <c r="G17" s="1921"/>
      <c r="H17" s="1922" t="s">
        <v>559</v>
      </c>
      <c r="I17" s="1923"/>
      <c r="J17" s="1801"/>
      <c r="K17" s="1802"/>
      <c r="L17" s="1802"/>
      <c r="M17" s="1802"/>
      <c r="N17" s="1802"/>
      <c r="O17" s="1802"/>
      <c r="P17" s="1802"/>
      <c r="Q17" s="1802"/>
      <c r="R17" s="1802"/>
      <c r="S17" s="1802"/>
      <c r="T17" s="1802"/>
      <c r="U17" s="1802"/>
      <c r="V17" s="1802"/>
      <c r="W17" s="1802"/>
      <c r="X17" s="1803"/>
      <c r="Y17" s="921">
        <f>SUM(Y14:Y16)</f>
        <v>51.2</v>
      </c>
      <c r="Z17" s="922">
        <f>SUM(AB17:AE17)</f>
        <v>51</v>
      </c>
      <c r="AA17" s="853"/>
      <c r="AB17" s="923">
        <f>IF($Y17&lt;1,ROUND($Y17,1),0)</f>
        <v>0</v>
      </c>
      <c r="AC17" s="924">
        <f>IF(AND($Y17&gt;=1,$Y17&lt;1000),ROUND($Y17,0),0)</f>
        <v>51</v>
      </c>
      <c r="AD17" s="924">
        <f>IF($Y17&gt;=1000,ROUND($Y17,-1),0)</f>
        <v>0</v>
      </c>
      <c r="AE17" s="925"/>
    </row>
    <row r="18" spans="2:31" ht="18" customHeight="1">
      <c r="B18" s="1875"/>
      <c r="C18" s="1738"/>
      <c r="D18" s="1702"/>
      <c r="E18" s="1913"/>
      <c r="F18" s="1924" t="s">
        <v>781</v>
      </c>
      <c r="G18" s="1925"/>
      <c r="H18" s="900"/>
      <c r="I18" s="901">
        <v>14</v>
      </c>
      <c r="J18" s="902"/>
      <c r="K18" s="903"/>
      <c r="L18" s="902"/>
      <c r="M18" s="902"/>
      <c r="N18" s="902"/>
      <c r="O18" s="904"/>
      <c r="P18" s="905"/>
      <c r="Q18" s="905"/>
      <c r="R18" s="905"/>
      <c r="S18" s="926"/>
      <c r="T18" s="926"/>
      <c r="U18" s="926"/>
      <c r="V18" s="926"/>
      <c r="W18" s="926"/>
      <c r="X18" s="926"/>
      <c r="Y18" s="906">
        <f>SUM(J18:X18)</f>
        <v>0</v>
      </c>
      <c r="Z18" s="907">
        <f>SUM(AC18:AE18)</f>
        <v>0</v>
      </c>
      <c r="AA18" s="853"/>
      <c r="AB18" s="908"/>
      <c r="AC18" s="909"/>
      <c r="AD18" s="909"/>
      <c r="AE18" s="910"/>
    </row>
    <row r="19" spans="2:31" ht="18" customHeight="1">
      <c r="B19" s="1875"/>
      <c r="C19" s="1738"/>
      <c r="D19" s="1702"/>
      <c r="E19" s="1913"/>
      <c r="F19" s="1926"/>
      <c r="G19" s="1927"/>
      <c r="H19" s="919"/>
      <c r="I19" s="927">
        <v>15</v>
      </c>
      <c r="J19" s="913"/>
      <c r="K19" s="914"/>
      <c r="L19" s="913"/>
      <c r="M19" s="913">
        <f>'試掘（舗400'!P13</f>
        <v>4</v>
      </c>
      <c r="N19" s="913"/>
      <c r="O19" s="915"/>
      <c r="P19" s="916"/>
      <c r="Q19" s="916"/>
      <c r="R19" s="916"/>
      <c r="S19" s="928"/>
      <c r="T19" s="928"/>
      <c r="U19" s="928"/>
      <c r="V19" s="928"/>
      <c r="W19" s="928"/>
      <c r="X19" s="928"/>
      <c r="Y19" s="917">
        <f>SUM(J19:X19)</f>
        <v>4</v>
      </c>
      <c r="Z19" s="918">
        <f>SUM(AC19:AE19)</f>
        <v>0</v>
      </c>
      <c r="AA19" s="853"/>
      <c r="AB19" s="875"/>
      <c r="AC19" s="876"/>
      <c r="AD19" s="876"/>
      <c r="AE19" s="877"/>
    </row>
    <row r="20" spans="2:31" ht="18" customHeight="1">
      <c r="B20" s="1875"/>
      <c r="C20" s="1738"/>
      <c r="D20" s="1702"/>
      <c r="E20" s="1913"/>
      <c r="F20" s="1928"/>
      <c r="G20" s="1929"/>
      <c r="H20" s="1922" t="s">
        <v>559</v>
      </c>
      <c r="I20" s="1923"/>
      <c r="J20" s="1801"/>
      <c r="K20" s="1802"/>
      <c r="L20" s="1802"/>
      <c r="M20" s="1802"/>
      <c r="N20" s="1802"/>
      <c r="O20" s="1802"/>
      <c r="P20" s="1802"/>
      <c r="Q20" s="1802"/>
      <c r="R20" s="1802"/>
      <c r="S20" s="1802"/>
      <c r="T20" s="1802"/>
      <c r="U20" s="1802"/>
      <c r="V20" s="1802"/>
      <c r="W20" s="1802"/>
      <c r="X20" s="1803"/>
      <c r="Y20" s="921">
        <f>SUM(Y18:Y19)</f>
        <v>4</v>
      </c>
      <c r="Z20" s="922">
        <f t="shared" ref="Z20:Z25" si="1">SUM(AB20:AE20)</f>
        <v>4</v>
      </c>
      <c r="AA20" s="853"/>
      <c r="AB20" s="923">
        <f t="shared" ref="AB20:AB25" si="2">IF($Y20&lt;1,ROUND($Y20,1),0)</f>
        <v>0</v>
      </c>
      <c r="AC20" s="924">
        <f t="shared" ref="AC20:AC25" si="3">IF(AND($Y20&gt;=1,$Y20&lt;1000),ROUND($Y20,0),0)</f>
        <v>4</v>
      </c>
      <c r="AD20" s="924">
        <f t="shared" ref="AD20:AD25" si="4">IF($Y20&gt;=1000,ROUND($Y20,-1),0)</f>
        <v>0</v>
      </c>
      <c r="AE20" s="925"/>
    </row>
    <row r="21" spans="2:31" ht="18" customHeight="1">
      <c r="B21" s="1875"/>
      <c r="C21" s="1738"/>
      <c r="D21" s="1702"/>
      <c r="E21" s="1913"/>
      <c r="F21" s="1918" t="s">
        <v>782</v>
      </c>
      <c r="G21" s="1919"/>
      <c r="H21" s="929"/>
      <c r="I21" s="930">
        <v>20</v>
      </c>
      <c r="J21" s="931"/>
      <c r="K21" s="932"/>
      <c r="L21" s="931"/>
      <c r="M21" s="931"/>
      <c r="N21" s="931"/>
      <c r="O21" s="933"/>
      <c r="P21" s="934"/>
      <c r="Q21" s="934"/>
      <c r="R21" s="934"/>
      <c r="S21" s="935"/>
      <c r="T21" s="935"/>
      <c r="U21" s="935"/>
      <c r="V21" s="935"/>
      <c r="W21" s="935"/>
      <c r="X21" s="935"/>
      <c r="Y21" s="936">
        <f t="shared" ref="Y21:Y29" si="5">SUM(J21:X21)</f>
        <v>0</v>
      </c>
      <c r="Z21" s="937">
        <f t="shared" si="1"/>
        <v>0</v>
      </c>
      <c r="AA21" s="853"/>
      <c r="AB21" s="938">
        <f t="shared" si="2"/>
        <v>0</v>
      </c>
      <c r="AC21" s="939">
        <f t="shared" si="3"/>
        <v>0</v>
      </c>
      <c r="AD21" s="939">
        <f t="shared" si="4"/>
        <v>0</v>
      </c>
      <c r="AE21" s="940"/>
    </row>
    <row r="22" spans="2:31" ht="18" customHeight="1">
      <c r="B22" s="1875"/>
      <c r="C22" s="1738"/>
      <c r="D22" s="1702"/>
      <c r="E22" s="1930" t="s">
        <v>783</v>
      </c>
      <c r="F22" s="1933" t="s">
        <v>784</v>
      </c>
      <c r="G22" s="1933"/>
      <c r="H22" s="941"/>
      <c r="I22" s="942">
        <v>4</v>
      </c>
      <c r="J22" s="943"/>
      <c r="K22" s="944"/>
      <c r="L22" s="943"/>
      <c r="M22" s="943"/>
      <c r="N22" s="943"/>
      <c r="O22" s="945"/>
      <c r="P22" s="946"/>
      <c r="Q22" s="946"/>
      <c r="R22" s="946"/>
      <c r="S22" s="946"/>
      <c r="T22" s="946"/>
      <c r="U22" s="946"/>
      <c r="V22" s="946"/>
      <c r="W22" s="946"/>
      <c r="X22" s="946"/>
      <c r="Y22" s="947">
        <f t="shared" si="5"/>
        <v>0</v>
      </c>
      <c r="Z22" s="948">
        <f t="shared" si="1"/>
        <v>0</v>
      </c>
      <c r="AA22" s="853"/>
      <c r="AB22" s="908">
        <f t="shared" si="2"/>
        <v>0</v>
      </c>
      <c r="AC22" s="909">
        <f t="shared" si="3"/>
        <v>0</v>
      </c>
      <c r="AD22" s="909">
        <f t="shared" si="4"/>
        <v>0</v>
      </c>
      <c r="AE22" s="910"/>
    </row>
    <row r="23" spans="2:31" ht="18" customHeight="1">
      <c r="B23" s="1875"/>
      <c r="C23" s="1738"/>
      <c r="D23" s="1702"/>
      <c r="E23" s="1931"/>
      <c r="F23" s="1934" t="s">
        <v>785</v>
      </c>
      <c r="G23" s="1934"/>
      <c r="H23" s="919"/>
      <c r="I23" s="920">
        <v>8</v>
      </c>
      <c r="J23" s="913"/>
      <c r="K23" s="914"/>
      <c r="L23" s="913"/>
      <c r="M23" s="913"/>
      <c r="N23" s="913"/>
      <c r="O23" s="915"/>
      <c r="P23" s="916"/>
      <c r="Q23" s="916"/>
      <c r="R23" s="916"/>
      <c r="S23" s="916"/>
      <c r="T23" s="916"/>
      <c r="U23" s="916"/>
      <c r="V23" s="916"/>
      <c r="W23" s="916"/>
      <c r="X23" s="916"/>
      <c r="Y23" s="917">
        <f t="shared" si="5"/>
        <v>0</v>
      </c>
      <c r="Z23" s="949">
        <f t="shared" si="1"/>
        <v>0</v>
      </c>
      <c r="AA23" s="853"/>
      <c r="AB23" s="875">
        <f t="shared" si="2"/>
        <v>0</v>
      </c>
      <c r="AC23" s="876">
        <f t="shared" si="3"/>
        <v>0</v>
      </c>
      <c r="AD23" s="876">
        <f t="shared" si="4"/>
        <v>0</v>
      </c>
      <c r="AE23" s="877"/>
    </row>
    <row r="24" spans="2:31" ht="18" customHeight="1">
      <c r="B24" s="1875"/>
      <c r="C24" s="1738"/>
      <c r="D24" s="1702"/>
      <c r="E24" s="1931"/>
      <c r="F24" s="1934" t="s">
        <v>786</v>
      </c>
      <c r="G24" s="1934"/>
      <c r="H24" s="919"/>
      <c r="I24" s="920">
        <v>15</v>
      </c>
      <c r="J24" s="913"/>
      <c r="K24" s="914"/>
      <c r="L24" s="913"/>
      <c r="M24" s="913">
        <f>'試掘（舗400'!S11</f>
        <v>2</v>
      </c>
      <c r="N24" s="913"/>
      <c r="O24" s="915"/>
      <c r="P24" s="916"/>
      <c r="Q24" s="916"/>
      <c r="R24" s="916"/>
      <c r="S24" s="916"/>
      <c r="T24" s="916"/>
      <c r="U24" s="916"/>
      <c r="V24" s="916"/>
      <c r="W24" s="916"/>
      <c r="X24" s="916"/>
      <c r="Y24" s="917">
        <f t="shared" si="5"/>
        <v>2</v>
      </c>
      <c r="Z24" s="949">
        <f t="shared" si="1"/>
        <v>2</v>
      </c>
      <c r="AA24" s="853"/>
      <c r="AB24" s="875">
        <f t="shared" si="2"/>
        <v>0</v>
      </c>
      <c r="AC24" s="876">
        <f t="shared" si="3"/>
        <v>2</v>
      </c>
      <c r="AD24" s="876">
        <f t="shared" si="4"/>
        <v>0</v>
      </c>
      <c r="AE24" s="877"/>
    </row>
    <row r="25" spans="2:31" ht="18" customHeight="1">
      <c r="B25" s="1875"/>
      <c r="C25" s="1750"/>
      <c r="D25" s="1751"/>
      <c r="E25" s="1932"/>
      <c r="F25" s="1935" t="s">
        <v>782</v>
      </c>
      <c r="G25" s="1935"/>
      <c r="H25" s="950"/>
      <c r="I25" s="951">
        <v>20</v>
      </c>
      <c r="J25" s="952"/>
      <c r="K25" s="953"/>
      <c r="L25" s="952"/>
      <c r="M25" s="952"/>
      <c r="N25" s="952"/>
      <c r="O25" s="954"/>
      <c r="P25" s="955"/>
      <c r="Q25" s="955"/>
      <c r="R25" s="955"/>
      <c r="S25" s="956"/>
      <c r="T25" s="956"/>
      <c r="U25" s="956"/>
      <c r="V25" s="956"/>
      <c r="W25" s="956"/>
      <c r="X25" s="956"/>
      <c r="Y25" s="921">
        <f t="shared" si="5"/>
        <v>0</v>
      </c>
      <c r="Z25" s="937">
        <f t="shared" si="1"/>
        <v>0</v>
      </c>
      <c r="AA25" s="853"/>
      <c r="AB25" s="923">
        <f t="shared" si="2"/>
        <v>0</v>
      </c>
      <c r="AC25" s="924">
        <f t="shared" si="3"/>
        <v>0</v>
      </c>
      <c r="AD25" s="924">
        <f t="shared" si="4"/>
        <v>0</v>
      </c>
      <c r="AE25" s="925"/>
    </row>
    <row r="26" spans="2:31" ht="18" customHeight="1">
      <c r="B26" s="1875"/>
      <c r="C26" s="1754" t="s">
        <v>787</v>
      </c>
      <c r="D26" s="1755"/>
      <c r="E26" s="1898" t="s">
        <v>788</v>
      </c>
      <c r="F26" s="1903" t="s">
        <v>785</v>
      </c>
      <c r="G26" s="1904"/>
      <c r="H26" s="1909"/>
      <c r="I26" s="901">
        <v>4</v>
      </c>
      <c r="J26" s="905"/>
      <c r="K26" s="904"/>
      <c r="L26" s="905"/>
      <c r="M26" s="905"/>
      <c r="N26" s="905"/>
      <c r="O26" s="904"/>
      <c r="P26" s="902"/>
      <c r="Q26" s="905"/>
      <c r="R26" s="905"/>
      <c r="S26" s="958"/>
      <c r="T26" s="958"/>
      <c r="U26" s="958"/>
      <c r="V26" s="905"/>
      <c r="W26" s="905"/>
      <c r="X26" s="905"/>
      <c r="Y26" s="906">
        <f t="shared" si="5"/>
        <v>0</v>
      </c>
      <c r="Z26" s="959">
        <f>SUM(AC26:AE26)</f>
        <v>0</v>
      </c>
      <c r="AA26" s="853"/>
      <c r="AB26" s="908"/>
      <c r="AC26" s="909"/>
      <c r="AD26" s="909"/>
      <c r="AE26" s="910"/>
    </row>
    <row r="27" spans="2:31" ht="18" customHeight="1">
      <c r="B27" s="1875"/>
      <c r="C27" s="1738"/>
      <c r="D27" s="1702"/>
      <c r="E27" s="1873"/>
      <c r="F27" s="1905"/>
      <c r="G27" s="1906"/>
      <c r="H27" s="1910"/>
      <c r="I27" s="960">
        <v>5</v>
      </c>
      <c r="J27" s="916"/>
      <c r="K27" s="915"/>
      <c r="L27" s="916"/>
      <c r="M27" s="916"/>
      <c r="N27" s="916"/>
      <c r="O27" s="915"/>
      <c r="P27" s="913"/>
      <c r="Q27" s="916"/>
      <c r="R27" s="916"/>
      <c r="S27" s="962"/>
      <c r="T27" s="962"/>
      <c r="U27" s="962"/>
      <c r="V27" s="916"/>
      <c r="W27" s="916"/>
      <c r="X27" s="916"/>
      <c r="Y27" s="917">
        <f t="shared" si="5"/>
        <v>0</v>
      </c>
      <c r="Z27" s="918">
        <f>SUM(AC27:AE27)</f>
        <v>0</v>
      </c>
      <c r="AA27" s="853"/>
      <c r="AB27" s="875"/>
      <c r="AC27" s="876"/>
      <c r="AD27" s="876"/>
      <c r="AE27" s="877"/>
    </row>
    <row r="28" spans="2:31" ht="18" customHeight="1">
      <c r="B28" s="1875"/>
      <c r="C28" s="1738"/>
      <c r="D28" s="1702"/>
      <c r="E28" s="1873"/>
      <c r="F28" s="1905"/>
      <c r="G28" s="1906"/>
      <c r="H28" s="1910"/>
      <c r="I28" s="960">
        <v>10</v>
      </c>
      <c r="J28" s="916"/>
      <c r="K28" s="915"/>
      <c r="L28" s="916"/>
      <c r="M28" s="916"/>
      <c r="N28" s="916"/>
      <c r="O28" s="915"/>
      <c r="P28" s="913"/>
      <c r="Q28" s="916"/>
      <c r="R28" s="916"/>
      <c r="S28" s="962"/>
      <c r="T28" s="962"/>
      <c r="U28" s="962"/>
      <c r="V28" s="916"/>
      <c r="W28" s="916"/>
      <c r="X28" s="916"/>
      <c r="Y28" s="917">
        <f t="shared" si="5"/>
        <v>0</v>
      </c>
      <c r="Z28" s="918">
        <f>SUM(AC28:AE28)</f>
        <v>0</v>
      </c>
      <c r="AA28" s="853"/>
      <c r="AB28" s="875"/>
      <c r="AC28" s="876"/>
      <c r="AD28" s="876"/>
      <c r="AE28" s="877"/>
    </row>
    <row r="29" spans="2:31" ht="18" customHeight="1">
      <c r="B29" s="1875"/>
      <c r="C29" s="1738"/>
      <c r="D29" s="1702"/>
      <c r="E29" s="1873"/>
      <c r="F29" s="1905"/>
      <c r="G29" s="1906"/>
      <c r="H29" s="1910"/>
      <c r="I29" s="920"/>
      <c r="J29" s="916"/>
      <c r="K29" s="915"/>
      <c r="L29" s="916"/>
      <c r="M29" s="916"/>
      <c r="N29" s="916"/>
      <c r="O29" s="915"/>
      <c r="P29" s="913"/>
      <c r="Q29" s="916"/>
      <c r="R29" s="916"/>
      <c r="S29" s="962"/>
      <c r="T29" s="962"/>
      <c r="U29" s="962"/>
      <c r="V29" s="916"/>
      <c r="W29" s="916"/>
      <c r="X29" s="916"/>
      <c r="Y29" s="917">
        <f t="shared" si="5"/>
        <v>0</v>
      </c>
      <c r="Z29" s="918">
        <f>SUM(AC29:AE29)</f>
        <v>0</v>
      </c>
      <c r="AA29" s="853"/>
      <c r="AB29" s="875"/>
      <c r="AC29" s="876"/>
      <c r="AD29" s="876"/>
      <c r="AE29" s="877"/>
    </row>
    <row r="30" spans="2:31" ht="18" customHeight="1">
      <c r="B30" s="1875"/>
      <c r="C30" s="1738"/>
      <c r="D30" s="1702"/>
      <c r="E30" s="1873"/>
      <c r="F30" s="1905"/>
      <c r="G30" s="1906"/>
      <c r="H30" s="1911"/>
      <c r="I30" s="963" t="s">
        <v>559</v>
      </c>
      <c r="J30" s="1801"/>
      <c r="K30" s="1802"/>
      <c r="L30" s="1802"/>
      <c r="M30" s="1802"/>
      <c r="N30" s="1802"/>
      <c r="O30" s="1802"/>
      <c r="P30" s="1802"/>
      <c r="Q30" s="1802"/>
      <c r="R30" s="1802"/>
      <c r="S30" s="1802"/>
      <c r="T30" s="1802"/>
      <c r="U30" s="1802"/>
      <c r="V30" s="1802"/>
      <c r="W30" s="1802"/>
      <c r="X30" s="1803"/>
      <c r="Y30" s="921">
        <f>SUM(Y26:Y29)</f>
        <v>0</v>
      </c>
      <c r="Z30" s="922">
        <f>SUM(AB30:AE30)</f>
        <v>0</v>
      </c>
      <c r="AA30" s="853"/>
      <c r="AB30" s="923">
        <f>IF($Y30&lt;1,ROUND($Y30,1),0)</f>
        <v>0</v>
      </c>
      <c r="AC30" s="924">
        <f>IF(AND($Y30&gt;=1,$Y30&lt;1000),ROUND($Y30,0),0)</f>
        <v>0</v>
      </c>
      <c r="AD30" s="924">
        <f>IF($Y30&gt;=1000,ROUND($Y30,-1),0)</f>
        <v>0</v>
      </c>
      <c r="AE30" s="925"/>
    </row>
    <row r="31" spans="2:31" ht="18" customHeight="1">
      <c r="B31" s="1875"/>
      <c r="C31" s="1738"/>
      <c r="D31" s="1702"/>
      <c r="E31" s="1873"/>
      <c r="F31" s="1905"/>
      <c r="G31" s="1906"/>
      <c r="H31" s="1909"/>
      <c r="I31" s="901">
        <v>4</v>
      </c>
      <c r="J31" s="905"/>
      <c r="K31" s="904"/>
      <c r="L31" s="905"/>
      <c r="M31" s="905"/>
      <c r="N31" s="905"/>
      <c r="O31" s="964"/>
      <c r="P31" s="905"/>
      <c r="Q31" s="965"/>
      <c r="R31" s="965">
        <f>'管工（舗50'!T16</f>
        <v>4.75</v>
      </c>
      <c r="S31" s="958"/>
      <c r="T31" s="958"/>
      <c r="U31" s="958"/>
      <c r="V31" s="905"/>
      <c r="W31" s="905"/>
      <c r="X31" s="905"/>
      <c r="Y31" s="906">
        <f>SUM(J31:X31)</f>
        <v>4.75</v>
      </c>
      <c r="Z31" s="959">
        <f>SUM(AC31:AE31)</f>
        <v>0</v>
      </c>
      <c r="AA31" s="853"/>
      <c r="AB31" s="908"/>
      <c r="AC31" s="909"/>
      <c r="AD31" s="909"/>
      <c r="AE31" s="910"/>
    </row>
    <row r="32" spans="2:31" ht="18" customHeight="1">
      <c r="B32" s="1875"/>
      <c r="C32" s="1738"/>
      <c r="D32" s="1702"/>
      <c r="E32" s="1873"/>
      <c r="F32" s="1905"/>
      <c r="G32" s="1906"/>
      <c r="H32" s="1910"/>
      <c r="I32" s="960">
        <v>5</v>
      </c>
      <c r="J32" s="916"/>
      <c r="K32" s="915"/>
      <c r="L32" s="916"/>
      <c r="M32" s="916"/>
      <c r="N32" s="916"/>
      <c r="O32" s="966"/>
      <c r="P32" s="916"/>
      <c r="Q32" s="967"/>
      <c r="R32" s="967">
        <f>'管工（舗50'!T17</f>
        <v>1.2</v>
      </c>
      <c r="S32" s="962"/>
      <c r="T32" s="962"/>
      <c r="U32" s="962"/>
      <c r="V32" s="916"/>
      <c r="W32" s="916"/>
      <c r="X32" s="916"/>
      <c r="Y32" s="917">
        <f>SUM(J32:X32)</f>
        <v>1.2</v>
      </c>
      <c r="Z32" s="918">
        <f>SUM(AC32:AE32)</f>
        <v>0</v>
      </c>
      <c r="AA32" s="853"/>
      <c r="AB32" s="875"/>
      <c r="AC32" s="876"/>
      <c r="AD32" s="876"/>
      <c r="AE32" s="877"/>
    </row>
    <row r="33" spans="2:31" ht="18" customHeight="1">
      <c r="B33" s="1875"/>
      <c r="C33" s="1738"/>
      <c r="D33" s="1702"/>
      <c r="E33" s="1873"/>
      <c r="F33" s="1905"/>
      <c r="G33" s="1906"/>
      <c r="H33" s="1910"/>
      <c r="I33" s="960">
        <v>10</v>
      </c>
      <c r="J33" s="916"/>
      <c r="K33" s="915"/>
      <c r="L33" s="916"/>
      <c r="M33" s="916"/>
      <c r="N33" s="916"/>
      <c r="O33" s="966"/>
      <c r="P33" s="916"/>
      <c r="Q33" s="967"/>
      <c r="R33" s="967">
        <f>'管工（舗50'!T18</f>
        <v>21.800000000000004</v>
      </c>
      <c r="S33" s="962"/>
      <c r="T33" s="962"/>
      <c r="U33" s="962"/>
      <c r="V33" s="916"/>
      <c r="W33" s="916"/>
      <c r="X33" s="916"/>
      <c r="Y33" s="917">
        <f>SUM(J33:X33)</f>
        <v>21.800000000000004</v>
      </c>
      <c r="Z33" s="918">
        <f>SUM(AC33:AE33)</f>
        <v>0</v>
      </c>
      <c r="AA33" s="853"/>
      <c r="AB33" s="875"/>
      <c r="AC33" s="876"/>
      <c r="AD33" s="876"/>
      <c r="AE33" s="877"/>
    </row>
    <row r="34" spans="2:31" ht="18" customHeight="1">
      <c r="B34" s="1875"/>
      <c r="C34" s="1738"/>
      <c r="D34" s="1702"/>
      <c r="E34" s="1873"/>
      <c r="F34" s="1905"/>
      <c r="G34" s="1906"/>
      <c r="H34" s="1910"/>
      <c r="I34" s="920"/>
      <c r="J34" s="916"/>
      <c r="K34" s="915"/>
      <c r="L34" s="916"/>
      <c r="M34" s="916"/>
      <c r="N34" s="916"/>
      <c r="O34" s="966"/>
      <c r="P34" s="916"/>
      <c r="Q34" s="967"/>
      <c r="R34" s="967"/>
      <c r="S34" s="962"/>
      <c r="T34" s="962"/>
      <c r="U34" s="962"/>
      <c r="V34" s="916"/>
      <c r="W34" s="916"/>
      <c r="X34" s="916"/>
      <c r="Y34" s="917">
        <f>SUM(J34:X34)</f>
        <v>0</v>
      </c>
      <c r="Z34" s="918">
        <f>SUM(AC34:AE34)</f>
        <v>0</v>
      </c>
      <c r="AA34" s="853"/>
      <c r="AB34" s="875"/>
      <c r="AC34" s="876"/>
      <c r="AD34" s="876"/>
      <c r="AE34" s="877"/>
    </row>
    <row r="35" spans="2:31" ht="18" customHeight="1">
      <c r="B35" s="1875"/>
      <c r="C35" s="1738"/>
      <c r="D35" s="1702"/>
      <c r="E35" s="1873"/>
      <c r="F35" s="1905"/>
      <c r="G35" s="1906"/>
      <c r="H35" s="1911"/>
      <c r="I35" s="963" t="s">
        <v>559</v>
      </c>
      <c r="J35" s="1801"/>
      <c r="K35" s="1802"/>
      <c r="L35" s="1802"/>
      <c r="M35" s="1802"/>
      <c r="N35" s="1802"/>
      <c r="O35" s="1802"/>
      <c r="P35" s="1802"/>
      <c r="Q35" s="1802"/>
      <c r="R35" s="1802"/>
      <c r="S35" s="1802"/>
      <c r="T35" s="1802"/>
      <c r="U35" s="1802"/>
      <c r="V35" s="1802"/>
      <c r="W35" s="1802"/>
      <c r="X35" s="1803"/>
      <c r="Y35" s="921">
        <f>SUM(Y31:Y34)</f>
        <v>27.750000000000004</v>
      </c>
      <c r="Z35" s="922">
        <f>SUM(AB35:AE35)</f>
        <v>28</v>
      </c>
      <c r="AA35" s="853"/>
      <c r="AB35" s="923">
        <f>IF($Y35&lt;1,ROUND($Y35,1),0)</f>
        <v>0</v>
      </c>
      <c r="AC35" s="924">
        <f>IF(AND($Y35&gt;=1,$Y35&lt;1000),ROUND($Y35,0),0)</f>
        <v>28</v>
      </c>
      <c r="AD35" s="924">
        <f>IF($Y35&gt;=1000,ROUND($Y35,-1),0)</f>
        <v>0</v>
      </c>
      <c r="AE35" s="925"/>
    </row>
    <row r="36" spans="2:31" ht="18" customHeight="1">
      <c r="B36" s="1875"/>
      <c r="C36" s="1738"/>
      <c r="D36" s="1702"/>
      <c r="E36" s="1873"/>
      <c r="F36" s="1905"/>
      <c r="G36" s="1906"/>
      <c r="H36" s="1900"/>
      <c r="I36" s="901">
        <v>4</v>
      </c>
      <c r="J36" s="946"/>
      <c r="K36" s="945"/>
      <c r="L36" s="946"/>
      <c r="M36" s="946"/>
      <c r="N36" s="946"/>
      <c r="O36" s="968"/>
      <c r="P36" s="969"/>
      <c r="Q36" s="969"/>
      <c r="R36" s="946"/>
      <c r="S36" s="970">
        <f>'管工（舗75'!T16</f>
        <v>3.3600000000000003</v>
      </c>
      <c r="T36" s="969"/>
      <c r="U36" s="969"/>
      <c r="V36" s="946"/>
      <c r="W36" s="946"/>
      <c r="X36" s="946"/>
      <c r="Y36" s="947">
        <f>SUM(J36:X36)</f>
        <v>3.3600000000000003</v>
      </c>
      <c r="Z36" s="959">
        <f t="shared" ref="Z36:Z49" si="6">SUM(AC36:AE36)</f>
        <v>0</v>
      </c>
      <c r="AA36" s="853"/>
      <c r="AB36" s="908"/>
      <c r="AC36" s="909"/>
      <c r="AD36" s="909"/>
      <c r="AE36" s="910"/>
    </row>
    <row r="37" spans="2:31" ht="18" customHeight="1">
      <c r="B37" s="1875"/>
      <c r="C37" s="1738"/>
      <c r="D37" s="1702"/>
      <c r="E37" s="1873"/>
      <c r="F37" s="1905"/>
      <c r="G37" s="1906"/>
      <c r="H37" s="1901"/>
      <c r="I37" s="960">
        <v>5</v>
      </c>
      <c r="J37" s="916"/>
      <c r="K37" s="915"/>
      <c r="L37" s="916"/>
      <c r="M37" s="916"/>
      <c r="N37" s="916"/>
      <c r="O37" s="961"/>
      <c r="P37" s="962"/>
      <c r="Q37" s="962"/>
      <c r="R37" s="916"/>
      <c r="S37" s="967"/>
      <c r="T37" s="962"/>
      <c r="U37" s="962"/>
      <c r="V37" s="916"/>
      <c r="W37" s="916"/>
      <c r="X37" s="916"/>
      <c r="Y37" s="917">
        <f>SUM(J37:X37)</f>
        <v>0</v>
      </c>
      <c r="Z37" s="918">
        <f t="shared" si="6"/>
        <v>0</v>
      </c>
      <c r="AA37" s="853"/>
      <c r="AB37" s="875"/>
      <c r="AC37" s="876"/>
      <c r="AD37" s="876"/>
      <c r="AE37" s="877"/>
    </row>
    <row r="38" spans="2:31" ht="18" customHeight="1">
      <c r="B38" s="1875"/>
      <c r="C38" s="1738"/>
      <c r="D38" s="1702"/>
      <c r="E38" s="1873"/>
      <c r="F38" s="1905"/>
      <c r="G38" s="1906"/>
      <c r="H38" s="1901"/>
      <c r="I38" s="960">
        <v>10</v>
      </c>
      <c r="J38" s="916"/>
      <c r="K38" s="915"/>
      <c r="L38" s="916"/>
      <c r="M38" s="916"/>
      <c r="N38" s="916"/>
      <c r="O38" s="961"/>
      <c r="P38" s="962"/>
      <c r="Q38" s="962"/>
      <c r="R38" s="916"/>
      <c r="S38" s="967">
        <f>'管工（舗75'!T17</f>
        <v>695.28</v>
      </c>
      <c r="T38" s="962"/>
      <c r="U38" s="962"/>
      <c r="V38" s="916"/>
      <c r="W38" s="916"/>
      <c r="X38" s="916"/>
      <c r="Y38" s="917">
        <f>SUM(J38:X38)</f>
        <v>695.28</v>
      </c>
      <c r="Z38" s="918">
        <f t="shared" si="6"/>
        <v>0</v>
      </c>
      <c r="AA38" s="853"/>
      <c r="AB38" s="875"/>
      <c r="AC38" s="876"/>
      <c r="AD38" s="876"/>
      <c r="AE38" s="877"/>
    </row>
    <row r="39" spans="2:31" ht="18" customHeight="1">
      <c r="B39" s="1875"/>
      <c r="C39" s="1738"/>
      <c r="D39" s="1702"/>
      <c r="E39" s="1873"/>
      <c r="F39" s="1905"/>
      <c r="G39" s="1906"/>
      <c r="H39" s="1901"/>
      <c r="I39" s="920"/>
      <c r="J39" s="916"/>
      <c r="K39" s="915"/>
      <c r="L39" s="916"/>
      <c r="M39" s="916"/>
      <c r="N39" s="916"/>
      <c r="O39" s="961"/>
      <c r="P39" s="962"/>
      <c r="Q39" s="962"/>
      <c r="R39" s="916"/>
      <c r="S39" s="967"/>
      <c r="T39" s="962"/>
      <c r="U39" s="962"/>
      <c r="V39" s="916"/>
      <c r="W39" s="916"/>
      <c r="X39" s="916"/>
      <c r="Y39" s="917">
        <f>SUM(J39:X39)</f>
        <v>0</v>
      </c>
      <c r="Z39" s="918">
        <f t="shared" si="6"/>
        <v>0</v>
      </c>
      <c r="AA39" s="853"/>
      <c r="AB39" s="875"/>
      <c r="AC39" s="876"/>
      <c r="AD39" s="876"/>
      <c r="AE39" s="877"/>
    </row>
    <row r="40" spans="2:31" ht="18" customHeight="1">
      <c r="B40" s="1875"/>
      <c r="C40" s="1738"/>
      <c r="D40" s="1702"/>
      <c r="E40" s="1873"/>
      <c r="F40" s="1905"/>
      <c r="G40" s="1906"/>
      <c r="H40" s="1902"/>
      <c r="I40" s="963" t="s">
        <v>559</v>
      </c>
      <c r="J40" s="1801"/>
      <c r="K40" s="1802"/>
      <c r="L40" s="1802"/>
      <c r="M40" s="1802"/>
      <c r="N40" s="1802"/>
      <c r="O40" s="1802"/>
      <c r="P40" s="1802"/>
      <c r="Q40" s="1802"/>
      <c r="R40" s="1802"/>
      <c r="S40" s="1802"/>
      <c r="T40" s="1802"/>
      <c r="U40" s="1802"/>
      <c r="V40" s="1802"/>
      <c r="W40" s="1802"/>
      <c r="X40" s="1803"/>
      <c r="Y40" s="921">
        <f>SUM(Y36:Y39)</f>
        <v>698.64</v>
      </c>
      <c r="Z40" s="922">
        <f>SUM(AB40:AE40)</f>
        <v>699</v>
      </c>
      <c r="AA40" s="853"/>
      <c r="AB40" s="923">
        <f>IF($Y40&lt;1,ROUND($Y40,1),0)</f>
        <v>0</v>
      </c>
      <c r="AC40" s="924">
        <f>IF(AND($Y40&gt;=1,$Y40&lt;1000),ROUND($Y40,0),0)</f>
        <v>699</v>
      </c>
      <c r="AD40" s="924">
        <f>IF($Y40&gt;=1000,ROUND($Y40,-1),0)</f>
        <v>0</v>
      </c>
      <c r="AE40" s="925"/>
    </row>
    <row r="41" spans="2:31" ht="18" customHeight="1">
      <c r="B41" s="1875"/>
      <c r="C41" s="1738"/>
      <c r="D41" s="1702"/>
      <c r="E41" s="1873"/>
      <c r="F41" s="1905"/>
      <c r="G41" s="1906"/>
      <c r="H41" s="1900"/>
      <c r="I41" s="901">
        <v>4</v>
      </c>
      <c r="J41" s="946"/>
      <c r="K41" s="945"/>
      <c r="L41" s="946"/>
      <c r="M41" s="946"/>
      <c r="N41" s="946"/>
      <c r="O41" s="968"/>
      <c r="P41" s="969"/>
      <c r="Q41" s="969"/>
      <c r="R41" s="969"/>
      <c r="S41" s="969"/>
      <c r="T41" s="970">
        <f>'管工（舗400'!T16</f>
        <v>9</v>
      </c>
      <c r="U41" s="969"/>
      <c r="V41" s="946"/>
      <c r="W41" s="946"/>
      <c r="X41" s="946"/>
      <c r="Y41" s="947">
        <f>SUM(J41:X41)</f>
        <v>9</v>
      </c>
      <c r="Z41" s="959">
        <f t="shared" si="6"/>
        <v>0</v>
      </c>
      <c r="AA41" s="853"/>
      <c r="AB41" s="908"/>
      <c r="AC41" s="909"/>
      <c r="AD41" s="909"/>
      <c r="AE41" s="910"/>
    </row>
    <row r="42" spans="2:31" ht="18" customHeight="1">
      <c r="B42" s="1875"/>
      <c r="C42" s="1738"/>
      <c r="D42" s="1702"/>
      <c r="E42" s="1873"/>
      <c r="F42" s="1905"/>
      <c r="G42" s="1906"/>
      <c r="H42" s="1901"/>
      <c r="I42" s="960">
        <v>5</v>
      </c>
      <c r="J42" s="916"/>
      <c r="K42" s="915"/>
      <c r="L42" s="916"/>
      <c r="M42" s="916"/>
      <c r="N42" s="916"/>
      <c r="O42" s="961"/>
      <c r="P42" s="962"/>
      <c r="Q42" s="962"/>
      <c r="R42" s="962"/>
      <c r="S42" s="962"/>
      <c r="T42" s="967">
        <f>'管工（舗400'!T17</f>
        <v>52</v>
      </c>
      <c r="U42" s="962"/>
      <c r="V42" s="916"/>
      <c r="W42" s="916"/>
      <c r="X42" s="916"/>
      <c r="Y42" s="917">
        <f>SUM(J42:X42)</f>
        <v>52</v>
      </c>
      <c r="Z42" s="918">
        <f t="shared" si="6"/>
        <v>0</v>
      </c>
      <c r="AA42" s="853"/>
      <c r="AB42" s="875"/>
      <c r="AC42" s="876"/>
      <c r="AD42" s="876"/>
      <c r="AE42" s="877"/>
    </row>
    <row r="43" spans="2:31" ht="18" customHeight="1">
      <c r="B43" s="1875"/>
      <c r="C43" s="1738"/>
      <c r="D43" s="1702"/>
      <c r="E43" s="1873"/>
      <c r="F43" s="1905"/>
      <c r="G43" s="1906"/>
      <c r="H43" s="1901"/>
      <c r="I43" s="960">
        <v>10</v>
      </c>
      <c r="J43" s="916"/>
      <c r="K43" s="915"/>
      <c r="L43" s="916"/>
      <c r="M43" s="916"/>
      <c r="N43" s="916"/>
      <c r="O43" s="961"/>
      <c r="P43" s="962"/>
      <c r="Q43" s="962"/>
      <c r="R43" s="962"/>
      <c r="S43" s="962"/>
      <c r="T43" s="967">
        <f>'管工（舗400'!T18</f>
        <v>940.23</v>
      </c>
      <c r="U43" s="962"/>
      <c r="V43" s="916"/>
      <c r="W43" s="916"/>
      <c r="X43" s="916"/>
      <c r="Y43" s="917">
        <f>SUM(J43:X43)</f>
        <v>940.23</v>
      </c>
      <c r="Z43" s="918">
        <f t="shared" si="6"/>
        <v>0</v>
      </c>
      <c r="AA43" s="853"/>
      <c r="AB43" s="875"/>
      <c r="AC43" s="876"/>
      <c r="AD43" s="876"/>
      <c r="AE43" s="877"/>
    </row>
    <row r="44" spans="2:31" ht="18" customHeight="1">
      <c r="B44" s="1875"/>
      <c r="C44" s="1738"/>
      <c r="D44" s="1702"/>
      <c r="E44" s="1873"/>
      <c r="F44" s="1905"/>
      <c r="G44" s="1906"/>
      <c r="H44" s="1901"/>
      <c r="I44" s="920"/>
      <c r="J44" s="916"/>
      <c r="K44" s="915"/>
      <c r="L44" s="916"/>
      <c r="M44" s="916"/>
      <c r="N44" s="916"/>
      <c r="O44" s="961"/>
      <c r="P44" s="962"/>
      <c r="Q44" s="962"/>
      <c r="R44" s="962"/>
      <c r="S44" s="962"/>
      <c r="T44" s="967"/>
      <c r="U44" s="962"/>
      <c r="V44" s="916"/>
      <c r="W44" s="916"/>
      <c r="X44" s="916"/>
      <c r="Y44" s="917">
        <f>SUM(J44:X44)</f>
        <v>0</v>
      </c>
      <c r="Z44" s="918">
        <f t="shared" si="6"/>
        <v>0</v>
      </c>
      <c r="AA44" s="853"/>
      <c r="AB44" s="875"/>
      <c r="AC44" s="876"/>
      <c r="AD44" s="876"/>
      <c r="AE44" s="877"/>
    </row>
    <row r="45" spans="2:31" ht="18" customHeight="1">
      <c r="B45" s="1875"/>
      <c r="C45" s="1738"/>
      <c r="D45" s="1702"/>
      <c r="E45" s="1873"/>
      <c r="F45" s="1905"/>
      <c r="G45" s="1906"/>
      <c r="H45" s="1902"/>
      <c r="I45" s="963" t="s">
        <v>559</v>
      </c>
      <c r="J45" s="1801"/>
      <c r="K45" s="1802"/>
      <c r="L45" s="1802"/>
      <c r="M45" s="1802"/>
      <c r="N45" s="1802"/>
      <c r="O45" s="1802"/>
      <c r="P45" s="1802"/>
      <c r="Q45" s="1802"/>
      <c r="R45" s="1802"/>
      <c r="S45" s="1802"/>
      <c r="T45" s="1802"/>
      <c r="U45" s="1802"/>
      <c r="V45" s="1802"/>
      <c r="W45" s="1802"/>
      <c r="X45" s="1803"/>
      <c r="Y45" s="921">
        <f>SUM(Y41:Y44)</f>
        <v>1001.23</v>
      </c>
      <c r="Z45" s="922">
        <f>SUM(AB45:AE45)</f>
        <v>1000</v>
      </c>
      <c r="AA45" s="853"/>
      <c r="AB45" s="923">
        <f>IF($Y45&lt;1,ROUND($Y45,1),0)</f>
        <v>0</v>
      </c>
      <c r="AC45" s="924">
        <f>IF(AND($Y45&gt;=1,$Y45&lt;1000),ROUND($Y45,0),0)</f>
        <v>0</v>
      </c>
      <c r="AD45" s="924">
        <f>IF($Y45&gt;=1000,ROUND($Y45,-1),0)</f>
        <v>1000</v>
      </c>
      <c r="AE45" s="925"/>
    </row>
    <row r="46" spans="2:31" ht="18" customHeight="1">
      <c r="B46" s="1875"/>
      <c r="C46" s="1738"/>
      <c r="D46" s="1702"/>
      <c r="E46" s="1873"/>
      <c r="F46" s="1905"/>
      <c r="G46" s="1906"/>
      <c r="H46" s="1900"/>
      <c r="I46" s="971">
        <v>4</v>
      </c>
      <c r="J46" s="946"/>
      <c r="K46" s="945"/>
      <c r="L46" s="946"/>
      <c r="M46" s="946"/>
      <c r="N46" s="946"/>
      <c r="O46" s="968"/>
      <c r="P46" s="969"/>
      <c r="Q46" s="969"/>
      <c r="R46" s="969"/>
      <c r="S46" s="969"/>
      <c r="T46" s="946"/>
      <c r="U46" s="970"/>
      <c r="V46" s="946"/>
      <c r="W46" s="946"/>
      <c r="X46" s="946"/>
      <c r="Y46" s="947">
        <f>SUM(J46:X46)</f>
        <v>0</v>
      </c>
      <c r="Z46" s="959">
        <f t="shared" si="6"/>
        <v>0</v>
      </c>
      <c r="AA46" s="853"/>
      <c r="AB46" s="908"/>
      <c r="AC46" s="909"/>
      <c r="AD46" s="909"/>
      <c r="AE46" s="910"/>
    </row>
    <row r="47" spans="2:31" ht="18" customHeight="1">
      <c r="B47" s="1875"/>
      <c r="C47" s="1738"/>
      <c r="D47" s="1702"/>
      <c r="E47" s="1873"/>
      <c r="F47" s="1905"/>
      <c r="G47" s="1906"/>
      <c r="H47" s="1901"/>
      <c r="I47" s="972">
        <v>5</v>
      </c>
      <c r="J47" s="916"/>
      <c r="K47" s="915"/>
      <c r="L47" s="916"/>
      <c r="M47" s="916"/>
      <c r="N47" s="916"/>
      <c r="O47" s="961"/>
      <c r="P47" s="962"/>
      <c r="Q47" s="962"/>
      <c r="R47" s="962"/>
      <c r="S47" s="962"/>
      <c r="T47" s="916"/>
      <c r="U47" s="967"/>
      <c r="V47" s="916"/>
      <c r="W47" s="916"/>
      <c r="X47" s="916"/>
      <c r="Y47" s="917">
        <f>SUM(J47:X47)</f>
        <v>0</v>
      </c>
      <c r="Z47" s="918">
        <f t="shared" si="6"/>
        <v>0</v>
      </c>
      <c r="AA47" s="853"/>
      <c r="AB47" s="875"/>
      <c r="AC47" s="876"/>
      <c r="AD47" s="876"/>
      <c r="AE47" s="877"/>
    </row>
    <row r="48" spans="2:31" ht="18" customHeight="1">
      <c r="B48" s="1875"/>
      <c r="C48" s="1738"/>
      <c r="D48" s="1702"/>
      <c r="E48" s="1873"/>
      <c r="F48" s="1905"/>
      <c r="G48" s="1906"/>
      <c r="H48" s="1901"/>
      <c r="I48" s="972">
        <v>10</v>
      </c>
      <c r="J48" s="916"/>
      <c r="K48" s="915"/>
      <c r="L48" s="916"/>
      <c r="M48" s="916"/>
      <c r="N48" s="916"/>
      <c r="O48" s="961"/>
      <c r="P48" s="962"/>
      <c r="Q48" s="962"/>
      <c r="R48" s="962"/>
      <c r="S48" s="962"/>
      <c r="T48" s="916"/>
      <c r="U48" s="967"/>
      <c r="V48" s="916"/>
      <c r="W48" s="916"/>
      <c r="X48" s="916"/>
      <c r="Y48" s="917">
        <f>SUM(J48:X48)</f>
        <v>0</v>
      </c>
      <c r="Z48" s="918">
        <f t="shared" si="6"/>
        <v>0</v>
      </c>
      <c r="AA48" s="853"/>
      <c r="AB48" s="875"/>
      <c r="AC48" s="876"/>
      <c r="AD48" s="876"/>
      <c r="AE48" s="877"/>
    </row>
    <row r="49" spans="2:31" ht="18" customHeight="1">
      <c r="B49" s="1875"/>
      <c r="C49" s="1738"/>
      <c r="D49" s="1702"/>
      <c r="E49" s="1873"/>
      <c r="F49" s="1905"/>
      <c r="G49" s="1906"/>
      <c r="H49" s="1901"/>
      <c r="I49" s="973"/>
      <c r="J49" s="916"/>
      <c r="K49" s="915"/>
      <c r="L49" s="916"/>
      <c r="M49" s="916"/>
      <c r="N49" s="916"/>
      <c r="O49" s="961"/>
      <c r="P49" s="962"/>
      <c r="Q49" s="962"/>
      <c r="R49" s="962"/>
      <c r="S49" s="962"/>
      <c r="T49" s="916"/>
      <c r="U49" s="967"/>
      <c r="V49" s="916"/>
      <c r="W49" s="916"/>
      <c r="X49" s="916"/>
      <c r="Y49" s="917">
        <f>SUM(J49:X49)</f>
        <v>0</v>
      </c>
      <c r="Z49" s="918">
        <f t="shared" si="6"/>
        <v>0</v>
      </c>
      <c r="AA49" s="853"/>
      <c r="AB49" s="875"/>
      <c r="AC49" s="876"/>
      <c r="AD49" s="876"/>
      <c r="AE49" s="877"/>
    </row>
    <row r="50" spans="2:31" ht="18" customHeight="1">
      <c r="B50" s="1875"/>
      <c r="C50" s="1738"/>
      <c r="D50" s="1702"/>
      <c r="E50" s="1873"/>
      <c r="F50" s="1907"/>
      <c r="G50" s="1908"/>
      <c r="H50" s="1902"/>
      <c r="I50" s="963" t="s">
        <v>559</v>
      </c>
      <c r="J50" s="1801"/>
      <c r="K50" s="1802"/>
      <c r="L50" s="1802"/>
      <c r="M50" s="1802"/>
      <c r="N50" s="1802"/>
      <c r="O50" s="1802"/>
      <c r="P50" s="1802"/>
      <c r="Q50" s="1802"/>
      <c r="R50" s="1802"/>
      <c r="S50" s="1802"/>
      <c r="T50" s="1802"/>
      <c r="U50" s="1802"/>
      <c r="V50" s="1802"/>
      <c r="W50" s="1802"/>
      <c r="X50" s="1803"/>
      <c r="Y50" s="921">
        <f>SUM(Y46:Y49)</f>
        <v>0</v>
      </c>
      <c r="Z50" s="922">
        <f>SUM(AB50:AE50)</f>
        <v>0</v>
      </c>
      <c r="AA50" s="853"/>
      <c r="AB50" s="923">
        <f>IF($Y50&lt;1,ROUND($Y50,1),0)</f>
        <v>0</v>
      </c>
      <c r="AC50" s="924">
        <f>IF(AND($Y50&gt;=1,$Y50&lt;1000),ROUND($Y50,0),0)</f>
        <v>0</v>
      </c>
      <c r="AD50" s="924">
        <f>IF($Y50&gt;=1000,ROUND($Y50,-1),0)</f>
        <v>0</v>
      </c>
      <c r="AE50" s="925"/>
    </row>
    <row r="51" spans="2:31" ht="18" customHeight="1">
      <c r="B51" s="1875"/>
      <c r="C51" s="1738"/>
      <c r="D51" s="1702"/>
      <c r="E51" s="1873"/>
      <c r="F51" s="1903" t="s">
        <v>786</v>
      </c>
      <c r="G51" s="1904"/>
      <c r="H51" s="1900"/>
      <c r="I51" s="974">
        <v>15</v>
      </c>
      <c r="J51" s="975"/>
      <c r="K51" s="904"/>
      <c r="L51" s="905"/>
      <c r="M51" s="905"/>
      <c r="N51" s="905"/>
      <c r="O51" s="904"/>
      <c r="P51" s="965"/>
      <c r="Q51" s="905"/>
      <c r="R51" s="905"/>
      <c r="S51" s="976"/>
      <c r="T51" s="976"/>
      <c r="U51" s="976"/>
      <c r="V51" s="926"/>
      <c r="W51" s="926"/>
      <c r="X51" s="926"/>
      <c r="Y51" s="906">
        <f>SUM(J51:X51)</f>
        <v>0</v>
      </c>
      <c r="Z51" s="907">
        <f>SUM(AC51:AE51)</f>
        <v>0</v>
      </c>
      <c r="AA51" s="853"/>
      <c r="AB51" s="908"/>
      <c r="AC51" s="909"/>
      <c r="AD51" s="909"/>
      <c r="AE51" s="910"/>
    </row>
    <row r="52" spans="2:31" ht="18" customHeight="1">
      <c r="B52" s="1875"/>
      <c r="C52" s="1738"/>
      <c r="D52" s="1702"/>
      <c r="E52" s="1873"/>
      <c r="F52" s="1905"/>
      <c r="G52" s="1906"/>
      <c r="H52" s="1901"/>
      <c r="I52" s="977">
        <v>14</v>
      </c>
      <c r="J52" s="978"/>
      <c r="K52" s="915"/>
      <c r="L52" s="916"/>
      <c r="M52" s="916"/>
      <c r="N52" s="916"/>
      <c r="O52" s="915"/>
      <c r="P52" s="967"/>
      <c r="Q52" s="916"/>
      <c r="R52" s="916"/>
      <c r="S52" s="979"/>
      <c r="T52" s="979"/>
      <c r="U52" s="979"/>
      <c r="V52" s="928"/>
      <c r="W52" s="928"/>
      <c r="X52" s="928"/>
      <c r="Y52" s="917">
        <f>SUM(J52:X52)</f>
        <v>0</v>
      </c>
      <c r="Z52" s="918">
        <f>SUM(AC52:AE52)</f>
        <v>0</v>
      </c>
      <c r="AA52" s="853"/>
      <c r="AB52" s="875"/>
      <c r="AC52" s="876"/>
      <c r="AD52" s="876"/>
      <c r="AE52" s="877"/>
    </row>
    <row r="53" spans="2:31" ht="18" customHeight="1">
      <c r="B53" s="1875"/>
      <c r="C53" s="1738"/>
      <c r="D53" s="1702"/>
      <c r="E53" s="1873"/>
      <c r="F53" s="1905"/>
      <c r="G53" s="1906"/>
      <c r="H53" s="1902"/>
      <c r="I53" s="963" t="s">
        <v>559</v>
      </c>
      <c r="J53" s="1801"/>
      <c r="K53" s="1802"/>
      <c r="L53" s="1802"/>
      <c r="M53" s="1802"/>
      <c r="N53" s="1802"/>
      <c r="O53" s="1802"/>
      <c r="P53" s="1802"/>
      <c r="Q53" s="1802"/>
      <c r="R53" s="1802"/>
      <c r="S53" s="1802"/>
      <c r="T53" s="1802"/>
      <c r="U53" s="1802"/>
      <c r="V53" s="1802"/>
      <c r="W53" s="1802"/>
      <c r="X53" s="1803"/>
      <c r="Y53" s="921">
        <f>SUM(Y51:Y52)</f>
        <v>0</v>
      </c>
      <c r="Z53" s="922">
        <f>SUM(AB53:AE53)</f>
        <v>0</v>
      </c>
      <c r="AA53" s="853"/>
      <c r="AB53" s="923">
        <f>IF($Y53&lt;1,ROUND($Y53,1),0)</f>
        <v>0</v>
      </c>
      <c r="AC53" s="924">
        <f>IF(AND($Y53&gt;=1,$Y53&lt;1000),ROUND($Y53,0),0)</f>
        <v>0</v>
      </c>
      <c r="AD53" s="924">
        <f>IF($Y53&gt;=1000,ROUND($Y53,-1),0)</f>
        <v>0</v>
      </c>
      <c r="AE53" s="925"/>
    </row>
    <row r="54" spans="2:31" ht="18" customHeight="1">
      <c r="B54" s="1875"/>
      <c r="C54" s="1738"/>
      <c r="D54" s="1702"/>
      <c r="E54" s="1873"/>
      <c r="F54" s="1905"/>
      <c r="G54" s="1906"/>
      <c r="H54" s="1900"/>
      <c r="I54" s="974">
        <v>15</v>
      </c>
      <c r="J54" s="975"/>
      <c r="K54" s="904"/>
      <c r="L54" s="905"/>
      <c r="M54" s="905"/>
      <c r="N54" s="905"/>
      <c r="O54" s="964"/>
      <c r="P54" s="958"/>
      <c r="Q54" s="965"/>
      <c r="R54" s="965"/>
      <c r="S54" s="976"/>
      <c r="T54" s="976"/>
      <c r="U54" s="976"/>
      <c r="V54" s="926"/>
      <c r="W54" s="926"/>
      <c r="X54" s="926"/>
      <c r="Y54" s="906">
        <f>SUM(J54:X54)</f>
        <v>0</v>
      </c>
      <c r="Z54" s="907">
        <f>SUM(AC54:AE54)</f>
        <v>0</v>
      </c>
      <c r="AA54" s="853"/>
      <c r="AB54" s="908"/>
      <c r="AC54" s="909"/>
      <c r="AD54" s="909"/>
      <c r="AE54" s="910"/>
    </row>
    <row r="55" spans="2:31" ht="18" customHeight="1">
      <c r="B55" s="1875"/>
      <c r="C55" s="1738"/>
      <c r="D55" s="1702"/>
      <c r="E55" s="1873"/>
      <c r="F55" s="1905"/>
      <c r="G55" s="1906"/>
      <c r="H55" s="1901"/>
      <c r="I55" s="977">
        <v>14</v>
      </c>
      <c r="J55" s="978"/>
      <c r="K55" s="915"/>
      <c r="L55" s="916"/>
      <c r="M55" s="916"/>
      <c r="N55" s="916"/>
      <c r="O55" s="966"/>
      <c r="P55" s="962"/>
      <c r="Q55" s="967"/>
      <c r="R55" s="967"/>
      <c r="S55" s="979"/>
      <c r="T55" s="979"/>
      <c r="U55" s="979"/>
      <c r="V55" s="928"/>
      <c r="W55" s="928"/>
      <c r="X55" s="928"/>
      <c r="Y55" s="917">
        <f>SUM(J55:X55)</f>
        <v>0</v>
      </c>
      <c r="Z55" s="918">
        <f>SUM(AC55:AE55)</f>
        <v>0</v>
      </c>
      <c r="AA55" s="853"/>
      <c r="AB55" s="875"/>
      <c r="AC55" s="876"/>
      <c r="AD55" s="876"/>
      <c r="AE55" s="877"/>
    </row>
    <row r="56" spans="2:31" ht="18" customHeight="1">
      <c r="B56" s="1875"/>
      <c r="C56" s="1738"/>
      <c r="D56" s="1702"/>
      <c r="E56" s="1873"/>
      <c r="F56" s="1905"/>
      <c r="G56" s="1906"/>
      <c r="H56" s="1902"/>
      <c r="I56" s="963" t="s">
        <v>559</v>
      </c>
      <c r="J56" s="1801"/>
      <c r="K56" s="1802"/>
      <c r="L56" s="1802"/>
      <c r="M56" s="1802"/>
      <c r="N56" s="1802"/>
      <c r="O56" s="1802"/>
      <c r="P56" s="1802"/>
      <c r="Q56" s="1802"/>
      <c r="R56" s="1802"/>
      <c r="S56" s="1802"/>
      <c r="T56" s="1802"/>
      <c r="U56" s="1802"/>
      <c r="V56" s="1802"/>
      <c r="W56" s="1802"/>
      <c r="X56" s="1803"/>
      <c r="Y56" s="921">
        <f>SUM(Y54:Y55)</f>
        <v>0</v>
      </c>
      <c r="Z56" s="922">
        <f>SUM(AB56:AE56)</f>
        <v>0</v>
      </c>
      <c r="AA56" s="853"/>
      <c r="AB56" s="923">
        <f>IF($Y56&lt;1,ROUND($Y56,1),0)</f>
        <v>0</v>
      </c>
      <c r="AC56" s="924">
        <f>IF(AND($Y56&gt;=1,$Y56&lt;1000),ROUND($Y56,0),0)</f>
        <v>0</v>
      </c>
      <c r="AD56" s="924">
        <f>IF($Y56&gt;=1000,ROUND($Y56,-1),0)</f>
        <v>0</v>
      </c>
      <c r="AE56" s="925"/>
    </row>
    <row r="57" spans="2:31" ht="18" customHeight="1">
      <c r="B57" s="1875"/>
      <c r="C57" s="1738"/>
      <c r="D57" s="1702"/>
      <c r="E57" s="1873"/>
      <c r="F57" s="1905"/>
      <c r="G57" s="1906"/>
      <c r="H57" s="1900"/>
      <c r="I57" s="901">
        <v>15</v>
      </c>
      <c r="J57" s="905"/>
      <c r="K57" s="904"/>
      <c r="L57" s="905"/>
      <c r="M57" s="905"/>
      <c r="N57" s="905"/>
      <c r="O57" s="957"/>
      <c r="P57" s="958"/>
      <c r="Q57" s="958"/>
      <c r="R57" s="905"/>
      <c r="S57" s="980">
        <f>'管工（舗75'!T18+'管工（舗75'!X16</f>
        <v>267.11</v>
      </c>
      <c r="T57" s="976"/>
      <c r="U57" s="976"/>
      <c r="V57" s="926"/>
      <c r="W57" s="926"/>
      <c r="X57" s="926"/>
      <c r="Y57" s="906">
        <f>SUM(J57:X57)</f>
        <v>267.11</v>
      </c>
      <c r="Z57" s="907">
        <f>SUM(AC57:AE57)</f>
        <v>0</v>
      </c>
      <c r="AA57" s="853"/>
      <c r="AB57" s="908"/>
      <c r="AC57" s="909"/>
      <c r="AD57" s="909"/>
      <c r="AE57" s="910"/>
    </row>
    <row r="58" spans="2:31" ht="18" customHeight="1">
      <c r="B58" s="1875"/>
      <c r="C58" s="1738"/>
      <c r="D58" s="1702"/>
      <c r="E58" s="1873"/>
      <c r="F58" s="1905"/>
      <c r="G58" s="1906"/>
      <c r="H58" s="1901"/>
      <c r="I58" s="920">
        <v>14</v>
      </c>
      <c r="J58" s="916"/>
      <c r="K58" s="915"/>
      <c r="L58" s="916"/>
      <c r="M58" s="916"/>
      <c r="N58" s="916"/>
      <c r="O58" s="961"/>
      <c r="P58" s="962"/>
      <c r="Q58" s="962"/>
      <c r="R58" s="916"/>
      <c r="S58" s="981"/>
      <c r="T58" s="979"/>
      <c r="U58" s="979"/>
      <c r="V58" s="928"/>
      <c r="W58" s="928"/>
      <c r="X58" s="928"/>
      <c r="Y58" s="917">
        <f>SUM(J58:X58)</f>
        <v>0</v>
      </c>
      <c r="Z58" s="918">
        <f>SUM(AC58:AE58)</f>
        <v>0</v>
      </c>
      <c r="AA58" s="853"/>
      <c r="AB58" s="875"/>
      <c r="AC58" s="876"/>
      <c r="AD58" s="876"/>
      <c r="AE58" s="877"/>
    </row>
    <row r="59" spans="2:31" ht="18" customHeight="1">
      <c r="B59" s="1875"/>
      <c r="C59" s="1738"/>
      <c r="D59" s="1702"/>
      <c r="E59" s="1873"/>
      <c r="F59" s="1905"/>
      <c r="G59" s="1906"/>
      <c r="H59" s="1902"/>
      <c r="I59" s="963" t="s">
        <v>559</v>
      </c>
      <c r="J59" s="1801"/>
      <c r="K59" s="1802"/>
      <c r="L59" s="1802"/>
      <c r="M59" s="1802"/>
      <c r="N59" s="1802"/>
      <c r="O59" s="1802"/>
      <c r="P59" s="1802"/>
      <c r="Q59" s="1802"/>
      <c r="R59" s="1802"/>
      <c r="S59" s="1802"/>
      <c r="T59" s="1802"/>
      <c r="U59" s="1802"/>
      <c r="V59" s="1802"/>
      <c r="W59" s="1802"/>
      <c r="X59" s="1803"/>
      <c r="Y59" s="921">
        <f>SUM(Y57:Y58)</f>
        <v>267.11</v>
      </c>
      <c r="Z59" s="922">
        <f>SUM(AB59:AE59)</f>
        <v>267</v>
      </c>
      <c r="AA59" s="853"/>
      <c r="AB59" s="923">
        <f>IF($Y59&lt;1,ROUND($Y59,1),0)</f>
        <v>0</v>
      </c>
      <c r="AC59" s="924">
        <f>IF(AND($Y59&gt;=1,$Y59&lt;1000),ROUND($Y59,0),0)</f>
        <v>267</v>
      </c>
      <c r="AD59" s="924">
        <f>IF($Y59&gt;=1000,ROUND($Y59,-1),0)</f>
        <v>0</v>
      </c>
      <c r="AE59" s="925"/>
    </row>
    <row r="60" spans="2:31" ht="18" customHeight="1">
      <c r="B60" s="1875"/>
      <c r="C60" s="1738"/>
      <c r="D60" s="1702"/>
      <c r="E60" s="1873"/>
      <c r="F60" s="1905"/>
      <c r="G60" s="1906"/>
      <c r="H60" s="1900"/>
      <c r="I60" s="901">
        <v>15</v>
      </c>
      <c r="J60" s="905"/>
      <c r="K60" s="904"/>
      <c r="L60" s="905"/>
      <c r="M60" s="905"/>
      <c r="N60" s="905"/>
      <c r="O60" s="957"/>
      <c r="P60" s="958"/>
      <c r="Q60" s="958"/>
      <c r="R60" s="958"/>
      <c r="S60" s="976"/>
      <c r="T60" s="980">
        <f>'管工（舗400'!T19+'管工（舗400'!X16</f>
        <v>110.7</v>
      </c>
      <c r="U60" s="976"/>
      <c r="V60" s="926"/>
      <c r="W60" s="926"/>
      <c r="X60" s="926"/>
      <c r="Y60" s="906">
        <f>SUM(J60:X60)</f>
        <v>110.7</v>
      </c>
      <c r="Z60" s="907">
        <f>SUM(AC60:AE60)</f>
        <v>0</v>
      </c>
      <c r="AA60" s="853"/>
      <c r="AB60" s="908"/>
      <c r="AC60" s="909"/>
      <c r="AD60" s="909"/>
      <c r="AE60" s="910"/>
    </row>
    <row r="61" spans="2:31" ht="18" customHeight="1">
      <c r="B61" s="1875"/>
      <c r="C61" s="1738"/>
      <c r="D61" s="1702"/>
      <c r="E61" s="1873"/>
      <c r="F61" s="1905"/>
      <c r="G61" s="1906"/>
      <c r="H61" s="1901"/>
      <c r="I61" s="920">
        <v>14</v>
      </c>
      <c r="J61" s="916"/>
      <c r="K61" s="915"/>
      <c r="L61" s="916"/>
      <c r="M61" s="916"/>
      <c r="N61" s="916"/>
      <c r="O61" s="961"/>
      <c r="P61" s="962"/>
      <c r="Q61" s="962"/>
      <c r="R61" s="962"/>
      <c r="S61" s="979"/>
      <c r="T61" s="981"/>
      <c r="U61" s="979"/>
      <c r="V61" s="928"/>
      <c r="W61" s="928"/>
      <c r="X61" s="928"/>
      <c r="Y61" s="917">
        <f>SUM(J61:X61)</f>
        <v>0</v>
      </c>
      <c r="Z61" s="918">
        <f>SUM(AC61:AE61)</f>
        <v>0</v>
      </c>
      <c r="AA61" s="853"/>
      <c r="AB61" s="875"/>
      <c r="AC61" s="876"/>
      <c r="AD61" s="876"/>
      <c r="AE61" s="877"/>
    </row>
    <row r="62" spans="2:31" ht="18" customHeight="1">
      <c r="B62" s="1875"/>
      <c r="C62" s="1738"/>
      <c r="D62" s="1702"/>
      <c r="E62" s="1873"/>
      <c r="F62" s="1905"/>
      <c r="G62" s="1906"/>
      <c r="H62" s="1902"/>
      <c r="I62" s="963" t="s">
        <v>559</v>
      </c>
      <c r="J62" s="1801"/>
      <c r="K62" s="1802"/>
      <c r="L62" s="1802"/>
      <c r="M62" s="1802"/>
      <c r="N62" s="1802"/>
      <c r="O62" s="1802"/>
      <c r="P62" s="1802"/>
      <c r="Q62" s="1802"/>
      <c r="R62" s="1802"/>
      <c r="S62" s="1802"/>
      <c r="T62" s="1802"/>
      <c r="U62" s="1802"/>
      <c r="V62" s="1802"/>
      <c r="W62" s="1802"/>
      <c r="X62" s="1803"/>
      <c r="Y62" s="921">
        <f>SUM(Y60:Y61)</f>
        <v>110.7</v>
      </c>
      <c r="Z62" s="922">
        <f>SUM(AB62:AE62)</f>
        <v>111</v>
      </c>
      <c r="AA62" s="853"/>
      <c r="AB62" s="923">
        <f>IF($Y62&lt;1,ROUND($Y62,1),0)</f>
        <v>0</v>
      </c>
      <c r="AC62" s="924">
        <f>IF(AND($Y62&gt;=1,$Y62&lt;1000),ROUND($Y62,0),0)</f>
        <v>111</v>
      </c>
      <c r="AD62" s="924">
        <f>IF($Y62&gt;=1000,ROUND($Y62,-1),0)</f>
        <v>0</v>
      </c>
      <c r="AE62" s="925"/>
    </row>
    <row r="63" spans="2:31" ht="18" customHeight="1">
      <c r="B63" s="1875"/>
      <c r="C63" s="1738"/>
      <c r="D63" s="1702"/>
      <c r="E63" s="1873"/>
      <c r="F63" s="1905"/>
      <c r="G63" s="1906"/>
      <c r="H63" s="1900"/>
      <c r="I63" s="901">
        <v>15</v>
      </c>
      <c r="J63" s="905"/>
      <c r="K63" s="904"/>
      <c r="L63" s="905"/>
      <c r="M63" s="905"/>
      <c r="N63" s="905"/>
      <c r="O63" s="957"/>
      <c r="P63" s="958"/>
      <c r="Q63" s="958"/>
      <c r="R63" s="958"/>
      <c r="S63" s="976"/>
      <c r="T63" s="976"/>
      <c r="U63" s="980"/>
      <c r="V63" s="926"/>
      <c r="W63" s="926"/>
      <c r="X63" s="926"/>
      <c r="Y63" s="906">
        <f>SUM(J63:X63)</f>
        <v>0</v>
      </c>
      <c r="Z63" s="907">
        <f>SUM(AC63:AE63)</f>
        <v>0</v>
      </c>
      <c r="AA63" s="853"/>
      <c r="AB63" s="908"/>
      <c r="AC63" s="909"/>
      <c r="AD63" s="909"/>
      <c r="AE63" s="910"/>
    </row>
    <row r="64" spans="2:31" ht="18" customHeight="1">
      <c r="B64" s="1875"/>
      <c r="C64" s="1738"/>
      <c r="D64" s="1702"/>
      <c r="E64" s="1873"/>
      <c r="F64" s="1905"/>
      <c r="G64" s="1906"/>
      <c r="H64" s="1901"/>
      <c r="I64" s="920">
        <v>14</v>
      </c>
      <c r="J64" s="916"/>
      <c r="K64" s="915"/>
      <c r="L64" s="916"/>
      <c r="M64" s="916"/>
      <c r="N64" s="916"/>
      <c r="O64" s="961"/>
      <c r="P64" s="962"/>
      <c r="Q64" s="962"/>
      <c r="R64" s="962"/>
      <c r="S64" s="979"/>
      <c r="T64" s="979"/>
      <c r="U64" s="981"/>
      <c r="V64" s="928"/>
      <c r="W64" s="928"/>
      <c r="X64" s="928"/>
      <c r="Y64" s="917">
        <f>SUM(J64:X64)</f>
        <v>0</v>
      </c>
      <c r="Z64" s="918">
        <f>SUM(AC64:AE64)</f>
        <v>0</v>
      </c>
      <c r="AA64" s="853"/>
      <c r="AB64" s="875"/>
      <c r="AC64" s="876"/>
      <c r="AD64" s="876"/>
      <c r="AE64" s="877"/>
    </row>
    <row r="65" spans="2:36" ht="18" customHeight="1">
      <c r="B65" s="1875"/>
      <c r="C65" s="1738"/>
      <c r="D65" s="1702"/>
      <c r="E65" s="1899"/>
      <c r="F65" s="1907"/>
      <c r="G65" s="1908"/>
      <c r="H65" s="1902"/>
      <c r="I65" s="963" t="s">
        <v>559</v>
      </c>
      <c r="J65" s="1801"/>
      <c r="K65" s="1802"/>
      <c r="L65" s="1802"/>
      <c r="M65" s="1802"/>
      <c r="N65" s="1802"/>
      <c r="O65" s="1802"/>
      <c r="P65" s="1802"/>
      <c r="Q65" s="1802"/>
      <c r="R65" s="1802"/>
      <c r="S65" s="1802"/>
      <c r="T65" s="1802"/>
      <c r="U65" s="1802"/>
      <c r="V65" s="1802"/>
      <c r="W65" s="1802"/>
      <c r="X65" s="1803"/>
      <c r="Y65" s="921">
        <f>SUM(Y63:Y64)</f>
        <v>0</v>
      </c>
      <c r="Z65" s="922">
        <f t="shared" ref="Z65:Z70" si="7">SUM(AB65:AE65)</f>
        <v>0</v>
      </c>
      <c r="AA65" s="853"/>
      <c r="AB65" s="923">
        <f t="shared" ref="AB65:AB70" si="8">IF($Y65&lt;1,ROUND($Y65,1),0)</f>
        <v>0</v>
      </c>
      <c r="AC65" s="924">
        <f>IF(AND($Y65&gt;=1,$Y65&lt;1000),ROUND($Y65,0),0)</f>
        <v>0</v>
      </c>
      <c r="AD65" s="924">
        <f>IF($Y65&gt;=1000,ROUND($Y65,-1),0)</f>
        <v>0</v>
      </c>
      <c r="AE65" s="925"/>
    </row>
    <row r="66" spans="2:36" ht="18" customHeight="1">
      <c r="B66" s="1875"/>
      <c r="C66" s="1738"/>
      <c r="D66" s="1702"/>
      <c r="E66" s="982" t="s">
        <v>56</v>
      </c>
      <c r="F66" s="1936" t="s">
        <v>789</v>
      </c>
      <c r="G66" s="1937"/>
      <c r="H66" s="983"/>
      <c r="I66" s="930">
        <v>20</v>
      </c>
      <c r="J66" s="955"/>
      <c r="K66" s="954"/>
      <c r="L66" s="955"/>
      <c r="M66" s="955"/>
      <c r="N66" s="955"/>
      <c r="O66" s="984"/>
      <c r="P66" s="985"/>
      <c r="Q66" s="985"/>
      <c r="R66" s="952"/>
      <c r="S66" s="986"/>
      <c r="T66" s="986"/>
      <c r="U66" s="986"/>
      <c r="V66" s="956"/>
      <c r="W66" s="956"/>
      <c r="X66" s="956"/>
      <c r="Y66" s="921">
        <f>SUM(J66:X66)</f>
        <v>0</v>
      </c>
      <c r="Z66" s="922">
        <f t="shared" si="7"/>
        <v>0</v>
      </c>
      <c r="AA66" s="853"/>
      <c r="AB66" s="938">
        <f t="shared" si="8"/>
        <v>0</v>
      </c>
      <c r="AC66" s="939">
        <f>IF(AND($Y66&gt;=1,$Y66&lt;1000),ROUND($Y66,0),0)</f>
        <v>0</v>
      </c>
      <c r="AD66" s="939">
        <f>IF($Y66&gt;=1000,ROUND($Y66,-1),0)</f>
        <v>0</v>
      </c>
      <c r="AE66" s="940"/>
    </row>
    <row r="67" spans="2:36" ht="18" customHeight="1" thickBot="1">
      <c r="B67" s="1876"/>
      <c r="C67" s="1739"/>
      <c r="D67" s="1705"/>
      <c r="E67" s="987" t="s">
        <v>83</v>
      </c>
      <c r="F67" s="1938" t="s">
        <v>789</v>
      </c>
      <c r="G67" s="1939"/>
      <c r="H67" s="988"/>
      <c r="I67" s="989">
        <v>20</v>
      </c>
      <c r="J67" s="990"/>
      <c r="K67" s="991"/>
      <c r="L67" s="990"/>
      <c r="M67" s="990"/>
      <c r="N67" s="990"/>
      <c r="O67" s="992"/>
      <c r="P67" s="993"/>
      <c r="Q67" s="993"/>
      <c r="R67" s="994"/>
      <c r="S67" s="995"/>
      <c r="T67" s="995"/>
      <c r="U67" s="995"/>
      <c r="V67" s="996"/>
      <c r="W67" s="996"/>
      <c r="X67" s="996"/>
      <c r="Y67" s="997">
        <f>SUM(J67:X67)</f>
        <v>0</v>
      </c>
      <c r="Z67" s="998">
        <f t="shared" si="7"/>
        <v>0</v>
      </c>
      <c r="AA67" s="853"/>
      <c r="AB67" s="999">
        <f t="shared" si="8"/>
        <v>0</v>
      </c>
      <c r="AC67" s="1000">
        <f>IF(AND($Y67&gt;=1,$Y67&lt;1000),ROUND($Y67,0),0)</f>
        <v>0</v>
      </c>
      <c r="AD67" s="1000">
        <f>IF($Y67&gt;=1000,ROUND($Y67,-1),0)</f>
        <v>0</v>
      </c>
      <c r="AE67" s="1001"/>
    </row>
    <row r="68" spans="2:36" ht="18" customHeight="1">
      <c r="B68" s="1697" t="s">
        <v>790</v>
      </c>
      <c r="C68" s="1698"/>
      <c r="D68" s="1699"/>
      <c r="E68" s="1893" t="s">
        <v>791</v>
      </c>
      <c r="F68" s="1893"/>
      <c r="G68" s="1893"/>
      <c r="H68" s="1893"/>
      <c r="I68" s="1893"/>
      <c r="J68" s="862"/>
      <c r="K68" s="861"/>
      <c r="L68" s="862"/>
      <c r="M68" s="862"/>
      <c r="N68" s="862"/>
      <c r="O68" s="861"/>
      <c r="P68" s="862"/>
      <c r="Q68" s="862"/>
      <c r="R68" s="862"/>
      <c r="S68" s="862"/>
      <c r="T68" s="1002"/>
      <c r="U68" s="1002"/>
      <c r="V68" s="862"/>
      <c r="W68" s="859"/>
      <c r="X68" s="859"/>
      <c r="Y68" s="1003">
        <f>SUM(J68:X68)</f>
        <v>0</v>
      </c>
      <c r="Z68" s="864">
        <f t="shared" si="7"/>
        <v>0</v>
      </c>
      <c r="AA68" s="853"/>
      <c r="AB68" s="865">
        <f t="shared" si="8"/>
        <v>0</v>
      </c>
      <c r="AC68" s="866">
        <f>IF($Y68&gt;=1,ROUND($Y68,0),0)</f>
        <v>0</v>
      </c>
      <c r="AD68" s="866"/>
      <c r="AE68" s="1004"/>
    </row>
    <row r="69" spans="2:36" ht="18" customHeight="1">
      <c r="B69" s="1700"/>
      <c r="C69" s="1701"/>
      <c r="D69" s="1702"/>
      <c r="E69" s="1894" t="s">
        <v>792</v>
      </c>
      <c r="F69" s="1894"/>
      <c r="G69" s="1894"/>
      <c r="H69" s="1894"/>
      <c r="I69" s="1894"/>
      <c r="J69" s="872"/>
      <c r="K69" s="871"/>
      <c r="L69" s="872"/>
      <c r="M69" s="872"/>
      <c r="N69" s="872"/>
      <c r="O69" s="871"/>
      <c r="P69" s="872"/>
      <c r="Q69" s="872"/>
      <c r="R69" s="872"/>
      <c r="S69" s="872"/>
      <c r="T69" s="1005"/>
      <c r="U69" s="1005"/>
      <c r="V69" s="872"/>
      <c r="W69" s="869"/>
      <c r="X69" s="869"/>
      <c r="Y69" s="1006">
        <f>SUM(J69:X69)</f>
        <v>0</v>
      </c>
      <c r="Z69" s="874">
        <f t="shared" si="7"/>
        <v>0</v>
      </c>
      <c r="AA69" s="853"/>
      <c r="AB69" s="875">
        <f t="shared" si="8"/>
        <v>0</v>
      </c>
      <c r="AC69" s="876">
        <f>IF($Y69&gt;=1,ROUND($Y69,0),0)</f>
        <v>0</v>
      </c>
      <c r="AD69" s="876"/>
      <c r="AE69" s="1007"/>
    </row>
    <row r="70" spans="2:36" ht="18" customHeight="1" thickBot="1">
      <c r="B70" s="1703"/>
      <c r="C70" s="1704"/>
      <c r="D70" s="1705"/>
      <c r="E70" s="1895"/>
      <c r="F70" s="1896"/>
      <c r="G70" s="1896"/>
      <c r="H70" s="1896"/>
      <c r="I70" s="1897"/>
      <c r="J70" s="1008"/>
      <c r="K70" s="1009"/>
      <c r="L70" s="1008"/>
      <c r="M70" s="1008"/>
      <c r="N70" s="1008"/>
      <c r="O70" s="1009"/>
      <c r="P70" s="1008"/>
      <c r="Q70" s="1008"/>
      <c r="R70" s="1008"/>
      <c r="S70" s="1008"/>
      <c r="T70" s="1010"/>
      <c r="U70" s="1010"/>
      <c r="V70" s="1008"/>
      <c r="W70" s="1011"/>
      <c r="X70" s="1011"/>
      <c r="Y70" s="1012">
        <f>SUM(J70:X70)</f>
        <v>0</v>
      </c>
      <c r="Z70" s="1013">
        <f t="shared" si="7"/>
        <v>0</v>
      </c>
      <c r="AA70" s="853"/>
      <c r="AB70" s="886">
        <f t="shared" si="8"/>
        <v>0</v>
      </c>
      <c r="AC70" s="887">
        <f>IF($Y70&gt;=1,ROUND($Y70,0),0)</f>
        <v>0</v>
      </c>
      <c r="AD70" s="887"/>
      <c r="AE70" s="1014"/>
    </row>
    <row r="71" spans="2:36" ht="18" customHeight="1">
      <c r="B71" s="1800" t="s">
        <v>793</v>
      </c>
      <c r="C71" s="1800"/>
      <c r="D71" s="1800"/>
      <c r="E71" s="1800"/>
      <c r="F71" s="1800"/>
      <c r="G71" s="1800"/>
      <c r="H71" s="1800"/>
      <c r="I71" s="1800"/>
      <c r="J71" s="1800"/>
      <c r="K71" s="1800"/>
      <c r="L71" s="1800"/>
      <c r="M71" s="1800"/>
      <c r="N71" s="1800"/>
      <c r="O71" s="1800"/>
      <c r="P71" s="1800"/>
      <c r="Q71" s="1800"/>
      <c r="R71" s="1800"/>
      <c r="S71" s="1800"/>
      <c r="T71" s="1800"/>
      <c r="U71" s="1800"/>
      <c r="V71" s="1800"/>
      <c r="W71" s="1800"/>
      <c r="X71" s="1800"/>
      <c r="Y71" s="1800"/>
      <c r="Z71" s="1800"/>
      <c r="AA71" s="847"/>
      <c r="AC71" s="1015"/>
      <c r="AD71" s="1015"/>
      <c r="AE71" s="1015"/>
    </row>
    <row r="72" spans="2:36" ht="18" customHeight="1">
      <c r="B72" s="1777" t="s">
        <v>753</v>
      </c>
      <c r="C72" s="1777"/>
      <c r="D72" s="1777"/>
      <c r="E72" s="1777"/>
      <c r="F72" s="1777"/>
      <c r="G72" s="1777"/>
      <c r="H72" s="1777"/>
      <c r="I72" s="1777"/>
      <c r="J72" s="1777"/>
      <c r="K72" s="1777"/>
      <c r="L72" s="1777"/>
      <c r="M72" s="1777"/>
      <c r="N72" s="1777"/>
      <c r="O72" s="1777"/>
      <c r="P72" s="1777"/>
      <c r="Q72" s="1777"/>
      <c r="R72" s="1777"/>
      <c r="S72" s="1777"/>
      <c r="T72" s="1777"/>
      <c r="U72" s="1777"/>
      <c r="V72" s="1777"/>
      <c r="W72" s="1777"/>
      <c r="X72" s="1777"/>
      <c r="Y72" s="1777"/>
      <c r="Z72" s="1777"/>
      <c r="AA72" s="849"/>
      <c r="AC72" s="1015"/>
      <c r="AD72" s="1015"/>
      <c r="AE72" s="1015"/>
    </row>
    <row r="73" spans="2:36" ht="18" customHeight="1">
      <c r="B73" s="1777"/>
      <c r="C73" s="1777"/>
      <c r="D73" s="1777"/>
      <c r="E73" s="1777"/>
      <c r="F73" s="1777"/>
      <c r="G73" s="1777"/>
      <c r="H73" s="1777"/>
      <c r="I73" s="1777"/>
      <c r="J73" s="1777"/>
      <c r="K73" s="1777"/>
      <c r="L73" s="1777"/>
      <c r="M73" s="1777"/>
      <c r="N73" s="1777"/>
      <c r="O73" s="1777"/>
      <c r="P73" s="1777"/>
      <c r="Q73" s="1777"/>
      <c r="R73" s="1777"/>
      <c r="S73" s="1777"/>
      <c r="T73" s="1777"/>
      <c r="U73" s="1777"/>
      <c r="V73" s="1777"/>
      <c r="W73" s="1777"/>
      <c r="X73" s="1777"/>
      <c r="Y73" s="1777"/>
      <c r="Z73" s="1777"/>
      <c r="AC73" s="1015"/>
      <c r="AD73" s="1015"/>
      <c r="AE73" s="1015"/>
    </row>
    <row r="74" spans="2:36" ht="18" customHeight="1" thickBot="1">
      <c r="B74" s="1710" t="str">
        <f>$B$6</f>
        <v>東白川特2高層配水池揚水管取替工事</v>
      </c>
      <c r="C74" s="1710"/>
      <c r="D74" s="1710"/>
      <c r="E74" s="1710"/>
      <c r="F74" s="1710"/>
      <c r="G74" s="1710"/>
      <c r="H74" s="1710"/>
      <c r="I74" s="1710"/>
      <c r="J74" s="1710"/>
      <c r="K74" s="1710"/>
      <c r="L74" s="1710"/>
      <c r="M74" s="1710"/>
      <c r="N74" s="1710"/>
      <c r="O74" s="1710"/>
      <c r="P74" s="1710"/>
      <c r="Q74" s="1710"/>
      <c r="R74" s="1710"/>
      <c r="S74" s="1710"/>
      <c r="T74" s="1710"/>
      <c r="U74" s="1710"/>
      <c r="V74" s="1710"/>
      <c r="W74" s="1710"/>
      <c r="X74" s="1710"/>
      <c r="Y74" s="1710"/>
      <c r="Z74" s="1710"/>
      <c r="AC74" s="1015"/>
      <c r="AD74" s="1015"/>
      <c r="AE74" s="1015"/>
    </row>
    <row r="75" spans="2:36" s="1016" customFormat="1" ht="19.95" customHeight="1">
      <c r="B75" s="1778" t="s">
        <v>754</v>
      </c>
      <c r="C75" s="1779"/>
      <c r="D75" s="1780"/>
      <c r="E75" s="1774" t="s">
        <v>755</v>
      </c>
      <c r="F75" s="1779"/>
      <c r="G75" s="1779"/>
      <c r="H75" s="1779"/>
      <c r="I75" s="1780"/>
      <c r="J75" s="1770" t="s">
        <v>794</v>
      </c>
      <c r="K75" s="1770" t="s">
        <v>757</v>
      </c>
      <c r="L75" s="1770" t="s">
        <v>758</v>
      </c>
      <c r="M75" s="1770" t="s">
        <v>759</v>
      </c>
      <c r="N75" s="1770" t="s">
        <v>760</v>
      </c>
      <c r="O75" s="1774" t="s">
        <v>761</v>
      </c>
      <c r="P75" s="1774" t="s">
        <v>762</v>
      </c>
      <c r="Q75" s="1772" t="s">
        <v>156</v>
      </c>
      <c r="R75" s="1770" t="s">
        <v>763</v>
      </c>
      <c r="S75" s="1770" t="s">
        <v>764</v>
      </c>
      <c r="T75" s="1770" t="s">
        <v>765</v>
      </c>
      <c r="U75" s="1770" t="s">
        <v>766</v>
      </c>
      <c r="V75" s="1772" t="s">
        <v>104</v>
      </c>
      <c r="W75" s="1774" t="s">
        <v>767</v>
      </c>
      <c r="X75" s="1774" t="s">
        <v>768</v>
      </c>
      <c r="Y75" s="1774" t="s">
        <v>559</v>
      </c>
      <c r="Z75" s="1784" t="s">
        <v>769</v>
      </c>
      <c r="AA75" s="853"/>
      <c r="AB75" s="1765" t="s">
        <v>770</v>
      </c>
      <c r="AC75" s="1766"/>
      <c r="AD75" s="1766"/>
      <c r="AE75" s="1767"/>
    </row>
    <row r="76" spans="2:36" s="1016" customFormat="1" ht="19.95" customHeight="1" thickBot="1">
      <c r="B76" s="1781"/>
      <c r="C76" s="1782"/>
      <c r="D76" s="1783"/>
      <c r="E76" s="1771"/>
      <c r="F76" s="1782"/>
      <c r="G76" s="1782"/>
      <c r="H76" s="1782"/>
      <c r="I76" s="1783"/>
      <c r="J76" s="1775"/>
      <c r="K76" s="1775"/>
      <c r="L76" s="1775"/>
      <c r="M76" s="1775"/>
      <c r="N76" s="1775"/>
      <c r="O76" s="1771"/>
      <c r="P76" s="1771"/>
      <c r="Q76" s="1773"/>
      <c r="R76" s="1775"/>
      <c r="S76" s="1771"/>
      <c r="T76" s="1771"/>
      <c r="U76" s="1771"/>
      <c r="V76" s="1773"/>
      <c r="W76" s="1771"/>
      <c r="X76" s="1771"/>
      <c r="Y76" s="1771"/>
      <c r="Z76" s="1785"/>
      <c r="AA76" s="1017"/>
      <c r="AB76" s="855">
        <v>0.1</v>
      </c>
      <c r="AC76" s="856">
        <v>1</v>
      </c>
      <c r="AD76" s="856">
        <v>10</v>
      </c>
      <c r="AE76" s="857">
        <v>100</v>
      </c>
    </row>
    <row r="77" spans="2:36" ht="18" customHeight="1">
      <c r="B77" s="1874" t="s">
        <v>795</v>
      </c>
      <c r="C77" s="1749" t="s">
        <v>796</v>
      </c>
      <c r="D77" s="1699"/>
      <c r="E77" s="1877" t="s">
        <v>797</v>
      </c>
      <c r="F77" s="1852" t="s">
        <v>781</v>
      </c>
      <c r="G77" s="1830"/>
      <c r="H77" s="1018"/>
      <c r="I77" s="1019"/>
      <c r="J77" s="1020"/>
      <c r="K77" s="1021"/>
      <c r="L77" s="1020"/>
      <c r="M77" s="1022"/>
      <c r="N77" s="1022"/>
      <c r="O77" s="1021"/>
      <c r="P77" s="1020"/>
      <c r="Q77" s="1020"/>
      <c r="R77" s="1020"/>
      <c r="S77" s="1020"/>
      <c r="T77" s="1005"/>
      <c r="U77" s="1005"/>
      <c r="V77" s="1023"/>
      <c r="W77" s="1023"/>
      <c r="X77" s="1024"/>
      <c r="Y77" s="1006">
        <f t="shared" ref="Y77:Y102" si="9">SUM(J77:X77)</f>
        <v>0</v>
      </c>
      <c r="Z77" s="1025">
        <f t="shared" ref="Z77:Z149" si="10">SUM(AB77:AE77)</f>
        <v>0</v>
      </c>
      <c r="AA77" s="1017"/>
      <c r="AB77" s="875">
        <f t="shared" ref="AB77:AB102" si="11">IF($Y77&lt;1,ROUND($Y77,1),0)</f>
        <v>0</v>
      </c>
      <c r="AC77" s="876">
        <f t="shared" ref="AC77:AC102" si="12">IF($Y77&gt;=1,ROUND($Y77,0),0)</f>
        <v>0</v>
      </c>
      <c r="AD77" s="876"/>
      <c r="AE77" s="1007"/>
      <c r="AG77" s="1869" t="s">
        <v>798</v>
      </c>
      <c r="AH77" s="1026" t="s">
        <v>781</v>
      </c>
      <c r="AI77" s="1027">
        <v>4.2</v>
      </c>
      <c r="AJ77" s="1028" t="s">
        <v>799</v>
      </c>
    </row>
    <row r="78" spans="2:36" ht="18" customHeight="1">
      <c r="B78" s="1875"/>
      <c r="C78" s="1738"/>
      <c r="D78" s="1702"/>
      <c r="E78" s="1877"/>
      <c r="F78" s="1852" t="s">
        <v>781</v>
      </c>
      <c r="G78" s="1830"/>
      <c r="H78" s="1018"/>
      <c r="I78" s="1019"/>
      <c r="J78" s="1022"/>
      <c r="K78" s="1029"/>
      <c r="L78" s="1022"/>
      <c r="M78" s="1020"/>
      <c r="N78" s="1020"/>
      <c r="O78" s="871"/>
      <c r="P78" s="872"/>
      <c r="Q78" s="872"/>
      <c r="R78" s="872"/>
      <c r="S78" s="872"/>
      <c r="T78" s="1030"/>
      <c r="U78" s="1030"/>
      <c r="V78" s="1023"/>
      <c r="W78" s="1023"/>
      <c r="X78" s="1024"/>
      <c r="Y78" s="1006">
        <f t="shared" si="9"/>
        <v>0</v>
      </c>
      <c r="Z78" s="1025">
        <f>SUM(AB78:AE78)</f>
        <v>0</v>
      </c>
      <c r="AA78" s="1017"/>
      <c r="AB78" s="875">
        <f t="shared" si="11"/>
        <v>0</v>
      </c>
      <c r="AC78" s="876">
        <f t="shared" si="12"/>
        <v>0</v>
      </c>
      <c r="AD78" s="876"/>
      <c r="AE78" s="1007"/>
      <c r="AG78" s="1870"/>
      <c r="AH78" s="1031" t="s">
        <v>781</v>
      </c>
      <c r="AI78" s="1032">
        <v>4.2</v>
      </c>
      <c r="AJ78" s="1033" t="s">
        <v>799</v>
      </c>
    </row>
    <row r="79" spans="2:36" ht="18" customHeight="1">
      <c r="B79" s="1875"/>
      <c r="C79" s="1738"/>
      <c r="D79" s="1702"/>
      <c r="E79" s="1878"/>
      <c r="F79" s="1852" t="s">
        <v>782</v>
      </c>
      <c r="G79" s="1830"/>
      <c r="H79" s="1018"/>
      <c r="I79" s="1019"/>
      <c r="J79" s="1030"/>
      <c r="K79" s="1034"/>
      <c r="L79" s="1030"/>
      <c r="M79" s="1030"/>
      <c r="N79" s="1030"/>
      <c r="O79" s="871"/>
      <c r="P79" s="1020"/>
      <c r="Q79" s="1020"/>
      <c r="R79" s="1020"/>
      <c r="S79" s="1020"/>
      <c r="T79" s="1030"/>
      <c r="U79" s="1030"/>
      <c r="V79" s="1023"/>
      <c r="W79" s="1023"/>
      <c r="X79" s="1024"/>
      <c r="Y79" s="1006">
        <f t="shared" si="9"/>
        <v>0</v>
      </c>
      <c r="Z79" s="1025">
        <f>SUM(AB79:AE79)</f>
        <v>0</v>
      </c>
      <c r="AA79" s="1017"/>
      <c r="AB79" s="875">
        <f t="shared" si="11"/>
        <v>0</v>
      </c>
      <c r="AC79" s="876">
        <f t="shared" si="12"/>
        <v>0</v>
      </c>
      <c r="AD79" s="876"/>
      <c r="AE79" s="1007"/>
      <c r="AG79" s="1871"/>
      <c r="AH79" s="1035" t="s">
        <v>782</v>
      </c>
      <c r="AI79" s="1032">
        <v>4.2</v>
      </c>
      <c r="AJ79" s="1033" t="s">
        <v>799</v>
      </c>
    </row>
    <row r="80" spans="2:36" ht="18" customHeight="1">
      <c r="B80" s="1875"/>
      <c r="C80" s="1738"/>
      <c r="D80" s="1702"/>
      <c r="E80" s="1872" t="s">
        <v>800</v>
      </c>
      <c r="F80" s="1855" t="s">
        <v>801</v>
      </c>
      <c r="G80" s="1856"/>
      <c r="H80" s="1036"/>
      <c r="I80" s="1037"/>
      <c r="J80" s="1038"/>
      <c r="K80" s="1039"/>
      <c r="L80" s="1038"/>
      <c r="M80" s="1038"/>
      <c r="N80" s="1038"/>
      <c r="O80" s="1040"/>
      <c r="P80" s="1041"/>
      <c r="Q80" s="1041"/>
      <c r="R80" s="1041"/>
      <c r="S80" s="1041"/>
      <c r="T80" s="1038"/>
      <c r="U80" s="1038"/>
      <c r="V80" s="1038"/>
      <c r="W80" s="1024"/>
      <c r="X80" s="1024"/>
      <c r="Y80" s="1042">
        <f t="shared" si="9"/>
        <v>0</v>
      </c>
      <c r="Z80" s="1043">
        <f t="shared" ref="Z80" si="13">SUM(AB80:AE80)</f>
        <v>0</v>
      </c>
      <c r="AA80" s="1017"/>
      <c r="AB80" s="1044">
        <f t="shared" si="11"/>
        <v>0</v>
      </c>
      <c r="AC80" s="1045">
        <f t="shared" si="12"/>
        <v>0</v>
      </c>
      <c r="AD80" s="1045"/>
      <c r="AE80" s="1046"/>
      <c r="AG80" s="1857" t="s">
        <v>802</v>
      </c>
      <c r="AH80" s="1031" t="s">
        <v>801</v>
      </c>
      <c r="AI80" s="1047">
        <v>4.2</v>
      </c>
      <c r="AJ80" s="1033" t="s">
        <v>799</v>
      </c>
    </row>
    <row r="81" spans="2:36" ht="18" customHeight="1" thickBot="1">
      <c r="B81" s="1875"/>
      <c r="C81" s="1750"/>
      <c r="D81" s="1751"/>
      <c r="E81" s="1873"/>
      <c r="F81" s="1855" t="s">
        <v>803</v>
      </c>
      <c r="G81" s="1856"/>
      <c r="H81" s="1036"/>
      <c r="I81" s="1037"/>
      <c r="J81" s="1038"/>
      <c r="K81" s="1039"/>
      <c r="L81" s="1038"/>
      <c r="M81" s="1038"/>
      <c r="N81" s="1038"/>
      <c r="O81" s="1040"/>
      <c r="P81" s="1041"/>
      <c r="Q81" s="1041"/>
      <c r="R81" s="1041"/>
      <c r="S81" s="1041"/>
      <c r="T81" s="1038"/>
      <c r="U81" s="1038"/>
      <c r="V81" s="1038"/>
      <c r="W81" s="1024"/>
      <c r="X81" s="1024"/>
      <c r="Y81" s="1042">
        <f t="shared" si="9"/>
        <v>0</v>
      </c>
      <c r="Z81" s="1043">
        <f t="shared" si="10"/>
        <v>0</v>
      </c>
      <c r="AA81" s="1017"/>
      <c r="AB81" s="923">
        <f t="shared" si="11"/>
        <v>0</v>
      </c>
      <c r="AC81" s="1048">
        <f t="shared" si="12"/>
        <v>0</v>
      </c>
      <c r="AD81" s="1048"/>
      <c r="AE81" s="1049"/>
      <c r="AG81" s="1858"/>
      <c r="AH81" s="1050" t="s">
        <v>803</v>
      </c>
      <c r="AI81" s="1051">
        <v>4.2</v>
      </c>
      <c r="AJ81" s="1052" t="s">
        <v>799</v>
      </c>
    </row>
    <row r="82" spans="2:36" ht="18" customHeight="1">
      <c r="B82" s="1875"/>
      <c r="C82" s="1879" t="s">
        <v>804</v>
      </c>
      <c r="D82" s="1880"/>
      <c r="E82" s="1885" t="s">
        <v>805</v>
      </c>
      <c r="F82" s="1886" t="s">
        <v>777</v>
      </c>
      <c r="G82" s="1835"/>
      <c r="H82" s="1053">
        <f t="shared" ref="H82:H91" si="14">AI82</f>
        <v>0</v>
      </c>
      <c r="I82" s="1054"/>
      <c r="J82" s="1055">
        <f>'試掘（舗50'!P21</f>
        <v>0.12</v>
      </c>
      <c r="K82" s="1056"/>
      <c r="L82" s="1055"/>
      <c r="M82" s="1055">
        <f>'試掘（舗400'!P21</f>
        <v>5.5</v>
      </c>
      <c r="N82" s="1055"/>
      <c r="O82" s="1057"/>
      <c r="P82" s="1058"/>
      <c r="Q82" s="1058"/>
      <c r="R82" s="1059"/>
      <c r="S82" s="1059"/>
      <c r="T82" s="1060"/>
      <c r="U82" s="1060"/>
      <c r="V82" s="1060"/>
      <c r="W82" s="1060"/>
      <c r="X82" s="1060"/>
      <c r="Y82" s="1061">
        <f t="shared" si="9"/>
        <v>5.62</v>
      </c>
      <c r="Z82" s="1062">
        <f t="shared" si="10"/>
        <v>6</v>
      </c>
      <c r="AA82" s="1017"/>
      <c r="AB82" s="908">
        <f t="shared" si="11"/>
        <v>0</v>
      </c>
      <c r="AC82" s="909">
        <f t="shared" si="12"/>
        <v>6</v>
      </c>
      <c r="AD82" s="909"/>
      <c r="AE82" s="1063"/>
      <c r="AG82" s="1849" t="s">
        <v>806</v>
      </c>
      <c r="AH82" s="1026" t="s">
        <v>777</v>
      </c>
      <c r="AI82" s="1064"/>
      <c r="AJ82" s="1028" t="s">
        <v>799</v>
      </c>
    </row>
    <row r="83" spans="2:36" ht="18" customHeight="1">
      <c r="B83" s="1875"/>
      <c r="C83" s="1881"/>
      <c r="D83" s="1882"/>
      <c r="E83" s="1867"/>
      <c r="F83" s="1852" t="s">
        <v>781</v>
      </c>
      <c r="G83" s="1830"/>
      <c r="H83" s="1018">
        <f t="shared" si="14"/>
        <v>0</v>
      </c>
      <c r="I83" s="1019"/>
      <c r="J83" s="1022"/>
      <c r="K83" s="1029"/>
      <c r="L83" s="1022"/>
      <c r="M83" s="1022"/>
      <c r="N83" s="1022"/>
      <c r="O83" s="1065"/>
      <c r="P83" s="869"/>
      <c r="Q83" s="1066"/>
      <c r="R83" s="869">
        <f>'管工（舗50'!T27</f>
        <v>2.2400000000000007</v>
      </c>
      <c r="S83" s="869">
        <f>'管工（舗75'!T27</f>
        <v>105.81599999999999</v>
      </c>
      <c r="T83" s="872"/>
      <c r="U83" s="872"/>
      <c r="V83" s="1022"/>
      <c r="W83" s="1023"/>
      <c r="X83" s="1023"/>
      <c r="Y83" s="1006">
        <f t="shared" si="9"/>
        <v>108.05599999999998</v>
      </c>
      <c r="Z83" s="1025">
        <f t="shared" si="10"/>
        <v>108</v>
      </c>
      <c r="AA83" s="1017"/>
      <c r="AB83" s="875">
        <f t="shared" si="11"/>
        <v>0</v>
      </c>
      <c r="AC83" s="876">
        <f t="shared" si="12"/>
        <v>108</v>
      </c>
      <c r="AD83" s="876"/>
      <c r="AE83" s="1007"/>
      <c r="AG83" s="1850"/>
      <c r="AH83" s="1031" t="s">
        <v>781</v>
      </c>
      <c r="AI83" s="1067"/>
      <c r="AJ83" s="1033" t="s">
        <v>799</v>
      </c>
    </row>
    <row r="84" spans="2:36" ht="18" customHeight="1">
      <c r="B84" s="1875"/>
      <c r="C84" s="1881"/>
      <c r="D84" s="1882"/>
      <c r="E84" s="1867"/>
      <c r="F84" s="1852" t="s">
        <v>781</v>
      </c>
      <c r="G84" s="1830"/>
      <c r="H84" s="1018">
        <f t="shared" si="14"/>
        <v>0</v>
      </c>
      <c r="I84" s="1019"/>
      <c r="J84" s="1022"/>
      <c r="K84" s="1029"/>
      <c r="L84" s="1022"/>
      <c r="M84" s="1022"/>
      <c r="N84" s="1022"/>
      <c r="O84" s="871"/>
      <c r="P84" s="872"/>
      <c r="Q84" s="872"/>
      <c r="R84" s="872"/>
      <c r="S84" s="1068"/>
      <c r="T84" s="869">
        <f>'管工（舗400'!T27</f>
        <v>12.35</v>
      </c>
      <c r="U84" s="869"/>
      <c r="V84" s="1022"/>
      <c r="W84" s="1023"/>
      <c r="X84" s="1023"/>
      <c r="Y84" s="1006">
        <f t="shared" si="9"/>
        <v>12.35</v>
      </c>
      <c r="Z84" s="1025">
        <f>SUM(AB84:AE84)</f>
        <v>12</v>
      </c>
      <c r="AA84" s="1017"/>
      <c r="AB84" s="875">
        <f t="shared" si="11"/>
        <v>0</v>
      </c>
      <c r="AC84" s="876">
        <f t="shared" si="12"/>
        <v>12</v>
      </c>
      <c r="AD84" s="876"/>
      <c r="AE84" s="1007"/>
      <c r="AG84" s="1850"/>
      <c r="AH84" s="1031" t="s">
        <v>781</v>
      </c>
      <c r="AI84" s="1067"/>
      <c r="AJ84" s="1033" t="s">
        <v>799</v>
      </c>
    </row>
    <row r="85" spans="2:36" ht="18" customHeight="1" thickBot="1">
      <c r="B85" s="1875"/>
      <c r="C85" s="1881"/>
      <c r="D85" s="1882"/>
      <c r="E85" s="1868"/>
      <c r="F85" s="1855" t="s">
        <v>782</v>
      </c>
      <c r="G85" s="1856"/>
      <c r="H85" s="1036">
        <f t="shared" si="14"/>
        <v>0</v>
      </c>
      <c r="I85" s="1037"/>
      <c r="J85" s="1023"/>
      <c r="K85" s="1069"/>
      <c r="L85" s="1023"/>
      <c r="M85" s="1023"/>
      <c r="N85" s="1023"/>
      <c r="O85" s="871"/>
      <c r="P85" s="1066"/>
      <c r="Q85" s="1066"/>
      <c r="R85" s="1066"/>
      <c r="S85" s="1066"/>
      <c r="T85" s="1070"/>
      <c r="U85" s="1070"/>
      <c r="V85" s="1023"/>
      <c r="W85" s="1023"/>
      <c r="X85" s="1023"/>
      <c r="Y85" s="1006">
        <f t="shared" si="9"/>
        <v>0</v>
      </c>
      <c r="Z85" s="1025">
        <f>SUM(AB85:AE85)</f>
        <v>0</v>
      </c>
      <c r="AA85" s="1017"/>
      <c r="AB85" s="875">
        <f t="shared" si="11"/>
        <v>0</v>
      </c>
      <c r="AC85" s="876">
        <f t="shared" si="12"/>
        <v>0</v>
      </c>
      <c r="AD85" s="876"/>
      <c r="AE85" s="1007"/>
      <c r="AG85" s="1865"/>
      <c r="AH85" s="1035" t="s">
        <v>782</v>
      </c>
      <c r="AI85" s="1067"/>
      <c r="AJ85" s="1033" t="s">
        <v>799</v>
      </c>
    </row>
    <row r="86" spans="2:36" ht="18" customHeight="1">
      <c r="B86" s="1875"/>
      <c r="C86" s="1881"/>
      <c r="D86" s="1882"/>
      <c r="E86" s="1866" t="s">
        <v>807</v>
      </c>
      <c r="F86" s="1852" t="s">
        <v>777</v>
      </c>
      <c r="G86" s="1830"/>
      <c r="H86" s="1018">
        <f t="shared" si="14"/>
        <v>0</v>
      </c>
      <c r="I86" s="1071"/>
      <c r="J86" s="1072">
        <f>'試掘（舗50'!P22</f>
        <v>2.4E-2</v>
      </c>
      <c r="K86" s="1073"/>
      <c r="L86" s="1072"/>
      <c r="M86" s="1072">
        <f>'試掘（舗400'!P22</f>
        <v>0.14000000000000001</v>
      </c>
      <c r="N86" s="1072"/>
      <c r="O86" s="1074"/>
      <c r="P86" s="1075"/>
      <c r="Q86" s="1075"/>
      <c r="R86" s="1068"/>
      <c r="S86" s="1068"/>
      <c r="T86" s="1076"/>
      <c r="U86" s="1076"/>
      <c r="V86" s="1076"/>
      <c r="W86" s="1076"/>
      <c r="X86" s="1076"/>
      <c r="Y86" s="1006">
        <f t="shared" si="9"/>
        <v>0.16400000000000001</v>
      </c>
      <c r="Z86" s="1025">
        <f t="shared" si="10"/>
        <v>0.2</v>
      </c>
      <c r="AA86" s="1017"/>
      <c r="AB86" s="875">
        <f t="shared" si="11"/>
        <v>0.2</v>
      </c>
      <c r="AC86" s="876">
        <f t="shared" si="12"/>
        <v>0</v>
      </c>
      <c r="AD86" s="876"/>
      <c r="AE86" s="1007"/>
      <c r="AG86" s="1849" t="s">
        <v>808</v>
      </c>
      <c r="AH86" s="1026" t="s">
        <v>777</v>
      </c>
      <c r="AI86" s="1064"/>
      <c r="AJ86" s="1028" t="s">
        <v>799</v>
      </c>
    </row>
    <row r="87" spans="2:36" ht="18" customHeight="1">
      <c r="B87" s="1875"/>
      <c r="C87" s="1881"/>
      <c r="D87" s="1882"/>
      <c r="E87" s="1867"/>
      <c r="F87" s="1852" t="s">
        <v>781</v>
      </c>
      <c r="G87" s="1830"/>
      <c r="H87" s="1018">
        <f t="shared" si="14"/>
        <v>0</v>
      </c>
      <c r="I87" s="1019"/>
      <c r="J87" s="1022"/>
      <c r="K87" s="1029"/>
      <c r="L87" s="1022"/>
      <c r="M87" s="1022"/>
      <c r="N87" s="1022"/>
      <c r="O87" s="1065"/>
      <c r="P87" s="1066"/>
      <c r="Q87" s="1066"/>
      <c r="R87" s="869">
        <f>'管工（舗50'!T29</f>
        <v>0.19</v>
      </c>
      <c r="S87" s="869">
        <f>'管工（舗75'!T29</f>
        <v>0.13440000000000002</v>
      </c>
      <c r="T87" s="872"/>
      <c r="U87" s="872"/>
      <c r="V87" s="1076"/>
      <c r="W87" s="1076"/>
      <c r="X87" s="1076"/>
      <c r="Y87" s="1006">
        <f t="shared" si="9"/>
        <v>0.32440000000000002</v>
      </c>
      <c r="Z87" s="1025">
        <f t="shared" si="10"/>
        <v>0.3</v>
      </c>
      <c r="AA87" s="1017"/>
      <c r="AB87" s="875">
        <f t="shared" si="11"/>
        <v>0.3</v>
      </c>
      <c r="AC87" s="876">
        <f t="shared" si="12"/>
        <v>0</v>
      </c>
      <c r="AD87" s="876"/>
      <c r="AE87" s="1007"/>
      <c r="AG87" s="1850"/>
      <c r="AH87" s="1031" t="s">
        <v>781</v>
      </c>
      <c r="AI87" s="1067"/>
      <c r="AJ87" s="1033" t="s">
        <v>799</v>
      </c>
    </row>
    <row r="88" spans="2:36" ht="18" customHeight="1">
      <c r="B88" s="1875"/>
      <c r="C88" s="1881"/>
      <c r="D88" s="1882"/>
      <c r="E88" s="1867"/>
      <c r="F88" s="1852" t="s">
        <v>781</v>
      </c>
      <c r="G88" s="1830"/>
      <c r="H88" s="1018">
        <f>AI88</f>
        <v>0</v>
      </c>
      <c r="I88" s="1019"/>
      <c r="J88" s="1022"/>
      <c r="K88" s="1029"/>
      <c r="L88" s="1022"/>
      <c r="M88" s="1022"/>
      <c r="N88" s="1022"/>
      <c r="O88" s="871"/>
      <c r="P88" s="872"/>
      <c r="Q88" s="872"/>
      <c r="R88" s="872"/>
      <c r="S88" s="1068"/>
      <c r="T88" s="869">
        <f>'管工（舗400'!T29</f>
        <v>96.48299999999999</v>
      </c>
      <c r="U88" s="869"/>
      <c r="V88" s="1076"/>
      <c r="W88" s="1076"/>
      <c r="X88" s="1076"/>
      <c r="Y88" s="1006">
        <f t="shared" si="9"/>
        <v>96.48299999999999</v>
      </c>
      <c r="Z88" s="1025">
        <f>SUM(AB88:AE88)</f>
        <v>96</v>
      </c>
      <c r="AA88" s="1017"/>
      <c r="AB88" s="875">
        <f t="shared" si="11"/>
        <v>0</v>
      </c>
      <c r="AC88" s="876">
        <f t="shared" si="12"/>
        <v>96</v>
      </c>
      <c r="AD88" s="876"/>
      <c r="AE88" s="1007"/>
      <c r="AG88" s="1850"/>
      <c r="AH88" s="1031" t="s">
        <v>781</v>
      </c>
      <c r="AI88" s="1067"/>
      <c r="AJ88" s="1033" t="s">
        <v>799</v>
      </c>
    </row>
    <row r="89" spans="2:36" ht="18" customHeight="1" thickBot="1">
      <c r="B89" s="1875"/>
      <c r="C89" s="1881"/>
      <c r="D89" s="1882"/>
      <c r="E89" s="1868"/>
      <c r="F89" s="1852" t="s">
        <v>782</v>
      </c>
      <c r="G89" s="1830"/>
      <c r="H89" s="1018">
        <f>AI89</f>
        <v>0</v>
      </c>
      <c r="I89" s="1019"/>
      <c r="J89" s="1023"/>
      <c r="K89" s="1069"/>
      <c r="L89" s="1023"/>
      <c r="M89" s="1023"/>
      <c r="N89" s="1023"/>
      <c r="O89" s="871"/>
      <c r="P89" s="1066"/>
      <c r="Q89" s="1066"/>
      <c r="R89" s="1066"/>
      <c r="S89" s="1066"/>
      <c r="T89" s="1070"/>
      <c r="U89" s="1070"/>
      <c r="V89" s="1076"/>
      <c r="W89" s="1076"/>
      <c r="X89" s="1076"/>
      <c r="Y89" s="1006">
        <f t="shared" si="9"/>
        <v>0</v>
      </c>
      <c r="Z89" s="1025">
        <f>SUM(AB89:AE89)</f>
        <v>0</v>
      </c>
      <c r="AA89" s="1017"/>
      <c r="AB89" s="875">
        <f t="shared" si="11"/>
        <v>0</v>
      </c>
      <c r="AC89" s="876">
        <f t="shared" si="12"/>
        <v>0</v>
      </c>
      <c r="AD89" s="876"/>
      <c r="AE89" s="1007"/>
      <c r="AG89" s="1865"/>
      <c r="AH89" s="1035" t="s">
        <v>782</v>
      </c>
      <c r="AI89" s="1067"/>
      <c r="AJ89" s="1033" t="s">
        <v>799</v>
      </c>
    </row>
    <row r="90" spans="2:36" ht="18" customHeight="1">
      <c r="B90" s="1875"/>
      <c r="C90" s="1881"/>
      <c r="D90" s="1882"/>
      <c r="E90" s="1866" t="s">
        <v>809</v>
      </c>
      <c r="F90" s="1852" t="s">
        <v>777</v>
      </c>
      <c r="G90" s="1830"/>
      <c r="H90" s="1018">
        <f t="shared" si="14"/>
        <v>0</v>
      </c>
      <c r="I90" s="1071"/>
      <c r="J90" s="1072"/>
      <c r="K90" s="1073"/>
      <c r="L90" s="1072"/>
      <c r="M90" s="1072">
        <f>'試掘（舗400'!S21</f>
        <v>0.3</v>
      </c>
      <c r="N90" s="1072"/>
      <c r="O90" s="1074"/>
      <c r="P90" s="1075"/>
      <c r="Q90" s="1075"/>
      <c r="R90" s="1068"/>
      <c r="S90" s="1068"/>
      <c r="T90" s="1076"/>
      <c r="U90" s="1076"/>
      <c r="V90" s="1076"/>
      <c r="W90" s="1076"/>
      <c r="X90" s="1076"/>
      <c r="Y90" s="1006">
        <f t="shared" si="9"/>
        <v>0.3</v>
      </c>
      <c r="Z90" s="1025">
        <f t="shared" si="10"/>
        <v>0.3</v>
      </c>
      <c r="AA90" s="1017"/>
      <c r="AB90" s="875">
        <f t="shared" si="11"/>
        <v>0.3</v>
      </c>
      <c r="AC90" s="876">
        <f t="shared" si="12"/>
        <v>0</v>
      </c>
      <c r="AD90" s="876"/>
      <c r="AE90" s="1007"/>
      <c r="AG90" s="1849" t="s">
        <v>810</v>
      </c>
      <c r="AH90" s="1026" t="s">
        <v>777</v>
      </c>
      <c r="AI90" s="1064"/>
      <c r="AJ90" s="1028" t="s">
        <v>799</v>
      </c>
    </row>
    <row r="91" spans="2:36" ht="18" customHeight="1">
      <c r="B91" s="1875"/>
      <c r="C91" s="1881"/>
      <c r="D91" s="1882"/>
      <c r="E91" s="1867"/>
      <c r="F91" s="1852" t="s">
        <v>781</v>
      </c>
      <c r="G91" s="1830"/>
      <c r="H91" s="1018">
        <f t="shared" si="14"/>
        <v>0</v>
      </c>
      <c r="I91" s="1019"/>
      <c r="J91" s="1022"/>
      <c r="K91" s="1029"/>
      <c r="L91" s="1022"/>
      <c r="M91" s="1022"/>
      <c r="N91" s="1022"/>
      <c r="O91" s="1065"/>
      <c r="P91" s="1066"/>
      <c r="Q91" s="1066"/>
      <c r="R91" s="869"/>
      <c r="S91" s="869">
        <f>'管工（舗75'!X27</f>
        <v>3.7785000000000002</v>
      </c>
      <c r="T91" s="872"/>
      <c r="U91" s="872"/>
      <c r="V91" s="1022"/>
      <c r="W91" s="1023"/>
      <c r="X91" s="1023"/>
      <c r="Y91" s="1006">
        <f t="shared" si="9"/>
        <v>3.7785000000000002</v>
      </c>
      <c r="Z91" s="1025">
        <f t="shared" si="10"/>
        <v>4</v>
      </c>
      <c r="AA91" s="1017"/>
      <c r="AB91" s="875">
        <f t="shared" si="11"/>
        <v>0</v>
      </c>
      <c r="AC91" s="876">
        <f t="shared" si="12"/>
        <v>4</v>
      </c>
      <c r="AD91" s="876"/>
      <c r="AE91" s="1007"/>
      <c r="AG91" s="1850"/>
      <c r="AH91" s="1031" t="s">
        <v>781</v>
      </c>
      <c r="AI91" s="1067"/>
      <c r="AJ91" s="1033" t="s">
        <v>799</v>
      </c>
    </row>
    <row r="92" spans="2:36" ht="18" customHeight="1">
      <c r="B92" s="1875"/>
      <c r="C92" s="1881"/>
      <c r="D92" s="1882"/>
      <c r="E92" s="1867"/>
      <c r="F92" s="1852" t="s">
        <v>781</v>
      </c>
      <c r="G92" s="1830"/>
      <c r="H92" s="1018">
        <f>AI92</f>
        <v>0</v>
      </c>
      <c r="I92" s="1019"/>
      <c r="J92" s="1022"/>
      <c r="K92" s="1029"/>
      <c r="L92" s="1022"/>
      <c r="M92" s="1022"/>
      <c r="N92" s="1022"/>
      <c r="O92" s="871"/>
      <c r="P92" s="872"/>
      <c r="Q92" s="872"/>
      <c r="R92" s="872"/>
      <c r="S92" s="1068"/>
      <c r="T92" s="869">
        <f>'管工（舗400'!X27</f>
        <v>4.7550000000000008</v>
      </c>
      <c r="U92" s="869"/>
      <c r="V92" s="1022"/>
      <c r="W92" s="1023"/>
      <c r="X92" s="1023"/>
      <c r="Y92" s="1006">
        <f t="shared" si="9"/>
        <v>4.7550000000000008</v>
      </c>
      <c r="Z92" s="1025">
        <f>SUM(AB92:AE92)</f>
        <v>5</v>
      </c>
      <c r="AA92" s="1017"/>
      <c r="AB92" s="875">
        <f t="shared" si="11"/>
        <v>0</v>
      </c>
      <c r="AC92" s="876">
        <f t="shared" si="12"/>
        <v>5</v>
      </c>
      <c r="AD92" s="876"/>
      <c r="AE92" s="1007"/>
      <c r="AG92" s="1850"/>
      <c r="AH92" s="1031" t="s">
        <v>781</v>
      </c>
      <c r="AI92" s="1067"/>
      <c r="AJ92" s="1033" t="s">
        <v>799</v>
      </c>
    </row>
    <row r="93" spans="2:36" ht="18" customHeight="1">
      <c r="B93" s="1875"/>
      <c r="C93" s="1881"/>
      <c r="D93" s="1882"/>
      <c r="E93" s="1868"/>
      <c r="F93" s="1852" t="s">
        <v>782</v>
      </c>
      <c r="G93" s="1830"/>
      <c r="H93" s="1018">
        <f>AI93</f>
        <v>0</v>
      </c>
      <c r="I93" s="1019"/>
      <c r="J93" s="1023"/>
      <c r="K93" s="1069"/>
      <c r="L93" s="1023"/>
      <c r="M93" s="1023"/>
      <c r="N93" s="1023"/>
      <c r="O93" s="871"/>
      <c r="P93" s="1066"/>
      <c r="Q93" s="1066"/>
      <c r="R93" s="1066"/>
      <c r="S93" s="1066"/>
      <c r="T93" s="1070"/>
      <c r="U93" s="1070"/>
      <c r="V93" s="1023"/>
      <c r="W93" s="1023"/>
      <c r="X93" s="1023"/>
      <c r="Y93" s="1006">
        <f t="shared" si="9"/>
        <v>0</v>
      </c>
      <c r="Z93" s="1025">
        <f>SUM(AB93:AE93)</f>
        <v>0</v>
      </c>
      <c r="AA93" s="1017"/>
      <c r="AB93" s="875">
        <f t="shared" si="11"/>
        <v>0</v>
      </c>
      <c r="AC93" s="876">
        <f t="shared" si="12"/>
        <v>0</v>
      </c>
      <c r="AD93" s="876"/>
      <c r="AE93" s="1007"/>
      <c r="AG93" s="1851"/>
      <c r="AH93" s="1035" t="s">
        <v>782</v>
      </c>
      <c r="AI93" s="1067"/>
      <c r="AJ93" s="1033" t="s">
        <v>799</v>
      </c>
    </row>
    <row r="94" spans="2:36" ht="18" customHeight="1">
      <c r="B94" s="1875"/>
      <c r="C94" s="1881"/>
      <c r="D94" s="1882"/>
      <c r="E94" s="1853" t="s">
        <v>811</v>
      </c>
      <c r="F94" s="1855" t="s">
        <v>801</v>
      </c>
      <c r="G94" s="1856"/>
      <c r="H94" s="1036">
        <f>AI94</f>
        <v>0</v>
      </c>
      <c r="I94" s="1037"/>
      <c r="J94" s="1038"/>
      <c r="K94" s="1029"/>
      <c r="L94" s="1038"/>
      <c r="M94" s="1022"/>
      <c r="N94" s="1022"/>
      <c r="O94" s="1029"/>
      <c r="P94" s="1022"/>
      <c r="Q94" s="1022"/>
      <c r="R94" s="1022"/>
      <c r="S94" s="1041"/>
      <c r="T94" s="1038"/>
      <c r="U94" s="1038"/>
      <c r="V94" s="1022"/>
      <c r="W94" s="1077"/>
      <c r="X94" s="1077"/>
      <c r="Y94" s="1042">
        <f t="shared" si="9"/>
        <v>0</v>
      </c>
      <c r="Z94" s="874">
        <f t="shared" ref="Z94" si="15">SUM(AB94:AE94)</f>
        <v>0</v>
      </c>
      <c r="AA94" s="1017"/>
      <c r="AB94" s="1044">
        <f t="shared" si="11"/>
        <v>0</v>
      </c>
      <c r="AC94" s="1078">
        <f t="shared" si="12"/>
        <v>0</v>
      </c>
      <c r="AD94" s="1045"/>
      <c r="AE94" s="1046"/>
      <c r="AG94" s="1857" t="s">
        <v>802</v>
      </c>
      <c r="AH94" s="1035" t="s">
        <v>801</v>
      </c>
      <c r="AI94" s="1067"/>
      <c r="AJ94" s="1079" t="s">
        <v>799</v>
      </c>
    </row>
    <row r="95" spans="2:36" ht="18" customHeight="1" thickBot="1">
      <c r="B95" s="1875"/>
      <c r="C95" s="1883"/>
      <c r="D95" s="1884"/>
      <c r="E95" s="1854"/>
      <c r="F95" s="1855" t="s">
        <v>803</v>
      </c>
      <c r="G95" s="1856"/>
      <c r="H95" s="1036">
        <f>AI95</f>
        <v>0</v>
      </c>
      <c r="I95" s="1037"/>
      <c r="J95" s="1080"/>
      <c r="K95" s="1081"/>
      <c r="L95" s="1080"/>
      <c r="M95" s="1082"/>
      <c r="N95" s="1082"/>
      <c r="O95" s="1083"/>
      <c r="P95" s="1084"/>
      <c r="Q95" s="1084"/>
      <c r="R95" s="1084"/>
      <c r="S95" s="1080"/>
      <c r="T95" s="1080"/>
      <c r="U95" s="1080"/>
      <c r="V95" s="1082"/>
      <c r="W95" s="880"/>
      <c r="X95" s="880"/>
      <c r="Y95" s="1085">
        <f t="shared" si="9"/>
        <v>0</v>
      </c>
      <c r="Z95" s="1086">
        <f t="shared" si="10"/>
        <v>0</v>
      </c>
      <c r="AA95" s="1017"/>
      <c r="AB95" s="923">
        <f t="shared" si="11"/>
        <v>0</v>
      </c>
      <c r="AC95" s="1087">
        <f t="shared" si="12"/>
        <v>0</v>
      </c>
      <c r="AD95" s="1048"/>
      <c r="AE95" s="1049"/>
      <c r="AG95" s="1858"/>
      <c r="AH95" s="1088" t="s">
        <v>803</v>
      </c>
      <c r="AI95" s="1089"/>
      <c r="AJ95" s="1090" t="s">
        <v>799</v>
      </c>
    </row>
    <row r="96" spans="2:36" ht="18" customHeight="1">
      <c r="B96" s="1875"/>
      <c r="C96" s="1859" t="s">
        <v>812</v>
      </c>
      <c r="D96" s="1860"/>
      <c r="E96" s="1811" t="s">
        <v>813</v>
      </c>
      <c r="F96" s="1835"/>
      <c r="G96" s="1091" t="s">
        <v>787</v>
      </c>
      <c r="H96" s="1091" t="s">
        <v>814</v>
      </c>
      <c r="I96" s="1092"/>
      <c r="J96" s="1093"/>
      <c r="K96" s="1094"/>
      <c r="L96" s="1093"/>
      <c r="M96" s="1093"/>
      <c r="N96" s="1093"/>
      <c r="O96" s="1094"/>
      <c r="P96" s="1093"/>
      <c r="Q96" s="1093"/>
      <c r="R96" s="1093"/>
      <c r="S96" s="1093"/>
      <c r="T96" s="1093"/>
      <c r="U96" s="1093"/>
      <c r="V96" s="1058"/>
      <c r="W96" s="1058"/>
      <c r="X96" s="1093"/>
      <c r="Y96" s="1061">
        <f t="shared" si="9"/>
        <v>0</v>
      </c>
      <c r="Z96" s="1062">
        <f t="shared" si="10"/>
        <v>0</v>
      </c>
      <c r="AA96" s="1017"/>
      <c r="AB96" s="908">
        <f t="shared" si="11"/>
        <v>0</v>
      </c>
      <c r="AC96" s="909">
        <f t="shared" si="12"/>
        <v>0</v>
      </c>
      <c r="AD96" s="909"/>
      <c r="AE96" s="1063"/>
    </row>
    <row r="97" spans="2:36" ht="18" customHeight="1">
      <c r="B97" s="1875"/>
      <c r="C97" s="1861"/>
      <c r="D97" s="1862"/>
      <c r="E97" s="1823" t="s">
        <v>815</v>
      </c>
      <c r="F97" s="1824"/>
      <c r="G97" s="1095" t="s">
        <v>787</v>
      </c>
      <c r="H97" s="1095" t="s">
        <v>814</v>
      </c>
      <c r="I97" s="1096"/>
      <c r="J97" s="1097"/>
      <c r="K97" s="1098"/>
      <c r="L97" s="1097"/>
      <c r="M97" s="1097"/>
      <c r="N97" s="1097"/>
      <c r="O97" s="1098"/>
      <c r="P97" s="1097"/>
      <c r="Q97" s="1097"/>
      <c r="R97" s="1097"/>
      <c r="S97" s="1097"/>
      <c r="T97" s="1097"/>
      <c r="U97" s="1097"/>
      <c r="V97" s="1075"/>
      <c r="W97" s="1097"/>
      <c r="X97" s="1097"/>
      <c r="Y97" s="1099">
        <f t="shared" si="9"/>
        <v>0</v>
      </c>
      <c r="Z97" s="1025">
        <f t="shared" si="10"/>
        <v>0</v>
      </c>
      <c r="AA97" s="1017"/>
      <c r="AB97" s="875">
        <f t="shared" si="11"/>
        <v>0</v>
      </c>
      <c r="AC97" s="876">
        <f t="shared" si="12"/>
        <v>0</v>
      </c>
      <c r="AD97" s="876"/>
      <c r="AE97" s="1007"/>
    </row>
    <row r="98" spans="2:36" ht="18" customHeight="1" thickBot="1">
      <c r="B98" s="1875"/>
      <c r="C98" s="1863"/>
      <c r="D98" s="1864"/>
      <c r="E98" s="1831" t="s">
        <v>816</v>
      </c>
      <c r="F98" s="1832"/>
      <c r="G98" s="1100" t="s">
        <v>787</v>
      </c>
      <c r="H98" s="1100" t="s">
        <v>814</v>
      </c>
      <c r="I98" s="1101"/>
      <c r="J98" s="883"/>
      <c r="K98" s="882"/>
      <c r="L98" s="883"/>
      <c r="M98" s="883"/>
      <c r="N98" s="883"/>
      <c r="O98" s="882"/>
      <c r="P98" s="883"/>
      <c r="Q98" s="883"/>
      <c r="R98" s="883"/>
      <c r="S98" s="883"/>
      <c r="T98" s="883"/>
      <c r="U98" s="883"/>
      <c r="V98" s="883"/>
      <c r="W98" s="1102"/>
      <c r="X98" s="1102"/>
      <c r="Y98" s="1085">
        <f t="shared" si="9"/>
        <v>0</v>
      </c>
      <c r="Z98" s="1043">
        <f t="shared" si="10"/>
        <v>0</v>
      </c>
      <c r="AA98" s="1017"/>
      <c r="AB98" s="923">
        <f t="shared" si="11"/>
        <v>0</v>
      </c>
      <c r="AC98" s="924">
        <f t="shared" si="12"/>
        <v>0</v>
      </c>
      <c r="AD98" s="924"/>
      <c r="AE98" s="1103"/>
    </row>
    <row r="99" spans="2:36" ht="18" customHeight="1">
      <c r="B99" s="1875"/>
      <c r="C99" s="1754" t="s">
        <v>817</v>
      </c>
      <c r="D99" s="1755"/>
      <c r="E99" s="1887" t="s">
        <v>137</v>
      </c>
      <c r="F99" s="1888"/>
      <c r="G99" s="1888"/>
      <c r="H99" s="1036">
        <f>AI99</f>
        <v>0</v>
      </c>
      <c r="I99" s="1037"/>
      <c r="J99" s="1023"/>
      <c r="K99" s="1069"/>
      <c r="L99" s="1023"/>
      <c r="M99" s="1023"/>
      <c r="N99" s="1023"/>
      <c r="O99" s="871"/>
      <c r="P99" s="1020"/>
      <c r="Q99" s="1020"/>
      <c r="R99" s="1020"/>
      <c r="S99" s="1020"/>
      <c r="T99" s="1030"/>
      <c r="U99" s="1030"/>
      <c r="V99" s="1023"/>
      <c r="W99" s="1023"/>
      <c r="X99" s="1030"/>
      <c r="Y99" s="1006">
        <f t="shared" si="9"/>
        <v>0</v>
      </c>
      <c r="Z99" s="1062">
        <f t="shared" si="10"/>
        <v>0</v>
      </c>
      <c r="AA99" s="1017"/>
      <c r="AB99" s="908">
        <f t="shared" si="11"/>
        <v>0</v>
      </c>
      <c r="AC99" s="909">
        <f t="shared" si="12"/>
        <v>0</v>
      </c>
      <c r="AD99" s="909"/>
      <c r="AE99" s="1063"/>
      <c r="AG99" s="1104" t="s">
        <v>137</v>
      </c>
      <c r="AH99" s="1035" t="s">
        <v>782</v>
      </c>
      <c r="AI99" s="1067"/>
      <c r="AJ99" s="1033" t="s">
        <v>799</v>
      </c>
    </row>
    <row r="100" spans="2:36" ht="18" customHeight="1">
      <c r="B100" s="1875"/>
      <c r="C100" s="1738"/>
      <c r="D100" s="1702"/>
      <c r="E100" s="1889" t="s">
        <v>140</v>
      </c>
      <c r="F100" s="1890"/>
      <c r="G100" s="1890"/>
      <c r="H100" s="1018">
        <f>AI100</f>
        <v>0</v>
      </c>
      <c r="I100" s="1019"/>
      <c r="J100" s="1023"/>
      <c r="K100" s="1069"/>
      <c r="L100" s="1023"/>
      <c r="M100" s="1023"/>
      <c r="N100" s="1023"/>
      <c r="O100" s="871"/>
      <c r="P100" s="1020"/>
      <c r="Q100" s="1020"/>
      <c r="R100" s="1020"/>
      <c r="S100" s="1020"/>
      <c r="T100" s="1030"/>
      <c r="U100" s="1030"/>
      <c r="V100" s="1076"/>
      <c r="W100" s="1076"/>
      <c r="X100" s="1105"/>
      <c r="Y100" s="1006">
        <f t="shared" si="9"/>
        <v>0</v>
      </c>
      <c r="Z100" s="1025">
        <f t="shared" si="10"/>
        <v>0</v>
      </c>
      <c r="AA100" s="1017"/>
      <c r="AB100" s="875">
        <f t="shared" si="11"/>
        <v>0</v>
      </c>
      <c r="AC100" s="876">
        <f t="shared" si="12"/>
        <v>0</v>
      </c>
      <c r="AD100" s="876"/>
      <c r="AE100" s="1007"/>
      <c r="AG100" s="1106" t="s">
        <v>140</v>
      </c>
      <c r="AH100" s="1035" t="s">
        <v>782</v>
      </c>
      <c r="AI100" s="1067"/>
      <c r="AJ100" s="1107"/>
    </row>
    <row r="101" spans="2:36" ht="18" customHeight="1">
      <c r="B101" s="1875"/>
      <c r="C101" s="1738"/>
      <c r="D101" s="1702"/>
      <c r="E101" s="1889" t="s">
        <v>818</v>
      </c>
      <c r="F101" s="1890"/>
      <c r="G101" s="1890"/>
      <c r="H101" s="1018">
        <f>AI101</f>
        <v>0</v>
      </c>
      <c r="I101" s="1019"/>
      <c r="J101" s="1023"/>
      <c r="K101" s="1069"/>
      <c r="L101" s="1023"/>
      <c r="M101" s="1023"/>
      <c r="N101" s="1023"/>
      <c r="O101" s="871"/>
      <c r="P101" s="1020"/>
      <c r="Q101" s="1020"/>
      <c r="R101" s="1020"/>
      <c r="S101" s="1020"/>
      <c r="T101" s="1030"/>
      <c r="U101" s="1030"/>
      <c r="V101" s="1023"/>
      <c r="W101" s="1023"/>
      <c r="X101" s="1030"/>
      <c r="Y101" s="1006">
        <f t="shared" si="9"/>
        <v>0</v>
      </c>
      <c r="Z101" s="1025">
        <f t="shared" si="10"/>
        <v>0</v>
      </c>
      <c r="AA101" s="1017"/>
      <c r="AB101" s="875">
        <f t="shared" si="11"/>
        <v>0</v>
      </c>
      <c r="AC101" s="876">
        <f t="shared" si="12"/>
        <v>0</v>
      </c>
      <c r="AD101" s="876"/>
      <c r="AE101" s="1007"/>
      <c r="AG101" s="1106" t="s">
        <v>818</v>
      </c>
      <c r="AH101" s="1035" t="s">
        <v>782</v>
      </c>
      <c r="AI101" s="1067"/>
      <c r="AJ101" s="1033" t="s">
        <v>799</v>
      </c>
    </row>
    <row r="102" spans="2:36" ht="18" customHeight="1" thickBot="1">
      <c r="B102" s="1876"/>
      <c r="C102" s="1739"/>
      <c r="D102" s="1705"/>
      <c r="E102" s="1891" t="s">
        <v>819</v>
      </c>
      <c r="F102" s="1892"/>
      <c r="G102" s="1892"/>
      <c r="H102" s="1108">
        <f>AI102</f>
        <v>0</v>
      </c>
      <c r="I102" s="1109"/>
      <c r="J102" s="1110"/>
      <c r="K102" s="1111"/>
      <c r="L102" s="1110"/>
      <c r="M102" s="1110"/>
      <c r="N102" s="1110"/>
      <c r="O102" s="1112"/>
      <c r="P102" s="1080"/>
      <c r="Q102" s="1080"/>
      <c r="R102" s="1080"/>
      <c r="S102" s="1080"/>
      <c r="T102" s="1110"/>
      <c r="U102" s="1110"/>
      <c r="V102" s="1110"/>
      <c r="W102" s="1113"/>
      <c r="X102" s="1113"/>
      <c r="Y102" s="1012">
        <f t="shared" si="9"/>
        <v>0</v>
      </c>
      <c r="Z102" s="1114">
        <f t="shared" si="10"/>
        <v>0</v>
      </c>
      <c r="AA102" s="1017"/>
      <c r="AB102" s="886">
        <f t="shared" si="11"/>
        <v>0</v>
      </c>
      <c r="AC102" s="887">
        <f t="shared" si="12"/>
        <v>0</v>
      </c>
      <c r="AD102" s="887"/>
      <c r="AE102" s="1014"/>
      <c r="AG102" s="1115" t="s">
        <v>819</v>
      </c>
      <c r="AH102" s="1088" t="s">
        <v>787</v>
      </c>
      <c r="AI102" s="1089"/>
      <c r="AJ102" s="1052" t="s">
        <v>799</v>
      </c>
    </row>
    <row r="103" spans="2:36" ht="18" customHeight="1" thickBot="1">
      <c r="B103" s="1836" t="s">
        <v>820</v>
      </c>
      <c r="C103" s="1837"/>
      <c r="D103" s="1838"/>
      <c r="E103" s="1839" t="s">
        <v>821</v>
      </c>
      <c r="F103" s="1840"/>
      <c r="G103" s="1840"/>
      <c r="H103" s="1116">
        <f>AI103</f>
        <v>0</v>
      </c>
      <c r="I103" s="1117"/>
      <c r="J103" s="1118"/>
      <c r="K103" s="1119"/>
      <c r="L103" s="1120"/>
      <c r="M103" s="1120"/>
      <c r="N103" s="1120"/>
      <c r="O103" s="1121"/>
      <c r="P103" s="1122"/>
      <c r="Q103" s="1123"/>
      <c r="R103" s="1123"/>
      <c r="S103" s="1123"/>
      <c r="T103" s="1123"/>
      <c r="U103" s="1123"/>
      <c r="V103" s="1123"/>
      <c r="W103" s="1124"/>
      <c r="X103" s="1125"/>
      <c r="Y103" s="1126">
        <f>SUM(V103:X103)</f>
        <v>0</v>
      </c>
      <c r="Z103" s="1127">
        <f t="shared" si="10"/>
        <v>0</v>
      </c>
      <c r="AA103" s="1128"/>
      <c r="AB103" s="1129">
        <f>IF($Y103&lt;1,ROUND($Y103,1),0)</f>
        <v>0</v>
      </c>
      <c r="AC103" s="1130"/>
      <c r="AD103" s="1130"/>
      <c r="AE103" s="1131"/>
      <c r="AG103" s="1132" t="s">
        <v>822</v>
      </c>
      <c r="AH103" s="1133"/>
      <c r="AI103" s="1134"/>
      <c r="AJ103" s="1135" t="s">
        <v>799</v>
      </c>
    </row>
    <row r="104" spans="2:36" ht="18" customHeight="1">
      <c r="B104" s="1841" t="s">
        <v>823</v>
      </c>
      <c r="C104" s="1843" t="s">
        <v>824</v>
      </c>
      <c r="D104" s="1844"/>
      <c r="E104" s="1795" t="s">
        <v>825</v>
      </c>
      <c r="F104" s="1796"/>
      <c r="G104" s="1136" t="s">
        <v>777</v>
      </c>
      <c r="H104" s="1136"/>
      <c r="I104" s="1137"/>
      <c r="J104" s="859">
        <f>'試掘（土50'!AD17</f>
        <v>2.02</v>
      </c>
      <c r="K104" s="860"/>
      <c r="L104" s="859"/>
      <c r="M104" s="859">
        <f>'試掘（土400'!AD17</f>
        <v>79.56</v>
      </c>
      <c r="N104" s="859"/>
      <c r="O104" s="861"/>
      <c r="P104" s="862"/>
      <c r="Q104" s="862"/>
      <c r="R104" s="862"/>
      <c r="S104" s="1002"/>
      <c r="T104" s="1002"/>
      <c r="U104" s="1002"/>
      <c r="V104" s="862"/>
      <c r="W104" s="862"/>
      <c r="X104" s="862"/>
      <c r="Y104" s="1003">
        <f t="shared" ref="Y104:Y109" si="16">SUM(J104:X104)</f>
        <v>81.58</v>
      </c>
      <c r="Z104" s="1138">
        <f t="shared" si="10"/>
        <v>80</v>
      </c>
      <c r="AA104" s="1017"/>
      <c r="AB104" s="865">
        <f t="shared" ref="AB104:AB149" si="17">IF($Y104&lt;1,ROUND($Y104,1),0)</f>
        <v>0</v>
      </c>
      <c r="AC104" s="866">
        <f t="shared" ref="AC104:AC149" si="18">IF(AND($Y104&gt;=1,$Y104&lt;10),ROUND($Y104,0),0)</f>
        <v>0</v>
      </c>
      <c r="AD104" s="866">
        <f t="shared" ref="AD104:AD111" si="19">IF(AND($Y104&gt;=10,$Y104&lt;1000),ROUND($Y104,-1),0)</f>
        <v>80</v>
      </c>
      <c r="AE104" s="1004">
        <f t="shared" ref="AE104:AE111" si="20">IF($Y104&gt;=1000,ROUND($Y104,-2),0)</f>
        <v>0</v>
      </c>
    </row>
    <row r="105" spans="2:36" ht="18" customHeight="1">
      <c r="B105" s="1822"/>
      <c r="C105" s="1845"/>
      <c r="D105" s="1846"/>
      <c r="E105" s="1797" t="s">
        <v>144</v>
      </c>
      <c r="F105" s="1830"/>
      <c r="G105" s="1139" t="s">
        <v>777</v>
      </c>
      <c r="H105" s="1139"/>
      <c r="I105" s="1140"/>
      <c r="J105" s="872"/>
      <c r="K105" s="871"/>
      <c r="L105" s="872"/>
      <c r="M105" s="872"/>
      <c r="N105" s="872"/>
      <c r="O105" s="1065"/>
      <c r="P105" s="872"/>
      <c r="Q105" s="1066"/>
      <c r="R105" s="872"/>
      <c r="S105" s="1005"/>
      <c r="T105" s="1005"/>
      <c r="U105" s="1005"/>
      <c r="V105" s="872"/>
      <c r="W105" s="872"/>
      <c r="X105" s="872"/>
      <c r="Y105" s="1006">
        <f t="shared" si="16"/>
        <v>0</v>
      </c>
      <c r="Z105" s="1025">
        <f>SUM(AB105:AE105)</f>
        <v>0</v>
      </c>
      <c r="AA105" s="1141"/>
      <c r="AB105" s="875">
        <f t="shared" si="17"/>
        <v>0</v>
      </c>
      <c r="AC105" s="876">
        <f t="shared" si="18"/>
        <v>0</v>
      </c>
      <c r="AD105" s="876">
        <f t="shared" si="19"/>
        <v>0</v>
      </c>
      <c r="AE105" s="1007">
        <f t="shared" si="20"/>
        <v>0</v>
      </c>
    </row>
    <row r="106" spans="2:36" ht="18" customHeight="1">
      <c r="B106" s="1822"/>
      <c r="C106" s="1845"/>
      <c r="D106" s="1846"/>
      <c r="E106" s="1797" t="s">
        <v>144</v>
      </c>
      <c r="F106" s="1830"/>
      <c r="G106" s="1139" t="s">
        <v>787</v>
      </c>
      <c r="H106" s="1139"/>
      <c r="I106" s="1140"/>
      <c r="J106" s="872"/>
      <c r="K106" s="871"/>
      <c r="L106" s="872"/>
      <c r="M106" s="872"/>
      <c r="N106" s="872"/>
      <c r="O106" s="871"/>
      <c r="P106" s="1066"/>
      <c r="Q106" s="872"/>
      <c r="R106" s="872"/>
      <c r="S106" s="1005"/>
      <c r="T106" s="1005"/>
      <c r="U106" s="1005"/>
      <c r="V106" s="872"/>
      <c r="W106" s="872"/>
      <c r="X106" s="872"/>
      <c r="Y106" s="1006">
        <f t="shared" si="16"/>
        <v>0</v>
      </c>
      <c r="Z106" s="1025">
        <f>SUM(AB106:AE106)</f>
        <v>0</v>
      </c>
      <c r="AA106" s="1141"/>
      <c r="AB106" s="875">
        <f t="shared" si="17"/>
        <v>0</v>
      </c>
      <c r="AC106" s="876">
        <f t="shared" si="18"/>
        <v>0</v>
      </c>
      <c r="AD106" s="876">
        <f t="shared" si="19"/>
        <v>0</v>
      </c>
      <c r="AE106" s="1007">
        <f t="shared" si="20"/>
        <v>0</v>
      </c>
    </row>
    <row r="107" spans="2:36" ht="18" customHeight="1">
      <c r="B107" s="1822"/>
      <c r="C107" s="1847"/>
      <c r="D107" s="1848"/>
      <c r="E107" s="1797" t="s">
        <v>144</v>
      </c>
      <c r="F107" s="1830"/>
      <c r="G107" s="1139" t="s">
        <v>787</v>
      </c>
      <c r="H107" s="1139"/>
      <c r="I107" s="1140"/>
      <c r="J107" s="872"/>
      <c r="K107" s="871"/>
      <c r="L107" s="872"/>
      <c r="M107" s="872"/>
      <c r="N107" s="872"/>
      <c r="O107" s="871"/>
      <c r="P107" s="872"/>
      <c r="Q107" s="872"/>
      <c r="R107" s="1066">
        <f>'管工（土量2）50'!AE16</f>
        <v>26.539999999999996</v>
      </c>
      <c r="S107" s="1005"/>
      <c r="T107" s="1005"/>
      <c r="U107" s="1005"/>
      <c r="V107" s="872"/>
      <c r="W107" s="872"/>
      <c r="X107" s="872"/>
      <c r="Y107" s="1006">
        <f t="shared" si="16"/>
        <v>26.539999999999996</v>
      </c>
      <c r="Z107" s="1025">
        <f t="shared" si="10"/>
        <v>30</v>
      </c>
      <c r="AA107" s="1141"/>
      <c r="AB107" s="875">
        <f t="shared" si="17"/>
        <v>0</v>
      </c>
      <c r="AC107" s="876">
        <f t="shared" si="18"/>
        <v>0</v>
      </c>
      <c r="AD107" s="876">
        <f t="shared" si="19"/>
        <v>30</v>
      </c>
      <c r="AE107" s="1007">
        <f t="shared" si="20"/>
        <v>0</v>
      </c>
    </row>
    <row r="108" spans="2:36" ht="18" customHeight="1">
      <c r="B108" s="1822"/>
      <c r="C108" s="1847"/>
      <c r="D108" s="1848"/>
      <c r="E108" s="1797" t="s">
        <v>144</v>
      </c>
      <c r="F108" s="1830"/>
      <c r="G108" s="1139" t="s">
        <v>787</v>
      </c>
      <c r="H108" s="1139"/>
      <c r="I108" s="1140"/>
      <c r="J108" s="872"/>
      <c r="K108" s="871"/>
      <c r="L108" s="872"/>
      <c r="M108" s="872"/>
      <c r="N108" s="872"/>
      <c r="O108" s="871"/>
      <c r="P108" s="872"/>
      <c r="Q108" s="872"/>
      <c r="R108" s="872"/>
      <c r="S108" s="1070">
        <f>'管工（土量2）75'!AE16</f>
        <v>1298.1799999999998</v>
      </c>
      <c r="T108" s="1005"/>
      <c r="U108" s="1005"/>
      <c r="V108" s="872"/>
      <c r="W108" s="872"/>
      <c r="X108" s="872"/>
      <c r="Y108" s="1006">
        <f t="shared" si="16"/>
        <v>1298.1799999999998</v>
      </c>
      <c r="Z108" s="1025">
        <f t="shared" si="10"/>
        <v>1300</v>
      </c>
      <c r="AA108" s="1141"/>
      <c r="AB108" s="875">
        <f t="shared" si="17"/>
        <v>0</v>
      </c>
      <c r="AC108" s="876">
        <f t="shared" si="18"/>
        <v>0</v>
      </c>
      <c r="AD108" s="876">
        <f t="shared" si="19"/>
        <v>0</v>
      </c>
      <c r="AE108" s="1007">
        <f t="shared" si="20"/>
        <v>1300</v>
      </c>
    </row>
    <row r="109" spans="2:36" ht="18" customHeight="1">
      <c r="B109" s="1822"/>
      <c r="C109" s="1847"/>
      <c r="D109" s="1848"/>
      <c r="E109" s="1797" t="s">
        <v>144</v>
      </c>
      <c r="F109" s="1830"/>
      <c r="G109" s="1139" t="s">
        <v>787</v>
      </c>
      <c r="H109" s="1139"/>
      <c r="I109" s="1140"/>
      <c r="J109" s="872"/>
      <c r="K109" s="871"/>
      <c r="L109" s="872"/>
      <c r="M109" s="872"/>
      <c r="N109" s="872"/>
      <c r="O109" s="871"/>
      <c r="P109" s="872"/>
      <c r="Q109" s="872"/>
      <c r="R109" s="872"/>
      <c r="S109" s="1005"/>
      <c r="T109" s="1142">
        <f>'管工（土量2）400'!AE16</f>
        <v>1677.3400000000001</v>
      </c>
      <c r="U109" s="1005"/>
      <c r="V109" s="872"/>
      <c r="W109" s="872"/>
      <c r="X109" s="872"/>
      <c r="Y109" s="1006">
        <f t="shared" si="16"/>
        <v>1677.3400000000001</v>
      </c>
      <c r="Z109" s="1025">
        <f t="shared" si="10"/>
        <v>1700</v>
      </c>
      <c r="AA109" s="1141"/>
      <c r="AB109" s="875">
        <f t="shared" si="17"/>
        <v>0</v>
      </c>
      <c r="AC109" s="876">
        <f t="shared" si="18"/>
        <v>0</v>
      </c>
      <c r="AD109" s="876">
        <f t="shared" si="19"/>
        <v>0</v>
      </c>
      <c r="AE109" s="1007">
        <f t="shared" si="20"/>
        <v>1700</v>
      </c>
    </row>
    <row r="110" spans="2:36" ht="18" customHeight="1">
      <c r="B110" s="1822"/>
      <c r="C110" s="1847"/>
      <c r="D110" s="1848"/>
      <c r="E110" s="1797" t="s">
        <v>144</v>
      </c>
      <c r="F110" s="1830"/>
      <c r="G110" s="1139" t="s">
        <v>787</v>
      </c>
      <c r="H110" s="1139"/>
      <c r="I110" s="1140"/>
      <c r="J110" s="1143"/>
      <c r="K110" s="1144"/>
      <c r="L110" s="1143"/>
      <c r="M110" s="1143"/>
      <c r="N110" s="1143"/>
      <c r="O110" s="1144"/>
      <c r="P110" s="1143"/>
      <c r="Q110" s="1143"/>
      <c r="R110" s="1143"/>
      <c r="S110" s="1145"/>
      <c r="T110" s="1145"/>
      <c r="U110" s="1142"/>
      <c r="V110" s="1143"/>
      <c r="W110" s="1143"/>
      <c r="X110" s="1143"/>
      <c r="Y110" s="1042"/>
      <c r="Z110" s="1025">
        <f>SUM(AB110:AE110)</f>
        <v>0</v>
      </c>
      <c r="AA110" s="1141"/>
      <c r="AB110" s="875">
        <f t="shared" si="17"/>
        <v>0</v>
      </c>
      <c r="AC110" s="876">
        <f t="shared" si="18"/>
        <v>0</v>
      </c>
      <c r="AD110" s="876">
        <f t="shared" si="19"/>
        <v>0</v>
      </c>
      <c r="AE110" s="1007">
        <f t="shared" si="20"/>
        <v>0</v>
      </c>
    </row>
    <row r="111" spans="2:36" ht="18" customHeight="1" thickBot="1">
      <c r="B111" s="1822"/>
      <c r="C111" s="1847"/>
      <c r="D111" s="1848"/>
      <c r="E111" s="1831" t="s">
        <v>826</v>
      </c>
      <c r="F111" s="1832"/>
      <c r="G111" s="1100" t="s">
        <v>787</v>
      </c>
      <c r="H111" s="1146"/>
      <c r="I111" s="1101"/>
      <c r="J111" s="883"/>
      <c r="K111" s="882"/>
      <c r="L111" s="883"/>
      <c r="M111" s="883"/>
      <c r="N111" s="883"/>
      <c r="O111" s="882"/>
      <c r="P111" s="883"/>
      <c r="Q111" s="883"/>
      <c r="R111" s="883"/>
      <c r="S111" s="1147"/>
      <c r="T111" s="1147"/>
      <c r="U111" s="1147"/>
      <c r="V111" s="883"/>
      <c r="W111" s="883"/>
      <c r="X111" s="883"/>
      <c r="Y111" s="1085">
        <f t="shared" ref="Y111:Y116" si="21">SUM(J111:X111)</f>
        <v>0</v>
      </c>
      <c r="Z111" s="1043">
        <f t="shared" si="10"/>
        <v>0</v>
      </c>
      <c r="AA111" s="1141"/>
      <c r="AB111" s="923">
        <f t="shared" si="17"/>
        <v>0</v>
      </c>
      <c r="AC111" s="924">
        <f t="shared" si="18"/>
        <v>0</v>
      </c>
      <c r="AD111" s="924">
        <f t="shared" si="19"/>
        <v>0</v>
      </c>
      <c r="AE111" s="1103">
        <f t="shared" si="20"/>
        <v>0</v>
      </c>
    </row>
    <row r="112" spans="2:36" ht="18" customHeight="1">
      <c r="B112" s="1822"/>
      <c r="C112" s="1833" t="s">
        <v>827</v>
      </c>
      <c r="D112" s="1834"/>
      <c r="E112" s="1811" t="s">
        <v>828</v>
      </c>
      <c r="F112" s="1835"/>
      <c r="G112" s="1091" t="s">
        <v>777</v>
      </c>
      <c r="H112" s="1053"/>
      <c r="I112" s="1148"/>
      <c r="J112" s="965">
        <f>'試掘（土50'!AD21</f>
        <v>0.24</v>
      </c>
      <c r="K112" s="964"/>
      <c r="L112" s="965"/>
      <c r="M112" s="965">
        <f>'試掘（土400'!AD21</f>
        <v>12.100000000000009</v>
      </c>
      <c r="N112" s="965"/>
      <c r="O112" s="957"/>
      <c r="P112" s="905"/>
      <c r="Q112" s="965"/>
      <c r="R112" s="958"/>
      <c r="S112" s="976"/>
      <c r="T112" s="976"/>
      <c r="U112" s="976"/>
      <c r="V112" s="958"/>
      <c r="W112" s="958"/>
      <c r="X112" s="958"/>
      <c r="Y112" s="1042">
        <f t="shared" si="21"/>
        <v>12.340000000000009</v>
      </c>
      <c r="Z112" s="1149"/>
      <c r="AA112" s="1017"/>
      <c r="AB112" s="908"/>
      <c r="AC112" s="909"/>
      <c r="AD112" s="909"/>
      <c r="AE112" s="1063"/>
      <c r="AG112" s="1150" t="s">
        <v>828</v>
      </c>
      <c r="AH112" s="1151"/>
      <c r="AI112" s="1027">
        <v>4.2</v>
      </c>
      <c r="AJ112" s="1028" t="s">
        <v>799</v>
      </c>
    </row>
    <row r="113" spans="2:36" ht="18" customHeight="1">
      <c r="B113" s="1822"/>
      <c r="C113" s="1791"/>
      <c r="D113" s="1792"/>
      <c r="E113" s="1797" t="s">
        <v>828</v>
      </c>
      <c r="F113" s="1762"/>
      <c r="G113" s="1139" t="s">
        <v>787</v>
      </c>
      <c r="H113" s="1018"/>
      <c r="I113" s="1152"/>
      <c r="J113" s="962"/>
      <c r="K113" s="961"/>
      <c r="L113" s="962"/>
      <c r="M113" s="962"/>
      <c r="N113" s="962"/>
      <c r="O113" s="915"/>
      <c r="P113" s="967"/>
      <c r="Q113" s="916"/>
      <c r="R113" s="1066">
        <f>'管工（土量2）50'!AE19</f>
        <v>26.539999999999996</v>
      </c>
      <c r="S113" s="1005"/>
      <c r="T113" s="1005"/>
      <c r="U113" s="1005"/>
      <c r="V113" s="962"/>
      <c r="W113" s="962"/>
      <c r="X113" s="962"/>
      <c r="Y113" s="1006">
        <f t="shared" si="21"/>
        <v>26.539999999999996</v>
      </c>
      <c r="Z113" s="1153"/>
      <c r="AA113" s="1017"/>
      <c r="AB113" s="875"/>
      <c r="AC113" s="876"/>
      <c r="AD113" s="876"/>
      <c r="AE113" s="1007"/>
      <c r="AG113" s="1154" t="s">
        <v>828</v>
      </c>
      <c r="AH113" s="1155"/>
      <c r="AI113" s="1032">
        <v>4.2</v>
      </c>
      <c r="AJ113" s="1033" t="s">
        <v>799</v>
      </c>
    </row>
    <row r="114" spans="2:36" ht="18" customHeight="1">
      <c r="B114" s="1822"/>
      <c r="C114" s="1791"/>
      <c r="D114" s="1792"/>
      <c r="E114" s="1797" t="s">
        <v>828</v>
      </c>
      <c r="F114" s="1762"/>
      <c r="G114" s="1139" t="s">
        <v>787</v>
      </c>
      <c r="H114" s="1018"/>
      <c r="I114" s="1019"/>
      <c r="J114" s="962"/>
      <c r="K114" s="961"/>
      <c r="L114" s="962"/>
      <c r="M114" s="962"/>
      <c r="N114" s="962"/>
      <c r="O114" s="961"/>
      <c r="P114" s="962"/>
      <c r="Q114" s="962"/>
      <c r="R114" s="872"/>
      <c r="S114" s="1070">
        <f>'管工（土量2）75'!AE19</f>
        <v>1298.1799999999998</v>
      </c>
      <c r="T114" s="1005"/>
      <c r="U114" s="1005"/>
      <c r="V114" s="962"/>
      <c r="W114" s="962"/>
      <c r="X114" s="962"/>
      <c r="Y114" s="1006">
        <f t="shared" si="21"/>
        <v>1298.1799999999998</v>
      </c>
      <c r="Z114" s="1153"/>
      <c r="AA114" s="1017"/>
      <c r="AB114" s="875"/>
      <c r="AC114" s="876"/>
      <c r="AD114" s="876"/>
      <c r="AE114" s="1007"/>
      <c r="AG114" s="1154" t="s">
        <v>828</v>
      </c>
      <c r="AH114" s="1155"/>
      <c r="AI114" s="1032">
        <v>4.2</v>
      </c>
      <c r="AJ114" s="1033" t="s">
        <v>799</v>
      </c>
    </row>
    <row r="115" spans="2:36" ht="18" customHeight="1">
      <c r="B115" s="1822"/>
      <c r="C115" s="1791"/>
      <c r="D115" s="1792"/>
      <c r="E115" s="1797" t="s">
        <v>828</v>
      </c>
      <c r="F115" s="1762"/>
      <c r="G115" s="1139" t="s">
        <v>787</v>
      </c>
      <c r="H115" s="1018"/>
      <c r="I115" s="1152"/>
      <c r="J115" s="962"/>
      <c r="K115" s="961"/>
      <c r="L115" s="962"/>
      <c r="M115" s="962"/>
      <c r="N115" s="962"/>
      <c r="O115" s="961"/>
      <c r="P115" s="962"/>
      <c r="Q115" s="962"/>
      <c r="R115" s="872"/>
      <c r="S115" s="1005"/>
      <c r="T115" s="1142">
        <f>'管工（土量2）400'!AE19</f>
        <v>1677.3400000000001</v>
      </c>
      <c r="U115" s="1005"/>
      <c r="V115" s="962"/>
      <c r="W115" s="962"/>
      <c r="X115" s="962"/>
      <c r="Y115" s="1006">
        <f t="shared" si="21"/>
        <v>1677.3400000000001</v>
      </c>
      <c r="Z115" s="1153"/>
      <c r="AA115" s="1017"/>
      <c r="AB115" s="875"/>
      <c r="AC115" s="876"/>
      <c r="AD115" s="876"/>
      <c r="AE115" s="1007"/>
      <c r="AG115" s="1154" t="s">
        <v>828</v>
      </c>
      <c r="AH115" s="1155"/>
      <c r="AI115" s="1032">
        <v>4.2</v>
      </c>
      <c r="AJ115" s="1033" t="s">
        <v>799</v>
      </c>
    </row>
    <row r="116" spans="2:36" ht="18" customHeight="1" thickBot="1">
      <c r="B116" s="1822"/>
      <c r="C116" s="1791"/>
      <c r="D116" s="1792"/>
      <c r="E116" s="1797" t="s">
        <v>828</v>
      </c>
      <c r="F116" s="1762"/>
      <c r="G116" s="1139" t="s">
        <v>787</v>
      </c>
      <c r="H116" s="1018"/>
      <c r="I116" s="1019"/>
      <c r="J116" s="962"/>
      <c r="K116" s="961"/>
      <c r="L116" s="962"/>
      <c r="M116" s="962"/>
      <c r="N116" s="962"/>
      <c r="O116" s="961"/>
      <c r="P116" s="962"/>
      <c r="Q116" s="962"/>
      <c r="R116" s="872"/>
      <c r="S116" s="1005"/>
      <c r="T116" s="1005"/>
      <c r="U116" s="1156"/>
      <c r="V116" s="962"/>
      <c r="W116" s="962"/>
      <c r="X116" s="962"/>
      <c r="Y116" s="1006">
        <f t="shared" si="21"/>
        <v>0</v>
      </c>
      <c r="Z116" s="1153"/>
      <c r="AA116" s="1017"/>
      <c r="AB116" s="875"/>
      <c r="AC116" s="876"/>
      <c r="AD116" s="876"/>
      <c r="AE116" s="1007"/>
      <c r="AG116" s="1157" t="s">
        <v>828</v>
      </c>
      <c r="AH116" s="1158"/>
      <c r="AI116" s="1051">
        <v>4.2</v>
      </c>
      <c r="AJ116" s="1090" t="s">
        <v>799</v>
      </c>
    </row>
    <row r="117" spans="2:36" ht="18" customHeight="1" thickBot="1">
      <c r="B117" s="1842"/>
      <c r="C117" s="1793"/>
      <c r="D117" s="1794"/>
      <c r="E117" s="1159"/>
      <c r="F117" s="1160"/>
      <c r="G117" s="1161"/>
      <c r="H117" s="1162"/>
      <c r="I117" s="1163"/>
      <c r="J117" s="1813"/>
      <c r="K117" s="1814"/>
      <c r="L117" s="1814"/>
      <c r="M117" s="1814"/>
      <c r="N117" s="1814"/>
      <c r="O117" s="1814"/>
      <c r="P117" s="1814"/>
      <c r="Q117" s="1814"/>
      <c r="R117" s="1814"/>
      <c r="S117" s="1814"/>
      <c r="T117" s="1814"/>
      <c r="U117" s="1814"/>
      <c r="V117" s="1814"/>
      <c r="W117" s="1814"/>
      <c r="X117" s="1815"/>
      <c r="Y117" s="1164">
        <f>SUM(Y112:Y116)</f>
        <v>3014.4</v>
      </c>
      <c r="Z117" s="1165">
        <f>SUM(AB117:AE117)</f>
        <v>3010</v>
      </c>
      <c r="AA117" s="853"/>
      <c r="AB117" s="999">
        <f>IF($Y117&lt;1,ROUND($Y117,1),0)</f>
        <v>0</v>
      </c>
      <c r="AC117" s="1000">
        <f t="shared" si="18"/>
        <v>0</v>
      </c>
      <c r="AD117" s="1000">
        <f t="shared" ref="AD117" si="22">IF($Y117&gt;=10,ROUND($Y117,-1),0)</f>
        <v>3010</v>
      </c>
      <c r="AE117" s="1166"/>
    </row>
    <row r="118" spans="2:36" ht="18" customHeight="1">
      <c r="B118" s="1822" t="s">
        <v>829</v>
      </c>
      <c r="C118" s="1776" t="s">
        <v>830</v>
      </c>
      <c r="D118" s="1685"/>
      <c r="E118" s="1823" t="s">
        <v>828</v>
      </c>
      <c r="F118" s="1824"/>
      <c r="G118" s="1095" t="s">
        <v>787</v>
      </c>
      <c r="H118" s="1095"/>
      <c r="I118" s="1167"/>
      <c r="J118" s="1075"/>
      <c r="K118" s="1074"/>
      <c r="L118" s="1075"/>
      <c r="M118" s="1075"/>
      <c r="N118" s="1075"/>
      <c r="O118" s="1074"/>
      <c r="P118" s="1075"/>
      <c r="Q118" s="1075"/>
      <c r="R118" s="1072">
        <f>'管工（土量2）50'!AE24</f>
        <v>22.77</v>
      </c>
      <c r="S118" s="1075"/>
      <c r="T118" s="1075"/>
      <c r="U118" s="1075"/>
      <c r="V118" s="1075"/>
      <c r="W118" s="1075"/>
      <c r="X118" s="1075"/>
      <c r="Y118" s="1099">
        <f>SUM(J118:X118)</f>
        <v>22.77</v>
      </c>
      <c r="Z118" s="1149"/>
      <c r="AA118" s="1017"/>
      <c r="AB118" s="865"/>
      <c r="AC118" s="866"/>
      <c r="AD118" s="866"/>
      <c r="AE118" s="1004"/>
    </row>
    <row r="119" spans="2:36" ht="18" customHeight="1">
      <c r="B119" s="1822"/>
      <c r="C119" s="1768"/>
      <c r="D119" s="1667"/>
      <c r="E119" s="1797" t="s">
        <v>828</v>
      </c>
      <c r="F119" s="1762"/>
      <c r="G119" s="1139" t="s">
        <v>787</v>
      </c>
      <c r="H119" s="1139"/>
      <c r="I119" s="1168"/>
      <c r="J119" s="872"/>
      <c r="K119" s="871"/>
      <c r="L119" s="872"/>
      <c r="M119" s="872"/>
      <c r="N119" s="872"/>
      <c r="O119" s="871"/>
      <c r="P119" s="872"/>
      <c r="Q119" s="872"/>
      <c r="R119" s="872"/>
      <c r="S119" s="1156">
        <f>'管工（土量2）75'!AE24</f>
        <v>1299.8599999999999</v>
      </c>
      <c r="T119" s="872"/>
      <c r="U119" s="872"/>
      <c r="V119" s="872"/>
      <c r="W119" s="872"/>
      <c r="X119" s="872"/>
      <c r="Y119" s="1006">
        <f>SUM(J119:X119)</f>
        <v>1299.8599999999999</v>
      </c>
      <c r="Z119" s="1153"/>
      <c r="AA119" s="1017"/>
      <c r="AB119" s="875"/>
      <c r="AC119" s="876"/>
      <c r="AD119" s="876"/>
      <c r="AE119" s="1007"/>
    </row>
    <row r="120" spans="2:36" ht="18" customHeight="1">
      <c r="B120" s="1822"/>
      <c r="C120" s="1768"/>
      <c r="D120" s="1667"/>
      <c r="E120" s="1797" t="s">
        <v>828</v>
      </c>
      <c r="F120" s="1762"/>
      <c r="G120" s="1139" t="s">
        <v>787</v>
      </c>
      <c r="H120" s="1139"/>
      <c r="I120" s="1169"/>
      <c r="J120" s="1170"/>
      <c r="K120" s="871"/>
      <c r="L120" s="872"/>
      <c r="M120" s="872"/>
      <c r="N120" s="872"/>
      <c r="O120" s="871"/>
      <c r="P120" s="872"/>
      <c r="Q120" s="872"/>
      <c r="R120" s="872"/>
      <c r="S120" s="872"/>
      <c r="T120" s="1156">
        <f>'管工（土量2）400'!AE24</f>
        <v>1465.8</v>
      </c>
      <c r="U120" s="872"/>
      <c r="V120" s="872"/>
      <c r="W120" s="872"/>
      <c r="X120" s="872"/>
      <c r="Y120" s="1006">
        <f>SUM(J120:X120)</f>
        <v>1465.8</v>
      </c>
      <c r="Z120" s="1153"/>
      <c r="AA120" s="1017"/>
      <c r="AB120" s="875"/>
      <c r="AC120" s="876"/>
      <c r="AD120" s="876"/>
      <c r="AE120" s="1007"/>
    </row>
    <row r="121" spans="2:36" ht="18" customHeight="1">
      <c r="B121" s="1822"/>
      <c r="C121" s="1768"/>
      <c r="D121" s="1667"/>
      <c r="E121" s="1797" t="s">
        <v>828</v>
      </c>
      <c r="F121" s="1762"/>
      <c r="G121" s="1139" t="s">
        <v>787</v>
      </c>
      <c r="H121" s="1139"/>
      <c r="I121" s="1169"/>
      <c r="J121" s="1170"/>
      <c r="K121" s="871"/>
      <c r="L121" s="872"/>
      <c r="M121" s="872"/>
      <c r="N121" s="872"/>
      <c r="O121" s="871"/>
      <c r="P121" s="872"/>
      <c r="Q121" s="872"/>
      <c r="R121" s="872"/>
      <c r="S121" s="872"/>
      <c r="T121" s="872"/>
      <c r="U121" s="1156"/>
      <c r="V121" s="872"/>
      <c r="W121" s="872"/>
      <c r="X121" s="872"/>
      <c r="Y121" s="1006">
        <f>SUM(J121:X121)</f>
        <v>0</v>
      </c>
      <c r="Z121" s="1171"/>
      <c r="AA121" s="1017"/>
      <c r="AB121" s="875"/>
      <c r="AC121" s="876"/>
      <c r="AD121" s="876"/>
      <c r="AE121" s="1007"/>
    </row>
    <row r="122" spans="2:36" ht="18" customHeight="1" thickBot="1">
      <c r="B122" s="1822"/>
      <c r="C122" s="1769"/>
      <c r="D122" s="1670"/>
      <c r="E122" s="1159"/>
      <c r="F122" s="1160"/>
      <c r="G122" s="1161"/>
      <c r="H122" s="1162"/>
      <c r="I122" s="1163"/>
      <c r="J122" s="1813"/>
      <c r="K122" s="1814"/>
      <c r="L122" s="1814"/>
      <c r="M122" s="1814"/>
      <c r="N122" s="1814"/>
      <c r="O122" s="1814"/>
      <c r="P122" s="1814"/>
      <c r="Q122" s="1814"/>
      <c r="R122" s="1814"/>
      <c r="S122" s="1814"/>
      <c r="T122" s="1814"/>
      <c r="U122" s="1814"/>
      <c r="V122" s="1814"/>
      <c r="W122" s="1814"/>
      <c r="X122" s="1815"/>
      <c r="Y122" s="1164">
        <f>SUM(Y118:Y121)</f>
        <v>2788.43</v>
      </c>
      <c r="Z122" s="1165">
        <f>SUM(AB122:AE122)</f>
        <v>2800</v>
      </c>
      <c r="AA122" s="853"/>
      <c r="AB122" s="1044">
        <f>IF($Y122&lt;1,ROUND($Y122,1),0)</f>
        <v>0</v>
      </c>
      <c r="AC122" s="1045">
        <f t="shared" si="18"/>
        <v>0</v>
      </c>
      <c r="AD122" s="1045">
        <f>IF(AND($Y122&gt;=10,$Y122&lt;1000),ROUND($Y122,-1),0)</f>
        <v>0</v>
      </c>
      <c r="AE122" s="1172">
        <f>IF($Y122&gt;=1000,ROUND($Y122,-2),0)</f>
        <v>2800</v>
      </c>
    </row>
    <row r="123" spans="2:36" ht="18" customHeight="1">
      <c r="B123" s="1822"/>
      <c r="C123" s="1825" t="s">
        <v>831</v>
      </c>
      <c r="D123" s="1826"/>
      <c r="E123" s="1811" t="s">
        <v>828</v>
      </c>
      <c r="F123" s="1761"/>
      <c r="G123" s="1091" t="s">
        <v>787</v>
      </c>
      <c r="H123" s="1053"/>
      <c r="I123" s="1173"/>
      <c r="J123" s="1075"/>
      <c r="K123" s="1074"/>
      <c r="L123" s="1075"/>
      <c r="M123" s="1075"/>
      <c r="N123" s="1075"/>
      <c r="O123" s="1074"/>
      <c r="P123" s="1075"/>
      <c r="Q123" s="1075"/>
      <c r="R123" s="1174">
        <f>R118</f>
        <v>22.77</v>
      </c>
      <c r="S123" s="1175"/>
      <c r="T123" s="1175"/>
      <c r="U123" s="1175"/>
      <c r="V123" s="1075"/>
      <c r="W123" s="1075"/>
      <c r="X123" s="1075"/>
      <c r="Y123" s="1099">
        <f>SUM(J123:X123)</f>
        <v>22.77</v>
      </c>
      <c r="Z123" s="1149"/>
      <c r="AA123" s="1017"/>
      <c r="AB123" s="865"/>
      <c r="AC123" s="866"/>
      <c r="AD123" s="866"/>
      <c r="AE123" s="1004"/>
      <c r="AG123" s="1150" t="s">
        <v>828</v>
      </c>
      <c r="AH123" s="1176"/>
      <c r="AI123" s="1027">
        <v>4.2</v>
      </c>
      <c r="AJ123" s="1028" t="s">
        <v>799</v>
      </c>
    </row>
    <row r="124" spans="2:36" ht="18" customHeight="1" thickBot="1">
      <c r="B124" s="1822"/>
      <c r="C124" s="1827"/>
      <c r="D124" s="1828"/>
      <c r="E124" s="1797" t="s">
        <v>828</v>
      </c>
      <c r="F124" s="1762"/>
      <c r="G124" s="1139" t="s">
        <v>787</v>
      </c>
      <c r="H124" s="1018"/>
      <c r="I124" s="1177"/>
      <c r="J124" s="872"/>
      <c r="K124" s="871"/>
      <c r="L124" s="872"/>
      <c r="M124" s="872"/>
      <c r="N124" s="872"/>
      <c r="O124" s="871"/>
      <c r="P124" s="872"/>
      <c r="Q124" s="872"/>
      <c r="R124" s="872"/>
      <c r="S124" s="1178">
        <f>S119</f>
        <v>1299.8599999999999</v>
      </c>
      <c r="T124" s="1005"/>
      <c r="U124" s="1005"/>
      <c r="V124" s="872"/>
      <c r="W124" s="872"/>
      <c r="X124" s="872"/>
      <c r="Y124" s="1006">
        <f>SUM(J124:X124)</f>
        <v>1299.8599999999999</v>
      </c>
      <c r="Z124" s="1153"/>
      <c r="AA124" s="1017"/>
      <c r="AB124" s="875"/>
      <c r="AC124" s="876"/>
      <c r="AD124" s="876"/>
      <c r="AE124" s="1007"/>
      <c r="AG124" s="1157" t="s">
        <v>828</v>
      </c>
      <c r="AH124" s="1179"/>
      <c r="AI124" s="1051">
        <v>4.2</v>
      </c>
      <c r="AJ124" s="1090" t="s">
        <v>799</v>
      </c>
    </row>
    <row r="125" spans="2:36" ht="18" customHeight="1" thickBot="1">
      <c r="B125" s="1822"/>
      <c r="C125" s="1827"/>
      <c r="D125" s="1828"/>
      <c r="E125" s="1797" t="s">
        <v>828</v>
      </c>
      <c r="F125" s="1762"/>
      <c r="G125" s="1139" t="s">
        <v>787</v>
      </c>
      <c r="H125" s="1018"/>
      <c r="I125" s="1177"/>
      <c r="J125" s="872"/>
      <c r="K125" s="871"/>
      <c r="L125" s="872"/>
      <c r="M125" s="872"/>
      <c r="N125" s="872"/>
      <c r="O125" s="871"/>
      <c r="P125" s="872"/>
      <c r="Q125" s="872"/>
      <c r="R125" s="872"/>
      <c r="S125" s="1005"/>
      <c r="T125" s="1178">
        <f>T120</f>
        <v>1465.8</v>
      </c>
      <c r="U125" s="1005"/>
      <c r="V125" s="872"/>
      <c r="W125" s="872"/>
      <c r="X125" s="872"/>
      <c r="Y125" s="1006">
        <f>SUM(J125:X125)</f>
        <v>1465.8</v>
      </c>
      <c r="Z125" s="1153"/>
      <c r="AA125" s="1017"/>
      <c r="AB125" s="875"/>
      <c r="AC125" s="876"/>
      <c r="AD125" s="876"/>
      <c r="AE125" s="1007"/>
      <c r="AG125" s="1157" t="s">
        <v>828</v>
      </c>
      <c r="AH125" s="1179"/>
      <c r="AI125" s="1051">
        <v>4.2</v>
      </c>
      <c r="AJ125" s="1090" t="s">
        <v>799</v>
      </c>
    </row>
    <row r="126" spans="2:36" ht="18" customHeight="1" thickBot="1">
      <c r="B126" s="1822"/>
      <c r="C126" s="1827"/>
      <c r="D126" s="1828"/>
      <c r="E126" s="1823" t="s">
        <v>828</v>
      </c>
      <c r="F126" s="1829"/>
      <c r="G126" s="1095" t="s">
        <v>787</v>
      </c>
      <c r="H126" s="1180"/>
      <c r="I126" s="1181"/>
      <c r="J126" s="1075"/>
      <c r="K126" s="1074"/>
      <c r="L126" s="1075"/>
      <c r="M126" s="1075"/>
      <c r="N126" s="1075"/>
      <c r="O126" s="1074"/>
      <c r="P126" s="1075"/>
      <c r="Q126" s="1075"/>
      <c r="R126" s="1075"/>
      <c r="S126" s="1175"/>
      <c r="T126" s="1175"/>
      <c r="U126" s="1182">
        <f>U121</f>
        <v>0</v>
      </c>
      <c r="V126" s="1075"/>
      <c r="W126" s="1075"/>
      <c r="X126" s="1075"/>
      <c r="Y126" s="1099">
        <f>SUM(J126:X126)</f>
        <v>0</v>
      </c>
      <c r="Z126" s="1153"/>
      <c r="AA126" s="1017"/>
      <c r="AB126" s="875"/>
      <c r="AC126" s="876"/>
      <c r="AD126" s="876"/>
      <c r="AE126" s="1007"/>
      <c r="AG126" s="1157" t="s">
        <v>828</v>
      </c>
      <c r="AH126" s="1179"/>
      <c r="AI126" s="1051">
        <v>4.2</v>
      </c>
      <c r="AJ126" s="1090" t="s">
        <v>799</v>
      </c>
    </row>
    <row r="127" spans="2:36" ht="18" customHeight="1" thickBot="1">
      <c r="B127" s="1822"/>
      <c r="C127" s="1827"/>
      <c r="D127" s="1828"/>
      <c r="E127" s="1159"/>
      <c r="F127" s="1160"/>
      <c r="G127" s="1161"/>
      <c r="H127" s="1162"/>
      <c r="I127" s="1163"/>
      <c r="J127" s="1813"/>
      <c r="K127" s="1814"/>
      <c r="L127" s="1814"/>
      <c r="M127" s="1814"/>
      <c r="N127" s="1814"/>
      <c r="O127" s="1814"/>
      <c r="P127" s="1814"/>
      <c r="Q127" s="1814"/>
      <c r="R127" s="1814"/>
      <c r="S127" s="1814"/>
      <c r="T127" s="1814"/>
      <c r="U127" s="1814"/>
      <c r="V127" s="1814"/>
      <c r="W127" s="1814"/>
      <c r="X127" s="1815"/>
      <c r="Y127" s="1164">
        <f>SUM(Y123:Y126)</f>
        <v>2788.43</v>
      </c>
      <c r="Z127" s="1165">
        <f>SUM(AB127:AE127)</f>
        <v>2790</v>
      </c>
      <c r="AA127" s="853"/>
      <c r="AB127" s="886">
        <f t="shared" si="17"/>
        <v>0</v>
      </c>
      <c r="AC127" s="887">
        <f t="shared" si="18"/>
        <v>0</v>
      </c>
      <c r="AD127" s="887">
        <f>IF($Y127&gt;=10,ROUND($Y127,-1),0)</f>
        <v>2790</v>
      </c>
      <c r="AE127" s="1014"/>
    </row>
    <row r="128" spans="2:36" ht="18" customHeight="1">
      <c r="B128" s="1822"/>
      <c r="C128" s="1816" t="s">
        <v>832</v>
      </c>
      <c r="D128" s="1817"/>
      <c r="E128" s="1811" t="s">
        <v>95</v>
      </c>
      <c r="F128" s="1761"/>
      <c r="G128" s="1095" t="s">
        <v>787</v>
      </c>
      <c r="H128" s="1095" t="s">
        <v>833</v>
      </c>
      <c r="I128" s="1096"/>
      <c r="J128" s="902">
        <f>'試掘（土50'!AD26</f>
        <v>1.78</v>
      </c>
      <c r="K128" s="903"/>
      <c r="L128" s="902"/>
      <c r="M128" s="902">
        <f>'試掘（土400'!AD26</f>
        <v>67.459999999999994</v>
      </c>
      <c r="N128" s="902"/>
      <c r="O128" s="904"/>
      <c r="P128" s="902"/>
      <c r="Q128" s="905"/>
      <c r="R128" s="916"/>
      <c r="S128" s="926"/>
      <c r="T128" s="926"/>
      <c r="U128" s="926"/>
      <c r="V128" s="905"/>
      <c r="W128" s="905"/>
      <c r="X128" s="905"/>
      <c r="Y128" s="1099">
        <f t="shared" ref="Y128:Y145" si="23">SUM(J128:X128)</f>
        <v>69.239999999999995</v>
      </c>
      <c r="Z128" s="1062">
        <f t="shared" si="10"/>
        <v>70</v>
      </c>
      <c r="AA128" s="1141"/>
      <c r="AB128" s="908">
        <f t="shared" si="17"/>
        <v>0</v>
      </c>
      <c r="AC128" s="909">
        <f t="shared" si="18"/>
        <v>0</v>
      </c>
      <c r="AD128" s="909">
        <f>IF(AND($Y128&gt;=10,$Y128&lt;1000),ROUND($Y128,-1),0)</f>
        <v>70</v>
      </c>
      <c r="AE128" s="1063">
        <f>IF($Y128&gt;=1000,ROUND($Y128,-2),0)</f>
        <v>0</v>
      </c>
    </row>
    <row r="129" spans="2:36" ht="18" customHeight="1">
      <c r="B129" s="1822"/>
      <c r="C129" s="1818"/>
      <c r="D129" s="1819"/>
      <c r="E129" s="1797" t="s">
        <v>95</v>
      </c>
      <c r="F129" s="1762"/>
      <c r="G129" s="1139" t="s">
        <v>787</v>
      </c>
      <c r="H129" s="1095" t="s">
        <v>833</v>
      </c>
      <c r="I129" s="1140"/>
      <c r="J129" s="916"/>
      <c r="K129" s="915"/>
      <c r="L129" s="916"/>
      <c r="M129" s="916"/>
      <c r="N129" s="916"/>
      <c r="O129" s="966"/>
      <c r="P129" s="916"/>
      <c r="Q129" s="967"/>
      <c r="R129" s="967">
        <f>'管工（土量2）50'!AE33</f>
        <v>20.22</v>
      </c>
      <c r="S129" s="1005"/>
      <c r="T129" s="1005"/>
      <c r="U129" s="928"/>
      <c r="V129" s="916"/>
      <c r="W129" s="916"/>
      <c r="X129" s="916"/>
      <c r="Y129" s="1006">
        <f t="shared" si="23"/>
        <v>20.22</v>
      </c>
      <c r="Z129" s="1025">
        <f>SUM(AB129:AE129)</f>
        <v>20</v>
      </c>
      <c r="AA129" s="1141"/>
      <c r="AB129" s="875">
        <f t="shared" si="17"/>
        <v>0</v>
      </c>
      <c r="AC129" s="876">
        <f t="shared" si="18"/>
        <v>0</v>
      </c>
      <c r="AD129" s="876">
        <f t="shared" ref="AD129:AD139" si="24">IF(AND($Y129&gt;=10,$Y129&lt;1000),ROUND($Y129,-1),0)</f>
        <v>20</v>
      </c>
      <c r="AE129" s="1007">
        <f t="shared" ref="AE129:AE139" si="25">IF($Y129&gt;=1000,ROUND($Y129,-2),0)</f>
        <v>0</v>
      </c>
    </row>
    <row r="130" spans="2:36" ht="18" customHeight="1">
      <c r="B130" s="1822"/>
      <c r="C130" s="1818"/>
      <c r="D130" s="1819"/>
      <c r="E130" s="1797" t="s">
        <v>95</v>
      </c>
      <c r="F130" s="1762"/>
      <c r="G130" s="1139" t="s">
        <v>787</v>
      </c>
      <c r="H130" s="1095" t="s">
        <v>833</v>
      </c>
      <c r="I130" s="1140"/>
      <c r="J130" s="916"/>
      <c r="K130" s="915"/>
      <c r="L130" s="916"/>
      <c r="M130" s="916"/>
      <c r="N130" s="916"/>
      <c r="O130" s="915"/>
      <c r="P130" s="916"/>
      <c r="Q130" s="916"/>
      <c r="R130" s="916"/>
      <c r="S130" s="1070">
        <f>'管工（土量2）75'!AE33</f>
        <v>1169.8699999999999</v>
      </c>
      <c r="T130" s="1005"/>
      <c r="U130" s="928"/>
      <c r="V130" s="916"/>
      <c r="W130" s="916"/>
      <c r="X130" s="916"/>
      <c r="Y130" s="1006">
        <f t="shared" si="23"/>
        <v>1169.8699999999999</v>
      </c>
      <c r="Z130" s="1025">
        <f t="shared" si="10"/>
        <v>1200</v>
      </c>
      <c r="AA130" s="1141"/>
      <c r="AB130" s="875">
        <f t="shared" si="17"/>
        <v>0</v>
      </c>
      <c r="AC130" s="876">
        <f t="shared" si="18"/>
        <v>0</v>
      </c>
      <c r="AD130" s="876">
        <f t="shared" si="24"/>
        <v>0</v>
      </c>
      <c r="AE130" s="1007">
        <f t="shared" si="25"/>
        <v>1200</v>
      </c>
    </row>
    <row r="131" spans="2:36" ht="18" customHeight="1">
      <c r="B131" s="1822"/>
      <c r="C131" s="1818"/>
      <c r="D131" s="1819"/>
      <c r="E131" s="1797" t="s">
        <v>95</v>
      </c>
      <c r="F131" s="1762"/>
      <c r="G131" s="1139" t="s">
        <v>787</v>
      </c>
      <c r="H131" s="1095" t="s">
        <v>833</v>
      </c>
      <c r="I131" s="1140"/>
      <c r="J131" s="916"/>
      <c r="K131" s="915"/>
      <c r="L131" s="916"/>
      <c r="M131" s="916"/>
      <c r="N131" s="916"/>
      <c r="O131" s="915"/>
      <c r="P131" s="916"/>
      <c r="Q131" s="916"/>
      <c r="R131" s="916"/>
      <c r="S131" s="1005"/>
      <c r="T131" s="1142">
        <f>'管工（土量2）400'!AE33</f>
        <v>1305.7199999999998</v>
      </c>
      <c r="U131" s="928"/>
      <c r="V131" s="916"/>
      <c r="W131" s="916"/>
      <c r="X131" s="916"/>
      <c r="Y131" s="1006">
        <f t="shared" si="23"/>
        <v>1305.7199999999998</v>
      </c>
      <c r="Z131" s="1025">
        <f t="shared" si="10"/>
        <v>1300</v>
      </c>
      <c r="AA131" s="1141"/>
      <c r="AB131" s="875">
        <f t="shared" si="17"/>
        <v>0</v>
      </c>
      <c r="AC131" s="876">
        <f t="shared" si="18"/>
        <v>0</v>
      </c>
      <c r="AD131" s="876">
        <f t="shared" si="24"/>
        <v>0</v>
      </c>
      <c r="AE131" s="1007">
        <f t="shared" si="25"/>
        <v>1300</v>
      </c>
    </row>
    <row r="132" spans="2:36" ht="18" customHeight="1">
      <c r="B132" s="1822"/>
      <c r="C132" s="1818"/>
      <c r="D132" s="1819"/>
      <c r="E132" s="1797" t="s">
        <v>95</v>
      </c>
      <c r="F132" s="1762"/>
      <c r="G132" s="1139" t="s">
        <v>787</v>
      </c>
      <c r="H132" s="1095" t="s">
        <v>833</v>
      </c>
      <c r="I132" s="1140"/>
      <c r="J132" s="916"/>
      <c r="K132" s="915"/>
      <c r="L132" s="916"/>
      <c r="M132" s="916"/>
      <c r="N132" s="916"/>
      <c r="O132" s="915"/>
      <c r="P132" s="916"/>
      <c r="Q132" s="916"/>
      <c r="R132" s="916"/>
      <c r="S132" s="928"/>
      <c r="T132" s="928"/>
      <c r="U132" s="981"/>
      <c r="V132" s="916"/>
      <c r="W132" s="916"/>
      <c r="X132" s="916"/>
      <c r="Y132" s="1006">
        <f t="shared" si="23"/>
        <v>0</v>
      </c>
      <c r="Z132" s="1025">
        <f t="shared" si="10"/>
        <v>0</v>
      </c>
      <c r="AA132" s="1141"/>
      <c r="AB132" s="875">
        <f t="shared" si="17"/>
        <v>0</v>
      </c>
      <c r="AC132" s="876">
        <f t="shared" si="18"/>
        <v>0</v>
      </c>
      <c r="AD132" s="876">
        <f t="shared" si="24"/>
        <v>0</v>
      </c>
      <c r="AE132" s="1007">
        <f t="shared" si="25"/>
        <v>0</v>
      </c>
    </row>
    <row r="133" spans="2:36" ht="18" customHeight="1">
      <c r="B133" s="1822"/>
      <c r="C133" s="1818"/>
      <c r="D133" s="1819"/>
      <c r="E133" s="1797" t="s">
        <v>834</v>
      </c>
      <c r="F133" s="1762"/>
      <c r="G133" s="1139" t="s">
        <v>787</v>
      </c>
      <c r="H133" s="1095" t="s">
        <v>833</v>
      </c>
      <c r="I133" s="1140"/>
      <c r="J133" s="1183"/>
      <c r="K133" s="1184"/>
      <c r="L133" s="1183"/>
      <c r="M133" s="1183"/>
      <c r="N133" s="1183"/>
      <c r="O133" s="915"/>
      <c r="P133" s="1183"/>
      <c r="Q133" s="916"/>
      <c r="R133" s="916"/>
      <c r="S133" s="928"/>
      <c r="T133" s="928"/>
      <c r="U133" s="928"/>
      <c r="V133" s="916"/>
      <c r="W133" s="916"/>
      <c r="X133" s="916"/>
      <c r="Y133" s="1006">
        <f t="shared" si="23"/>
        <v>0</v>
      </c>
      <c r="Z133" s="1025">
        <f>SUM(AB133:AE133)</f>
        <v>0</v>
      </c>
      <c r="AA133" s="1141"/>
      <c r="AB133" s="875">
        <f t="shared" si="17"/>
        <v>0</v>
      </c>
      <c r="AC133" s="876">
        <f t="shared" si="18"/>
        <v>0</v>
      </c>
      <c r="AD133" s="876">
        <f t="shared" si="24"/>
        <v>0</v>
      </c>
      <c r="AE133" s="1007">
        <f t="shared" si="25"/>
        <v>0</v>
      </c>
    </row>
    <row r="134" spans="2:36" ht="18" customHeight="1">
      <c r="B134" s="1822"/>
      <c r="C134" s="1818"/>
      <c r="D134" s="1819"/>
      <c r="E134" s="1797" t="s">
        <v>834</v>
      </c>
      <c r="F134" s="1762"/>
      <c r="G134" s="1139" t="s">
        <v>787</v>
      </c>
      <c r="H134" s="1095" t="s">
        <v>833</v>
      </c>
      <c r="I134" s="1140"/>
      <c r="J134" s="916"/>
      <c r="K134" s="915"/>
      <c r="L134" s="916"/>
      <c r="M134" s="916"/>
      <c r="N134" s="916"/>
      <c r="O134" s="1184"/>
      <c r="P134" s="916"/>
      <c r="Q134" s="1185"/>
      <c r="R134" s="1185"/>
      <c r="S134" s="928"/>
      <c r="T134" s="928"/>
      <c r="U134" s="928"/>
      <c r="V134" s="916"/>
      <c r="W134" s="916"/>
      <c r="X134" s="916"/>
      <c r="Y134" s="1006">
        <f t="shared" si="23"/>
        <v>0</v>
      </c>
      <c r="Z134" s="1025">
        <f t="shared" si="10"/>
        <v>0</v>
      </c>
      <c r="AA134" s="1141"/>
      <c r="AB134" s="875">
        <f t="shared" si="17"/>
        <v>0</v>
      </c>
      <c r="AC134" s="876">
        <f t="shared" si="18"/>
        <v>0</v>
      </c>
      <c r="AD134" s="876">
        <f t="shared" si="24"/>
        <v>0</v>
      </c>
      <c r="AE134" s="1007">
        <f t="shared" si="25"/>
        <v>0</v>
      </c>
    </row>
    <row r="135" spans="2:36" ht="18" customHeight="1">
      <c r="B135" s="1822"/>
      <c r="C135" s="1818"/>
      <c r="D135" s="1819"/>
      <c r="E135" s="1797" t="s">
        <v>834</v>
      </c>
      <c r="F135" s="1762"/>
      <c r="G135" s="1139" t="s">
        <v>787</v>
      </c>
      <c r="H135" s="1095" t="s">
        <v>833</v>
      </c>
      <c r="I135" s="1140"/>
      <c r="J135" s="916"/>
      <c r="K135" s="915"/>
      <c r="L135" s="916"/>
      <c r="M135" s="916"/>
      <c r="N135" s="916"/>
      <c r="O135" s="915"/>
      <c r="P135" s="916"/>
      <c r="Q135" s="916"/>
      <c r="R135" s="916"/>
      <c r="S135" s="1186"/>
      <c r="T135" s="928"/>
      <c r="U135" s="928"/>
      <c r="V135" s="916"/>
      <c r="W135" s="916"/>
      <c r="X135" s="916"/>
      <c r="Y135" s="1006">
        <f t="shared" si="23"/>
        <v>0</v>
      </c>
      <c r="Z135" s="1025">
        <f t="shared" si="10"/>
        <v>0</v>
      </c>
      <c r="AA135" s="1141"/>
      <c r="AB135" s="875">
        <f t="shared" si="17"/>
        <v>0</v>
      </c>
      <c r="AC135" s="876">
        <f t="shared" si="18"/>
        <v>0</v>
      </c>
      <c r="AD135" s="876">
        <f t="shared" si="24"/>
        <v>0</v>
      </c>
      <c r="AE135" s="1007">
        <f t="shared" si="25"/>
        <v>0</v>
      </c>
    </row>
    <row r="136" spans="2:36" ht="18" customHeight="1">
      <c r="B136" s="1822"/>
      <c r="C136" s="1818"/>
      <c r="D136" s="1819"/>
      <c r="E136" s="1797" t="s">
        <v>834</v>
      </c>
      <c r="F136" s="1762"/>
      <c r="G136" s="1139" t="s">
        <v>787</v>
      </c>
      <c r="H136" s="1095" t="s">
        <v>833</v>
      </c>
      <c r="I136" s="1140"/>
      <c r="J136" s="916"/>
      <c r="K136" s="915"/>
      <c r="L136" s="916"/>
      <c r="M136" s="916"/>
      <c r="N136" s="916"/>
      <c r="O136" s="915"/>
      <c r="P136" s="916"/>
      <c r="Q136" s="916"/>
      <c r="R136" s="916"/>
      <c r="S136" s="928"/>
      <c r="T136" s="1186"/>
      <c r="U136" s="928"/>
      <c r="V136" s="916"/>
      <c r="W136" s="916"/>
      <c r="X136" s="916"/>
      <c r="Y136" s="1006">
        <f t="shared" si="23"/>
        <v>0</v>
      </c>
      <c r="Z136" s="1025">
        <f t="shared" si="10"/>
        <v>0</v>
      </c>
      <c r="AA136" s="1141"/>
      <c r="AB136" s="875">
        <f t="shared" si="17"/>
        <v>0</v>
      </c>
      <c r="AC136" s="876">
        <f t="shared" si="18"/>
        <v>0</v>
      </c>
      <c r="AD136" s="876">
        <f t="shared" si="24"/>
        <v>0</v>
      </c>
      <c r="AE136" s="1007">
        <f t="shared" si="25"/>
        <v>0</v>
      </c>
    </row>
    <row r="137" spans="2:36" ht="18" customHeight="1">
      <c r="B137" s="1822"/>
      <c r="C137" s="1818"/>
      <c r="D137" s="1819"/>
      <c r="E137" s="1797" t="s">
        <v>834</v>
      </c>
      <c r="F137" s="1762"/>
      <c r="G137" s="1139" t="s">
        <v>787</v>
      </c>
      <c r="H137" s="1095" t="s">
        <v>833</v>
      </c>
      <c r="I137" s="1140"/>
      <c r="J137" s="916"/>
      <c r="K137" s="915"/>
      <c r="L137" s="916"/>
      <c r="M137" s="916"/>
      <c r="N137" s="916"/>
      <c r="O137" s="915"/>
      <c r="P137" s="916"/>
      <c r="Q137" s="916"/>
      <c r="R137" s="916"/>
      <c r="S137" s="928"/>
      <c r="T137" s="928"/>
      <c r="U137" s="1186"/>
      <c r="V137" s="916"/>
      <c r="W137" s="916"/>
      <c r="X137" s="916"/>
      <c r="Y137" s="1006">
        <f t="shared" si="23"/>
        <v>0</v>
      </c>
      <c r="Z137" s="1025">
        <f t="shared" si="10"/>
        <v>0</v>
      </c>
      <c r="AA137" s="1141"/>
      <c r="AB137" s="875">
        <f t="shared" si="17"/>
        <v>0</v>
      </c>
      <c r="AC137" s="876">
        <f t="shared" si="18"/>
        <v>0</v>
      </c>
      <c r="AD137" s="876">
        <f t="shared" si="24"/>
        <v>0</v>
      </c>
      <c r="AE137" s="1007">
        <f t="shared" si="25"/>
        <v>0</v>
      </c>
    </row>
    <row r="138" spans="2:36" ht="18" customHeight="1">
      <c r="B138" s="1822"/>
      <c r="C138" s="1818"/>
      <c r="D138" s="1819"/>
      <c r="E138" s="1797" t="s">
        <v>835</v>
      </c>
      <c r="F138" s="1762"/>
      <c r="G138" s="1139" t="s">
        <v>787</v>
      </c>
      <c r="H138" s="1095" t="s">
        <v>833</v>
      </c>
      <c r="I138" s="1140"/>
      <c r="J138" s="916"/>
      <c r="K138" s="915"/>
      <c r="L138" s="916"/>
      <c r="M138" s="916"/>
      <c r="N138" s="916"/>
      <c r="O138" s="915"/>
      <c r="P138" s="913"/>
      <c r="Q138" s="916"/>
      <c r="R138" s="916"/>
      <c r="S138" s="928"/>
      <c r="T138" s="928"/>
      <c r="U138" s="928"/>
      <c r="V138" s="916"/>
      <c r="W138" s="916"/>
      <c r="X138" s="916"/>
      <c r="Y138" s="1006">
        <f t="shared" si="23"/>
        <v>0</v>
      </c>
      <c r="Z138" s="1025">
        <f t="shared" si="10"/>
        <v>0</v>
      </c>
      <c r="AA138" s="1141"/>
      <c r="AB138" s="875">
        <f t="shared" si="17"/>
        <v>0</v>
      </c>
      <c r="AC138" s="876">
        <f t="shared" si="18"/>
        <v>0</v>
      </c>
      <c r="AD138" s="876">
        <f t="shared" si="24"/>
        <v>0</v>
      </c>
      <c r="AE138" s="1007">
        <f t="shared" si="25"/>
        <v>0</v>
      </c>
    </row>
    <row r="139" spans="2:36" ht="18" customHeight="1" thickBot="1">
      <c r="B139" s="1822"/>
      <c r="C139" s="1820"/>
      <c r="D139" s="1821"/>
      <c r="E139" s="1797" t="s">
        <v>836</v>
      </c>
      <c r="F139" s="1762"/>
      <c r="G139" s="1139" t="s">
        <v>787</v>
      </c>
      <c r="H139" s="1095" t="s">
        <v>833</v>
      </c>
      <c r="I139" s="1140"/>
      <c r="J139" s="916"/>
      <c r="K139" s="915"/>
      <c r="L139" s="916"/>
      <c r="M139" s="916"/>
      <c r="N139" s="916"/>
      <c r="O139" s="915"/>
      <c r="P139" s="913"/>
      <c r="Q139" s="916"/>
      <c r="R139" s="916"/>
      <c r="S139" s="928"/>
      <c r="T139" s="928"/>
      <c r="U139" s="928"/>
      <c r="V139" s="916"/>
      <c r="W139" s="916"/>
      <c r="X139" s="916"/>
      <c r="Y139" s="1006">
        <f t="shared" si="23"/>
        <v>0</v>
      </c>
      <c r="Z139" s="1025">
        <f t="shared" si="10"/>
        <v>0</v>
      </c>
      <c r="AA139" s="1141"/>
      <c r="AB139" s="875">
        <f t="shared" si="17"/>
        <v>0</v>
      </c>
      <c r="AC139" s="876">
        <f t="shared" si="18"/>
        <v>0</v>
      </c>
      <c r="AD139" s="876">
        <f t="shared" si="24"/>
        <v>0</v>
      </c>
      <c r="AE139" s="1007">
        <f t="shared" si="25"/>
        <v>0</v>
      </c>
    </row>
    <row r="140" spans="2:36" ht="18" customHeight="1">
      <c r="B140" s="1786" t="s">
        <v>837</v>
      </c>
      <c r="C140" s="1789" t="s">
        <v>838</v>
      </c>
      <c r="D140" s="1790"/>
      <c r="E140" s="1795" t="s">
        <v>828</v>
      </c>
      <c r="F140" s="1796"/>
      <c r="G140" s="1136" t="s">
        <v>777</v>
      </c>
      <c r="H140" s="1187">
        <f t="shared" ref="H140:H149" si="26">AI140</f>
        <v>0</v>
      </c>
      <c r="I140" s="1188"/>
      <c r="J140" s="1189"/>
      <c r="K140" s="1190"/>
      <c r="L140" s="1189"/>
      <c r="M140" s="1189"/>
      <c r="N140" s="1189"/>
      <c r="O140" s="1190"/>
      <c r="P140" s="1191"/>
      <c r="Q140" s="1189"/>
      <c r="R140" s="1192"/>
      <c r="S140" s="1193"/>
      <c r="T140" s="1193"/>
      <c r="U140" s="1193"/>
      <c r="V140" s="1192"/>
      <c r="W140" s="1192"/>
      <c r="X140" s="1192"/>
      <c r="Y140" s="1194">
        <f t="shared" si="23"/>
        <v>0</v>
      </c>
      <c r="Z140" s="1195"/>
      <c r="AA140" s="1017"/>
      <c r="AB140" s="865"/>
      <c r="AC140" s="866"/>
      <c r="AD140" s="866"/>
      <c r="AE140" s="1004"/>
      <c r="AG140" s="1196"/>
      <c r="AH140" s="1151"/>
      <c r="AI140" s="1197"/>
      <c r="AJ140" s="1198"/>
    </row>
    <row r="141" spans="2:36" ht="18" customHeight="1">
      <c r="B141" s="1787"/>
      <c r="C141" s="1791"/>
      <c r="D141" s="1792"/>
      <c r="E141" s="1797" t="s">
        <v>828</v>
      </c>
      <c r="F141" s="1762"/>
      <c r="G141" s="1139" t="s">
        <v>787</v>
      </c>
      <c r="H141" s="1018">
        <f>AI141</f>
        <v>0</v>
      </c>
      <c r="I141" s="1140"/>
      <c r="J141" s="962"/>
      <c r="K141" s="961"/>
      <c r="L141" s="962"/>
      <c r="M141" s="962"/>
      <c r="N141" s="962"/>
      <c r="O141" s="915"/>
      <c r="P141" s="1183"/>
      <c r="Q141" s="916"/>
      <c r="R141" s="916"/>
      <c r="S141" s="979"/>
      <c r="T141" s="979"/>
      <c r="U141" s="979"/>
      <c r="V141" s="962"/>
      <c r="W141" s="962"/>
      <c r="X141" s="962"/>
      <c r="Y141" s="1006">
        <f t="shared" si="23"/>
        <v>0</v>
      </c>
      <c r="Z141" s="1153"/>
      <c r="AA141" s="1017"/>
      <c r="AB141" s="875"/>
      <c r="AC141" s="876"/>
      <c r="AD141" s="876"/>
      <c r="AE141" s="1007"/>
      <c r="AG141" s="1199"/>
      <c r="AH141" s="1155"/>
      <c r="AI141" s="1200"/>
      <c r="AJ141" s="1201"/>
    </row>
    <row r="142" spans="2:36" ht="18" customHeight="1">
      <c r="B142" s="1787"/>
      <c r="C142" s="1791"/>
      <c r="D142" s="1792"/>
      <c r="E142" s="1797" t="s">
        <v>828</v>
      </c>
      <c r="F142" s="1762"/>
      <c r="G142" s="1139" t="s">
        <v>787</v>
      </c>
      <c r="H142" s="1018">
        <f t="shared" si="26"/>
        <v>0</v>
      </c>
      <c r="I142" s="1140"/>
      <c r="J142" s="962"/>
      <c r="K142" s="961"/>
      <c r="L142" s="962"/>
      <c r="M142" s="962"/>
      <c r="N142" s="962"/>
      <c r="O142" s="915"/>
      <c r="P142" s="916"/>
      <c r="Q142" s="962"/>
      <c r="R142" s="1184"/>
      <c r="S142" s="979"/>
      <c r="T142" s="979"/>
      <c r="U142" s="979"/>
      <c r="V142" s="962"/>
      <c r="W142" s="962"/>
      <c r="X142" s="962"/>
      <c r="Y142" s="1006">
        <f t="shared" si="23"/>
        <v>0</v>
      </c>
      <c r="Z142" s="1153"/>
      <c r="AA142" s="1017"/>
      <c r="AB142" s="875"/>
      <c r="AC142" s="876"/>
      <c r="AD142" s="876"/>
      <c r="AE142" s="1007"/>
      <c r="AG142" s="1199"/>
      <c r="AH142" s="1155"/>
      <c r="AI142" s="1200"/>
      <c r="AJ142" s="1201"/>
    </row>
    <row r="143" spans="2:36" ht="18" customHeight="1">
      <c r="B143" s="1787"/>
      <c r="C143" s="1791"/>
      <c r="D143" s="1792"/>
      <c r="E143" s="1797" t="s">
        <v>828</v>
      </c>
      <c r="F143" s="1762"/>
      <c r="G143" s="1139" t="s">
        <v>787</v>
      </c>
      <c r="H143" s="1018">
        <f t="shared" si="26"/>
        <v>0</v>
      </c>
      <c r="I143" s="1140"/>
      <c r="J143" s="962"/>
      <c r="K143" s="961"/>
      <c r="L143" s="962"/>
      <c r="M143" s="962"/>
      <c r="N143" s="962"/>
      <c r="O143" s="961"/>
      <c r="P143" s="962"/>
      <c r="Q143" s="962"/>
      <c r="R143" s="962"/>
      <c r="S143" s="1186"/>
      <c r="T143" s="979"/>
      <c r="U143" s="979"/>
      <c r="V143" s="962"/>
      <c r="W143" s="962"/>
      <c r="X143" s="962"/>
      <c r="Y143" s="1006">
        <f t="shared" si="23"/>
        <v>0</v>
      </c>
      <c r="Z143" s="1153"/>
      <c r="AA143" s="1017"/>
      <c r="AB143" s="875"/>
      <c r="AC143" s="876"/>
      <c r="AD143" s="876"/>
      <c r="AE143" s="1007"/>
      <c r="AG143" s="1199"/>
      <c r="AH143" s="1155"/>
      <c r="AI143" s="1200"/>
      <c r="AJ143" s="1201"/>
    </row>
    <row r="144" spans="2:36" ht="18" customHeight="1">
      <c r="B144" s="1787"/>
      <c r="C144" s="1791"/>
      <c r="D144" s="1792"/>
      <c r="E144" s="1797" t="s">
        <v>828</v>
      </c>
      <c r="F144" s="1762"/>
      <c r="G144" s="1139" t="s">
        <v>787</v>
      </c>
      <c r="H144" s="1018">
        <f t="shared" si="26"/>
        <v>0</v>
      </c>
      <c r="I144" s="1140"/>
      <c r="J144" s="962"/>
      <c r="K144" s="961"/>
      <c r="L144" s="962"/>
      <c r="M144" s="962"/>
      <c r="N144" s="962"/>
      <c r="O144" s="961"/>
      <c r="P144" s="962"/>
      <c r="Q144" s="962"/>
      <c r="R144" s="962"/>
      <c r="S144" s="962"/>
      <c r="T144" s="1186"/>
      <c r="U144" s="979"/>
      <c r="V144" s="962"/>
      <c r="W144" s="962"/>
      <c r="X144" s="962"/>
      <c r="Y144" s="1006">
        <f t="shared" si="23"/>
        <v>0</v>
      </c>
      <c r="Z144" s="1153"/>
      <c r="AA144" s="1017"/>
      <c r="AB144" s="875"/>
      <c r="AC144" s="876"/>
      <c r="AD144" s="876"/>
      <c r="AE144" s="1007"/>
      <c r="AG144" s="1199"/>
      <c r="AH144" s="1155"/>
      <c r="AI144" s="1200"/>
      <c r="AJ144" s="1201"/>
    </row>
    <row r="145" spans="2:58" ht="18" customHeight="1" thickBot="1">
      <c r="B145" s="1787"/>
      <c r="C145" s="1791"/>
      <c r="D145" s="1792"/>
      <c r="E145" s="1798" t="s">
        <v>828</v>
      </c>
      <c r="F145" s="1799"/>
      <c r="G145" s="1146" t="s">
        <v>787</v>
      </c>
      <c r="H145" s="1036">
        <f t="shared" si="26"/>
        <v>0</v>
      </c>
      <c r="I145" s="1202"/>
      <c r="J145" s="1203"/>
      <c r="K145" s="1204"/>
      <c r="L145" s="1203"/>
      <c r="M145" s="1203"/>
      <c r="N145" s="1203"/>
      <c r="O145" s="1204"/>
      <c r="P145" s="1203"/>
      <c r="Q145" s="1203"/>
      <c r="R145" s="1203"/>
      <c r="S145" s="1205"/>
      <c r="T145" s="935"/>
      <c r="U145" s="1206"/>
      <c r="V145" s="1203"/>
      <c r="W145" s="1203"/>
      <c r="X145" s="1203"/>
      <c r="Y145" s="1207">
        <f t="shared" si="23"/>
        <v>0</v>
      </c>
      <c r="Z145" s="1208"/>
      <c r="AA145" s="1017"/>
      <c r="AB145" s="875"/>
      <c r="AC145" s="876"/>
      <c r="AD145" s="876"/>
      <c r="AE145" s="1007"/>
      <c r="AG145" s="1209"/>
      <c r="AH145" s="1158"/>
      <c r="AI145" s="1210"/>
      <c r="AJ145" s="1211"/>
    </row>
    <row r="146" spans="2:58" ht="18" customHeight="1">
      <c r="B146" s="1787"/>
      <c r="C146" s="1793"/>
      <c r="D146" s="1794"/>
      <c r="E146" s="1212"/>
      <c r="F146" s="1213"/>
      <c r="G146" s="1100"/>
      <c r="H146" s="1214"/>
      <c r="I146" s="1215"/>
      <c r="J146" s="1801"/>
      <c r="K146" s="1802"/>
      <c r="L146" s="1802"/>
      <c r="M146" s="1802"/>
      <c r="N146" s="1802"/>
      <c r="O146" s="1802"/>
      <c r="P146" s="1802"/>
      <c r="Q146" s="1802"/>
      <c r="R146" s="1802"/>
      <c r="S146" s="1802"/>
      <c r="T146" s="1802"/>
      <c r="U146" s="1802"/>
      <c r="V146" s="1802"/>
      <c r="W146" s="1802"/>
      <c r="X146" s="1803"/>
      <c r="Y146" s="921">
        <f>SUM(Y140:Y145)</f>
        <v>0</v>
      </c>
      <c r="Z146" s="922">
        <f>SUM(AB146:AE146)</f>
        <v>0</v>
      </c>
      <c r="AA146" s="853"/>
      <c r="AB146" s="875">
        <f>IF($Y146&lt;1,ROUND($Y146,1),0)</f>
        <v>0</v>
      </c>
      <c r="AC146" s="876">
        <f t="shared" si="18"/>
        <v>0</v>
      </c>
      <c r="AD146" s="876">
        <f t="shared" ref="AD146:AD148" si="27">IF($Y146&gt;=10,ROUND($Y146,-1),0)</f>
        <v>0</v>
      </c>
      <c r="AE146" s="1007"/>
      <c r="AG146" s="1216"/>
      <c r="AH146" s="1216"/>
      <c r="AI146" s="1216"/>
      <c r="AJ146" s="1216"/>
    </row>
    <row r="147" spans="2:58" ht="18" customHeight="1" thickBot="1">
      <c r="B147" s="1787"/>
      <c r="C147" s="1804" t="s">
        <v>830</v>
      </c>
      <c r="D147" s="1805"/>
      <c r="E147" s="1806" t="s">
        <v>828</v>
      </c>
      <c r="F147" s="1807"/>
      <c r="G147" s="1161" t="s">
        <v>787</v>
      </c>
      <c r="H147" s="1217">
        <f t="shared" si="26"/>
        <v>0</v>
      </c>
      <c r="I147" s="1218"/>
      <c r="J147" s="1219">
        <f t="shared" ref="J147:X147" si="28">SUM(J112:J116)-SUM(J123:J126)</f>
        <v>0.24</v>
      </c>
      <c r="K147" s="1220">
        <f t="shared" si="28"/>
        <v>0</v>
      </c>
      <c r="L147" s="1219">
        <f t="shared" si="28"/>
        <v>0</v>
      </c>
      <c r="M147" s="1219">
        <f t="shared" si="28"/>
        <v>12.100000000000009</v>
      </c>
      <c r="N147" s="1219">
        <f t="shared" si="28"/>
        <v>0</v>
      </c>
      <c r="O147" s="1220">
        <f t="shared" si="28"/>
        <v>0</v>
      </c>
      <c r="P147" s="1219">
        <f t="shared" si="28"/>
        <v>0</v>
      </c>
      <c r="Q147" s="1219">
        <f t="shared" si="28"/>
        <v>0</v>
      </c>
      <c r="R147" s="1219">
        <f>SUM(R112:R116)-SUM(R123:R126)</f>
        <v>3.769999999999996</v>
      </c>
      <c r="S147" s="1219">
        <f t="shared" si="28"/>
        <v>-1.6800000000000637</v>
      </c>
      <c r="T147" s="1219">
        <f t="shared" si="28"/>
        <v>211.54000000000019</v>
      </c>
      <c r="U147" s="1219">
        <f t="shared" si="28"/>
        <v>0</v>
      </c>
      <c r="V147" s="1221">
        <f t="shared" si="28"/>
        <v>0</v>
      </c>
      <c r="W147" s="1221">
        <f t="shared" si="28"/>
        <v>0</v>
      </c>
      <c r="X147" s="1221">
        <f t="shared" si="28"/>
        <v>0</v>
      </c>
      <c r="Y147" s="1222">
        <f>SUM(J147:X147)</f>
        <v>225.97000000000014</v>
      </c>
      <c r="Z147" s="1223">
        <f t="shared" si="10"/>
        <v>230</v>
      </c>
      <c r="AA147" s="1017"/>
      <c r="AB147" s="938">
        <f t="shared" si="17"/>
        <v>0</v>
      </c>
      <c r="AC147" s="939">
        <f t="shared" si="18"/>
        <v>0</v>
      </c>
      <c r="AD147" s="939">
        <f>IF($Y147&gt;=10,ROUND($Y147,-1),0)</f>
        <v>230</v>
      </c>
      <c r="AE147" s="1224"/>
      <c r="AG147" s="1216"/>
      <c r="AH147" s="1216"/>
      <c r="AI147" s="1216"/>
      <c r="AJ147" s="1216"/>
      <c r="AK147" s="1225"/>
      <c r="AL147" s="1808"/>
      <c r="AM147" s="1808"/>
      <c r="AN147" s="1226"/>
      <c r="AO147" s="1226"/>
      <c r="AP147" s="1226"/>
      <c r="AQ147" s="1226"/>
      <c r="AR147" s="1226"/>
      <c r="AS147" s="1226"/>
      <c r="AT147" s="1227"/>
      <c r="AU147" s="1227"/>
      <c r="AV147" s="1227"/>
      <c r="AW147" s="1226"/>
      <c r="AX147" s="1226"/>
      <c r="AY147" s="1141"/>
      <c r="AZ147" s="1228"/>
      <c r="BA147" s="1017"/>
      <c r="BB147" s="1229"/>
      <c r="BC147" s="1230"/>
      <c r="BD147" s="1230"/>
      <c r="BE147" s="1230"/>
      <c r="BF147" s="1128"/>
    </row>
    <row r="148" spans="2:58" ht="18" customHeight="1">
      <c r="B148" s="1787"/>
      <c r="C148" s="1791" t="s">
        <v>839</v>
      </c>
      <c r="D148" s="1792"/>
      <c r="E148" s="1811" t="s">
        <v>828</v>
      </c>
      <c r="F148" s="1761"/>
      <c r="G148" s="1095" t="s">
        <v>787</v>
      </c>
      <c r="H148" s="1053">
        <f t="shared" si="26"/>
        <v>0</v>
      </c>
      <c r="I148" s="1096"/>
      <c r="J148" s="1231">
        <f>J147</f>
        <v>0.24</v>
      </c>
      <c r="K148" s="1232">
        <f t="shared" ref="K148:X148" si="29">K147</f>
        <v>0</v>
      </c>
      <c r="L148" s="1231">
        <f t="shared" si="29"/>
        <v>0</v>
      </c>
      <c r="M148" s="1231">
        <f>M147</f>
        <v>12.100000000000009</v>
      </c>
      <c r="N148" s="1231">
        <f>N147</f>
        <v>0</v>
      </c>
      <c r="O148" s="1232">
        <f t="shared" si="29"/>
        <v>0</v>
      </c>
      <c r="P148" s="1231">
        <f t="shared" si="29"/>
        <v>0</v>
      </c>
      <c r="Q148" s="1231">
        <f t="shared" si="29"/>
        <v>0</v>
      </c>
      <c r="R148" s="1231">
        <f>R147</f>
        <v>3.769999999999996</v>
      </c>
      <c r="S148" s="1231">
        <f>S147</f>
        <v>-1.6800000000000637</v>
      </c>
      <c r="T148" s="1231">
        <f>T147</f>
        <v>211.54000000000019</v>
      </c>
      <c r="U148" s="1231">
        <f t="shared" si="29"/>
        <v>0</v>
      </c>
      <c r="V148" s="958">
        <f t="shared" si="29"/>
        <v>0</v>
      </c>
      <c r="W148" s="958">
        <f>W147</f>
        <v>0</v>
      </c>
      <c r="X148" s="958">
        <f t="shared" si="29"/>
        <v>0</v>
      </c>
      <c r="Y148" s="1099">
        <f>SUM(J148:X148)</f>
        <v>225.97000000000014</v>
      </c>
      <c r="Z148" s="1062">
        <f t="shared" si="10"/>
        <v>230</v>
      </c>
      <c r="AA148" s="1017"/>
      <c r="AB148" s="908">
        <f t="shared" si="17"/>
        <v>0</v>
      </c>
      <c r="AC148" s="909">
        <f t="shared" si="18"/>
        <v>0</v>
      </c>
      <c r="AD148" s="909">
        <f t="shared" si="27"/>
        <v>230</v>
      </c>
      <c r="AE148" s="1063"/>
      <c r="AG148" s="1196"/>
      <c r="AH148" s="1233"/>
      <c r="AI148" s="1234"/>
      <c r="AJ148" s="1235"/>
    </row>
    <row r="149" spans="2:58" ht="18" customHeight="1" thickBot="1">
      <c r="B149" s="1788"/>
      <c r="C149" s="1809"/>
      <c r="D149" s="1810"/>
      <c r="E149" s="1812"/>
      <c r="F149" s="1759"/>
      <c r="G149" s="1236" t="s">
        <v>787</v>
      </c>
      <c r="H149" s="1108">
        <f t="shared" si="26"/>
        <v>0</v>
      </c>
      <c r="I149" s="1237"/>
      <c r="J149" s="1238"/>
      <c r="K149" s="1239"/>
      <c r="L149" s="1238"/>
      <c r="M149" s="1238"/>
      <c r="N149" s="1238"/>
      <c r="O149" s="1239"/>
      <c r="P149" s="1238"/>
      <c r="Q149" s="1238"/>
      <c r="R149" s="1238"/>
      <c r="S149" s="1238"/>
      <c r="T149" s="1238"/>
      <c r="U149" s="1238"/>
      <c r="V149" s="1238"/>
      <c r="W149" s="1238"/>
      <c r="X149" s="1238"/>
      <c r="Y149" s="1240">
        <f>SUM(J149:X149)</f>
        <v>0</v>
      </c>
      <c r="Z149" s="1114">
        <f t="shared" si="10"/>
        <v>0</v>
      </c>
      <c r="AA149" s="1017"/>
      <c r="AB149" s="886">
        <f t="shared" si="17"/>
        <v>0</v>
      </c>
      <c r="AC149" s="887">
        <f t="shared" si="18"/>
        <v>0</v>
      </c>
      <c r="AD149" s="887">
        <f>IF($Y149&gt;=10,ROUND($Y149,-1),0)</f>
        <v>0</v>
      </c>
      <c r="AE149" s="1014"/>
      <c r="AG149" s="1209"/>
      <c r="AH149" s="1158"/>
      <c r="AI149" s="1210"/>
      <c r="AJ149" s="1211"/>
    </row>
    <row r="150" spans="2:58" ht="18" customHeight="1">
      <c r="B150" s="1800" t="s">
        <v>840</v>
      </c>
      <c r="C150" s="1800"/>
      <c r="D150" s="1800"/>
      <c r="E150" s="1800"/>
      <c r="F150" s="1800"/>
      <c r="G150" s="1800"/>
      <c r="H150" s="1800"/>
      <c r="I150" s="1800"/>
      <c r="J150" s="1800"/>
      <c r="K150" s="1800"/>
      <c r="L150" s="1800"/>
      <c r="M150" s="1800"/>
      <c r="N150" s="1800"/>
      <c r="O150" s="1800"/>
      <c r="P150" s="1800"/>
      <c r="Q150" s="1800"/>
      <c r="R150" s="1800"/>
      <c r="S150" s="1800"/>
      <c r="T150" s="1800"/>
      <c r="U150" s="1800"/>
      <c r="V150" s="1800"/>
      <c r="W150" s="1800"/>
      <c r="X150" s="1800"/>
      <c r="Y150" s="1800"/>
      <c r="Z150" s="1800"/>
      <c r="AA150" s="847"/>
      <c r="AB150" s="848"/>
      <c r="AC150" s="1015"/>
      <c r="AD150" s="1015"/>
      <c r="AE150" s="1015"/>
    </row>
    <row r="151" spans="2:58" ht="18" customHeight="1">
      <c r="B151" s="1777" t="s">
        <v>753</v>
      </c>
      <c r="C151" s="1777"/>
      <c r="D151" s="1777"/>
      <c r="E151" s="1777"/>
      <c r="F151" s="1777"/>
      <c r="G151" s="1777"/>
      <c r="H151" s="1777"/>
      <c r="I151" s="1777"/>
      <c r="J151" s="1777"/>
      <c r="K151" s="1777"/>
      <c r="L151" s="1777"/>
      <c r="M151" s="1777"/>
      <c r="N151" s="1777"/>
      <c r="O151" s="1777"/>
      <c r="P151" s="1777"/>
      <c r="Q151" s="1777"/>
      <c r="R151" s="1777"/>
      <c r="S151" s="1777"/>
      <c r="T151" s="1777"/>
      <c r="U151" s="1777"/>
      <c r="V151" s="1777"/>
      <c r="W151" s="1777"/>
      <c r="X151" s="1777"/>
      <c r="Y151" s="1777"/>
      <c r="Z151" s="1777"/>
      <c r="AA151" s="849"/>
      <c r="AB151" s="850"/>
      <c r="AC151" s="1015"/>
      <c r="AD151" s="1015"/>
      <c r="AE151" s="1015"/>
    </row>
    <row r="152" spans="2:58" ht="18" customHeight="1">
      <c r="B152" s="1777"/>
      <c r="C152" s="1777"/>
      <c r="D152" s="1777"/>
      <c r="E152" s="1777"/>
      <c r="F152" s="1777"/>
      <c r="G152" s="1777"/>
      <c r="H152" s="1777"/>
      <c r="I152" s="1777"/>
      <c r="J152" s="1777"/>
      <c r="K152" s="1777"/>
      <c r="L152" s="1777"/>
      <c r="M152" s="1777"/>
      <c r="N152" s="1777"/>
      <c r="O152" s="1777"/>
      <c r="P152" s="1777"/>
      <c r="Q152" s="1777"/>
      <c r="R152" s="1777"/>
      <c r="S152" s="1777"/>
      <c r="T152" s="1777"/>
      <c r="U152" s="1777"/>
      <c r="V152" s="1777"/>
      <c r="W152" s="1777"/>
      <c r="X152" s="1777"/>
      <c r="Y152" s="1777"/>
      <c r="Z152" s="1777"/>
      <c r="AC152" s="1015"/>
      <c r="AD152" s="1015"/>
      <c r="AE152" s="1015"/>
    </row>
    <row r="153" spans="2:58" ht="18" customHeight="1" thickBot="1">
      <c r="B153" s="1710" t="str">
        <f>$B$6</f>
        <v>東白川特2高層配水池揚水管取替工事</v>
      </c>
      <c r="C153" s="1710"/>
      <c r="D153" s="1710"/>
      <c r="E153" s="1710"/>
      <c r="F153" s="1710"/>
      <c r="G153" s="1710"/>
      <c r="H153" s="1710"/>
      <c r="I153" s="1710"/>
      <c r="J153" s="1710"/>
      <c r="K153" s="1710"/>
      <c r="L153" s="1710"/>
      <c r="M153" s="1710"/>
      <c r="N153" s="1710"/>
      <c r="O153" s="1710"/>
      <c r="P153" s="1710"/>
      <c r="Q153" s="1710"/>
      <c r="R153" s="1710"/>
      <c r="S153" s="1710"/>
      <c r="T153" s="1710"/>
      <c r="U153" s="1710"/>
      <c r="V153" s="1710"/>
      <c r="W153" s="1710"/>
      <c r="X153" s="1710"/>
      <c r="Y153" s="1710"/>
      <c r="Z153" s="1710"/>
      <c r="AC153" s="1015"/>
      <c r="AD153" s="1015"/>
      <c r="AE153" s="1015"/>
    </row>
    <row r="154" spans="2:58" s="1016" customFormat="1" ht="19.95" customHeight="1">
      <c r="B154" s="1778" t="s">
        <v>754</v>
      </c>
      <c r="C154" s="1779"/>
      <c r="D154" s="1780"/>
      <c r="E154" s="1774" t="s">
        <v>755</v>
      </c>
      <c r="F154" s="1779"/>
      <c r="G154" s="1779"/>
      <c r="H154" s="1779"/>
      <c r="I154" s="1780"/>
      <c r="J154" s="1770" t="s">
        <v>794</v>
      </c>
      <c r="K154" s="1770" t="s">
        <v>757</v>
      </c>
      <c r="L154" s="1770" t="s">
        <v>758</v>
      </c>
      <c r="M154" s="1770" t="s">
        <v>759</v>
      </c>
      <c r="N154" s="1770" t="s">
        <v>760</v>
      </c>
      <c r="O154" s="1774" t="s">
        <v>761</v>
      </c>
      <c r="P154" s="1774" t="s">
        <v>762</v>
      </c>
      <c r="Q154" s="1772" t="s">
        <v>156</v>
      </c>
      <c r="R154" s="1770" t="s">
        <v>763</v>
      </c>
      <c r="S154" s="1770" t="s">
        <v>764</v>
      </c>
      <c r="T154" s="1770" t="s">
        <v>765</v>
      </c>
      <c r="U154" s="1770" t="s">
        <v>766</v>
      </c>
      <c r="V154" s="1772" t="s">
        <v>104</v>
      </c>
      <c r="W154" s="1774" t="s">
        <v>767</v>
      </c>
      <c r="X154" s="1774" t="s">
        <v>768</v>
      </c>
      <c r="Y154" s="1774" t="s">
        <v>559</v>
      </c>
      <c r="Z154" s="1784" t="s">
        <v>769</v>
      </c>
      <c r="AA154" s="853"/>
      <c r="AB154" s="1765" t="s">
        <v>770</v>
      </c>
      <c r="AC154" s="1766"/>
      <c r="AD154" s="1766"/>
      <c r="AE154" s="1767"/>
    </row>
    <row r="155" spans="2:58" s="1016" customFormat="1" ht="19.95" customHeight="1" thickBot="1">
      <c r="B155" s="1781"/>
      <c r="C155" s="1782"/>
      <c r="D155" s="1783"/>
      <c r="E155" s="1771"/>
      <c r="F155" s="1782"/>
      <c r="G155" s="1782"/>
      <c r="H155" s="1782"/>
      <c r="I155" s="1783"/>
      <c r="J155" s="1775"/>
      <c r="K155" s="1775"/>
      <c r="L155" s="1775"/>
      <c r="M155" s="1775"/>
      <c r="N155" s="1775"/>
      <c r="O155" s="1771"/>
      <c r="P155" s="1771"/>
      <c r="Q155" s="1773"/>
      <c r="R155" s="1775"/>
      <c r="S155" s="1771"/>
      <c r="T155" s="1771"/>
      <c r="U155" s="1771"/>
      <c r="V155" s="1773"/>
      <c r="W155" s="1771"/>
      <c r="X155" s="1771"/>
      <c r="Y155" s="1771"/>
      <c r="Z155" s="1785"/>
      <c r="AA155" s="853"/>
      <c r="AB155" s="855">
        <v>0.1</v>
      </c>
      <c r="AC155" s="856">
        <v>1</v>
      </c>
      <c r="AD155" s="856">
        <v>10</v>
      </c>
      <c r="AE155" s="857">
        <v>100</v>
      </c>
    </row>
    <row r="156" spans="2:58" ht="18" customHeight="1">
      <c r="B156" s="1746" t="s">
        <v>841</v>
      </c>
      <c r="C156" s="1734" t="s">
        <v>87</v>
      </c>
      <c r="D156" s="1708"/>
      <c r="E156" s="1712" t="s">
        <v>368</v>
      </c>
      <c r="F156" s="1713"/>
      <c r="G156" s="1713"/>
      <c r="H156" s="1241">
        <v>10</v>
      </c>
      <c r="I156" s="1242"/>
      <c r="J156" s="862"/>
      <c r="K156" s="861"/>
      <c r="L156" s="862"/>
      <c r="M156" s="862"/>
      <c r="N156" s="862"/>
      <c r="O156" s="861"/>
      <c r="P156" s="862"/>
      <c r="Q156" s="859"/>
      <c r="R156" s="859"/>
      <c r="S156" s="1243">
        <f>'管工（舗75'!T34</f>
        <v>3.3600000000000003</v>
      </c>
      <c r="T156" s="1243"/>
      <c r="U156" s="1243"/>
      <c r="V156" s="862"/>
      <c r="W156" s="862"/>
      <c r="X156" s="862"/>
      <c r="Y156" s="1003">
        <f>SUM(J156:X156)</f>
        <v>3.3600000000000003</v>
      </c>
      <c r="Z156" s="864">
        <f>SUM(AB156:AE156)</f>
        <v>3</v>
      </c>
      <c r="AA156" s="1017"/>
      <c r="AB156" s="865">
        <f t="shared" ref="AB156:AB171" si="30">IF($Y156&lt;1,ROUND($Y156,1),0)</f>
        <v>0</v>
      </c>
      <c r="AC156" s="866">
        <f>IF(AND($Y156&gt;=1,$Y156&lt;1000),ROUND($Y156,0),0)</f>
        <v>3</v>
      </c>
      <c r="AD156" s="866">
        <f>IF($Y156&gt;=1000,ROUND($Y156,-1),0)</f>
        <v>0</v>
      </c>
      <c r="AE156" s="867"/>
    </row>
    <row r="157" spans="2:58" ht="18" customHeight="1">
      <c r="B157" s="1747"/>
      <c r="C157" s="1768"/>
      <c r="D157" s="1667"/>
      <c r="E157" s="1716" t="s">
        <v>842</v>
      </c>
      <c r="F157" s="1717"/>
      <c r="G157" s="1717"/>
      <c r="H157" s="1244">
        <v>25</v>
      </c>
      <c r="I157" s="1245"/>
      <c r="J157" s="872"/>
      <c r="K157" s="871"/>
      <c r="L157" s="872"/>
      <c r="M157" s="872"/>
      <c r="N157" s="872"/>
      <c r="O157" s="871"/>
      <c r="P157" s="872"/>
      <c r="Q157" s="869"/>
      <c r="R157" s="869">
        <f>'管工（舗50'!X34</f>
        <v>23.000000000000004</v>
      </c>
      <c r="S157" s="1070">
        <f>'管工（舗75'!X34</f>
        <v>720.47</v>
      </c>
      <c r="T157" s="1070">
        <f>'管工（舗400'!X34</f>
        <v>1013.1300000000001</v>
      </c>
      <c r="U157" s="1070"/>
      <c r="V157" s="872"/>
      <c r="W157" s="872"/>
      <c r="X157" s="872"/>
      <c r="Y157" s="1006">
        <f>SUM(J157:X157)</f>
        <v>1756.6000000000001</v>
      </c>
      <c r="Z157" s="874">
        <f>SUM(AB157:AE157)</f>
        <v>1760</v>
      </c>
      <c r="AA157" s="1017"/>
      <c r="AB157" s="875">
        <f t="shared" si="30"/>
        <v>0</v>
      </c>
      <c r="AC157" s="876">
        <f t="shared" ref="AC157:AC166" si="31">IF(AND($Y157&gt;=1,$Y157&lt;1000),ROUND($Y157,0),0)</f>
        <v>0</v>
      </c>
      <c r="AD157" s="876">
        <f t="shared" ref="AD157:AD166" si="32">IF($Y157&gt;=1000,ROUND($Y157,-1),0)</f>
        <v>1760</v>
      </c>
      <c r="AE157" s="877"/>
    </row>
    <row r="158" spans="2:58" ht="18" customHeight="1">
      <c r="B158" s="1747"/>
      <c r="C158" s="1768"/>
      <c r="D158" s="1667"/>
      <c r="E158" s="1716" t="s">
        <v>478</v>
      </c>
      <c r="F158" s="1762"/>
      <c r="G158" s="1762"/>
      <c r="H158" s="1244">
        <v>25</v>
      </c>
      <c r="I158" s="1245"/>
      <c r="J158" s="872"/>
      <c r="K158" s="871"/>
      <c r="L158" s="872"/>
      <c r="M158" s="872"/>
      <c r="N158" s="872"/>
      <c r="O158" s="871"/>
      <c r="P158" s="872"/>
      <c r="Q158" s="869"/>
      <c r="R158" s="869"/>
      <c r="S158" s="1070"/>
      <c r="T158" s="1070">
        <f>'管工（舗400'!T34</f>
        <v>6.8</v>
      </c>
      <c r="U158" s="1070"/>
      <c r="V158" s="872"/>
      <c r="W158" s="872"/>
      <c r="X158" s="872"/>
      <c r="Y158" s="1006">
        <f>SUM(J158:X158)</f>
        <v>6.8</v>
      </c>
      <c r="Z158" s="874">
        <f t="shared" ref="Z158:Z204" si="33">SUM(AB158:AE158)</f>
        <v>7</v>
      </c>
      <c r="AA158" s="1017"/>
      <c r="AB158" s="875">
        <f t="shared" si="30"/>
        <v>0</v>
      </c>
      <c r="AC158" s="876">
        <f t="shared" si="31"/>
        <v>7</v>
      </c>
      <c r="AD158" s="876">
        <f t="shared" si="32"/>
        <v>0</v>
      </c>
      <c r="AE158" s="877"/>
    </row>
    <row r="159" spans="2:58" ht="18" customHeight="1">
      <c r="B159" s="1747"/>
      <c r="C159" s="1768"/>
      <c r="D159" s="1667"/>
      <c r="E159" s="1716" t="s">
        <v>842</v>
      </c>
      <c r="F159" s="1762"/>
      <c r="G159" s="1762"/>
      <c r="H159" s="1244">
        <v>50</v>
      </c>
      <c r="I159" s="1245"/>
      <c r="J159" s="872"/>
      <c r="K159" s="871"/>
      <c r="L159" s="872"/>
      <c r="M159" s="872"/>
      <c r="N159" s="872"/>
      <c r="O159" s="871"/>
      <c r="P159" s="872"/>
      <c r="Q159" s="869"/>
      <c r="R159" s="869"/>
      <c r="S159" s="1070">
        <f>'管工（舗75'!X35</f>
        <v>241.92</v>
      </c>
      <c r="T159" s="1070">
        <f>'管工（舗400'!X35</f>
        <v>83</v>
      </c>
      <c r="U159" s="1070"/>
      <c r="V159" s="872"/>
      <c r="W159" s="872"/>
      <c r="X159" s="872"/>
      <c r="Y159" s="1006">
        <f>SUM(J159:X159)</f>
        <v>324.91999999999996</v>
      </c>
      <c r="Z159" s="874">
        <f t="shared" si="33"/>
        <v>325</v>
      </c>
      <c r="AA159" s="1017"/>
      <c r="AB159" s="875">
        <f t="shared" si="30"/>
        <v>0</v>
      </c>
      <c r="AC159" s="876">
        <f t="shared" si="31"/>
        <v>325</v>
      </c>
      <c r="AD159" s="876">
        <f t="shared" si="32"/>
        <v>0</v>
      </c>
      <c r="AE159" s="877"/>
    </row>
    <row r="160" spans="2:58" ht="18" customHeight="1">
      <c r="B160" s="1747"/>
      <c r="C160" s="1768"/>
      <c r="D160" s="1667"/>
      <c r="E160" s="1716" t="s">
        <v>842</v>
      </c>
      <c r="F160" s="1762"/>
      <c r="G160" s="1762"/>
      <c r="H160" s="1244">
        <v>55</v>
      </c>
      <c r="I160" s="1245"/>
      <c r="J160" s="872"/>
      <c r="K160" s="871"/>
      <c r="L160" s="872"/>
      <c r="M160" s="872"/>
      <c r="N160" s="872"/>
      <c r="O160" s="871"/>
      <c r="P160" s="872"/>
      <c r="Q160" s="869"/>
      <c r="R160" s="869"/>
      <c r="S160" s="1070"/>
      <c r="T160" s="1070"/>
      <c r="U160" s="1070"/>
      <c r="V160" s="872"/>
      <c r="W160" s="872"/>
      <c r="X160" s="872"/>
      <c r="Y160" s="1006"/>
      <c r="Z160" s="874">
        <f t="shared" si="33"/>
        <v>0</v>
      </c>
      <c r="AA160" s="1017"/>
      <c r="AB160" s="875">
        <f t="shared" si="30"/>
        <v>0</v>
      </c>
      <c r="AC160" s="876">
        <f t="shared" si="31"/>
        <v>0</v>
      </c>
      <c r="AD160" s="876">
        <f t="shared" si="32"/>
        <v>0</v>
      </c>
      <c r="AE160" s="877"/>
    </row>
    <row r="161" spans="2:31" ht="18" customHeight="1">
      <c r="B161" s="1747"/>
      <c r="C161" s="1769"/>
      <c r="D161" s="1670"/>
      <c r="E161" s="1763" t="s">
        <v>843</v>
      </c>
      <c r="F161" s="1764"/>
      <c r="G161" s="1764"/>
      <c r="H161" s="1246">
        <v>15</v>
      </c>
      <c r="I161" s="1247"/>
      <c r="J161" s="883"/>
      <c r="K161" s="882"/>
      <c r="L161" s="883"/>
      <c r="M161" s="883"/>
      <c r="N161" s="883"/>
      <c r="O161" s="882"/>
      <c r="P161" s="883"/>
      <c r="Q161" s="880"/>
      <c r="R161" s="880"/>
      <c r="S161" s="1248"/>
      <c r="T161" s="1248"/>
      <c r="U161" s="1248"/>
      <c r="V161" s="883"/>
      <c r="W161" s="883"/>
      <c r="X161" s="883"/>
      <c r="Y161" s="1085">
        <f t="shared" ref="Y161:Y203" si="34">SUM(J161:X161)</f>
        <v>0</v>
      </c>
      <c r="Z161" s="885">
        <f t="shared" si="33"/>
        <v>0</v>
      </c>
      <c r="AA161" s="1017"/>
      <c r="AB161" s="923">
        <f t="shared" si="30"/>
        <v>0</v>
      </c>
      <c r="AC161" s="924">
        <f t="shared" si="31"/>
        <v>0</v>
      </c>
      <c r="AD161" s="924">
        <f t="shared" si="32"/>
        <v>0</v>
      </c>
      <c r="AE161" s="925"/>
    </row>
    <row r="162" spans="2:31" ht="18" customHeight="1">
      <c r="B162" s="1747"/>
      <c r="C162" s="1754" t="s">
        <v>844</v>
      </c>
      <c r="D162" s="1755"/>
      <c r="E162" s="1760"/>
      <c r="F162" s="1761"/>
      <c r="G162" s="1761"/>
      <c r="H162" s="1249">
        <v>10</v>
      </c>
      <c r="I162" s="1250"/>
      <c r="J162" s="1251"/>
      <c r="K162" s="1252"/>
      <c r="L162" s="1251"/>
      <c r="M162" s="1251"/>
      <c r="N162" s="1251"/>
      <c r="O162" s="1252"/>
      <c r="P162" s="1251"/>
      <c r="Q162" s="1058"/>
      <c r="R162" s="1058"/>
      <c r="S162" s="1253"/>
      <c r="T162" s="1253"/>
      <c r="U162" s="1253"/>
      <c r="V162" s="1058"/>
      <c r="W162" s="1058"/>
      <c r="X162" s="1058"/>
      <c r="Y162" s="1061">
        <f t="shared" si="34"/>
        <v>0</v>
      </c>
      <c r="Z162" s="1254">
        <f t="shared" si="33"/>
        <v>0</v>
      </c>
      <c r="AA162" s="1017"/>
      <c r="AB162" s="908">
        <f t="shared" si="30"/>
        <v>0</v>
      </c>
      <c r="AC162" s="909">
        <f t="shared" si="31"/>
        <v>0</v>
      </c>
      <c r="AD162" s="909">
        <f t="shared" si="32"/>
        <v>0</v>
      </c>
      <c r="AE162" s="910"/>
    </row>
    <row r="163" spans="2:31" ht="18" customHeight="1">
      <c r="B163" s="1747"/>
      <c r="C163" s="1738"/>
      <c r="D163" s="1702"/>
      <c r="E163" s="1716" t="s">
        <v>845</v>
      </c>
      <c r="F163" s="1762"/>
      <c r="G163" s="1762"/>
      <c r="H163" s="1244">
        <v>15</v>
      </c>
      <c r="I163" s="1245"/>
      <c r="J163" s="869"/>
      <c r="K163" s="870"/>
      <c r="L163" s="869"/>
      <c r="M163" s="869"/>
      <c r="N163" s="869"/>
      <c r="O163" s="870"/>
      <c r="P163" s="869"/>
      <c r="Q163" s="872"/>
      <c r="R163" s="872"/>
      <c r="S163" s="1005"/>
      <c r="T163" s="1005"/>
      <c r="U163" s="1005"/>
      <c r="V163" s="872"/>
      <c r="W163" s="872"/>
      <c r="X163" s="872"/>
      <c r="Y163" s="1006">
        <f t="shared" si="34"/>
        <v>0</v>
      </c>
      <c r="Z163" s="874">
        <f t="shared" si="33"/>
        <v>0</v>
      </c>
      <c r="AA163" s="1017"/>
      <c r="AB163" s="875">
        <f t="shared" si="30"/>
        <v>0</v>
      </c>
      <c r="AC163" s="876">
        <f t="shared" si="31"/>
        <v>0</v>
      </c>
      <c r="AD163" s="876">
        <f t="shared" si="32"/>
        <v>0</v>
      </c>
      <c r="AE163" s="877"/>
    </row>
    <row r="164" spans="2:31" ht="18" customHeight="1">
      <c r="B164" s="1747"/>
      <c r="C164" s="1738"/>
      <c r="D164" s="1702"/>
      <c r="E164" s="1716"/>
      <c r="F164" s="1762"/>
      <c r="G164" s="1762"/>
      <c r="H164" s="1244">
        <v>25</v>
      </c>
      <c r="I164" s="1245"/>
      <c r="J164" s="869">
        <f>'試掘（舗50'!P26</f>
        <v>1.2</v>
      </c>
      <c r="K164" s="870"/>
      <c r="L164" s="869"/>
      <c r="M164" s="869">
        <f>'試掘（舗400'!P26</f>
        <v>52</v>
      </c>
      <c r="N164" s="869"/>
      <c r="O164" s="870"/>
      <c r="P164" s="869"/>
      <c r="Q164" s="872"/>
      <c r="R164" s="872"/>
      <c r="S164" s="1005"/>
      <c r="T164" s="1005"/>
      <c r="U164" s="1005"/>
      <c r="V164" s="872"/>
      <c r="W164" s="872"/>
      <c r="X164" s="872"/>
      <c r="Y164" s="1006">
        <f t="shared" si="34"/>
        <v>53.2</v>
      </c>
      <c r="Z164" s="874">
        <f t="shared" si="33"/>
        <v>53</v>
      </c>
      <c r="AA164" s="1017"/>
      <c r="AB164" s="875">
        <f t="shared" si="30"/>
        <v>0</v>
      </c>
      <c r="AC164" s="876">
        <f t="shared" si="31"/>
        <v>53</v>
      </c>
      <c r="AD164" s="876">
        <f t="shared" si="32"/>
        <v>0</v>
      </c>
      <c r="AE164" s="877"/>
    </row>
    <row r="165" spans="2:31" ht="18" customHeight="1">
      <c r="B165" s="1747"/>
      <c r="C165" s="1738"/>
      <c r="D165" s="1702"/>
      <c r="E165" s="1716"/>
      <c r="F165" s="1762"/>
      <c r="G165" s="1762"/>
      <c r="H165" s="1244">
        <v>50</v>
      </c>
      <c r="I165" s="1245"/>
      <c r="J165" s="869"/>
      <c r="K165" s="870"/>
      <c r="L165" s="869"/>
      <c r="M165" s="869">
        <f>'試掘（舗400'!P27</f>
        <v>4</v>
      </c>
      <c r="N165" s="869"/>
      <c r="O165" s="870"/>
      <c r="P165" s="869"/>
      <c r="Q165" s="872"/>
      <c r="R165" s="872"/>
      <c r="S165" s="1005"/>
      <c r="T165" s="1005"/>
      <c r="U165" s="1005"/>
      <c r="V165" s="872"/>
      <c r="W165" s="872"/>
      <c r="X165" s="872"/>
      <c r="Y165" s="1006">
        <f t="shared" si="34"/>
        <v>4</v>
      </c>
      <c r="Z165" s="874">
        <f t="shared" si="33"/>
        <v>4</v>
      </c>
      <c r="AA165" s="1017"/>
      <c r="AB165" s="875">
        <f t="shared" si="30"/>
        <v>0</v>
      </c>
      <c r="AC165" s="876">
        <f t="shared" si="31"/>
        <v>4</v>
      </c>
      <c r="AD165" s="876">
        <f t="shared" si="32"/>
        <v>0</v>
      </c>
      <c r="AE165" s="877"/>
    </row>
    <row r="166" spans="2:31" ht="18" customHeight="1">
      <c r="B166" s="1747"/>
      <c r="C166" s="1750"/>
      <c r="D166" s="1751"/>
      <c r="E166" s="1763"/>
      <c r="F166" s="1764"/>
      <c r="G166" s="1764"/>
      <c r="H166" s="1246">
        <v>55</v>
      </c>
      <c r="I166" s="1247"/>
      <c r="J166" s="880"/>
      <c r="K166" s="881"/>
      <c r="L166" s="880"/>
      <c r="M166" s="880"/>
      <c r="N166" s="880"/>
      <c r="O166" s="881"/>
      <c r="P166" s="880"/>
      <c r="Q166" s="883"/>
      <c r="R166" s="883"/>
      <c r="S166" s="1147"/>
      <c r="T166" s="1147"/>
      <c r="U166" s="1147"/>
      <c r="V166" s="883"/>
      <c r="W166" s="883"/>
      <c r="X166" s="883"/>
      <c r="Y166" s="1085">
        <f t="shared" si="34"/>
        <v>0</v>
      </c>
      <c r="Z166" s="885">
        <f t="shared" si="33"/>
        <v>0</v>
      </c>
      <c r="AA166" s="1017"/>
      <c r="AB166" s="923">
        <f t="shared" si="30"/>
        <v>0</v>
      </c>
      <c r="AC166" s="924">
        <f t="shared" si="31"/>
        <v>0</v>
      </c>
      <c r="AD166" s="924">
        <f t="shared" si="32"/>
        <v>0</v>
      </c>
      <c r="AE166" s="925"/>
    </row>
    <row r="167" spans="2:31" ht="18" customHeight="1">
      <c r="B167" s="1747"/>
      <c r="C167" s="1776" t="s">
        <v>78</v>
      </c>
      <c r="D167" s="1685"/>
      <c r="E167" s="1760" t="s">
        <v>846</v>
      </c>
      <c r="F167" s="1761"/>
      <c r="G167" s="1761"/>
      <c r="H167" s="1249">
        <v>4</v>
      </c>
      <c r="I167" s="1250"/>
      <c r="J167" s="1255">
        <f>'試掘（舗50'!P35</f>
        <v>0.6</v>
      </c>
      <c r="K167" s="1256"/>
      <c r="L167" s="1255"/>
      <c r="M167" s="1255">
        <f>'試掘（舗400'!P35</f>
        <v>1</v>
      </c>
      <c r="N167" s="1255"/>
      <c r="O167" s="1256"/>
      <c r="P167" s="1255"/>
      <c r="Q167" s="1255"/>
      <c r="R167" s="1255">
        <f>'管工（舗50'!T43</f>
        <v>4.75</v>
      </c>
      <c r="S167" s="1257">
        <f>'管工（舗75'!T43</f>
        <v>3.3600000000000003</v>
      </c>
      <c r="T167" s="1257">
        <f>'管工（舗400'!T43</f>
        <v>9</v>
      </c>
      <c r="U167" s="1257"/>
      <c r="V167" s="1075"/>
      <c r="W167" s="1075"/>
      <c r="X167" s="1075"/>
      <c r="Y167" s="1099">
        <f t="shared" si="34"/>
        <v>18.71</v>
      </c>
      <c r="Z167" s="1254">
        <f t="shared" si="33"/>
        <v>19</v>
      </c>
      <c r="AA167" s="1017"/>
      <c r="AB167" s="908">
        <f t="shared" si="30"/>
        <v>0</v>
      </c>
      <c r="AC167" s="909">
        <f>IF(AND($Y167&gt;=1,$Y167&lt;1000),ROUND($Y167,0),0)</f>
        <v>19</v>
      </c>
      <c r="AD167" s="909">
        <f>IF($Y167&gt;=1000,ROUND($Y167,-1),0)</f>
        <v>0</v>
      </c>
      <c r="AE167" s="910"/>
    </row>
    <row r="168" spans="2:31" ht="18" customHeight="1">
      <c r="B168" s="1747"/>
      <c r="C168" s="1768"/>
      <c r="D168" s="1667"/>
      <c r="E168" s="1716" t="s">
        <v>846</v>
      </c>
      <c r="F168" s="1762"/>
      <c r="G168" s="1762"/>
      <c r="H168" s="1244">
        <v>5</v>
      </c>
      <c r="I168" s="1245"/>
      <c r="J168" s="869">
        <f>'試掘（舗50'!P36</f>
        <v>1.2</v>
      </c>
      <c r="K168" s="870"/>
      <c r="L168" s="869"/>
      <c r="M168" s="869">
        <f>'試掘（舗400'!P36</f>
        <v>52</v>
      </c>
      <c r="N168" s="869"/>
      <c r="O168" s="870"/>
      <c r="P168" s="869"/>
      <c r="Q168" s="869"/>
      <c r="R168" s="869">
        <f>'管工（舗50'!T44</f>
        <v>23.000000000000004</v>
      </c>
      <c r="S168" s="1070">
        <f>'管工（舗75'!T44</f>
        <v>720.47</v>
      </c>
      <c r="T168" s="1070">
        <f>'管工（舗400'!T44</f>
        <v>1019.9300000000001</v>
      </c>
      <c r="U168" s="1070"/>
      <c r="V168" s="872"/>
      <c r="W168" s="872"/>
      <c r="X168" s="872"/>
      <c r="Y168" s="1006">
        <f t="shared" si="34"/>
        <v>1816.6000000000001</v>
      </c>
      <c r="Z168" s="874">
        <f t="shared" si="33"/>
        <v>1820</v>
      </c>
      <c r="AA168" s="1017"/>
      <c r="AB168" s="875">
        <f t="shared" si="30"/>
        <v>0</v>
      </c>
      <c r="AC168" s="876">
        <f>IF(AND($Y168&gt;=1,$Y168&lt;1000),ROUND($Y168,0),0)</f>
        <v>0</v>
      </c>
      <c r="AD168" s="876">
        <f>IF($Y168&gt;=1000,ROUND($Y168,-1),0)</f>
        <v>1820</v>
      </c>
      <c r="AE168" s="877"/>
    </row>
    <row r="169" spans="2:31" ht="18" customHeight="1">
      <c r="B169" s="1747"/>
      <c r="C169" s="1768"/>
      <c r="D169" s="1667"/>
      <c r="E169" s="1716" t="s">
        <v>846</v>
      </c>
      <c r="F169" s="1762"/>
      <c r="G169" s="1762"/>
      <c r="H169" s="1244">
        <v>10</v>
      </c>
      <c r="I169" s="1245"/>
      <c r="J169" s="869"/>
      <c r="K169" s="870"/>
      <c r="L169" s="869"/>
      <c r="M169" s="869">
        <f>'試掘（舗400'!P37</f>
        <v>4</v>
      </c>
      <c r="N169" s="869"/>
      <c r="O169" s="870"/>
      <c r="P169" s="869"/>
      <c r="Q169" s="869"/>
      <c r="R169" s="869"/>
      <c r="S169" s="1070">
        <f>'管工（舗75'!T45</f>
        <v>241.92</v>
      </c>
      <c r="T169" s="1070">
        <f>'管工（舗400'!T45</f>
        <v>83</v>
      </c>
      <c r="U169" s="1070"/>
      <c r="V169" s="872"/>
      <c r="W169" s="872"/>
      <c r="X169" s="872"/>
      <c r="Y169" s="1006">
        <f t="shared" si="34"/>
        <v>328.91999999999996</v>
      </c>
      <c r="Z169" s="874">
        <f t="shared" si="33"/>
        <v>329</v>
      </c>
      <c r="AA169" s="1017"/>
      <c r="AB169" s="875">
        <f t="shared" si="30"/>
        <v>0</v>
      </c>
      <c r="AC169" s="876">
        <f>IF(AND($Y169&gt;=1,$Y169&lt;1000),ROUND($Y169,0),0)</f>
        <v>329</v>
      </c>
      <c r="AD169" s="876">
        <f>IF($Y169&gt;=1000,ROUND($Y169,-1),0)</f>
        <v>0</v>
      </c>
      <c r="AE169" s="877"/>
    </row>
    <row r="170" spans="2:31" ht="18" customHeight="1">
      <c r="B170" s="1747"/>
      <c r="C170" s="1768"/>
      <c r="D170" s="1667"/>
      <c r="E170" s="1716"/>
      <c r="F170" s="1717"/>
      <c r="G170" s="1717"/>
      <c r="H170" s="1244"/>
      <c r="I170" s="1245"/>
      <c r="J170" s="1258"/>
      <c r="K170" s="1259"/>
      <c r="L170" s="1258"/>
      <c r="M170" s="1258"/>
      <c r="N170" s="1258"/>
      <c r="O170" s="1259"/>
      <c r="P170" s="1258"/>
      <c r="Q170" s="1258"/>
      <c r="R170" s="1258"/>
      <c r="S170" s="1077"/>
      <c r="T170" s="1077"/>
      <c r="U170" s="1077"/>
      <c r="V170" s="1143"/>
      <c r="W170" s="1143"/>
      <c r="X170" s="1143"/>
      <c r="Y170" s="1042">
        <f t="shared" si="34"/>
        <v>0</v>
      </c>
      <c r="Z170" s="874">
        <f t="shared" si="33"/>
        <v>0</v>
      </c>
      <c r="AA170" s="1017"/>
      <c r="AB170" s="875">
        <f t="shared" si="30"/>
        <v>0</v>
      </c>
      <c r="AC170" s="876">
        <f>IF(AND($Y170&gt;=1,$Y170&lt;1000),ROUND($Y170,0),0)</f>
        <v>0</v>
      </c>
      <c r="AD170" s="876">
        <f>IF($Y170&gt;=1000,ROUND($Y170,-1),0)</f>
        <v>0</v>
      </c>
      <c r="AE170" s="877"/>
    </row>
    <row r="171" spans="2:31" ht="18" customHeight="1" thickBot="1">
      <c r="B171" s="1748"/>
      <c r="C171" s="1735"/>
      <c r="D171" s="1711"/>
      <c r="E171" s="1758"/>
      <c r="F171" s="1759"/>
      <c r="G171" s="1759"/>
      <c r="H171" s="1260"/>
      <c r="I171" s="1261"/>
      <c r="J171" s="1011"/>
      <c r="K171" s="1262"/>
      <c r="L171" s="1011"/>
      <c r="M171" s="1011"/>
      <c r="N171" s="1011"/>
      <c r="O171" s="1262"/>
      <c r="P171" s="1011"/>
      <c r="Q171" s="1011"/>
      <c r="R171" s="1011"/>
      <c r="S171" s="1263"/>
      <c r="T171" s="1263"/>
      <c r="U171" s="1263"/>
      <c r="V171" s="1008"/>
      <c r="W171" s="1008"/>
      <c r="X171" s="1008"/>
      <c r="Y171" s="1012">
        <f t="shared" si="34"/>
        <v>0</v>
      </c>
      <c r="Z171" s="1013">
        <f t="shared" si="33"/>
        <v>0</v>
      </c>
      <c r="AA171" s="1017"/>
      <c r="AB171" s="886">
        <f t="shared" si="30"/>
        <v>0</v>
      </c>
      <c r="AC171" s="887">
        <f>IF(AND($Y171&gt;=1,$Y171&lt;1000),ROUND($Y171,0),0)</f>
        <v>0</v>
      </c>
      <c r="AD171" s="887">
        <f>IF($Y171&gt;=1000,ROUND($Y171,-1),0)</f>
        <v>0</v>
      </c>
      <c r="AE171" s="888"/>
    </row>
    <row r="172" spans="2:31" s="1016" customFormat="1" ht="18" customHeight="1">
      <c r="B172" s="1746" t="s">
        <v>847</v>
      </c>
      <c r="C172" s="1749" t="s">
        <v>848</v>
      </c>
      <c r="D172" s="1699"/>
      <c r="E172" s="1264" t="s">
        <v>849</v>
      </c>
      <c r="F172" s="1265"/>
      <c r="G172" s="1266">
        <v>75</v>
      </c>
      <c r="H172" s="1752"/>
      <c r="I172" s="1753"/>
      <c r="J172" s="862"/>
      <c r="K172" s="861"/>
      <c r="L172" s="862"/>
      <c r="M172" s="862"/>
      <c r="N172" s="862"/>
      <c r="O172" s="861"/>
      <c r="P172" s="862"/>
      <c r="Q172" s="862"/>
      <c r="R172" s="859"/>
      <c r="S172" s="1267"/>
      <c r="T172" s="1002"/>
      <c r="U172" s="1002"/>
      <c r="V172" s="862"/>
      <c r="W172" s="862"/>
      <c r="X172" s="862"/>
      <c r="Y172" s="1003">
        <f t="shared" si="34"/>
        <v>0</v>
      </c>
      <c r="Z172" s="1268">
        <f t="shared" si="33"/>
        <v>0</v>
      </c>
      <c r="AA172" s="1017"/>
      <c r="AB172" s="865"/>
      <c r="AC172" s="866">
        <f>ROUND($Y172,0)</f>
        <v>0</v>
      </c>
      <c r="AD172" s="866"/>
      <c r="AE172" s="1004"/>
    </row>
    <row r="173" spans="2:31" s="1016" customFormat="1" ht="18" customHeight="1">
      <c r="B173" s="1747"/>
      <c r="C173" s="1738"/>
      <c r="D173" s="1702"/>
      <c r="E173" s="1269" t="s">
        <v>849</v>
      </c>
      <c r="F173" s="1270"/>
      <c r="G173" s="1271">
        <v>100</v>
      </c>
      <c r="H173" s="1742"/>
      <c r="I173" s="1743"/>
      <c r="J173" s="872"/>
      <c r="K173" s="871"/>
      <c r="L173" s="872"/>
      <c r="M173" s="872"/>
      <c r="N173" s="872"/>
      <c r="O173" s="871"/>
      <c r="P173" s="872"/>
      <c r="Q173" s="872"/>
      <c r="R173" s="869"/>
      <c r="S173" s="1070"/>
      <c r="T173" s="1005"/>
      <c r="U173" s="1005"/>
      <c r="V173" s="872"/>
      <c r="W173" s="872"/>
      <c r="X173" s="872"/>
      <c r="Y173" s="1006">
        <f t="shared" si="34"/>
        <v>0</v>
      </c>
      <c r="Z173" s="1272">
        <f t="shared" si="33"/>
        <v>0</v>
      </c>
      <c r="AA173" s="1017"/>
      <c r="AB173" s="875"/>
      <c r="AC173" s="876">
        <f t="shared" ref="AC173:AC189" si="35">ROUND($Y173,0)</f>
        <v>0</v>
      </c>
      <c r="AD173" s="876"/>
      <c r="AE173" s="1007"/>
    </row>
    <row r="174" spans="2:31" s="1016" customFormat="1" ht="18" customHeight="1">
      <c r="B174" s="1747"/>
      <c r="C174" s="1738"/>
      <c r="D174" s="1702"/>
      <c r="E174" s="1269" t="s">
        <v>849</v>
      </c>
      <c r="F174" s="1270"/>
      <c r="G174" s="1271">
        <v>150</v>
      </c>
      <c r="H174" s="1742"/>
      <c r="I174" s="1743"/>
      <c r="J174" s="872"/>
      <c r="K174" s="871"/>
      <c r="L174" s="872"/>
      <c r="M174" s="872"/>
      <c r="N174" s="872"/>
      <c r="O174" s="871"/>
      <c r="P174" s="872"/>
      <c r="Q174" s="872"/>
      <c r="R174" s="1066"/>
      <c r="S174" s="1070"/>
      <c r="T174" s="1005"/>
      <c r="U174" s="1005"/>
      <c r="V174" s="872"/>
      <c r="W174" s="872"/>
      <c r="X174" s="872"/>
      <c r="Y174" s="1006">
        <f t="shared" si="34"/>
        <v>0</v>
      </c>
      <c r="Z174" s="1272">
        <f t="shared" si="33"/>
        <v>0</v>
      </c>
      <c r="AA174" s="1017"/>
      <c r="AB174" s="875"/>
      <c r="AC174" s="876">
        <f t="shared" si="35"/>
        <v>0</v>
      </c>
      <c r="AD174" s="876"/>
      <c r="AE174" s="1007"/>
    </row>
    <row r="175" spans="2:31" s="1016" customFormat="1" ht="18" customHeight="1">
      <c r="B175" s="1747"/>
      <c r="C175" s="1738"/>
      <c r="D175" s="1702"/>
      <c r="E175" s="1269" t="s">
        <v>849</v>
      </c>
      <c r="F175" s="1270"/>
      <c r="G175" s="1271">
        <v>200</v>
      </c>
      <c r="H175" s="1742"/>
      <c r="I175" s="1743"/>
      <c r="J175" s="872"/>
      <c r="K175" s="871"/>
      <c r="L175" s="872"/>
      <c r="M175" s="872"/>
      <c r="N175" s="872"/>
      <c r="O175" s="871"/>
      <c r="P175" s="872"/>
      <c r="Q175" s="872"/>
      <c r="R175" s="1066"/>
      <c r="S175" s="1070"/>
      <c r="T175" s="1005"/>
      <c r="U175" s="1005"/>
      <c r="V175" s="872"/>
      <c r="W175" s="872"/>
      <c r="X175" s="872"/>
      <c r="Y175" s="1006">
        <f t="shared" si="34"/>
        <v>0</v>
      </c>
      <c r="Z175" s="1272">
        <f t="shared" si="33"/>
        <v>0</v>
      </c>
      <c r="AA175" s="1017"/>
      <c r="AB175" s="875"/>
      <c r="AC175" s="876">
        <f t="shared" si="35"/>
        <v>0</v>
      </c>
      <c r="AD175" s="876"/>
      <c r="AE175" s="1007"/>
    </row>
    <row r="176" spans="2:31" s="1016" customFormat="1" ht="18" customHeight="1">
      <c r="B176" s="1747"/>
      <c r="C176" s="1738"/>
      <c r="D176" s="1702"/>
      <c r="E176" s="1269" t="s">
        <v>849</v>
      </c>
      <c r="F176" s="1270"/>
      <c r="G176" s="1271">
        <v>300</v>
      </c>
      <c r="H176" s="1742"/>
      <c r="I176" s="1743"/>
      <c r="J176" s="872"/>
      <c r="K176" s="871"/>
      <c r="L176" s="872"/>
      <c r="M176" s="872"/>
      <c r="N176" s="872"/>
      <c r="O176" s="871"/>
      <c r="P176" s="872"/>
      <c r="Q176" s="872"/>
      <c r="R176" s="1066"/>
      <c r="S176" s="1070"/>
      <c r="T176" s="1005"/>
      <c r="U176" s="1005"/>
      <c r="V176" s="872"/>
      <c r="W176" s="872"/>
      <c r="X176" s="872"/>
      <c r="Y176" s="1006">
        <f t="shared" si="34"/>
        <v>0</v>
      </c>
      <c r="Z176" s="1272">
        <f t="shared" si="33"/>
        <v>0</v>
      </c>
      <c r="AA176" s="1017"/>
      <c r="AB176" s="875"/>
      <c r="AC176" s="876">
        <f t="shared" si="35"/>
        <v>0</v>
      </c>
      <c r="AD176" s="876"/>
      <c r="AE176" s="1007"/>
    </row>
    <row r="177" spans="2:31" s="1016" customFormat="1" ht="18" customHeight="1">
      <c r="B177" s="1747"/>
      <c r="C177" s="1750"/>
      <c r="D177" s="1751"/>
      <c r="E177" s="1273" t="s">
        <v>849</v>
      </c>
      <c r="F177" s="1274"/>
      <c r="G177" s="1275">
        <v>75</v>
      </c>
      <c r="H177" s="1736" t="s">
        <v>850</v>
      </c>
      <c r="I177" s="1737"/>
      <c r="J177" s="883"/>
      <c r="K177" s="882"/>
      <c r="L177" s="883"/>
      <c r="M177" s="883"/>
      <c r="N177" s="883"/>
      <c r="O177" s="882"/>
      <c r="P177" s="883"/>
      <c r="Q177" s="883"/>
      <c r="R177" s="880"/>
      <c r="S177" s="1248"/>
      <c r="T177" s="1147"/>
      <c r="U177" s="1147"/>
      <c r="V177" s="883"/>
      <c r="W177" s="883"/>
      <c r="X177" s="883"/>
      <c r="Y177" s="1085">
        <f t="shared" si="34"/>
        <v>0</v>
      </c>
      <c r="Z177" s="1276">
        <f t="shared" si="33"/>
        <v>0</v>
      </c>
      <c r="AA177" s="1017"/>
      <c r="AB177" s="923"/>
      <c r="AC177" s="924">
        <f t="shared" si="35"/>
        <v>0</v>
      </c>
      <c r="AD177" s="924"/>
      <c r="AE177" s="1103"/>
    </row>
    <row r="178" spans="2:31" s="1016" customFormat="1" ht="18" customHeight="1">
      <c r="B178" s="1747"/>
      <c r="C178" s="1754" t="s">
        <v>851</v>
      </c>
      <c r="D178" s="1755"/>
      <c r="E178" s="1277"/>
      <c r="F178" s="1278"/>
      <c r="G178" s="1279">
        <v>75</v>
      </c>
      <c r="H178" s="1756"/>
      <c r="I178" s="1757"/>
      <c r="J178" s="1075"/>
      <c r="K178" s="1074"/>
      <c r="L178" s="1075"/>
      <c r="M178" s="1075"/>
      <c r="N178" s="1075"/>
      <c r="O178" s="1074"/>
      <c r="P178" s="1075"/>
      <c r="Q178" s="1075"/>
      <c r="R178" s="1255"/>
      <c r="S178" s="1280"/>
      <c r="T178" s="1175"/>
      <c r="U178" s="1175"/>
      <c r="V178" s="1075"/>
      <c r="W178" s="1075"/>
      <c r="X178" s="1075"/>
      <c r="Y178" s="1099">
        <f t="shared" si="34"/>
        <v>0</v>
      </c>
      <c r="Z178" s="1281">
        <f t="shared" si="33"/>
        <v>0</v>
      </c>
      <c r="AA178" s="1017"/>
      <c r="AB178" s="908"/>
      <c r="AC178" s="909">
        <f t="shared" si="35"/>
        <v>0</v>
      </c>
      <c r="AD178" s="909"/>
      <c r="AE178" s="1063"/>
    </row>
    <row r="179" spans="2:31" s="1016" customFormat="1" ht="18" customHeight="1">
      <c r="B179" s="1747"/>
      <c r="C179" s="1738"/>
      <c r="D179" s="1702"/>
      <c r="E179" s="1269"/>
      <c r="F179" s="1270"/>
      <c r="G179" s="1271">
        <v>100</v>
      </c>
      <c r="H179" s="1742"/>
      <c r="I179" s="1743"/>
      <c r="J179" s="872"/>
      <c r="K179" s="871"/>
      <c r="L179" s="872"/>
      <c r="M179" s="872"/>
      <c r="N179" s="872"/>
      <c r="O179" s="871"/>
      <c r="P179" s="872"/>
      <c r="Q179" s="872"/>
      <c r="R179" s="869"/>
      <c r="S179" s="1156"/>
      <c r="T179" s="1005"/>
      <c r="U179" s="1005"/>
      <c r="V179" s="872"/>
      <c r="W179" s="872"/>
      <c r="X179" s="872"/>
      <c r="Y179" s="1006">
        <f t="shared" si="34"/>
        <v>0</v>
      </c>
      <c r="Z179" s="1272">
        <f t="shared" si="33"/>
        <v>0</v>
      </c>
      <c r="AA179" s="1017"/>
      <c r="AB179" s="875"/>
      <c r="AC179" s="876">
        <f t="shared" si="35"/>
        <v>0</v>
      </c>
      <c r="AD179" s="876"/>
      <c r="AE179" s="1007"/>
    </row>
    <row r="180" spans="2:31" s="1016" customFormat="1" ht="18" customHeight="1">
      <c r="B180" s="1747"/>
      <c r="C180" s="1738"/>
      <c r="D180" s="1702"/>
      <c r="E180" s="1269"/>
      <c r="F180" s="1270"/>
      <c r="G180" s="1271">
        <v>150</v>
      </c>
      <c r="H180" s="1742"/>
      <c r="I180" s="1743"/>
      <c r="J180" s="872"/>
      <c r="K180" s="871"/>
      <c r="L180" s="872"/>
      <c r="M180" s="872"/>
      <c r="N180" s="872"/>
      <c r="O180" s="871"/>
      <c r="P180" s="872"/>
      <c r="Q180" s="872"/>
      <c r="R180" s="1066"/>
      <c r="S180" s="1070"/>
      <c r="T180" s="1005"/>
      <c r="U180" s="1005"/>
      <c r="V180" s="872"/>
      <c r="W180" s="872"/>
      <c r="X180" s="872"/>
      <c r="Y180" s="1006">
        <f t="shared" si="34"/>
        <v>0</v>
      </c>
      <c r="Z180" s="1272">
        <f t="shared" si="33"/>
        <v>0</v>
      </c>
      <c r="AA180" s="1017"/>
      <c r="AB180" s="875"/>
      <c r="AC180" s="876">
        <f t="shared" si="35"/>
        <v>0</v>
      </c>
      <c r="AD180" s="876"/>
      <c r="AE180" s="1007"/>
    </row>
    <row r="181" spans="2:31" s="1016" customFormat="1" ht="18" customHeight="1">
      <c r="B181" s="1747"/>
      <c r="C181" s="1738"/>
      <c r="D181" s="1702"/>
      <c r="E181" s="1269"/>
      <c r="F181" s="1270"/>
      <c r="G181" s="1271">
        <v>200</v>
      </c>
      <c r="H181" s="1742"/>
      <c r="I181" s="1743"/>
      <c r="J181" s="872"/>
      <c r="K181" s="871"/>
      <c r="L181" s="872"/>
      <c r="M181" s="872"/>
      <c r="N181" s="872"/>
      <c r="O181" s="871"/>
      <c r="P181" s="872"/>
      <c r="Q181" s="872"/>
      <c r="R181" s="1066"/>
      <c r="S181" s="1070"/>
      <c r="T181" s="1005"/>
      <c r="U181" s="1005"/>
      <c r="V181" s="872"/>
      <c r="W181" s="872"/>
      <c r="X181" s="872"/>
      <c r="Y181" s="1006">
        <f t="shared" si="34"/>
        <v>0</v>
      </c>
      <c r="Z181" s="1272">
        <f t="shared" si="33"/>
        <v>0</v>
      </c>
      <c r="AA181" s="1017"/>
      <c r="AB181" s="875"/>
      <c r="AC181" s="876">
        <f t="shared" si="35"/>
        <v>0</v>
      </c>
      <c r="AD181" s="876"/>
      <c r="AE181" s="1007"/>
    </row>
    <row r="182" spans="2:31" s="1016" customFormat="1" ht="18" customHeight="1">
      <c r="B182" s="1747"/>
      <c r="C182" s="1738"/>
      <c r="D182" s="1702"/>
      <c r="E182" s="1269"/>
      <c r="F182" s="1270"/>
      <c r="G182" s="1271">
        <v>300</v>
      </c>
      <c r="H182" s="1742"/>
      <c r="I182" s="1743"/>
      <c r="J182" s="872"/>
      <c r="K182" s="871"/>
      <c r="L182" s="872"/>
      <c r="M182" s="872"/>
      <c r="N182" s="872"/>
      <c r="O182" s="871"/>
      <c r="P182" s="872"/>
      <c r="Q182" s="872"/>
      <c r="R182" s="1066"/>
      <c r="S182" s="1070">
        <v>1</v>
      </c>
      <c r="T182" s="1005"/>
      <c r="U182" s="1005"/>
      <c r="V182" s="872"/>
      <c r="W182" s="872"/>
      <c r="X182" s="872"/>
      <c r="Y182" s="1006">
        <f t="shared" si="34"/>
        <v>1</v>
      </c>
      <c r="Z182" s="1272">
        <f>SUM(AB182:AE182)</f>
        <v>1</v>
      </c>
      <c r="AA182" s="1017"/>
      <c r="AB182" s="875"/>
      <c r="AC182" s="876">
        <f t="shared" si="35"/>
        <v>1</v>
      </c>
      <c r="AD182" s="876"/>
      <c r="AE182" s="1007"/>
    </row>
    <row r="183" spans="2:31" s="1016" customFormat="1" ht="18" customHeight="1">
      <c r="B183" s="1747"/>
      <c r="C183" s="1738"/>
      <c r="D183" s="1702"/>
      <c r="E183" s="1269"/>
      <c r="F183" s="1270"/>
      <c r="G183" s="1271">
        <v>400</v>
      </c>
      <c r="H183" s="1742"/>
      <c r="I183" s="1743"/>
      <c r="J183" s="872"/>
      <c r="K183" s="871"/>
      <c r="L183" s="872"/>
      <c r="M183" s="872"/>
      <c r="N183" s="872"/>
      <c r="O183" s="871"/>
      <c r="P183" s="872"/>
      <c r="Q183" s="872"/>
      <c r="R183" s="872"/>
      <c r="S183" s="1005"/>
      <c r="T183" s="1156">
        <v>12</v>
      </c>
      <c r="U183" s="1005"/>
      <c r="V183" s="872"/>
      <c r="W183" s="872"/>
      <c r="X183" s="872"/>
      <c r="Y183" s="1006">
        <f t="shared" si="34"/>
        <v>12</v>
      </c>
      <c r="Z183" s="1272">
        <f t="shared" si="33"/>
        <v>12</v>
      </c>
      <c r="AA183" s="1017"/>
      <c r="AB183" s="875"/>
      <c r="AC183" s="876">
        <f t="shared" si="35"/>
        <v>12</v>
      </c>
      <c r="AD183" s="876"/>
      <c r="AE183" s="1007"/>
    </row>
    <row r="184" spans="2:31" s="1016" customFormat="1" ht="18" customHeight="1">
      <c r="B184" s="1747"/>
      <c r="C184" s="1738"/>
      <c r="D184" s="1702"/>
      <c r="E184" s="1269"/>
      <c r="F184" s="1270"/>
      <c r="G184" s="1271">
        <v>500</v>
      </c>
      <c r="H184" s="1742"/>
      <c r="I184" s="1743"/>
      <c r="J184" s="872"/>
      <c r="K184" s="871"/>
      <c r="L184" s="872"/>
      <c r="M184" s="872"/>
      <c r="N184" s="872"/>
      <c r="O184" s="871"/>
      <c r="P184" s="872"/>
      <c r="Q184" s="872"/>
      <c r="R184" s="872"/>
      <c r="S184" s="1005"/>
      <c r="T184" s="1070"/>
      <c r="U184" s="1005"/>
      <c r="V184" s="872"/>
      <c r="W184" s="872"/>
      <c r="X184" s="872"/>
      <c r="Y184" s="1006">
        <f t="shared" si="34"/>
        <v>0</v>
      </c>
      <c r="Z184" s="1272">
        <f t="shared" si="33"/>
        <v>0</v>
      </c>
      <c r="AA184" s="1017"/>
      <c r="AB184" s="875"/>
      <c r="AC184" s="876">
        <f t="shared" si="35"/>
        <v>0</v>
      </c>
      <c r="AD184" s="876"/>
      <c r="AE184" s="1007"/>
    </row>
    <row r="185" spans="2:31" s="1016" customFormat="1" ht="18" customHeight="1">
      <c r="B185" s="1747"/>
      <c r="C185" s="1750"/>
      <c r="D185" s="1751"/>
      <c r="E185" s="1282"/>
      <c r="F185" s="1283"/>
      <c r="G185" s="1284">
        <v>900</v>
      </c>
      <c r="H185" s="1736"/>
      <c r="I185" s="1737"/>
      <c r="J185" s="883"/>
      <c r="K185" s="882"/>
      <c r="L185" s="883"/>
      <c r="M185" s="883"/>
      <c r="N185" s="883"/>
      <c r="O185" s="882"/>
      <c r="P185" s="883"/>
      <c r="Q185" s="883"/>
      <c r="R185" s="883"/>
      <c r="S185" s="1147"/>
      <c r="T185" s="1147"/>
      <c r="U185" s="1248"/>
      <c r="V185" s="883"/>
      <c r="W185" s="883"/>
      <c r="X185" s="883"/>
      <c r="Y185" s="1085">
        <f t="shared" si="34"/>
        <v>0</v>
      </c>
      <c r="Z185" s="1276">
        <f t="shared" si="33"/>
        <v>0</v>
      </c>
      <c r="AA185" s="1017"/>
      <c r="AB185" s="923"/>
      <c r="AC185" s="924">
        <f t="shared" si="35"/>
        <v>0</v>
      </c>
      <c r="AD185" s="924"/>
      <c r="AE185" s="1103"/>
    </row>
    <row r="186" spans="2:31" s="1016" customFormat="1" ht="18" customHeight="1">
      <c r="B186" s="1747"/>
      <c r="C186" s="1738" t="s">
        <v>1053</v>
      </c>
      <c r="D186" s="1702"/>
      <c r="E186" s="1277"/>
      <c r="F186" s="1278"/>
      <c r="G186" s="1279"/>
      <c r="H186" s="1740"/>
      <c r="I186" s="1741"/>
      <c r="J186" s="1075"/>
      <c r="K186" s="1074"/>
      <c r="L186" s="1075"/>
      <c r="M186" s="1075"/>
      <c r="N186" s="1075"/>
      <c r="O186" s="1074"/>
      <c r="P186" s="1075"/>
      <c r="Q186" s="1075"/>
      <c r="R186" s="1075"/>
      <c r="S186" s="1175"/>
      <c r="T186" s="1280"/>
      <c r="U186" s="1175"/>
      <c r="V186" s="1075"/>
      <c r="W186" s="1075"/>
      <c r="X186" s="1075"/>
      <c r="Y186" s="1099">
        <f t="shared" si="34"/>
        <v>0</v>
      </c>
      <c r="Z186" s="1281">
        <v>17</v>
      </c>
      <c r="AA186" s="1017"/>
      <c r="AB186" s="908"/>
      <c r="AC186" s="909">
        <f t="shared" si="35"/>
        <v>0</v>
      </c>
      <c r="AD186" s="909"/>
      <c r="AE186" s="1063"/>
    </row>
    <row r="187" spans="2:31" s="1016" customFormat="1" ht="18" customHeight="1">
      <c r="B187" s="1747"/>
      <c r="C187" s="1738"/>
      <c r="D187" s="1702"/>
      <c r="E187" s="1269"/>
      <c r="F187" s="1270"/>
      <c r="G187" s="1271"/>
      <c r="H187" s="1742"/>
      <c r="I187" s="1743"/>
      <c r="J187" s="872"/>
      <c r="K187" s="871"/>
      <c r="L187" s="872"/>
      <c r="M187" s="872"/>
      <c r="N187" s="872"/>
      <c r="O187" s="871"/>
      <c r="P187" s="872"/>
      <c r="Q187" s="872"/>
      <c r="R187" s="872"/>
      <c r="S187" s="1005"/>
      <c r="T187" s="1005"/>
      <c r="U187" s="1156"/>
      <c r="V187" s="872"/>
      <c r="W187" s="872"/>
      <c r="X187" s="872"/>
      <c r="Y187" s="1006">
        <f t="shared" si="34"/>
        <v>0</v>
      </c>
      <c r="Z187" s="1272">
        <f t="shared" si="33"/>
        <v>0</v>
      </c>
      <c r="AA187" s="1017"/>
      <c r="AB187" s="875"/>
      <c r="AC187" s="876">
        <f t="shared" si="35"/>
        <v>0</v>
      </c>
      <c r="AD187" s="876"/>
      <c r="AE187" s="1007"/>
    </row>
    <row r="188" spans="2:31" s="1016" customFormat="1" ht="18" customHeight="1">
      <c r="B188" s="1747"/>
      <c r="C188" s="1738"/>
      <c r="D188" s="1702"/>
      <c r="E188" s="1269"/>
      <c r="F188" s="1270"/>
      <c r="G188" s="1271"/>
      <c r="H188" s="1742"/>
      <c r="I188" s="1743"/>
      <c r="J188" s="872"/>
      <c r="K188" s="871"/>
      <c r="L188" s="872"/>
      <c r="M188" s="872"/>
      <c r="N188" s="872"/>
      <c r="O188" s="871"/>
      <c r="P188" s="872"/>
      <c r="Q188" s="872"/>
      <c r="R188" s="872"/>
      <c r="S188" s="1005"/>
      <c r="T188" s="1005"/>
      <c r="U188" s="1156"/>
      <c r="V188" s="872"/>
      <c r="W188" s="872"/>
      <c r="X188" s="872"/>
      <c r="Y188" s="1006">
        <f t="shared" si="34"/>
        <v>0</v>
      </c>
      <c r="Z188" s="1272">
        <f>SUM(AB188:AE188)</f>
        <v>0</v>
      </c>
      <c r="AA188" s="1017"/>
      <c r="AB188" s="875"/>
      <c r="AC188" s="876">
        <f t="shared" si="35"/>
        <v>0</v>
      </c>
      <c r="AD188" s="876"/>
      <c r="AE188" s="1007"/>
    </row>
    <row r="189" spans="2:31" s="1016" customFormat="1" ht="18" customHeight="1" thickBot="1">
      <c r="B189" s="1748"/>
      <c r="C189" s="1739"/>
      <c r="D189" s="1705"/>
      <c r="E189" s="1285"/>
      <c r="F189" s="1286"/>
      <c r="G189" s="1287"/>
      <c r="H189" s="1744"/>
      <c r="I189" s="1745"/>
      <c r="J189" s="1008"/>
      <c r="K189" s="1009"/>
      <c r="L189" s="1008"/>
      <c r="M189" s="1008"/>
      <c r="N189" s="1008"/>
      <c r="O189" s="1009"/>
      <c r="P189" s="1008"/>
      <c r="Q189" s="1008"/>
      <c r="R189" s="1008"/>
      <c r="S189" s="1010"/>
      <c r="T189" s="1010"/>
      <c r="U189" s="1288"/>
      <c r="V189" s="1008"/>
      <c r="W189" s="1008"/>
      <c r="X189" s="1008"/>
      <c r="Y189" s="1012">
        <f t="shared" si="34"/>
        <v>0</v>
      </c>
      <c r="Z189" s="1289">
        <f t="shared" si="33"/>
        <v>0</v>
      </c>
      <c r="AA189" s="1017"/>
      <c r="AB189" s="886"/>
      <c r="AC189" s="887">
        <f t="shared" si="35"/>
        <v>0</v>
      </c>
      <c r="AD189" s="887"/>
      <c r="AE189" s="1014"/>
    </row>
    <row r="190" spans="2:31" s="1016" customFormat="1" ht="18" customHeight="1">
      <c r="B190" s="1725" t="s">
        <v>852</v>
      </c>
      <c r="C190" s="1727"/>
      <c r="D190" s="1728"/>
      <c r="E190" s="1694" t="s">
        <v>853</v>
      </c>
      <c r="F190" s="1694"/>
      <c r="G190" s="1694"/>
      <c r="H190" s="1694"/>
      <c r="I190" s="1694"/>
      <c r="J190" s="862"/>
      <c r="K190" s="861"/>
      <c r="L190" s="862"/>
      <c r="M190" s="862"/>
      <c r="N190" s="862"/>
      <c r="O190" s="861"/>
      <c r="P190" s="862"/>
      <c r="Q190" s="862"/>
      <c r="R190" s="859"/>
      <c r="S190" s="1243"/>
      <c r="T190" s="1243"/>
      <c r="U190" s="1243"/>
      <c r="V190" s="862"/>
      <c r="W190" s="862"/>
      <c r="X190" s="862"/>
      <c r="Y190" s="1003">
        <f t="shared" si="34"/>
        <v>0</v>
      </c>
      <c r="Z190" s="1268">
        <f>SUM(Y190)</f>
        <v>0</v>
      </c>
      <c r="AA190" s="842"/>
      <c r="AB190" s="842"/>
      <c r="AC190" s="842"/>
      <c r="AD190" s="842"/>
      <c r="AE190" s="842"/>
    </row>
    <row r="191" spans="2:31" s="1016" customFormat="1" ht="18" customHeight="1" thickBot="1">
      <c r="B191" s="1726"/>
      <c r="C191" s="1729"/>
      <c r="D191" s="1730"/>
      <c r="E191" s="1731" t="s">
        <v>854</v>
      </c>
      <c r="F191" s="1731"/>
      <c r="G191" s="1731"/>
      <c r="H191" s="1731"/>
      <c r="I191" s="1731"/>
      <c r="J191" s="1008"/>
      <c r="K191" s="1009"/>
      <c r="L191" s="1008"/>
      <c r="M191" s="1008"/>
      <c r="N191" s="1008"/>
      <c r="O191" s="1009"/>
      <c r="P191" s="1008"/>
      <c r="Q191" s="1008"/>
      <c r="R191" s="1011"/>
      <c r="S191" s="1263"/>
      <c r="T191" s="1263"/>
      <c r="U191" s="1263"/>
      <c r="V191" s="1008"/>
      <c r="W191" s="1008"/>
      <c r="X191" s="1008"/>
      <c r="Y191" s="1012">
        <f t="shared" si="34"/>
        <v>0</v>
      </c>
      <c r="Z191" s="1289">
        <f>SUM(Y191)</f>
        <v>0</v>
      </c>
      <c r="AA191" s="842"/>
      <c r="AB191" s="842"/>
      <c r="AC191" s="842"/>
      <c r="AD191" s="842"/>
      <c r="AE191" s="842"/>
    </row>
    <row r="192" spans="2:31" s="1016" customFormat="1" ht="18" customHeight="1">
      <c r="B192" s="1732" t="s">
        <v>855</v>
      </c>
      <c r="C192" s="1734" t="s">
        <v>856</v>
      </c>
      <c r="D192" s="1708"/>
      <c r="E192" s="1264" t="s">
        <v>857</v>
      </c>
      <c r="F192" s="1265"/>
      <c r="G192" s="1265"/>
      <c r="H192" s="1265"/>
      <c r="I192" s="1290"/>
      <c r="J192" s="862"/>
      <c r="K192" s="861"/>
      <c r="L192" s="862"/>
      <c r="M192" s="862"/>
      <c r="N192" s="862"/>
      <c r="O192" s="861"/>
      <c r="P192" s="862"/>
      <c r="Q192" s="862"/>
      <c r="R192" s="859"/>
      <c r="S192" s="1243"/>
      <c r="T192" s="1243"/>
      <c r="U192" s="1243">
        <v>1</v>
      </c>
      <c r="V192" s="862"/>
      <c r="W192" s="862"/>
      <c r="X192" s="862"/>
      <c r="Y192" s="1003">
        <f t="shared" si="34"/>
        <v>1</v>
      </c>
      <c r="Z192" s="1268">
        <f>SUM(Y192)</f>
        <v>1</v>
      </c>
      <c r="AA192" s="842"/>
      <c r="AB192" s="842"/>
      <c r="AC192" s="842"/>
      <c r="AD192" s="842"/>
      <c r="AE192" s="842"/>
    </row>
    <row r="193" spans="2:78" s="1016" customFormat="1" ht="18" customHeight="1" thickBot="1">
      <c r="B193" s="1733"/>
      <c r="C193" s="1735"/>
      <c r="D193" s="1711"/>
      <c r="E193" s="1285"/>
      <c r="F193" s="1286"/>
      <c r="G193" s="1286"/>
      <c r="H193" s="1286"/>
      <c r="I193" s="1291"/>
      <c r="J193" s="1008"/>
      <c r="K193" s="1009"/>
      <c r="L193" s="1008"/>
      <c r="M193" s="1008"/>
      <c r="N193" s="1008"/>
      <c r="O193" s="1009"/>
      <c r="P193" s="1008"/>
      <c r="Q193" s="1008"/>
      <c r="R193" s="1011"/>
      <c r="S193" s="1263"/>
      <c r="T193" s="1263"/>
      <c r="U193" s="1263"/>
      <c r="V193" s="1008"/>
      <c r="W193" s="1008"/>
      <c r="X193" s="1008"/>
      <c r="Y193" s="1012">
        <f t="shared" si="34"/>
        <v>0</v>
      </c>
      <c r="Z193" s="1289">
        <f>SUM(Y193)</f>
        <v>0</v>
      </c>
      <c r="AA193" s="853"/>
      <c r="AB193" s="842"/>
      <c r="AC193" s="842"/>
      <c r="AD193" s="842"/>
      <c r="AE193" s="842"/>
    </row>
    <row r="194" spans="2:78" s="1016" customFormat="1" ht="18" customHeight="1">
      <c r="B194" s="1697" t="s">
        <v>858</v>
      </c>
      <c r="C194" s="1698"/>
      <c r="D194" s="1699"/>
      <c r="E194" s="1292" t="s">
        <v>859</v>
      </c>
      <c r="F194" s="1293"/>
      <c r="G194" s="1294">
        <v>2</v>
      </c>
      <c r="H194" s="1295"/>
      <c r="I194" s="1296"/>
      <c r="J194" s="862"/>
      <c r="K194" s="861"/>
      <c r="L194" s="862"/>
      <c r="M194" s="862"/>
      <c r="N194" s="862"/>
      <c r="O194" s="861"/>
      <c r="P194" s="862"/>
      <c r="Q194" s="862"/>
      <c r="R194" s="859">
        <v>3.1</v>
      </c>
      <c r="S194" s="1243"/>
      <c r="T194" s="1243">
        <v>1111.93</v>
      </c>
      <c r="U194" s="1243"/>
      <c r="V194" s="862"/>
      <c r="W194" s="862"/>
      <c r="X194" s="862"/>
      <c r="Y194" s="1003">
        <f t="shared" si="34"/>
        <v>1115.03</v>
      </c>
      <c r="Z194" s="864">
        <f t="shared" si="33"/>
        <v>1115</v>
      </c>
      <c r="AA194" s="1297"/>
      <c r="AB194" s="1298">
        <f>ROUND($Y194,1)</f>
        <v>1115</v>
      </c>
      <c r="AC194" s="1299"/>
      <c r="AD194" s="1300"/>
      <c r="AE194" s="1301"/>
    </row>
    <row r="195" spans="2:78" s="1016" customFormat="1" ht="18" customHeight="1">
      <c r="B195" s="1700"/>
      <c r="C195" s="1701"/>
      <c r="D195" s="1702"/>
      <c r="E195" s="1302" t="s">
        <v>860</v>
      </c>
      <c r="F195" s="1303"/>
      <c r="G195" s="1304">
        <v>2.5</v>
      </c>
      <c r="H195" s="1305"/>
      <c r="I195" s="1306"/>
      <c r="J195" s="872"/>
      <c r="K195" s="871"/>
      <c r="L195" s="872"/>
      <c r="M195" s="872"/>
      <c r="N195" s="872"/>
      <c r="O195" s="871"/>
      <c r="P195" s="872"/>
      <c r="Q195" s="872"/>
      <c r="R195" s="869"/>
      <c r="S195" s="1070"/>
      <c r="T195" s="1070"/>
      <c r="U195" s="1070"/>
      <c r="V195" s="872"/>
      <c r="W195" s="872"/>
      <c r="X195" s="872"/>
      <c r="Y195" s="1006">
        <f t="shared" si="34"/>
        <v>0</v>
      </c>
      <c r="Z195" s="874">
        <f t="shared" si="33"/>
        <v>0</v>
      </c>
      <c r="AA195" s="1297"/>
      <c r="AB195" s="1307">
        <f t="shared" ref="AB195:AB200" si="36">ROUND($Y195,1)</f>
        <v>0</v>
      </c>
      <c r="AC195" s="1170"/>
      <c r="AD195" s="1308"/>
      <c r="AE195" s="1309"/>
    </row>
    <row r="196" spans="2:78" s="1016" customFormat="1" ht="18" customHeight="1">
      <c r="B196" s="1700"/>
      <c r="C196" s="1701"/>
      <c r="D196" s="1702"/>
      <c r="E196" s="1302" t="s">
        <v>860</v>
      </c>
      <c r="F196" s="1303"/>
      <c r="G196" s="1304">
        <v>3</v>
      </c>
      <c r="H196" s="1305"/>
      <c r="I196" s="1306"/>
      <c r="J196" s="872"/>
      <c r="K196" s="871"/>
      <c r="L196" s="872"/>
      <c r="M196" s="872"/>
      <c r="N196" s="872"/>
      <c r="O196" s="871"/>
      <c r="P196" s="872"/>
      <c r="Q196" s="872"/>
      <c r="R196" s="869"/>
      <c r="S196" s="1070"/>
      <c r="T196" s="1070"/>
      <c r="U196" s="1070"/>
      <c r="V196" s="872"/>
      <c r="W196" s="872"/>
      <c r="X196" s="872"/>
      <c r="Y196" s="1006">
        <f t="shared" si="34"/>
        <v>0</v>
      </c>
      <c r="Z196" s="874">
        <f t="shared" si="33"/>
        <v>0</v>
      </c>
      <c r="AA196" s="1297"/>
      <c r="AB196" s="1307">
        <f t="shared" si="36"/>
        <v>0</v>
      </c>
      <c r="AC196" s="1170"/>
      <c r="AD196" s="1308"/>
      <c r="AE196" s="1309"/>
    </row>
    <row r="197" spans="2:78" s="1016" customFormat="1" ht="18" customHeight="1">
      <c r="B197" s="1700"/>
      <c r="C197" s="1701"/>
      <c r="D197" s="1702"/>
      <c r="E197" s="1302" t="s">
        <v>860</v>
      </c>
      <c r="F197" s="1303"/>
      <c r="G197" s="1304">
        <v>3.5</v>
      </c>
      <c r="H197" s="1305"/>
      <c r="I197" s="1306"/>
      <c r="J197" s="872"/>
      <c r="K197" s="871"/>
      <c r="L197" s="872"/>
      <c r="M197" s="872"/>
      <c r="N197" s="872"/>
      <c r="O197" s="871"/>
      <c r="P197" s="872"/>
      <c r="Q197" s="872"/>
      <c r="R197" s="869"/>
      <c r="S197" s="1070"/>
      <c r="T197" s="1070"/>
      <c r="U197" s="1070"/>
      <c r="V197" s="872"/>
      <c r="W197" s="872"/>
      <c r="X197" s="872"/>
      <c r="Y197" s="1006">
        <f t="shared" si="34"/>
        <v>0</v>
      </c>
      <c r="Z197" s="874">
        <f t="shared" si="33"/>
        <v>0</v>
      </c>
      <c r="AA197" s="1297"/>
      <c r="AB197" s="1307">
        <f t="shared" si="36"/>
        <v>0</v>
      </c>
      <c r="AC197" s="1170"/>
      <c r="AD197" s="1308"/>
      <c r="AE197" s="1309"/>
    </row>
    <row r="198" spans="2:78" s="1016" customFormat="1" ht="18" customHeight="1">
      <c r="B198" s="1700"/>
      <c r="C198" s="1701"/>
      <c r="D198" s="1702"/>
      <c r="E198" s="1302" t="s">
        <v>860</v>
      </c>
      <c r="F198" s="1303"/>
      <c r="G198" s="1304">
        <v>4</v>
      </c>
      <c r="H198" s="1305"/>
      <c r="I198" s="1306"/>
      <c r="J198" s="872"/>
      <c r="K198" s="871"/>
      <c r="L198" s="872"/>
      <c r="M198" s="872"/>
      <c r="N198" s="872"/>
      <c r="O198" s="871"/>
      <c r="P198" s="872"/>
      <c r="Q198" s="872"/>
      <c r="R198" s="869"/>
      <c r="S198" s="1070"/>
      <c r="T198" s="1070"/>
      <c r="U198" s="1070"/>
      <c r="V198" s="872"/>
      <c r="W198" s="872"/>
      <c r="X198" s="872"/>
      <c r="Y198" s="1006">
        <f t="shared" si="34"/>
        <v>0</v>
      </c>
      <c r="Z198" s="874">
        <f t="shared" si="33"/>
        <v>0</v>
      </c>
      <c r="AA198" s="1297"/>
      <c r="AB198" s="1307">
        <f t="shared" si="36"/>
        <v>0</v>
      </c>
      <c r="AC198" s="1170"/>
      <c r="AD198" s="1308"/>
      <c r="AE198" s="1309"/>
    </row>
    <row r="199" spans="2:78" ht="18" customHeight="1">
      <c r="B199" s="1700"/>
      <c r="C199" s="1701"/>
      <c r="D199" s="1702"/>
      <c r="E199" s="1302" t="s">
        <v>861</v>
      </c>
      <c r="F199" s="1303"/>
      <c r="G199" s="1310"/>
      <c r="H199" s="1305"/>
      <c r="I199" s="1306"/>
      <c r="J199" s="872"/>
      <c r="K199" s="871"/>
      <c r="L199" s="872"/>
      <c r="M199" s="872"/>
      <c r="N199" s="872"/>
      <c r="O199" s="871"/>
      <c r="P199" s="872"/>
      <c r="Q199" s="872"/>
      <c r="R199" s="869"/>
      <c r="S199" s="1070"/>
      <c r="T199" s="1070"/>
      <c r="U199" s="1070"/>
      <c r="V199" s="872"/>
      <c r="W199" s="872"/>
      <c r="X199" s="872"/>
      <c r="Y199" s="1006">
        <f t="shared" si="34"/>
        <v>0</v>
      </c>
      <c r="Z199" s="874">
        <f t="shared" si="33"/>
        <v>0</v>
      </c>
      <c r="AA199" s="1297"/>
      <c r="AB199" s="1307">
        <f t="shared" si="36"/>
        <v>0</v>
      </c>
      <c r="AC199" s="1170"/>
      <c r="AD199" s="1308"/>
      <c r="AE199" s="1309"/>
    </row>
    <row r="200" spans="2:78" ht="18" customHeight="1" thickBot="1">
      <c r="B200" s="1703"/>
      <c r="C200" s="1704"/>
      <c r="D200" s="1705"/>
      <c r="E200" s="1311" t="s">
        <v>862</v>
      </c>
      <c r="F200" s="1312"/>
      <c r="G200" s="1313"/>
      <c r="H200" s="1314"/>
      <c r="I200" s="1315"/>
      <c r="J200" s="1008"/>
      <c r="K200" s="1009"/>
      <c r="L200" s="1008"/>
      <c r="M200" s="1008"/>
      <c r="N200" s="1008"/>
      <c r="O200" s="1009"/>
      <c r="P200" s="1008"/>
      <c r="Q200" s="1008"/>
      <c r="R200" s="1011"/>
      <c r="S200" s="1263"/>
      <c r="T200" s="1263"/>
      <c r="U200" s="1263"/>
      <c r="V200" s="1008"/>
      <c r="W200" s="1008"/>
      <c r="X200" s="1008"/>
      <c r="Y200" s="1012">
        <f t="shared" si="34"/>
        <v>0</v>
      </c>
      <c r="Z200" s="1013">
        <f t="shared" si="33"/>
        <v>0</v>
      </c>
      <c r="AA200" s="1297"/>
      <c r="AB200" s="1316">
        <f t="shared" si="36"/>
        <v>0</v>
      </c>
      <c r="AC200" s="1317"/>
      <c r="AD200" s="1318"/>
      <c r="AE200" s="1319"/>
    </row>
    <row r="201" spans="2:78" ht="18" customHeight="1">
      <c r="B201" s="1706" t="s">
        <v>863</v>
      </c>
      <c r="C201" s="1707"/>
      <c r="D201" s="1708"/>
      <c r="E201" s="1712" t="s">
        <v>859</v>
      </c>
      <c r="F201" s="1713"/>
      <c r="G201" s="1713"/>
      <c r="H201" s="1714">
        <v>51.6</v>
      </c>
      <c r="I201" s="1715"/>
      <c r="J201" s="862"/>
      <c r="K201" s="861"/>
      <c r="L201" s="862"/>
      <c r="M201" s="862"/>
      <c r="N201" s="862"/>
      <c r="O201" s="861"/>
      <c r="P201" s="862"/>
      <c r="Q201" s="862"/>
      <c r="R201" s="1722">
        <v>2</v>
      </c>
      <c r="S201" s="1723"/>
      <c r="T201" s="1724"/>
      <c r="U201" s="1321">
        <f>ROUND(SUMPRODUCT($G194:$G198,U194:U198)*2*$H201/1000,2)</f>
        <v>0</v>
      </c>
      <c r="V201" s="862"/>
      <c r="W201" s="862"/>
      <c r="X201" s="862"/>
      <c r="Y201" s="1003">
        <f t="shared" si="34"/>
        <v>2</v>
      </c>
      <c r="Z201" s="864">
        <f t="shared" si="33"/>
        <v>0</v>
      </c>
      <c r="AA201" s="853"/>
      <c r="AB201" s="1322"/>
      <c r="AC201" s="1299"/>
      <c r="AD201" s="1323"/>
      <c r="AE201" s="1324"/>
    </row>
    <row r="202" spans="2:78" ht="18" customHeight="1">
      <c r="B202" s="1665"/>
      <c r="C202" s="1666"/>
      <c r="D202" s="1667"/>
      <c r="E202" s="1716" t="s">
        <v>861</v>
      </c>
      <c r="F202" s="1717"/>
      <c r="G202" s="1717"/>
      <c r="H202" s="1718">
        <v>59.2</v>
      </c>
      <c r="I202" s="1719"/>
      <c r="J202" s="872"/>
      <c r="K202" s="871"/>
      <c r="L202" s="872"/>
      <c r="M202" s="872"/>
      <c r="N202" s="872"/>
      <c r="O202" s="871"/>
      <c r="P202" s="872"/>
      <c r="Q202" s="872"/>
      <c r="R202" s="1320">
        <f>ROUND($G198*R198*2*$H202/1000,2)</f>
        <v>0</v>
      </c>
      <c r="S202" s="1320">
        <f t="shared" ref="S202:U203" si="37">ROUND($G198*S198*2*$H202/1000,2)</f>
        <v>0</v>
      </c>
      <c r="T202" s="1320">
        <f>ROUND($G198*T198*2*$H202/1000,2)</f>
        <v>0</v>
      </c>
      <c r="U202" s="1320">
        <f t="shared" si="37"/>
        <v>0</v>
      </c>
      <c r="V202" s="872"/>
      <c r="W202" s="872"/>
      <c r="X202" s="872"/>
      <c r="Y202" s="1006">
        <f t="shared" si="34"/>
        <v>0</v>
      </c>
      <c r="Z202" s="874">
        <f t="shared" si="33"/>
        <v>0</v>
      </c>
      <c r="AA202" s="853"/>
      <c r="AB202" s="1325"/>
      <c r="AC202" s="1170"/>
      <c r="AD202" s="1326"/>
      <c r="AE202" s="1327"/>
    </row>
    <row r="203" spans="2:78" ht="18" customHeight="1">
      <c r="B203" s="1665"/>
      <c r="C203" s="1666"/>
      <c r="D203" s="1667"/>
      <c r="E203" s="1716" t="s">
        <v>862</v>
      </c>
      <c r="F203" s="1717"/>
      <c r="G203" s="1717"/>
      <c r="H203" s="1718">
        <v>64.8</v>
      </c>
      <c r="I203" s="1719"/>
      <c r="J203" s="872"/>
      <c r="K203" s="871"/>
      <c r="L203" s="872"/>
      <c r="M203" s="872"/>
      <c r="N203" s="872"/>
      <c r="O203" s="871"/>
      <c r="P203" s="872"/>
      <c r="Q203" s="872"/>
      <c r="R203" s="1320">
        <f>ROUND($G199*R199*2*$H203/1000,2)</f>
        <v>0</v>
      </c>
      <c r="S203" s="1328">
        <f t="shared" si="37"/>
        <v>0</v>
      </c>
      <c r="T203" s="1328">
        <f>ROUND($G199*T199*2*$H203/1000,2)</f>
        <v>0</v>
      </c>
      <c r="U203" s="1328">
        <f t="shared" si="37"/>
        <v>0</v>
      </c>
      <c r="V203" s="872"/>
      <c r="W203" s="872"/>
      <c r="X203" s="872"/>
      <c r="Y203" s="1006">
        <f t="shared" si="34"/>
        <v>0</v>
      </c>
      <c r="Z203" s="874">
        <f t="shared" si="33"/>
        <v>0</v>
      </c>
      <c r="AA203" s="853"/>
      <c r="AB203" s="1325"/>
      <c r="AC203" s="1170"/>
      <c r="AD203" s="1326"/>
      <c r="AE203" s="1327"/>
    </row>
    <row r="204" spans="2:78" ht="18" customHeight="1" thickBot="1">
      <c r="B204" s="1709"/>
      <c r="C204" s="1710"/>
      <c r="D204" s="1711"/>
      <c r="E204" s="1720" t="s">
        <v>864</v>
      </c>
      <c r="F204" s="1721"/>
      <c r="G204" s="1721"/>
      <c r="H204" s="1721"/>
      <c r="I204" s="1721"/>
      <c r="J204" s="1721"/>
      <c r="K204" s="1721"/>
      <c r="L204" s="1721"/>
      <c r="M204" s="1721"/>
      <c r="N204" s="1721"/>
      <c r="O204" s="1721"/>
      <c r="P204" s="1721"/>
      <c r="Q204" s="1721"/>
      <c r="R204" s="1721"/>
      <c r="S204" s="1721"/>
      <c r="T204" s="1721"/>
      <c r="U204" s="1721"/>
      <c r="V204" s="1721"/>
      <c r="W204" s="1721"/>
      <c r="X204" s="1721"/>
      <c r="Y204" s="1012">
        <f>SUM(Y201:Y203)</f>
        <v>2</v>
      </c>
      <c r="Z204" s="1013">
        <f t="shared" si="33"/>
        <v>2</v>
      </c>
      <c r="AA204" s="853"/>
      <c r="AB204" s="1316">
        <f>ROUND($Y204,1)</f>
        <v>2</v>
      </c>
      <c r="AC204" s="1317"/>
      <c r="AD204" s="1329"/>
      <c r="AE204" s="1330"/>
      <c r="AK204" s="1128"/>
      <c r="AL204" s="1128"/>
      <c r="AM204" s="1128"/>
      <c r="AN204" s="1128"/>
      <c r="AO204" s="1128"/>
      <c r="AP204" s="1128"/>
      <c r="AQ204" s="1128"/>
      <c r="AR204" s="1128"/>
      <c r="AS204" s="1128"/>
      <c r="AT204" s="1128"/>
      <c r="AU204" s="1128"/>
      <c r="AV204" s="1128"/>
      <c r="AW204" s="1128"/>
      <c r="AX204" s="1128"/>
      <c r="AY204" s="1128"/>
      <c r="AZ204" s="1128"/>
      <c r="BA204" s="1128"/>
      <c r="BB204" s="1128"/>
      <c r="BC204" s="1128"/>
      <c r="BD204" s="1128"/>
      <c r="BE204" s="1128"/>
      <c r="BF204" s="1128"/>
      <c r="BG204" s="1128"/>
      <c r="BH204" s="1128"/>
      <c r="BI204" s="1128"/>
      <c r="BJ204" s="1128"/>
      <c r="BK204" s="1128"/>
      <c r="BL204" s="1128"/>
      <c r="BM204" s="1128"/>
      <c r="BN204" s="1128"/>
      <c r="BO204" s="1128"/>
    </row>
    <row r="205" spans="2:78" ht="18" customHeight="1">
      <c r="B205" s="1331"/>
      <c r="C205" s="1332"/>
      <c r="D205" s="1333"/>
      <c r="E205" s="1694"/>
      <c r="F205" s="1694"/>
      <c r="G205" s="1694"/>
      <c r="H205" s="1694"/>
      <c r="I205" s="1694"/>
      <c r="J205" s="862"/>
      <c r="K205" s="861"/>
      <c r="L205" s="862"/>
      <c r="M205" s="862"/>
      <c r="N205" s="862"/>
      <c r="O205" s="861"/>
      <c r="P205" s="862"/>
      <c r="Q205" s="862"/>
      <c r="R205" s="862"/>
      <c r="S205" s="1002"/>
      <c r="T205" s="1002"/>
      <c r="U205" s="1002"/>
      <c r="V205" s="862"/>
      <c r="W205" s="862"/>
      <c r="X205" s="862"/>
      <c r="Y205" s="1003">
        <f t="shared" ref="Y205:Y210" si="38">SUM(J205:X205)</f>
        <v>0</v>
      </c>
      <c r="Z205" s="1334">
        <f>Y205</f>
        <v>0</v>
      </c>
      <c r="AK205" s="1128"/>
      <c r="AL205" s="1128"/>
      <c r="AM205" s="1335"/>
      <c r="AN205" s="1336"/>
      <c r="AO205" s="1337"/>
      <c r="AP205" s="1337"/>
      <c r="AQ205" s="1338"/>
      <c r="AR205" s="1339"/>
      <c r="AS205" s="1226"/>
      <c r="AT205" s="1226"/>
      <c r="AU205" s="1226"/>
      <c r="AV205" s="1226"/>
      <c r="AW205" s="1226"/>
      <c r="AX205" s="1226"/>
      <c r="AY205" s="1226"/>
      <c r="AZ205" s="1226"/>
      <c r="BA205" s="1226"/>
      <c r="BB205" s="1227"/>
      <c r="BC205" s="1227"/>
      <c r="BD205" s="1141"/>
      <c r="BE205" s="1228"/>
      <c r="BF205" s="1017"/>
      <c r="BG205" s="1226"/>
      <c r="BH205" s="1230"/>
      <c r="BI205" s="1230"/>
      <c r="BJ205" s="1230"/>
      <c r="BK205" s="1128"/>
      <c r="BL205" s="1340"/>
      <c r="BM205" s="1341"/>
      <c r="BN205" s="1342"/>
      <c r="BO205" s="1128"/>
      <c r="BS205" s="1343"/>
      <c r="BT205" s="1343"/>
      <c r="BU205" s="1343"/>
      <c r="BV205" s="1343"/>
    </row>
    <row r="206" spans="2:78" ht="18" customHeight="1">
      <c r="B206" s="1344"/>
      <c r="C206" s="1345"/>
      <c r="D206" s="1346"/>
      <c r="E206" s="1695"/>
      <c r="F206" s="1695"/>
      <c r="G206" s="1695"/>
      <c r="H206" s="1695"/>
      <c r="I206" s="1695"/>
      <c r="J206" s="872"/>
      <c r="K206" s="871"/>
      <c r="L206" s="872"/>
      <c r="M206" s="872"/>
      <c r="N206" s="872"/>
      <c r="O206" s="871"/>
      <c r="P206" s="872"/>
      <c r="Q206" s="872"/>
      <c r="R206" s="872"/>
      <c r="S206" s="1005"/>
      <c r="T206" s="1005"/>
      <c r="U206" s="1005"/>
      <c r="V206" s="872"/>
      <c r="W206" s="872"/>
      <c r="X206" s="872"/>
      <c r="Y206" s="1006">
        <f t="shared" si="38"/>
        <v>0</v>
      </c>
      <c r="Z206" s="1347">
        <f>Y206</f>
        <v>0</v>
      </c>
      <c r="AK206" s="1128"/>
      <c r="AL206" s="1128"/>
      <c r="AM206" s="1335"/>
      <c r="AN206" s="1336"/>
      <c r="AO206" s="1337"/>
      <c r="AP206" s="1337"/>
      <c r="AQ206" s="1338"/>
      <c r="AR206" s="1339"/>
      <c r="AS206" s="1226"/>
      <c r="AT206" s="1226"/>
      <c r="AU206" s="1226"/>
      <c r="AV206" s="1226"/>
      <c r="AW206" s="1226"/>
      <c r="AX206" s="1226"/>
      <c r="AY206" s="1226"/>
      <c r="AZ206" s="1226"/>
      <c r="BA206" s="1226"/>
      <c r="BB206" s="1227"/>
      <c r="BC206" s="1227"/>
      <c r="BD206" s="1141"/>
      <c r="BE206" s="1228"/>
      <c r="BF206" s="1017"/>
      <c r="BG206" s="1229"/>
      <c r="BH206" s="1230"/>
      <c r="BI206" s="1230"/>
      <c r="BJ206" s="1230"/>
      <c r="BK206" s="1128"/>
      <c r="BL206" s="1128"/>
      <c r="BM206" s="1128"/>
      <c r="BN206" s="1128"/>
      <c r="BO206" s="1128"/>
      <c r="BS206" s="1343"/>
      <c r="BT206" s="1343"/>
      <c r="BU206" s="1343"/>
      <c r="BV206" s="1343"/>
    </row>
    <row r="207" spans="2:78" ht="18" customHeight="1">
      <c r="B207" s="1344"/>
      <c r="C207" s="1345"/>
      <c r="D207" s="1346"/>
      <c r="E207" s="1695"/>
      <c r="F207" s="1695"/>
      <c r="G207" s="1695"/>
      <c r="H207" s="1695"/>
      <c r="I207" s="1695"/>
      <c r="J207" s="872"/>
      <c r="K207" s="871"/>
      <c r="L207" s="872"/>
      <c r="M207" s="872"/>
      <c r="N207" s="872"/>
      <c r="O207" s="871"/>
      <c r="P207" s="872"/>
      <c r="Q207" s="872"/>
      <c r="R207" s="872"/>
      <c r="S207" s="1005"/>
      <c r="T207" s="1005"/>
      <c r="U207" s="1005"/>
      <c r="V207" s="872"/>
      <c r="W207" s="872"/>
      <c r="X207" s="872"/>
      <c r="Y207" s="1006">
        <f t="shared" si="38"/>
        <v>0</v>
      </c>
      <c r="Z207" s="1347">
        <f>Y207</f>
        <v>0</v>
      </c>
      <c r="AK207" s="1128"/>
      <c r="AL207" s="1128"/>
      <c r="AM207" s="1128"/>
      <c r="AN207" s="1128"/>
      <c r="AO207" s="1128"/>
      <c r="AP207" s="1128"/>
      <c r="AQ207" s="1128"/>
      <c r="AR207" s="1128"/>
      <c r="AS207" s="1128"/>
      <c r="AT207" s="1128"/>
      <c r="AU207" s="1128"/>
      <c r="AV207" s="1128"/>
      <c r="AW207" s="1128"/>
      <c r="AX207" s="1128"/>
      <c r="AY207" s="1128"/>
      <c r="AZ207" s="1128"/>
      <c r="BA207" s="1128"/>
      <c r="BB207" s="1128"/>
      <c r="BC207" s="1128"/>
      <c r="BD207" s="1128"/>
      <c r="BE207" s="1128"/>
      <c r="BF207" s="1128"/>
      <c r="BG207" s="1128"/>
      <c r="BH207" s="1128"/>
      <c r="BI207" s="1128"/>
      <c r="BJ207" s="1128"/>
      <c r="BK207" s="1128"/>
      <c r="BL207" s="1128"/>
      <c r="BM207" s="1128"/>
      <c r="BN207" s="1128"/>
      <c r="BO207" s="1128"/>
      <c r="BS207" s="1348"/>
      <c r="BT207" s="1348"/>
      <c r="BU207" s="1348"/>
      <c r="BV207" s="1348"/>
      <c r="BW207" s="1016"/>
      <c r="BX207" s="1016"/>
      <c r="BY207" s="1016"/>
      <c r="BZ207" s="1016"/>
    </row>
    <row r="208" spans="2:78" ht="18" customHeight="1">
      <c r="B208" s="1344"/>
      <c r="C208" s="1345"/>
      <c r="D208" s="1346"/>
      <c r="E208" s="1695"/>
      <c r="F208" s="1695"/>
      <c r="G208" s="1695"/>
      <c r="H208" s="1695"/>
      <c r="I208" s="1695"/>
      <c r="J208" s="872"/>
      <c r="K208" s="871"/>
      <c r="L208" s="872"/>
      <c r="M208" s="872"/>
      <c r="N208" s="872"/>
      <c r="O208" s="871"/>
      <c r="P208" s="872"/>
      <c r="Q208" s="872"/>
      <c r="R208" s="872"/>
      <c r="S208" s="1005"/>
      <c r="T208" s="1005"/>
      <c r="U208" s="1005"/>
      <c r="V208" s="872"/>
      <c r="W208" s="872"/>
      <c r="X208" s="872"/>
      <c r="Y208" s="1006">
        <f t="shared" si="38"/>
        <v>0</v>
      </c>
      <c r="Z208" s="1347">
        <f>Y208</f>
        <v>0</v>
      </c>
      <c r="AK208" s="1128"/>
      <c r="AL208" s="1128"/>
      <c r="AM208" s="1335"/>
      <c r="AN208" s="1336"/>
      <c r="AO208" s="1337"/>
      <c r="AP208" s="1337"/>
      <c r="AQ208" s="1338"/>
      <c r="AR208" s="1339"/>
      <c r="AS208" s="1226"/>
      <c r="AT208" s="1226"/>
      <c r="AU208" s="1226"/>
      <c r="AV208" s="1226"/>
      <c r="AW208" s="1226"/>
      <c r="AX208" s="1226"/>
      <c r="AY208" s="1226"/>
      <c r="AZ208" s="1226"/>
      <c r="BA208" s="1226"/>
      <c r="BB208" s="1349"/>
      <c r="BC208" s="1349"/>
      <c r="BD208" s="1141"/>
      <c r="BE208" s="1228"/>
      <c r="BF208" s="1017"/>
      <c r="BG208" s="1229"/>
      <c r="BH208" s="1230"/>
      <c r="BI208" s="1350"/>
      <c r="BJ208" s="1350"/>
      <c r="BK208" s="1128"/>
      <c r="BL208" s="1340"/>
      <c r="BM208" s="1341"/>
      <c r="BN208" s="1342"/>
      <c r="BO208" s="1128"/>
      <c r="BS208" s="1348"/>
      <c r="BT208" s="1348"/>
      <c r="BU208" s="1348"/>
      <c r="BV208" s="1348"/>
      <c r="BW208" s="1016"/>
      <c r="BX208" s="1016"/>
      <c r="BY208" s="1016"/>
      <c r="BZ208" s="1016"/>
    </row>
    <row r="209" spans="2:31" ht="18" customHeight="1">
      <c r="B209" s="1344"/>
      <c r="C209" s="1345"/>
      <c r="D209" s="1346"/>
      <c r="E209" s="1695"/>
      <c r="F209" s="1695"/>
      <c r="G209" s="1695"/>
      <c r="H209" s="1695"/>
      <c r="I209" s="1695"/>
      <c r="J209" s="872"/>
      <c r="K209" s="871"/>
      <c r="L209" s="872"/>
      <c r="M209" s="872"/>
      <c r="N209" s="872"/>
      <c r="O209" s="871"/>
      <c r="P209" s="872"/>
      <c r="Q209" s="872"/>
      <c r="R209" s="872"/>
      <c r="S209" s="1005"/>
      <c r="T209" s="1005"/>
      <c r="U209" s="1005"/>
      <c r="V209" s="872"/>
      <c r="W209" s="872"/>
      <c r="X209" s="872"/>
      <c r="Y209" s="1006">
        <f t="shared" si="38"/>
        <v>0</v>
      </c>
      <c r="Z209" s="1347">
        <f>Y209</f>
        <v>0</v>
      </c>
    </row>
    <row r="210" spans="2:31" ht="18" customHeight="1" thickBot="1">
      <c r="B210" s="1351"/>
      <c r="C210" s="1352"/>
      <c r="D210" s="1353"/>
      <c r="E210" s="1696"/>
      <c r="F210" s="1696"/>
      <c r="G210" s="1696"/>
      <c r="H210" s="1696"/>
      <c r="I210" s="1696"/>
      <c r="J210" s="1354"/>
      <c r="K210" s="1355"/>
      <c r="L210" s="1354"/>
      <c r="M210" s="1354"/>
      <c r="N210" s="1354"/>
      <c r="O210" s="1355"/>
      <c r="P210" s="1354"/>
      <c r="Q210" s="1354"/>
      <c r="R210" s="1354"/>
      <c r="S210" s="1356"/>
      <c r="T210" s="1356"/>
      <c r="U210" s="1356"/>
      <c r="V210" s="1354"/>
      <c r="W210" s="1354"/>
      <c r="X210" s="1354"/>
      <c r="Y210" s="1357">
        <f t="shared" si="38"/>
        <v>0</v>
      </c>
      <c r="Z210" s="1358">
        <f t="shared" ref="Z210:Z218" si="39">Y210</f>
        <v>0</v>
      </c>
      <c r="AA210" s="853"/>
      <c r="AB210" s="1359"/>
      <c r="AC210" s="1226"/>
      <c r="AD210" s="1360"/>
      <c r="AE210" s="1360"/>
    </row>
    <row r="211" spans="2:31" ht="18" customHeight="1" thickTop="1" thickBot="1">
      <c r="B211" s="1659" t="s">
        <v>865</v>
      </c>
      <c r="C211" s="1660"/>
      <c r="D211" s="1660"/>
      <c r="E211" s="1660"/>
      <c r="F211" s="1660"/>
      <c r="G211" s="1660"/>
      <c r="H211" s="1660"/>
      <c r="I211" s="1660"/>
      <c r="J211" s="1660"/>
      <c r="K211" s="1660"/>
      <c r="L211" s="1660"/>
      <c r="M211" s="1660"/>
      <c r="N211" s="1660"/>
      <c r="O211" s="1660"/>
      <c r="P211" s="1660"/>
      <c r="Q211" s="1660"/>
      <c r="R211" s="1660"/>
      <c r="S211" s="1660"/>
      <c r="T211" s="1660"/>
      <c r="U211" s="1660"/>
      <c r="V211" s="1660"/>
      <c r="W211" s="1660"/>
      <c r="X211" s="1660"/>
      <c r="Y211" s="1660"/>
      <c r="Z211" s="1661"/>
      <c r="AA211" s="853"/>
      <c r="AB211" s="1359"/>
      <c r="AC211" s="1226"/>
      <c r="AD211" s="1360"/>
      <c r="AE211" s="1360"/>
    </row>
    <row r="212" spans="2:31" ht="15" customHeight="1" thickTop="1">
      <c r="B212" s="1662" t="s">
        <v>866</v>
      </c>
      <c r="C212" s="1663"/>
      <c r="D212" s="1664"/>
      <c r="E212" s="1671" t="s">
        <v>867</v>
      </c>
      <c r="F212" s="1672"/>
      <c r="G212" s="1672"/>
      <c r="H212" s="1673"/>
      <c r="I212" s="1674"/>
      <c r="J212" s="1361">
        <f t="shared" ref="J212:X212" si="40">SUM(J77:J81,J104:J111,J82:J95)</f>
        <v>2.1640000000000001</v>
      </c>
      <c r="K212" s="1362">
        <f t="shared" si="40"/>
        <v>0</v>
      </c>
      <c r="L212" s="1361">
        <f t="shared" si="40"/>
        <v>0</v>
      </c>
      <c r="M212" s="1361">
        <f t="shared" si="40"/>
        <v>85.5</v>
      </c>
      <c r="N212" s="1361">
        <f t="shared" si="40"/>
        <v>0</v>
      </c>
      <c r="O212" s="1362">
        <f t="shared" si="40"/>
        <v>0</v>
      </c>
      <c r="P212" s="1361">
        <f t="shared" si="40"/>
        <v>0</v>
      </c>
      <c r="Q212" s="1361">
        <f t="shared" si="40"/>
        <v>0</v>
      </c>
      <c r="R212" s="1361">
        <f t="shared" si="40"/>
        <v>28.97</v>
      </c>
      <c r="S212" s="1361">
        <f t="shared" si="40"/>
        <v>1407.9088999999997</v>
      </c>
      <c r="T212" s="1361">
        <f t="shared" si="40"/>
        <v>1790.9280000000001</v>
      </c>
      <c r="U212" s="1361">
        <f t="shared" si="40"/>
        <v>0</v>
      </c>
      <c r="V212" s="1361">
        <f t="shared" si="40"/>
        <v>0</v>
      </c>
      <c r="W212" s="1361">
        <f t="shared" si="40"/>
        <v>0</v>
      </c>
      <c r="X212" s="1361">
        <f t="shared" si="40"/>
        <v>0</v>
      </c>
      <c r="Y212" s="1363"/>
      <c r="Z212" s="1364">
        <f>Y212</f>
        <v>0</v>
      </c>
      <c r="AA212" s="853"/>
      <c r="AB212" s="1359"/>
      <c r="AC212" s="1226"/>
      <c r="AD212" s="1360"/>
      <c r="AE212" s="1360"/>
    </row>
    <row r="213" spans="2:31" ht="15" customHeight="1">
      <c r="B213" s="1665"/>
      <c r="C213" s="1666"/>
      <c r="D213" s="1667"/>
      <c r="E213" s="1675" t="s">
        <v>868</v>
      </c>
      <c r="F213" s="1676"/>
      <c r="G213" s="1676"/>
      <c r="H213" s="1677"/>
      <c r="I213" s="1678"/>
      <c r="J213" s="869"/>
      <c r="K213" s="870"/>
      <c r="L213" s="869"/>
      <c r="M213" s="869"/>
      <c r="N213" s="869"/>
      <c r="O213" s="870"/>
      <c r="P213" s="869"/>
      <c r="Q213" s="869"/>
      <c r="R213" s="869"/>
      <c r="S213" s="1070">
        <f>'管工（土量1）75'!AB13</f>
        <v>48.5</v>
      </c>
      <c r="T213" s="1070">
        <f>'管工（土量1）400'!AB12</f>
        <v>99.35</v>
      </c>
      <c r="U213" s="1070"/>
      <c r="V213" s="869"/>
      <c r="W213" s="869"/>
      <c r="X213" s="869"/>
      <c r="Y213" s="1006"/>
      <c r="Z213" s="1365">
        <f t="shared" si="39"/>
        <v>0</v>
      </c>
      <c r="AA213" s="853"/>
      <c r="AB213" s="1359"/>
      <c r="AC213" s="1226"/>
      <c r="AD213" s="1360"/>
      <c r="AE213" s="1360"/>
    </row>
    <row r="214" spans="2:31" ht="15" customHeight="1">
      <c r="B214" s="1668"/>
      <c r="C214" s="1669"/>
      <c r="D214" s="1670"/>
      <c r="E214" s="1679" t="s">
        <v>869</v>
      </c>
      <c r="F214" s="1680"/>
      <c r="G214" s="1680"/>
      <c r="H214" s="1681"/>
      <c r="I214" s="1682"/>
      <c r="J214" s="1366">
        <f t="shared" ref="J214:X214" si="41">SUM(J212:J213)</f>
        <v>2.1640000000000001</v>
      </c>
      <c r="K214" s="882">
        <f t="shared" si="41"/>
        <v>0</v>
      </c>
      <c r="L214" s="1366">
        <f t="shared" si="41"/>
        <v>0</v>
      </c>
      <c r="M214" s="1366">
        <f>SUM(M212:M213)</f>
        <v>85.5</v>
      </c>
      <c r="N214" s="1366">
        <f>SUM(N212:N213)</f>
        <v>0</v>
      </c>
      <c r="O214" s="882">
        <f t="shared" si="41"/>
        <v>0</v>
      </c>
      <c r="P214" s="1366">
        <f t="shared" si="41"/>
        <v>0</v>
      </c>
      <c r="Q214" s="1366">
        <f t="shared" si="41"/>
        <v>0</v>
      </c>
      <c r="R214" s="1366">
        <f>SUM(R212:R213)</f>
        <v>28.97</v>
      </c>
      <c r="S214" s="1366">
        <f t="shared" si="41"/>
        <v>1456.4088999999997</v>
      </c>
      <c r="T214" s="1366">
        <f>SUM(T212:T213)</f>
        <v>1890.278</v>
      </c>
      <c r="U214" s="1366">
        <f t="shared" si="41"/>
        <v>0</v>
      </c>
      <c r="V214" s="1366">
        <f t="shared" si="41"/>
        <v>0</v>
      </c>
      <c r="W214" s="1366">
        <f>SUM(W212:W213)</f>
        <v>0</v>
      </c>
      <c r="X214" s="1366">
        <f t="shared" si="41"/>
        <v>0</v>
      </c>
      <c r="Y214" s="1085">
        <f>SUM(J214:V214)</f>
        <v>3463.3208999999997</v>
      </c>
      <c r="Z214" s="1367">
        <f t="shared" si="39"/>
        <v>3463.3208999999997</v>
      </c>
      <c r="AA214" s="853"/>
      <c r="AB214" s="1359"/>
      <c r="AC214" s="1226"/>
      <c r="AD214" s="1360"/>
      <c r="AE214" s="1360"/>
    </row>
    <row r="215" spans="2:31" ht="15" customHeight="1">
      <c r="B215" s="1683" t="s">
        <v>870</v>
      </c>
      <c r="C215" s="1684"/>
      <c r="D215" s="1685"/>
      <c r="E215" s="1686" t="s">
        <v>871</v>
      </c>
      <c r="F215" s="1687"/>
      <c r="G215" s="1687"/>
      <c r="H215" s="1688"/>
      <c r="I215" s="1689"/>
      <c r="J215" s="1058">
        <f>SUM(J128:J139)+SUMPRODUCT($H156:$H171,J156:J171)/100</f>
        <v>2.1640000000000001</v>
      </c>
      <c r="K215" s="1057">
        <f t="shared" ref="K215:X215" si="42">SUM(K128:K139)+SUMPRODUCT($H156:$H171,K156:K171)/100</f>
        <v>0</v>
      </c>
      <c r="L215" s="1058">
        <f t="shared" si="42"/>
        <v>0</v>
      </c>
      <c r="M215" s="1058">
        <f t="shared" si="42"/>
        <v>85.5</v>
      </c>
      <c r="N215" s="1058">
        <f t="shared" si="42"/>
        <v>0</v>
      </c>
      <c r="O215" s="1057">
        <f t="shared" si="42"/>
        <v>0</v>
      </c>
      <c r="P215" s="1058">
        <f t="shared" si="42"/>
        <v>0</v>
      </c>
      <c r="Q215" s="1058">
        <f t="shared" si="42"/>
        <v>0</v>
      </c>
      <c r="R215" s="1058">
        <f t="shared" si="42"/>
        <v>27.31</v>
      </c>
      <c r="S215" s="1058">
        <f t="shared" si="42"/>
        <v>1531.6333999999999</v>
      </c>
      <c r="T215" s="1058">
        <f t="shared" si="42"/>
        <v>1661.8589999999999</v>
      </c>
      <c r="U215" s="1058">
        <f t="shared" si="42"/>
        <v>0</v>
      </c>
      <c r="V215" s="1058">
        <f t="shared" si="42"/>
        <v>0</v>
      </c>
      <c r="W215" s="1058">
        <f t="shared" si="42"/>
        <v>0</v>
      </c>
      <c r="X215" s="1058">
        <f t="shared" si="42"/>
        <v>0</v>
      </c>
      <c r="Y215" s="1061"/>
      <c r="Z215" s="1368">
        <f t="shared" si="39"/>
        <v>0</v>
      </c>
      <c r="AA215" s="853"/>
      <c r="AB215" s="1359"/>
      <c r="AC215" s="1226"/>
      <c r="AD215" s="1360"/>
      <c r="AE215" s="1360"/>
    </row>
    <row r="216" spans="2:31" ht="15" customHeight="1">
      <c r="B216" s="1665"/>
      <c r="C216" s="1666"/>
      <c r="D216" s="1667"/>
      <c r="E216" s="1675" t="s">
        <v>872</v>
      </c>
      <c r="F216" s="1676"/>
      <c r="G216" s="1676"/>
      <c r="H216" s="1677"/>
      <c r="I216" s="1678"/>
      <c r="J216" s="869"/>
      <c r="K216" s="870"/>
      <c r="L216" s="869"/>
      <c r="M216" s="869"/>
      <c r="N216" s="869"/>
      <c r="O216" s="870"/>
      <c r="P216" s="869"/>
      <c r="Q216" s="869"/>
      <c r="R216" s="869">
        <f>'管工（土量1）50'!AB21</f>
        <v>1.6600000000000001</v>
      </c>
      <c r="S216" s="1070">
        <f>'管工（土量1）75'!AB23</f>
        <v>0.61</v>
      </c>
      <c r="T216" s="1070">
        <f>'管工（土量1）400'!AB21</f>
        <v>228.42</v>
      </c>
      <c r="U216" s="1070"/>
      <c r="V216" s="869"/>
      <c r="W216" s="869"/>
      <c r="X216" s="869"/>
      <c r="Y216" s="1006"/>
      <c r="Z216" s="1365">
        <f t="shared" si="39"/>
        <v>0</v>
      </c>
      <c r="AA216" s="853"/>
      <c r="AB216" s="1359"/>
      <c r="AC216" s="1226"/>
      <c r="AD216" s="1360"/>
      <c r="AE216" s="1360"/>
    </row>
    <row r="217" spans="2:31" ht="15" customHeight="1">
      <c r="B217" s="1665"/>
      <c r="C217" s="1666"/>
      <c r="D217" s="1667"/>
      <c r="E217" s="1675" t="s">
        <v>873</v>
      </c>
      <c r="F217" s="1676"/>
      <c r="G217" s="1676"/>
      <c r="H217" s="1677"/>
      <c r="I217" s="1678"/>
      <c r="J217" s="869"/>
      <c r="K217" s="870"/>
      <c r="L217" s="869"/>
      <c r="M217" s="869"/>
      <c r="N217" s="869"/>
      <c r="O217" s="870"/>
      <c r="P217" s="869"/>
      <c r="Q217" s="869"/>
      <c r="R217" s="869"/>
      <c r="S217" s="1070">
        <f>'管工（土量1）75'!M10</f>
        <v>75.83</v>
      </c>
      <c r="T217" s="1070">
        <f>'管工（土量1）400'!M9</f>
        <v>0</v>
      </c>
      <c r="U217" s="1070"/>
      <c r="V217" s="869"/>
      <c r="W217" s="869"/>
      <c r="X217" s="869"/>
      <c r="Y217" s="1006"/>
      <c r="Z217" s="1365">
        <f t="shared" si="39"/>
        <v>0</v>
      </c>
      <c r="AA217" s="853"/>
      <c r="AB217" s="1359"/>
      <c r="AC217" s="1226"/>
      <c r="AD217" s="1360"/>
      <c r="AE217" s="1360"/>
    </row>
    <row r="218" spans="2:31" ht="15" customHeight="1">
      <c r="B218" s="1668"/>
      <c r="C218" s="1669"/>
      <c r="D218" s="1670"/>
      <c r="E218" s="1690" t="s">
        <v>874</v>
      </c>
      <c r="F218" s="1691"/>
      <c r="G218" s="1691"/>
      <c r="H218" s="1692"/>
      <c r="I218" s="1693"/>
      <c r="J218" s="1369">
        <f>SUM(J215:J216)-J217</f>
        <v>2.1640000000000001</v>
      </c>
      <c r="K218" s="882">
        <f t="shared" ref="K218:U218" si="43">SUM(K215:K216)-K217</f>
        <v>0</v>
      </c>
      <c r="L218" s="1369">
        <f t="shared" si="43"/>
        <v>0</v>
      </c>
      <c r="M218" s="1369">
        <f>SUM(M215:M216)-M217</f>
        <v>85.5</v>
      </c>
      <c r="N218" s="1369">
        <f>SUM(N215:N216)-N217</f>
        <v>0</v>
      </c>
      <c r="O218" s="882">
        <f t="shared" si="43"/>
        <v>0</v>
      </c>
      <c r="P218" s="1369">
        <f t="shared" si="43"/>
        <v>0</v>
      </c>
      <c r="Q218" s="1369">
        <f t="shared" si="43"/>
        <v>0</v>
      </c>
      <c r="R218" s="1369">
        <f>SUM(R215:R216)-R217</f>
        <v>28.97</v>
      </c>
      <c r="S218" s="1369">
        <f t="shared" si="43"/>
        <v>1456.4133999999999</v>
      </c>
      <c r="T218" s="1369">
        <f>SUM(T215:T216)-T217</f>
        <v>1890.279</v>
      </c>
      <c r="U218" s="1369">
        <f t="shared" si="43"/>
        <v>0</v>
      </c>
      <c r="V218" s="1369">
        <f>SUM(V215:V217)</f>
        <v>0</v>
      </c>
      <c r="W218" s="1369">
        <f>SUM(W215:W217)</f>
        <v>0</v>
      </c>
      <c r="X218" s="1369">
        <f>SUM(X215:X217)</f>
        <v>0</v>
      </c>
      <c r="Y218" s="1085">
        <f>SUM(J218:V218)</f>
        <v>3463.3263999999999</v>
      </c>
      <c r="Z218" s="1370">
        <f t="shared" si="39"/>
        <v>3463.3263999999999</v>
      </c>
      <c r="AA218" s="853"/>
      <c r="AB218" s="1359"/>
      <c r="AC218" s="1226"/>
      <c r="AD218" s="1360"/>
      <c r="AE218" s="1360"/>
    </row>
    <row r="219" spans="2:31" ht="15" customHeight="1" thickBot="1">
      <c r="B219" s="1651" t="s">
        <v>875</v>
      </c>
      <c r="C219" s="1652"/>
      <c r="D219" s="1653"/>
      <c r="E219" s="1654" t="s">
        <v>876</v>
      </c>
      <c r="F219" s="1655"/>
      <c r="G219" s="1655"/>
      <c r="H219" s="1656"/>
      <c r="I219" s="1657"/>
      <c r="J219" s="1371">
        <f t="shared" ref="J219:Y219" si="44">J214-J218</f>
        <v>0</v>
      </c>
      <c r="K219" s="1372">
        <f t="shared" si="44"/>
        <v>0</v>
      </c>
      <c r="L219" s="1371">
        <f t="shared" si="44"/>
        <v>0</v>
      </c>
      <c r="M219" s="1371">
        <f>M214-M218</f>
        <v>0</v>
      </c>
      <c r="N219" s="1371">
        <f>N214-N218</f>
        <v>0</v>
      </c>
      <c r="O219" s="1372">
        <f t="shared" si="44"/>
        <v>0</v>
      </c>
      <c r="P219" s="1371">
        <f t="shared" si="44"/>
        <v>0</v>
      </c>
      <c r="Q219" s="1371">
        <f t="shared" si="44"/>
        <v>0</v>
      </c>
      <c r="R219" s="1371">
        <f>R214-R218</f>
        <v>0</v>
      </c>
      <c r="S219" s="1371">
        <f>S214-S218</f>
        <v>-4.5000000002346496E-3</v>
      </c>
      <c r="T219" s="1371">
        <f>T214-T218</f>
        <v>-9.9999999997635314E-4</v>
      </c>
      <c r="U219" s="1371">
        <f t="shared" si="44"/>
        <v>0</v>
      </c>
      <c r="V219" s="1371">
        <f t="shared" si="44"/>
        <v>0</v>
      </c>
      <c r="W219" s="1371">
        <f>W214-W218</f>
        <v>0</v>
      </c>
      <c r="X219" s="1371">
        <f t="shared" si="44"/>
        <v>0</v>
      </c>
      <c r="Y219" s="1371">
        <f t="shared" si="44"/>
        <v>-5.5000000002110028E-3</v>
      </c>
      <c r="Z219" s="1373">
        <f>Y219</f>
        <v>-5.5000000002110028E-3</v>
      </c>
      <c r="AC219" s="1015"/>
      <c r="AD219" s="1015"/>
      <c r="AE219" s="1015"/>
    </row>
    <row r="220" spans="2:31" ht="18" customHeight="1">
      <c r="E220" s="1658" t="s">
        <v>877</v>
      </c>
      <c r="F220" s="1658"/>
      <c r="G220" s="1658"/>
      <c r="H220" s="1658"/>
      <c r="I220" s="1658"/>
      <c r="J220" s="1658"/>
      <c r="K220" s="1658"/>
      <c r="L220" s="1658"/>
      <c r="M220" s="1658"/>
      <c r="N220" s="1658"/>
      <c r="O220" s="1658"/>
      <c r="P220" s="1658"/>
      <c r="Q220" s="1658"/>
      <c r="R220" s="1658"/>
      <c r="S220" s="1658"/>
      <c r="T220" s="1658"/>
      <c r="U220" s="1658"/>
      <c r="V220" s="1658"/>
      <c r="W220" s="1374"/>
      <c r="X220" s="1374"/>
    </row>
    <row r="221" spans="2:31" ht="18" customHeight="1">
      <c r="J221" s="1016"/>
      <c r="Z221" s="842"/>
      <c r="AA221" s="842"/>
      <c r="AB221" s="842"/>
      <c r="AC221" s="842"/>
      <c r="AD221" s="842"/>
      <c r="AE221" s="842"/>
    </row>
  </sheetData>
  <mergeCells count="306">
    <mergeCell ref="J1:Z1"/>
    <mergeCell ref="J2:Z2"/>
    <mergeCell ref="B3:Z3"/>
    <mergeCell ref="B4:Z5"/>
    <mergeCell ref="B6:Z6"/>
    <mergeCell ref="B7:D8"/>
    <mergeCell ref="E7:I8"/>
    <mergeCell ref="J7:J8"/>
    <mergeCell ref="K7:K8"/>
    <mergeCell ref="L7:L8"/>
    <mergeCell ref="X7:X8"/>
    <mergeCell ref="Y7:Y8"/>
    <mergeCell ref="Z7:Z8"/>
    <mergeCell ref="AB7:AE7"/>
    <mergeCell ref="B9:D12"/>
    <mergeCell ref="E9:F9"/>
    <mergeCell ref="H9:I9"/>
    <mergeCell ref="E10:F10"/>
    <mergeCell ref="H10:I10"/>
    <mergeCell ref="E11:F11"/>
    <mergeCell ref="S7:S8"/>
    <mergeCell ref="T7:T8"/>
    <mergeCell ref="U7:U8"/>
    <mergeCell ref="V7:V8"/>
    <mergeCell ref="W7:W8"/>
    <mergeCell ref="M7:M8"/>
    <mergeCell ref="N7:N8"/>
    <mergeCell ref="O7:O8"/>
    <mergeCell ref="P7:P8"/>
    <mergeCell ref="Q7:Q8"/>
    <mergeCell ref="R7:R8"/>
    <mergeCell ref="H11:I11"/>
    <mergeCell ref="E12:F12"/>
    <mergeCell ref="H12:I12"/>
    <mergeCell ref="C26:D67"/>
    <mergeCell ref="J17:X17"/>
    <mergeCell ref="F18:G20"/>
    <mergeCell ref="H20:I20"/>
    <mergeCell ref="J20:X20"/>
    <mergeCell ref="F21:G21"/>
    <mergeCell ref="E22:E25"/>
    <mergeCell ref="F22:G22"/>
    <mergeCell ref="F23:G23"/>
    <mergeCell ref="F24:G24"/>
    <mergeCell ref="F25:G25"/>
    <mergeCell ref="H46:H50"/>
    <mergeCell ref="J50:X50"/>
    <mergeCell ref="F51:G65"/>
    <mergeCell ref="H51:H53"/>
    <mergeCell ref="J53:X53"/>
    <mergeCell ref="H54:H56"/>
    <mergeCell ref="J56:X56"/>
    <mergeCell ref="H63:H65"/>
    <mergeCell ref="J65:X65"/>
    <mergeCell ref="F66:G66"/>
    <mergeCell ref="F67:G67"/>
    <mergeCell ref="B68:D70"/>
    <mergeCell ref="E68:I68"/>
    <mergeCell ref="E69:I69"/>
    <mergeCell ref="E70:I70"/>
    <mergeCell ref="E26:E65"/>
    <mergeCell ref="H57:H59"/>
    <mergeCell ref="J59:X59"/>
    <mergeCell ref="H60:H62"/>
    <mergeCell ref="F26:G50"/>
    <mergeCell ref="H26:H30"/>
    <mergeCell ref="J30:X30"/>
    <mergeCell ref="H31:H35"/>
    <mergeCell ref="J35:X35"/>
    <mergeCell ref="H36:H40"/>
    <mergeCell ref="J40:X40"/>
    <mergeCell ref="H41:H45"/>
    <mergeCell ref="J45:X45"/>
    <mergeCell ref="J62:X62"/>
    <mergeCell ref="B13:B67"/>
    <mergeCell ref="C13:D25"/>
    <mergeCell ref="E13:E21"/>
    <mergeCell ref="F13:G13"/>
    <mergeCell ref="F14:G17"/>
    <mergeCell ref="H17:I17"/>
    <mergeCell ref="B71:Z71"/>
    <mergeCell ref="B72:Z73"/>
    <mergeCell ref="B74:Z74"/>
    <mergeCell ref="B75:D76"/>
    <mergeCell ref="E75:I76"/>
    <mergeCell ref="J75:J76"/>
    <mergeCell ref="K75:K76"/>
    <mergeCell ref="L75:L76"/>
    <mergeCell ref="M75:M76"/>
    <mergeCell ref="N75:N76"/>
    <mergeCell ref="B77:B102"/>
    <mergeCell ref="C77:D81"/>
    <mergeCell ref="E77:E79"/>
    <mergeCell ref="F77:G77"/>
    <mergeCell ref="C82:D95"/>
    <mergeCell ref="E82:E85"/>
    <mergeCell ref="F82:G82"/>
    <mergeCell ref="E90:E93"/>
    <mergeCell ref="T75:T76"/>
    <mergeCell ref="O75:O76"/>
    <mergeCell ref="P75:P76"/>
    <mergeCell ref="Q75:Q76"/>
    <mergeCell ref="R75:R76"/>
    <mergeCell ref="S75:S76"/>
    <mergeCell ref="F90:G90"/>
    <mergeCell ref="C99:D102"/>
    <mergeCell ref="E99:G99"/>
    <mergeCell ref="E100:G100"/>
    <mergeCell ref="E101:G101"/>
    <mergeCell ref="E102:G102"/>
    <mergeCell ref="AG77:AG79"/>
    <mergeCell ref="F78:G78"/>
    <mergeCell ref="F79:G79"/>
    <mergeCell ref="E80:E81"/>
    <mergeCell ref="F80:G80"/>
    <mergeCell ref="AG80:AG81"/>
    <mergeCell ref="F81:G81"/>
    <mergeCell ref="Z75:Z76"/>
    <mergeCell ref="AB75:AE75"/>
    <mergeCell ref="U75:U76"/>
    <mergeCell ref="V75:V76"/>
    <mergeCell ref="W75:W76"/>
    <mergeCell ref="X75:X76"/>
    <mergeCell ref="Y75:Y76"/>
    <mergeCell ref="AG82:AG85"/>
    <mergeCell ref="F83:G83"/>
    <mergeCell ref="F84:G84"/>
    <mergeCell ref="F85:G85"/>
    <mergeCell ref="E86:E89"/>
    <mergeCell ref="F86:G86"/>
    <mergeCell ref="AG86:AG89"/>
    <mergeCell ref="F87:G87"/>
    <mergeCell ref="F88:G88"/>
    <mergeCell ref="F89:G89"/>
    <mergeCell ref="AG90:AG93"/>
    <mergeCell ref="F91:G91"/>
    <mergeCell ref="F92:G92"/>
    <mergeCell ref="F93:G93"/>
    <mergeCell ref="E94:E95"/>
    <mergeCell ref="F94:G94"/>
    <mergeCell ref="AG94:AG95"/>
    <mergeCell ref="F95:G95"/>
    <mergeCell ref="C96:D98"/>
    <mergeCell ref="E96:F96"/>
    <mergeCell ref="E97:F97"/>
    <mergeCell ref="E98:F98"/>
    <mergeCell ref="E110:F110"/>
    <mergeCell ref="E111:F111"/>
    <mergeCell ref="C112:D117"/>
    <mergeCell ref="E112:F112"/>
    <mergeCell ref="E113:F113"/>
    <mergeCell ref="E114:F114"/>
    <mergeCell ref="E115:F115"/>
    <mergeCell ref="E116:F116"/>
    <mergeCell ref="B103:D103"/>
    <mergeCell ref="E103:G103"/>
    <mergeCell ref="B104:B117"/>
    <mergeCell ref="C104:D111"/>
    <mergeCell ref="E104:F104"/>
    <mergeCell ref="E105:F105"/>
    <mergeCell ref="E106:F106"/>
    <mergeCell ref="E107:F107"/>
    <mergeCell ref="E108:F108"/>
    <mergeCell ref="E109:F109"/>
    <mergeCell ref="J117:X117"/>
    <mergeCell ref="B118:B139"/>
    <mergeCell ref="C118:D122"/>
    <mergeCell ref="E118:F118"/>
    <mergeCell ref="E119:F119"/>
    <mergeCell ref="E120:F120"/>
    <mergeCell ref="E121:F121"/>
    <mergeCell ref="J122:X122"/>
    <mergeCell ref="C123:D127"/>
    <mergeCell ref="E123:F123"/>
    <mergeCell ref="E133:F133"/>
    <mergeCell ref="E134:F134"/>
    <mergeCell ref="E135:F135"/>
    <mergeCell ref="E136:F136"/>
    <mergeCell ref="E137:F137"/>
    <mergeCell ref="E138:F138"/>
    <mergeCell ref="E124:F124"/>
    <mergeCell ref="E125:F125"/>
    <mergeCell ref="E126:F126"/>
    <mergeCell ref="AL147:AM147"/>
    <mergeCell ref="C148:D149"/>
    <mergeCell ref="E148:F148"/>
    <mergeCell ref="E149:F149"/>
    <mergeCell ref="E139:F139"/>
    <mergeCell ref="J127:X127"/>
    <mergeCell ref="C128:D139"/>
    <mergeCell ref="E128:F128"/>
    <mergeCell ref="E129:F129"/>
    <mergeCell ref="E130:F130"/>
    <mergeCell ref="E131:F131"/>
    <mergeCell ref="E132:F132"/>
    <mergeCell ref="B140:B149"/>
    <mergeCell ref="C140:D146"/>
    <mergeCell ref="E140:F140"/>
    <mergeCell ref="E141:F141"/>
    <mergeCell ref="E142:F142"/>
    <mergeCell ref="E143:F143"/>
    <mergeCell ref="E144:F144"/>
    <mergeCell ref="E145:F145"/>
    <mergeCell ref="B150:Z150"/>
    <mergeCell ref="J146:X146"/>
    <mergeCell ref="C147:D147"/>
    <mergeCell ref="E147:F147"/>
    <mergeCell ref="B151:Z152"/>
    <mergeCell ref="B153:Z153"/>
    <mergeCell ref="B154:D155"/>
    <mergeCell ref="E154:I155"/>
    <mergeCell ref="J154:J155"/>
    <mergeCell ref="K154:K155"/>
    <mergeCell ref="L154:L155"/>
    <mergeCell ref="M154:M155"/>
    <mergeCell ref="N154:N155"/>
    <mergeCell ref="Z154:Z155"/>
    <mergeCell ref="AB154:AE154"/>
    <mergeCell ref="B156:B171"/>
    <mergeCell ref="C156:D161"/>
    <mergeCell ref="E156:G156"/>
    <mergeCell ref="E157:G157"/>
    <mergeCell ref="E158:G158"/>
    <mergeCell ref="E159:G159"/>
    <mergeCell ref="E160:G160"/>
    <mergeCell ref="E161:G161"/>
    <mergeCell ref="T154:T155"/>
    <mergeCell ref="U154:U155"/>
    <mergeCell ref="V154:V155"/>
    <mergeCell ref="W154:W155"/>
    <mergeCell ref="X154:X155"/>
    <mergeCell ref="Y154:Y155"/>
    <mergeCell ref="O154:O155"/>
    <mergeCell ref="P154:P155"/>
    <mergeCell ref="Q154:Q155"/>
    <mergeCell ref="R154:R155"/>
    <mergeCell ref="S154:S155"/>
    <mergeCell ref="C167:D171"/>
    <mergeCell ref="E167:G167"/>
    <mergeCell ref="E168:G168"/>
    <mergeCell ref="E169:G169"/>
    <mergeCell ref="E170:G170"/>
    <mergeCell ref="E171:G171"/>
    <mergeCell ref="C162:D166"/>
    <mergeCell ref="E162:G162"/>
    <mergeCell ref="E163:G163"/>
    <mergeCell ref="E164:G164"/>
    <mergeCell ref="E165:G165"/>
    <mergeCell ref="E166:G166"/>
    <mergeCell ref="H179:I179"/>
    <mergeCell ref="H180:I180"/>
    <mergeCell ref="H181:I181"/>
    <mergeCell ref="H182:I182"/>
    <mergeCell ref="H183:I183"/>
    <mergeCell ref="H184:I184"/>
    <mergeCell ref="B172:B189"/>
    <mergeCell ref="C172:D177"/>
    <mergeCell ref="H172:I172"/>
    <mergeCell ref="H173:I173"/>
    <mergeCell ref="H174:I174"/>
    <mergeCell ref="H175:I175"/>
    <mergeCell ref="H176:I176"/>
    <mergeCell ref="H177:I177"/>
    <mergeCell ref="C178:D185"/>
    <mergeCell ref="H178:I178"/>
    <mergeCell ref="B190:B191"/>
    <mergeCell ref="C190:D191"/>
    <mergeCell ref="E190:I190"/>
    <mergeCell ref="E191:I191"/>
    <mergeCell ref="B192:B193"/>
    <mergeCell ref="C192:D193"/>
    <mergeCell ref="H185:I185"/>
    <mergeCell ref="C186:D189"/>
    <mergeCell ref="H186:I186"/>
    <mergeCell ref="H187:I187"/>
    <mergeCell ref="H188:I188"/>
    <mergeCell ref="H189:I189"/>
    <mergeCell ref="E205:I205"/>
    <mergeCell ref="E206:I206"/>
    <mergeCell ref="E207:I207"/>
    <mergeCell ref="E208:I208"/>
    <mergeCell ref="E209:I209"/>
    <mergeCell ref="E210:I210"/>
    <mergeCell ref="B194:D200"/>
    <mergeCell ref="B201:D204"/>
    <mergeCell ref="E201:G201"/>
    <mergeCell ref="H201:I201"/>
    <mergeCell ref="E202:G202"/>
    <mergeCell ref="H202:I202"/>
    <mergeCell ref="E203:G203"/>
    <mergeCell ref="H203:I203"/>
    <mergeCell ref="E204:X204"/>
    <mergeCell ref="R201:T201"/>
    <mergeCell ref="B219:D219"/>
    <mergeCell ref="E219:I219"/>
    <mergeCell ref="E220:V220"/>
    <mergeCell ref="B211:Z211"/>
    <mergeCell ref="B212:D214"/>
    <mergeCell ref="E212:I212"/>
    <mergeCell ref="E213:I213"/>
    <mergeCell ref="E214:I214"/>
    <mergeCell ref="B215:D218"/>
    <mergeCell ref="E215:I215"/>
    <mergeCell ref="E216:I216"/>
    <mergeCell ref="E217:I217"/>
    <mergeCell ref="E218:I218"/>
  </mergeCells>
  <phoneticPr fontId="2"/>
  <printOptions horizontalCentered="1"/>
  <pageMargins left="0.78740157480314965" right="0.39370078740157483" top="0.11811023622047245" bottom="0.11811023622047245" header="0.19685039370078741" footer="0.19685039370078741"/>
  <pageSetup paperSize="9" scale="56" fitToHeight="0" orientation="portrait" r:id="rId1"/>
  <headerFooter alignWithMargins="0"/>
  <rowBreaks count="2" manualBreakCount="2">
    <brk id="70" max="26" man="1"/>
    <brk id="149" max="26" man="1"/>
  </rowBreaks>
  <colBreaks count="1" manualBreakCount="1">
    <brk id="2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1"/>
  </sheetPr>
  <dimension ref="B1:AH172"/>
  <sheetViews>
    <sheetView showGridLines="0" showZeros="0" view="pageBreakPreview" zoomScaleNormal="100" zoomScaleSheetLayoutView="100" zoomScalePageLayoutView="25" workbookViewId="0">
      <selection activeCell="H81" sqref="H81:H93"/>
    </sheetView>
  </sheetViews>
  <sheetFormatPr defaultColWidth="9" defaultRowHeight="18" customHeight="1"/>
  <cols>
    <col min="1" max="1" width="2.6640625" style="1376" customWidth="1"/>
    <col min="2" max="2" width="8" style="1634" customWidth="1"/>
    <col min="3" max="3" width="17.109375" style="1634" customWidth="1"/>
    <col min="4" max="7" width="6.6640625" style="1634" customWidth="1"/>
    <col min="8" max="8" width="9.88671875" style="1634" customWidth="1"/>
    <col min="9" max="10" width="12.6640625" style="1634" customWidth="1"/>
    <col min="11" max="11" width="12.6640625" style="1635" customWidth="1"/>
    <col min="12" max="12" width="12.6640625" style="1636" customWidth="1"/>
    <col min="13" max="13" width="8.77734375" style="1376" customWidth="1"/>
    <col min="14" max="14" width="2.6640625" style="1377" customWidth="1"/>
    <col min="15" max="15" width="6.6640625" style="1377" customWidth="1"/>
    <col min="16" max="18" width="6.6640625" style="1376" customWidth="1"/>
    <col min="19" max="19" width="8.88671875" style="1376" customWidth="1"/>
    <col min="20" max="20" width="16.33203125" style="1376" bestFit="1" customWidth="1"/>
    <col min="21" max="21" width="20.109375" style="1376" customWidth="1"/>
    <col min="22" max="22" width="7.109375" style="1376" bestFit="1" customWidth="1"/>
    <col min="23" max="23" width="5.44140625" style="1376" bestFit="1" customWidth="1"/>
    <col min="24" max="24" width="9" style="1376"/>
    <col min="25" max="25" width="15.6640625" style="1376" bestFit="1" customWidth="1"/>
    <col min="26" max="16384" width="9" style="1376"/>
  </cols>
  <sheetData>
    <row r="1" spans="2:24" ht="18" customHeight="1">
      <c r="B1" s="2047" t="s">
        <v>889</v>
      </c>
      <c r="C1" s="2047"/>
      <c r="D1" s="2047"/>
      <c r="E1" s="2047"/>
      <c r="F1" s="2047"/>
      <c r="G1" s="2047"/>
      <c r="H1" s="2047"/>
      <c r="I1" s="2047"/>
      <c r="J1" s="2047"/>
      <c r="K1" s="2047"/>
      <c r="L1" s="2047"/>
    </row>
    <row r="2" spans="2:24" ht="15" customHeight="1">
      <c r="B2" s="2048" t="s">
        <v>890</v>
      </c>
      <c r="C2" s="2048"/>
      <c r="D2" s="2048"/>
      <c r="E2" s="2048"/>
      <c r="F2" s="2048"/>
      <c r="G2" s="2048"/>
      <c r="H2" s="2048"/>
      <c r="I2" s="2048"/>
      <c r="J2" s="2048"/>
      <c r="K2" s="2048"/>
      <c r="L2" s="2048"/>
    </row>
    <row r="3" spans="2:24" ht="15" customHeight="1">
      <c r="B3" s="2048"/>
      <c r="C3" s="2048"/>
      <c r="D3" s="2048"/>
      <c r="E3" s="2048"/>
      <c r="F3" s="2048"/>
      <c r="G3" s="2048"/>
      <c r="H3" s="2048"/>
      <c r="I3" s="2048"/>
      <c r="J3" s="2048"/>
      <c r="K3" s="2048"/>
      <c r="L3" s="2048"/>
    </row>
    <row r="4" spans="2:24" ht="18" customHeight="1" thickBot="1">
      <c r="B4" s="2049" t="str">
        <f>'舗装（集計）'!L1</f>
        <v>東白川特2高層配水池揚水管取替工事</v>
      </c>
      <c r="C4" s="2049"/>
      <c r="D4" s="2049"/>
      <c r="E4" s="2049"/>
      <c r="F4" s="2049"/>
      <c r="G4" s="2049"/>
      <c r="H4" s="2049"/>
      <c r="I4" s="2049"/>
      <c r="J4" s="2049"/>
      <c r="K4" s="2049"/>
      <c r="L4" s="2049"/>
    </row>
    <row r="5" spans="2:24" ht="18" customHeight="1">
      <c r="B5" s="2011" t="s">
        <v>891</v>
      </c>
      <c r="C5" s="2012"/>
      <c r="D5" s="2135" t="s">
        <v>892</v>
      </c>
      <c r="E5" s="2136"/>
      <c r="F5" s="2136"/>
      <c r="G5" s="2136"/>
      <c r="H5" s="2012"/>
      <c r="I5" s="2052" t="s">
        <v>893</v>
      </c>
      <c r="J5" s="2052" t="s">
        <v>894</v>
      </c>
      <c r="K5" s="2054" t="s">
        <v>559</v>
      </c>
      <c r="L5" s="2056" t="s">
        <v>895</v>
      </c>
      <c r="O5" s="2034" t="s">
        <v>770</v>
      </c>
      <c r="P5" s="2035"/>
      <c r="Q5" s="2035"/>
      <c r="R5" s="2036"/>
    </row>
    <row r="6" spans="2:24" ht="18" customHeight="1" thickBot="1">
      <c r="B6" s="2050"/>
      <c r="C6" s="2051"/>
      <c r="D6" s="2137"/>
      <c r="E6" s="2138"/>
      <c r="F6" s="2138"/>
      <c r="G6" s="2138"/>
      <c r="H6" s="2051"/>
      <c r="I6" s="2139"/>
      <c r="J6" s="2139"/>
      <c r="K6" s="2140"/>
      <c r="L6" s="2141"/>
      <c r="O6" s="1378">
        <v>0.1</v>
      </c>
      <c r="P6" s="1379">
        <v>1</v>
      </c>
      <c r="Q6" s="1379">
        <v>10</v>
      </c>
      <c r="R6" s="1380">
        <v>100</v>
      </c>
    </row>
    <row r="7" spans="2:24" ht="18" customHeight="1">
      <c r="B7" s="2127" t="s">
        <v>896</v>
      </c>
      <c r="C7" s="2074"/>
      <c r="D7" s="1912" t="s">
        <v>56</v>
      </c>
      <c r="E7" s="2130" t="s">
        <v>897</v>
      </c>
      <c r="F7" s="1942"/>
      <c r="G7" s="1942"/>
      <c r="H7" s="1943"/>
      <c r="I7" s="1381">
        <v>648.1</v>
      </c>
      <c r="J7" s="1381"/>
      <c r="K7" s="1382">
        <f t="shared" ref="K7:K14" si="0">SUM(I7:J7)</f>
        <v>648.1</v>
      </c>
      <c r="L7" s="1383">
        <f>SUM(O7:R7)</f>
        <v>650</v>
      </c>
      <c r="O7" s="1384">
        <f>IF($K7&lt;1,ROUND($K7,1),0)</f>
        <v>0</v>
      </c>
      <c r="P7" s="1385">
        <f>IF(AND($K7&gt;=1,$K7&lt;100),ROUND($K7,0),0)</f>
        <v>0</v>
      </c>
      <c r="Q7" s="1385">
        <f>IF($K7&gt;=100,ROUND($K7,-1),0)</f>
        <v>650</v>
      </c>
      <c r="R7" s="1386"/>
      <c r="X7" s="1377"/>
    </row>
    <row r="8" spans="2:24" ht="18" customHeight="1">
      <c r="B8" s="2128"/>
      <c r="C8" s="2067"/>
      <c r="D8" s="1931"/>
      <c r="E8" s="2131" t="s">
        <v>898</v>
      </c>
      <c r="F8" s="1946"/>
      <c r="G8" s="1946"/>
      <c r="H8" s="1947"/>
      <c r="I8" s="1387"/>
      <c r="J8" s="1387"/>
      <c r="K8" s="1388">
        <f t="shared" si="0"/>
        <v>0</v>
      </c>
      <c r="L8" s="1389">
        <f>SUM(O8:R8)</f>
        <v>0</v>
      </c>
      <c r="O8" s="1390">
        <f>IF($K8&lt;1,ROUND($K8,1),0)</f>
        <v>0</v>
      </c>
      <c r="P8" s="1391">
        <f>IF(AND($K8&gt;=1,$K8&lt;100),ROUND($K8,0),0)</f>
        <v>0</v>
      </c>
      <c r="Q8" s="1391">
        <f>IF($K8&gt;=100,ROUND($K8,-1),0)</f>
        <v>0</v>
      </c>
      <c r="R8" s="1392"/>
      <c r="X8" s="1377"/>
    </row>
    <row r="9" spans="2:24" ht="18" customHeight="1">
      <c r="B9" s="2128"/>
      <c r="C9" s="2067"/>
      <c r="D9" s="2132" t="s">
        <v>83</v>
      </c>
      <c r="E9" s="2131" t="s">
        <v>897</v>
      </c>
      <c r="F9" s="1946"/>
      <c r="G9" s="1946"/>
      <c r="H9" s="1947"/>
      <c r="I9" s="1387"/>
      <c r="J9" s="1387"/>
      <c r="K9" s="1388">
        <f t="shared" si="0"/>
        <v>0</v>
      </c>
      <c r="L9" s="1389">
        <f>SUM(O9:R9)</f>
        <v>0</v>
      </c>
      <c r="O9" s="1390">
        <f>IF($K9&lt;1,ROUND($K9,1),0)</f>
        <v>0</v>
      </c>
      <c r="P9" s="1391">
        <f>IF(AND($K9&gt;=1,$K9&lt;100),ROUND($K9,0),0)</f>
        <v>0</v>
      </c>
      <c r="Q9" s="1391">
        <f>IF($K9&gt;=100,ROUND($K9,-1),0)</f>
        <v>0</v>
      </c>
      <c r="R9" s="1392"/>
      <c r="X9" s="1377"/>
    </row>
    <row r="10" spans="2:24" ht="18" customHeight="1" thickBot="1">
      <c r="B10" s="2129"/>
      <c r="C10" s="2068"/>
      <c r="D10" s="2133"/>
      <c r="E10" s="2134" t="s">
        <v>898</v>
      </c>
      <c r="F10" s="1952"/>
      <c r="G10" s="1952"/>
      <c r="H10" s="1953"/>
      <c r="I10" s="1393"/>
      <c r="J10" s="1393"/>
      <c r="K10" s="1394">
        <f t="shared" si="0"/>
        <v>0</v>
      </c>
      <c r="L10" s="1395">
        <f>SUM(O10:R10)</f>
        <v>0</v>
      </c>
      <c r="O10" s="1396">
        <f>IF($K10&lt;1,ROUND($K10,1),0)</f>
        <v>0</v>
      </c>
      <c r="P10" s="1397">
        <f>IF(AND($K10&gt;=1,$K10&lt;100),ROUND($K10,0),0)</f>
        <v>0</v>
      </c>
      <c r="Q10" s="1397">
        <f>IF($K10&gt;=100,ROUND($K10,-1),0)</f>
        <v>0</v>
      </c>
      <c r="R10" s="1398"/>
      <c r="X10" s="1377"/>
    </row>
    <row r="11" spans="2:24" ht="18" customHeight="1">
      <c r="B11" s="2071" t="s">
        <v>899</v>
      </c>
      <c r="C11" s="2074" t="s">
        <v>777</v>
      </c>
      <c r="D11" s="2106" t="s">
        <v>77</v>
      </c>
      <c r="E11" s="2108" t="s">
        <v>900</v>
      </c>
      <c r="F11" s="2109"/>
      <c r="G11" s="1399"/>
      <c r="H11" s="1400">
        <v>4</v>
      </c>
      <c r="I11" s="1192"/>
      <c r="J11" s="1192"/>
      <c r="K11" s="1382">
        <f t="shared" si="0"/>
        <v>0</v>
      </c>
      <c r="L11" s="1401">
        <f>SUM(O11:R11)</f>
        <v>0</v>
      </c>
      <c r="O11" s="1402">
        <f>IF($K11&lt;1,ROUND($K11,1),0)</f>
        <v>0</v>
      </c>
      <c r="P11" s="1403">
        <f>IF(AND($K11&gt;=1,$K11&lt;1000),ROUND($K11,0),0)</f>
        <v>0</v>
      </c>
      <c r="Q11" s="1403">
        <f>IF($K11&gt;=1000,ROUND($K11,-1),0)</f>
        <v>0</v>
      </c>
      <c r="R11" s="1404"/>
      <c r="X11" s="1377"/>
    </row>
    <row r="12" spans="2:24" ht="18" customHeight="1">
      <c r="B12" s="2072"/>
      <c r="C12" s="2067"/>
      <c r="D12" s="2107"/>
      <c r="E12" s="1918" t="s">
        <v>780</v>
      </c>
      <c r="F12" s="1919"/>
      <c r="G12" s="1405"/>
      <c r="H12" s="1406">
        <v>5</v>
      </c>
      <c r="I12" s="962"/>
      <c r="J12" s="962"/>
      <c r="K12" s="1388">
        <f t="shared" si="0"/>
        <v>0</v>
      </c>
      <c r="L12" s="1407">
        <f t="shared" ref="L12:L17" si="1">SUM(P12:R12)</f>
        <v>0</v>
      </c>
      <c r="O12" s="1408"/>
      <c r="P12" s="1409"/>
      <c r="Q12" s="1409"/>
      <c r="R12" s="1410"/>
      <c r="X12" s="1377"/>
    </row>
    <row r="13" spans="2:24" ht="18" customHeight="1">
      <c r="B13" s="2072"/>
      <c r="C13" s="2067"/>
      <c r="D13" s="2107"/>
      <c r="E13" s="1918"/>
      <c r="F13" s="1919"/>
      <c r="G13" s="1411"/>
      <c r="H13" s="1412">
        <v>10</v>
      </c>
      <c r="I13" s="962"/>
      <c r="J13" s="962"/>
      <c r="K13" s="1388">
        <f t="shared" si="0"/>
        <v>0</v>
      </c>
      <c r="L13" s="1413">
        <f t="shared" si="1"/>
        <v>0</v>
      </c>
      <c r="O13" s="1390"/>
      <c r="P13" s="1391"/>
      <c r="Q13" s="1391"/>
      <c r="R13" s="1392"/>
      <c r="X13" s="1377"/>
    </row>
    <row r="14" spans="2:24" ht="18" customHeight="1">
      <c r="B14" s="2072"/>
      <c r="C14" s="2067"/>
      <c r="D14" s="2107"/>
      <c r="E14" s="1918"/>
      <c r="F14" s="1919"/>
      <c r="G14" s="1414"/>
      <c r="H14" s="1415"/>
      <c r="I14" s="962"/>
      <c r="J14" s="962"/>
      <c r="K14" s="1388">
        <f t="shared" si="0"/>
        <v>0</v>
      </c>
      <c r="L14" s="1413">
        <f t="shared" si="1"/>
        <v>0</v>
      </c>
      <c r="O14" s="1390"/>
      <c r="P14" s="1391"/>
      <c r="Q14" s="1391"/>
      <c r="R14" s="1392"/>
      <c r="X14" s="1377"/>
    </row>
    <row r="15" spans="2:24" ht="18" customHeight="1">
      <c r="B15" s="2072"/>
      <c r="C15" s="2067"/>
      <c r="D15" s="2107"/>
      <c r="E15" s="1920"/>
      <c r="F15" s="1921"/>
      <c r="G15" s="1100"/>
      <c r="H15" s="963" t="s">
        <v>559</v>
      </c>
      <c r="I15" s="1416"/>
      <c r="J15" s="1417"/>
      <c r="K15" s="1418">
        <f>SUM(K12:K14)</f>
        <v>0</v>
      </c>
      <c r="L15" s="1419">
        <f>SUM(O15:R15)</f>
        <v>0</v>
      </c>
      <c r="O15" s="1420">
        <f>IF($K15&lt;1,ROUND($K15,1),0)</f>
        <v>0</v>
      </c>
      <c r="P15" s="1421">
        <f t="shared" ref="P15:P23" si="2">IF(AND($K15&gt;=1,$K15&lt;1000),ROUND($K15,0),0)</f>
        <v>0</v>
      </c>
      <c r="Q15" s="1421">
        <f t="shared" ref="Q15:Q23" si="3">IF($K15&gt;=1000,ROUND($K15,-1),0)</f>
        <v>0</v>
      </c>
      <c r="R15" s="1422"/>
      <c r="X15" s="1377"/>
    </row>
    <row r="16" spans="2:24" ht="18" customHeight="1">
      <c r="B16" s="2072"/>
      <c r="C16" s="2067"/>
      <c r="D16" s="2107"/>
      <c r="E16" s="1918" t="s">
        <v>781</v>
      </c>
      <c r="F16" s="1919"/>
      <c r="G16" s="1423"/>
      <c r="H16" s="971">
        <v>15</v>
      </c>
      <c r="I16" s="958"/>
      <c r="J16" s="958"/>
      <c r="K16" s="1424">
        <f>SUM(I16:J16)</f>
        <v>0</v>
      </c>
      <c r="L16" s="1407">
        <f t="shared" si="1"/>
        <v>0</v>
      </c>
      <c r="O16" s="1408"/>
      <c r="P16" s="1409"/>
      <c r="Q16" s="1409"/>
      <c r="R16" s="1410"/>
      <c r="X16" s="1377"/>
    </row>
    <row r="17" spans="2:24" ht="18" customHeight="1">
      <c r="B17" s="2072"/>
      <c r="C17" s="2067"/>
      <c r="D17" s="2107"/>
      <c r="E17" s="1918"/>
      <c r="F17" s="1919"/>
      <c r="G17" s="1425"/>
      <c r="H17" s="973">
        <v>14</v>
      </c>
      <c r="I17" s="962"/>
      <c r="J17" s="962"/>
      <c r="K17" s="1388">
        <f>SUM(I17:J17)</f>
        <v>0</v>
      </c>
      <c r="L17" s="1413">
        <f t="shared" si="1"/>
        <v>0</v>
      </c>
      <c r="O17" s="1390"/>
      <c r="P17" s="1391"/>
      <c r="Q17" s="1391"/>
      <c r="R17" s="1392"/>
      <c r="X17" s="1377"/>
    </row>
    <row r="18" spans="2:24" ht="18" customHeight="1">
      <c r="B18" s="2072"/>
      <c r="C18" s="2067"/>
      <c r="D18" s="2107"/>
      <c r="E18" s="1920"/>
      <c r="F18" s="1921"/>
      <c r="G18" s="1100"/>
      <c r="H18" s="963" t="s">
        <v>559</v>
      </c>
      <c r="I18" s="1426"/>
      <c r="J18" s="1417"/>
      <c r="K18" s="1418">
        <f>SUM(K16:K17)</f>
        <v>0</v>
      </c>
      <c r="L18" s="1419">
        <f t="shared" ref="L18:L23" si="4">SUM(O18:R18)</f>
        <v>0</v>
      </c>
      <c r="O18" s="1420">
        <f t="shared" ref="O18:O23" si="5">IF($K18&lt;1,ROUND($K18,1),0)</f>
        <v>0</v>
      </c>
      <c r="P18" s="1421">
        <f t="shared" si="2"/>
        <v>0</v>
      </c>
      <c r="Q18" s="1421">
        <f t="shared" si="3"/>
        <v>0</v>
      </c>
      <c r="R18" s="1422"/>
      <c r="X18" s="1377"/>
    </row>
    <row r="19" spans="2:24" ht="18" customHeight="1">
      <c r="B19" s="2072"/>
      <c r="C19" s="2067"/>
      <c r="D19" s="2107"/>
      <c r="E19" s="1916" t="s">
        <v>782</v>
      </c>
      <c r="F19" s="1917"/>
      <c r="G19" s="1427"/>
      <c r="H19" s="1428">
        <v>20</v>
      </c>
      <c r="I19" s="1429"/>
      <c r="J19" s="1429"/>
      <c r="K19" s="1430">
        <f t="shared" ref="K19:K28" si="6">SUM(I19:J19)</f>
        <v>0</v>
      </c>
      <c r="L19" s="1431">
        <f t="shared" si="4"/>
        <v>0</v>
      </c>
      <c r="O19" s="1432">
        <f t="shared" si="5"/>
        <v>0</v>
      </c>
      <c r="P19" s="1433">
        <f t="shared" si="2"/>
        <v>0</v>
      </c>
      <c r="Q19" s="1433">
        <f t="shared" si="3"/>
        <v>0</v>
      </c>
      <c r="R19" s="1434"/>
      <c r="X19" s="1377"/>
    </row>
    <row r="20" spans="2:24" ht="18" customHeight="1">
      <c r="B20" s="2072"/>
      <c r="C20" s="2067"/>
      <c r="D20" s="1930" t="s">
        <v>83</v>
      </c>
      <c r="E20" s="1886" t="s">
        <v>900</v>
      </c>
      <c r="F20" s="2111"/>
      <c r="G20" s="1091"/>
      <c r="H20" s="1435">
        <v>4</v>
      </c>
      <c r="I20" s="969"/>
      <c r="J20" s="969"/>
      <c r="K20" s="1436">
        <f t="shared" si="6"/>
        <v>0</v>
      </c>
      <c r="L20" s="1437">
        <f t="shared" si="4"/>
        <v>0</v>
      </c>
      <c r="O20" s="1408">
        <f t="shared" si="5"/>
        <v>0</v>
      </c>
      <c r="P20" s="1409">
        <f t="shared" si="2"/>
        <v>0</v>
      </c>
      <c r="Q20" s="1409">
        <f t="shared" si="3"/>
        <v>0</v>
      </c>
      <c r="R20" s="1410"/>
      <c r="X20" s="1377"/>
    </row>
    <row r="21" spans="2:24" ht="18" customHeight="1">
      <c r="B21" s="2072"/>
      <c r="C21" s="2067"/>
      <c r="D21" s="2110"/>
      <c r="E21" s="1852" t="s">
        <v>780</v>
      </c>
      <c r="F21" s="2112"/>
      <c r="G21" s="1139"/>
      <c r="H21" s="1438">
        <v>8</v>
      </c>
      <c r="I21" s="962"/>
      <c r="J21" s="962"/>
      <c r="K21" s="1388">
        <f t="shared" si="6"/>
        <v>0</v>
      </c>
      <c r="L21" s="1389">
        <f t="shared" si="4"/>
        <v>0</v>
      </c>
      <c r="O21" s="1390">
        <f t="shared" si="5"/>
        <v>0</v>
      </c>
      <c r="P21" s="1391">
        <f t="shared" si="2"/>
        <v>0</v>
      </c>
      <c r="Q21" s="1391">
        <f t="shared" si="3"/>
        <v>0</v>
      </c>
      <c r="R21" s="1392"/>
      <c r="X21" s="1377"/>
    </row>
    <row r="22" spans="2:24" ht="18" customHeight="1">
      <c r="B22" s="2072"/>
      <c r="C22" s="2067"/>
      <c r="D22" s="2110"/>
      <c r="E22" s="1852" t="s">
        <v>781</v>
      </c>
      <c r="F22" s="2112"/>
      <c r="G22" s="1139"/>
      <c r="H22" s="1438">
        <v>14</v>
      </c>
      <c r="I22" s="962"/>
      <c r="J22" s="962"/>
      <c r="K22" s="1388">
        <f t="shared" si="6"/>
        <v>0</v>
      </c>
      <c r="L22" s="1389">
        <f t="shared" si="4"/>
        <v>0</v>
      </c>
      <c r="O22" s="1390">
        <f t="shared" si="5"/>
        <v>0</v>
      </c>
      <c r="P22" s="1391">
        <f t="shared" si="2"/>
        <v>0</v>
      </c>
      <c r="Q22" s="1391">
        <f t="shared" si="3"/>
        <v>0</v>
      </c>
      <c r="R22" s="1392"/>
      <c r="X22" s="1377"/>
    </row>
    <row r="23" spans="2:24" ht="18" customHeight="1">
      <c r="B23" s="2072"/>
      <c r="C23" s="2075"/>
      <c r="D23" s="1932"/>
      <c r="E23" s="2090" t="s">
        <v>782</v>
      </c>
      <c r="F23" s="2113"/>
      <c r="G23" s="1100"/>
      <c r="H23" s="1439">
        <v>20</v>
      </c>
      <c r="I23" s="1440"/>
      <c r="J23" s="1440"/>
      <c r="K23" s="1418">
        <f t="shared" si="6"/>
        <v>0</v>
      </c>
      <c r="L23" s="1419">
        <f t="shared" si="4"/>
        <v>0</v>
      </c>
      <c r="O23" s="1420">
        <f t="shared" si="5"/>
        <v>0</v>
      </c>
      <c r="P23" s="1421">
        <f t="shared" si="2"/>
        <v>0</v>
      </c>
      <c r="Q23" s="1421">
        <f t="shared" si="3"/>
        <v>0</v>
      </c>
      <c r="R23" s="1422"/>
      <c r="X23" s="1377"/>
    </row>
    <row r="24" spans="2:24" ht="18" customHeight="1">
      <c r="B24" s="2072"/>
      <c r="C24" s="2114" t="s">
        <v>787</v>
      </c>
      <c r="D24" s="2117" t="s">
        <v>77</v>
      </c>
      <c r="E24" s="2118" t="s">
        <v>781</v>
      </c>
      <c r="F24" s="2119"/>
      <c r="G24" s="1405"/>
      <c r="H24" s="1406">
        <v>4</v>
      </c>
      <c r="I24" s="943">
        <f>'舗装（集計）'!AD25</f>
        <v>82.4</v>
      </c>
      <c r="J24" s="943"/>
      <c r="K24" s="1436">
        <f t="shared" si="6"/>
        <v>82.4</v>
      </c>
      <c r="L24" s="1407">
        <f t="shared" ref="L24:L30" si="7">SUM(P24:R24)</f>
        <v>0</v>
      </c>
      <c r="O24" s="1408"/>
      <c r="P24" s="1409"/>
      <c r="Q24" s="1409"/>
      <c r="R24" s="1410"/>
      <c r="X24" s="1377"/>
    </row>
    <row r="25" spans="2:24" ht="18" customHeight="1">
      <c r="B25" s="2072"/>
      <c r="C25" s="2115"/>
      <c r="D25" s="1913"/>
      <c r="E25" s="2120"/>
      <c r="F25" s="2121"/>
      <c r="G25" s="1411"/>
      <c r="H25" s="1412">
        <v>5</v>
      </c>
      <c r="I25" s="913">
        <f>'舗装（集計）'!AD26</f>
        <v>1763.4</v>
      </c>
      <c r="J25" s="913"/>
      <c r="K25" s="1388">
        <f t="shared" si="6"/>
        <v>1763.4</v>
      </c>
      <c r="L25" s="1413">
        <f t="shared" si="7"/>
        <v>0</v>
      </c>
      <c r="O25" s="1390"/>
      <c r="P25" s="1391"/>
      <c r="Q25" s="1391"/>
      <c r="R25" s="1392"/>
      <c r="X25" s="1377"/>
    </row>
    <row r="26" spans="2:24" ht="18" customHeight="1">
      <c r="B26" s="2072"/>
      <c r="C26" s="2115"/>
      <c r="D26" s="1913"/>
      <c r="E26" s="2120"/>
      <c r="F26" s="2121"/>
      <c r="G26" s="1411"/>
      <c r="H26" s="1412">
        <v>10</v>
      </c>
      <c r="I26" s="913">
        <f>'舗装（集計）'!AD27</f>
        <v>3484.5099999999998</v>
      </c>
      <c r="J26" s="913"/>
      <c r="K26" s="1388">
        <f t="shared" si="6"/>
        <v>3484.5099999999998</v>
      </c>
      <c r="L26" s="1413">
        <f t="shared" si="7"/>
        <v>0</v>
      </c>
      <c r="O26" s="1390"/>
      <c r="P26" s="1391"/>
      <c r="Q26" s="1391"/>
      <c r="R26" s="1392"/>
      <c r="X26" s="1377"/>
    </row>
    <row r="27" spans="2:24" ht="18" customHeight="1">
      <c r="B27" s="2072"/>
      <c r="C27" s="2115"/>
      <c r="D27" s="1913"/>
      <c r="E27" s="2120"/>
      <c r="F27" s="2121"/>
      <c r="G27" s="1414"/>
      <c r="H27" s="1441">
        <v>14</v>
      </c>
      <c r="I27" s="913"/>
      <c r="J27" s="913"/>
      <c r="K27" s="1388">
        <f t="shared" si="6"/>
        <v>0</v>
      </c>
      <c r="L27" s="1413">
        <f t="shared" si="7"/>
        <v>0</v>
      </c>
      <c r="O27" s="1390"/>
      <c r="P27" s="1391"/>
      <c r="Q27" s="1391"/>
      <c r="R27" s="1392"/>
      <c r="X27" s="1377"/>
    </row>
    <row r="28" spans="2:24" ht="18" customHeight="1">
      <c r="B28" s="2072"/>
      <c r="C28" s="2115"/>
      <c r="D28" s="1913"/>
      <c r="E28" s="2120"/>
      <c r="F28" s="2121"/>
      <c r="G28" s="1442"/>
      <c r="H28" s="972">
        <v>15</v>
      </c>
      <c r="I28" s="965">
        <f>'舗装（集計）'!AD28</f>
        <v>728.88</v>
      </c>
      <c r="J28" s="965"/>
      <c r="K28" s="1388">
        <f t="shared" si="6"/>
        <v>728.88</v>
      </c>
      <c r="L28" s="1443"/>
      <c r="O28" s="1420"/>
      <c r="P28" s="1421"/>
      <c r="Q28" s="1421"/>
      <c r="R28" s="1422"/>
      <c r="X28" s="1377"/>
    </row>
    <row r="29" spans="2:24" ht="18" customHeight="1">
      <c r="B29" s="2072"/>
      <c r="C29" s="2115"/>
      <c r="D29" s="1913"/>
      <c r="E29" s="2120"/>
      <c r="F29" s="2121"/>
      <c r="G29" s="1411"/>
      <c r="H29" s="972" t="s">
        <v>1052</v>
      </c>
      <c r="I29" s="965"/>
      <c r="J29" s="965">
        <v>0.61</v>
      </c>
      <c r="K29" s="1424">
        <f>SUM(I29:J29)</f>
        <v>0.61</v>
      </c>
      <c r="L29" s="1407">
        <f t="shared" si="7"/>
        <v>0</v>
      </c>
      <c r="O29" s="1408"/>
      <c r="P29" s="1409"/>
      <c r="Q29" s="1409"/>
      <c r="R29" s="1410"/>
      <c r="X29" s="1377"/>
    </row>
    <row r="30" spans="2:24" ht="18" customHeight="1">
      <c r="B30" s="2072"/>
      <c r="C30" s="2115"/>
      <c r="D30" s="1913"/>
      <c r="E30" s="2120"/>
      <c r="F30" s="2121"/>
      <c r="G30" s="1425"/>
      <c r="H30" s="1441"/>
      <c r="I30" s="967"/>
      <c r="J30" s="967"/>
      <c r="K30" s="1388">
        <f>SUM(I30:J30)</f>
        <v>0</v>
      </c>
      <c r="L30" s="1413">
        <f t="shared" si="7"/>
        <v>0</v>
      </c>
      <c r="O30" s="1390"/>
      <c r="P30" s="1391"/>
      <c r="Q30" s="1391"/>
      <c r="R30" s="1392"/>
      <c r="X30" s="1377"/>
    </row>
    <row r="31" spans="2:24" ht="18" customHeight="1">
      <c r="B31" s="2072"/>
      <c r="C31" s="2115"/>
      <c r="D31" s="1913"/>
      <c r="E31" s="2122"/>
      <c r="F31" s="2123"/>
      <c r="G31" s="1100"/>
      <c r="H31" s="963" t="s">
        <v>559</v>
      </c>
      <c r="I31" s="1426"/>
      <c r="J31" s="1417"/>
      <c r="K31" s="1418">
        <f>SUM(K24:K30)</f>
        <v>6059.7999999999993</v>
      </c>
      <c r="L31" s="1444">
        <f>SUM(O31:R31)</f>
        <v>6060</v>
      </c>
      <c r="O31" s="1420">
        <f t="shared" ref="O31:O58" si="8">IF($K31&lt;1,ROUND($K31,1),0)</f>
        <v>0</v>
      </c>
      <c r="P31" s="1421">
        <f t="shared" ref="P31:P37" si="9">IF(AND($K31&gt;=1,$K31&lt;1000),ROUND($K31,0),0)</f>
        <v>0</v>
      </c>
      <c r="Q31" s="1421">
        <f>IF($K31&gt;=1000,ROUND($K31,-1),0)</f>
        <v>6060</v>
      </c>
      <c r="R31" s="1422"/>
      <c r="X31" s="1377"/>
    </row>
    <row r="32" spans="2:24" ht="18" customHeight="1">
      <c r="B32" s="2072"/>
      <c r="C32" s="2115"/>
      <c r="D32" s="2089"/>
      <c r="E32" s="1936" t="s">
        <v>782</v>
      </c>
      <c r="F32" s="1937"/>
      <c r="G32" s="1445"/>
      <c r="H32" s="1446">
        <v>20</v>
      </c>
      <c r="I32" s="1447"/>
      <c r="J32" s="1447"/>
      <c r="K32" s="1448">
        <f>SUM(I32:J32)</f>
        <v>0</v>
      </c>
      <c r="L32" s="1449">
        <f t="shared" ref="L32:L73" si="10">SUM(O32:R32)</f>
        <v>0</v>
      </c>
      <c r="O32" s="1432">
        <f t="shared" si="8"/>
        <v>0</v>
      </c>
      <c r="P32" s="1433">
        <f t="shared" si="9"/>
        <v>0</v>
      </c>
      <c r="Q32" s="1433">
        <f t="shared" ref="Q32:Q37" si="11">IF($K32&gt;=1000,ROUND($K32,-1),0)</f>
        <v>0</v>
      </c>
      <c r="R32" s="1434"/>
      <c r="X32" s="1377"/>
    </row>
    <row r="33" spans="2:24" ht="18" customHeight="1">
      <c r="B33" s="2072"/>
      <c r="C33" s="2115"/>
      <c r="D33" s="1930" t="s">
        <v>83</v>
      </c>
      <c r="E33" s="1886" t="s">
        <v>780</v>
      </c>
      <c r="F33" s="2111"/>
      <c r="G33" s="1091"/>
      <c r="H33" s="1435">
        <v>8</v>
      </c>
      <c r="I33" s="970"/>
      <c r="J33" s="970"/>
      <c r="K33" s="1436">
        <f>SUM(I33:J33)</f>
        <v>0</v>
      </c>
      <c r="L33" s="1437">
        <f t="shared" si="10"/>
        <v>0</v>
      </c>
      <c r="O33" s="1408">
        <f t="shared" si="8"/>
        <v>0</v>
      </c>
      <c r="P33" s="1409">
        <f t="shared" si="9"/>
        <v>0</v>
      </c>
      <c r="Q33" s="1409">
        <f t="shared" si="11"/>
        <v>0</v>
      </c>
      <c r="R33" s="1410"/>
      <c r="X33" s="1377"/>
    </row>
    <row r="34" spans="2:24" ht="18" customHeight="1">
      <c r="B34" s="2072"/>
      <c r="C34" s="2115"/>
      <c r="D34" s="2110"/>
      <c r="E34" s="1852" t="s">
        <v>781</v>
      </c>
      <c r="F34" s="2112"/>
      <c r="G34" s="1139"/>
      <c r="H34" s="1438">
        <v>15</v>
      </c>
      <c r="I34" s="967">
        <f>'舗装（集計）'!AG25+'舗装（集計）'!AG26</f>
        <v>119.61</v>
      </c>
      <c r="J34" s="967"/>
      <c r="K34" s="1388">
        <f>SUM(I34:J34)</f>
        <v>119.61</v>
      </c>
      <c r="L34" s="1389">
        <f t="shared" si="10"/>
        <v>120</v>
      </c>
      <c r="O34" s="1390">
        <f t="shared" si="8"/>
        <v>0</v>
      </c>
      <c r="P34" s="1391">
        <f t="shared" si="9"/>
        <v>120</v>
      </c>
      <c r="Q34" s="1391">
        <f t="shared" si="11"/>
        <v>0</v>
      </c>
      <c r="R34" s="1392"/>
      <c r="X34" s="1377"/>
    </row>
    <row r="35" spans="2:24" ht="18" customHeight="1" thickBot="1">
      <c r="B35" s="2073"/>
      <c r="C35" s="2116"/>
      <c r="D35" s="2124"/>
      <c r="E35" s="2125" t="s">
        <v>782</v>
      </c>
      <c r="F35" s="2126"/>
      <c r="G35" s="1450"/>
      <c r="H35" s="1451">
        <v>20</v>
      </c>
      <c r="I35" s="993"/>
      <c r="J35" s="993"/>
      <c r="K35" s="1394">
        <f>SUM(I35:J35)</f>
        <v>0</v>
      </c>
      <c r="L35" s="1395">
        <f t="shared" si="10"/>
        <v>0</v>
      </c>
      <c r="O35" s="1396">
        <f t="shared" si="8"/>
        <v>0</v>
      </c>
      <c r="P35" s="1397">
        <f t="shared" si="9"/>
        <v>0</v>
      </c>
      <c r="Q35" s="1397">
        <f t="shared" si="11"/>
        <v>0</v>
      </c>
      <c r="R35" s="1398"/>
      <c r="X35" s="1377"/>
    </row>
    <row r="36" spans="2:24" ht="18" customHeight="1">
      <c r="B36" s="2091" t="s">
        <v>901</v>
      </c>
      <c r="C36" s="2092"/>
      <c r="D36" s="2094" t="s">
        <v>901</v>
      </c>
      <c r="E36" s="2095"/>
      <c r="F36" s="2095"/>
      <c r="G36" s="2096">
        <v>5</v>
      </c>
      <c r="H36" s="2097"/>
      <c r="I36" s="1452"/>
      <c r="J36" s="1452"/>
      <c r="K36" s="1382">
        <f t="shared" ref="K36:K43" si="12">SUM(I36:J36)</f>
        <v>0</v>
      </c>
      <c r="L36" s="1383">
        <f t="shared" si="10"/>
        <v>0</v>
      </c>
      <c r="O36" s="1384">
        <f t="shared" si="8"/>
        <v>0</v>
      </c>
      <c r="P36" s="1385">
        <f t="shared" si="9"/>
        <v>0</v>
      </c>
      <c r="Q36" s="1385">
        <f t="shared" si="11"/>
        <v>0</v>
      </c>
      <c r="R36" s="1386"/>
      <c r="X36" s="1377"/>
    </row>
    <row r="37" spans="2:24" ht="18" customHeight="1" thickBot="1">
      <c r="B37" s="2093"/>
      <c r="C37" s="1821"/>
      <c r="D37" s="1950" t="s">
        <v>902</v>
      </c>
      <c r="E37" s="1951"/>
      <c r="F37" s="1951"/>
      <c r="G37" s="2098">
        <v>5</v>
      </c>
      <c r="H37" s="2099"/>
      <c r="I37" s="994"/>
      <c r="J37" s="994"/>
      <c r="K37" s="1394">
        <f t="shared" si="12"/>
        <v>0</v>
      </c>
      <c r="L37" s="1395">
        <f t="shared" si="10"/>
        <v>0</v>
      </c>
      <c r="O37" s="1396">
        <f t="shared" si="8"/>
        <v>0</v>
      </c>
      <c r="P37" s="1397">
        <f t="shared" si="9"/>
        <v>0</v>
      </c>
      <c r="Q37" s="1397">
        <f t="shared" si="11"/>
        <v>0</v>
      </c>
      <c r="R37" s="1398"/>
    </row>
    <row r="38" spans="2:24" ht="18" customHeight="1">
      <c r="B38" s="2100" t="s">
        <v>903</v>
      </c>
      <c r="C38" s="2101"/>
      <c r="D38" s="1893" t="s">
        <v>791</v>
      </c>
      <c r="E38" s="1893"/>
      <c r="F38" s="1893"/>
      <c r="G38" s="1893"/>
      <c r="H38" s="1893"/>
      <c r="I38" s="1452"/>
      <c r="J38" s="1452">
        <v>4.53</v>
      </c>
      <c r="K38" s="1382">
        <f t="shared" si="12"/>
        <v>4.53</v>
      </c>
      <c r="L38" s="1383">
        <f t="shared" si="10"/>
        <v>5</v>
      </c>
      <c r="O38" s="1384">
        <f t="shared" si="8"/>
        <v>0</v>
      </c>
      <c r="P38" s="1385">
        <f>IF($K38&gt;=1,ROUND($K38,0),0)</f>
        <v>5</v>
      </c>
      <c r="Q38" s="1385"/>
      <c r="R38" s="1453"/>
    </row>
    <row r="39" spans="2:24" ht="18" customHeight="1" thickBot="1">
      <c r="B39" s="2102"/>
      <c r="C39" s="2103"/>
      <c r="D39" s="2104" t="s">
        <v>792</v>
      </c>
      <c r="E39" s="2104"/>
      <c r="F39" s="2104"/>
      <c r="G39" s="2104"/>
      <c r="H39" s="2104"/>
      <c r="I39" s="994"/>
      <c r="J39" s="994"/>
      <c r="K39" s="1394">
        <f t="shared" si="12"/>
        <v>0</v>
      </c>
      <c r="L39" s="1395">
        <f t="shared" si="10"/>
        <v>0</v>
      </c>
      <c r="O39" s="1396">
        <f t="shared" si="8"/>
        <v>0</v>
      </c>
      <c r="P39" s="1397">
        <f>IF($K39&gt;=1,ROUND($K39,0),0)</f>
        <v>0</v>
      </c>
      <c r="Q39" s="1397"/>
      <c r="R39" s="1454"/>
    </row>
    <row r="40" spans="2:24" ht="18" customHeight="1">
      <c r="B40" s="2071" t="s">
        <v>904</v>
      </c>
      <c r="C40" s="2074" t="s">
        <v>905</v>
      </c>
      <c r="D40" s="2076" t="s">
        <v>906</v>
      </c>
      <c r="E40" s="1852" t="s">
        <v>781</v>
      </c>
      <c r="F40" s="2078"/>
      <c r="G40" s="1018">
        <f t="shared" ref="G40:G51" si="13">V40</f>
        <v>4.2</v>
      </c>
      <c r="H40" s="1019"/>
      <c r="I40" s="1183"/>
      <c r="J40" s="1183"/>
      <c r="K40" s="1388">
        <f t="shared" si="12"/>
        <v>0</v>
      </c>
      <c r="L40" s="1389">
        <f t="shared" si="10"/>
        <v>0</v>
      </c>
      <c r="O40" s="1390">
        <f t="shared" si="8"/>
        <v>0</v>
      </c>
      <c r="P40" s="1391">
        <f t="shared" ref="P40:P58" si="14">IF($K40&gt;=1,ROUND($K40,0),0)</f>
        <v>0</v>
      </c>
      <c r="Q40" s="1391"/>
      <c r="R40" s="1455"/>
      <c r="T40" s="1857" t="s">
        <v>907</v>
      </c>
      <c r="U40" s="1031" t="s">
        <v>781</v>
      </c>
      <c r="V40" s="1456">
        <v>4.2</v>
      </c>
      <c r="W40" s="1457" t="s">
        <v>799</v>
      </c>
    </row>
    <row r="41" spans="2:24" ht="18" customHeight="1">
      <c r="B41" s="2072"/>
      <c r="C41" s="2067"/>
      <c r="D41" s="2077"/>
      <c r="E41" s="1852" t="s">
        <v>782</v>
      </c>
      <c r="F41" s="2078"/>
      <c r="G41" s="1018">
        <f t="shared" si="13"/>
        <v>4.2</v>
      </c>
      <c r="H41" s="1019"/>
      <c r="I41" s="1183"/>
      <c r="J41" s="1183"/>
      <c r="K41" s="1388">
        <f t="shared" si="12"/>
        <v>0</v>
      </c>
      <c r="L41" s="1389">
        <f t="shared" si="10"/>
        <v>0</v>
      </c>
      <c r="O41" s="1390">
        <f t="shared" si="8"/>
        <v>0</v>
      </c>
      <c r="P41" s="1391">
        <f t="shared" si="14"/>
        <v>0</v>
      </c>
      <c r="Q41" s="1391"/>
      <c r="R41" s="1455"/>
      <c r="T41" s="1871"/>
      <c r="U41" s="1031" t="s">
        <v>782</v>
      </c>
      <c r="V41" s="1456">
        <v>4.2</v>
      </c>
      <c r="W41" s="1457" t="s">
        <v>799</v>
      </c>
    </row>
    <row r="42" spans="2:24" ht="18" customHeight="1">
      <c r="B42" s="2072"/>
      <c r="C42" s="2067"/>
      <c r="D42" s="2088" t="s">
        <v>908</v>
      </c>
      <c r="E42" s="1458" t="s">
        <v>801</v>
      </c>
      <c r="F42" s="1459"/>
      <c r="G42" s="1036">
        <v>4.2</v>
      </c>
      <c r="H42" s="1037"/>
      <c r="I42" s="1460"/>
      <c r="J42" s="1460"/>
      <c r="K42" s="1388">
        <f t="shared" si="12"/>
        <v>0</v>
      </c>
      <c r="L42" s="1389">
        <f t="shared" si="10"/>
        <v>0</v>
      </c>
      <c r="O42" s="1390">
        <f>IF($K42&lt;1,ROUND($K42,1),0)</f>
        <v>0</v>
      </c>
      <c r="P42" s="1391">
        <f t="shared" si="14"/>
        <v>0</v>
      </c>
      <c r="Q42" s="1391"/>
      <c r="R42" s="1455"/>
      <c r="T42" s="1857" t="s">
        <v>802</v>
      </c>
      <c r="U42" s="1035" t="s">
        <v>801</v>
      </c>
      <c r="V42" s="1456">
        <v>4.2</v>
      </c>
      <c r="W42" s="1457" t="s">
        <v>909</v>
      </c>
    </row>
    <row r="43" spans="2:24" ht="18" customHeight="1" thickBot="1">
      <c r="B43" s="2072"/>
      <c r="C43" s="2075"/>
      <c r="D43" s="2089"/>
      <c r="E43" s="2090" t="s">
        <v>803</v>
      </c>
      <c r="F43" s="2065"/>
      <c r="G43" s="1214">
        <f t="shared" si="13"/>
        <v>4.2</v>
      </c>
      <c r="H43" s="1461"/>
      <c r="I43" s="1462"/>
      <c r="J43" s="1462"/>
      <c r="K43" s="1418">
        <f t="shared" si="12"/>
        <v>0</v>
      </c>
      <c r="L43" s="1419">
        <f t="shared" si="10"/>
        <v>0</v>
      </c>
      <c r="O43" s="1420">
        <f>IF($K43&lt;1,ROUND($K43,1),0)</f>
        <v>0</v>
      </c>
      <c r="P43" s="1421">
        <f t="shared" si="14"/>
        <v>0</v>
      </c>
      <c r="Q43" s="1421"/>
      <c r="R43" s="1463"/>
      <c r="T43" s="1858"/>
      <c r="U43" s="1088" t="s">
        <v>803</v>
      </c>
      <c r="V43" s="1456">
        <v>4.2</v>
      </c>
      <c r="W43" s="1457" t="s">
        <v>799</v>
      </c>
    </row>
    <row r="44" spans="2:24" ht="18" customHeight="1">
      <c r="B44" s="2072"/>
      <c r="C44" s="2066" t="s">
        <v>910</v>
      </c>
      <c r="D44" s="2105" t="s">
        <v>911</v>
      </c>
      <c r="E44" s="1852" t="s">
        <v>781</v>
      </c>
      <c r="F44" s="2078"/>
      <c r="G44" s="1018">
        <f t="shared" si="13"/>
        <v>0</v>
      </c>
      <c r="H44" s="1019"/>
      <c r="I44" s="913">
        <f>'舗装（集計）'!M23</f>
        <v>541.88299999999992</v>
      </c>
      <c r="J44" s="913">
        <v>0.61</v>
      </c>
      <c r="K44" s="1388">
        <f t="shared" ref="K44:K54" si="15">SUM(I44:J44)</f>
        <v>542.49299999999994</v>
      </c>
      <c r="L44" s="1389">
        <f t="shared" si="10"/>
        <v>542</v>
      </c>
      <c r="O44" s="1390">
        <f t="shared" si="8"/>
        <v>0</v>
      </c>
      <c r="P44" s="1391">
        <f t="shared" si="14"/>
        <v>542</v>
      </c>
      <c r="Q44" s="1391"/>
      <c r="R44" s="1455"/>
      <c r="T44" s="2079" t="s">
        <v>912</v>
      </c>
      <c r="U44" s="1031" t="s">
        <v>781</v>
      </c>
      <c r="V44" s="1464"/>
      <c r="W44" s="1457" t="s">
        <v>799</v>
      </c>
    </row>
    <row r="45" spans="2:24" ht="18" customHeight="1">
      <c r="B45" s="2072"/>
      <c r="C45" s="2067"/>
      <c r="D45" s="2082"/>
      <c r="E45" s="1855" t="s">
        <v>782</v>
      </c>
      <c r="F45" s="2064"/>
      <c r="G45" s="1036">
        <f t="shared" si="13"/>
        <v>0</v>
      </c>
      <c r="H45" s="1037"/>
      <c r="I45" s="931"/>
      <c r="J45" s="931"/>
      <c r="K45" s="1388">
        <f t="shared" si="15"/>
        <v>0</v>
      </c>
      <c r="L45" s="1389">
        <f t="shared" si="10"/>
        <v>0</v>
      </c>
      <c r="O45" s="1390">
        <f t="shared" si="8"/>
        <v>0</v>
      </c>
      <c r="P45" s="1391">
        <f t="shared" si="14"/>
        <v>0</v>
      </c>
      <c r="Q45" s="1391"/>
      <c r="R45" s="1455"/>
      <c r="T45" s="2080"/>
      <c r="U45" s="1035" t="s">
        <v>782</v>
      </c>
      <c r="V45" s="1464"/>
      <c r="W45" s="1465" t="s">
        <v>799</v>
      </c>
    </row>
    <row r="46" spans="2:24" ht="18" customHeight="1">
      <c r="B46" s="2072"/>
      <c r="C46" s="2067"/>
      <c r="D46" s="2081" t="s">
        <v>913</v>
      </c>
      <c r="E46" s="1852" t="s">
        <v>781</v>
      </c>
      <c r="F46" s="2078"/>
      <c r="G46" s="1018">
        <f>V46</f>
        <v>0</v>
      </c>
      <c r="H46" s="1019"/>
      <c r="I46" s="931">
        <f>'舗装（集計）'!M25</f>
        <v>7.3660000000000005</v>
      </c>
      <c r="J46" s="931"/>
      <c r="K46" s="1388">
        <f t="shared" si="15"/>
        <v>7.3660000000000005</v>
      </c>
      <c r="L46" s="1389">
        <f t="shared" si="10"/>
        <v>7</v>
      </c>
      <c r="O46" s="1390">
        <f t="shared" si="8"/>
        <v>0</v>
      </c>
      <c r="P46" s="1391">
        <f t="shared" si="14"/>
        <v>7</v>
      </c>
      <c r="Q46" s="1391"/>
      <c r="R46" s="1455"/>
      <c r="T46" s="2083" t="s">
        <v>914</v>
      </c>
      <c r="U46" s="1031" t="s">
        <v>781</v>
      </c>
      <c r="V46" s="1464"/>
      <c r="W46" s="1457" t="s">
        <v>799</v>
      </c>
    </row>
    <row r="47" spans="2:24" ht="18" customHeight="1">
      <c r="B47" s="2072"/>
      <c r="C47" s="2067"/>
      <c r="D47" s="2082"/>
      <c r="E47" s="1852" t="s">
        <v>782</v>
      </c>
      <c r="F47" s="2078"/>
      <c r="G47" s="1018">
        <f>V47</f>
        <v>0</v>
      </c>
      <c r="H47" s="1019"/>
      <c r="I47" s="931"/>
      <c r="J47" s="931"/>
      <c r="K47" s="1388">
        <f t="shared" si="15"/>
        <v>0</v>
      </c>
      <c r="L47" s="1389">
        <f t="shared" si="10"/>
        <v>0</v>
      </c>
      <c r="O47" s="1390">
        <f t="shared" si="8"/>
        <v>0</v>
      </c>
      <c r="P47" s="1391">
        <f t="shared" si="14"/>
        <v>0</v>
      </c>
      <c r="Q47" s="1391"/>
      <c r="R47" s="1455"/>
      <c r="T47" s="2080"/>
      <c r="U47" s="1031" t="s">
        <v>782</v>
      </c>
      <c r="V47" s="1464"/>
      <c r="W47" s="1457" t="s">
        <v>799</v>
      </c>
    </row>
    <row r="48" spans="2:24" ht="18" customHeight="1">
      <c r="B48" s="2072"/>
      <c r="C48" s="2067"/>
      <c r="D48" s="1866" t="s">
        <v>915</v>
      </c>
      <c r="E48" s="1852" t="s">
        <v>781</v>
      </c>
      <c r="F48" s="2078"/>
      <c r="G48" s="1018">
        <f t="shared" si="13"/>
        <v>0</v>
      </c>
      <c r="H48" s="1019"/>
      <c r="I48" s="913">
        <f>'舗装（集計）'!P23</f>
        <v>17.932500000000001</v>
      </c>
      <c r="J48" s="913"/>
      <c r="K48" s="1388">
        <f t="shared" si="15"/>
        <v>17.932500000000001</v>
      </c>
      <c r="L48" s="1389">
        <f t="shared" si="10"/>
        <v>18</v>
      </c>
      <c r="O48" s="1390">
        <f t="shared" si="8"/>
        <v>0</v>
      </c>
      <c r="P48" s="1391">
        <f t="shared" si="14"/>
        <v>18</v>
      </c>
      <c r="Q48" s="1391"/>
      <c r="R48" s="1455"/>
      <c r="T48" s="2083" t="s">
        <v>916</v>
      </c>
      <c r="U48" s="1031" t="s">
        <v>781</v>
      </c>
      <c r="V48" s="1464"/>
      <c r="W48" s="1457" t="s">
        <v>799</v>
      </c>
    </row>
    <row r="49" spans="2:23" ht="18" customHeight="1">
      <c r="B49" s="2072"/>
      <c r="C49" s="2067"/>
      <c r="D49" s="1868"/>
      <c r="E49" s="1852" t="s">
        <v>782</v>
      </c>
      <c r="F49" s="2078"/>
      <c r="G49" s="1018">
        <f t="shared" si="13"/>
        <v>0</v>
      </c>
      <c r="H49" s="1019"/>
      <c r="I49" s="913"/>
      <c r="J49" s="913"/>
      <c r="K49" s="1388">
        <f t="shared" si="15"/>
        <v>0</v>
      </c>
      <c r="L49" s="1389">
        <f t="shared" si="10"/>
        <v>0</v>
      </c>
      <c r="O49" s="1390">
        <f t="shared" si="8"/>
        <v>0</v>
      </c>
      <c r="P49" s="1391">
        <f t="shared" si="14"/>
        <v>0</v>
      </c>
      <c r="Q49" s="1391"/>
      <c r="R49" s="1455"/>
      <c r="T49" s="2080"/>
      <c r="U49" s="1031" t="s">
        <v>782</v>
      </c>
      <c r="V49" s="1464"/>
      <c r="W49" s="1457" t="s">
        <v>799</v>
      </c>
    </row>
    <row r="50" spans="2:23" ht="18" customHeight="1" thickBot="1">
      <c r="B50" s="2072"/>
      <c r="C50" s="2067"/>
      <c r="D50" s="1853" t="s">
        <v>811</v>
      </c>
      <c r="E50" s="1855" t="s">
        <v>801</v>
      </c>
      <c r="F50" s="2064"/>
      <c r="G50" s="1036">
        <f t="shared" si="13"/>
        <v>0</v>
      </c>
      <c r="H50" s="1037"/>
      <c r="I50" s="931"/>
      <c r="J50" s="913">
        <v>4.53</v>
      </c>
      <c r="K50" s="1466">
        <f t="shared" ref="K50" si="16">SUM(I50:J50)</f>
        <v>4.53</v>
      </c>
      <c r="L50" s="1467">
        <f t="shared" si="10"/>
        <v>5</v>
      </c>
      <c r="O50" s="1468">
        <f t="shared" si="8"/>
        <v>0</v>
      </c>
      <c r="P50" s="1469">
        <f t="shared" si="14"/>
        <v>5</v>
      </c>
      <c r="Q50" s="1469"/>
      <c r="R50" s="1470"/>
      <c r="T50" s="1857" t="s">
        <v>802</v>
      </c>
      <c r="U50" s="1088" t="s">
        <v>801</v>
      </c>
      <c r="V50" s="1471"/>
      <c r="W50" s="1472" t="s">
        <v>799</v>
      </c>
    </row>
    <row r="51" spans="2:23" ht="18" customHeight="1" thickBot="1">
      <c r="B51" s="2072"/>
      <c r="C51" s="2075"/>
      <c r="D51" s="1854"/>
      <c r="E51" s="2090" t="s">
        <v>803</v>
      </c>
      <c r="F51" s="2065"/>
      <c r="G51" s="1214">
        <f t="shared" si="13"/>
        <v>0</v>
      </c>
      <c r="H51" s="1461"/>
      <c r="I51" s="952"/>
      <c r="J51" s="1473"/>
      <c r="K51" s="1418">
        <f t="shared" si="15"/>
        <v>0</v>
      </c>
      <c r="L51" s="1419">
        <f t="shared" si="10"/>
        <v>0</v>
      </c>
      <c r="O51" s="1420">
        <f t="shared" si="8"/>
        <v>0</v>
      </c>
      <c r="P51" s="1474">
        <f t="shared" si="14"/>
        <v>0</v>
      </c>
      <c r="Q51" s="1474"/>
      <c r="R51" s="1475"/>
      <c r="T51" s="1858"/>
      <c r="U51" s="1088" t="s">
        <v>803</v>
      </c>
      <c r="V51" s="1471"/>
      <c r="W51" s="1472" t="s">
        <v>799</v>
      </c>
    </row>
    <row r="52" spans="2:23" ht="18" customHeight="1">
      <c r="B52" s="2072"/>
      <c r="C52" s="2061" t="s">
        <v>812</v>
      </c>
      <c r="D52" s="1811" t="s">
        <v>813</v>
      </c>
      <c r="E52" s="1835"/>
      <c r="F52" s="1091" t="s">
        <v>787</v>
      </c>
      <c r="G52" s="1476" t="s">
        <v>917</v>
      </c>
      <c r="H52" s="1477"/>
      <c r="I52" s="1478"/>
      <c r="J52" s="1478"/>
      <c r="K52" s="1436">
        <f t="shared" si="15"/>
        <v>0</v>
      </c>
      <c r="L52" s="1437">
        <f t="shared" si="10"/>
        <v>0</v>
      </c>
      <c r="O52" s="1408">
        <f t="shared" si="8"/>
        <v>0</v>
      </c>
      <c r="P52" s="1409">
        <f t="shared" si="14"/>
        <v>0</v>
      </c>
      <c r="Q52" s="1409"/>
      <c r="R52" s="1479"/>
    </row>
    <row r="53" spans="2:23" ht="18" customHeight="1">
      <c r="B53" s="2072"/>
      <c r="C53" s="2062"/>
      <c r="D53" s="1798" t="s">
        <v>815</v>
      </c>
      <c r="E53" s="2064"/>
      <c r="F53" s="1146" t="s">
        <v>787</v>
      </c>
      <c r="G53" s="1480" t="s">
        <v>917</v>
      </c>
      <c r="H53" s="1481"/>
      <c r="I53" s="1482"/>
      <c r="J53" s="1482"/>
      <c r="K53" s="1466">
        <f>SUM(I53:J53)</f>
        <v>0</v>
      </c>
      <c r="L53" s="1389">
        <f t="shared" si="10"/>
        <v>0</v>
      </c>
      <c r="O53" s="1390">
        <f t="shared" si="8"/>
        <v>0</v>
      </c>
      <c r="P53" s="1391">
        <f t="shared" si="14"/>
        <v>0</v>
      </c>
      <c r="Q53" s="1391"/>
      <c r="R53" s="1455"/>
    </row>
    <row r="54" spans="2:23" ht="18" customHeight="1">
      <c r="B54" s="2072"/>
      <c r="C54" s="2063"/>
      <c r="D54" s="1831" t="s">
        <v>816</v>
      </c>
      <c r="E54" s="2065"/>
      <c r="F54" s="1100" t="s">
        <v>787</v>
      </c>
      <c r="G54" s="1483" t="s">
        <v>917</v>
      </c>
      <c r="H54" s="1484"/>
      <c r="I54" s="1485"/>
      <c r="J54" s="1485"/>
      <c r="K54" s="1418">
        <f t="shared" si="15"/>
        <v>0</v>
      </c>
      <c r="L54" s="1419">
        <f t="shared" si="10"/>
        <v>0</v>
      </c>
      <c r="O54" s="1420">
        <f t="shared" si="8"/>
        <v>0</v>
      </c>
      <c r="P54" s="1421">
        <f t="shared" si="14"/>
        <v>0</v>
      </c>
      <c r="Q54" s="1421"/>
      <c r="R54" s="1463"/>
    </row>
    <row r="55" spans="2:23" ht="18" customHeight="1">
      <c r="B55" s="2072"/>
      <c r="C55" s="2066" t="s">
        <v>918</v>
      </c>
      <c r="D55" s="1887" t="s">
        <v>137</v>
      </c>
      <c r="E55" s="1888"/>
      <c r="F55" s="1888"/>
      <c r="G55" s="1036">
        <f>V55</f>
        <v>0</v>
      </c>
      <c r="H55" s="1037"/>
      <c r="I55" s="1482"/>
      <c r="J55" s="1482"/>
      <c r="K55" s="1388">
        <f>SUM(I55:J55)</f>
        <v>0</v>
      </c>
      <c r="L55" s="1437">
        <f t="shared" si="10"/>
        <v>0</v>
      </c>
      <c r="O55" s="1408">
        <f t="shared" si="8"/>
        <v>0</v>
      </c>
      <c r="P55" s="1409">
        <f t="shared" si="14"/>
        <v>0</v>
      </c>
      <c r="Q55" s="1409"/>
      <c r="R55" s="1479"/>
      <c r="T55" s="1486"/>
      <c r="U55" s="1035" t="s">
        <v>782</v>
      </c>
      <c r="V55" s="1464"/>
      <c r="W55" s="1465" t="s">
        <v>799</v>
      </c>
    </row>
    <row r="56" spans="2:23" ht="18" customHeight="1">
      <c r="B56" s="2072"/>
      <c r="C56" s="2067"/>
      <c r="D56" s="1889" t="s">
        <v>140</v>
      </c>
      <c r="E56" s="1890"/>
      <c r="F56" s="1890"/>
      <c r="G56" s="1018">
        <f>V56</f>
        <v>0</v>
      </c>
      <c r="H56" s="1019"/>
      <c r="I56" s="1482"/>
      <c r="J56" s="1482"/>
      <c r="K56" s="1388">
        <f>SUM(I56:J56)</f>
        <v>0</v>
      </c>
      <c r="L56" s="1389">
        <f t="shared" si="10"/>
        <v>0</v>
      </c>
      <c r="O56" s="1390">
        <f t="shared" si="8"/>
        <v>0</v>
      </c>
      <c r="P56" s="1391">
        <f t="shared" si="14"/>
        <v>0</v>
      </c>
      <c r="Q56" s="1391"/>
      <c r="R56" s="1455"/>
      <c r="T56" s="1106"/>
      <c r="U56" s="1031" t="s">
        <v>782</v>
      </c>
      <c r="V56" s="1464"/>
      <c r="W56" s="1457" t="s">
        <v>799</v>
      </c>
    </row>
    <row r="57" spans="2:23" ht="18" customHeight="1">
      <c r="B57" s="2072"/>
      <c r="C57" s="2067"/>
      <c r="D57" s="1889" t="s">
        <v>818</v>
      </c>
      <c r="E57" s="1890"/>
      <c r="F57" s="1890"/>
      <c r="G57" s="1018">
        <f>V57</f>
        <v>0</v>
      </c>
      <c r="H57" s="1019"/>
      <c r="I57" s="1487"/>
      <c r="J57" s="1487"/>
      <c r="K57" s="1388">
        <f>SUM(I57:J57)</f>
        <v>0</v>
      </c>
      <c r="L57" s="1389">
        <f t="shared" si="10"/>
        <v>0</v>
      </c>
      <c r="O57" s="1390">
        <f t="shared" si="8"/>
        <v>0</v>
      </c>
      <c r="P57" s="1391">
        <f t="shared" si="14"/>
        <v>0</v>
      </c>
      <c r="Q57" s="1391"/>
      <c r="R57" s="1455"/>
      <c r="T57" s="1106"/>
      <c r="U57" s="1031" t="s">
        <v>782</v>
      </c>
      <c r="V57" s="1464"/>
      <c r="W57" s="1457" t="s">
        <v>799</v>
      </c>
    </row>
    <row r="58" spans="2:23" ht="18" customHeight="1" thickBot="1">
      <c r="B58" s="2073"/>
      <c r="C58" s="2068"/>
      <c r="D58" s="2069" t="s">
        <v>819</v>
      </c>
      <c r="E58" s="2070"/>
      <c r="F58" s="2070"/>
      <c r="G58" s="1036">
        <f>V58</f>
        <v>0</v>
      </c>
      <c r="H58" s="1037"/>
      <c r="I58" s="1488"/>
      <c r="J58" s="1488"/>
      <c r="K58" s="1394">
        <f>SUM(I58:J58)</f>
        <v>0</v>
      </c>
      <c r="L58" s="1395">
        <f t="shared" si="10"/>
        <v>0</v>
      </c>
      <c r="O58" s="1396">
        <f t="shared" si="8"/>
        <v>0</v>
      </c>
      <c r="P58" s="1397">
        <f t="shared" si="14"/>
        <v>0</v>
      </c>
      <c r="Q58" s="1397"/>
      <c r="R58" s="1454"/>
      <c r="T58" s="1115"/>
      <c r="U58" s="1088" t="s">
        <v>787</v>
      </c>
      <c r="V58" s="1471"/>
      <c r="W58" s="1472" t="s">
        <v>799</v>
      </c>
    </row>
    <row r="59" spans="2:23" ht="18" customHeight="1" thickBot="1">
      <c r="B59" s="2084" t="s">
        <v>919</v>
      </c>
      <c r="C59" s="2085"/>
      <c r="D59" s="2086" t="s">
        <v>920</v>
      </c>
      <c r="E59" s="2087"/>
      <c r="F59" s="2087"/>
      <c r="G59" s="1489"/>
      <c r="H59" s="1490">
        <v>5</v>
      </c>
      <c r="I59" s="1491">
        <f>I37*H59/100</f>
        <v>0</v>
      </c>
      <c r="J59" s="1491"/>
      <c r="K59" s="1492">
        <f t="shared" ref="K59:K66" si="17">SUM(I59:J59)</f>
        <v>0</v>
      </c>
      <c r="L59" s="1493">
        <f t="shared" si="10"/>
        <v>0</v>
      </c>
      <c r="O59" s="1494"/>
      <c r="P59" s="1495">
        <f>IF($K59&lt;1000,ROUND($K59,0),0)</f>
        <v>0</v>
      </c>
      <c r="Q59" s="1495">
        <f>IF($K59&gt;=1000,ROUND($K59,-1),0)</f>
        <v>0</v>
      </c>
      <c r="R59" s="1496"/>
    </row>
    <row r="60" spans="2:23" ht="18" customHeight="1">
      <c r="B60" s="2044" t="s">
        <v>921</v>
      </c>
      <c r="C60" s="2058" t="s">
        <v>922</v>
      </c>
      <c r="D60" s="1497" t="s">
        <v>923</v>
      </c>
      <c r="E60" s="1136"/>
      <c r="F60" s="1136" t="s">
        <v>777</v>
      </c>
      <c r="G60" s="1498"/>
      <c r="H60" s="1137"/>
      <c r="I60" s="1192"/>
      <c r="J60" s="1192"/>
      <c r="K60" s="1382">
        <f t="shared" si="17"/>
        <v>0</v>
      </c>
      <c r="L60" s="1383">
        <f t="shared" si="10"/>
        <v>0</v>
      </c>
      <c r="O60" s="1384">
        <f t="shared" ref="O60:O73" si="18">IF($K60&lt;1,ROUND($K60,1),0)</f>
        <v>0</v>
      </c>
      <c r="P60" s="1385">
        <f t="shared" ref="P60:P73" si="19">IF(AND($K60&gt;=1,$K60&lt;10),ROUND($K60,0),0)</f>
        <v>0</v>
      </c>
      <c r="Q60" s="1385">
        <f>IF(AND($K60&gt;=10,$K60&lt;1000),ROUND($K60,-1),0)</f>
        <v>0</v>
      </c>
      <c r="R60" s="1453">
        <f>IF($K60&gt;=1000,ROUND($K60,-2),0)</f>
        <v>0</v>
      </c>
    </row>
    <row r="61" spans="2:23" ht="18" customHeight="1">
      <c r="B61" s="2045"/>
      <c r="C61" s="2059"/>
      <c r="D61" s="1499" t="s">
        <v>923</v>
      </c>
      <c r="E61" s="1146"/>
      <c r="F61" s="1146" t="s">
        <v>787</v>
      </c>
      <c r="G61" s="1500"/>
      <c r="H61" s="1202"/>
      <c r="I61" s="931"/>
      <c r="J61" s="931"/>
      <c r="K61" s="1466">
        <f>SUM(I61:J61)</f>
        <v>0</v>
      </c>
      <c r="L61" s="1389">
        <f t="shared" si="10"/>
        <v>0</v>
      </c>
      <c r="O61" s="1390">
        <f t="shared" si="18"/>
        <v>0</v>
      </c>
      <c r="P61" s="1391">
        <f t="shared" si="19"/>
        <v>0</v>
      </c>
      <c r="Q61" s="1391">
        <f>IF(AND($K61&gt;=10,$K61&lt;1000),ROUND($K61,-1),0)</f>
        <v>0</v>
      </c>
      <c r="R61" s="1455">
        <f>IF($K61&gt;=1000,ROUND($K61,-2),0)</f>
        <v>0</v>
      </c>
    </row>
    <row r="62" spans="2:23" ht="18" customHeight="1">
      <c r="B62" s="2045"/>
      <c r="C62" s="2059"/>
      <c r="D62" s="1499" t="s">
        <v>923</v>
      </c>
      <c r="E62" s="1146"/>
      <c r="F62" s="1146" t="s">
        <v>787</v>
      </c>
      <c r="G62" s="1500"/>
      <c r="H62" s="1202"/>
      <c r="I62" s="931"/>
      <c r="J62" s="931"/>
      <c r="K62" s="1466">
        <f>SUM(I62:J62)</f>
        <v>0</v>
      </c>
      <c r="L62" s="1389">
        <f t="shared" si="10"/>
        <v>0</v>
      </c>
      <c r="O62" s="1390">
        <f t="shared" si="18"/>
        <v>0</v>
      </c>
      <c r="P62" s="1391">
        <f t="shared" si="19"/>
        <v>0</v>
      </c>
      <c r="Q62" s="1391">
        <f>IF(AND($K62&gt;=10,$K62&lt;1000),ROUND($K62,-1),0)</f>
        <v>0</v>
      </c>
      <c r="R62" s="1455">
        <f>IF($K62&gt;=1000,ROUND($K62,-2),0)</f>
        <v>0</v>
      </c>
    </row>
    <row r="63" spans="2:23" ht="18" customHeight="1" thickBot="1">
      <c r="B63" s="2045"/>
      <c r="C63" s="2060"/>
      <c r="D63" s="1501" t="s">
        <v>923</v>
      </c>
      <c r="E63" s="1100"/>
      <c r="F63" s="1100" t="s">
        <v>787</v>
      </c>
      <c r="G63" s="1502"/>
      <c r="H63" s="1202"/>
      <c r="I63" s="952">
        <f>'舗装（土量）'!AD26</f>
        <v>311.94650000000001</v>
      </c>
      <c r="J63" s="952"/>
      <c r="K63" s="1418">
        <f>SUM(I63:J63)</f>
        <v>311.94650000000001</v>
      </c>
      <c r="L63" s="1419">
        <f t="shared" si="10"/>
        <v>310</v>
      </c>
      <c r="O63" s="1420">
        <f t="shared" si="18"/>
        <v>0</v>
      </c>
      <c r="P63" s="1421">
        <f t="shared" si="19"/>
        <v>0</v>
      </c>
      <c r="Q63" s="1421">
        <f>IF(AND($K63&gt;=10,$K63&lt;1000),ROUND($K63,-1),0)</f>
        <v>310</v>
      </c>
      <c r="R63" s="1463">
        <f>IF($K63&gt;=1000,ROUND($K63,-2),0)</f>
        <v>0</v>
      </c>
    </row>
    <row r="64" spans="2:23" ht="18" customHeight="1">
      <c r="B64" s="2045"/>
      <c r="C64" s="2041" t="s">
        <v>924</v>
      </c>
      <c r="D64" s="1503" t="str">
        <f t="shared" ref="D64:D66" si="20">T64</f>
        <v>廃路盤材</v>
      </c>
      <c r="E64" s="1095"/>
      <c r="F64" s="1095" t="s">
        <v>777</v>
      </c>
      <c r="G64" s="1180">
        <f t="shared" ref="G64:G66" si="21">V64</f>
        <v>4.2</v>
      </c>
      <c r="H64" s="1092"/>
      <c r="I64" s="958"/>
      <c r="J64" s="958"/>
      <c r="K64" s="1436">
        <f t="shared" si="17"/>
        <v>0</v>
      </c>
      <c r="L64" s="1437">
        <f t="shared" si="10"/>
        <v>0</v>
      </c>
      <c r="O64" s="1408">
        <f t="shared" si="18"/>
        <v>0</v>
      </c>
      <c r="P64" s="1409">
        <f t="shared" si="19"/>
        <v>0</v>
      </c>
      <c r="Q64" s="1409">
        <f t="shared" ref="Q64:Q73" si="22">IF($K64&gt;=10,ROUND($K64,-1),0)</f>
        <v>0</v>
      </c>
      <c r="R64" s="1479"/>
      <c r="T64" s="1504" t="s">
        <v>675</v>
      </c>
      <c r="U64" s="1505" t="s">
        <v>777</v>
      </c>
      <c r="V64" s="1506">
        <v>4.2</v>
      </c>
      <c r="W64" s="1507" t="s">
        <v>799</v>
      </c>
    </row>
    <row r="65" spans="2:34" ht="18" customHeight="1">
      <c r="B65" s="2045"/>
      <c r="C65" s="2041"/>
      <c r="D65" s="1508" t="str">
        <f t="shared" si="20"/>
        <v>廃路盤材</v>
      </c>
      <c r="E65" s="1146"/>
      <c r="F65" s="1146" t="s">
        <v>787</v>
      </c>
      <c r="G65" s="1036">
        <f t="shared" si="21"/>
        <v>4.2</v>
      </c>
      <c r="H65" s="1202"/>
      <c r="I65" s="1482"/>
      <c r="J65" s="1482"/>
      <c r="K65" s="1466">
        <f t="shared" si="17"/>
        <v>0</v>
      </c>
      <c r="L65" s="1389">
        <f t="shared" si="10"/>
        <v>0</v>
      </c>
      <c r="O65" s="1390">
        <f t="shared" si="18"/>
        <v>0</v>
      </c>
      <c r="P65" s="1391">
        <f t="shared" si="19"/>
        <v>0</v>
      </c>
      <c r="Q65" s="1391">
        <f t="shared" si="22"/>
        <v>0</v>
      </c>
      <c r="R65" s="1455"/>
      <c r="T65" s="1509" t="s">
        <v>925</v>
      </c>
      <c r="U65" s="1510">
        <v>0.35</v>
      </c>
      <c r="V65" s="1456">
        <v>4.2</v>
      </c>
      <c r="W65" s="1457" t="s">
        <v>799</v>
      </c>
    </row>
    <row r="66" spans="2:34" ht="18" customHeight="1" thickBot="1">
      <c r="B66" s="2046"/>
      <c r="C66" s="2043"/>
      <c r="D66" s="1511" t="str">
        <f t="shared" si="20"/>
        <v>廃路盤材</v>
      </c>
      <c r="E66" s="1450"/>
      <c r="F66" s="1450" t="s">
        <v>787</v>
      </c>
      <c r="G66" s="1108">
        <f t="shared" si="21"/>
        <v>4.2</v>
      </c>
      <c r="H66" s="1202"/>
      <c r="I66" s="1488"/>
      <c r="J66" s="1488"/>
      <c r="K66" s="1394">
        <f t="shared" si="17"/>
        <v>0</v>
      </c>
      <c r="L66" s="1395">
        <f t="shared" si="10"/>
        <v>0</v>
      </c>
      <c r="O66" s="1396">
        <f t="shared" si="18"/>
        <v>0</v>
      </c>
      <c r="P66" s="1397">
        <f t="shared" si="19"/>
        <v>0</v>
      </c>
      <c r="Q66" s="1397">
        <f t="shared" si="22"/>
        <v>0</v>
      </c>
      <c r="R66" s="1454"/>
      <c r="T66" s="1512" t="s">
        <v>925</v>
      </c>
      <c r="U66" s="1513">
        <v>0.6</v>
      </c>
      <c r="V66" s="1514">
        <v>4.2</v>
      </c>
      <c r="W66" s="1472" t="s">
        <v>799</v>
      </c>
    </row>
    <row r="67" spans="2:34" ht="18" customHeight="1">
      <c r="B67" s="2044" t="s">
        <v>926</v>
      </c>
      <c r="C67" s="2058" t="s">
        <v>922</v>
      </c>
      <c r="D67" s="1497" t="s">
        <v>676</v>
      </c>
      <c r="E67" s="1136"/>
      <c r="F67" s="1136" t="s">
        <v>777</v>
      </c>
      <c r="G67" s="1498"/>
      <c r="H67" s="1137"/>
      <c r="I67" s="1192"/>
      <c r="J67" s="1192"/>
      <c r="K67" s="1382">
        <f t="shared" ref="K67" si="23">SUM(I67:J67)</f>
        <v>0</v>
      </c>
      <c r="L67" s="1383">
        <f t="shared" si="10"/>
        <v>0</v>
      </c>
      <c r="O67" s="1384">
        <f t="shared" si="18"/>
        <v>0</v>
      </c>
      <c r="P67" s="1385">
        <f t="shared" si="19"/>
        <v>0</v>
      </c>
      <c r="Q67" s="1385">
        <f>IF(AND($K67&gt;=10,$K67&lt;1000),ROUND($K67,-1),0)</f>
        <v>0</v>
      </c>
      <c r="R67" s="1453">
        <f>IF($K67&gt;=1000,ROUND($K67,-2),0)</f>
        <v>0</v>
      </c>
      <c r="U67" s="1515"/>
    </row>
    <row r="68" spans="2:34" ht="18" customHeight="1">
      <c r="B68" s="2045"/>
      <c r="C68" s="2059"/>
      <c r="D68" s="1499" t="s">
        <v>676</v>
      </c>
      <c r="E68" s="1146"/>
      <c r="F68" s="1146" t="s">
        <v>787</v>
      </c>
      <c r="G68" s="1500"/>
      <c r="H68" s="1202"/>
      <c r="I68" s="931"/>
      <c r="J68" s="931"/>
      <c r="K68" s="1466">
        <f>SUM(I68:J68)</f>
        <v>0</v>
      </c>
      <c r="L68" s="1389">
        <f t="shared" si="10"/>
        <v>0</v>
      </c>
      <c r="O68" s="1390">
        <f t="shared" si="18"/>
        <v>0</v>
      </c>
      <c r="P68" s="1391">
        <f t="shared" si="19"/>
        <v>0</v>
      </c>
      <c r="Q68" s="1391">
        <f>IF(AND($K68&gt;=10,$K68&lt;1000),ROUND($K68,-1),0)</f>
        <v>0</v>
      </c>
      <c r="R68" s="1455">
        <f>IF($K68&gt;=1000,ROUND($K68,-2),0)</f>
        <v>0</v>
      </c>
      <c r="U68" s="1515"/>
    </row>
    <row r="69" spans="2:34" ht="18" customHeight="1">
      <c r="B69" s="2045"/>
      <c r="C69" s="2059"/>
      <c r="D69" s="1499" t="s">
        <v>676</v>
      </c>
      <c r="E69" s="1146"/>
      <c r="F69" s="1146" t="s">
        <v>787</v>
      </c>
      <c r="G69" s="1500"/>
      <c r="H69" s="1202"/>
      <c r="I69" s="931"/>
      <c r="J69" s="931"/>
      <c r="K69" s="1466">
        <f>SUM(I69:J69)</f>
        <v>0</v>
      </c>
      <c r="L69" s="1389">
        <f t="shared" si="10"/>
        <v>0</v>
      </c>
      <c r="O69" s="1390">
        <f t="shared" si="18"/>
        <v>0</v>
      </c>
      <c r="P69" s="1391">
        <f t="shared" si="19"/>
        <v>0</v>
      </c>
      <c r="Q69" s="1391">
        <f>IF(AND($K69&gt;=10,$K69&lt;1000),ROUND($K69,-1),0)</f>
        <v>0</v>
      </c>
      <c r="R69" s="1455">
        <f>IF($K69&gt;=1000,ROUND($K69,-2),0)</f>
        <v>0</v>
      </c>
      <c r="U69" s="1515"/>
    </row>
    <row r="70" spans="2:34" ht="18" customHeight="1" thickBot="1">
      <c r="B70" s="2045"/>
      <c r="C70" s="2060"/>
      <c r="D70" s="1501" t="s">
        <v>676</v>
      </c>
      <c r="E70" s="1100"/>
      <c r="F70" s="1100" t="s">
        <v>787</v>
      </c>
      <c r="G70" s="1502"/>
      <c r="H70" s="1202"/>
      <c r="I70" s="952">
        <f>'舗装（土量）'!AD36</f>
        <v>3.0249999999999999</v>
      </c>
      <c r="J70" s="952"/>
      <c r="K70" s="1418">
        <f>SUM(I70:J70)</f>
        <v>3.0249999999999999</v>
      </c>
      <c r="L70" s="1419">
        <f t="shared" si="10"/>
        <v>3</v>
      </c>
      <c r="O70" s="1420">
        <f t="shared" si="18"/>
        <v>0</v>
      </c>
      <c r="P70" s="1421">
        <f t="shared" si="19"/>
        <v>3</v>
      </c>
      <c r="Q70" s="1421">
        <f>IF(AND($K70&gt;=10,$K70&lt;1000),ROUND($K70,-1),0)</f>
        <v>0</v>
      </c>
      <c r="R70" s="1463">
        <f>IF($K70&gt;=1000,ROUND($K70,-2),0)</f>
        <v>0</v>
      </c>
      <c r="U70" s="1515"/>
    </row>
    <row r="71" spans="2:34" ht="18" customHeight="1">
      <c r="B71" s="2045"/>
      <c r="C71" s="2041" t="s">
        <v>924</v>
      </c>
      <c r="D71" s="1503" t="str">
        <f t="shared" ref="D71:D73" si="24">T71</f>
        <v>土砂</v>
      </c>
      <c r="E71" s="1095"/>
      <c r="F71" s="1095" t="s">
        <v>777</v>
      </c>
      <c r="G71" s="1180">
        <f t="shared" ref="G71:G73" si="25">V71</f>
        <v>4.2</v>
      </c>
      <c r="H71" s="1092"/>
      <c r="I71" s="958"/>
      <c r="J71" s="958"/>
      <c r="K71" s="1436">
        <f t="shared" ref="K71:K73" si="26">SUM(I71:J71)</f>
        <v>0</v>
      </c>
      <c r="L71" s="1437">
        <f t="shared" si="10"/>
        <v>0</v>
      </c>
      <c r="O71" s="1408">
        <f t="shared" si="18"/>
        <v>0</v>
      </c>
      <c r="P71" s="1409">
        <f t="shared" si="19"/>
        <v>0</v>
      </c>
      <c r="Q71" s="1409">
        <f t="shared" si="22"/>
        <v>0</v>
      </c>
      <c r="R71" s="1479"/>
      <c r="T71" s="1504" t="s">
        <v>828</v>
      </c>
      <c r="U71" s="1505" t="s">
        <v>777</v>
      </c>
      <c r="V71" s="1506">
        <v>4.2</v>
      </c>
      <c r="W71" s="1507" t="s">
        <v>799</v>
      </c>
    </row>
    <row r="72" spans="2:34" ht="18" customHeight="1">
      <c r="B72" s="2045"/>
      <c r="C72" s="2041"/>
      <c r="D72" s="1508" t="str">
        <f t="shared" si="24"/>
        <v>土砂</v>
      </c>
      <c r="E72" s="1146"/>
      <c r="F72" s="1146" t="s">
        <v>787</v>
      </c>
      <c r="G72" s="1036">
        <f t="shared" si="25"/>
        <v>4.2</v>
      </c>
      <c r="H72" s="1202"/>
      <c r="I72" s="1482"/>
      <c r="J72" s="1482"/>
      <c r="K72" s="1466">
        <f t="shared" si="26"/>
        <v>0</v>
      </c>
      <c r="L72" s="1389">
        <f t="shared" si="10"/>
        <v>0</v>
      </c>
      <c r="O72" s="1390">
        <f t="shared" si="18"/>
        <v>0</v>
      </c>
      <c r="P72" s="1391">
        <f t="shared" si="19"/>
        <v>0</v>
      </c>
      <c r="Q72" s="1391">
        <f t="shared" si="22"/>
        <v>0</v>
      </c>
      <c r="R72" s="1455"/>
      <c r="T72" s="1509" t="s">
        <v>828</v>
      </c>
      <c r="U72" s="1510">
        <v>0.35</v>
      </c>
      <c r="V72" s="1456">
        <v>4.2</v>
      </c>
      <c r="W72" s="1457" t="s">
        <v>799</v>
      </c>
    </row>
    <row r="73" spans="2:34" ht="18" customHeight="1" thickBot="1">
      <c r="B73" s="2046"/>
      <c r="C73" s="2043"/>
      <c r="D73" s="1511" t="str">
        <f t="shared" si="24"/>
        <v>土砂</v>
      </c>
      <c r="E73" s="1450"/>
      <c r="F73" s="1450" t="s">
        <v>787</v>
      </c>
      <c r="G73" s="1108">
        <f t="shared" si="25"/>
        <v>4.2</v>
      </c>
      <c r="H73" s="1516"/>
      <c r="I73" s="1488"/>
      <c r="J73" s="1488"/>
      <c r="K73" s="1394">
        <f t="shared" si="26"/>
        <v>0</v>
      </c>
      <c r="L73" s="1395">
        <f t="shared" si="10"/>
        <v>0</v>
      </c>
      <c r="O73" s="1396">
        <f t="shared" si="18"/>
        <v>0</v>
      </c>
      <c r="P73" s="1397">
        <f t="shared" si="19"/>
        <v>0</v>
      </c>
      <c r="Q73" s="1397">
        <f t="shared" si="22"/>
        <v>0</v>
      </c>
      <c r="R73" s="1454"/>
      <c r="T73" s="1512" t="s">
        <v>828</v>
      </c>
      <c r="U73" s="1513">
        <v>0.6</v>
      </c>
      <c r="V73" s="1514">
        <v>4.2</v>
      </c>
      <c r="W73" s="1472" t="s">
        <v>799</v>
      </c>
    </row>
    <row r="74" spans="2:34" s="1520" customFormat="1" ht="18" customHeight="1">
      <c r="B74" s="2047" t="s">
        <v>927</v>
      </c>
      <c r="C74" s="2047"/>
      <c r="D74" s="2047"/>
      <c r="E74" s="2047"/>
      <c r="F74" s="2047"/>
      <c r="G74" s="2047"/>
      <c r="H74" s="2047"/>
      <c r="I74" s="2047"/>
      <c r="J74" s="2047"/>
      <c r="K74" s="2047"/>
      <c r="L74" s="2047"/>
      <c r="M74" s="1517"/>
      <c r="N74" s="1518"/>
      <c r="O74" s="1519"/>
      <c r="P74" s="1376"/>
      <c r="Q74" s="1376"/>
      <c r="R74" s="1376"/>
      <c r="S74" s="1376"/>
      <c r="T74" s="1376"/>
      <c r="U74" s="1517"/>
      <c r="V74" s="1517"/>
      <c r="W74" s="1517"/>
      <c r="X74" s="1517"/>
      <c r="Y74" s="1517"/>
      <c r="Z74" s="1517"/>
      <c r="AA74" s="1517"/>
      <c r="AB74" s="1517"/>
      <c r="AC74" s="1517"/>
      <c r="AD74" s="1517"/>
      <c r="AE74" s="1517"/>
      <c r="AF74" s="1517"/>
      <c r="AG74" s="1517"/>
      <c r="AH74" s="1517"/>
    </row>
    <row r="75" spans="2:34" s="1520" customFormat="1" ht="18" customHeight="1">
      <c r="B75" s="2048" t="s">
        <v>890</v>
      </c>
      <c r="C75" s="2048"/>
      <c r="D75" s="2048"/>
      <c r="E75" s="2048"/>
      <c r="F75" s="2048"/>
      <c r="G75" s="2048"/>
      <c r="H75" s="2048"/>
      <c r="I75" s="2048"/>
      <c r="J75" s="2048"/>
      <c r="K75" s="2048"/>
      <c r="L75" s="2048"/>
      <c r="M75" s="1517"/>
      <c r="N75" s="1518"/>
      <c r="T75" s="1376"/>
      <c r="U75" s="1517"/>
      <c r="V75" s="1517"/>
      <c r="W75" s="1517"/>
      <c r="X75" s="1517"/>
      <c r="Y75" s="1517"/>
      <c r="Z75" s="1517"/>
      <c r="AA75" s="1517"/>
      <c r="AB75" s="1517"/>
      <c r="AC75" s="1517"/>
      <c r="AD75" s="1517"/>
      <c r="AE75" s="1517"/>
      <c r="AF75" s="1517"/>
      <c r="AG75" s="1517"/>
      <c r="AH75" s="1517"/>
    </row>
    <row r="76" spans="2:34" s="1520" customFormat="1" ht="18" customHeight="1">
      <c r="B76" s="2048"/>
      <c r="C76" s="2048"/>
      <c r="D76" s="2048"/>
      <c r="E76" s="2048"/>
      <c r="F76" s="2048"/>
      <c r="G76" s="2048"/>
      <c r="H76" s="2048"/>
      <c r="I76" s="2048"/>
      <c r="J76" s="2048"/>
      <c r="K76" s="2048"/>
      <c r="L76" s="2048"/>
      <c r="M76" s="1521"/>
      <c r="N76" s="1522"/>
      <c r="T76" s="1376"/>
      <c r="U76" s="1517"/>
      <c r="V76" s="1517"/>
      <c r="W76" s="1517"/>
      <c r="X76" s="1517"/>
      <c r="Y76" s="1517"/>
      <c r="Z76" s="1521"/>
      <c r="AA76" s="1521"/>
      <c r="AB76" s="1521"/>
      <c r="AC76" s="1521"/>
      <c r="AD76" s="1521"/>
      <c r="AE76" s="1521"/>
      <c r="AF76" s="1521"/>
      <c r="AG76" s="1521"/>
      <c r="AH76" s="1521"/>
    </row>
    <row r="77" spans="2:34" s="1520" customFormat="1" ht="18" customHeight="1" thickBot="1">
      <c r="B77" s="2049" t="str">
        <f>B4</f>
        <v>東白川特2高層配水池揚水管取替工事</v>
      </c>
      <c r="C77" s="2049"/>
      <c r="D77" s="2049"/>
      <c r="E77" s="2049"/>
      <c r="F77" s="2049"/>
      <c r="G77" s="2049"/>
      <c r="H77" s="2049"/>
      <c r="I77" s="2049"/>
      <c r="J77" s="2049"/>
      <c r="K77" s="2049"/>
      <c r="L77" s="2049"/>
      <c r="N77" s="1523"/>
      <c r="T77" s="1376"/>
      <c r="U77" s="1517"/>
      <c r="V77" s="1517"/>
      <c r="W77" s="1517"/>
      <c r="X77" s="1517"/>
      <c r="Y77" s="1517"/>
    </row>
    <row r="78" spans="2:34" s="1520" customFormat="1" ht="18" customHeight="1">
      <c r="B78" s="2011" t="s">
        <v>891</v>
      </c>
      <c r="C78" s="2012"/>
      <c r="D78" s="2052" t="s">
        <v>892</v>
      </c>
      <c r="E78" s="2052"/>
      <c r="F78" s="2052"/>
      <c r="G78" s="2052"/>
      <c r="H78" s="2052"/>
      <c r="I78" s="2052" t="s">
        <v>893</v>
      </c>
      <c r="J78" s="2052" t="s">
        <v>894</v>
      </c>
      <c r="K78" s="2054" t="s">
        <v>559</v>
      </c>
      <c r="L78" s="2056" t="s">
        <v>895</v>
      </c>
      <c r="M78" s="2032" t="s">
        <v>928</v>
      </c>
      <c r="N78" s="1519"/>
      <c r="O78" s="2034" t="s">
        <v>770</v>
      </c>
      <c r="P78" s="2035"/>
      <c r="Q78" s="2035"/>
      <c r="R78" s="2036"/>
      <c r="T78" s="1376"/>
      <c r="U78" s="1517"/>
      <c r="V78" s="1517"/>
      <c r="W78" s="1517"/>
      <c r="X78" s="1517"/>
      <c r="Y78" s="1517"/>
    </row>
    <row r="79" spans="2:34" ht="18" customHeight="1" thickBot="1">
      <c r="B79" s="2050"/>
      <c r="C79" s="2051"/>
      <c r="D79" s="2053"/>
      <c r="E79" s="2053"/>
      <c r="F79" s="2053"/>
      <c r="G79" s="2053"/>
      <c r="H79" s="2053"/>
      <c r="I79" s="2053"/>
      <c r="J79" s="2053"/>
      <c r="K79" s="2055"/>
      <c r="L79" s="2057"/>
      <c r="M79" s="2033"/>
      <c r="N79" s="1519"/>
      <c r="O79" s="1524">
        <v>0.1</v>
      </c>
      <c r="P79" s="1525">
        <v>1</v>
      </c>
      <c r="Q79" s="1525">
        <v>10</v>
      </c>
      <c r="R79" s="1526">
        <v>100</v>
      </c>
      <c r="U79" s="1517"/>
      <c r="V79" s="1517"/>
      <c r="W79" s="1517"/>
      <c r="X79" s="1517"/>
      <c r="Y79" s="1517"/>
    </row>
    <row r="80" spans="2:34" ht="18" customHeight="1">
      <c r="B80" s="2037" t="s">
        <v>929</v>
      </c>
      <c r="C80" s="2040" t="s">
        <v>930</v>
      </c>
      <c r="D80" s="1527" t="str">
        <f t="shared" ref="D80:D83" si="27">T80</f>
        <v>廃路盤材</v>
      </c>
      <c r="E80" s="1136"/>
      <c r="F80" s="1136" t="s">
        <v>777</v>
      </c>
      <c r="G80" s="1187">
        <f t="shared" ref="G80:G83" si="28">V80</f>
        <v>0</v>
      </c>
      <c r="H80" s="1137"/>
      <c r="I80" s="1192"/>
      <c r="J80" s="1192"/>
      <c r="K80" s="1382">
        <f t="shared" ref="K80" si="29">SUM(I80:J80)</f>
        <v>0</v>
      </c>
      <c r="L80" s="1383">
        <f t="shared" ref="L80:L93" si="30">SUM(O80:R80)</f>
        <v>0</v>
      </c>
      <c r="M80" s="1528"/>
      <c r="O80" s="1384">
        <f t="shared" ref="O80:O113" si="31">IF($K80&lt;1,ROUND($K80,1),0)</f>
        <v>0</v>
      </c>
      <c r="P80" s="1385">
        <f t="shared" ref="P80:P93" si="32">IF(AND($K80&gt;=1,$K80&lt;10),ROUND($K80,0),0)</f>
        <v>0</v>
      </c>
      <c r="Q80" s="1385">
        <f t="shared" ref="Q80:Q83" si="33">IF($K80&gt;=10,ROUND($K80,-1),0)</f>
        <v>0</v>
      </c>
      <c r="R80" s="1453"/>
      <c r="T80" s="1504" t="s">
        <v>925</v>
      </c>
      <c r="U80" s="1505" t="s">
        <v>777</v>
      </c>
      <c r="V80" s="1506"/>
      <c r="W80" s="1507" t="s">
        <v>799</v>
      </c>
      <c r="X80" s="1517"/>
      <c r="Y80" s="1517"/>
    </row>
    <row r="81" spans="2:25" ht="18" customHeight="1">
      <c r="B81" s="2038"/>
      <c r="C81" s="2041"/>
      <c r="D81" s="1508" t="str">
        <f t="shared" si="27"/>
        <v>廃路盤材</v>
      </c>
      <c r="E81" s="1146"/>
      <c r="F81" s="1146" t="s">
        <v>787</v>
      </c>
      <c r="G81" s="1036">
        <f t="shared" si="28"/>
        <v>0</v>
      </c>
      <c r="H81" s="1202"/>
      <c r="I81" s="931"/>
      <c r="J81" s="931"/>
      <c r="K81" s="1466">
        <f>SUM(I81:J81)</f>
        <v>0</v>
      </c>
      <c r="L81" s="1389">
        <f t="shared" si="30"/>
        <v>0</v>
      </c>
      <c r="M81" s="1528"/>
      <c r="O81" s="1390">
        <f t="shared" si="31"/>
        <v>0</v>
      </c>
      <c r="P81" s="1391">
        <f t="shared" si="32"/>
        <v>0</v>
      </c>
      <c r="Q81" s="1391">
        <f t="shared" si="33"/>
        <v>0</v>
      </c>
      <c r="R81" s="1455"/>
      <c r="T81" s="1509" t="s">
        <v>925</v>
      </c>
      <c r="U81" s="1510">
        <v>0.35</v>
      </c>
      <c r="V81" s="1456"/>
      <c r="W81" s="1457" t="s">
        <v>799</v>
      </c>
      <c r="X81" s="1517"/>
      <c r="Y81" s="1517"/>
    </row>
    <row r="82" spans="2:25" ht="18" customHeight="1">
      <c r="B82" s="2038"/>
      <c r="C82" s="2041"/>
      <c r="D82" s="1508" t="str">
        <f t="shared" si="27"/>
        <v>廃路盤材</v>
      </c>
      <c r="E82" s="1146"/>
      <c r="F82" s="1146" t="s">
        <v>787</v>
      </c>
      <c r="G82" s="1036">
        <f t="shared" si="28"/>
        <v>0</v>
      </c>
      <c r="H82" s="1202"/>
      <c r="I82" s="931"/>
      <c r="J82" s="931"/>
      <c r="K82" s="1466">
        <f>SUM(I82:J82)</f>
        <v>0</v>
      </c>
      <c r="L82" s="1389">
        <f t="shared" si="30"/>
        <v>0</v>
      </c>
      <c r="M82" s="1528"/>
      <c r="O82" s="1390">
        <f t="shared" si="31"/>
        <v>0</v>
      </c>
      <c r="P82" s="1391">
        <f t="shared" si="32"/>
        <v>0</v>
      </c>
      <c r="Q82" s="1391">
        <f t="shared" si="33"/>
        <v>0</v>
      </c>
      <c r="R82" s="1455"/>
      <c r="T82" s="1509" t="s">
        <v>925</v>
      </c>
      <c r="U82" s="1510">
        <v>0.35</v>
      </c>
      <c r="V82" s="1456"/>
      <c r="W82" s="1457" t="s">
        <v>799</v>
      </c>
      <c r="X82" s="1517"/>
      <c r="Y82" s="1517"/>
    </row>
    <row r="83" spans="2:25" ht="18" customHeight="1" thickBot="1">
      <c r="B83" s="2038"/>
      <c r="C83" s="2042"/>
      <c r="D83" s="1529" t="str">
        <f t="shared" si="27"/>
        <v>廃路盤材</v>
      </c>
      <c r="E83" s="1100"/>
      <c r="F83" s="1100" t="s">
        <v>787</v>
      </c>
      <c r="G83" s="1214">
        <f t="shared" si="28"/>
        <v>0</v>
      </c>
      <c r="H83" s="1101"/>
      <c r="I83" s="952">
        <f>'舗装（土量）'!AD49</f>
        <v>311.94650000000001</v>
      </c>
      <c r="J83" s="952"/>
      <c r="K83" s="1418">
        <f t="shared" ref="K83" si="34">SUM(I83:J83)</f>
        <v>311.94650000000001</v>
      </c>
      <c r="L83" s="1419">
        <f t="shared" si="30"/>
        <v>310</v>
      </c>
      <c r="M83" s="1528"/>
      <c r="O83" s="1420">
        <f t="shared" si="31"/>
        <v>0</v>
      </c>
      <c r="P83" s="1421">
        <f t="shared" si="32"/>
        <v>0</v>
      </c>
      <c r="Q83" s="1421">
        <f t="shared" si="33"/>
        <v>310</v>
      </c>
      <c r="R83" s="1463"/>
      <c r="T83" s="1512" t="s">
        <v>925</v>
      </c>
      <c r="U83" s="1513">
        <v>0.6</v>
      </c>
      <c r="V83" s="1514"/>
      <c r="W83" s="1472" t="s">
        <v>799</v>
      </c>
      <c r="X83" s="1517"/>
      <c r="Y83" s="1517"/>
    </row>
    <row r="84" spans="2:25" ht="18" customHeight="1" thickBot="1">
      <c r="B84" s="2038"/>
      <c r="C84" s="1530" t="s">
        <v>931</v>
      </c>
      <c r="D84" s="1531" t="s">
        <v>923</v>
      </c>
      <c r="E84" s="1161"/>
      <c r="F84" s="1161" t="s">
        <v>787</v>
      </c>
      <c r="G84" s="1161"/>
      <c r="H84" s="1218"/>
      <c r="I84" s="1532">
        <f>SUM(I77:I79)</f>
        <v>0</v>
      </c>
      <c r="J84" s="1532">
        <f>SUM(J77:J79)</f>
        <v>0</v>
      </c>
      <c r="K84" s="1448">
        <f>SUM(I84:J84)</f>
        <v>0</v>
      </c>
      <c r="L84" s="1431">
        <f t="shared" si="30"/>
        <v>0</v>
      </c>
      <c r="M84" s="1528"/>
      <c r="O84" s="1432">
        <f t="shared" si="31"/>
        <v>0</v>
      </c>
      <c r="P84" s="1433">
        <f t="shared" si="32"/>
        <v>0</v>
      </c>
      <c r="Q84" s="1433">
        <f>IF(AND($K84&gt;=10,$K84&lt;1000),ROUND($K84,-1),0)</f>
        <v>0</v>
      </c>
      <c r="R84" s="1533">
        <f>IF($K84&gt;=1000,ROUND($K84,-2),0)</f>
        <v>0</v>
      </c>
      <c r="U84" s="1515"/>
      <c r="X84" s="1517"/>
      <c r="Y84" s="1517"/>
    </row>
    <row r="85" spans="2:25" ht="18" customHeight="1">
      <c r="B85" s="2038"/>
      <c r="C85" s="2041" t="s">
        <v>932</v>
      </c>
      <c r="D85" s="1503" t="str">
        <f>T85</f>
        <v>廃路盤材</v>
      </c>
      <c r="E85" s="1095"/>
      <c r="F85" s="1095" t="s">
        <v>787</v>
      </c>
      <c r="G85" s="1180">
        <f>V85</f>
        <v>0</v>
      </c>
      <c r="H85" s="1096"/>
      <c r="I85" s="1231">
        <f>I84</f>
        <v>0</v>
      </c>
      <c r="J85" s="1231">
        <f>J84</f>
        <v>0</v>
      </c>
      <c r="K85" s="1424">
        <f>SUM(I85:J85)</f>
        <v>0</v>
      </c>
      <c r="L85" s="1437">
        <f t="shared" si="30"/>
        <v>0</v>
      </c>
      <c r="M85" s="1528"/>
      <c r="O85" s="1408">
        <f t="shared" si="31"/>
        <v>0</v>
      </c>
      <c r="P85" s="1409">
        <f t="shared" si="32"/>
        <v>0</v>
      </c>
      <c r="Q85" s="1409">
        <f>IF($K85&gt;=10,ROUND($K85,-1),0)</f>
        <v>0</v>
      </c>
      <c r="R85" s="1479"/>
      <c r="T85" s="1504" t="s">
        <v>675</v>
      </c>
      <c r="U85" s="1505" t="s">
        <v>777</v>
      </c>
      <c r="V85" s="1506"/>
      <c r="W85" s="1507" t="s">
        <v>799</v>
      </c>
      <c r="X85" s="1517"/>
      <c r="Y85" s="1517"/>
    </row>
    <row r="86" spans="2:25" ht="18" customHeight="1" thickBot="1">
      <c r="B86" s="2039"/>
      <c r="C86" s="2043"/>
      <c r="D86" s="1534">
        <f>T86</f>
        <v>0</v>
      </c>
      <c r="E86" s="1535"/>
      <c r="F86" s="1450" t="s">
        <v>787</v>
      </c>
      <c r="G86" s="1108">
        <f>V86</f>
        <v>0</v>
      </c>
      <c r="H86" s="1516"/>
      <c r="I86" s="1536"/>
      <c r="J86" s="1536"/>
      <c r="K86" s="1394">
        <f>SUM(I86:J86)</f>
        <v>0</v>
      </c>
      <c r="L86" s="1395">
        <f t="shared" si="30"/>
        <v>0</v>
      </c>
      <c r="M86" s="1528"/>
      <c r="O86" s="1396">
        <f t="shared" si="31"/>
        <v>0</v>
      </c>
      <c r="P86" s="1397">
        <f t="shared" si="32"/>
        <v>0</v>
      </c>
      <c r="Q86" s="1397">
        <f>IF($K86&gt;=10,ROUND($K86,-1),0)</f>
        <v>0</v>
      </c>
      <c r="R86" s="1454"/>
      <c r="T86" s="1512"/>
      <c r="U86" s="1513">
        <v>0.6</v>
      </c>
      <c r="V86" s="1514"/>
      <c r="W86" s="1472" t="s">
        <v>799</v>
      </c>
      <c r="X86" s="1517"/>
      <c r="Y86" s="1517"/>
    </row>
    <row r="87" spans="2:25" ht="18" customHeight="1">
      <c r="B87" s="2044" t="s">
        <v>933</v>
      </c>
      <c r="C87" s="2040" t="s">
        <v>930</v>
      </c>
      <c r="D87" s="1527" t="str">
        <f t="shared" ref="D87:D90" si="35">T87</f>
        <v>土砂</v>
      </c>
      <c r="E87" s="1136"/>
      <c r="F87" s="1136" t="s">
        <v>777</v>
      </c>
      <c r="G87" s="1187">
        <f t="shared" ref="G87:G90" si="36">V87</f>
        <v>0</v>
      </c>
      <c r="H87" s="1137"/>
      <c r="I87" s="1192"/>
      <c r="J87" s="1192"/>
      <c r="K87" s="1382">
        <f t="shared" ref="K87" si="37">SUM(I87:J87)</f>
        <v>0</v>
      </c>
      <c r="L87" s="1383">
        <f t="shared" si="30"/>
        <v>0</v>
      </c>
      <c r="M87" s="1528"/>
      <c r="O87" s="1384">
        <f t="shared" si="31"/>
        <v>0</v>
      </c>
      <c r="P87" s="1385">
        <f t="shared" si="32"/>
        <v>0</v>
      </c>
      <c r="Q87" s="1385">
        <f t="shared" ref="Q87:Q90" si="38">IF($K87&gt;=10,ROUND($K87,-1),0)</f>
        <v>0</v>
      </c>
      <c r="R87" s="1453"/>
      <c r="T87" s="1537" t="s">
        <v>828</v>
      </c>
      <c r="U87" s="1538" t="s">
        <v>777</v>
      </c>
      <c r="V87" s="1539"/>
      <c r="W87" s="1540" t="s">
        <v>799</v>
      </c>
      <c r="X87" s="1517"/>
      <c r="Y87" s="1517"/>
    </row>
    <row r="88" spans="2:25" ht="18" customHeight="1">
      <c r="B88" s="2045"/>
      <c r="C88" s="2041"/>
      <c r="D88" s="1508" t="str">
        <f t="shared" si="35"/>
        <v>土砂</v>
      </c>
      <c r="E88" s="1146"/>
      <c r="F88" s="1146" t="s">
        <v>787</v>
      </c>
      <c r="G88" s="1036">
        <f t="shared" si="36"/>
        <v>0</v>
      </c>
      <c r="H88" s="1202"/>
      <c r="I88" s="931"/>
      <c r="J88" s="931"/>
      <c r="K88" s="1466">
        <f>SUM(I88:J88)</f>
        <v>0</v>
      </c>
      <c r="L88" s="1389">
        <f t="shared" si="30"/>
        <v>0</v>
      </c>
      <c r="M88" s="1528"/>
      <c r="O88" s="1390">
        <f t="shared" si="31"/>
        <v>0</v>
      </c>
      <c r="P88" s="1391">
        <f t="shared" si="32"/>
        <v>0</v>
      </c>
      <c r="Q88" s="1391">
        <f t="shared" si="38"/>
        <v>0</v>
      </c>
      <c r="R88" s="1455"/>
      <c r="T88" s="1509" t="s">
        <v>828</v>
      </c>
      <c r="U88" s="1510">
        <v>0.35</v>
      </c>
      <c r="V88" s="1456"/>
      <c r="W88" s="1457" t="s">
        <v>799</v>
      </c>
      <c r="X88" s="1517"/>
      <c r="Y88" s="1517"/>
    </row>
    <row r="89" spans="2:25" ht="18" customHeight="1">
      <c r="B89" s="2045"/>
      <c r="C89" s="2041"/>
      <c r="D89" s="1508" t="str">
        <f t="shared" si="35"/>
        <v>土砂</v>
      </c>
      <c r="E89" s="1146"/>
      <c r="F89" s="1146" t="s">
        <v>787</v>
      </c>
      <c r="G89" s="1036">
        <f t="shared" si="36"/>
        <v>0</v>
      </c>
      <c r="H89" s="1202"/>
      <c r="I89" s="931"/>
      <c r="J89" s="931"/>
      <c r="K89" s="1466">
        <f>SUM(I89:J89)</f>
        <v>0</v>
      </c>
      <c r="L89" s="1389">
        <f t="shared" si="30"/>
        <v>0</v>
      </c>
      <c r="M89" s="1528"/>
      <c r="O89" s="1390">
        <f t="shared" si="31"/>
        <v>0</v>
      </c>
      <c r="P89" s="1391">
        <f t="shared" si="32"/>
        <v>0</v>
      </c>
      <c r="Q89" s="1391">
        <f t="shared" si="38"/>
        <v>0</v>
      </c>
      <c r="R89" s="1455"/>
      <c r="T89" s="1509" t="s">
        <v>828</v>
      </c>
      <c r="U89" s="1510">
        <v>0.35</v>
      </c>
      <c r="V89" s="1456"/>
      <c r="W89" s="1457" t="s">
        <v>799</v>
      </c>
      <c r="X89" s="1517"/>
      <c r="Y89" s="1517"/>
    </row>
    <row r="90" spans="2:25" ht="18" customHeight="1" thickBot="1">
      <c r="B90" s="2045"/>
      <c r="C90" s="2042"/>
      <c r="D90" s="1529" t="str">
        <f t="shared" si="35"/>
        <v>土砂</v>
      </c>
      <c r="E90" s="1100"/>
      <c r="F90" s="1100" t="s">
        <v>787</v>
      </c>
      <c r="G90" s="1214">
        <f t="shared" si="36"/>
        <v>0</v>
      </c>
      <c r="H90" s="1101"/>
      <c r="I90" s="952">
        <f>'舗装（土量）'!AD59</f>
        <v>3.0249999999999999</v>
      </c>
      <c r="J90" s="952"/>
      <c r="K90" s="1418">
        <f t="shared" ref="K90" si="39">SUM(I90:J90)</f>
        <v>3.0249999999999999</v>
      </c>
      <c r="L90" s="1419">
        <f t="shared" si="30"/>
        <v>3</v>
      </c>
      <c r="M90" s="1528"/>
      <c r="O90" s="1420">
        <f t="shared" si="31"/>
        <v>0</v>
      </c>
      <c r="P90" s="1421">
        <f t="shared" si="32"/>
        <v>3</v>
      </c>
      <c r="Q90" s="1421">
        <f t="shared" si="38"/>
        <v>0</v>
      </c>
      <c r="R90" s="1463"/>
      <c r="T90" s="1512" t="s">
        <v>828</v>
      </c>
      <c r="U90" s="1513">
        <v>0.6</v>
      </c>
      <c r="V90" s="1514"/>
      <c r="W90" s="1472" t="s">
        <v>799</v>
      </c>
      <c r="X90" s="1517"/>
      <c r="Y90" s="1517"/>
    </row>
    <row r="91" spans="2:25" ht="18" customHeight="1" thickBot="1">
      <c r="B91" s="2045"/>
      <c r="C91" s="1530" t="s">
        <v>931</v>
      </c>
      <c r="D91" s="1531" t="s">
        <v>934</v>
      </c>
      <c r="E91" s="1161"/>
      <c r="F91" s="1161" t="s">
        <v>787</v>
      </c>
      <c r="G91" s="1161"/>
      <c r="H91" s="1218"/>
      <c r="I91" s="1532">
        <f>SUM(I84:I86)</f>
        <v>0</v>
      </c>
      <c r="J91" s="1532">
        <f>SUM(J84:J86)</f>
        <v>0</v>
      </c>
      <c r="K91" s="1448">
        <f>SUM(I91:J91)</f>
        <v>0</v>
      </c>
      <c r="L91" s="1431">
        <f t="shared" si="30"/>
        <v>0</v>
      </c>
      <c r="M91" s="1528"/>
      <c r="O91" s="1432">
        <f t="shared" si="31"/>
        <v>0</v>
      </c>
      <c r="P91" s="1433">
        <f t="shared" si="32"/>
        <v>0</v>
      </c>
      <c r="Q91" s="1433">
        <f>IF(AND($K91&gt;=10,$K91&lt;1000),ROUND($K91,-1),0)</f>
        <v>0</v>
      </c>
      <c r="R91" s="1533">
        <f>IF($K91&gt;=1000,ROUND($K91,-2),0)</f>
        <v>0</v>
      </c>
      <c r="U91" s="1515"/>
      <c r="X91" s="1517"/>
      <c r="Y91" s="1517"/>
    </row>
    <row r="92" spans="2:25" ht="18" customHeight="1">
      <c r="B92" s="2045"/>
      <c r="C92" s="2041" t="s">
        <v>932</v>
      </c>
      <c r="D92" s="1503" t="str">
        <f>T92</f>
        <v>土砂</v>
      </c>
      <c r="E92" s="1095"/>
      <c r="F92" s="1095" t="s">
        <v>787</v>
      </c>
      <c r="G92" s="1180">
        <f>V92</f>
        <v>0</v>
      </c>
      <c r="H92" s="1096"/>
      <c r="I92" s="1231">
        <f>I91</f>
        <v>0</v>
      </c>
      <c r="J92" s="1231">
        <f>J91</f>
        <v>0</v>
      </c>
      <c r="K92" s="1424">
        <f>SUM(I92:J92)</f>
        <v>0</v>
      </c>
      <c r="L92" s="1437">
        <f t="shared" si="30"/>
        <v>0</v>
      </c>
      <c r="M92" s="1528"/>
      <c r="O92" s="1408">
        <f t="shared" si="31"/>
        <v>0</v>
      </c>
      <c r="P92" s="1409">
        <f t="shared" si="32"/>
        <v>0</v>
      </c>
      <c r="Q92" s="1409">
        <f>IF($K92&gt;=10,ROUND($K92,-1),0)</f>
        <v>0</v>
      </c>
      <c r="R92" s="1479"/>
      <c r="T92" s="1504" t="s">
        <v>828</v>
      </c>
      <c r="U92" s="1505" t="s">
        <v>777</v>
      </c>
      <c r="V92" s="1506"/>
      <c r="W92" s="1507" t="s">
        <v>799</v>
      </c>
      <c r="X92" s="1517"/>
      <c r="Y92" s="1517"/>
    </row>
    <row r="93" spans="2:25" ht="18" customHeight="1" thickBot="1">
      <c r="B93" s="2046"/>
      <c r="C93" s="2043"/>
      <c r="D93" s="1534">
        <f>T93</f>
        <v>0</v>
      </c>
      <c r="E93" s="1535"/>
      <c r="F93" s="1450" t="s">
        <v>787</v>
      </c>
      <c r="G93" s="1108">
        <f>V93</f>
        <v>0</v>
      </c>
      <c r="H93" s="1516"/>
      <c r="I93" s="1536"/>
      <c r="J93" s="1536"/>
      <c r="K93" s="1394">
        <f>SUM(I93:J93)</f>
        <v>0</v>
      </c>
      <c r="L93" s="1395">
        <f t="shared" si="30"/>
        <v>0</v>
      </c>
      <c r="M93" s="1528"/>
      <c r="O93" s="1396">
        <f t="shared" si="31"/>
        <v>0</v>
      </c>
      <c r="P93" s="1397">
        <f t="shared" si="32"/>
        <v>0</v>
      </c>
      <c r="Q93" s="1397">
        <f>IF($K93&gt;=10,ROUND($K93,-1),0)</f>
        <v>0</v>
      </c>
      <c r="R93" s="1454"/>
      <c r="T93" s="1512"/>
      <c r="U93" s="1513">
        <v>0.6</v>
      </c>
      <c r="V93" s="1514"/>
      <c r="W93" s="1472" t="s">
        <v>799</v>
      </c>
      <c r="X93" s="1517"/>
      <c r="Y93" s="1517"/>
    </row>
    <row r="94" spans="2:25" ht="18" customHeight="1" thickBot="1">
      <c r="B94" s="1993" t="s">
        <v>935</v>
      </c>
      <c r="C94" s="2021"/>
      <c r="D94" s="2024" t="s">
        <v>674</v>
      </c>
      <c r="E94" s="2025"/>
      <c r="F94" s="2025"/>
      <c r="G94" s="1541" t="s">
        <v>936</v>
      </c>
      <c r="H94" s="1542" t="s">
        <v>947</v>
      </c>
      <c r="I94" s="1543">
        <f>'舗装（集計）'!F14</f>
        <v>324.91999999999996</v>
      </c>
      <c r="J94" s="1543"/>
      <c r="K94" s="1382">
        <f>SUM(I94:J94)</f>
        <v>324.91999999999996</v>
      </c>
      <c r="L94" s="1544">
        <f>SUM(O94:R94)</f>
        <v>325</v>
      </c>
      <c r="M94" s="1545">
        <v>15</v>
      </c>
      <c r="N94" s="1546"/>
      <c r="O94" s="1384">
        <f t="shared" si="31"/>
        <v>0</v>
      </c>
      <c r="P94" s="1385">
        <f>IF(AND($K94&gt;=1,$K94&lt;1000),ROUND($K94,0),0)</f>
        <v>325</v>
      </c>
      <c r="Q94" s="1385">
        <f>IF($K94&gt;=1000,ROUND($K94,-1),0)</f>
        <v>0</v>
      </c>
      <c r="R94" s="1386"/>
      <c r="U94" s="1517"/>
      <c r="V94" s="1517"/>
      <c r="W94" s="1517"/>
      <c r="X94" s="1517"/>
      <c r="Y94" s="1517"/>
    </row>
    <row r="95" spans="2:25" ht="18" customHeight="1">
      <c r="B95" s="1995"/>
      <c r="C95" s="2022"/>
      <c r="D95" s="2026" t="s">
        <v>674</v>
      </c>
      <c r="E95" s="2027"/>
      <c r="F95" s="2027"/>
      <c r="G95" s="1547" t="s">
        <v>937</v>
      </c>
      <c r="H95" s="1548" t="s">
        <v>947</v>
      </c>
      <c r="I95" s="1549">
        <f>'舗装（集計）'!F15</f>
        <v>728.88</v>
      </c>
      <c r="J95" s="1549"/>
      <c r="K95" s="1388">
        <f>SUM(I95:J95)</f>
        <v>728.88</v>
      </c>
      <c r="L95" s="1550">
        <f>SUM(O95:R95)</f>
        <v>729</v>
      </c>
      <c r="M95" s="1551">
        <v>20</v>
      </c>
      <c r="N95" s="1552"/>
      <c r="O95" s="1408">
        <f t="shared" si="31"/>
        <v>0</v>
      </c>
      <c r="P95" s="1409">
        <f t="shared" ref="P95:P113" si="40">IF(AND($K95&gt;=1,$K95&lt;1000),ROUND($K95,0),0)</f>
        <v>729</v>
      </c>
      <c r="Q95" s="1409">
        <f t="shared" ref="Q95:Q113" si="41">IF($K95&gt;=1000,ROUND($K95,-1),0)</f>
        <v>0</v>
      </c>
      <c r="R95" s="1410"/>
      <c r="T95" s="1553" t="s">
        <v>938</v>
      </c>
      <c r="U95" s="1554" t="s">
        <v>939</v>
      </c>
      <c r="V95" s="1555" t="s">
        <v>940</v>
      </c>
      <c r="W95" s="1554" t="s">
        <v>941</v>
      </c>
      <c r="X95" s="1554" t="s">
        <v>942</v>
      </c>
      <c r="Y95" s="1556" t="s">
        <v>943</v>
      </c>
    </row>
    <row r="96" spans="2:25" ht="18" customHeight="1">
      <c r="B96" s="1995"/>
      <c r="C96" s="2022"/>
      <c r="D96" s="2019" t="s">
        <v>351</v>
      </c>
      <c r="E96" s="2020"/>
      <c r="F96" s="2020"/>
      <c r="G96" s="1557" t="s">
        <v>936</v>
      </c>
      <c r="H96" s="1558" t="s">
        <v>947</v>
      </c>
      <c r="I96" s="1559">
        <f>'舗装（集計）'!G14</f>
        <v>1697.71</v>
      </c>
      <c r="J96" s="1559"/>
      <c r="K96" s="1388">
        <f t="shared" ref="K96:K113" si="42">SUM(I96:J96)</f>
        <v>1697.71</v>
      </c>
      <c r="L96" s="1550">
        <f t="shared" ref="L96:L112" si="43">SUM(O96:R96)</f>
        <v>1700</v>
      </c>
      <c r="M96" s="1551">
        <v>10</v>
      </c>
      <c r="N96" s="1552"/>
      <c r="O96" s="1408">
        <f t="shared" si="31"/>
        <v>0</v>
      </c>
      <c r="P96" s="1409">
        <f t="shared" si="40"/>
        <v>0</v>
      </c>
      <c r="Q96" s="1409">
        <f t="shared" si="41"/>
        <v>1700</v>
      </c>
      <c r="R96" s="1410"/>
      <c r="T96" s="1560" t="s">
        <v>944</v>
      </c>
      <c r="U96" s="1561" t="s">
        <v>945</v>
      </c>
      <c r="V96" s="1562">
        <v>12.19</v>
      </c>
      <c r="W96" s="1563"/>
      <c r="X96" s="1564">
        <f>ROUNDDOWN(V96*W96,1)</f>
        <v>0</v>
      </c>
      <c r="Y96" s="1565"/>
    </row>
    <row r="97" spans="2:25" ht="18" customHeight="1">
      <c r="B97" s="1995"/>
      <c r="C97" s="2022"/>
      <c r="D97" s="2017" t="s">
        <v>351</v>
      </c>
      <c r="E97" s="2018"/>
      <c r="F97" s="2018"/>
      <c r="G97" s="1547" t="s">
        <v>937</v>
      </c>
      <c r="H97" s="1548" t="s">
        <v>947</v>
      </c>
      <c r="I97" s="1549">
        <f>'舗装（集計）'!G15</f>
        <v>3122.29</v>
      </c>
      <c r="J97" s="1549"/>
      <c r="K97" s="1388">
        <f t="shared" si="42"/>
        <v>3122.29</v>
      </c>
      <c r="L97" s="1550">
        <f t="shared" si="43"/>
        <v>3120</v>
      </c>
      <c r="M97" s="1551">
        <v>15</v>
      </c>
      <c r="N97" s="1552"/>
      <c r="O97" s="1408">
        <f t="shared" si="31"/>
        <v>0</v>
      </c>
      <c r="P97" s="1409">
        <f t="shared" si="40"/>
        <v>0</v>
      </c>
      <c r="Q97" s="1409">
        <f t="shared" si="41"/>
        <v>3120</v>
      </c>
      <c r="R97" s="1410"/>
      <c r="T97" s="1566" t="s">
        <v>248</v>
      </c>
      <c r="U97" s="1561" t="s">
        <v>946</v>
      </c>
      <c r="V97" s="1562">
        <v>9.4700000000000006</v>
      </c>
      <c r="W97" s="1563"/>
      <c r="X97" s="1564">
        <f t="shared" ref="X97:X160" si="44">ROUNDDOWN(V97*W97,1)</f>
        <v>0</v>
      </c>
      <c r="Y97" s="1565"/>
    </row>
    <row r="98" spans="2:25" ht="18" customHeight="1">
      <c r="B98" s="1995"/>
      <c r="C98" s="2022"/>
      <c r="D98" s="2019" t="s">
        <v>538</v>
      </c>
      <c r="E98" s="2020"/>
      <c r="F98" s="2020"/>
      <c r="G98" s="1557" t="s">
        <v>936</v>
      </c>
      <c r="H98" s="1567" t="s">
        <v>947</v>
      </c>
      <c r="I98" s="1559">
        <f>'舗装（集計）'!H14</f>
        <v>58.89</v>
      </c>
      <c r="J98" s="1559"/>
      <c r="K98" s="1388">
        <f t="shared" si="42"/>
        <v>58.89</v>
      </c>
      <c r="L98" s="1550">
        <f t="shared" si="43"/>
        <v>59</v>
      </c>
      <c r="M98" s="1551">
        <v>15</v>
      </c>
      <c r="N98" s="1552"/>
      <c r="O98" s="1408">
        <f t="shared" si="31"/>
        <v>0</v>
      </c>
      <c r="P98" s="1409">
        <f t="shared" si="40"/>
        <v>59</v>
      </c>
      <c r="Q98" s="1409">
        <f t="shared" si="41"/>
        <v>0</v>
      </c>
      <c r="R98" s="1410"/>
      <c r="T98" s="1568">
        <v>20</v>
      </c>
      <c r="U98" s="1561" t="s">
        <v>948</v>
      </c>
      <c r="V98" s="1562">
        <v>15.1</v>
      </c>
      <c r="W98" s="1563"/>
      <c r="X98" s="1564">
        <f t="shared" si="44"/>
        <v>0</v>
      </c>
      <c r="Y98" s="1565"/>
    </row>
    <row r="99" spans="2:25" ht="18" customHeight="1">
      <c r="B99" s="1995"/>
      <c r="C99" s="2022"/>
      <c r="D99" s="2017" t="s">
        <v>538</v>
      </c>
      <c r="E99" s="2018"/>
      <c r="F99" s="2018"/>
      <c r="G99" s="1547" t="s">
        <v>937</v>
      </c>
      <c r="H99" s="1569" t="s">
        <v>947</v>
      </c>
      <c r="I99" s="1549">
        <f>'舗装（集計）'!H15</f>
        <v>118.71</v>
      </c>
      <c r="J99" s="1549"/>
      <c r="K99" s="1388">
        <f t="shared" si="42"/>
        <v>118.71</v>
      </c>
      <c r="L99" s="1550">
        <f t="shared" si="43"/>
        <v>119</v>
      </c>
      <c r="M99" s="1551">
        <v>20</v>
      </c>
      <c r="N99" s="1552"/>
      <c r="O99" s="1408">
        <f t="shared" si="31"/>
        <v>0</v>
      </c>
      <c r="P99" s="1409">
        <f t="shared" si="40"/>
        <v>119</v>
      </c>
      <c r="Q99" s="1409">
        <f t="shared" si="41"/>
        <v>0</v>
      </c>
      <c r="R99" s="1410"/>
      <c r="T99" s="1568">
        <v>30</v>
      </c>
      <c r="U99" s="1561" t="s">
        <v>946</v>
      </c>
      <c r="V99" s="1562">
        <v>15.7</v>
      </c>
      <c r="W99" s="1563"/>
      <c r="X99" s="1564">
        <f t="shared" si="44"/>
        <v>0</v>
      </c>
      <c r="Y99" s="1565"/>
    </row>
    <row r="100" spans="2:25" ht="18" customHeight="1">
      <c r="B100" s="1995"/>
      <c r="C100" s="2022"/>
      <c r="D100" s="2019" t="s">
        <v>352</v>
      </c>
      <c r="E100" s="2020"/>
      <c r="F100" s="2020"/>
      <c r="G100" s="1557" t="s">
        <v>936</v>
      </c>
      <c r="H100" s="1567" t="s">
        <v>949</v>
      </c>
      <c r="I100" s="1559">
        <f>'舗装（集計）'!F31</f>
        <v>3.3600000000000003</v>
      </c>
      <c r="J100" s="1559"/>
      <c r="K100" s="1388">
        <f t="shared" si="42"/>
        <v>3.3600000000000003</v>
      </c>
      <c r="L100" s="1550">
        <f t="shared" si="43"/>
        <v>3</v>
      </c>
      <c r="M100" s="1551">
        <v>4</v>
      </c>
      <c r="N100" s="1552"/>
      <c r="O100" s="1408">
        <f t="shared" si="31"/>
        <v>0</v>
      </c>
      <c r="P100" s="1409">
        <f t="shared" si="40"/>
        <v>3</v>
      </c>
      <c r="Q100" s="1409">
        <f t="shared" si="41"/>
        <v>0</v>
      </c>
      <c r="R100" s="1410"/>
      <c r="T100" s="1568">
        <v>40</v>
      </c>
      <c r="U100" s="1561" t="s">
        <v>946</v>
      </c>
      <c r="V100" s="1562">
        <v>19.100000000000001</v>
      </c>
      <c r="W100" s="1563"/>
      <c r="X100" s="1564">
        <f t="shared" si="44"/>
        <v>0</v>
      </c>
      <c r="Y100" s="1565"/>
    </row>
    <row r="101" spans="2:25" ht="18" customHeight="1">
      <c r="B101" s="1995"/>
      <c r="C101" s="2022"/>
      <c r="D101" s="2017" t="s">
        <v>352</v>
      </c>
      <c r="E101" s="2018"/>
      <c r="F101" s="2018"/>
      <c r="G101" s="1547" t="s">
        <v>937</v>
      </c>
      <c r="H101" s="1569" t="s">
        <v>949</v>
      </c>
      <c r="I101" s="1549">
        <f>'舗装（集計）'!F32</f>
        <v>0.33999999999999986</v>
      </c>
      <c r="J101" s="1549"/>
      <c r="K101" s="1388">
        <f t="shared" si="42"/>
        <v>0.33999999999999986</v>
      </c>
      <c r="L101" s="1550">
        <f t="shared" si="43"/>
        <v>0.3</v>
      </c>
      <c r="M101" s="1551">
        <v>9</v>
      </c>
      <c r="N101" s="1552"/>
      <c r="O101" s="1408">
        <f t="shared" si="31"/>
        <v>0.3</v>
      </c>
      <c r="P101" s="1409">
        <f t="shared" si="40"/>
        <v>0</v>
      </c>
      <c r="Q101" s="1409">
        <f t="shared" si="41"/>
        <v>0</v>
      </c>
      <c r="R101" s="1410"/>
      <c r="T101" s="1568">
        <v>50</v>
      </c>
      <c r="U101" s="1561" t="s">
        <v>946</v>
      </c>
      <c r="V101" s="1562">
        <v>17.899999999999999</v>
      </c>
      <c r="W101" s="1563"/>
      <c r="X101" s="1564">
        <f t="shared" si="44"/>
        <v>0</v>
      </c>
      <c r="Y101" s="1565"/>
    </row>
    <row r="102" spans="2:25" ht="18" customHeight="1">
      <c r="B102" s="1995"/>
      <c r="C102" s="2022"/>
      <c r="D102" s="2028" t="s">
        <v>1029</v>
      </c>
      <c r="E102" s="2029"/>
      <c r="F102" s="2029"/>
      <c r="G102" s="1557" t="s">
        <v>936</v>
      </c>
      <c r="H102" s="1567" t="s">
        <v>949</v>
      </c>
      <c r="I102" s="1559">
        <f>'舗装（集計）'!G31</f>
        <v>6.8</v>
      </c>
      <c r="J102" s="1559"/>
      <c r="K102" s="1388">
        <f t="shared" si="42"/>
        <v>6.8</v>
      </c>
      <c r="L102" s="1550">
        <f t="shared" si="43"/>
        <v>7</v>
      </c>
      <c r="M102" s="1551">
        <v>10</v>
      </c>
      <c r="N102" s="1552"/>
      <c r="O102" s="1408">
        <f t="shared" si="31"/>
        <v>0</v>
      </c>
      <c r="P102" s="1409">
        <f t="shared" si="40"/>
        <v>7</v>
      </c>
      <c r="Q102" s="1409">
        <f t="shared" si="41"/>
        <v>0</v>
      </c>
      <c r="R102" s="1410"/>
      <c r="T102" s="1568">
        <v>60</v>
      </c>
      <c r="U102" s="1561" t="s">
        <v>946</v>
      </c>
      <c r="V102" s="1562">
        <v>21</v>
      </c>
      <c r="W102" s="1563"/>
      <c r="X102" s="1564">
        <f t="shared" si="44"/>
        <v>0</v>
      </c>
      <c r="Y102" s="1565"/>
    </row>
    <row r="103" spans="2:25" ht="18" customHeight="1">
      <c r="B103" s="1995"/>
      <c r="C103" s="2022"/>
      <c r="D103" s="2017" t="s">
        <v>1029</v>
      </c>
      <c r="E103" s="2018"/>
      <c r="F103" s="2018"/>
      <c r="G103" s="1547" t="s">
        <v>937</v>
      </c>
      <c r="H103" s="1569" t="s">
        <v>949</v>
      </c>
      <c r="I103" s="1549">
        <f>'舗装（集計）'!G32</f>
        <v>3.1000000000000005</v>
      </c>
      <c r="J103" s="1549"/>
      <c r="K103" s="1388">
        <f t="shared" si="42"/>
        <v>3.1000000000000005</v>
      </c>
      <c r="L103" s="1550">
        <f t="shared" si="43"/>
        <v>3</v>
      </c>
      <c r="M103" s="1551">
        <v>15</v>
      </c>
      <c r="N103" s="1552"/>
      <c r="O103" s="1408">
        <f t="shared" si="31"/>
        <v>0</v>
      </c>
      <c r="P103" s="1409">
        <f t="shared" si="40"/>
        <v>3</v>
      </c>
      <c r="Q103" s="1409">
        <f t="shared" si="41"/>
        <v>0</v>
      </c>
      <c r="R103" s="1410"/>
      <c r="T103" s="1568" t="s">
        <v>950</v>
      </c>
      <c r="U103" s="1561" t="s">
        <v>951</v>
      </c>
      <c r="V103" s="1562">
        <v>7.63</v>
      </c>
      <c r="W103" s="1563"/>
      <c r="X103" s="1564">
        <f t="shared" si="44"/>
        <v>0</v>
      </c>
      <c r="Y103" s="1565"/>
    </row>
    <row r="104" spans="2:25" ht="18" customHeight="1">
      <c r="B104" s="1995"/>
      <c r="C104" s="2022"/>
      <c r="D104" s="2019" t="s">
        <v>703</v>
      </c>
      <c r="E104" s="2020"/>
      <c r="F104" s="2020"/>
      <c r="G104" s="1557" t="s">
        <v>1030</v>
      </c>
      <c r="H104" s="1567" t="s">
        <v>949</v>
      </c>
      <c r="I104" s="1559">
        <f>'舗装（集計）'!H25</f>
        <v>33</v>
      </c>
      <c r="J104" s="1559"/>
      <c r="K104" s="1388">
        <f t="shared" si="42"/>
        <v>33</v>
      </c>
      <c r="L104" s="1550">
        <f t="shared" si="43"/>
        <v>33</v>
      </c>
      <c r="M104" s="1551">
        <v>19</v>
      </c>
      <c r="N104" s="1552"/>
      <c r="O104" s="1408">
        <f t="shared" si="31"/>
        <v>0</v>
      </c>
      <c r="P104" s="1409">
        <f t="shared" si="40"/>
        <v>33</v>
      </c>
      <c r="Q104" s="1409">
        <f t="shared" si="41"/>
        <v>0</v>
      </c>
      <c r="R104" s="1410"/>
      <c r="T104" s="1568" t="s">
        <v>952</v>
      </c>
      <c r="U104" s="1561" t="s">
        <v>946</v>
      </c>
      <c r="V104" s="1562">
        <v>7.02</v>
      </c>
      <c r="W104" s="1563"/>
      <c r="X104" s="1564">
        <f t="shared" si="44"/>
        <v>0</v>
      </c>
      <c r="Y104" s="1565"/>
    </row>
    <row r="105" spans="2:25" ht="18" customHeight="1">
      <c r="B105" s="1995"/>
      <c r="C105" s="2022"/>
      <c r="D105" s="2017" t="s">
        <v>619</v>
      </c>
      <c r="E105" s="2018"/>
      <c r="F105" s="2018"/>
      <c r="G105" s="1547" t="s">
        <v>937</v>
      </c>
      <c r="H105" s="1569" t="s">
        <v>949</v>
      </c>
      <c r="I105" s="1549">
        <f>'舗装（集計）'!W15</f>
        <v>45.7</v>
      </c>
      <c r="J105" s="1549"/>
      <c r="K105" s="1388">
        <f t="shared" si="42"/>
        <v>45.7</v>
      </c>
      <c r="L105" s="1550">
        <f t="shared" si="43"/>
        <v>46</v>
      </c>
      <c r="M105" s="1551">
        <v>9</v>
      </c>
      <c r="N105" s="1552"/>
      <c r="O105" s="1408">
        <f t="shared" si="31"/>
        <v>0</v>
      </c>
      <c r="P105" s="1409">
        <f t="shared" si="40"/>
        <v>46</v>
      </c>
      <c r="Q105" s="1409">
        <f t="shared" si="41"/>
        <v>0</v>
      </c>
      <c r="R105" s="1410"/>
      <c r="T105" s="1568" t="s">
        <v>953</v>
      </c>
      <c r="U105" s="1561" t="s">
        <v>946</v>
      </c>
      <c r="V105" s="1562">
        <v>15.1</v>
      </c>
      <c r="W105" s="1563"/>
      <c r="X105" s="1564">
        <f t="shared" si="44"/>
        <v>0</v>
      </c>
      <c r="Y105" s="1565"/>
    </row>
    <row r="106" spans="2:25" ht="18" customHeight="1">
      <c r="B106" s="1995"/>
      <c r="C106" s="2022"/>
      <c r="D106" s="2019" t="s">
        <v>1031</v>
      </c>
      <c r="E106" s="2020"/>
      <c r="F106" s="2020"/>
      <c r="G106" s="1557" t="s">
        <v>937</v>
      </c>
      <c r="H106" s="1567" t="s">
        <v>949</v>
      </c>
      <c r="I106" s="1559">
        <f>'舗装（集計）'!X15</f>
        <v>34.200000000000003</v>
      </c>
      <c r="J106" s="1559"/>
      <c r="K106" s="1388">
        <f t="shared" si="42"/>
        <v>34.200000000000003</v>
      </c>
      <c r="L106" s="1550">
        <f t="shared" si="43"/>
        <v>34</v>
      </c>
      <c r="M106" s="1551">
        <v>15</v>
      </c>
      <c r="N106" s="1552"/>
      <c r="O106" s="1408">
        <f t="shared" si="31"/>
        <v>0</v>
      </c>
      <c r="P106" s="1409">
        <f t="shared" si="40"/>
        <v>34</v>
      </c>
      <c r="Q106" s="1409">
        <f t="shared" si="41"/>
        <v>0</v>
      </c>
      <c r="R106" s="1410"/>
      <c r="T106" s="1568" t="s">
        <v>954</v>
      </c>
      <c r="U106" s="1561" t="s">
        <v>946</v>
      </c>
      <c r="V106" s="1562">
        <v>13.5</v>
      </c>
      <c r="W106" s="1563"/>
      <c r="X106" s="1564">
        <f t="shared" si="44"/>
        <v>0</v>
      </c>
      <c r="Y106" s="1565"/>
    </row>
    <row r="107" spans="2:25" ht="18" customHeight="1">
      <c r="B107" s="1995"/>
      <c r="C107" s="2022"/>
      <c r="D107" s="2017" t="s">
        <v>539</v>
      </c>
      <c r="E107" s="2018"/>
      <c r="F107" s="2018"/>
      <c r="G107" s="1547" t="s">
        <v>1030</v>
      </c>
      <c r="H107" s="1569" t="s">
        <v>949</v>
      </c>
      <c r="I107" s="1549">
        <f>'舗装（集計）'!Y15</f>
        <v>0.9</v>
      </c>
      <c r="J107" s="1549"/>
      <c r="K107" s="1388">
        <f t="shared" si="42"/>
        <v>0.9</v>
      </c>
      <c r="L107" s="1550">
        <f t="shared" si="43"/>
        <v>0.9</v>
      </c>
      <c r="M107" s="1551">
        <v>14</v>
      </c>
      <c r="N107" s="1552"/>
      <c r="O107" s="1408">
        <f t="shared" si="31"/>
        <v>0.9</v>
      </c>
      <c r="P107" s="1409">
        <f t="shared" si="40"/>
        <v>0</v>
      </c>
      <c r="Q107" s="1409">
        <f t="shared" si="41"/>
        <v>0</v>
      </c>
      <c r="R107" s="1410"/>
      <c r="T107" s="1568" t="s">
        <v>955</v>
      </c>
      <c r="U107" s="1561" t="s">
        <v>946</v>
      </c>
      <c r="V107" s="1562">
        <v>13.54</v>
      </c>
      <c r="W107" s="1563"/>
      <c r="X107" s="1564">
        <f t="shared" si="44"/>
        <v>0</v>
      </c>
      <c r="Y107" s="1565"/>
    </row>
    <row r="108" spans="2:25" ht="18" customHeight="1">
      <c r="B108" s="1995"/>
      <c r="C108" s="2022"/>
      <c r="D108" s="2019"/>
      <c r="E108" s="2020"/>
      <c r="F108" s="2020"/>
      <c r="G108" s="1557"/>
      <c r="H108" s="1567"/>
      <c r="I108" s="1559"/>
      <c r="J108" s="1559"/>
      <c r="K108" s="1388">
        <f t="shared" si="42"/>
        <v>0</v>
      </c>
      <c r="L108" s="1550">
        <f t="shared" si="43"/>
        <v>0</v>
      </c>
      <c r="M108" s="1551"/>
      <c r="N108" s="1552"/>
      <c r="O108" s="1408">
        <f t="shared" si="31"/>
        <v>0</v>
      </c>
      <c r="P108" s="1409">
        <f t="shared" si="40"/>
        <v>0</v>
      </c>
      <c r="Q108" s="1409">
        <f t="shared" si="41"/>
        <v>0</v>
      </c>
      <c r="R108" s="1410"/>
      <c r="T108" s="1568" t="s">
        <v>956</v>
      </c>
      <c r="U108" s="1561" t="s">
        <v>946</v>
      </c>
      <c r="V108" s="1562">
        <v>9.81</v>
      </c>
      <c r="W108" s="1563"/>
      <c r="X108" s="1564">
        <f t="shared" si="44"/>
        <v>0</v>
      </c>
      <c r="Y108" s="1565"/>
    </row>
    <row r="109" spans="2:25" ht="18" customHeight="1">
      <c r="B109" s="1995"/>
      <c r="C109" s="2022"/>
      <c r="D109" s="2017"/>
      <c r="E109" s="2018"/>
      <c r="F109" s="2018"/>
      <c r="G109" s="1547"/>
      <c r="H109" s="1569"/>
      <c r="I109" s="1549"/>
      <c r="J109" s="1549"/>
      <c r="K109" s="1388">
        <f t="shared" si="42"/>
        <v>0</v>
      </c>
      <c r="L109" s="1550">
        <f t="shared" si="43"/>
        <v>0</v>
      </c>
      <c r="M109" s="1551"/>
      <c r="N109" s="1552"/>
      <c r="O109" s="1408">
        <f t="shared" si="31"/>
        <v>0</v>
      </c>
      <c r="P109" s="1409">
        <f t="shared" si="40"/>
        <v>0</v>
      </c>
      <c r="Q109" s="1409">
        <f t="shared" si="41"/>
        <v>0</v>
      </c>
      <c r="R109" s="1410"/>
      <c r="T109" s="1568" t="str">
        <f>"7－9"</f>
        <v>7－9</v>
      </c>
      <c r="U109" s="1561" t="s">
        <v>957</v>
      </c>
      <c r="V109" s="1562">
        <v>5.13</v>
      </c>
      <c r="W109" s="1563"/>
      <c r="X109" s="1564">
        <f t="shared" si="44"/>
        <v>0</v>
      </c>
      <c r="Y109" s="1565"/>
    </row>
    <row r="110" spans="2:25" ht="18" customHeight="1">
      <c r="B110" s="1995"/>
      <c r="C110" s="2022"/>
      <c r="D110" s="2019"/>
      <c r="E110" s="2020"/>
      <c r="F110" s="2020"/>
      <c r="G110" s="1557"/>
      <c r="H110" s="1567"/>
      <c r="I110" s="1559"/>
      <c r="J110" s="1559"/>
      <c r="K110" s="1388">
        <f t="shared" si="42"/>
        <v>0</v>
      </c>
      <c r="L110" s="1550">
        <f t="shared" si="43"/>
        <v>0</v>
      </c>
      <c r="M110" s="1551"/>
      <c r="N110" s="1552"/>
      <c r="O110" s="1408">
        <f t="shared" si="31"/>
        <v>0</v>
      </c>
      <c r="P110" s="1409">
        <f t="shared" si="40"/>
        <v>0</v>
      </c>
      <c r="Q110" s="1409">
        <f t="shared" si="41"/>
        <v>0</v>
      </c>
      <c r="R110" s="1410"/>
      <c r="T110" s="1568" t="str">
        <f>"17－19"</f>
        <v>17－19</v>
      </c>
      <c r="U110" s="1561" t="s">
        <v>946</v>
      </c>
      <c r="V110" s="1562">
        <v>7.13</v>
      </c>
      <c r="W110" s="1563"/>
      <c r="X110" s="1564">
        <f t="shared" si="44"/>
        <v>0</v>
      </c>
      <c r="Y110" s="1565"/>
    </row>
    <row r="111" spans="2:25" ht="18" customHeight="1">
      <c r="B111" s="1995"/>
      <c r="C111" s="2022"/>
      <c r="D111" s="2017"/>
      <c r="E111" s="2018"/>
      <c r="F111" s="2018"/>
      <c r="G111" s="1547"/>
      <c r="H111" s="1569"/>
      <c r="I111" s="1549"/>
      <c r="J111" s="1549"/>
      <c r="K111" s="1388">
        <f t="shared" si="42"/>
        <v>0</v>
      </c>
      <c r="L111" s="1550">
        <f t="shared" si="43"/>
        <v>0</v>
      </c>
      <c r="M111" s="1551"/>
      <c r="N111" s="1552"/>
      <c r="O111" s="1408">
        <f t="shared" si="31"/>
        <v>0</v>
      </c>
      <c r="P111" s="1409">
        <f t="shared" si="40"/>
        <v>0</v>
      </c>
      <c r="Q111" s="1409">
        <f t="shared" si="41"/>
        <v>0</v>
      </c>
      <c r="R111" s="1410"/>
      <c r="T111" s="1568" t="s">
        <v>958</v>
      </c>
      <c r="U111" s="1561" t="s">
        <v>959</v>
      </c>
      <c r="V111" s="1562">
        <v>10.92</v>
      </c>
      <c r="W111" s="1563"/>
      <c r="X111" s="1564">
        <f t="shared" si="44"/>
        <v>0</v>
      </c>
      <c r="Y111" s="1565"/>
    </row>
    <row r="112" spans="2:25" ht="18" customHeight="1">
      <c r="B112" s="1995"/>
      <c r="C112" s="2022"/>
      <c r="D112" s="2019"/>
      <c r="E112" s="2020"/>
      <c r="F112" s="2020"/>
      <c r="G112" s="1557"/>
      <c r="H112" s="1567"/>
      <c r="I112" s="1559"/>
      <c r="J112" s="1559"/>
      <c r="K112" s="1388">
        <f t="shared" si="42"/>
        <v>0</v>
      </c>
      <c r="L112" s="1550">
        <f t="shared" si="43"/>
        <v>0</v>
      </c>
      <c r="M112" s="1551"/>
      <c r="N112" s="1552"/>
      <c r="O112" s="1408">
        <f t="shared" si="31"/>
        <v>0</v>
      </c>
      <c r="P112" s="1409">
        <f t="shared" si="40"/>
        <v>0</v>
      </c>
      <c r="Q112" s="1409">
        <f t="shared" si="41"/>
        <v>0</v>
      </c>
      <c r="R112" s="1410"/>
      <c r="T112" s="1568" t="s">
        <v>960</v>
      </c>
      <c r="U112" s="1561" t="s">
        <v>946</v>
      </c>
      <c r="V112" s="1562">
        <v>10.68</v>
      </c>
      <c r="W112" s="1563"/>
      <c r="X112" s="1564">
        <f t="shared" si="44"/>
        <v>0</v>
      </c>
      <c r="Y112" s="1565"/>
    </row>
    <row r="113" spans="2:25" ht="12.6" thickBot="1">
      <c r="B113" s="1997"/>
      <c r="C113" s="2023"/>
      <c r="D113" s="2030"/>
      <c r="E113" s="2031"/>
      <c r="F113" s="2031"/>
      <c r="G113" s="1570"/>
      <c r="H113" s="1569"/>
      <c r="I113" s="1571"/>
      <c r="J113" s="1571"/>
      <c r="K113" s="1388">
        <f t="shared" si="42"/>
        <v>0</v>
      </c>
      <c r="L113" s="1572">
        <f>SUM(O113:R113)</f>
        <v>0</v>
      </c>
      <c r="M113" s="1573"/>
      <c r="N113" s="1552"/>
      <c r="O113" s="1574">
        <f t="shared" si="31"/>
        <v>0</v>
      </c>
      <c r="P113" s="1575">
        <f t="shared" si="40"/>
        <v>0</v>
      </c>
      <c r="Q113" s="1575">
        <f t="shared" si="41"/>
        <v>0</v>
      </c>
      <c r="R113" s="1576"/>
      <c r="T113" s="1568" t="s">
        <v>961</v>
      </c>
      <c r="U113" s="1561" t="s">
        <v>946</v>
      </c>
      <c r="V113" s="1562">
        <v>10.92</v>
      </c>
      <c r="W113" s="1563"/>
      <c r="X113" s="1564">
        <f t="shared" si="44"/>
        <v>0</v>
      </c>
      <c r="Y113" s="1565"/>
    </row>
    <row r="114" spans="2:25" ht="12">
      <c r="B114" s="1993" t="s">
        <v>962</v>
      </c>
      <c r="C114" s="1994"/>
      <c r="D114" s="1577" t="s">
        <v>963</v>
      </c>
      <c r="E114" s="1578" t="s">
        <v>964</v>
      </c>
      <c r="F114" s="1999" t="s">
        <v>965</v>
      </c>
      <c r="G114" s="2000"/>
      <c r="H114" s="1579"/>
      <c r="I114" s="1580"/>
      <c r="J114" s="1580"/>
      <c r="K114" s="1581">
        <f>SUM(I114:J114)</f>
        <v>0</v>
      </c>
      <c r="L114" s="1544"/>
      <c r="O114" s="1384"/>
      <c r="P114" s="1385"/>
      <c r="Q114" s="1385"/>
      <c r="R114" s="1386"/>
      <c r="T114" s="1568" t="s">
        <v>966</v>
      </c>
      <c r="U114" s="1561" t="s">
        <v>946</v>
      </c>
      <c r="V114" s="1562">
        <v>6.3</v>
      </c>
      <c r="W114" s="1563"/>
      <c r="X114" s="1564">
        <f t="shared" si="44"/>
        <v>0</v>
      </c>
      <c r="Y114" s="1565"/>
    </row>
    <row r="115" spans="2:25" ht="18" customHeight="1">
      <c r="B115" s="1995"/>
      <c r="C115" s="1996"/>
      <c r="D115" s="2001" t="s">
        <v>967</v>
      </c>
      <c r="E115" s="1582" t="s">
        <v>968</v>
      </c>
      <c r="F115" s="2004" t="s">
        <v>969</v>
      </c>
      <c r="G115" s="2005"/>
      <c r="H115" s="1583" t="s">
        <v>970</v>
      </c>
      <c r="I115" s="1584">
        <v>350.6</v>
      </c>
      <c r="J115" s="1584"/>
      <c r="K115" s="1585">
        <f>SUM(I115:J115)</f>
        <v>350.6</v>
      </c>
      <c r="L115" s="1550">
        <f>SUM(O115:R115)</f>
        <v>350</v>
      </c>
      <c r="O115" s="1408">
        <f t="shared" ref="O115:O129" si="45">IF($K115&lt;1,ROUND($K115,1),0)</f>
        <v>0</v>
      </c>
      <c r="P115" s="1409">
        <f>IF(AND($K115&gt;=1,$K115&lt;100),ROUND($K115,0),0)</f>
        <v>0</v>
      </c>
      <c r="Q115" s="1409">
        <f>IF($K115&gt;=100,ROUND($K115,-1),0)</f>
        <v>350</v>
      </c>
      <c r="R115" s="1410"/>
      <c r="T115" s="1568" t="s">
        <v>971</v>
      </c>
      <c r="U115" s="1561" t="s">
        <v>946</v>
      </c>
      <c r="V115" s="1562">
        <v>13.27</v>
      </c>
      <c r="W115" s="1563"/>
      <c r="X115" s="1564">
        <f t="shared" si="44"/>
        <v>0</v>
      </c>
      <c r="Y115" s="1565"/>
    </row>
    <row r="116" spans="2:25" ht="18" customHeight="1">
      <c r="B116" s="1995"/>
      <c r="C116" s="1996"/>
      <c r="D116" s="2002"/>
      <c r="E116" s="1586" t="s">
        <v>968</v>
      </c>
      <c r="F116" s="2006" t="s">
        <v>974</v>
      </c>
      <c r="G116" s="2007"/>
      <c r="H116" s="1583" t="s">
        <v>970</v>
      </c>
      <c r="I116" s="1588">
        <v>111.4</v>
      </c>
      <c r="J116" s="1588"/>
      <c r="K116" s="1585">
        <f t="shared" ref="K116:K128" si="46">SUM(I116:J116)</f>
        <v>111.4</v>
      </c>
      <c r="L116" s="1550">
        <f t="shared" ref="L116:L129" si="47">SUM(O116:R116)</f>
        <v>110</v>
      </c>
      <c r="O116" s="1408">
        <f t="shared" si="45"/>
        <v>0</v>
      </c>
      <c r="P116" s="1409">
        <f t="shared" ref="P116:P129" si="48">IF(AND($K116&gt;=1,$K116&lt;100),ROUND($K116,0),0)</f>
        <v>0</v>
      </c>
      <c r="Q116" s="1409">
        <f t="shared" ref="Q116:Q129" si="49">IF($K116&gt;=100,ROUND($K116,-1),0)</f>
        <v>110</v>
      </c>
      <c r="R116" s="1410"/>
      <c r="T116" s="1568" t="s">
        <v>973</v>
      </c>
      <c r="U116" s="1561" t="s">
        <v>946</v>
      </c>
      <c r="V116" s="1562">
        <v>15.1</v>
      </c>
      <c r="W116" s="1563"/>
      <c r="X116" s="1564">
        <f t="shared" si="44"/>
        <v>0</v>
      </c>
      <c r="Y116" s="1565"/>
    </row>
    <row r="117" spans="2:25" ht="18" customHeight="1">
      <c r="B117" s="1995"/>
      <c r="C117" s="1996"/>
      <c r="D117" s="2002"/>
      <c r="E117" s="1582" t="s">
        <v>968</v>
      </c>
      <c r="F117" s="2004" t="s">
        <v>974</v>
      </c>
      <c r="G117" s="2005"/>
      <c r="H117" s="1587" t="s">
        <v>975</v>
      </c>
      <c r="I117" s="1584"/>
      <c r="J117" s="1584"/>
      <c r="K117" s="1585">
        <f t="shared" si="46"/>
        <v>0</v>
      </c>
      <c r="L117" s="1550">
        <f t="shared" si="47"/>
        <v>0</v>
      </c>
      <c r="O117" s="1408">
        <f t="shared" si="45"/>
        <v>0</v>
      </c>
      <c r="P117" s="1409">
        <f t="shared" si="48"/>
        <v>0</v>
      </c>
      <c r="Q117" s="1409">
        <f t="shared" si="49"/>
        <v>0</v>
      </c>
      <c r="R117" s="1410"/>
      <c r="T117" s="1568" t="s">
        <v>954</v>
      </c>
      <c r="U117" s="1561" t="s">
        <v>946</v>
      </c>
      <c r="V117" s="1562">
        <v>13.5</v>
      </c>
      <c r="W117" s="1563"/>
      <c r="X117" s="1564">
        <f t="shared" si="44"/>
        <v>0</v>
      </c>
      <c r="Y117" s="1565"/>
    </row>
    <row r="118" spans="2:25" ht="18" customHeight="1">
      <c r="B118" s="1995"/>
      <c r="C118" s="1996"/>
      <c r="D118" s="2003"/>
      <c r="E118" s="1589" t="s">
        <v>968</v>
      </c>
      <c r="F118" s="2006" t="s">
        <v>969</v>
      </c>
      <c r="G118" s="2007"/>
      <c r="H118" s="1587" t="s">
        <v>976</v>
      </c>
      <c r="I118" s="1588"/>
      <c r="J118" s="1588"/>
      <c r="K118" s="1585">
        <f t="shared" si="46"/>
        <v>0</v>
      </c>
      <c r="L118" s="1550">
        <f t="shared" si="47"/>
        <v>0</v>
      </c>
      <c r="O118" s="1408">
        <f t="shared" si="45"/>
        <v>0</v>
      </c>
      <c r="P118" s="1409">
        <f t="shared" si="48"/>
        <v>0</v>
      </c>
      <c r="Q118" s="1409">
        <f t="shared" si="49"/>
        <v>0</v>
      </c>
      <c r="R118" s="1410"/>
      <c r="T118" s="1568" t="str">
        <f>"22－6"</f>
        <v>22－6</v>
      </c>
      <c r="U118" s="1561" t="s">
        <v>977</v>
      </c>
      <c r="V118" s="1562">
        <v>7.9</v>
      </c>
      <c r="W118" s="1563"/>
      <c r="X118" s="1564">
        <f t="shared" si="44"/>
        <v>0</v>
      </c>
      <c r="Y118" s="1565"/>
    </row>
    <row r="119" spans="2:25" ht="18" customHeight="1">
      <c r="B119" s="1995"/>
      <c r="C119" s="1996"/>
      <c r="D119" s="2001" t="s">
        <v>978</v>
      </c>
      <c r="E119" s="1582" t="s">
        <v>968</v>
      </c>
      <c r="F119" s="2004" t="s">
        <v>969</v>
      </c>
      <c r="G119" s="2005"/>
      <c r="H119" s="1583" t="s">
        <v>979</v>
      </c>
      <c r="I119" s="1584">
        <v>111</v>
      </c>
      <c r="J119" s="1584"/>
      <c r="K119" s="1585">
        <f t="shared" si="46"/>
        <v>111</v>
      </c>
      <c r="L119" s="1550">
        <f t="shared" si="47"/>
        <v>110</v>
      </c>
      <c r="O119" s="1408">
        <f t="shared" si="45"/>
        <v>0</v>
      </c>
      <c r="P119" s="1409">
        <f t="shared" si="48"/>
        <v>0</v>
      </c>
      <c r="Q119" s="1409">
        <f t="shared" si="49"/>
        <v>110</v>
      </c>
      <c r="R119" s="1410"/>
      <c r="T119" s="1590" t="s">
        <v>980</v>
      </c>
      <c r="U119" s="1561" t="s">
        <v>981</v>
      </c>
      <c r="V119" s="1562">
        <v>13.55</v>
      </c>
      <c r="W119" s="1563"/>
      <c r="X119" s="1564">
        <f t="shared" si="44"/>
        <v>0</v>
      </c>
      <c r="Y119" s="1565"/>
    </row>
    <row r="120" spans="2:25" ht="18" customHeight="1">
      <c r="B120" s="1995"/>
      <c r="C120" s="1996"/>
      <c r="D120" s="2002"/>
      <c r="E120" s="1589" t="s">
        <v>968</v>
      </c>
      <c r="F120" s="2006" t="s">
        <v>974</v>
      </c>
      <c r="G120" s="2007"/>
      <c r="H120" s="1583" t="s">
        <v>979</v>
      </c>
      <c r="I120" s="1588">
        <v>9</v>
      </c>
      <c r="J120" s="1588"/>
      <c r="K120" s="1585">
        <f t="shared" si="46"/>
        <v>9</v>
      </c>
      <c r="L120" s="1550">
        <f t="shared" si="47"/>
        <v>9</v>
      </c>
      <c r="O120" s="1408">
        <f t="shared" si="45"/>
        <v>0</v>
      </c>
      <c r="P120" s="1409">
        <f t="shared" si="48"/>
        <v>9</v>
      </c>
      <c r="Q120" s="1409">
        <f t="shared" si="49"/>
        <v>0</v>
      </c>
      <c r="R120" s="1410"/>
      <c r="T120" s="1590" t="s">
        <v>980</v>
      </c>
      <c r="U120" s="1561" t="s">
        <v>982</v>
      </c>
      <c r="V120" s="1562">
        <v>14.56</v>
      </c>
      <c r="W120" s="1563"/>
      <c r="X120" s="1564">
        <f t="shared" si="44"/>
        <v>0</v>
      </c>
      <c r="Y120" s="1565"/>
    </row>
    <row r="121" spans="2:25" ht="18" customHeight="1">
      <c r="B121" s="1995"/>
      <c r="C121" s="1996"/>
      <c r="D121" s="2002"/>
      <c r="E121" s="1582" t="s">
        <v>968</v>
      </c>
      <c r="F121" s="2004" t="s">
        <v>969</v>
      </c>
      <c r="G121" s="2005"/>
      <c r="H121" s="1587" t="s">
        <v>975</v>
      </c>
      <c r="I121" s="1584"/>
      <c r="J121" s="1584"/>
      <c r="K121" s="1585">
        <f t="shared" si="46"/>
        <v>0</v>
      </c>
      <c r="L121" s="1550">
        <f t="shared" si="47"/>
        <v>0</v>
      </c>
      <c r="O121" s="1408">
        <f t="shared" si="45"/>
        <v>0</v>
      </c>
      <c r="P121" s="1409">
        <f t="shared" si="48"/>
        <v>0</v>
      </c>
      <c r="Q121" s="1409">
        <f t="shared" si="49"/>
        <v>0</v>
      </c>
      <c r="R121" s="1410"/>
      <c r="T121" s="1568"/>
      <c r="U121" s="1561"/>
      <c r="V121" s="1591"/>
      <c r="W121" s="1563"/>
      <c r="X121" s="1564">
        <f t="shared" si="44"/>
        <v>0</v>
      </c>
      <c r="Y121" s="1457"/>
    </row>
    <row r="122" spans="2:25" ht="18" customHeight="1">
      <c r="B122" s="1995"/>
      <c r="C122" s="1996"/>
      <c r="D122" s="2003"/>
      <c r="E122" s="1589" t="s">
        <v>968</v>
      </c>
      <c r="F122" s="2006" t="s">
        <v>969</v>
      </c>
      <c r="G122" s="2007"/>
      <c r="H122" s="1587" t="s">
        <v>976</v>
      </c>
      <c r="I122" s="1588"/>
      <c r="J122" s="1588"/>
      <c r="K122" s="1585">
        <f>SUM(I122:J122)</f>
        <v>0</v>
      </c>
      <c r="L122" s="1550">
        <f t="shared" si="47"/>
        <v>0</v>
      </c>
      <c r="O122" s="1408">
        <f t="shared" si="45"/>
        <v>0</v>
      </c>
      <c r="P122" s="1409">
        <f t="shared" si="48"/>
        <v>0</v>
      </c>
      <c r="Q122" s="1409">
        <f t="shared" si="49"/>
        <v>0</v>
      </c>
      <c r="R122" s="1410"/>
      <c r="T122" s="1568" t="s">
        <v>983</v>
      </c>
      <c r="U122" s="1561" t="s">
        <v>984</v>
      </c>
      <c r="V122" s="1591">
        <v>5.7</v>
      </c>
      <c r="W122" s="1563">
        <v>1</v>
      </c>
      <c r="X122" s="1564">
        <f t="shared" si="44"/>
        <v>5.7</v>
      </c>
      <c r="Y122" s="1457"/>
    </row>
    <row r="123" spans="2:25" ht="18" customHeight="1">
      <c r="B123" s="1995"/>
      <c r="C123" s="1996"/>
      <c r="D123" s="2001" t="s">
        <v>985</v>
      </c>
      <c r="E123" s="1582" t="s">
        <v>968</v>
      </c>
      <c r="F123" s="2004" t="s">
        <v>969</v>
      </c>
      <c r="G123" s="2005"/>
      <c r="H123" s="1583" t="s">
        <v>979</v>
      </c>
      <c r="I123" s="1584"/>
      <c r="J123" s="1584"/>
      <c r="K123" s="1585">
        <f>SUM(I123:J123)</f>
        <v>0</v>
      </c>
      <c r="L123" s="1550">
        <f t="shared" si="47"/>
        <v>0</v>
      </c>
      <c r="N123" s="1519"/>
      <c r="O123" s="1408">
        <f t="shared" si="45"/>
        <v>0</v>
      </c>
      <c r="P123" s="1409">
        <f t="shared" si="48"/>
        <v>0</v>
      </c>
      <c r="Q123" s="1409">
        <f t="shared" si="49"/>
        <v>0</v>
      </c>
      <c r="R123" s="1410"/>
      <c r="T123" s="1568" t="s">
        <v>986</v>
      </c>
      <c r="U123" s="1561" t="s">
        <v>946</v>
      </c>
      <c r="V123" s="1591">
        <v>6.92</v>
      </c>
      <c r="W123" s="1563">
        <v>2</v>
      </c>
      <c r="X123" s="1564">
        <f t="shared" si="44"/>
        <v>13.8</v>
      </c>
      <c r="Y123" s="1457"/>
    </row>
    <row r="124" spans="2:25" ht="18" customHeight="1">
      <c r="B124" s="1995"/>
      <c r="C124" s="1996"/>
      <c r="D124" s="2002"/>
      <c r="E124" s="1589" t="s">
        <v>968</v>
      </c>
      <c r="F124" s="2006" t="s">
        <v>969</v>
      </c>
      <c r="G124" s="2007"/>
      <c r="H124" s="1587" t="s">
        <v>972</v>
      </c>
      <c r="I124" s="1588"/>
      <c r="J124" s="1588"/>
      <c r="K124" s="1585">
        <f>SUM(I124:J124)</f>
        <v>0</v>
      </c>
      <c r="L124" s="1550">
        <f t="shared" si="47"/>
        <v>0</v>
      </c>
      <c r="N124" s="1546"/>
      <c r="O124" s="1408">
        <f t="shared" si="45"/>
        <v>0</v>
      </c>
      <c r="P124" s="1409">
        <f t="shared" si="48"/>
        <v>0</v>
      </c>
      <c r="Q124" s="1409">
        <f t="shared" si="49"/>
        <v>0</v>
      </c>
      <c r="R124" s="1410"/>
      <c r="T124" s="1592" t="s">
        <v>987</v>
      </c>
      <c r="U124" s="1561" t="s">
        <v>946</v>
      </c>
      <c r="V124" s="1591">
        <v>7.48</v>
      </c>
      <c r="W124" s="1563">
        <v>2</v>
      </c>
      <c r="X124" s="1564">
        <f t="shared" si="44"/>
        <v>14.9</v>
      </c>
      <c r="Y124" s="1457"/>
    </row>
    <row r="125" spans="2:25" ht="18" customHeight="1">
      <c r="B125" s="1995"/>
      <c r="C125" s="1996"/>
      <c r="D125" s="2002"/>
      <c r="E125" s="1582" t="s">
        <v>968</v>
      </c>
      <c r="F125" s="2004" t="s">
        <v>969</v>
      </c>
      <c r="G125" s="2005"/>
      <c r="H125" s="1587" t="s">
        <v>976</v>
      </c>
      <c r="I125" s="1584">
        <v>99.2</v>
      </c>
      <c r="J125" s="1584"/>
      <c r="K125" s="1585">
        <f>SUM(I125:J125)</f>
        <v>99.2</v>
      </c>
      <c r="L125" s="1550">
        <f t="shared" si="47"/>
        <v>99</v>
      </c>
      <c r="M125" s="1593"/>
      <c r="N125" s="1552"/>
      <c r="O125" s="1408">
        <f t="shared" si="45"/>
        <v>0</v>
      </c>
      <c r="P125" s="1409">
        <f t="shared" si="48"/>
        <v>99</v>
      </c>
      <c r="Q125" s="1409">
        <f t="shared" si="49"/>
        <v>0</v>
      </c>
      <c r="R125" s="1410"/>
      <c r="T125" s="1594"/>
      <c r="U125" s="1561"/>
      <c r="V125" s="1591"/>
      <c r="W125" s="1563"/>
      <c r="X125" s="1564">
        <f t="shared" si="44"/>
        <v>0</v>
      </c>
      <c r="Y125" s="1457"/>
    </row>
    <row r="126" spans="2:25" ht="18" customHeight="1">
      <c r="B126" s="1995"/>
      <c r="C126" s="1996"/>
      <c r="D126" s="2003"/>
      <c r="E126" s="1589" t="s">
        <v>968</v>
      </c>
      <c r="F126" s="2006" t="s">
        <v>974</v>
      </c>
      <c r="G126" s="2007"/>
      <c r="H126" s="1587" t="s">
        <v>976</v>
      </c>
      <c r="I126" s="1588">
        <v>43.2</v>
      </c>
      <c r="J126" s="1588"/>
      <c r="K126" s="1585">
        <f t="shared" si="46"/>
        <v>43.2</v>
      </c>
      <c r="L126" s="1550">
        <f t="shared" si="47"/>
        <v>43</v>
      </c>
      <c r="M126" s="1595"/>
      <c r="N126" s="1552"/>
      <c r="O126" s="1408">
        <f t="shared" si="45"/>
        <v>0</v>
      </c>
      <c r="P126" s="1409">
        <f t="shared" si="48"/>
        <v>43</v>
      </c>
      <c r="Q126" s="1409">
        <f t="shared" si="49"/>
        <v>0</v>
      </c>
      <c r="R126" s="1410"/>
      <c r="T126" s="1594" t="s">
        <v>983</v>
      </c>
      <c r="U126" s="1561" t="s">
        <v>946</v>
      </c>
      <c r="V126" s="1591">
        <v>3.2</v>
      </c>
      <c r="W126" s="1563"/>
      <c r="X126" s="1564">
        <f t="shared" si="44"/>
        <v>0</v>
      </c>
      <c r="Y126" s="1457" t="s">
        <v>988</v>
      </c>
    </row>
    <row r="127" spans="2:25" ht="18" customHeight="1">
      <c r="B127" s="1995"/>
      <c r="C127" s="1996"/>
      <c r="D127" s="2015" t="s">
        <v>989</v>
      </c>
      <c r="E127" s="1582" t="s">
        <v>968</v>
      </c>
      <c r="F127" s="2004" t="s">
        <v>969</v>
      </c>
      <c r="G127" s="2005"/>
      <c r="H127" s="1596" t="s">
        <v>990</v>
      </c>
      <c r="I127" s="1597">
        <f>X167-33.02</f>
        <v>133.38</v>
      </c>
      <c r="J127" s="1584"/>
      <c r="K127" s="1585">
        <f>SUM(I127:J127)</f>
        <v>133.38</v>
      </c>
      <c r="L127" s="1550">
        <f t="shared" si="47"/>
        <v>130</v>
      </c>
      <c r="M127" s="1595"/>
      <c r="N127" s="1552"/>
      <c r="O127" s="1408">
        <f t="shared" si="45"/>
        <v>0</v>
      </c>
      <c r="P127" s="1409">
        <f t="shared" si="48"/>
        <v>0</v>
      </c>
      <c r="Q127" s="1409">
        <f t="shared" si="49"/>
        <v>130</v>
      </c>
      <c r="R127" s="1410"/>
      <c r="T127" s="1568" t="s">
        <v>986</v>
      </c>
      <c r="U127" s="1561" t="s">
        <v>946</v>
      </c>
      <c r="V127" s="1591">
        <v>3.75</v>
      </c>
      <c r="W127" s="1563"/>
      <c r="X127" s="1564">
        <f t="shared" si="44"/>
        <v>0</v>
      </c>
      <c r="Y127" s="1457" t="s">
        <v>988</v>
      </c>
    </row>
    <row r="128" spans="2:25" ht="18" customHeight="1">
      <c r="B128" s="1995"/>
      <c r="C128" s="1996"/>
      <c r="D128" s="2016"/>
      <c r="E128" s="1582" t="s">
        <v>968</v>
      </c>
      <c r="F128" s="2004" t="s">
        <v>974</v>
      </c>
      <c r="G128" s="2005"/>
      <c r="H128" s="1596" t="s">
        <v>990</v>
      </c>
      <c r="I128" s="1584">
        <v>33.020000000000003</v>
      </c>
      <c r="J128" s="1584"/>
      <c r="K128" s="1585">
        <f t="shared" si="46"/>
        <v>33.020000000000003</v>
      </c>
      <c r="L128" s="1550">
        <f t="shared" si="47"/>
        <v>33</v>
      </c>
      <c r="M128" s="1595"/>
      <c r="N128" s="1552"/>
      <c r="O128" s="1408">
        <f t="shared" si="45"/>
        <v>0</v>
      </c>
      <c r="P128" s="1409">
        <f t="shared" si="48"/>
        <v>33</v>
      </c>
      <c r="Q128" s="1409">
        <f t="shared" si="49"/>
        <v>0</v>
      </c>
      <c r="R128" s="1410"/>
      <c r="T128" s="1568" t="s">
        <v>987</v>
      </c>
      <c r="U128" s="1561" t="s">
        <v>946</v>
      </c>
      <c r="V128" s="1591">
        <v>4.0199999999999996</v>
      </c>
      <c r="W128" s="1563"/>
      <c r="X128" s="1564">
        <f t="shared" si="44"/>
        <v>0</v>
      </c>
      <c r="Y128" s="1457" t="s">
        <v>988</v>
      </c>
    </row>
    <row r="129" spans="2:25" ht="18" customHeight="1" thickBot="1">
      <c r="B129" s="1997"/>
      <c r="C129" s="1998"/>
      <c r="D129" s="2008" t="s">
        <v>992</v>
      </c>
      <c r="E129" s="2009"/>
      <c r="F129" s="2010"/>
      <c r="G129" s="1598" t="s">
        <v>991</v>
      </c>
      <c r="H129" s="1599"/>
      <c r="I129" s="1600"/>
      <c r="J129" s="1600"/>
      <c r="K129" s="1601">
        <f>SUM(I129:J129)</f>
        <v>0</v>
      </c>
      <c r="L129" s="1572">
        <f t="shared" si="47"/>
        <v>0</v>
      </c>
      <c r="M129" s="1595"/>
      <c r="N129" s="1552"/>
      <c r="O129" s="1574">
        <f t="shared" si="45"/>
        <v>0</v>
      </c>
      <c r="P129" s="1575">
        <f t="shared" si="48"/>
        <v>0</v>
      </c>
      <c r="Q129" s="1575">
        <f t="shared" si="49"/>
        <v>0</v>
      </c>
      <c r="R129" s="1576"/>
      <c r="T129" s="1568"/>
      <c r="U129" s="1561"/>
      <c r="V129" s="1591"/>
      <c r="W129" s="1563"/>
      <c r="X129" s="1602"/>
      <c r="Y129" s="1603"/>
    </row>
    <row r="130" spans="2:25" ht="18" customHeight="1">
      <c r="B130" s="2011" t="s">
        <v>767</v>
      </c>
      <c r="C130" s="2012"/>
      <c r="D130" s="1604" t="s">
        <v>1032</v>
      </c>
      <c r="E130" s="1605"/>
      <c r="F130" s="1605"/>
      <c r="G130" s="1605" t="s">
        <v>1035</v>
      </c>
      <c r="H130" s="1644" t="s">
        <v>1037</v>
      </c>
      <c r="I130" s="1606">
        <v>19</v>
      </c>
      <c r="J130" s="1606"/>
      <c r="K130" s="1607">
        <f>IF(SUM(I130:J130)=0,"",SUM(I130:J130))</f>
        <v>19</v>
      </c>
      <c r="L130" s="1608">
        <f>IF(K130="","",ROUND(K130,0))</f>
        <v>19</v>
      </c>
      <c r="M130" s="1595"/>
      <c r="N130" s="1552"/>
      <c r="O130" s="1609"/>
      <c r="P130" s="1610"/>
      <c r="Q130" s="1610"/>
      <c r="R130" s="1611"/>
      <c r="T130" s="1568" t="s">
        <v>966</v>
      </c>
      <c r="U130" s="1561" t="s">
        <v>993</v>
      </c>
      <c r="V130" s="1591">
        <v>7.5</v>
      </c>
      <c r="W130" s="1563"/>
      <c r="X130" s="1564">
        <f>ROUNDDOWN(V130*W130,1)</f>
        <v>0</v>
      </c>
      <c r="Y130" s="1457" t="s">
        <v>994</v>
      </c>
    </row>
    <row r="131" spans="2:25" ht="18" customHeight="1">
      <c r="B131" s="1962"/>
      <c r="C131" s="1963"/>
      <c r="D131" s="1641" t="s">
        <v>1033</v>
      </c>
      <c r="E131" s="1642"/>
      <c r="F131" s="1642"/>
      <c r="G131" s="1642" t="s">
        <v>1035</v>
      </c>
      <c r="H131" s="1645" t="s">
        <v>1037</v>
      </c>
      <c r="I131" s="1584">
        <v>3.9</v>
      </c>
      <c r="J131" s="1584"/>
      <c r="K131" s="1585">
        <f t="shared" ref="K131:K142" si="50">IF(SUM(I131:J131)=0,"",SUM(I131:J131))</f>
        <v>3.9</v>
      </c>
      <c r="L131" s="1612">
        <f t="shared" ref="L131:L142" si="51">IF(K131="","",ROUND(K131,0))</f>
        <v>4</v>
      </c>
      <c r="M131" s="1595"/>
      <c r="N131" s="1552"/>
      <c r="O131" s="1609"/>
      <c r="P131" s="1610"/>
      <c r="Q131" s="1610"/>
      <c r="R131" s="1611"/>
      <c r="T131" s="1568" t="s">
        <v>995</v>
      </c>
      <c r="U131" s="1561" t="s">
        <v>946</v>
      </c>
      <c r="V131" s="1591">
        <v>22.2</v>
      </c>
      <c r="W131" s="1563"/>
      <c r="X131" s="1564">
        <f>ROUNDDOWN(V131*W131,1)</f>
        <v>0</v>
      </c>
      <c r="Y131" s="1457" t="s">
        <v>994</v>
      </c>
    </row>
    <row r="132" spans="2:25" ht="18" customHeight="1">
      <c r="B132" s="1962"/>
      <c r="C132" s="1963"/>
      <c r="D132" s="1641" t="s">
        <v>1034</v>
      </c>
      <c r="E132" s="1642"/>
      <c r="F132" s="1642"/>
      <c r="G132" s="1642" t="s">
        <v>1035</v>
      </c>
      <c r="H132" s="1645" t="s">
        <v>1037</v>
      </c>
      <c r="I132" s="1584">
        <v>12.1</v>
      </c>
      <c r="J132" s="1584"/>
      <c r="K132" s="1585">
        <f t="shared" si="50"/>
        <v>12.1</v>
      </c>
      <c r="L132" s="1612">
        <f t="shared" si="51"/>
        <v>12</v>
      </c>
      <c r="M132" s="1595"/>
      <c r="N132" s="1552"/>
      <c r="O132" s="1609"/>
      <c r="P132" s="1610"/>
      <c r="Q132" s="1610"/>
      <c r="R132" s="1611"/>
      <c r="T132" s="1568" t="s">
        <v>996</v>
      </c>
      <c r="U132" s="1561" t="s">
        <v>946</v>
      </c>
      <c r="V132" s="1591">
        <v>8.3000000000000007</v>
      </c>
      <c r="W132" s="1563"/>
      <c r="X132" s="1564">
        <f t="shared" si="44"/>
        <v>0</v>
      </c>
      <c r="Y132" s="1457"/>
    </row>
    <row r="133" spans="2:25" ht="18" customHeight="1">
      <c r="B133" s="1962"/>
      <c r="C133" s="1963"/>
      <c r="D133" s="1641" t="s">
        <v>1038</v>
      </c>
      <c r="E133" s="1642"/>
      <c r="F133" s="1642"/>
      <c r="G133" s="1642" t="s">
        <v>1035</v>
      </c>
      <c r="H133" s="1645" t="s">
        <v>1036</v>
      </c>
      <c r="I133" s="1584">
        <v>5.2</v>
      </c>
      <c r="J133" s="1584"/>
      <c r="K133" s="1585">
        <f t="shared" si="50"/>
        <v>5.2</v>
      </c>
      <c r="L133" s="1612">
        <f t="shared" si="51"/>
        <v>5</v>
      </c>
      <c r="M133" s="1595"/>
      <c r="N133" s="1552"/>
      <c r="O133" s="1609"/>
      <c r="P133" s="1610"/>
      <c r="Q133" s="1610"/>
      <c r="R133" s="1611"/>
      <c r="T133" s="1613" t="s">
        <v>995</v>
      </c>
      <c r="U133" s="1561" t="s">
        <v>946</v>
      </c>
      <c r="V133" s="1591">
        <v>9.6999999999999993</v>
      </c>
      <c r="W133" s="1563"/>
      <c r="X133" s="1564">
        <f t="shared" si="44"/>
        <v>0</v>
      </c>
      <c r="Y133" s="1457"/>
    </row>
    <row r="134" spans="2:25" ht="18" customHeight="1">
      <c r="B134" s="1962"/>
      <c r="C134" s="1963"/>
      <c r="D134" s="1641"/>
      <c r="E134" s="1642"/>
      <c r="F134" s="1642"/>
      <c r="G134" s="1642"/>
      <c r="H134" s="1643"/>
      <c r="I134" s="1584"/>
      <c r="J134" s="1584"/>
      <c r="K134" s="1585" t="str">
        <f t="shared" si="50"/>
        <v/>
      </c>
      <c r="L134" s="1612" t="str">
        <f t="shared" si="51"/>
        <v/>
      </c>
      <c r="M134" s="1595"/>
      <c r="N134" s="1552"/>
      <c r="O134" s="1609"/>
      <c r="P134" s="1610"/>
      <c r="Q134" s="1610"/>
      <c r="R134" s="1611"/>
      <c r="T134" s="1614" t="s">
        <v>997</v>
      </c>
      <c r="U134" s="1561" t="s">
        <v>998</v>
      </c>
      <c r="V134" s="1591">
        <v>6.25</v>
      </c>
      <c r="W134" s="1563"/>
      <c r="X134" s="1564">
        <f t="shared" si="44"/>
        <v>0</v>
      </c>
      <c r="Y134" s="1457" t="s">
        <v>999</v>
      </c>
    </row>
    <row r="135" spans="2:25" ht="18" customHeight="1">
      <c r="B135" s="1962"/>
      <c r="C135" s="1963"/>
      <c r="D135" s="1641" t="s">
        <v>1039</v>
      </c>
      <c r="E135" s="1642"/>
      <c r="F135" s="1642"/>
      <c r="G135" s="1642" t="s">
        <v>1041</v>
      </c>
      <c r="H135" s="1645" t="s">
        <v>1040</v>
      </c>
      <c r="I135" s="1584">
        <v>1</v>
      </c>
      <c r="J135" s="1584"/>
      <c r="K135" s="1585">
        <f t="shared" si="50"/>
        <v>1</v>
      </c>
      <c r="L135" s="1612">
        <f t="shared" si="51"/>
        <v>1</v>
      </c>
      <c r="M135" s="1595"/>
      <c r="N135" s="1552"/>
      <c r="T135" s="1615" t="s">
        <v>1000</v>
      </c>
      <c r="U135" s="1561" t="s">
        <v>1001</v>
      </c>
      <c r="V135" s="1591">
        <v>6.66</v>
      </c>
      <c r="W135" s="1563"/>
      <c r="X135" s="1564">
        <f t="shared" si="44"/>
        <v>0</v>
      </c>
      <c r="Y135" s="1457" t="s">
        <v>999</v>
      </c>
    </row>
    <row r="136" spans="2:25" ht="18" customHeight="1">
      <c r="B136" s="1962"/>
      <c r="C136" s="1963"/>
      <c r="D136" s="1641" t="s">
        <v>1042</v>
      </c>
      <c r="E136" s="1642"/>
      <c r="F136" s="1642"/>
      <c r="G136" s="1642" t="s">
        <v>1043</v>
      </c>
      <c r="H136" s="1643"/>
      <c r="I136" s="1584">
        <v>38</v>
      </c>
      <c r="J136" s="1584"/>
      <c r="K136" s="1585">
        <f t="shared" si="50"/>
        <v>38</v>
      </c>
      <c r="L136" s="1612">
        <f t="shared" si="51"/>
        <v>38</v>
      </c>
      <c r="M136" s="1595"/>
      <c r="N136" s="1552"/>
      <c r="T136" s="1615"/>
      <c r="U136" s="1561" t="s">
        <v>1002</v>
      </c>
      <c r="V136" s="1591">
        <v>9.15</v>
      </c>
      <c r="W136" s="1563"/>
      <c r="X136" s="1564">
        <f t="shared" si="44"/>
        <v>0</v>
      </c>
      <c r="Y136" s="1457" t="s">
        <v>999</v>
      </c>
    </row>
    <row r="137" spans="2:25" ht="18" customHeight="1">
      <c r="B137" s="1962"/>
      <c r="C137" s="1963"/>
      <c r="D137" s="1641" t="s">
        <v>1044</v>
      </c>
      <c r="E137" s="1642"/>
      <c r="F137" s="1642"/>
      <c r="G137" s="1642" t="s">
        <v>1043</v>
      </c>
      <c r="H137" s="1643"/>
      <c r="I137" s="1584">
        <v>38</v>
      </c>
      <c r="J137" s="1584"/>
      <c r="K137" s="1585">
        <f t="shared" si="50"/>
        <v>38</v>
      </c>
      <c r="L137" s="1612">
        <f t="shared" si="51"/>
        <v>38</v>
      </c>
      <c r="M137" s="1595"/>
      <c r="N137" s="1552"/>
      <c r="T137" s="1615"/>
      <c r="U137" s="1561" t="s">
        <v>1003</v>
      </c>
      <c r="V137" s="1591">
        <v>9.65</v>
      </c>
      <c r="W137" s="1563"/>
      <c r="X137" s="1564">
        <f t="shared" si="44"/>
        <v>0</v>
      </c>
      <c r="Y137" s="1457" t="s">
        <v>999</v>
      </c>
    </row>
    <row r="138" spans="2:25" ht="18" customHeight="1">
      <c r="B138" s="1962"/>
      <c r="C138" s="1963"/>
      <c r="D138" s="1641"/>
      <c r="E138" s="1642"/>
      <c r="F138" s="1642"/>
      <c r="G138" s="1642"/>
      <c r="H138" s="1643"/>
      <c r="I138" s="1584"/>
      <c r="J138" s="1584"/>
      <c r="K138" s="1585" t="str">
        <f t="shared" si="50"/>
        <v/>
      </c>
      <c r="L138" s="1612" t="str">
        <f t="shared" si="51"/>
        <v/>
      </c>
      <c r="M138" s="1595"/>
      <c r="N138" s="1552"/>
      <c r="T138" s="1614" t="s">
        <v>997</v>
      </c>
      <c r="U138" s="1561" t="s">
        <v>998</v>
      </c>
      <c r="V138" s="1591">
        <v>5</v>
      </c>
      <c r="W138" s="1563"/>
      <c r="X138" s="1564">
        <f t="shared" si="44"/>
        <v>0</v>
      </c>
      <c r="Y138" s="1457" t="s">
        <v>1004</v>
      </c>
    </row>
    <row r="139" spans="2:25" ht="18" customHeight="1">
      <c r="B139" s="1962"/>
      <c r="C139" s="1963"/>
      <c r="D139" s="1641"/>
      <c r="E139" s="1642"/>
      <c r="F139" s="1642"/>
      <c r="G139" s="1642"/>
      <c r="H139" s="1643"/>
      <c r="I139" s="1584"/>
      <c r="J139" s="1584"/>
      <c r="K139" s="1585" t="str">
        <f t="shared" si="50"/>
        <v/>
      </c>
      <c r="L139" s="1612" t="str">
        <f t="shared" si="51"/>
        <v/>
      </c>
      <c r="M139" s="1595"/>
      <c r="N139" s="1552"/>
      <c r="T139" s="1615" t="s">
        <v>1000</v>
      </c>
      <c r="U139" s="1561" t="s">
        <v>1001</v>
      </c>
      <c r="V139" s="1591">
        <v>5.66</v>
      </c>
      <c r="W139" s="1563"/>
      <c r="X139" s="1564">
        <f t="shared" si="44"/>
        <v>0</v>
      </c>
      <c r="Y139" s="1457" t="s">
        <v>1004</v>
      </c>
    </row>
    <row r="140" spans="2:25" ht="18" customHeight="1">
      <c r="B140" s="1962"/>
      <c r="C140" s="1963"/>
      <c r="D140" s="1641"/>
      <c r="E140" s="1642"/>
      <c r="F140" s="1642"/>
      <c r="G140" s="1642"/>
      <c r="H140" s="1643"/>
      <c r="I140" s="1584"/>
      <c r="J140" s="1584"/>
      <c r="K140" s="1585" t="str">
        <f t="shared" si="50"/>
        <v/>
      </c>
      <c r="L140" s="1612" t="str">
        <f t="shared" si="51"/>
        <v/>
      </c>
      <c r="M140" s="1595"/>
      <c r="N140" s="1552"/>
      <c r="T140" s="1615"/>
      <c r="U140" s="1561" t="s">
        <v>1002</v>
      </c>
      <c r="V140" s="1591">
        <v>7.32</v>
      </c>
      <c r="W140" s="1563"/>
      <c r="X140" s="1564">
        <f t="shared" si="44"/>
        <v>0</v>
      </c>
      <c r="Y140" s="1457" t="s">
        <v>1004</v>
      </c>
    </row>
    <row r="141" spans="2:25" ht="18" customHeight="1">
      <c r="B141" s="1962"/>
      <c r="C141" s="1963"/>
      <c r="D141" s="1641"/>
      <c r="E141" s="1642"/>
      <c r="F141" s="1642"/>
      <c r="G141" s="1642"/>
      <c r="H141" s="1643"/>
      <c r="I141" s="1584"/>
      <c r="J141" s="1584"/>
      <c r="K141" s="1585" t="str">
        <f t="shared" si="50"/>
        <v/>
      </c>
      <c r="L141" s="1612" t="str">
        <f t="shared" si="51"/>
        <v/>
      </c>
      <c r="M141" s="1595"/>
      <c r="N141" s="1552"/>
      <c r="T141" s="1614" t="s">
        <v>997</v>
      </c>
      <c r="U141" s="1561" t="s">
        <v>998</v>
      </c>
      <c r="V141" s="1591">
        <v>3.75</v>
      </c>
      <c r="W141" s="1563"/>
      <c r="X141" s="1564">
        <f t="shared" si="44"/>
        <v>0</v>
      </c>
      <c r="Y141" s="1457" t="s">
        <v>1005</v>
      </c>
    </row>
    <row r="142" spans="2:25" ht="18" customHeight="1" thickBot="1">
      <c r="B142" s="2013"/>
      <c r="C142" s="2014"/>
      <c r="D142" s="1984"/>
      <c r="E142" s="1985"/>
      <c r="F142" s="1985"/>
      <c r="G142" s="1985"/>
      <c r="H142" s="1986"/>
      <c r="I142" s="1616"/>
      <c r="J142" s="1616"/>
      <c r="K142" s="1617" t="str">
        <f t="shared" si="50"/>
        <v/>
      </c>
      <c r="L142" s="1618" t="str">
        <f t="shared" si="51"/>
        <v/>
      </c>
      <c r="M142" s="1595"/>
      <c r="N142" s="1552"/>
      <c r="T142" s="1615" t="s">
        <v>1000</v>
      </c>
      <c r="U142" s="1561" t="s">
        <v>1001</v>
      </c>
      <c r="V142" s="1591">
        <v>4.21</v>
      </c>
      <c r="W142" s="1563"/>
      <c r="X142" s="1564">
        <f t="shared" si="44"/>
        <v>0</v>
      </c>
      <c r="Y142" s="1457" t="s">
        <v>1005</v>
      </c>
    </row>
    <row r="143" spans="2:25" ht="18" customHeight="1" thickTop="1">
      <c r="B143" s="1987" t="s">
        <v>866</v>
      </c>
      <c r="C143" s="1988"/>
      <c r="D143" s="1989" t="s">
        <v>867</v>
      </c>
      <c r="E143" s="1990"/>
      <c r="F143" s="1991"/>
      <c r="G143" s="1991"/>
      <c r="H143" s="1992"/>
      <c r="I143" s="1619">
        <f>SUM(I40:I51,I60:I63,I67:I70)+I59</f>
        <v>882.15299999999991</v>
      </c>
      <c r="J143" s="1619">
        <f>SUM(J40:J51,J60:J63)+($H59*J59)/100</f>
        <v>5.1400000000000006</v>
      </c>
      <c r="K143" s="1620"/>
      <c r="L143" s="1621">
        <f t="shared" ref="L143:L149" si="52">K143</f>
        <v>0</v>
      </c>
      <c r="M143" s="1595"/>
      <c r="T143" s="1615"/>
      <c r="U143" s="1561" t="s">
        <v>1002</v>
      </c>
      <c r="V143" s="1591">
        <v>5.08</v>
      </c>
      <c r="W143" s="1563"/>
      <c r="X143" s="1564">
        <f t="shared" si="44"/>
        <v>0</v>
      </c>
      <c r="Y143" s="1457" t="s">
        <v>1005</v>
      </c>
    </row>
    <row r="144" spans="2:25" ht="18" customHeight="1">
      <c r="B144" s="1962"/>
      <c r="C144" s="1963"/>
      <c r="D144" s="1970" t="s">
        <v>868</v>
      </c>
      <c r="E144" s="1971"/>
      <c r="F144" s="1972"/>
      <c r="G144" s="1972"/>
      <c r="H144" s="1973"/>
      <c r="I144" s="1387"/>
      <c r="J144" s="1387"/>
      <c r="K144" s="1622"/>
      <c r="L144" s="1623">
        <f t="shared" si="52"/>
        <v>0</v>
      </c>
      <c r="T144" s="1614" t="s">
        <v>997</v>
      </c>
      <c r="U144" s="1561" t="s">
        <v>998</v>
      </c>
      <c r="V144" s="1591">
        <v>2.5</v>
      </c>
      <c r="W144" s="1563"/>
      <c r="X144" s="1564">
        <f t="shared" si="44"/>
        <v>0</v>
      </c>
      <c r="Y144" s="1457" t="s">
        <v>1006</v>
      </c>
    </row>
    <row r="145" spans="2:25" ht="18" customHeight="1">
      <c r="B145" s="1964"/>
      <c r="C145" s="1965"/>
      <c r="D145" s="1974" t="s">
        <v>869</v>
      </c>
      <c r="E145" s="1975"/>
      <c r="F145" s="1976"/>
      <c r="G145" s="1976"/>
      <c r="H145" s="1977"/>
      <c r="I145" s="1624">
        <f>SUM(I143:I144)</f>
        <v>882.15299999999991</v>
      </c>
      <c r="J145" s="1624">
        <f>SUM(J143:J144)</f>
        <v>5.1400000000000006</v>
      </c>
      <c r="K145" s="1625">
        <f>SUM(I145:J145)</f>
        <v>887.29299999999989</v>
      </c>
      <c r="L145" s="1626">
        <f t="shared" si="52"/>
        <v>887.29299999999989</v>
      </c>
      <c r="T145" s="1615" t="s">
        <v>1000</v>
      </c>
      <c r="U145" s="1561" t="s">
        <v>1001</v>
      </c>
      <c r="V145" s="1591">
        <v>2.5</v>
      </c>
      <c r="W145" s="1563"/>
      <c r="X145" s="1564">
        <f t="shared" si="44"/>
        <v>0</v>
      </c>
      <c r="Y145" s="1457" t="s">
        <v>1006</v>
      </c>
    </row>
    <row r="146" spans="2:25" ht="18" customHeight="1">
      <c r="B146" s="1960" t="s">
        <v>870</v>
      </c>
      <c r="C146" s="1961"/>
      <c r="D146" s="1966" t="s">
        <v>871</v>
      </c>
      <c r="E146" s="1967"/>
      <c r="F146" s="1968"/>
      <c r="G146" s="1968"/>
      <c r="H146" s="1969"/>
      <c r="I146" s="1627">
        <f>SUMPRODUCT(I94:I113,$M94:$M113)/100</f>
        <v>882.15300000000013</v>
      </c>
      <c r="J146" s="1627">
        <f>SUMPRODUCT(J94:J113,$M94:$M113)/100</f>
        <v>0</v>
      </c>
      <c r="K146" s="1628"/>
      <c r="L146" s="1629">
        <f t="shared" si="52"/>
        <v>0</v>
      </c>
      <c r="T146" s="1615"/>
      <c r="U146" s="1561" t="s">
        <v>1002</v>
      </c>
      <c r="V146" s="1591">
        <v>3.88</v>
      </c>
      <c r="W146" s="1563"/>
      <c r="X146" s="1564">
        <f t="shared" si="44"/>
        <v>0</v>
      </c>
      <c r="Y146" s="1457" t="s">
        <v>1006</v>
      </c>
    </row>
    <row r="147" spans="2:25" ht="18" customHeight="1">
      <c r="B147" s="1962"/>
      <c r="C147" s="1963"/>
      <c r="D147" s="1970" t="s">
        <v>872</v>
      </c>
      <c r="E147" s="1971"/>
      <c r="F147" s="1972"/>
      <c r="G147" s="1972"/>
      <c r="H147" s="1973"/>
      <c r="I147" s="1387"/>
      <c r="J147" s="1387"/>
      <c r="K147" s="1622"/>
      <c r="L147" s="1623">
        <f t="shared" si="52"/>
        <v>0</v>
      </c>
      <c r="T147" s="1614" t="s">
        <v>997</v>
      </c>
      <c r="U147" s="1561" t="s">
        <v>998</v>
      </c>
      <c r="V147" s="1591">
        <v>1.08</v>
      </c>
      <c r="W147" s="1563"/>
      <c r="X147" s="1564">
        <f t="shared" si="44"/>
        <v>0</v>
      </c>
      <c r="Y147" s="1457" t="s">
        <v>1007</v>
      </c>
    </row>
    <row r="148" spans="2:25" ht="18" customHeight="1">
      <c r="B148" s="1962"/>
      <c r="C148" s="1963"/>
      <c r="D148" s="1970" t="s">
        <v>873</v>
      </c>
      <c r="E148" s="1971"/>
      <c r="F148" s="1972"/>
      <c r="G148" s="1972"/>
      <c r="H148" s="1973"/>
      <c r="I148" s="1387"/>
      <c r="J148" s="1387"/>
      <c r="K148" s="1622"/>
      <c r="L148" s="1623">
        <f t="shared" si="52"/>
        <v>0</v>
      </c>
      <c r="T148" s="1615" t="s">
        <v>1000</v>
      </c>
      <c r="U148" s="1561" t="s">
        <v>1001</v>
      </c>
      <c r="V148" s="1591">
        <v>1.19</v>
      </c>
      <c r="W148" s="1563"/>
      <c r="X148" s="1564">
        <f t="shared" si="44"/>
        <v>0</v>
      </c>
      <c r="Y148" s="1457" t="s">
        <v>1007</v>
      </c>
    </row>
    <row r="149" spans="2:25" ht="18" customHeight="1">
      <c r="B149" s="1964"/>
      <c r="C149" s="1965"/>
      <c r="D149" s="1974" t="s">
        <v>874</v>
      </c>
      <c r="E149" s="1975"/>
      <c r="F149" s="1976"/>
      <c r="G149" s="1976"/>
      <c r="H149" s="1977"/>
      <c r="I149" s="1624">
        <f>SUM(I146:I148)</f>
        <v>882.15300000000013</v>
      </c>
      <c r="J149" s="1624">
        <f>SUM(J146:J148)</f>
        <v>0</v>
      </c>
      <c r="K149" s="1625">
        <f>SUM(I149:I149)</f>
        <v>882.15300000000013</v>
      </c>
      <c r="L149" s="1630">
        <f t="shared" si="52"/>
        <v>882.15300000000013</v>
      </c>
      <c r="T149" s="1615"/>
      <c r="U149" s="1561" t="s">
        <v>1002</v>
      </c>
      <c r="V149" s="1591">
        <v>1.44</v>
      </c>
      <c r="W149" s="1563"/>
      <c r="X149" s="1564">
        <f t="shared" si="44"/>
        <v>0</v>
      </c>
      <c r="Y149" s="1457" t="s">
        <v>1007</v>
      </c>
    </row>
    <row r="150" spans="2:25" ht="18" customHeight="1" thickBot="1">
      <c r="B150" s="1978" t="s">
        <v>875</v>
      </c>
      <c r="C150" s="1979"/>
      <c r="D150" s="1980" t="s">
        <v>876</v>
      </c>
      <c r="E150" s="1981"/>
      <c r="F150" s="1982"/>
      <c r="G150" s="1982"/>
      <c r="H150" s="1983"/>
      <c r="I150" s="1631">
        <f>I145-I149</f>
        <v>0</v>
      </c>
      <c r="J150" s="1631">
        <f>J145-J149</f>
        <v>5.1400000000000006</v>
      </c>
      <c r="K150" s="1631">
        <f>K145-K149</f>
        <v>5.139999999999759</v>
      </c>
      <c r="L150" s="1632">
        <f>K150</f>
        <v>5.139999999999759</v>
      </c>
      <c r="T150" s="1633" t="s">
        <v>1008</v>
      </c>
      <c r="U150" s="1561" t="s">
        <v>998</v>
      </c>
      <c r="V150" s="1591">
        <v>5.25</v>
      </c>
      <c r="W150" s="1563"/>
      <c r="X150" s="1564">
        <f t="shared" si="44"/>
        <v>0</v>
      </c>
      <c r="Y150" s="1457" t="s">
        <v>1009</v>
      </c>
    </row>
    <row r="151" spans="2:25" ht="18" customHeight="1">
      <c r="T151" s="1613"/>
      <c r="U151" s="1561" t="s">
        <v>1001</v>
      </c>
      <c r="V151" s="1591">
        <v>5.66</v>
      </c>
      <c r="W151" s="1563"/>
      <c r="X151" s="1564">
        <f t="shared" si="44"/>
        <v>0</v>
      </c>
      <c r="Y151" s="1457" t="s">
        <v>1009</v>
      </c>
    </row>
    <row r="152" spans="2:25" ht="18" customHeight="1">
      <c r="T152" s="1613"/>
      <c r="U152" s="1561" t="s">
        <v>1002</v>
      </c>
      <c r="V152" s="1591">
        <v>7.91</v>
      </c>
      <c r="W152" s="1563"/>
      <c r="X152" s="1564">
        <f t="shared" si="44"/>
        <v>0</v>
      </c>
      <c r="Y152" s="1457" t="s">
        <v>1009</v>
      </c>
    </row>
    <row r="153" spans="2:25" ht="18" customHeight="1">
      <c r="T153" s="1613" t="s">
        <v>1010</v>
      </c>
      <c r="U153" s="1561" t="s">
        <v>1011</v>
      </c>
      <c r="V153" s="1591">
        <v>13.97</v>
      </c>
      <c r="W153" s="1563"/>
      <c r="X153" s="1564">
        <f t="shared" si="44"/>
        <v>0</v>
      </c>
      <c r="Y153" s="1457"/>
    </row>
    <row r="154" spans="2:25" ht="18" customHeight="1">
      <c r="T154" s="1613" t="s">
        <v>1012</v>
      </c>
      <c r="U154" s="1561" t="s">
        <v>946</v>
      </c>
      <c r="V154" s="1591">
        <v>14.01</v>
      </c>
      <c r="W154" s="1563"/>
      <c r="X154" s="1564">
        <f t="shared" si="44"/>
        <v>0</v>
      </c>
      <c r="Y154" s="1457"/>
    </row>
    <row r="155" spans="2:25" ht="18" customHeight="1">
      <c r="T155" s="1613" t="s">
        <v>1013</v>
      </c>
      <c r="U155" s="1561" t="s">
        <v>946</v>
      </c>
      <c r="V155" s="1591">
        <v>13.32</v>
      </c>
      <c r="W155" s="1563"/>
      <c r="X155" s="1564">
        <f t="shared" si="44"/>
        <v>0</v>
      </c>
      <c r="Y155" s="1457"/>
    </row>
    <row r="156" spans="2:25" ht="18" customHeight="1">
      <c r="T156" s="1613" t="s">
        <v>1014</v>
      </c>
      <c r="U156" s="1561" t="s">
        <v>946</v>
      </c>
      <c r="V156" s="1591">
        <v>9.51</v>
      </c>
      <c r="W156" s="1637"/>
      <c r="X156" s="1564">
        <f t="shared" si="44"/>
        <v>0</v>
      </c>
      <c r="Y156" s="1457"/>
    </row>
    <row r="157" spans="2:25" ht="18" customHeight="1">
      <c r="T157" s="1613" t="s">
        <v>1015</v>
      </c>
      <c r="U157" s="1561" t="s">
        <v>946</v>
      </c>
      <c r="V157" s="1591">
        <v>9.8699999999999992</v>
      </c>
      <c r="W157" s="1637"/>
      <c r="X157" s="1564">
        <f t="shared" si="44"/>
        <v>0</v>
      </c>
      <c r="Y157" s="1457"/>
    </row>
    <row r="158" spans="2:25" ht="18" customHeight="1">
      <c r="T158" s="1613" t="s">
        <v>1016</v>
      </c>
      <c r="U158" s="1561" t="s">
        <v>946</v>
      </c>
      <c r="V158" s="1591">
        <v>3</v>
      </c>
      <c r="W158" s="1637"/>
      <c r="X158" s="1564">
        <f t="shared" si="44"/>
        <v>0</v>
      </c>
      <c r="Y158" s="1457"/>
    </row>
    <row r="159" spans="2:25" ht="18" customHeight="1">
      <c r="T159" s="1613" t="s">
        <v>1017</v>
      </c>
      <c r="U159" s="1561" t="s">
        <v>946</v>
      </c>
      <c r="V159" s="1591">
        <v>6.7</v>
      </c>
      <c r="W159" s="1637"/>
      <c r="X159" s="1564">
        <f t="shared" si="44"/>
        <v>0</v>
      </c>
      <c r="Y159" s="1457"/>
    </row>
    <row r="160" spans="2:25" ht="18" customHeight="1">
      <c r="T160" s="1590" t="s">
        <v>1018</v>
      </c>
      <c r="U160" s="1561" t="s">
        <v>1019</v>
      </c>
      <c r="V160" s="1591">
        <v>16.510000000000002</v>
      </c>
      <c r="W160" s="1637">
        <v>8</v>
      </c>
      <c r="X160" s="1564">
        <f t="shared" si="44"/>
        <v>132</v>
      </c>
      <c r="Y160" s="1457" t="s">
        <v>1020</v>
      </c>
    </row>
    <row r="161" spans="20:25" ht="18" customHeight="1">
      <c r="T161" s="1613" t="s">
        <v>1021</v>
      </c>
      <c r="U161" s="1561" t="s">
        <v>1022</v>
      </c>
      <c r="V161" s="1591">
        <v>2.3660000000000001</v>
      </c>
      <c r="W161" s="1637"/>
      <c r="X161" s="1564">
        <f t="shared" ref="X161:X166" si="53">ROUNDDOWN(V161*W161,1)</f>
        <v>0</v>
      </c>
      <c r="Y161" s="1457"/>
    </row>
    <row r="162" spans="20:25" ht="18" customHeight="1">
      <c r="T162" s="1613" t="s">
        <v>1016</v>
      </c>
      <c r="U162" s="1561" t="s">
        <v>946</v>
      </c>
      <c r="V162" s="1591">
        <v>0.4</v>
      </c>
      <c r="W162" s="1637"/>
      <c r="X162" s="1564">
        <f t="shared" si="53"/>
        <v>0</v>
      </c>
      <c r="Y162" s="1457"/>
    </row>
    <row r="163" spans="20:25" ht="18" customHeight="1">
      <c r="T163" s="1613" t="s">
        <v>1023</v>
      </c>
      <c r="U163" s="1561" t="s">
        <v>946</v>
      </c>
      <c r="V163" s="1591">
        <v>1.6060000000000001</v>
      </c>
      <c r="W163" s="1637"/>
      <c r="X163" s="1564">
        <f t="shared" si="53"/>
        <v>0</v>
      </c>
      <c r="Y163" s="1457"/>
    </row>
    <row r="164" spans="20:25" ht="18" customHeight="1">
      <c r="T164" s="1613">
        <v>3</v>
      </c>
      <c r="U164" s="1561" t="s">
        <v>946</v>
      </c>
      <c r="V164" s="1591">
        <v>2.7330000000000001</v>
      </c>
      <c r="W164" s="1637"/>
      <c r="X164" s="1564">
        <f t="shared" si="53"/>
        <v>0</v>
      </c>
      <c r="Y164" s="1457"/>
    </row>
    <row r="165" spans="20:25" ht="18" customHeight="1">
      <c r="T165" s="1613" t="s">
        <v>1024</v>
      </c>
      <c r="U165" s="1561" t="s">
        <v>946</v>
      </c>
      <c r="V165" s="1591">
        <v>3.242</v>
      </c>
      <c r="W165" s="1637"/>
      <c r="X165" s="1564">
        <f t="shared" si="53"/>
        <v>0</v>
      </c>
      <c r="Y165" s="1457"/>
    </row>
    <row r="166" spans="20:25" ht="18" customHeight="1" thickBot="1">
      <c r="T166" s="1638"/>
      <c r="U166" s="1639"/>
      <c r="V166" s="1591"/>
      <c r="W166" s="1637"/>
      <c r="X166" s="1564">
        <f t="shared" si="53"/>
        <v>0</v>
      </c>
      <c r="Y166" s="1457"/>
    </row>
    <row r="167" spans="20:25" ht="18" customHeight="1" thickBot="1">
      <c r="T167" s="1377"/>
      <c r="U167" s="1957" t="s">
        <v>1025</v>
      </c>
      <c r="V167" s="1958"/>
      <c r="W167" s="1959"/>
      <c r="X167" s="1640">
        <f>SUM(X96:X128,X130:X166)</f>
        <v>166.4</v>
      </c>
      <c r="Y167" s="1472"/>
    </row>
    <row r="168" spans="20:25" ht="18" customHeight="1">
      <c r="T168" s="1377"/>
    </row>
    <row r="169" spans="20:25" ht="18" customHeight="1">
      <c r="T169" s="1377" t="s">
        <v>968</v>
      </c>
      <c r="V169" s="1376" t="s">
        <v>969</v>
      </c>
    </row>
    <row r="170" spans="20:25" ht="18" customHeight="1">
      <c r="T170" s="1377" t="s">
        <v>1026</v>
      </c>
      <c r="V170" s="1376" t="s">
        <v>974</v>
      </c>
    </row>
    <row r="171" spans="20:25" ht="18" customHeight="1">
      <c r="T171" s="1377" t="s">
        <v>1027</v>
      </c>
    </row>
    <row r="172" spans="20:25" ht="18" customHeight="1">
      <c r="T172" s="1377" t="s">
        <v>1028</v>
      </c>
    </row>
  </sheetData>
  <mergeCells count="161">
    <mergeCell ref="O5:R5"/>
    <mergeCell ref="B7:C10"/>
    <mergeCell ref="D7:D8"/>
    <mergeCell ref="E7:H7"/>
    <mergeCell ref="E8:H8"/>
    <mergeCell ref="D9:D10"/>
    <mergeCell ref="E9:H9"/>
    <mergeCell ref="E10:H10"/>
    <mergeCell ref="B1:L1"/>
    <mergeCell ref="B2:L3"/>
    <mergeCell ref="B4:L4"/>
    <mergeCell ref="B5:C6"/>
    <mergeCell ref="D5:H6"/>
    <mergeCell ref="I5:I6"/>
    <mergeCell ref="J5:J6"/>
    <mergeCell ref="K5:K6"/>
    <mergeCell ref="L5:L6"/>
    <mergeCell ref="B11:B35"/>
    <mergeCell ref="C11:C23"/>
    <mergeCell ref="D11:D19"/>
    <mergeCell ref="E11:F11"/>
    <mergeCell ref="E12:F15"/>
    <mergeCell ref="E16:F18"/>
    <mergeCell ref="E19:F19"/>
    <mergeCell ref="D20:D23"/>
    <mergeCell ref="E20:F20"/>
    <mergeCell ref="E21:F21"/>
    <mergeCell ref="E22:F22"/>
    <mergeCell ref="E23:F23"/>
    <mergeCell ref="C24:C35"/>
    <mergeCell ref="D24:D32"/>
    <mergeCell ref="E24:F31"/>
    <mergeCell ref="E32:F32"/>
    <mergeCell ref="D33:D35"/>
    <mergeCell ref="E33:F33"/>
    <mergeCell ref="E34:F34"/>
    <mergeCell ref="E35:F35"/>
    <mergeCell ref="T40:T41"/>
    <mergeCell ref="E41:F41"/>
    <mergeCell ref="D42:D43"/>
    <mergeCell ref="T42:T43"/>
    <mergeCell ref="E43:F43"/>
    <mergeCell ref="C44:C51"/>
    <mergeCell ref="B36:C37"/>
    <mergeCell ref="D36:F36"/>
    <mergeCell ref="G36:H36"/>
    <mergeCell ref="D37:F37"/>
    <mergeCell ref="G37:H37"/>
    <mergeCell ref="B38:C39"/>
    <mergeCell ref="D38:H38"/>
    <mergeCell ref="D39:H39"/>
    <mergeCell ref="D48:D49"/>
    <mergeCell ref="E48:F48"/>
    <mergeCell ref="T48:T49"/>
    <mergeCell ref="E49:F49"/>
    <mergeCell ref="D50:D51"/>
    <mergeCell ref="E50:F50"/>
    <mergeCell ref="T50:T51"/>
    <mergeCell ref="E51:F51"/>
    <mergeCell ref="D44:D45"/>
    <mergeCell ref="E44:F44"/>
    <mergeCell ref="T44:T45"/>
    <mergeCell ref="E45:F45"/>
    <mergeCell ref="D46:D47"/>
    <mergeCell ref="E46:F46"/>
    <mergeCell ref="T46:T47"/>
    <mergeCell ref="E47:F47"/>
    <mergeCell ref="B59:C59"/>
    <mergeCell ref="D59:F59"/>
    <mergeCell ref="B60:B66"/>
    <mergeCell ref="C60:C63"/>
    <mergeCell ref="C64:C66"/>
    <mergeCell ref="B67:B73"/>
    <mergeCell ref="C67:C70"/>
    <mergeCell ref="C71:C73"/>
    <mergeCell ref="C52:C54"/>
    <mergeCell ref="D52:E52"/>
    <mergeCell ref="D53:E53"/>
    <mergeCell ref="D54:E54"/>
    <mergeCell ref="C55:C58"/>
    <mergeCell ref="D55:F55"/>
    <mergeCell ref="D56:F56"/>
    <mergeCell ref="D57:F57"/>
    <mergeCell ref="D58:F58"/>
    <mergeCell ref="B40:B58"/>
    <mergeCell ref="C40:C43"/>
    <mergeCell ref="D40:D41"/>
    <mergeCell ref="E40:F40"/>
    <mergeCell ref="M78:M79"/>
    <mergeCell ref="O78:R78"/>
    <mergeCell ref="B80:B86"/>
    <mergeCell ref="C80:C83"/>
    <mergeCell ref="C85:C86"/>
    <mergeCell ref="B87:B93"/>
    <mergeCell ref="C87:C90"/>
    <mergeCell ref="C92:C93"/>
    <mergeCell ref="B74:L74"/>
    <mergeCell ref="B75:L76"/>
    <mergeCell ref="B77:L77"/>
    <mergeCell ref="B78:C79"/>
    <mergeCell ref="D78:H79"/>
    <mergeCell ref="I78:I79"/>
    <mergeCell ref="J78:J79"/>
    <mergeCell ref="K78:K79"/>
    <mergeCell ref="L78:L79"/>
    <mergeCell ref="D103:F103"/>
    <mergeCell ref="D104:F104"/>
    <mergeCell ref="D105:F105"/>
    <mergeCell ref="D106:F106"/>
    <mergeCell ref="D107:F107"/>
    <mergeCell ref="D108:F108"/>
    <mergeCell ref="B94:C11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9:F109"/>
    <mergeCell ref="D110:F110"/>
    <mergeCell ref="D111:F111"/>
    <mergeCell ref="D112:F112"/>
    <mergeCell ref="D113:F113"/>
    <mergeCell ref="B114:C129"/>
    <mergeCell ref="F114:G114"/>
    <mergeCell ref="D115:D118"/>
    <mergeCell ref="F115:G115"/>
    <mergeCell ref="F116:G116"/>
    <mergeCell ref="D129:F129"/>
    <mergeCell ref="B130:C142"/>
    <mergeCell ref="D123:D126"/>
    <mergeCell ref="F123:G123"/>
    <mergeCell ref="F124:G124"/>
    <mergeCell ref="F125:G125"/>
    <mergeCell ref="F126:G126"/>
    <mergeCell ref="F127:G127"/>
    <mergeCell ref="F117:G117"/>
    <mergeCell ref="F118:G118"/>
    <mergeCell ref="D119:D122"/>
    <mergeCell ref="F119:G119"/>
    <mergeCell ref="F120:G120"/>
    <mergeCell ref="F121:G121"/>
    <mergeCell ref="F122:G122"/>
    <mergeCell ref="F128:G128"/>
    <mergeCell ref="D127:D128"/>
    <mergeCell ref="U167:W167"/>
    <mergeCell ref="B146:C149"/>
    <mergeCell ref="D146:H146"/>
    <mergeCell ref="D147:H147"/>
    <mergeCell ref="D148:H148"/>
    <mergeCell ref="D149:H149"/>
    <mergeCell ref="B150:C150"/>
    <mergeCell ref="D150:H150"/>
    <mergeCell ref="D142:H142"/>
    <mergeCell ref="B143:C145"/>
    <mergeCell ref="D143:H143"/>
    <mergeCell ref="D144:H144"/>
    <mergeCell ref="D145:H145"/>
  </mergeCells>
  <phoneticPr fontId="2"/>
  <dataValidations disablePrompts="1" count="4">
    <dataValidation type="list" allowBlank="1" showInputMessage="1" showErrorMessage="1" sqref="H94:H113">
      <formula1>"W&lt;1.4,1.4≦W&lt;2.4,2.4≦W,1.4≦W≦3.0,3.0&lt;W"</formula1>
    </dataValidation>
    <dataValidation type="list" allowBlank="1" showInputMessage="1" showErrorMessage="1" sqref="F115:G128">
      <formula1>$V$169:$V$170</formula1>
    </dataValidation>
    <dataValidation type="list" allowBlank="1" showInputMessage="1" showErrorMessage="1" sqref="E115:E128">
      <formula1>$T$169:$T$172</formula1>
    </dataValidation>
    <dataValidation type="list" allowBlank="1" showInputMessage="1" showErrorMessage="1" sqref="G94:G113">
      <formula1>"掘削部,影響部,新設部"</formula1>
    </dataValidation>
  </dataValidations>
  <printOptions horizontalCentered="1"/>
  <pageMargins left="0.78740157480314965" right="0.39370078740157483" top="0.19685039370078741" bottom="0.19685039370078741" header="0.19685039370078741" footer="0.19685039370078741"/>
  <pageSetup paperSize="9" scale="61" fitToHeight="0" orientation="portrait" r:id="rId1"/>
  <headerFooter alignWithMargins="0"/>
  <rowBreaks count="1" manualBreakCount="1">
    <brk id="73" min="1" max="11" man="1"/>
  </rowBreaks>
  <colBreaks count="1" manualBreakCount="1">
    <brk id="13" max="144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B1:AL66"/>
  <sheetViews>
    <sheetView showGridLines="0" showZeros="0" view="pageBreakPreview" topLeftCell="A52" zoomScaleNormal="100" zoomScaleSheetLayoutView="100" workbookViewId="0">
      <selection activeCell="G52" activeCellId="2" sqref="G34:G37 G42:G44 G52"/>
    </sheetView>
  </sheetViews>
  <sheetFormatPr defaultColWidth="9" defaultRowHeight="20.100000000000001" customHeight="1"/>
  <cols>
    <col min="1" max="1" width="1.6640625" style="31" customWidth="1"/>
    <col min="2" max="2" width="5.6640625" style="31" customWidth="1"/>
    <col min="3" max="3" width="2.6640625" style="3" customWidth="1"/>
    <col min="4" max="4" width="5.6640625" style="31" customWidth="1"/>
    <col min="5" max="5" width="3.6640625" style="3" customWidth="1"/>
    <col min="6" max="6" width="5.6640625" style="31" customWidth="1"/>
    <col min="7" max="7" width="6.109375" style="31" customWidth="1"/>
    <col min="8" max="15" width="5.6640625" style="31" customWidth="1"/>
    <col min="16" max="16" width="6" style="31" customWidth="1"/>
    <col min="17" max="18" width="5.6640625" style="31" customWidth="1"/>
    <col min="19" max="19" width="6.109375" style="31" customWidth="1"/>
    <col min="20" max="21" width="5.6640625" style="31" customWidth="1"/>
    <col min="22" max="29" width="5.109375" style="31" customWidth="1"/>
    <col min="30" max="30" width="5.6640625" style="31" customWidth="1"/>
    <col min="31" max="32" width="2.6640625" style="31" customWidth="1"/>
    <col min="33" max="16384" width="9" style="31"/>
  </cols>
  <sheetData>
    <row r="1" spans="3:38" s="673" customFormat="1" ht="20.100000000000001" customHeight="1">
      <c r="C1" s="672"/>
      <c r="E1" s="672"/>
    </row>
    <row r="2" spans="3:38" s="673" customFormat="1" ht="20.100000000000001" customHeight="1" thickBot="1">
      <c r="C2" s="672"/>
      <c r="E2" s="672"/>
      <c r="AG2" t="s">
        <v>209</v>
      </c>
      <c r="AH2"/>
      <c r="AI2"/>
      <c r="AJ2"/>
      <c r="AK2"/>
      <c r="AL2"/>
    </row>
    <row r="3" spans="3:38" s="673" customFormat="1" ht="20.100000000000001" customHeight="1">
      <c r="C3" s="672"/>
      <c r="E3" s="672"/>
      <c r="AG3" s="48" t="s">
        <v>213</v>
      </c>
      <c r="AH3" s="51"/>
      <c r="AI3" s="51"/>
      <c r="AJ3" s="52" t="s">
        <v>214</v>
      </c>
      <c r="AK3" s="51"/>
      <c r="AL3" s="56"/>
    </row>
    <row r="4" spans="3:38" s="673" customFormat="1" ht="20.100000000000001" customHeight="1">
      <c r="C4" s="672"/>
      <c r="E4" s="672"/>
      <c r="AG4" s="2171" t="s">
        <v>196</v>
      </c>
      <c r="AH4" s="2142"/>
      <c r="AI4" s="2142"/>
      <c r="AJ4" s="2143" t="s">
        <v>196</v>
      </c>
      <c r="AK4" s="2145"/>
      <c r="AL4" s="2146"/>
    </row>
    <row r="5" spans="3:38" s="673" customFormat="1" ht="20.100000000000001" customHeight="1">
      <c r="C5" s="672"/>
      <c r="E5" s="672"/>
      <c r="AG5" s="2172"/>
      <c r="AH5" s="744" t="s">
        <v>555</v>
      </c>
      <c r="AI5" s="744" t="s">
        <v>557</v>
      </c>
      <c r="AJ5" s="2144"/>
      <c r="AK5" s="744" t="s">
        <v>555</v>
      </c>
      <c r="AL5" s="745" t="s">
        <v>557</v>
      </c>
    </row>
    <row r="6" spans="3:38" s="673" customFormat="1" ht="20.100000000000001" customHeight="1">
      <c r="C6" s="672"/>
      <c r="E6" s="672"/>
      <c r="AG6" s="49" t="s">
        <v>541</v>
      </c>
      <c r="AH6" s="629">
        <v>0.6</v>
      </c>
      <c r="AI6" s="629">
        <v>0.6</v>
      </c>
      <c r="AJ6" s="586" t="s">
        <v>541</v>
      </c>
      <c r="AK6" s="594">
        <v>0.9</v>
      </c>
      <c r="AL6" s="57"/>
    </row>
    <row r="7" spans="3:38" s="673" customFormat="1" ht="20.100000000000001" customHeight="1">
      <c r="C7" s="672"/>
      <c r="E7" s="672"/>
      <c r="AG7" s="49" t="s">
        <v>542</v>
      </c>
      <c r="AH7" s="629">
        <v>0.6</v>
      </c>
      <c r="AI7" s="629">
        <v>0.6</v>
      </c>
      <c r="AJ7" s="586" t="s">
        <v>542</v>
      </c>
      <c r="AK7" s="594">
        <v>0.9</v>
      </c>
      <c r="AL7" s="57"/>
    </row>
    <row r="8" spans="3:38" s="673" customFormat="1" ht="20.100000000000001" customHeight="1">
      <c r="C8" s="672"/>
      <c r="E8" s="672"/>
      <c r="AG8" s="49">
        <v>75</v>
      </c>
      <c r="AH8" s="629">
        <v>0.6</v>
      </c>
      <c r="AI8" s="598">
        <v>0.8</v>
      </c>
      <c r="AJ8" s="597">
        <v>75</v>
      </c>
      <c r="AK8" s="594">
        <v>0.9</v>
      </c>
      <c r="AL8" s="593">
        <v>0.9</v>
      </c>
    </row>
    <row r="9" spans="3:38" s="673" customFormat="1" ht="20.100000000000001" customHeight="1">
      <c r="C9" s="672"/>
      <c r="E9" s="672"/>
      <c r="AG9" s="49">
        <v>100</v>
      </c>
      <c r="AH9" s="629">
        <v>0.6</v>
      </c>
      <c r="AI9" s="598">
        <v>0.8</v>
      </c>
      <c r="AJ9" s="597">
        <v>100</v>
      </c>
      <c r="AK9" s="594">
        <v>0.9</v>
      </c>
      <c r="AL9" s="593">
        <v>0.9</v>
      </c>
    </row>
    <row r="10" spans="3:38" s="673" customFormat="1" ht="20.100000000000001" customHeight="1">
      <c r="C10" s="672"/>
      <c r="E10" s="672"/>
      <c r="AG10" s="49">
        <v>150</v>
      </c>
      <c r="AH10" s="629">
        <v>0.6</v>
      </c>
      <c r="AI10" s="598">
        <v>0.8</v>
      </c>
      <c r="AJ10" s="597">
        <v>150</v>
      </c>
      <c r="AK10" s="594">
        <v>0.9</v>
      </c>
      <c r="AL10" s="593">
        <v>0.9</v>
      </c>
    </row>
    <row r="11" spans="3:38" s="673" customFormat="1" ht="20.100000000000001" customHeight="1">
      <c r="C11" s="672"/>
      <c r="E11" s="672"/>
      <c r="AG11" s="49">
        <v>200</v>
      </c>
      <c r="AH11" s="630">
        <v>0.6</v>
      </c>
      <c r="AI11" s="598">
        <v>0.8</v>
      </c>
      <c r="AJ11" s="597">
        <v>200</v>
      </c>
      <c r="AK11" s="595">
        <v>0.9</v>
      </c>
      <c r="AL11" s="593">
        <v>0.9</v>
      </c>
    </row>
    <row r="12" spans="3:38" s="673" customFormat="1" ht="20.100000000000001" customHeight="1">
      <c r="C12" s="672"/>
      <c r="E12" s="672"/>
      <c r="AG12" s="49">
        <v>300</v>
      </c>
      <c r="AH12" s="630">
        <v>0.7</v>
      </c>
      <c r="AI12" s="598">
        <v>0.8</v>
      </c>
      <c r="AJ12" s="597">
        <v>300</v>
      </c>
      <c r="AK12" s="595">
        <v>0.9</v>
      </c>
      <c r="AL12" s="593">
        <v>0.9</v>
      </c>
    </row>
    <row r="13" spans="3:38" s="673" customFormat="1" ht="20.100000000000001" customHeight="1">
      <c r="C13" s="672"/>
      <c r="E13" s="672"/>
      <c r="AG13" s="49">
        <v>400</v>
      </c>
      <c r="AH13" s="631" t="s">
        <v>215</v>
      </c>
      <c r="AI13" s="631" t="s">
        <v>215</v>
      </c>
      <c r="AJ13" s="54">
        <v>400</v>
      </c>
      <c r="AK13" s="591">
        <v>1</v>
      </c>
      <c r="AL13" s="592">
        <v>1</v>
      </c>
    </row>
    <row r="14" spans="3:38" s="673" customFormat="1" ht="20.100000000000001" customHeight="1">
      <c r="C14" s="672"/>
      <c r="E14" s="672"/>
      <c r="AG14" s="49">
        <v>500</v>
      </c>
      <c r="AH14" s="631" t="s">
        <v>215</v>
      </c>
      <c r="AI14" s="631" t="s">
        <v>215</v>
      </c>
      <c r="AJ14" s="54">
        <v>500</v>
      </c>
      <c r="AK14" s="591">
        <v>1.1000000000000001</v>
      </c>
      <c r="AL14" s="592">
        <v>1.1000000000000001</v>
      </c>
    </row>
    <row r="15" spans="3:38" s="673" customFormat="1" ht="20.100000000000001" customHeight="1">
      <c r="C15" s="672"/>
      <c r="E15" s="672"/>
      <c r="AG15" s="49">
        <v>600</v>
      </c>
      <c r="AH15" s="631" t="s">
        <v>215</v>
      </c>
      <c r="AI15" s="631" t="s">
        <v>215</v>
      </c>
      <c r="AJ15" s="54">
        <v>600</v>
      </c>
      <c r="AK15" s="587">
        <v>1.2</v>
      </c>
      <c r="AL15" s="588">
        <v>1.2</v>
      </c>
    </row>
    <row r="16" spans="3:38" s="673" customFormat="1" ht="20.100000000000001" customHeight="1">
      <c r="C16" s="672"/>
      <c r="E16" s="672"/>
      <c r="AG16" s="49">
        <v>700</v>
      </c>
      <c r="AH16" s="631" t="s">
        <v>215</v>
      </c>
      <c r="AI16" s="631" t="s">
        <v>215</v>
      </c>
      <c r="AJ16" s="54">
        <v>700</v>
      </c>
      <c r="AK16" s="587">
        <v>1.5</v>
      </c>
      <c r="AL16" s="588">
        <v>1.5</v>
      </c>
    </row>
    <row r="17" spans="2:38" s="673" customFormat="1" ht="20.100000000000001" customHeight="1">
      <c r="C17" s="672"/>
      <c r="E17" s="672"/>
      <c r="AG17" s="49">
        <v>800</v>
      </c>
      <c r="AH17" s="631" t="s">
        <v>215</v>
      </c>
      <c r="AI17" s="631" t="s">
        <v>215</v>
      </c>
      <c r="AJ17" s="54">
        <v>800</v>
      </c>
      <c r="AK17" s="587">
        <v>1.6</v>
      </c>
      <c r="AL17" s="588">
        <v>1.6</v>
      </c>
    </row>
    <row r="18" spans="2:38" s="673" customFormat="1" ht="20.100000000000001" customHeight="1" thickBot="1">
      <c r="C18" s="672"/>
      <c r="E18" s="672"/>
      <c r="AG18" s="50">
        <v>900</v>
      </c>
      <c r="AH18" s="632" t="s">
        <v>215</v>
      </c>
      <c r="AI18" s="632" t="s">
        <v>215</v>
      </c>
      <c r="AJ18" s="55">
        <v>900</v>
      </c>
      <c r="AK18" s="589">
        <v>1.9</v>
      </c>
      <c r="AL18" s="590">
        <v>1.9</v>
      </c>
    </row>
    <row r="19" spans="2:38" s="673" customFormat="1" ht="20.100000000000001" customHeight="1">
      <c r="C19" s="672"/>
      <c r="E19" s="672"/>
    </row>
    <row r="20" spans="2:38" s="673" customFormat="1" ht="20.100000000000001" customHeight="1">
      <c r="C20" s="672"/>
      <c r="E20" s="672"/>
    </row>
    <row r="21" spans="2:38" s="673" customFormat="1" ht="20.100000000000001" customHeight="1">
      <c r="C21" s="672"/>
      <c r="E21" s="672"/>
    </row>
    <row r="22" spans="2:38" s="673" customFormat="1" ht="20.100000000000001" customHeight="1">
      <c r="C22" s="672"/>
      <c r="E22" s="672"/>
    </row>
    <row r="23" spans="2:38" s="673" customFormat="1" ht="20.100000000000001" customHeight="1">
      <c r="C23" s="672"/>
      <c r="E23" s="672"/>
    </row>
    <row r="24" spans="2:38" s="673" customFormat="1" ht="20.100000000000001" customHeight="1">
      <c r="C24" s="672"/>
      <c r="E24" s="672"/>
    </row>
    <row r="25" spans="2:38" s="673" customFormat="1" ht="20.100000000000001" customHeight="1">
      <c r="C25" s="672"/>
      <c r="E25" s="672"/>
    </row>
    <row r="26" spans="2:38" s="673" customFormat="1" ht="20.100000000000001" customHeight="1">
      <c r="C26" s="672"/>
      <c r="E26" s="672"/>
    </row>
    <row r="27" spans="2:38" s="673" customFormat="1" ht="20.100000000000001" customHeight="1">
      <c r="C27" s="672"/>
      <c r="E27" s="672"/>
    </row>
    <row r="28" spans="2:38" ht="13.5" customHeight="1"/>
    <row r="29" spans="2:38" ht="25.2" customHeight="1" thickBot="1">
      <c r="B29" s="177" t="s">
        <v>344</v>
      </c>
      <c r="C29" s="583"/>
      <c r="D29" s="177"/>
      <c r="T29" s="599" t="s">
        <v>157</v>
      </c>
      <c r="U29" s="2173" t="str">
        <f>表紙!$C$2</f>
        <v>東白川特2高層配水池揚水管取替工事</v>
      </c>
      <c r="V29" s="2173"/>
      <c r="W29" s="2173"/>
      <c r="X29" s="2173"/>
      <c r="Y29" s="2173"/>
      <c r="Z29" s="2173"/>
      <c r="AA29" s="2173"/>
      <c r="AB29" s="2173"/>
      <c r="AC29" s="2173"/>
      <c r="AD29" s="2173"/>
    </row>
    <row r="30" spans="2:38" s="3" customFormat="1" ht="20.100000000000001" customHeight="1">
      <c r="B30" s="2160" t="s">
        <v>202</v>
      </c>
      <c r="C30" s="2161"/>
      <c r="D30" s="2161"/>
      <c r="E30" s="2174" t="s">
        <v>558</v>
      </c>
      <c r="F30" s="2166" t="s">
        <v>209</v>
      </c>
      <c r="G30" s="2166" t="s">
        <v>325</v>
      </c>
      <c r="H30" s="2177" t="s">
        <v>326</v>
      </c>
      <c r="I30" s="2178"/>
      <c r="J30" s="2178"/>
      <c r="K30" s="2178"/>
      <c r="L30" s="2178"/>
      <c r="M30" s="2178"/>
      <c r="N30" s="2178"/>
      <c r="O30" s="2178"/>
      <c r="P30" s="2178"/>
      <c r="Q30" s="2178"/>
      <c r="R30" s="2178"/>
      <c r="S30" s="2179"/>
      <c r="T30" s="2177" t="s">
        <v>329</v>
      </c>
      <c r="U30" s="2179"/>
      <c r="V30" s="2177" t="s">
        <v>336</v>
      </c>
      <c r="W30" s="2178"/>
      <c r="X30" s="2178"/>
      <c r="Y30" s="2178"/>
      <c r="Z30" s="2178"/>
      <c r="AA30" s="2178"/>
      <c r="AB30" s="2178"/>
      <c r="AC30" s="2179"/>
      <c r="AD30" s="2154" t="s">
        <v>339</v>
      </c>
      <c r="AE30" s="157"/>
      <c r="AF30" s="157"/>
    </row>
    <row r="31" spans="2:38" s="3" customFormat="1" ht="20.100000000000001" customHeight="1">
      <c r="B31" s="2162"/>
      <c r="C31" s="2163"/>
      <c r="D31" s="2163"/>
      <c r="E31" s="2175"/>
      <c r="F31" s="2167"/>
      <c r="G31" s="2167"/>
      <c r="H31" s="2168" t="s">
        <v>327</v>
      </c>
      <c r="I31" s="2169"/>
      <c r="J31" s="2169"/>
      <c r="K31" s="2169"/>
      <c r="L31" s="2169"/>
      <c r="M31" s="2170"/>
      <c r="N31" s="2168" t="s">
        <v>328</v>
      </c>
      <c r="O31" s="2169"/>
      <c r="P31" s="2169"/>
      <c r="Q31" s="2169"/>
      <c r="R31" s="2170"/>
      <c r="S31" s="2149" t="s">
        <v>66</v>
      </c>
      <c r="T31" s="2149" t="s">
        <v>330</v>
      </c>
      <c r="U31" s="2149" t="s">
        <v>331</v>
      </c>
      <c r="V31" s="2151" t="s">
        <v>330</v>
      </c>
      <c r="W31" s="2152"/>
      <c r="X31" s="2152"/>
      <c r="Y31" s="2152"/>
      <c r="Z31" s="2153"/>
      <c r="AA31" s="2151" t="s">
        <v>331</v>
      </c>
      <c r="AB31" s="2152"/>
      <c r="AC31" s="2153"/>
      <c r="AD31" s="2155"/>
      <c r="AE31" s="157"/>
      <c r="AF31" s="157"/>
    </row>
    <row r="32" spans="2:38" s="3" customFormat="1" ht="20.100000000000001" customHeight="1">
      <c r="B32" s="2164"/>
      <c r="C32" s="2165"/>
      <c r="D32" s="2165"/>
      <c r="E32" s="2176"/>
      <c r="F32" s="2150"/>
      <c r="G32" s="2150"/>
      <c r="H32" s="164" t="s">
        <v>726</v>
      </c>
      <c r="I32" s="164" t="s">
        <v>727</v>
      </c>
      <c r="J32" s="164" t="s">
        <v>728</v>
      </c>
      <c r="K32" s="164"/>
      <c r="L32" s="600"/>
      <c r="M32" s="21" t="s">
        <v>559</v>
      </c>
      <c r="N32" s="840" t="s">
        <v>731</v>
      </c>
      <c r="O32" s="840" t="s">
        <v>729</v>
      </c>
      <c r="P32" s="840" t="s">
        <v>730</v>
      </c>
      <c r="Q32" s="841"/>
      <c r="R32" s="21" t="s">
        <v>559</v>
      </c>
      <c r="S32" s="2150"/>
      <c r="T32" s="2150"/>
      <c r="U32" s="2150"/>
      <c r="V32" s="21" t="s">
        <v>226</v>
      </c>
      <c r="W32" s="21" t="s">
        <v>332</v>
      </c>
      <c r="X32" s="21" t="s">
        <v>333</v>
      </c>
      <c r="Y32" s="21" t="s">
        <v>334</v>
      </c>
      <c r="Z32" s="21"/>
      <c r="AA32" s="21" t="s">
        <v>226</v>
      </c>
      <c r="AB32" s="21" t="s">
        <v>332</v>
      </c>
      <c r="AC32" s="21" t="s">
        <v>335</v>
      </c>
      <c r="AD32" s="2156"/>
      <c r="AE32" s="157"/>
      <c r="AF32" s="157"/>
    </row>
    <row r="33" spans="2:30" s="18" customFormat="1" ht="20.100000000000001" customHeight="1">
      <c r="B33" s="2180" t="s">
        <v>337</v>
      </c>
      <c r="C33" s="2181"/>
      <c r="D33" s="2181"/>
      <c r="E33" s="2181"/>
      <c r="F33" s="2181"/>
      <c r="G33" s="2181"/>
      <c r="H33" s="2181"/>
      <c r="I33" s="2181"/>
      <c r="J33" s="2181"/>
      <c r="K33" s="2181"/>
      <c r="L33" s="2181"/>
      <c r="M33" s="2181"/>
      <c r="N33" s="2181"/>
      <c r="O33" s="2181"/>
      <c r="P33" s="2181"/>
      <c r="Q33" s="2181"/>
      <c r="R33" s="2181"/>
      <c r="S33" s="2181"/>
      <c r="T33" s="2181"/>
      <c r="U33" s="2181"/>
      <c r="V33" s="2181"/>
      <c r="W33" s="2181"/>
      <c r="X33" s="2181"/>
      <c r="Y33" s="2181"/>
      <c r="Z33" s="2181"/>
      <c r="AA33" s="2181"/>
      <c r="AB33" s="2181"/>
      <c r="AC33" s="2181"/>
      <c r="AD33" s="2182"/>
    </row>
    <row r="34" spans="2:30" ht="20.100000000000001" customHeight="1">
      <c r="B34" s="584" t="s">
        <v>719</v>
      </c>
      <c r="C34" s="585" t="str">
        <f t="shared" ref="C34:C37" si="0">IF(B34="","","→")</f>
        <v>→</v>
      </c>
      <c r="D34" s="601" t="s">
        <v>719</v>
      </c>
      <c r="E34" s="602" t="s">
        <v>295</v>
      </c>
      <c r="F34" s="165">
        <v>0.9</v>
      </c>
      <c r="G34" s="46">
        <f>S34</f>
        <v>1.5</v>
      </c>
      <c r="H34" s="45"/>
      <c r="I34" s="45"/>
      <c r="J34" s="45">
        <v>1.5</v>
      </c>
      <c r="K34" s="45"/>
      <c r="L34" s="45"/>
      <c r="M34" s="46">
        <f>SUM(H34:L34)</f>
        <v>1.5</v>
      </c>
      <c r="N34" s="45"/>
      <c r="O34" s="45"/>
      <c r="P34" s="45"/>
      <c r="Q34" s="45"/>
      <c r="R34" s="46">
        <f>SUM(N34:Q34)</f>
        <v>0</v>
      </c>
      <c r="S34" s="46">
        <f>M34+R34</f>
        <v>1.5</v>
      </c>
      <c r="T34" s="45">
        <f>S34-AD34*0.5</f>
        <v>1</v>
      </c>
      <c r="U34" s="45">
        <f>S34-AD34*0.5</f>
        <v>1</v>
      </c>
      <c r="V34" s="169"/>
      <c r="W34" s="169">
        <v>1</v>
      </c>
      <c r="X34" s="169"/>
      <c r="Y34" s="169"/>
      <c r="Z34" s="169"/>
      <c r="AA34" s="169"/>
      <c r="AB34" s="169">
        <v>1</v>
      </c>
      <c r="AC34" s="169"/>
      <c r="AD34" s="170">
        <v>1</v>
      </c>
    </row>
    <row r="35" spans="2:30" ht="20.100000000000001" customHeight="1">
      <c r="B35" s="584" t="s">
        <v>719</v>
      </c>
      <c r="C35" s="585" t="str">
        <f t="shared" si="0"/>
        <v>→</v>
      </c>
      <c r="D35" s="601" t="s">
        <v>720</v>
      </c>
      <c r="E35" s="602" t="s">
        <v>295</v>
      </c>
      <c r="F35" s="165">
        <v>1</v>
      </c>
      <c r="G35" s="46">
        <f t="shared" ref="G35:G40" si="1">S35</f>
        <v>233.5</v>
      </c>
      <c r="H35" s="557"/>
      <c r="I35" s="557">
        <v>206.3</v>
      </c>
      <c r="J35" s="557">
        <v>27.2</v>
      </c>
      <c r="K35" s="557"/>
      <c r="L35" s="557"/>
      <c r="M35" s="46">
        <f t="shared" ref="M35:M40" si="2">SUM(H35:L35)</f>
        <v>233.5</v>
      </c>
      <c r="N35" s="557"/>
      <c r="O35" s="557"/>
      <c r="P35" s="557"/>
      <c r="Q35" s="557"/>
      <c r="R35" s="46">
        <f t="shared" ref="R35:R40" si="3">SUM(N35:Q35)</f>
        <v>0</v>
      </c>
      <c r="S35" s="46">
        <f t="shared" ref="S35:S40" si="4">M35+R35</f>
        <v>233.5</v>
      </c>
      <c r="T35" s="557">
        <f>S35-AD35*0.5</f>
        <v>233.5</v>
      </c>
      <c r="U35" s="557">
        <f>S35-AD35*0.5</f>
        <v>233.5</v>
      </c>
      <c r="V35" s="558">
        <v>1</v>
      </c>
      <c r="W35" s="558">
        <v>2</v>
      </c>
      <c r="X35" s="558"/>
      <c r="Y35" s="558"/>
      <c r="Z35" s="558"/>
      <c r="AA35" s="558"/>
      <c r="AB35" s="558"/>
      <c r="AC35" s="558"/>
      <c r="AD35" s="559"/>
    </row>
    <row r="36" spans="2:30" ht="20.100000000000001" customHeight="1">
      <c r="B36" s="584" t="s">
        <v>719</v>
      </c>
      <c r="C36" s="585" t="str">
        <f t="shared" si="0"/>
        <v>→</v>
      </c>
      <c r="D36" s="601">
        <v>400</v>
      </c>
      <c r="E36" s="602" t="s">
        <v>295</v>
      </c>
      <c r="F36" s="165">
        <v>1</v>
      </c>
      <c r="G36" s="46">
        <f t="shared" si="1"/>
        <v>86.6</v>
      </c>
      <c r="H36" s="45">
        <v>5.6</v>
      </c>
      <c r="I36" s="45">
        <v>78.2</v>
      </c>
      <c r="J36" s="45">
        <v>2.8</v>
      </c>
      <c r="K36" s="45"/>
      <c r="L36" s="45"/>
      <c r="M36" s="46">
        <f t="shared" si="2"/>
        <v>86.6</v>
      </c>
      <c r="N36" s="45"/>
      <c r="O36" s="45"/>
      <c r="P36" s="45"/>
      <c r="Q36" s="45"/>
      <c r="R36" s="46">
        <f t="shared" si="3"/>
        <v>0</v>
      </c>
      <c r="S36" s="46">
        <f t="shared" si="4"/>
        <v>86.6</v>
      </c>
      <c r="T36" s="45">
        <f>S36-AD36*0.5</f>
        <v>86.6</v>
      </c>
      <c r="U36" s="45">
        <f>S36-AD36*0.5</f>
        <v>86.6</v>
      </c>
      <c r="V36" s="169"/>
      <c r="W36" s="169"/>
      <c r="X36" s="169"/>
      <c r="Y36" s="169"/>
      <c r="Z36" s="169"/>
      <c r="AA36" s="169">
        <v>1</v>
      </c>
      <c r="AB36" s="169"/>
      <c r="AC36" s="169"/>
      <c r="AD36" s="170"/>
    </row>
    <row r="37" spans="2:30" ht="20.100000000000001" customHeight="1">
      <c r="B37" s="584" t="s">
        <v>720</v>
      </c>
      <c r="C37" s="585" t="str">
        <f t="shared" si="0"/>
        <v>→</v>
      </c>
      <c r="D37" s="601">
        <v>400</v>
      </c>
      <c r="E37" s="602" t="s">
        <v>295</v>
      </c>
      <c r="F37" s="165">
        <v>1</v>
      </c>
      <c r="G37" s="46">
        <f t="shared" si="1"/>
        <v>448.03</v>
      </c>
      <c r="H37" s="557"/>
      <c r="I37" s="557">
        <v>448.03</v>
      </c>
      <c r="J37" s="557"/>
      <c r="K37" s="557"/>
      <c r="L37" s="557"/>
      <c r="M37" s="46">
        <f t="shared" si="2"/>
        <v>448.03</v>
      </c>
      <c r="N37" s="557"/>
      <c r="O37" s="557"/>
      <c r="P37" s="557"/>
      <c r="Q37" s="557"/>
      <c r="R37" s="46">
        <f t="shared" si="3"/>
        <v>0</v>
      </c>
      <c r="S37" s="46">
        <f t="shared" si="4"/>
        <v>448.03</v>
      </c>
      <c r="T37" s="557">
        <f>S37-AD37*0.8</f>
        <v>448.03</v>
      </c>
      <c r="U37" s="557">
        <f>S37-AD37*0.8</f>
        <v>448.03</v>
      </c>
      <c r="V37" s="558">
        <v>7</v>
      </c>
      <c r="W37" s="558">
        <v>7</v>
      </c>
      <c r="X37" s="558"/>
      <c r="Y37" s="558"/>
      <c r="Z37" s="558"/>
      <c r="AA37" s="558">
        <v>4</v>
      </c>
      <c r="AB37" s="558">
        <v>1</v>
      </c>
      <c r="AC37" s="558"/>
      <c r="AD37" s="559"/>
    </row>
    <row r="38" spans="2:30" ht="20.100000000000001" customHeight="1">
      <c r="B38" s="584"/>
      <c r="C38" s="585"/>
      <c r="D38" s="601"/>
      <c r="E38" s="602"/>
      <c r="F38" s="165">
        <f t="shared" ref="F38" si="5">IF(B38="",0,IF(E38="有",MAX(VLOOKUP(B38,掘削幅矢板,3,FALSE),VLOOKUP(D38,掘削幅矢板,2,FALSE)),MAX(VLOOKUP(B38,掘削幅,3,FALSE),VLOOKUP(D38,掘削幅,2,FALSE))))</f>
        <v>0</v>
      </c>
      <c r="G38" s="46">
        <f t="shared" si="1"/>
        <v>0</v>
      </c>
      <c r="H38" s="45"/>
      <c r="I38" s="45"/>
      <c r="J38" s="45"/>
      <c r="K38" s="45"/>
      <c r="L38" s="45"/>
      <c r="M38" s="46">
        <f t="shared" si="2"/>
        <v>0</v>
      </c>
      <c r="N38" s="45"/>
      <c r="O38" s="45"/>
      <c r="P38" s="45"/>
      <c r="Q38" s="45"/>
      <c r="R38" s="46">
        <f t="shared" si="3"/>
        <v>0</v>
      </c>
      <c r="S38" s="46">
        <f t="shared" si="4"/>
        <v>0</v>
      </c>
      <c r="T38" s="45"/>
      <c r="U38" s="45"/>
      <c r="V38" s="169"/>
      <c r="W38" s="169"/>
      <c r="X38" s="169"/>
      <c r="Y38" s="169"/>
      <c r="Z38" s="169"/>
      <c r="AA38" s="169"/>
      <c r="AB38" s="169"/>
      <c r="AC38" s="169"/>
      <c r="AD38" s="170"/>
    </row>
    <row r="39" spans="2:30" ht="20.100000000000001" customHeight="1">
      <c r="B39" s="2147" t="s">
        <v>748</v>
      </c>
      <c r="C39" s="2148"/>
      <c r="D39" s="2148"/>
      <c r="E39" s="602"/>
      <c r="F39" s="165"/>
      <c r="G39" s="46">
        <f t="shared" si="1"/>
        <v>0</v>
      </c>
      <c r="H39" s="557"/>
      <c r="I39" s="557"/>
      <c r="J39" s="557"/>
      <c r="K39" s="557"/>
      <c r="L39" s="557"/>
      <c r="M39" s="46">
        <f t="shared" si="2"/>
        <v>0</v>
      </c>
      <c r="N39" s="557"/>
      <c r="O39" s="557"/>
      <c r="P39" s="557"/>
      <c r="Q39" s="557"/>
      <c r="R39" s="46">
        <f t="shared" si="3"/>
        <v>0</v>
      </c>
      <c r="S39" s="46">
        <f t="shared" si="4"/>
        <v>0</v>
      </c>
      <c r="T39" s="557">
        <f>4.7*2</f>
        <v>9.4</v>
      </c>
      <c r="U39" s="557"/>
      <c r="V39" s="558"/>
      <c r="W39" s="558"/>
      <c r="X39" s="558"/>
      <c r="Y39" s="558"/>
      <c r="Z39" s="558"/>
      <c r="AA39" s="558"/>
      <c r="AB39" s="558"/>
      <c r="AC39" s="558"/>
      <c r="AD39" s="559"/>
    </row>
    <row r="40" spans="2:30" ht="20.100000000000001" customHeight="1">
      <c r="B40" s="2147" t="s">
        <v>748</v>
      </c>
      <c r="C40" s="2148"/>
      <c r="D40" s="2148"/>
      <c r="E40" s="602"/>
      <c r="F40" s="165"/>
      <c r="G40" s="46">
        <f t="shared" si="1"/>
        <v>0</v>
      </c>
      <c r="H40" s="45"/>
      <c r="I40" s="45"/>
      <c r="J40" s="45"/>
      <c r="K40" s="45"/>
      <c r="L40" s="45"/>
      <c r="M40" s="46">
        <f t="shared" si="2"/>
        <v>0</v>
      </c>
      <c r="N40" s="45"/>
      <c r="O40" s="45"/>
      <c r="P40" s="45"/>
      <c r="Q40" s="45"/>
      <c r="R40" s="46">
        <f t="shared" si="3"/>
        <v>0</v>
      </c>
      <c r="S40" s="46">
        <f t="shared" si="4"/>
        <v>0</v>
      </c>
      <c r="T40" s="45">
        <f>(233.5+86.6+446.8)*2</f>
        <v>1533.8000000000002</v>
      </c>
      <c r="U40" s="45"/>
      <c r="V40" s="169"/>
      <c r="W40" s="169"/>
      <c r="X40" s="169"/>
      <c r="Y40" s="169"/>
      <c r="Z40" s="169"/>
      <c r="AA40" s="169"/>
      <c r="AB40" s="169"/>
      <c r="AC40" s="169"/>
      <c r="AD40" s="170"/>
    </row>
    <row r="41" spans="2:30" s="18" customFormat="1" ht="20.100000000000001" customHeight="1">
      <c r="B41" s="2157" t="s">
        <v>553</v>
      </c>
      <c r="C41" s="2158"/>
      <c r="D41" s="2158"/>
      <c r="E41" s="2158"/>
      <c r="F41" s="2158"/>
      <c r="G41" s="2158"/>
      <c r="H41" s="2158"/>
      <c r="I41" s="2158"/>
      <c r="J41" s="2158"/>
      <c r="K41" s="2158"/>
      <c r="L41" s="2158"/>
      <c r="M41" s="2158"/>
      <c r="N41" s="2158"/>
      <c r="O41" s="2158"/>
      <c r="P41" s="2158"/>
      <c r="Q41" s="2158"/>
      <c r="R41" s="2158"/>
      <c r="S41" s="2158"/>
      <c r="T41" s="2158"/>
      <c r="U41" s="2158"/>
      <c r="V41" s="2158"/>
      <c r="W41" s="2158"/>
      <c r="X41" s="2158"/>
      <c r="Y41" s="2158"/>
      <c r="Z41" s="2158"/>
      <c r="AA41" s="2158"/>
      <c r="AB41" s="2158"/>
      <c r="AC41" s="2158"/>
      <c r="AD41" s="2159"/>
    </row>
    <row r="42" spans="2:30" ht="20.100000000000001" customHeight="1">
      <c r="B42" s="2147" t="s">
        <v>721</v>
      </c>
      <c r="C42" s="2148"/>
      <c r="D42" s="2148"/>
      <c r="E42" s="602" t="s">
        <v>295</v>
      </c>
      <c r="F42" s="165">
        <v>0.9</v>
      </c>
      <c r="G42" s="46">
        <f>S42</f>
        <v>1.6</v>
      </c>
      <c r="H42" s="167"/>
      <c r="I42" s="167">
        <v>1.6</v>
      </c>
      <c r="J42" s="167"/>
      <c r="K42" s="167"/>
      <c r="L42" s="167"/>
      <c r="M42" s="46">
        <f t="shared" ref="M42:M48" si="6">SUM(H42:L42)</f>
        <v>1.6</v>
      </c>
      <c r="N42" s="167"/>
      <c r="O42" s="167"/>
      <c r="P42" s="167"/>
      <c r="Q42" s="167"/>
      <c r="R42" s="46">
        <f t="shared" ref="R42:R48" si="7">SUM(N42:Q42)</f>
        <v>0</v>
      </c>
      <c r="S42" s="46">
        <f t="shared" ref="S42:S48" si="8">M42+R42</f>
        <v>1.6</v>
      </c>
      <c r="T42" s="167">
        <f>S42-AD42*0.5</f>
        <v>1.1000000000000001</v>
      </c>
      <c r="U42" s="167"/>
      <c r="V42" s="171"/>
      <c r="W42" s="171"/>
      <c r="X42" s="171"/>
      <c r="Y42" s="171"/>
      <c r="Z42" s="171"/>
      <c r="AA42" s="171"/>
      <c r="AB42" s="171"/>
      <c r="AC42" s="171"/>
      <c r="AD42" s="172">
        <v>1</v>
      </c>
    </row>
    <row r="43" spans="2:30" ht="20.100000000000001" customHeight="1">
      <c r="B43" s="2147" t="s">
        <v>720</v>
      </c>
      <c r="C43" s="2148"/>
      <c r="D43" s="2148"/>
      <c r="E43" s="602" t="s">
        <v>295</v>
      </c>
      <c r="F43" s="165">
        <v>1</v>
      </c>
      <c r="G43" s="46">
        <f t="shared" ref="G43:G48" si="9">S43</f>
        <v>225.79999999999998</v>
      </c>
      <c r="H43" s="168"/>
      <c r="I43" s="168">
        <v>222.1</v>
      </c>
      <c r="J43" s="168">
        <v>3.7</v>
      </c>
      <c r="K43" s="168"/>
      <c r="L43" s="168"/>
      <c r="M43" s="46">
        <f t="shared" si="6"/>
        <v>225.79999999999998</v>
      </c>
      <c r="N43" s="168"/>
      <c r="O43" s="168"/>
      <c r="P43" s="168"/>
      <c r="Q43" s="168"/>
      <c r="R43" s="46">
        <f t="shared" si="7"/>
        <v>0</v>
      </c>
      <c r="S43" s="46">
        <f t="shared" si="8"/>
        <v>225.79999999999998</v>
      </c>
      <c r="T43" s="168">
        <f>S43</f>
        <v>225.79999999999998</v>
      </c>
      <c r="U43" s="168"/>
      <c r="V43" s="173">
        <v>6</v>
      </c>
      <c r="W43" s="173">
        <v>1</v>
      </c>
      <c r="X43" s="173"/>
      <c r="Y43" s="173"/>
      <c r="Z43" s="173"/>
      <c r="AA43" s="173"/>
      <c r="AB43" s="173"/>
      <c r="AC43" s="173"/>
      <c r="AD43" s="174"/>
    </row>
    <row r="44" spans="2:30" ht="20.100000000000001" customHeight="1">
      <c r="B44" s="2147">
        <v>400</v>
      </c>
      <c r="C44" s="2148"/>
      <c r="D44" s="2148"/>
      <c r="E44" s="602" t="s">
        <v>295</v>
      </c>
      <c r="F44" s="165">
        <f t="shared" ref="F44:F47" si="10">IF(B44="",0,IF(E44="有",VLOOKUP(B44,掘削幅矢板,2,FALSE),VLOOKUP(B44,掘削幅,2,FALSE)))</f>
        <v>1</v>
      </c>
      <c r="G44" s="46">
        <f t="shared" si="9"/>
        <v>105.2</v>
      </c>
      <c r="H44" s="167">
        <v>72.3</v>
      </c>
      <c r="I44" s="167">
        <v>21.2</v>
      </c>
      <c r="J44" s="167"/>
      <c r="K44" s="167"/>
      <c r="L44" s="167"/>
      <c r="M44" s="46">
        <f t="shared" si="6"/>
        <v>93.5</v>
      </c>
      <c r="N44" s="167"/>
      <c r="O44" s="167">
        <v>2.7</v>
      </c>
      <c r="P44" s="167">
        <v>9</v>
      </c>
      <c r="Q44" s="167"/>
      <c r="R44" s="46">
        <f t="shared" si="7"/>
        <v>11.7</v>
      </c>
      <c r="S44" s="46">
        <f t="shared" si="8"/>
        <v>105.2</v>
      </c>
      <c r="T44" s="167">
        <f>S44-X44*0.47-Y44*0.47-AD44*0.8</f>
        <v>103.46000000000001</v>
      </c>
      <c r="U44" s="167"/>
      <c r="V44" s="171">
        <v>3</v>
      </c>
      <c r="W44" s="171">
        <v>2</v>
      </c>
      <c r="X44" s="171">
        <v>1</v>
      </c>
      <c r="Y44" s="171">
        <v>1</v>
      </c>
      <c r="Z44" s="171"/>
      <c r="AA44" s="171"/>
      <c r="AB44" s="171"/>
      <c r="AC44" s="171"/>
      <c r="AD44" s="172">
        <v>1</v>
      </c>
    </row>
    <row r="45" spans="2:30" ht="20.100000000000001" customHeight="1">
      <c r="B45" s="2147">
        <v>200</v>
      </c>
      <c r="C45" s="2148"/>
      <c r="D45" s="2148"/>
      <c r="E45" s="602"/>
      <c r="F45" s="165">
        <f t="shared" si="10"/>
        <v>0.6</v>
      </c>
      <c r="G45" s="46">
        <f t="shared" si="9"/>
        <v>42.09</v>
      </c>
      <c r="H45" s="168"/>
      <c r="I45" s="168">
        <v>34.75</v>
      </c>
      <c r="J45" s="168"/>
      <c r="K45" s="168"/>
      <c r="L45" s="168"/>
      <c r="M45" s="46">
        <f t="shared" si="6"/>
        <v>34.75</v>
      </c>
      <c r="N45" s="168"/>
      <c r="O45" s="168"/>
      <c r="P45" s="168">
        <v>7.34</v>
      </c>
      <c r="Q45" s="168"/>
      <c r="R45" s="46">
        <f t="shared" si="7"/>
        <v>7.34</v>
      </c>
      <c r="S45" s="46">
        <f t="shared" si="8"/>
        <v>42.09</v>
      </c>
      <c r="T45" s="168">
        <f>S45-X45*0.3-Y45*0.3-AD45*0.5</f>
        <v>41.190000000000005</v>
      </c>
      <c r="U45" s="168"/>
      <c r="V45" s="173"/>
      <c r="W45" s="173"/>
      <c r="X45" s="173">
        <v>2</v>
      </c>
      <c r="Y45" s="173">
        <v>1</v>
      </c>
      <c r="Z45" s="173"/>
      <c r="AA45" s="173"/>
      <c r="AB45" s="173"/>
      <c r="AC45" s="173"/>
      <c r="AD45" s="174"/>
    </row>
    <row r="46" spans="2:30" ht="20.100000000000001" customHeight="1">
      <c r="B46" s="2147">
        <v>300</v>
      </c>
      <c r="C46" s="2148"/>
      <c r="D46" s="2148"/>
      <c r="E46" s="602"/>
      <c r="F46" s="165">
        <f t="shared" si="10"/>
        <v>0.7</v>
      </c>
      <c r="G46" s="46">
        <f t="shared" si="9"/>
        <v>1.5150000000000001</v>
      </c>
      <c r="H46" s="167"/>
      <c r="I46" s="167">
        <v>1.01</v>
      </c>
      <c r="J46" s="167"/>
      <c r="K46" s="167"/>
      <c r="L46" s="167"/>
      <c r="M46" s="46">
        <f t="shared" si="6"/>
        <v>1.01</v>
      </c>
      <c r="N46" s="167"/>
      <c r="O46" s="167"/>
      <c r="P46" s="167">
        <v>0.505</v>
      </c>
      <c r="Q46" s="167"/>
      <c r="R46" s="46">
        <f t="shared" si="7"/>
        <v>0.505</v>
      </c>
      <c r="S46" s="46">
        <f t="shared" si="8"/>
        <v>1.5150000000000001</v>
      </c>
      <c r="T46" s="167">
        <f>S46-X46*0.4-Y46*0.4-AD46*0.5</f>
        <v>1.5150000000000001</v>
      </c>
      <c r="U46" s="167"/>
      <c r="V46" s="171"/>
      <c r="W46" s="171"/>
      <c r="X46" s="171"/>
      <c r="Y46" s="171"/>
      <c r="Z46" s="171"/>
      <c r="AA46" s="171"/>
      <c r="AB46" s="171"/>
      <c r="AC46" s="171"/>
      <c r="AD46" s="172"/>
    </row>
    <row r="47" spans="2:30" ht="20.100000000000001" customHeight="1">
      <c r="B47" s="2147"/>
      <c r="C47" s="2148"/>
      <c r="D47" s="2148"/>
      <c r="E47" s="602"/>
      <c r="F47" s="165">
        <f t="shared" si="10"/>
        <v>0</v>
      </c>
      <c r="G47" s="46">
        <f t="shared" si="9"/>
        <v>0</v>
      </c>
      <c r="H47" s="168"/>
      <c r="I47" s="168"/>
      <c r="J47" s="168"/>
      <c r="K47" s="168"/>
      <c r="L47" s="168"/>
      <c r="M47" s="46">
        <f t="shared" si="6"/>
        <v>0</v>
      </c>
      <c r="N47" s="168"/>
      <c r="O47" s="168"/>
      <c r="P47" s="168"/>
      <c r="Q47" s="168"/>
      <c r="R47" s="46">
        <f t="shared" si="7"/>
        <v>0</v>
      </c>
      <c r="S47" s="46">
        <f t="shared" si="8"/>
        <v>0</v>
      </c>
      <c r="T47" s="168"/>
      <c r="U47" s="168"/>
      <c r="V47" s="173"/>
      <c r="W47" s="173"/>
      <c r="X47" s="173"/>
      <c r="Y47" s="173"/>
      <c r="Z47" s="173"/>
      <c r="AA47" s="173"/>
      <c r="AB47" s="173"/>
      <c r="AC47" s="173"/>
      <c r="AD47" s="174"/>
    </row>
    <row r="48" spans="2:30" ht="20.100000000000001" customHeight="1">
      <c r="B48" s="2147" t="s">
        <v>748</v>
      </c>
      <c r="C48" s="2148"/>
      <c r="D48" s="2148"/>
      <c r="E48" s="602"/>
      <c r="F48" s="165"/>
      <c r="G48" s="46">
        <f t="shared" si="9"/>
        <v>0</v>
      </c>
      <c r="H48" s="167"/>
      <c r="I48" s="167"/>
      <c r="J48" s="167"/>
      <c r="K48" s="167"/>
      <c r="L48" s="167"/>
      <c r="M48" s="46">
        <f t="shared" si="6"/>
        <v>0</v>
      </c>
      <c r="N48" s="167"/>
      <c r="O48" s="167"/>
      <c r="P48" s="167"/>
      <c r="Q48" s="167"/>
      <c r="R48" s="46">
        <f t="shared" si="7"/>
        <v>0</v>
      </c>
      <c r="S48" s="46">
        <f t="shared" si="8"/>
        <v>0</v>
      </c>
      <c r="T48" s="167">
        <f>(214.1+93.7)*2</f>
        <v>615.6</v>
      </c>
      <c r="U48" s="167"/>
      <c r="V48" s="171"/>
      <c r="W48" s="171"/>
      <c r="X48" s="171"/>
      <c r="Y48" s="171"/>
      <c r="Z48" s="171"/>
      <c r="AA48" s="171"/>
      <c r="AB48" s="171"/>
      <c r="AC48" s="171"/>
      <c r="AD48" s="172"/>
    </row>
    <row r="49" spans="2:30" s="18" customFormat="1" ht="20.100000000000001" customHeight="1">
      <c r="B49" s="2157" t="s">
        <v>554</v>
      </c>
      <c r="C49" s="2158"/>
      <c r="D49" s="2158"/>
      <c r="E49" s="2158"/>
      <c r="F49" s="2158"/>
      <c r="G49" s="2158"/>
      <c r="H49" s="2158"/>
      <c r="I49" s="2158"/>
      <c r="J49" s="2158"/>
      <c r="K49" s="2158"/>
      <c r="L49" s="2158"/>
      <c r="M49" s="2158"/>
      <c r="N49" s="2158"/>
      <c r="O49" s="2158"/>
      <c r="P49" s="2158"/>
      <c r="Q49" s="2158"/>
      <c r="R49" s="2158"/>
      <c r="S49" s="2158"/>
      <c r="T49" s="2158"/>
      <c r="U49" s="2158"/>
      <c r="V49" s="2158"/>
      <c r="W49" s="2158"/>
      <c r="X49" s="2158"/>
      <c r="Y49" s="2158"/>
      <c r="Z49" s="2158"/>
      <c r="AA49" s="2158"/>
      <c r="AB49" s="2158"/>
      <c r="AC49" s="2158"/>
      <c r="AD49" s="2159"/>
    </row>
    <row r="50" spans="2:30" ht="20.100000000000001" customHeight="1">
      <c r="B50" s="2147" t="s">
        <v>722</v>
      </c>
      <c r="C50" s="2148"/>
      <c r="D50" s="2148"/>
      <c r="E50" s="602"/>
      <c r="F50" s="165">
        <v>0.8</v>
      </c>
      <c r="G50" s="46">
        <f>S50</f>
        <v>3</v>
      </c>
      <c r="H50" s="45">
        <v>3</v>
      </c>
      <c r="I50" s="45"/>
      <c r="J50" s="45"/>
      <c r="K50" s="45"/>
      <c r="L50" s="45"/>
      <c r="M50" s="46">
        <f>SUM(H50:L50)</f>
        <v>3</v>
      </c>
      <c r="N50" s="45"/>
      <c r="O50" s="45"/>
      <c r="P50" s="45"/>
      <c r="Q50" s="45"/>
      <c r="R50" s="46">
        <f>SUM(N50:Q50)</f>
        <v>0</v>
      </c>
      <c r="S50" s="46">
        <f>M50+R50</f>
        <v>3</v>
      </c>
      <c r="T50" s="45"/>
      <c r="U50" s="45">
        <f>S50-AD50*0.5</f>
        <v>2.5</v>
      </c>
      <c r="V50" s="169"/>
      <c r="W50" s="169"/>
      <c r="X50" s="169"/>
      <c r="Y50" s="169"/>
      <c r="Z50" s="169"/>
      <c r="AA50" s="169"/>
      <c r="AB50" s="169"/>
      <c r="AC50" s="169"/>
      <c r="AD50" s="170">
        <v>1</v>
      </c>
    </row>
    <row r="51" spans="2:30" ht="20.100000000000001" customHeight="1">
      <c r="B51" s="2147" t="s">
        <v>723</v>
      </c>
      <c r="C51" s="2148"/>
      <c r="D51" s="2148"/>
      <c r="E51" s="602"/>
      <c r="F51" s="165">
        <v>0.8</v>
      </c>
      <c r="G51" s="46">
        <f t="shared" ref="G51:G56" si="11">S51</f>
        <v>703.3</v>
      </c>
      <c r="H51" s="557">
        <v>229.9</v>
      </c>
      <c r="I51" s="557">
        <v>441.4</v>
      </c>
      <c r="J51" s="557">
        <v>29.8</v>
      </c>
      <c r="K51" s="557"/>
      <c r="L51" s="557"/>
      <c r="M51" s="46">
        <f t="shared" ref="M51:M56" si="12">SUM(H51:L51)</f>
        <v>701.09999999999991</v>
      </c>
      <c r="N51" s="557">
        <v>2.2000000000000002</v>
      </c>
      <c r="O51" s="557"/>
      <c r="P51" s="557"/>
      <c r="Q51" s="557"/>
      <c r="R51" s="46">
        <f t="shared" ref="R51:R56" si="13">SUM(N51:Q51)</f>
        <v>2.2000000000000002</v>
      </c>
      <c r="S51" s="46">
        <f t="shared" ref="S51:S56" si="14">M51+R51</f>
        <v>703.3</v>
      </c>
      <c r="T51" s="557"/>
      <c r="U51" s="557">
        <f>S51-AD51*0.5</f>
        <v>702.3</v>
      </c>
      <c r="V51" s="558"/>
      <c r="W51" s="558"/>
      <c r="X51" s="558"/>
      <c r="Y51" s="558"/>
      <c r="Z51" s="558"/>
      <c r="AA51" s="558">
        <v>2</v>
      </c>
      <c r="AB51" s="558">
        <v>3</v>
      </c>
      <c r="AC51" s="558"/>
      <c r="AD51" s="559">
        <v>2</v>
      </c>
    </row>
    <row r="52" spans="2:30" ht="20.100000000000001" customHeight="1">
      <c r="B52" s="2147" t="s">
        <v>720</v>
      </c>
      <c r="C52" s="2148"/>
      <c r="D52" s="2148"/>
      <c r="E52" s="602" t="s">
        <v>295</v>
      </c>
      <c r="F52" s="165">
        <v>1</v>
      </c>
      <c r="G52" s="46">
        <f t="shared" si="11"/>
        <v>12.799999999999999</v>
      </c>
      <c r="H52" s="45">
        <v>5.0999999999999996</v>
      </c>
      <c r="I52" s="45">
        <v>3.6</v>
      </c>
      <c r="J52" s="45"/>
      <c r="K52" s="45"/>
      <c r="L52" s="45"/>
      <c r="M52" s="46">
        <f t="shared" si="12"/>
        <v>8.6999999999999993</v>
      </c>
      <c r="N52" s="45"/>
      <c r="O52" s="45">
        <v>4.0999999999999996</v>
      </c>
      <c r="P52" s="45"/>
      <c r="Q52" s="45"/>
      <c r="R52" s="46">
        <f t="shared" si="13"/>
        <v>4.0999999999999996</v>
      </c>
      <c r="S52" s="46">
        <f t="shared" si="14"/>
        <v>12.799999999999999</v>
      </c>
      <c r="T52" s="45"/>
      <c r="U52" s="45">
        <f>S52-AD52*0.8</f>
        <v>11.2</v>
      </c>
      <c r="V52" s="169"/>
      <c r="W52" s="169"/>
      <c r="X52" s="169"/>
      <c r="Y52" s="169"/>
      <c r="Z52" s="169"/>
      <c r="AA52" s="169"/>
      <c r="AB52" s="169"/>
      <c r="AC52" s="169"/>
      <c r="AD52" s="170">
        <v>2</v>
      </c>
    </row>
    <row r="53" spans="2:30" ht="20.100000000000001" customHeight="1">
      <c r="B53" s="2147" t="s">
        <v>724</v>
      </c>
      <c r="C53" s="2148"/>
      <c r="D53" s="2148"/>
      <c r="E53" s="602"/>
      <c r="F53" s="165"/>
      <c r="G53" s="46">
        <f t="shared" si="11"/>
        <v>0</v>
      </c>
      <c r="H53" s="557"/>
      <c r="I53" s="557"/>
      <c r="J53" s="557"/>
      <c r="K53" s="557"/>
      <c r="L53" s="557"/>
      <c r="M53" s="46">
        <f t="shared" si="12"/>
        <v>0</v>
      </c>
      <c r="N53" s="557"/>
      <c r="O53" s="557"/>
      <c r="P53" s="557"/>
      <c r="Q53" s="557"/>
      <c r="R53" s="46">
        <f t="shared" si="13"/>
        <v>0</v>
      </c>
      <c r="S53" s="46">
        <f t="shared" si="14"/>
        <v>0</v>
      </c>
      <c r="T53" s="557"/>
      <c r="U53" s="557">
        <f>(21.9+183.9)*2</f>
        <v>411.6</v>
      </c>
      <c r="V53" s="558"/>
      <c r="W53" s="558"/>
      <c r="X53" s="558"/>
      <c r="Y53" s="558"/>
      <c r="Z53" s="558"/>
      <c r="AA53" s="558"/>
      <c r="AB53" s="558"/>
      <c r="AC53" s="558"/>
      <c r="AD53" s="559"/>
    </row>
    <row r="54" spans="2:30" ht="20.100000000000001" customHeight="1">
      <c r="B54" s="2147" t="s">
        <v>724</v>
      </c>
      <c r="C54" s="2148"/>
      <c r="D54" s="2148"/>
      <c r="E54" s="602"/>
      <c r="F54" s="165"/>
      <c r="G54" s="46">
        <f t="shared" si="11"/>
        <v>0</v>
      </c>
      <c r="H54" s="45"/>
      <c r="I54" s="45"/>
      <c r="J54" s="45"/>
      <c r="K54" s="45"/>
      <c r="L54" s="45"/>
      <c r="M54" s="46">
        <f t="shared" si="12"/>
        <v>0</v>
      </c>
      <c r="N54" s="45"/>
      <c r="O54" s="45"/>
      <c r="P54" s="45"/>
      <c r="Q54" s="45"/>
      <c r="R54" s="46">
        <f t="shared" si="13"/>
        <v>0</v>
      </c>
      <c r="S54" s="46">
        <f t="shared" si="14"/>
        <v>0</v>
      </c>
      <c r="T54" s="45"/>
      <c r="U54" s="45">
        <f>(3.6+5.6+87.6)*2</f>
        <v>193.6</v>
      </c>
      <c r="V54" s="169"/>
      <c r="W54" s="169"/>
      <c r="X54" s="169"/>
      <c r="Y54" s="169"/>
      <c r="Z54" s="169"/>
      <c r="AA54" s="169"/>
      <c r="AB54" s="169"/>
      <c r="AC54" s="169"/>
      <c r="AD54" s="170"/>
    </row>
    <row r="55" spans="2:30" ht="20.100000000000001" customHeight="1">
      <c r="B55" s="2147" t="s">
        <v>724</v>
      </c>
      <c r="C55" s="2148"/>
      <c r="D55" s="2148"/>
      <c r="E55" s="602"/>
      <c r="F55" s="165">
        <v>0.8</v>
      </c>
      <c r="G55" s="46">
        <f t="shared" si="11"/>
        <v>499.2</v>
      </c>
      <c r="H55" s="557">
        <v>69.5</v>
      </c>
      <c r="I55" s="557">
        <v>427.7</v>
      </c>
      <c r="J55" s="557"/>
      <c r="K55" s="557"/>
      <c r="L55" s="557"/>
      <c r="M55" s="46">
        <f t="shared" si="12"/>
        <v>497.2</v>
      </c>
      <c r="N55" s="557">
        <v>2</v>
      </c>
      <c r="O55" s="557"/>
      <c r="P55" s="557"/>
      <c r="Q55" s="557"/>
      <c r="R55" s="46">
        <f t="shared" si="13"/>
        <v>2</v>
      </c>
      <c r="S55" s="46">
        <f t="shared" si="14"/>
        <v>499.2</v>
      </c>
      <c r="T55" s="557"/>
      <c r="U55" s="557">
        <f>S55*2</f>
        <v>998.4</v>
      </c>
      <c r="V55" s="558"/>
      <c r="W55" s="558"/>
      <c r="X55" s="558"/>
      <c r="Y55" s="558"/>
      <c r="Z55" s="558"/>
      <c r="AA55" s="558">
        <v>10</v>
      </c>
      <c r="AB55" s="558"/>
      <c r="AC55" s="558"/>
      <c r="AD55" s="559"/>
    </row>
    <row r="56" spans="2:30" ht="20.100000000000001" customHeight="1">
      <c r="B56" s="2147" t="s">
        <v>725</v>
      </c>
      <c r="C56" s="2148"/>
      <c r="D56" s="2148"/>
      <c r="E56" s="602"/>
      <c r="F56" s="165">
        <v>0.8</v>
      </c>
      <c r="G56" s="46">
        <f t="shared" si="11"/>
        <v>309.2</v>
      </c>
      <c r="H56" s="45"/>
      <c r="I56" s="45">
        <v>274.39999999999998</v>
      </c>
      <c r="J56" s="45">
        <v>34.799999999999997</v>
      </c>
      <c r="K56" s="45"/>
      <c r="L56" s="45"/>
      <c r="M56" s="46">
        <f t="shared" si="12"/>
        <v>309.2</v>
      </c>
      <c r="N56" s="45"/>
      <c r="O56" s="45"/>
      <c r="P56" s="45"/>
      <c r="Q56" s="45"/>
      <c r="R56" s="46">
        <f t="shared" si="13"/>
        <v>0</v>
      </c>
      <c r="S56" s="46">
        <f t="shared" si="14"/>
        <v>309.2</v>
      </c>
      <c r="T56" s="45"/>
      <c r="U56" s="45">
        <f>S56*4</f>
        <v>1236.8</v>
      </c>
      <c r="V56" s="169"/>
      <c r="W56" s="169"/>
      <c r="X56" s="169"/>
      <c r="Y56" s="169"/>
      <c r="Z56" s="169"/>
      <c r="AA56" s="169">
        <v>4</v>
      </c>
      <c r="AB56" s="169"/>
      <c r="AC56" s="169"/>
      <c r="AD56" s="170"/>
    </row>
    <row r="57" spans="2:30" ht="20.100000000000001" customHeight="1">
      <c r="B57" s="2189" t="s">
        <v>66</v>
      </c>
      <c r="C57" s="2152"/>
      <c r="D57" s="2152"/>
      <c r="E57" s="2153"/>
      <c r="F57" s="21"/>
      <c r="G57" s="46">
        <f>SUM(G34:G56)</f>
        <v>2673.3349999999996</v>
      </c>
      <c r="H57" s="46">
        <f t="shared" ref="H57:AD57" si="15">SUM(H34:H56)</f>
        <v>385.40000000000003</v>
      </c>
      <c r="I57" s="46">
        <f t="shared" si="15"/>
        <v>2160.29</v>
      </c>
      <c r="J57" s="46">
        <f t="shared" si="15"/>
        <v>99.8</v>
      </c>
      <c r="K57" s="46">
        <f t="shared" si="15"/>
        <v>0</v>
      </c>
      <c r="L57" s="46">
        <f t="shared" si="15"/>
        <v>0</v>
      </c>
      <c r="M57" s="46">
        <f t="shared" si="15"/>
        <v>2645.49</v>
      </c>
      <c r="N57" s="46">
        <f t="shared" si="15"/>
        <v>4.2</v>
      </c>
      <c r="O57" s="46">
        <f t="shared" si="15"/>
        <v>6.8</v>
      </c>
      <c r="P57" s="46">
        <f t="shared" si="15"/>
        <v>16.844999999999999</v>
      </c>
      <c r="Q57" s="46">
        <f t="shared" si="15"/>
        <v>0</v>
      </c>
      <c r="R57" s="46">
        <f t="shared" si="15"/>
        <v>27.844999999999999</v>
      </c>
      <c r="S57" s="46">
        <f t="shared" si="15"/>
        <v>2673.3349999999996</v>
      </c>
      <c r="T57" s="46">
        <f t="shared" si="15"/>
        <v>3300.9949999999999</v>
      </c>
      <c r="U57" s="46">
        <f t="shared" si="15"/>
        <v>4325.53</v>
      </c>
      <c r="V57" s="603">
        <f t="shared" si="15"/>
        <v>17</v>
      </c>
      <c r="W57" s="603">
        <f t="shared" si="15"/>
        <v>13</v>
      </c>
      <c r="X57" s="603">
        <f t="shared" si="15"/>
        <v>3</v>
      </c>
      <c r="Y57" s="603">
        <f t="shared" si="15"/>
        <v>2</v>
      </c>
      <c r="Z57" s="603">
        <f t="shared" si="15"/>
        <v>0</v>
      </c>
      <c r="AA57" s="603">
        <f t="shared" si="15"/>
        <v>21</v>
      </c>
      <c r="AB57" s="603">
        <f t="shared" si="15"/>
        <v>5</v>
      </c>
      <c r="AC57" s="603">
        <f t="shared" si="15"/>
        <v>0</v>
      </c>
      <c r="AD57" s="604">
        <f t="shared" si="15"/>
        <v>8</v>
      </c>
    </row>
    <row r="58" spans="2:30" ht="20.100000000000001" customHeight="1">
      <c r="B58" s="2157" t="s">
        <v>338</v>
      </c>
      <c r="C58" s="2158"/>
      <c r="D58" s="2158"/>
      <c r="E58" s="2158"/>
      <c r="F58" s="2158"/>
      <c r="G58" s="2158"/>
      <c r="H58" s="2158"/>
      <c r="I58" s="2158"/>
      <c r="J58" s="2158"/>
      <c r="K58" s="2158"/>
      <c r="L58" s="2158"/>
      <c r="M58" s="2158"/>
      <c r="N58" s="2158"/>
      <c r="O58" s="2158"/>
      <c r="P58" s="2158"/>
      <c r="Q58" s="2158"/>
      <c r="R58" s="2158"/>
      <c r="S58" s="2158"/>
      <c r="T58" s="2158"/>
      <c r="U58" s="2158"/>
      <c r="V58" s="2158"/>
      <c r="W58" s="2158"/>
      <c r="X58" s="2158"/>
      <c r="Y58" s="2158"/>
      <c r="Z58" s="2158"/>
      <c r="AA58" s="2158"/>
      <c r="AB58" s="2158"/>
      <c r="AC58" s="2158"/>
      <c r="AD58" s="2159"/>
    </row>
    <row r="59" spans="2:30" ht="20.100000000000001" customHeight="1">
      <c r="B59" s="2183"/>
      <c r="C59" s="2184"/>
      <c r="D59" s="2184"/>
      <c r="E59" s="2185"/>
      <c r="F59" s="175">
        <v>0.6</v>
      </c>
      <c r="G59" s="46">
        <f>S59</f>
        <v>0</v>
      </c>
      <c r="H59" s="45"/>
      <c r="I59" s="45"/>
      <c r="J59" s="45"/>
      <c r="K59" s="45"/>
      <c r="L59" s="45"/>
      <c r="M59" s="46">
        <f>SUM(H59:L59)</f>
        <v>0</v>
      </c>
      <c r="N59" s="45"/>
      <c r="O59" s="45"/>
      <c r="P59" s="45"/>
      <c r="Q59" s="45"/>
      <c r="R59" s="46">
        <f>SUM(N59:Q59)</f>
        <v>0</v>
      </c>
      <c r="S59" s="46">
        <f>M59+R59</f>
        <v>0</v>
      </c>
      <c r="T59" s="574"/>
      <c r="U59" s="574"/>
      <c r="V59" s="574"/>
      <c r="W59" s="574"/>
      <c r="X59" s="574"/>
      <c r="Y59" s="574"/>
      <c r="Z59" s="574"/>
      <c r="AA59" s="574"/>
      <c r="AB59" s="574"/>
      <c r="AC59" s="574"/>
      <c r="AD59" s="582"/>
    </row>
    <row r="60" spans="2:30" ht="20.100000000000001" customHeight="1">
      <c r="B60" s="2157" t="s">
        <v>340</v>
      </c>
      <c r="C60" s="2158"/>
      <c r="D60" s="2158"/>
      <c r="E60" s="2158"/>
      <c r="F60" s="2158"/>
      <c r="G60" s="2158"/>
      <c r="H60" s="2158"/>
      <c r="I60" s="2158"/>
      <c r="J60" s="2158"/>
      <c r="K60" s="2158"/>
      <c r="L60" s="2158"/>
      <c r="M60" s="2158"/>
      <c r="N60" s="2158"/>
      <c r="O60" s="2158"/>
      <c r="P60" s="2158"/>
      <c r="Q60" s="2158"/>
      <c r="R60" s="2158"/>
      <c r="S60" s="2158"/>
      <c r="T60" s="2158"/>
      <c r="U60" s="2158"/>
      <c r="V60" s="2158"/>
      <c r="W60" s="2158"/>
      <c r="X60" s="2158"/>
      <c r="Y60" s="2158"/>
      <c r="Z60" s="2158"/>
      <c r="AA60" s="2158"/>
      <c r="AB60" s="2158"/>
      <c r="AC60" s="2158"/>
      <c r="AD60" s="2159"/>
    </row>
    <row r="61" spans="2:30" ht="20.100000000000001" customHeight="1">
      <c r="B61" s="2183" t="s">
        <v>341</v>
      </c>
      <c r="C61" s="2184"/>
      <c r="D61" s="2184"/>
      <c r="E61" s="2185"/>
      <c r="F61" s="175"/>
      <c r="G61" s="46"/>
      <c r="H61" s="166"/>
      <c r="I61" s="166"/>
      <c r="J61" s="166"/>
      <c r="K61" s="166"/>
      <c r="L61" s="166"/>
      <c r="M61" s="46">
        <f>SUM(H61:L61)</f>
        <v>0</v>
      </c>
      <c r="N61" s="166"/>
      <c r="O61" s="166"/>
      <c r="P61" s="166"/>
      <c r="Q61" s="166"/>
      <c r="R61" s="46">
        <f>SUM(N61:Q61)</f>
        <v>0</v>
      </c>
      <c r="S61" s="46">
        <f>M61+R61</f>
        <v>0</v>
      </c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82"/>
    </row>
    <row r="62" spans="2:30" ht="20.100000000000001" customHeight="1">
      <c r="B62" s="2183" t="s">
        <v>342</v>
      </c>
      <c r="C62" s="2184"/>
      <c r="D62" s="2184"/>
      <c r="E62" s="2185"/>
      <c r="F62" s="175"/>
      <c r="G62" s="46"/>
      <c r="H62" s="45"/>
      <c r="I62" s="45"/>
      <c r="J62" s="45"/>
      <c r="K62" s="45"/>
      <c r="L62" s="45"/>
      <c r="M62" s="46">
        <f>SUM(H62:L62)</f>
        <v>0</v>
      </c>
      <c r="N62" s="45"/>
      <c r="O62" s="45"/>
      <c r="P62" s="45"/>
      <c r="Q62" s="45"/>
      <c r="R62" s="46">
        <f>SUM(N62:Q62)</f>
        <v>0</v>
      </c>
      <c r="S62" s="46">
        <f>M62+R62</f>
        <v>0</v>
      </c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82"/>
    </row>
    <row r="63" spans="2:30" ht="20.100000000000001" customHeight="1">
      <c r="B63" s="2157" t="s">
        <v>343</v>
      </c>
      <c r="C63" s="2158"/>
      <c r="D63" s="2158"/>
      <c r="E63" s="2158"/>
      <c r="F63" s="2158"/>
      <c r="G63" s="2158"/>
      <c r="H63" s="2158"/>
      <c r="I63" s="2158"/>
      <c r="J63" s="2158"/>
      <c r="K63" s="2158"/>
      <c r="L63" s="2158"/>
      <c r="M63" s="2158"/>
      <c r="N63" s="2158"/>
      <c r="O63" s="2158"/>
      <c r="P63" s="2158"/>
      <c r="Q63" s="2158"/>
      <c r="R63" s="2158"/>
      <c r="S63" s="2158"/>
      <c r="T63" s="2158"/>
      <c r="U63" s="2158"/>
      <c r="V63" s="2158"/>
      <c r="W63" s="2158"/>
      <c r="X63" s="2158"/>
      <c r="Y63" s="2158"/>
      <c r="Z63" s="2158"/>
      <c r="AA63" s="2158"/>
      <c r="AB63" s="2158"/>
      <c r="AC63" s="2158"/>
      <c r="AD63" s="2159"/>
    </row>
    <row r="64" spans="2:30" ht="20.100000000000001" customHeight="1">
      <c r="B64" s="2183" t="s">
        <v>710</v>
      </c>
      <c r="C64" s="2184"/>
      <c r="D64" s="2184"/>
      <c r="E64" s="2185"/>
      <c r="F64" s="175">
        <v>0.4</v>
      </c>
      <c r="G64" s="46"/>
      <c r="H64" s="166"/>
      <c r="I64" s="166"/>
      <c r="J64" s="166"/>
      <c r="K64" s="166"/>
      <c r="L64" s="166"/>
      <c r="M64" s="46">
        <f>SUM(H64:L64)</f>
        <v>0</v>
      </c>
      <c r="N64" s="166"/>
      <c r="O64" s="166"/>
      <c r="P64" s="166"/>
      <c r="Q64" s="166"/>
      <c r="R64" s="46">
        <f>SUM(N64:Q64)</f>
        <v>0</v>
      </c>
      <c r="S64" s="46">
        <f>M64+R64</f>
        <v>0</v>
      </c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82"/>
    </row>
    <row r="65" spans="2:30" ht="20.100000000000001" customHeight="1">
      <c r="B65" s="2183"/>
      <c r="C65" s="2184"/>
      <c r="D65" s="2184"/>
      <c r="E65" s="2185"/>
      <c r="F65" s="175">
        <v>0.4</v>
      </c>
      <c r="G65" s="46"/>
      <c r="H65" s="45"/>
      <c r="I65" s="45"/>
      <c r="J65" s="45"/>
      <c r="K65" s="45"/>
      <c r="L65" s="45"/>
      <c r="M65" s="46">
        <f>SUM(H65:L65)</f>
        <v>0</v>
      </c>
      <c r="N65" s="45"/>
      <c r="O65" s="45"/>
      <c r="P65" s="45"/>
      <c r="Q65" s="45"/>
      <c r="R65" s="46">
        <f>SUM(N65:Q65)</f>
        <v>0</v>
      </c>
      <c r="S65" s="46">
        <f>M65+R65</f>
        <v>0</v>
      </c>
      <c r="T65" s="574"/>
      <c r="U65" s="574"/>
      <c r="V65" s="574"/>
      <c r="W65" s="574"/>
      <c r="X65" s="574"/>
      <c r="Y65" s="574"/>
      <c r="Z65" s="574"/>
      <c r="AA65" s="574"/>
      <c r="AB65" s="574"/>
      <c r="AC65" s="574"/>
      <c r="AD65" s="582"/>
    </row>
    <row r="66" spans="2:30" ht="20.100000000000001" customHeight="1" thickBot="1">
      <c r="B66" s="2186"/>
      <c r="C66" s="2187"/>
      <c r="D66" s="2187"/>
      <c r="E66" s="2188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  <c r="AA66" s="176"/>
      <c r="AB66" s="176"/>
      <c r="AC66" s="176"/>
      <c r="AD66" s="581"/>
    </row>
  </sheetData>
  <mergeCells count="49">
    <mergeCell ref="B65:E65"/>
    <mergeCell ref="B66:E66"/>
    <mergeCell ref="B51:D51"/>
    <mergeCell ref="B52:D52"/>
    <mergeCell ref="B53:D53"/>
    <mergeCell ref="B54:D54"/>
    <mergeCell ref="B58:AD58"/>
    <mergeCell ref="B61:E61"/>
    <mergeCell ref="B62:E62"/>
    <mergeCell ref="B64:E64"/>
    <mergeCell ref="B60:AD60"/>
    <mergeCell ref="B63:AD63"/>
    <mergeCell ref="B59:E59"/>
    <mergeCell ref="B57:E57"/>
    <mergeCell ref="B56:D56"/>
    <mergeCell ref="AG4:AG5"/>
    <mergeCell ref="B47:D47"/>
    <mergeCell ref="U29:AD29"/>
    <mergeCell ref="E30:E32"/>
    <mergeCell ref="N31:R31"/>
    <mergeCell ref="V30:AC30"/>
    <mergeCell ref="T30:U30"/>
    <mergeCell ref="T31:T32"/>
    <mergeCell ref="H30:S30"/>
    <mergeCell ref="B33:AD33"/>
    <mergeCell ref="B42:D42"/>
    <mergeCell ref="B43:D43"/>
    <mergeCell ref="B44:D44"/>
    <mergeCell ref="B50:D50"/>
    <mergeCell ref="B48:D48"/>
    <mergeCell ref="B49:AD49"/>
    <mergeCell ref="B55:D55"/>
    <mergeCell ref="B40:D40"/>
    <mergeCell ref="AH4:AI4"/>
    <mergeCell ref="AJ4:AJ5"/>
    <mergeCell ref="AK4:AL4"/>
    <mergeCell ref="B46:D46"/>
    <mergeCell ref="S31:S32"/>
    <mergeCell ref="V31:Z31"/>
    <mergeCell ref="AD30:AD32"/>
    <mergeCell ref="U31:U32"/>
    <mergeCell ref="B41:AD41"/>
    <mergeCell ref="B45:D45"/>
    <mergeCell ref="B30:D32"/>
    <mergeCell ref="F30:F32"/>
    <mergeCell ref="G30:G32"/>
    <mergeCell ref="H31:M31"/>
    <mergeCell ref="AA31:AC31"/>
    <mergeCell ref="B39:D39"/>
  </mergeCells>
  <phoneticPr fontId="2"/>
  <dataValidations count="1">
    <dataValidation type="list" allowBlank="1" showInputMessage="1" showErrorMessage="1" sqref="E34:E40 E42:E48 E50:E56">
      <formula1>"有"</formula1>
    </dataValidation>
  </dataValidations>
  <printOptions horizontalCentered="1"/>
  <pageMargins left="0.11811023622047245" right="0" top="0.78740157480314965" bottom="0" header="0" footer="0"/>
  <pageSetup paperSize="9" scale="71" orientation="landscape" cellComments="asDisplayed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M692"/>
  <sheetViews>
    <sheetView showGridLines="0" showZeros="0" view="pageBreakPreview" zoomScaleNormal="85" zoomScaleSheetLayoutView="100" workbookViewId="0">
      <selection activeCell="J42" sqref="J42"/>
    </sheetView>
  </sheetViews>
  <sheetFormatPr defaultColWidth="0" defaultRowHeight="14.1" customHeight="1"/>
  <cols>
    <col min="1" max="2" width="2.6640625" style="2" customWidth="1"/>
    <col min="3" max="3" width="7.6640625" style="2" customWidth="1"/>
    <col min="4" max="4" width="4.6640625" style="2" customWidth="1"/>
    <col min="5" max="5" width="6.6640625" style="2" customWidth="1"/>
    <col min="6" max="6" width="10.21875" style="2" bestFit="1" customWidth="1"/>
    <col min="7" max="8" width="6.6640625" style="2" customWidth="1"/>
    <col min="9" max="9" width="10.21875" style="2" bestFit="1" customWidth="1"/>
    <col min="10" max="10" width="6.6640625" style="2" customWidth="1"/>
    <col min="11" max="13" width="2.6640625" style="2" customWidth="1"/>
    <col min="14" max="14" width="5.109375" style="2" customWidth="1"/>
    <col min="15" max="16" width="9.6640625" style="2" customWidth="1"/>
    <col min="17" max="17" width="5.109375" style="2" customWidth="1"/>
    <col min="18" max="19" width="9.6640625" style="2" customWidth="1"/>
    <col min="20" max="22" width="2.6640625" style="2" customWidth="1"/>
    <col min="23" max="23" width="7.6640625" style="2" customWidth="1"/>
    <col min="24" max="24" width="4.6640625" style="2" customWidth="1"/>
    <col min="25" max="25" width="6.6640625" style="2" customWidth="1"/>
    <col min="26" max="26" width="10.21875" style="2" bestFit="1" customWidth="1"/>
    <col min="27" max="28" width="6.6640625" style="2" customWidth="1"/>
    <col min="29" max="29" width="10.21875" style="2" bestFit="1" customWidth="1"/>
    <col min="30" max="30" width="6.6640625" style="2" customWidth="1"/>
    <col min="31" max="33" width="2.6640625" style="2" customWidth="1"/>
    <col min="34" max="34" width="5.109375" style="2" customWidth="1"/>
    <col min="35" max="36" width="9.6640625" style="2" customWidth="1"/>
    <col min="37" max="37" width="5.109375" style="2" customWidth="1"/>
    <col min="38" max="39" width="9.6640625" style="2" customWidth="1"/>
    <col min="40" max="40" width="2.6640625" style="2" customWidth="1"/>
    <col min="41" max="16384" width="0" style="2" hidden="1"/>
  </cols>
  <sheetData>
    <row r="1" spans="1:39" ht="25.2" customHeight="1">
      <c r="A1" s="733" t="str">
        <f>IF(AK43="×","■試験掘（PEφ50～φ300）【新設】　　（PEφ50～PEφ75）【取替】　舗装復旧積算用集計表","■試験掘（PEφ50～φ300）【新設】（PEφ50～φ75）【取替】　舗装復旧積算用集計表No.1")</f>
        <v>■試験掘（PEφ50～φ300）【新設】　　（PEφ50～PEφ75）【取替】　舗装復旧積算用集計表</v>
      </c>
      <c r="L1" s="2190" t="s">
        <v>157</v>
      </c>
      <c r="M1" s="2190"/>
      <c r="N1" s="2190"/>
      <c r="O1" s="2191" t="str">
        <f>表紙!C2</f>
        <v>東白川特2高層配水池揚水管取替工事</v>
      </c>
      <c r="P1" s="2191"/>
      <c r="Q1" s="2191"/>
      <c r="R1" s="2191"/>
      <c r="S1" s="2191"/>
      <c r="U1" s="2192" t="str">
        <f>IF(AK43="×","二枚目使用する時は印刷範囲へ(※掘削延長を入力すると１Pも含め様式変換されます)","■試験掘（ＰＥφ50～φ150）【新設】　舗装復旧積算用集計表No.2")</f>
        <v>二枚目使用する時は印刷範囲へ(※掘削延長を入力すると１Pも含め様式変換されます)</v>
      </c>
      <c r="V1" s="2192"/>
      <c r="W1" s="2192"/>
      <c r="X1" s="2192"/>
      <c r="Y1" s="2192"/>
      <c r="Z1" s="2192"/>
      <c r="AA1" s="2192"/>
      <c r="AB1" s="2192"/>
      <c r="AC1" s="2192"/>
      <c r="AD1" s="2192"/>
      <c r="AE1" s="2192"/>
      <c r="AF1" s="2190" t="s">
        <v>157</v>
      </c>
      <c r="AG1" s="2190"/>
      <c r="AH1" s="2190"/>
      <c r="AI1" s="2191" t="s">
        <v>618</v>
      </c>
      <c r="AJ1" s="2191"/>
      <c r="AK1" s="2191"/>
      <c r="AL1" s="2191"/>
      <c r="AM1" s="2191"/>
    </row>
    <row r="2" spans="1:39" ht="14.1" customHeight="1" thickBot="1">
      <c r="B2" s="2" t="str">
        <f>IF(AK43="×","□掘削面積","□掘削面積No.1")</f>
        <v>□掘削面積</v>
      </c>
      <c r="M2" s="2" t="str">
        <f>IF(AK43="×","□舗装切断工","□舗装切断工No.1")</f>
        <v>□舗装切断工</v>
      </c>
      <c r="V2" s="2" t="s">
        <v>464</v>
      </c>
      <c r="AG2" s="2" t="s">
        <v>455</v>
      </c>
    </row>
    <row r="3" spans="1:39" ht="14.1" customHeight="1">
      <c r="C3" s="2193" t="s">
        <v>70</v>
      </c>
      <c r="D3" s="2194"/>
      <c r="E3" s="2195" t="s">
        <v>1045</v>
      </c>
      <c r="F3" s="2196"/>
      <c r="G3" s="2197"/>
      <c r="H3" s="2195" t="s">
        <v>1048</v>
      </c>
      <c r="I3" s="2196"/>
      <c r="J3" s="2198"/>
      <c r="N3" s="2199" t="s">
        <v>81</v>
      </c>
      <c r="O3" s="2200"/>
      <c r="P3" s="19" t="s">
        <v>66</v>
      </c>
      <c r="Q3" s="2199" t="s">
        <v>81</v>
      </c>
      <c r="R3" s="2200"/>
      <c r="S3" s="20" t="s">
        <v>66</v>
      </c>
      <c r="W3" s="2193" t="s">
        <v>70</v>
      </c>
      <c r="X3" s="2194"/>
      <c r="Y3" s="2195" t="s">
        <v>568</v>
      </c>
      <c r="Z3" s="2196"/>
      <c r="AA3" s="2197"/>
      <c r="AB3" s="2195" t="s">
        <v>569</v>
      </c>
      <c r="AC3" s="2196"/>
      <c r="AD3" s="2198"/>
      <c r="AH3" s="2199" t="s">
        <v>81</v>
      </c>
      <c r="AI3" s="2200"/>
      <c r="AJ3" s="19" t="s">
        <v>66</v>
      </c>
      <c r="AK3" s="2199" t="s">
        <v>81</v>
      </c>
      <c r="AL3" s="2200"/>
      <c r="AM3" s="20" t="s">
        <v>66</v>
      </c>
    </row>
    <row r="4" spans="1:39" ht="14.1" customHeight="1">
      <c r="C4" s="2201" t="s">
        <v>71</v>
      </c>
      <c r="D4" s="2202"/>
      <c r="E4" s="2203" t="s">
        <v>1046</v>
      </c>
      <c r="F4" s="2204"/>
      <c r="G4" s="2205"/>
      <c r="H4" s="2203" t="s">
        <v>1046</v>
      </c>
      <c r="I4" s="2204"/>
      <c r="J4" s="2206"/>
      <c r="N4" s="211" t="s">
        <v>571</v>
      </c>
      <c r="O4" s="247" t="s">
        <v>572</v>
      </c>
      <c r="P4" s="230">
        <f>F43+F47+F51+F55+F59+F63</f>
        <v>3.5999999999999996</v>
      </c>
      <c r="Q4" s="211" t="s">
        <v>573</v>
      </c>
      <c r="R4" s="247" t="s">
        <v>572</v>
      </c>
      <c r="S4" s="231">
        <f>I43+I47+I51+I55+I59+I63</f>
        <v>0</v>
      </c>
      <c r="W4" s="2201" t="s">
        <v>71</v>
      </c>
      <c r="X4" s="2202"/>
      <c r="Y4" s="2203" t="s">
        <v>570</v>
      </c>
      <c r="Z4" s="2204"/>
      <c r="AA4" s="2205"/>
      <c r="AB4" s="2203" t="s">
        <v>570</v>
      </c>
      <c r="AC4" s="2204"/>
      <c r="AD4" s="2206"/>
      <c r="AH4" s="211" t="s">
        <v>571</v>
      </c>
      <c r="AI4" s="247" t="s">
        <v>572</v>
      </c>
      <c r="AJ4" s="230">
        <f>Z43+Z47+Z51+Z55+Z59+Z63</f>
        <v>0</v>
      </c>
      <c r="AK4" s="211" t="s">
        <v>573</v>
      </c>
      <c r="AL4" s="247" t="s">
        <v>572</v>
      </c>
      <c r="AM4" s="231">
        <f>AC43+AC47+AC51+AC55+AC59+AC63</f>
        <v>0</v>
      </c>
    </row>
    <row r="5" spans="1:39" ht="14.1" customHeight="1">
      <c r="C5" s="2201" t="s">
        <v>3</v>
      </c>
      <c r="D5" s="2207"/>
      <c r="E5" s="2208" t="s">
        <v>5</v>
      </c>
      <c r="F5" s="2209"/>
      <c r="G5" s="2210"/>
      <c r="H5" s="2208" t="s">
        <v>4</v>
      </c>
      <c r="I5" s="2209"/>
      <c r="J5" s="2211"/>
      <c r="N5" s="212" t="s">
        <v>571</v>
      </c>
      <c r="O5" s="248" t="s">
        <v>574</v>
      </c>
      <c r="P5" s="234">
        <f>F44+F48+F52+F56+F60+F64</f>
        <v>0</v>
      </c>
      <c r="Q5" s="212" t="s">
        <v>573</v>
      </c>
      <c r="R5" s="248" t="s">
        <v>574</v>
      </c>
      <c r="S5" s="235">
        <f>I44+I48+I52+I56+I60+I64</f>
        <v>0</v>
      </c>
      <c r="W5" s="2201" t="s">
        <v>3</v>
      </c>
      <c r="X5" s="2207"/>
      <c r="Y5" s="2208" t="s">
        <v>5</v>
      </c>
      <c r="Z5" s="2209"/>
      <c r="AA5" s="2210"/>
      <c r="AB5" s="2208" t="s">
        <v>4</v>
      </c>
      <c r="AC5" s="2209"/>
      <c r="AD5" s="2211"/>
      <c r="AH5" s="212" t="s">
        <v>571</v>
      </c>
      <c r="AI5" s="248" t="s">
        <v>574</v>
      </c>
      <c r="AJ5" s="234">
        <f>Z44+Z48+Z52+Z56+Z60+Z64</f>
        <v>0</v>
      </c>
      <c r="AK5" s="212" t="s">
        <v>573</v>
      </c>
      <c r="AL5" s="248" t="s">
        <v>574</v>
      </c>
      <c r="AM5" s="235">
        <f>AC44+AC48+AC52+AC56+AC60+AC64</f>
        <v>0</v>
      </c>
    </row>
    <row r="6" spans="1:39" ht="14.1" customHeight="1">
      <c r="C6" s="2201" t="s">
        <v>59</v>
      </c>
      <c r="D6" s="2202"/>
      <c r="E6" s="2208" t="s">
        <v>74</v>
      </c>
      <c r="F6" s="2209"/>
      <c r="G6" s="2210"/>
      <c r="H6" s="2208" t="s">
        <v>74</v>
      </c>
      <c r="I6" s="2209"/>
      <c r="J6" s="2211"/>
      <c r="N6" s="212" t="s">
        <v>571</v>
      </c>
      <c r="O6" s="248" t="s">
        <v>575</v>
      </c>
      <c r="P6" s="234">
        <f>F45+F49+F53+F57+F61+F65</f>
        <v>0</v>
      </c>
      <c r="Q6" s="383"/>
      <c r="R6" s="661"/>
      <c r="S6" s="662"/>
      <c r="W6" s="2201" t="s">
        <v>59</v>
      </c>
      <c r="X6" s="2202"/>
      <c r="Y6" s="2208" t="s">
        <v>74</v>
      </c>
      <c r="Z6" s="2209"/>
      <c r="AA6" s="2210"/>
      <c r="AB6" s="2208" t="s">
        <v>74</v>
      </c>
      <c r="AC6" s="2209"/>
      <c r="AD6" s="2211"/>
      <c r="AH6" s="212" t="s">
        <v>571</v>
      </c>
      <c r="AI6" s="248" t="s">
        <v>575</v>
      </c>
      <c r="AJ6" s="234">
        <f>Z45+Z49+Z53+Z57+Z61+Z65</f>
        <v>0</v>
      </c>
      <c r="AK6" s="383"/>
      <c r="AL6" s="661"/>
      <c r="AM6" s="662"/>
    </row>
    <row r="7" spans="1:39" ht="14.1" customHeight="1" thickBot="1">
      <c r="C7" s="2201" t="s">
        <v>0</v>
      </c>
      <c r="D7" s="2207"/>
      <c r="E7" s="300">
        <f>延長表!I45</f>
        <v>34.75</v>
      </c>
      <c r="F7" s="301">
        <v>20</v>
      </c>
      <c r="G7" s="302">
        <f>ROUNDUP(E7/F7,0)</f>
        <v>2</v>
      </c>
      <c r="H7" s="300">
        <f>延長表!P45</f>
        <v>7.34</v>
      </c>
      <c r="I7" s="301">
        <v>20</v>
      </c>
      <c r="J7" s="303">
        <f>ROUNDUP(H7/I7,0)</f>
        <v>1</v>
      </c>
      <c r="N7" s="378"/>
      <c r="O7" s="660"/>
      <c r="P7" s="655"/>
      <c r="Q7" s="378"/>
      <c r="R7" s="660"/>
      <c r="S7" s="656"/>
      <c r="W7" s="2201" t="s">
        <v>0</v>
      </c>
      <c r="X7" s="2207"/>
      <c r="Y7" s="300"/>
      <c r="Z7" s="301">
        <v>20</v>
      </c>
      <c r="AA7" s="302">
        <f>ROUNDUP(Y7/Z7,0)</f>
        <v>0</v>
      </c>
      <c r="AB7" s="300"/>
      <c r="AC7" s="301">
        <v>20</v>
      </c>
      <c r="AD7" s="303">
        <f>ROUNDUP(AB7/AC7,0)</f>
        <v>0</v>
      </c>
      <c r="AH7" s="378"/>
      <c r="AI7" s="660"/>
      <c r="AJ7" s="655"/>
      <c r="AK7" s="378"/>
      <c r="AL7" s="660"/>
      <c r="AM7" s="656"/>
    </row>
    <row r="8" spans="1:39" ht="14.1" customHeight="1">
      <c r="C8" s="2212" t="s">
        <v>1</v>
      </c>
      <c r="D8" s="2213"/>
      <c r="E8" s="304">
        <f>G7</f>
        <v>2</v>
      </c>
      <c r="F8" s="305">
        <v>0.6</v>
      </c>
      <c r="G8" s="241">
        <f>ROUND(E8*F8,2)</f>
        <v>1.2</v>
      </c>
      <c r="H8" s="304">
        <f>J7</f>
        <v>1</v>
      </c>
      <c r="I8" s="305">
        <v>0.6</v>
      </c>
      <c r="J8" s="209">
        <f>ROUND(H8*I8,2)</f>
        <v>0.6</v>
      </c>
      <c r="N8" s="31"/>
      <c r="O8" s="31"/>
      <c r="P8" s="31"/>
      <c r="Q8" s="31"/>
      <c r="R8" s="31"/>
      <c r="S8" s="31"/>
      <c r="W8" s="2212" t="s">
        <v>1</v>
      </c>
      <c r="X8" s="2213"/>
      <c r="Y8" s="304">
        <f>AA7</f>
        <v>0</v>
      </c>
      <c r="Z8" s="305">
        <v>0.6</v>
      </c>
      <c r="AA8" s="241">
        <f>ROUND(Y8*Z8,2)</f>
        <v>0</v>
      </c>
      <c r="AB8" s="304">
        <f>AD7</f>
        <v>0</v>
      </c>
      <c r="AC8" s="305">
        <v>0.6</v>
      </c>
      <c r="AD8" s="209">
        <f>ROUND(AB8*AC8,2)</f>
        <v>0</v>
      </c>
      <c r="AH8" s="31"/>
      <c r="AI8" s="31"/>
      <c r="AJ8" s="31"/>
      <c r="AK8" s="31"/>
      <c r="AL8" s="31"/>
      <c r="AM8" s="31"/>
    </row>
    <row r="9" spans="1:39" ht="14.1" customHeight="1" thickBot="1">
      <c r="C9" s="2201" t="s">
        <v>75</v>
      </c>
      <c r="D9" s="2202"/>
      <c r="E9" s="2214">
        <f>SUM(G8:G8)</f>
        <v>1.2</v>
      </c>
      <c r="F9" s="2202"/>
      <c r="G9" s="2207"/>
      <c r="H9" s="2214">
        <f>SUM(J8:J8)</f>
        <v>0.6</v>
      </c>
      <c r="I9" s="2202"/>
      <c r="J9" s="2215"/>
      <c r="M9" s="2" t="str">
        <f>IF(AK43="×","□舗装版破砕工（人力）","□舗装版破砕工（人力）No.1")</f>
        <v>□舗装版破砕工（人力）</v>
      </c>
      <c r="N9" s="31"/>
      <c r="O9" s="31"/>
      <c r="P9" s="31"/>
      <c r="Q9" s="31"/>
      <c r="R9" s="31"/>
      <c r="S9" s="31"/>
      <c r="W9" s="2201" t="s">
        <v>75</v>
      </c>
      <c r="X9" s="2202"/>
      <c r="Y9" s="2214">
        <f>SUM(AA8:AA8)</f>
        <v>0</v>
      </c>
      <c r="Z9" s="2202"/>
      <c r="AA9" s="2207"/>
      <c r="AB9" s="2214">
        <f>SUM(AD8:AD8)</f>
        <v>0</v>
      </c>
      <c r="AC9" s="2202"/>
      <c r="AD9" s="2215"/>
      <c r="AG9" s="2" t="s">
        <v>463</v>
      </c>
      <c r="AH9" s="31"/>
      <c r="AI9" s="31"/>
      <c r="AJ9" s="31"/>
      <c r="AK9" s="31"/>
      <c r="AL9" s="31"/>
      <c r="AM9" s="31"/>
    </row>
    <row r="10" spans="1:39" ht="14.1" customHeight="1">
      <c r="C10" s="2201" t="s">
        <v>76</v>
      </c>
      <c r="D10" s="2202"/>
      <c r="E10" s="2208" t="s">
        <v>77</v>
      </c>
      <c r="F10" s="2209"/>
      <c r="G10" s="2210"/>
      <c r="H10" s="2208" t="s">
        <v>77</v>
      </c>
      <c r="I10" s="2209"/>
      <c r="J10" s="2211"/>
      <c r="N10" s="2199" t="s">
        <v>81</v>
      </c>
      <c r="O10" s="2200"/>
      <c r="P10" s="19" t="s">
        <v>66</v>
      </c>
      <c r="Q10" s="2199" t="s">
        <v>81</v>
      </c>
      <c r="R10" s="2200"/>
      <c r="S10" s="20" t="s">
        <v>66</v>
      </c>
      <c r="W10" s="2201" t="s">
        <v>76</v>
      </c>
      <c r="X10" s="2202"/>
      <c r="Y10" s="2208" t="s">
        <v>77</v>
      </c>
      <c r="Z10" s="2209"/>
      <c r="AA10" s="2210"/>
      <c r="AB10" s="2208" t="s">
        <v>77</v>
      </c>
      <c r="AC10" s="2209"/>
      <c r="AD10" s="2211"/>
      <c r="AH10" s="2199" t="s">
        <v>81</v>
      </c>
      <c r="AI10" s="2200"/>
      <c r="AJ10" s="19" t="s">
        <v>66</v>
      </c>
      <c r="AK10" s="2199" t="s">
        <v>81</v>
      </c>
      <c r="AL10" s="2200"/>
      <c r="AM10" s="20" t="s">
        <v>66</v>
      </c>
    </row>
    <row r="11" spans="1:39" ht="14.1" customHeight="1">
      <c r="C11" s="2201"/>
      <c r="D11" s="2202"/>
      <c r="E11" s="2216">
        <v>10</v>
      </c>
      <c r="F11" s="2217"/>
      <c r="G11" s="2218"/>
      <c r="H11" s="2216">
        <v>4</v>
      </c>
      <c r="I11" s="2217"/>
      <c r="J11" s="2219"/>
      <c r="N11" s="263" t="s">
        <v>77</v>
      </c>
      <c r="O11" s="358">
        <f t="shared" ref="O11:O16" si="0">IF(MAX($E$381:$E$420)&lt;ROW()-10,"",INDEX($D$381:$D$420,MATCH(ROW()-10,$E$381:$E$420,0),1))</f>
        <v>4</v>
      </c>
      <c r="P11" s="224">
        <f t="shared" ref="P11:P16" si="1">SUMIF($D$381:$D$420,O11,$F$381:$F$420)</f>
        <v>0.6</v>
      </c>
      <c r="Q11" s="263" t="s">
        <v>82</v>
      </c>
      <c r="R11" s="261" t="str">
        <f t="shared" ref="R11:R16" si="2">IF(MAX($G$381:$G$420)&lt;ROW()-10,"",INDEX($D$381:$D$420,MATCH(ROW()-10,$G$381:$G$420,0),1))</f>
        <v/>
      </c>
      <c r="S11" s="225">
        <f t="shared" ref="S11:S16" si="3">SUMIF($D$381:$D$420,R11,$H$381:$H$420)</f>
        <v>0</v>
      </c>
      <c r="W11" s="2201"/>
      <c r="X11" s="2202"/>
      <c r="Y11" s="2216">
        <v>10</v>
      </c>
      <c r="Z11" s="2217"/>
      <c r="AA11" s="2218"/>
      <c r="AB11" s="2216">
        <v>4</v>
      </c>
      <c r="AC11" s="2217"/>
      <c r="AD11" s="2219"/>
      <c r="AH11" s="263" t="s">
        <v>77</v>
      </c>
      <c r="AI11" s="358" t="str">
        <f t="shared" ref="AI11:AI16" si="4">IF(MAX($Y$381:$Y$420)&lt;ROW()-10,"",INDEX($X$381:$X$420,MATCH(ROW()-10,$Y$381:$Y$420,0),1))</f>
        <v/>
      </c>
      <c r="AJ11" s="224">
        <f t="shared" ref="AJ11:AJ16" si="5">SUMIF($X$381:$X$420,AI11,$Z$381:$Z$420)</f>
        <v>0</v>
      </c>
      <c r="AK11" s="263" t="s">
        <v>82</v>
      </c>
      <c r="AL11" s="261" t="str">
        <f t="shared" ref="AL11:AL16" si="6">IF(MAX($AA$381:$AA$420)&lt;ROW()-10,"",INDEX($X$381:$X$420,MATCH(ROW()-10,$AA$381:$AA$420,0),1))</f>
        <v/>
      </c>
      <c r="AM11" s="225">
        <f t="shared" ref="AM11:AM16" si="7">SUMIF($X$381:$X$420,AL11,$AB$381:$AB$420)</f>
        <v>0</v>
      </c>
    </row>
    <row r="12" spans="1:39" ht="14.1" customHeight="1">
      <c r="C12" s="2201" t="s">
        <v>87</v>
      </c>
      <c r="D12" s="2207"/>
      <c r="E12" s="2208" t="s">
        <v>372</v>
      </c>
      <c r="F12" s="2209"/>
      <c r="G12" s="2210"/>
      <c r="H12" s="2208"/>
      <c r="I12" s="2209"/>
      <c r="J12" s="2211"/>
      <c r="N12" s="264" t="s">
        <v>77</v>
      </c>
      <c r="O12" s="357">
        <f t="shared" si="0"/>
        <v>10</v>
      </c>
      <c r="P12" s="226">
        <f t="shared" si="1"/>
        <v>1.2</v>
      </c>
      <c r="Q12" s="264" t="s">
        <v>82</v>
      </c>
      <c r="R12" s="262" t="str">
        <f t="shared" si="2"/>
        <v/>
      </c>
      <c r="S12" s="227">
        <f t="shared" si="3"/>
        <v>0</v>
      </c>
      <c r="W12" s="2201" t="s">
        <v>87</v>
      </c>
      <c r="X12" s="2207"/>
      <c r="Y12" s="2208" t="s">
        <v>372</v>
      </c>
      <c r="Z12" s="2209"/>
      <c r="AA12" s="2210"/>
      <c r="AB12" s="2208" t="s">
        <v>372</v>
      </c>
      <c r="AC12" s="2209"/>
      <c r="AD12" s="2211"/>
      <c r="AH12" s="264" t="s">
        <v>77</v>
      </c>
      <c r="AI12" s="357" t="str">
        <f t="shared" si="4"/>
        <v/>
      </c>
      <c r="AJ12" s="226">
        <f t="shared" si="5"/>
        <v>0</v>
      </c>
      <c r="AK12" s="264" t="s">
        <v>82</v>
      </c>
      <c r="AL12" s="262" t="str">
        <f t="shared" si="6"/>
        <v/>
      </c>
      <c r="AM12" s="227">
        <f t="shared" si="7"/>
        <v>0</v>
      </c>
    </row>
    <row r="13" spans="1:39" ht="14.1" customHeight="1">
      <c r="C13" s="2201"/>
      <c r="D13" s="2207"/>
      <c r="E13" s="2216">
        <v>25</v>
      </c>
      <c r="F13" s="2217"/>
      <c r="G13" s="2218"/>
      <c r="H13" s="2216"/>
      <c r="I13" s="2217"/>
      <c r="J13" s="2219"/>
      <c r="N13" s="264" t="s">
        <v>77</v>
      </c>
      <c r="O13" s="357" t="str">
        <f t="shared" si="0"/>
        <v/>
      </c>
      <c r="P13" s="226">
        <f t="shared" si="1"/>
        <v>0</v>
      </c>
      <c r="Q13" s="264" t="s">
        <v>82</v>
      </c>
      <c r="R13" s="262" t="str">
        <f t="shared" si="2"/>
        <v/>
      </c>
      <c r="S13" s="227">
        <f t="shared" si="3"/>
        <v>0</v>
      </c>
      <c r="W13" s="2201"/>
      <c r="X13" s="2207"/>
      <c r="Y13" s="2216">
        <v>25</v>
      </c>
      <c r="Z13" s="2217"/>
      <c r="AA13" s="2218"/>
      <c r="AB13" s="2216">
        <v>10</v>
      </c>
      <c r="AC13" s="2217"/>
      <c r="AD13" s="2219"/>
      <c r="AH13" s="264" t="s">
        <v>77</v>
      </c>
      <c r="AI13" s="357" t="str">
        <f t="shared" si="4"/>
        <v/>
      </c>
      <c r="AJ13" s="226">
        <f t="shared" si="5"/>
        <v>0</v>
      </c>
      <c r="AK13" s="264" t="s">
        <v>82</v>
      </c>
      <c r="AL13" s="262" t="str">
        <f t="shared" si="6"/>
        <v/>
      </c>
      <c r="AM13" s="227">
        <f t="shared" si="7"/>
        <v>0</v>
      </c>
    </row>
    <row r="14" spans="1:39" ht="14.1" customHeight="1" thickBot="1">
      <c r="B14" s="15"/>
      <c r="C14" s="2220" t="s">
        <v>78</v>
      </c>
      <c r="D14" s="2221"/>
      <c r="E14" s="2222">
        <v>5</v>
      </c>
      <c r="F14" s="2223"/>
      <c r="G14" s="2224"/>
      <c r="H14" s="2222">
        <v>4</v>
      </c>
      <c r="I14" s="2223"/>
      <c r="J14" s="2225"/>
      <c r="N14" s="264" t="s">
        <v>77</v>
      </c>
      <c r="O14" s="357" t="str">
        <f t="shared" si="0"/>
        <v/>
      </c>
      <c r="P14" s="226">
        <f t="shared" si="1"/>
        <v>0</v>
      </c>
      <c r="Q14" s="264" t="s">
        <v>82</v>
      </c>
      <c r="R14" s="262" t="str">
        <f t="shared" si="2"/>
        <v/>
      </c>
      <c r="S14" s="227">
        <f t="shared" si="3"/>
        <v>0</v>
      </c>
      <c r="V14" s="15"/>
      <c r="W14" s="2220" t="s">
        <v>78</v>
      </c>
      <c r="X14" s="2221"/>
      <c r="Y14" s="2222">
        <v>5</v>
      </c>
      <c r="Z14" s="2223"/>
      <c r="AA14" s="2224"/>
      <c r="AB14" s="2222">
        <v>4</v>
      </c>
      <c r="AC14" s="2223"/>
      <c r="AD14" s="2225"/>
      <c r="AH14" s="264" t="s">
        <v>77</v>
      </c>
      <c r="AI14" s="357" t="str">
        <f t="shared" si="4"/>
        <v/>
      </c>
      <c r="AJ14" s="226">
        <f t="shared" si="5"/>
        <v>0</v>
      </c>
      <c r="AK14" s="264" t="s">
        <v>82</v>
      </c>
      <c r="AL14" s="262" t="str">
        <f t="shared" si="6"/>
        <v/>
      </c>
      <c r="AM14" s="227">
        <f t="shared" si="7"/>
        <v>0</v>
      </c>
    </row>
    <row r="15" spans="1:39" ht="14.1" customHeight="1">
      <c r="B15" s="15"/>
      <c r="C15" s="2193" t="s">
        <v>70</v>
      </c>
      <c r="D15" s="2194"/>
      <c r="E15" s="2195"/>
      <c r="F15" s="2196"/>
      <c r="G15" s="2197"/>
      <c r="H15" s="2195"/>
      <c r="I15" s="2196"/>
      <c r="J15" s="2198"/>
      <c r="N15" s="264" t="s">
        <v>77</v>
      </c>
      <c r="O15" s="357" t="str">
        <f t="shared" si="0"/>
        <v/>
      </c>
      <c r="P15" s="226">
        <f t="shared" si="1"/>
        <v>0</v>
      </c>
      <c r="Q15" s="264" t="s">
        <v>82</v>
      </c>
      <c r="R15" s="262" t="str">
        <f t="shared" si="2"/>
        <v/>
      </c>
      <c r="S15" s="227">
        <f t="shared" si="3"/>
        <v>0</v>
      </c>
      <c r="V15" s="15"/>
      <c r="W15" s="2193" t="s">
        <v>70</v>
      </c>
      <c r="X15" s="2194"/>
      <c r="Y15" s="2195" t="s">
        <v>350</v>
      </c>
      <c r="Z15" s="2196"/>
      <c r="AA15" s="2197"/>
      <c r="AB15" s="2195"/>
      <c r="AC15" s="2196"/>
      <c r="AD15" s="2198"/>
      <c r="AH15" s="264" t="s">
        <v>77</v>
      </c>
      <c r="AI15" s="357" t="str">
        <f t="shared" si="4"/>
        <v/>
      </c>
      <c r="AJ15" s="226">
        <f t="shared" si="5"/>
        <v>0</v>
      </c>
      <c r="AK15" s="264" t="s">
        <v>82</v>
      </c>
      <c r="AL15" s="262" t="str">
        <f t="shared" si="6"/>
        <v/>
      </c>
      <c r="AM15" s="227">
        <f t="shared" si="7"/>
        <v>0</v>
      </c>
    </row>
    <row r="16" spans="1:39" ht="14.1" customHeight="1">
      <c r="B16" s="15"/>
      <c r="C16" s="2201" t="s">
        <v>71</v>
      </c>
      <c r="D16" s="2202"/>
      <c r="E16" s="2203"/>
      <c r="F16" s="2204"/>
      <c r="G16" s="2205"/>
      <c r="H16" s="2203"/>
      <c r="I16" s="2204"/>
      <c r="J16" s="2206"/>
      <c r="N16" s="264" t="s">
        <v>77</v>
      </c>
      <c r="O16" s="357" t="str">
        <f t="shared" si="0"/>
        <v/>
      </c>
      <c r="P16" s="226">
        <f t="shared" si="1"/>
        <v>0</v>
      </c>
      <c r="Q16" s="264" t="s">
        <v>82</v>
      </c>
      <c r="R16" s="262" t="str">
        <f t="shared" si="2"/>
        <v/>
      </c>
      <c r="S16" s="227">
        <f t="shared" si="3"/>
        <v>0</v>
      </c>
      <c r="V16" s="15"/>
      <c r="W16" s="2201" t="s">
        <v>71</v>
      </c>
      <c r="X16" s="2202"/>
      <c r="Y16" s="2203" t="s">
        <v>361</v>
      </c>
      <c r="Z16" s="2204"/>
      <c r="AA16" s="2205"/>
      <c r="AB16" s="2203"/>
      <c r="AC16" s="2204"/>
      <c r="AD16" s="2206"/>
      <c r="AH16" s="264" t="s">
        <v>77</v>
      </c>
      <c r="AI16" s="357" t="str">
        <f t="shared" si="4"/>
        <v/>
      </c>
      <c r="AJ16" s="226">
        <f t="shared" si="5"/>
        <v>0</v>
      </c>
      <c r="AK16" s="264" t="s">
        <v>82</v>
      </c>
      <c r="AL16" s="262" t="str">
        <f t="shared" si="6"/>
        <v/>
      </c>
      <c r="AM16" s="227">
        <f t="shared" si="7"/>
        <v>0</v>
      </c>
    </row>
    <row r="17" spans="3:39" ht="14.1" customHeight="1" thickBot="1">
      <c r="C17" s="2201" t="s">
        <v>3</v>
      </c>
      <c r="D17" s="2207"/>
      <c r="E17" s="2208"/>
      <c r="F17" s="2209"/>
      <c r="G17" s="2210"/>
      <c r="H17" s="2208"/>
      <c r="I17" s="2209"/>
      <c r="J17" s="2211"/>
      <c r="N17" s="378"/>
      <c r="O17" s="649"/>
      <c r="P17" s="658"/>
      <c r="Q17" s="378"/>
      <c r="R17" s="649"/>
      <c r="S17" s="659"/>
      <c r="W17" s="2201" t="s">
        <v>3</v>
      </c>
      <c r="X17" s="2207"/>
      <c r="Y17" s="2208" t="s">
        <v>5</v>
      </c>
      <c r="Z17" s="2209"/>
      <c r="AA17" s="2210"/>
      <c r="AB17" s="2208"/>
      <c r="AC17" s="2209"/>
      <c r="AD17" s="2211"/>
      <c r="AH17" s="383"/>
      <c r="AI17" s="648"/>
      <c r="AJ17" s="651"/>
      <c r="AK17" s="383"/>
      <c r="AL17" s="648"/>
      <c r="AM17" s="652"/>
    </row>
    <row r="18" spans="3:39" ht="14.1" customHeight="1" thickBot="1">
      <c r="C18" s="2201" t="s">
        <v>59</v>
      </c>
      <c r="D18" s="2207"/>
      <c r="E18" s="2208"/>
      <c r="F18" s="2209"/>
      <c r="G18" s="2210"/>
      <c r="H18" s="2208"/>
      <c r="I18" s="2209"/>
      <c r="J18" s="2211"/>
      <c r="N18" s="31"/>
      <c r="O18" s="31"/>
      <c r="P18" s="31"/>
      <c r="Q18" s="31"/>
      <c r="R18" s="31"/>
      <c r="S18" s="31"/>
      <c r="W18" s="2201" t="s">
        <v>59</v>
      </c>
      <c r="X18" s="2207"/>
      <c r="Y18" s="2208" t="s">
        <v>74</v>
      </c>
      <c r="Z18" s="2209"/>
      <c r="AA18" s="2210"/>
      <c r="AB18" s="2208"/>
      <c r="AC18" s="2209"/>
      <c r="AD18" s="2211"/>
      <c r="AH18" s="378"/>
      <c r="AI18" s="649"/>
      <c r="AJ18" s="658"/>
      <c r="AK18" s="378"/>
      <c r="AL18" s="649"/>
      <c r="AM18" s="659"/>
    </row>
    <row r="19" spans="3:39" ht="14.1" customHeight="1" thickBot="1">
      <c r="C19" s="2201" t="s">
        <v>0</v>
      </c>
      <c r="D19" s="2207"/>
      <c r="E19" s="300"/>
      <c r="F19" s="301">
        <v>20</v>
      </c>
      <c r="G19" s="302">
        <f>ROUNDUP(E19/F19,0)</f>
        <v>0</v>
      </c>
      <c r="H19" s="300"/>
      <c r="I19" s="301">
        <v>20</v>
      </c>
      <c r="J19" s="303">
        <f>ROUNDUP(H19/I19,0)</f>
        <v>0</v>
      </c>
      <c r="M19" s="2" t="s">
        <v>547</v>
      </c>
      <c r="W19" s="2201" t="s">
        <v>0</v>
      </c>
      <c r="X19" s="2207"/>
      <c r="Y19" s="300"/>
      <c r="Z19" s="301">
        <v>20</v>
      </c>
      <c r="AA19" s="302">
        <f>ROUNDUP(Y19/Z19,0)</f>
        <v>0</v>
      </c>
      <c r="AB19" s="300"/>
      <c r="AC19" s="301">
        <v>20</v>
      </c>
      <c r="AD19" s="303">
        <f>ROUNDUP(AB19/AC19,0)</f>
        <v>0</v>
      </c>
      <c r="AH19" s="31"/>
      <c r="AI19" s="31"/>
      <c r="AJ19" s="31"/>
      <c r="AK19" s="31"/>
      <c r="AL19" s="31"/>
      <c r="AM19" s="31"/>
    </row>
    <row r="20" spans="3:39" ht="14.1" customHeight="1">
      <c r="C20" s="2212" t="s">
        <v>1</v>
      </c>
      <c r="D20" s="2213"/>
      <c r="E20" s="304">
        <f>G19</f>
        <v>0</v>
      </c>
      <c r="F20" s="305">
        <v>0.6</v>
      </c>
      <c r="G20" s="241">
        <f>ROUND(E20*F20,2)</f>
        <v>0</v>
      </c>
      <c r="H20" s="304">
        <f>J19</f>
        <v>0</v>
      </c>
      <c r="I20" s="305">
        <v>0.6</v>
      </c>
      <c r="J20" s="209">
        <f>ROUND(H20*I20,2)</f>
        <v>0</v>
      </c>
      <c r="N20" s="2199" t="s">
        <v>373</v>
      </c>
      <c r="O20" s="2200"/>
      <c r="P20" s="20" t="s">
        <v>66</v>
      </c>
      <c r="Q20" s="2199" t="s">
        <v>373</v>
      </c>
      <c r="R20" s="2200"/>
      <c r="S20" s="20" t="s">
        <v>66</v>
      </c>
      <c r="W20" s="2212" t="s">
        <v>1</v>
      </c>
      <c r="X20" s="2213"/>
      <c r="Y20" s="304">
        <f>AA19</f>
        <v>0</v>
      </c>
      <c r="Z20" s="305">
        <v>0.6</v>
      </c>
      <c r="AA20" s="241">
        <f>ROUND(Y20*Z20,2)</f>
        <v>0</v>
      </c>
      <c r="AB20" s="304">
        <f>AD19</f>
        <v>0</v>
      </c>
      <c r="AC20" s="305">
        <v>0.6</v>
      </c>
      <c r="AD20" s="209">
        <f>ROUND(AB20*AC20,2)</f>
        <v>0</v>
      </c>
      <c r="AG20" s="349"/>
      <c r="AH20" s="349"/>
      <c r="AI20" s="349"/>
      <c r="AJ20" s="349"/>
      <c r="AK20" s="349"/>
      <c r="AL20" s="349"/>
      <c r="AM20" s="349"/>
    </row>
    <row r="21" spans="3:39" ht="14.1" customHeight="1">
      <c r="C21" s="2201" t="s">
        <v>75</v>
      </c>
      <c r="D21" s="2202"/>
      <c r="E21" s="2214">
        <f>SUM(G20:G20)</f>
        <v>0</v>
      </c>
      <c r="F21" s="2202"/>
      <c r="G21" s="2207"/>
      <c r="H21" s="2214">
        <f>SUM(J20:J20)</f>
        <v>0</v>
      </c>
      <c r="I21" s="2202"/>
      <c r="J21" s="2215"/>
      <c r="N21" s="2226" t="s">
        <v>137</v>
      </c>
      <c r="O21" s="2227"/>
      <c r="P21" s="707">
        <f>SUMPRODUCT($X$336:$X$375,$Z$336:$Z$375)/100+SUMPRODUCT($D$336:$D$375,$F$336:$F$375)/100</f>
        <v>0.12</v>
      </c>
      <c r="Q21" s="2189" t="s">
        <v>696</v>
      </c>
      <c r="R21" s="2153"/>
      <c r="S21" s="707">
        <f>SUMPRODUCT($X$381:$X$420,$AB$381:$AB$420)/100+SUMPRODUCT($D$381:$D$420,$H$381:$H$420)/100</f>
        <v>0</v>
      </c>
      <c r="W21" s="2201" t="s">
        <v>75</v>
      </c>
      <c r="X21" s="2202"/>
      <c r="Y21" s="2214">
        <f>SUM(AA20:AA20)</f>
        <v>0</v>
      </c>
      <c r="Z21" s="2202"/>
      <c r="AA21" s="2207"/>
      <c r="AB21" s="2214">
        <f>SUM(AD20:AD20)</f>
        <v>0</v>
      </c>
      <c r="AC21" s="2202"/>
      <c r="AD21" s="2215"/>
      <c r="AG21" s="349"/>
      <c r="AH21" s="2232"/>
      <c r="AI21" s="2232"/>
      <c r="AJ21" s="315"/>
      <c r="AK21" s="2232"/>
      <c r="AL21" s="2232"/>
      <c r="AM21" s="315"/>
    </row>
    <row r="22" spans="3:39" ht="14.1" customHeight="1" thickBot="1">
      <c r="C22" s="2201" t="s">
        <v>76</v>
      </c>
      <c r="D22" s="2202"/>
      <c r="E22" s="2208"/>
      <c r="F22" s="2209"/>
      <c r="G22" s="2210"/>
      <c r="H22" s="2208"/>
      <c r="I22" s="2209"/>
      <c r="J22" s="2211"/>
      <c r="N22" s="2230" t="s">
        <v>532</v>
      </c>
      <c r="O22" s="2231"/>
      <c r="P22" s="708">
        <f>SUMPRODUCT($X$336:$X$375,$Y$336:$Y$375)/100+SUMPRODUCT($D$336:$D$375,$E$336:$E$375)/100</f>
        <v>2.4E-2</v>
      </c>
      <c r="Q22" s="2228" t="s">
        <v>533</v>
      </c>
      <c r="R22" s="2229"/>
      <c r="S22" s="709">
        <f>IF($Q$22="全種",$P$21+$S$21+$P$22,"0")+IF($Q$22="As（車道）＋As（歩道）",$P$21+$P$22,"0")+IF($Q$22="As（車道）＋Co",$P$21+$S$21,"0")+IF($Q$22="As（歩道）＋Co",$P$22+$S$21,"0")</f>
        <v>0.14399999999999999</v>
      </c>
      <c r="W22" s="2201" t="s">
        <v>76</v>
      </c>
      <c r="X22" s="2202"/>
      <c r="Y22" s="2208" t="s">
        <v>77</v>
      </c>
      <c r="Z22" s="2209"/>
      <c r="AA22" s="2210"/>
      <c r="AB22" s="2208" t="s">
        <v>77</v>
      </c>
      <c r="AC22" s="2209"/>
      <c r="AD22" s="2211"/>
      <c r="AG22" s="349"/>
      <c r="AH22" s="2233"/>
      <c r="AI22" s="2233"/>
      <c r="AJ22" s="568"/>
      <c r="AK22" s="2233"/>
      <c r="AL22" s="2233"/>
      <c r="AM22" s="568"/>
    </row>
    <row r="23" spans="3:39" ht="14.1" customHeight="1">
      <c r="C23" s="2201"/>
      <c r="D23" s="2202"/>
      <c r="E23" s="2216"/>
      <c r="F23" s="2217"/>
      <c r="G23" s="2218"/>
      <c r="H23" s="2216"/>
      <c r="I23" s="2217"/>
      <c r="J23" s="2219"/>
      <c r="N23" s="372"/>
      <c r="O23" s="706"/>
      <c r="Q23" s="372"/>
      <c r="R23" s="372"/>
      <c r="S23" s="531"/>
      <c r="W23" s="2201"/>
      <c r="X23" s="2202"/>
      <c r="Y23" s="2216">
        <v>15</v>
      </c>
      <c r="Z23" s="2217"/>
      <c r="AA23" s="2218"/>
      <c r="AB23" s="2216">
        <v>10</v>
      </c>
      <c r="AC23" s="2217"/>
      <c r="AD23" s="2219"/>
    </row>
    <row r="24" spans="3:39" ht="14.1" customHeight="1" thickBot="1">
      <c r="C24" s="2201" t="s">
        <v>87</v>
      </c>
      <c r="D24" s="2207"/>
      <c r="E24" s="2208"/>
      <c r="F24" s="2209"/>
      <c r="G24" s="2210"/>
      <c r="H24" s="2208"/>
      <c r="I24" s="2209"/>
      <c r="J24" s="2211"/>
      <c r="M24" s="2" t="str">
        <f>IF(AK43="×","□先行路盤（再使用）","□先行路盤（再使用）No.1")</f>
        <v>□先行路盤（再使用）</v>
      </c>
      <c r="N24" s="31"/>
      <c r="O24" s="31"/>
      <c r="P24" s="31"/>
      <c r="Q24" s="31"/>
      <c r="R24" s="31"/>
      <c r="S24" s="31"/>
      <c r="W24" s="2201" t="s">
        <v>87</v>
      </c>
      <c r="X24" s="2207"/>
      <c r="Y24" s="2208" t="s">
        <v>372</v>
      </c>
      <c r="Z24" s="2209"/>
      <c r="AA24" s="2210"/>
      <c r="AB24" s="2208" t="s">
        <v>372</v>
      </c>
      <c r="AC24" s="2209"/>
      <c r="AD24" s="2211"/>
      <c r="AG24" s="2" t="s">
        <v>462</v>
      </c>
      <c r="AH24" s="31"/>
      <c r="AI24" s="31"/>
      <c r="AJ24" s="31"/>
      <c r="AK24" s="31"/>
      <c r="AL24" s="31"/>
      <c r="AM24" s="31"/>
    </row>
    <row r="25" spans="3:39" ht="14.1" customHeight="1">
      <c r="C25" s="2201"/>
      <c r="D25" s="2207"/>
      <c r="E25" s="2216"/>
      <c r="F25" s="2217"/>
      <c r="G25" s="2218"/>
      <c r="H25" s="2216"/>
      <c r="I25" s="2217"/>
      <c r="J25" s="2219"/>
      <c r="N25" s="2199" t="s">
        <v>96</v>
      </c>
      <c r="O25" s="2200"/>
      <c r="P25" s="19" t="s">
        <v>66</v>
      </c>
      <c r="Q25" s="2199" t="s">
        <v>96</v>
      </c>
      <c r="R25" s="2200"/>
      <c r="S25" s="20" t="s">
        <v>66</v>
      </c>
      <c r="W25" s="2201"/>
      <c r="X25" s="2207"/>
      <c r="Y25" s="2216">
        <v>50</v>
      </c>
      <c r="Z25" s="2217"/>
      <c r="AA25" s="2218"/>
      <c r="AB25" s="2216">
        <v>25</v>
      </c>
      <c r="AC25" s="2217"/>
      <c r="AD25" s="2219"/>
      <c r="AH25" s="2199" t="s">
        <v>96</v>
      </c>
      <c r="AI25" s="2200"/>
      <c r="AJ25" s="19" t="s">
        <v>66</v>
      </c>
      <c r="AK25" s="2199" t="s">
        <v>96</v>
      </c>
      <c r="AL25" s="2200"/>
      <c r="AM25" s="20" t="s">
        <v>66</v>
      </c>
    </row>
    <row r="26" spans="3:39" ht="14.1" customHeight="1" thickBot="1">
      <c r="C26" s="2220" t="s">
        <v>78</v>
      </c>
      <c r="D26" s="2221"/>
      <c r="E26" s="2222"/>
      <c r="F26" s="2223"/>
      <c r="G26" s="2224"/>
      <c r="H26" s="2222"/>
      <c r="I26" s="2223"/>
      <c r="J26" s="2225"/>
      <c r="N26" s="263" t="s">
        <v>374</v>
      </c>
      <c r="O26" s="721">
        <f t="shared" ref="O26:O31" si="8">IF(MAX($I$617:$I$676)&lt;ROW()-25,"",INDEX($H$617:$H$676,MATCH(ROW()-25,$I$617:$I$676,0),1))</f>
        <v>25</v>
      </c>
      <c r="P26" s="224">
        <f t="shared" ref="P26:P31" si="9">SUMIF($H$618:$H$677,O26,$J$618:$J$677)</f>
        <v>1.2</v>
      </c>
      <c r="Q26" s="382"/>
      <c r="R26" s="653"/>
      <c r="S26" s="654"/>
      <c r="W26" s="2220" t="s">
        <v>78</v>
      </c>
      <c r="X26" s="2221"/>
      <c r="Y26" s="2222">
        <v>10</v>
      </c>
      <c r="Z26" s="2223"/>
      <c r="AA26" s="2224"/>
      <c r="AB26" s="2222">
        <v>5</v>
      </c>
      <c r="AC26" s="2223"/>
      <c r="AD26" s="2225"/>
      <c r="AH26" s="263" t="s">
        <v>374</v>
      </c>
      <c r="AI26" s="432" t="str">
        <f t="shared" ref="AI26:AI31" si="10">IF(MAX($AC$618:$AC$677)&lt;ROW()-25,"",INDEX($AB$618:$AB$677,MATCH(ROW()-25,$AC$618:$AC$677,0),1))</f>
        <v/>
      </c>
      <c r="AJ26" s="224">
        <f t="shared" ref="AJ26:AJ31" si="11">SUMIF($AB$618:$AB$677,AI26,$AD$618:$AD$677)</f>
        <v>0</v>
      </c>
      <c r="AK26" s="382"/>
      <c r="AL26" s="653"/>
      <c r="AM26" s="654"/>
    </row>
    <row r="27" spans="3:39" ht="14.1" customHeight="1">
      <c r="C27" s="2193" t="s">
        <v>70</v>
      </c>
      <c r="D27" s="2194"/>
      <c r="E27" s="2195"/>
      <c r="F27" s="2196"/>
      <c r="G27" s="2197"/>
      <c r="H27" s="2195"/>
      <c r="I27" s="2196"/>
      <c r="J27" s="2198"/>
      <c r="N27" s="264" t="s">
        <v>374</v>
      </c>
      <c r="O27" s="720" t="str">
        <f t="shared" si="8"/>
        <v/>
      </c>
      <c r="P27" s="226">
        <f t="shared" si="9"/>
        <v>0</v>
      </c>
      <c r="Q27" s="383"/>
      <c r="R27" s="650"/>
      <c r="S27" s="652"/>
      <c r="T27" s="15"/>
      <c r="W27" s="2193" t="s">
        <v>70</v>
      </c>
      <c r="X27" s="2194"/>
      <c r="Y27" s="2195"/>
      <c r="Z27" s="2196"/>
      <c r="AA27" s="2197"/>
      <c r="AB27" s="2195"/>
      <c r="AC27" s="2196"/>
      <c r="AD27" s="2198"/>
      <c r="AH27" s="264" t="s">
        <v>374</v>
      </c>
      <c r="AI27" s="433" t="str">
        <f t="shared" si="10"/>
        <v/>
      </c>
      <c r="AJ27" s="226">
        <f t="shared" si="11"/>
        <v>0</v>
      </c>
      <c r="AK27" s="383"/>
      <c r="AL27" s="650"/>
      <c r="AM27" s="652"/>
    </row>
    <row r="28" spans="3:39" ht="14.1" customHeight="1">
      <c r="C28" s="2201" t="s">
        <v>71</v>
      </c>
      <c r="D28" s="2202"/>
      <c r="E28" s="2203"/>
      <c r="F28" s="2204"/>
      <c r="G28" s="2205"/>
      <c r="H28" s="2203"/>
      <c r="I28" s="2204"/>
      <c r="J28" s="2206"/>
      <c r="N28" s="264" t="s">
        <v>374</v>
      </c>
      <c r="O28" s="722" t="str">
        <f t="shared" si="8"/>
        <v/>
      </c>
      <c r="P28" s="226">
        <f t="shared" si="9"/>
        <v>0</v>
      </c>
      <c r="Q28" s="383"/>
      <c r="R28" s="650"/>
      <c r="S28" s="652"/>
      <c r="T28" s="15"/>
      <c r="W28" s="2201" t="s">
        <v>71</v>
      </c>
      <c r="X28" s="2202"/>
      <c r="Y28" s="2203"/>
      <c r="Z28" s="2204"/>
      <c r="AA28" s="2205"/>
      <c r="AB28" s="2203"/>
      <c r="AC28" s="2204"/>
      <c r="AD28" s="2206"/>
      <c r="AH28" s="264" t="s">
        <v>374</v>
      </c>
      <c r="AI28" s="433" t="str">
        <f t="shared" si="10"/>
        <v/>
      </c>
      <c r="AJ28" s="226">
        <f t="shared" si="11"/>
        <v>0</v>
      </c>
      <c r="AK28" s="383"/>
      <c r="AL28" s="650"/>
      <c r="AM28" s="652"/>
    </row>
    <row r="29" spans="3:39" s="15" customFormat="1" ht="14.1" customHeight="1">
      <c r="C29" s="2201" t="s">
        <v>3</v>
      </c>
      <c r="D29" s="2207"/>
      <c r="E29" s="2208"/>
      <c r="F29" s="2209"/>
      <c r="G29" s="2210"/>
      <c r="H29" s="2208"/>
      <c r="I29" s="2209"/>
      <c r="J29" s="2211"/>
      <c r="M29" s="2"/>
      <c r="N29" s="264" t="s">
        <v>374</v>
      </c>
      <c r="O29" s="722" t="str">
        <f t="shared" si="8"/>
        <v/>
      </c>
      <c r="P29" s="226">
        <f t="shared" si="9"/>
        <v>0</v>
      </c>
      <c r="Q29" s="383"/>
      <c r="R29" s="650"/>
      <c r="S29" s="652"/>
      <c r="W29" s="2201" t="s">
        <v>3</v>
      </c>
      <c r="X29" s="2207"/>
      <c r="Y29" s="2208" t="s">
        <v>5</v>
      </c>
      <c r="Z29" s="2209"/>
      <c r="AA29" s="2210"/>
      <c r="AB29" s="2208" t="s">
        <v>5</v>
      </c>
      <c r="AC29" s="2209"/>
      <c r="AD29" s="2211"/>
      <c r="AG29" s="2"/>
      <c r="AH29" s="264" t="s">
        <v>374</v>
      </c>
      <c r="AI29" s="433" t="str">
        <f t="shared" si="10"/>
        <v/>
      </c>
      <c r="AJ29" s="226">
        <f t="shared" si="11"/>
        <v>0</v>
      </c>
      <c r="AK29" s="383"/>
      <c r="AL29" s="650"/>
      <c r="AM29" s="652"/>
    </row>
    <row r="30" spans="3:39" s="15" customFormat="1" ht="14.1" customHeight="1">
      <c r="C30" s="2201" t="s">
        <v>59</v>
      </c>
      <c r="D30" s="2202"/>
      <c r="E30" s="2208"/>
      <c r="F30" s="2209"/>
      <c r="G30" s="2210"/>
      <c r="H30" s="2208"/>
      <c r="I30" s="2209"/>
      <c r="J30" s="2211"/>
      <c r="M30" s="2"/>
      <c r="N30" s="264" t="s">
        <v>374</v>
      </c>
      <c r="O30" s="722" t="str">
        <f t="shared" si="8"/>
        <v/>
      </c>
      <c r="P30" s="226">
        <f t="shared" si="9"/>
        <v>0</v>
      </c>
      <c r="Q30" s="383"/>
      <c r="R30" s="650"/>
      <c r="S30" s="652"/>
      <c r="W30" s="2201" t="s">
        <v>59</v>
      </c>
      <c r="X30" s="2202"/>
      <c r="Y30" s="2208" t="s">
        <v>74</v>
      </c>
      <c r="Z30" s="2209"/>
      <c r="AA30" s="2210"/>
      <c r="AB30" s="2208" t="s">
        <v>74</v>
      </c>
      <c r="AC30" s="2209"/>
      <c r="AD30" s="2211"/>
      <c r="AG30" s="2"/>
      <c r="AH30" s="264" t="s">
        <v>374</v>
      </c>
      <c r="AI30" s="433" t="str">
        <f t="shared" si="10"/>
        <v/>
      </c>
      <c r="AJ30" s="226">
        <f t="shared" si="11"/>
        <v>0</v>
      </c>
      <c r="AK30" s="383"/>
      <c r="AL30" s="650"/>
      <c r="AM30" s="652"/>
    </row>
    <row r="31" spans="3:39" s="15" customFormat="1" ht="14.1" customHeight="1" thickBot="1">
      <c r="C31" s="2201" t="s">
        <v>0</v>
      </c>
      <c r="D31" s="2207"/>
      <c r="E31" s="300"/>
      <c r="F31" s="301">
        <v>20</v>
      </c>
      <c r="G31" s="437">
        <f>ROUNDUP(E31/F31,0)</f>
        <v>0</v>
      </c>
      <c r="H31" s="300"/>
      <c r="I31" s="301">
        <v>20</v>
      </c>
      <c r="J31" s="303">
        <f>ROUNDUP(H31/I31,0)</f>
        <v>0</v>
      </c>
      <c r="N31" s="265" t="s">
        <v>374</v>
      </c>
      <c r="O31" s="718" t="str">
        <f t="shared" si="8"/>
        <v/>
      </c>
      <c r="P31" s="228">
        <f t="shared" si="9"/>
        <v>0</v>
      </c>
      <c r="Q31" s="384"/>
      <c r="R31" s="657"/>
      <c r="S31" s="659"/>
      <c r="W31" s="2201" t="s">
        <v>0</v>
      </c>
      <c r="X31" s="2207"/>
      <c r="Y31" s="300"/>
      <c r="Z31" s="301">
        <v>20</v>
      </c>
      <c r="AA31" s="437">
        <f>ROUNDUP(Y31/Z31,0)</f>
        <v>0</v>
      </c>
      <c r="AB31" s="300"/>
      <c r="AC31" s="301">
        <v>20</v>
      </c>
      <c r="AD31" s="303">
        <f>ROUNDUP(AB31/AC31,0)</f>
        <v>0</v>
      </c>
      <c r="AG31" s="2"/>
      <c r="AH31" s="265" t="s">
        <v>374</v>
      </c>
      <c r="AI31" s="434" t="str">
        <f t="shared" si="10"/>
        <v/>
      </c>
      <c r="AJ31" s="228">
        <f t="shared" si="11"/>
        <v>0</v>
      </c>
      <c r="AK31" s="384"/>
      <c r="AL31" s="657"/>
      <c r="AM31" s="659"/>
    </row>
    <row r="32" spans="3:39" s="15" customFormat="1" ht="14.1" customHeight="1">
      <c r="C32" s="2212" t="s">
        <v>1</v>
      </c>
      <c r="D32" s="2213"/>
      <c r="E32" s="304">
        <f>G31</f>
        <v>0</v>
      </c>
      <c r="F32" s="305">
        <v>0.6</v>
      </c>
      <c r="G32" s="241">
        <f>ROUND(E32*F32,2)</f>
        <v>0</v>
      </c>
      <c r="H32" s="304">
        <f>J31</f>
        <v>0</v>
      </c>
      <c r="I32" s="305">
        <v>0.6</v>
      </c>
      <c r="J32" s="209">
        <f>ROUND(H32*I32,2)</f>
        <v>0</v>
      </c>
      <c r="M32" s="2"/>
      <c r="N32" s="38"/>
      <c r="O32" s="2234" t="str">
        <f>IF(AK43="×","※先行路盤(再使用) 土量 計 ： H=　","※先行路盤(再使用) 土量No.1 計 ：　")</f>
        <v>※先行路盤(再使用) 土量 計 ： H=　</v>
      </c>
      <c r="P32" s="2234"/>
      <c r="Q32" s="2234"/>
      <c r="R32" s="2234"/>
      <c r="S32" s="361">
        <f>ROUND(SUMPRODUCT(O26:O31,P26:P31)/100+SUMPRODUCT(R26:R31,S26:S31)/100,2)</f>
        <v>0.3</v>
      </c>
      <c r="W32" s="2212" t="s">
        <v>1</v>
      </c>
      <c r="X32" s="2213"/>
      <c r="Y32" s="304">
        <f>AA31</f>
        <v>0</v>
      </c>
      <c r="Z32" s="305">
        <v>0.6</v>
      </c>
      <c r="AA32" s="241">
        <f>ROUND(Y32*Z32,2)</f>
        <v>0</v>
      </c>
      <c r="AB32" s="304">
        <f>AD31</f>
        <v>0</v>
      </c>
      <c r="AC32" s="305">
        <v>0.6</v>
      </c>
      <c r="AD32" s="209">
        <f>ROUND(AB32*AC32,2)</f>
        <v>0</v>
      </c>
      <c r="AG32" s="2"/>
      <c r="AH32" s="38"/>
      <c r="AI32" s="2234" t="s">
        <v>577</v>
      </c>
      <c r="AJ32" s="2234"/>
      <c r="AK32" s="2234"/>
      <c r="AL32" s="2234"/>
      <c r="AM32" s="361" t="str">
        <f>IF(AK43="○",AK44+S32,"")</f>
        <v/>
      </c>
    </row>
    <row r="33" spans="2:39" s="15" customFormat="1" ht="14.1" customHeight="1" thickBot="1">
      <c r="C33" s="2201" t="s">
        <v>75</v>
      </c>
      <c r="D33" s="2202"/>
      <c r="E33" s="2214">
        <f>SUM(G32:G32)</f>
        <v>0</v>
      </c>
      <c r="F33" s="2202"/>
      <c r="G33" s="2207"/>
      <c r="H33" s="2214">
        <f>SUM(J32:J32)</f>
        <v>0</v>
      </c>
      <c r="I33" s="2202"/>
      <c r="J33" s="2215"/>
      <c r="M33" s="2" t="str">
        <f>IF(AK43="×","□仮復旧工","□仮復旧工No.1")</f>
        <v>□仮復旧工</v>
      </c>
      <c r="N33" s="31"/>
      <c r="O33" s="31"/>
      <c r="P33" s="31"/>
      <c r="Q33" s="31"/>
      <c r="R33" s="31"/>
      <c r="S33" s="31"/>
      <c r="W33" s="2201" t="s">
        <v>75</v>
      </c>
      <c r="X33" s="2202"/>
      <c r="Y33" s="2214">
        <f>SUM(AA32:AA32)</f>
        <v>0</v>
      </c>
      <c r="Z33" s="2202"/>
      <c r="AA33" s="2207"/>
      <c r="AB33" s="2214">
        <f>SUM(AD32:AD32)</f>
        <v>0</v>
      </c>
      <c r="AC33" s="2202"/>
      <c r="AD33" s="2215"/>
      <c r="AG33" s="2" t="s">
        <v>458</v>
      </c>
      <c r="AH33" s="31"/>
      <c r="AI33" s="31"/>
      <c r="AJ33" s="31"/>
      <c r="AK33" s="31"/>
      <c r="AL33" s="31"/>
      <c r="AM33" s="31"/>
    </row>
    <row r="34" spans="2:39" s="15" customFormat="1" ht="14.1" customHeight="1">
      <c r="C34" s="2201" t="s">
        <v>76</v>
      </c>
      <c r="D34" s="2202"/>
      <c r="E34" s="2208"/>
      <c r="F34" s="2209"/>
      <c r="G34" s="2210"/>
      <c r="H34" s="2208"/>
      <c r="I34" s="2209"/>
      <c r="J34" s="2211"/>
      <c r="M34" s="2"/>
      <c r="N34" s="2199" t="s">
        <v>81</v>
      </c>
      <c r="O34" s="2200"/>
      <c r="P34" s="19" t="s">
        <v>66</v>
      </c>
      <c r="Q34" s="2199" t="s">
        <v>81</v>
      </c>
      <c r="R34" s="2200"/>
      <c r="S34" s="20" t="s">
        <v>66</v>
      </c>
      <c r="W34" s="2201" t="s">
        <v>76</v>
      </c>
      <c r="X34" s="2202"/>
      <c r="Y34" s="2208" t="s">
        <v>77</v>
      </c>
      <c r="Z34" s="2209"/>
      <c r="AA34" s="2210"/>
      <c r="AB34" s="2208" t="s">
        <v>77</v>
      </c>
      <c r="AC34" s="2209"/>
      <c r="AD34" s="2211"/>
      <c r="AG34" s="2"/>
      <c r="AH34" s="2199" t="s">
        <v>81</v>
      </c>
      <c r="AI34" s="2200"/>
      <c r="AJ34" s="19" t="s">
        <v>66</v>
      </c>
      <c r="AK34" s="2199" t="s">
        <v>81</v>
      </c>
      <c r="AL34" s="2200"/>
      <c r="AM34" s="20" t="s">
        <v>66</v>
      </c>
    </row>
    <row r="35" spans="2:39" s="15" customFormat="1" ht="14.1" customHeight="1">
      <c r="C35" s="2201"/>
      <c r="D35" s="2202"/>
      <c r="E35" s="2216"/>
      <c r="F35" s="2217"/>
      <c r="G35" s="2218"/>
      <c r="H35" s="2216"/>
      <c r="I35" s="2217"/>
      <c r="J35" s="2219"/>
      <c r="M35" s="2"/>
      <c r="N35" s="263" t="s">
        <v>578</v>
      </c>
      <c r="O35" s="721">
        <f>IF(MAX($I$380:$I$419)&lt;ROW()-34,"",INDEX($D$380:$D$419,MATCH(ROW()-34,$I$380:$I$419,0),1))</f>
        <v>4</v>
      </c>
      <c r="P35" s="224">
        <f>SUMIF($D$381:$D$420,O35,$J$381:$J$420)</f>
        <v>0.6</v>
      </c>
      <c r="Q35" s="263" t="s">
        <v>578</v>
      </c>
      <c r="R35" s="432" t="str">
        <f>IF(MAX($I$381:$I$420)&lt;ROW()-30,"",INDEX($D$381:$D$420,MATCH(ROW()-30,$I$381:$I$420,0),1))</f>
        <v/>
      </c>
      <c r="S35" s="225">
        <f>SUMIF($D$381:$D$420,R35,$J$381:$J$420)</f>
        <v>0</v>
      </c>
      <c r="W35" s="2201"/>
      <c r="X35" s="2202"/>
      <c r="Y35" s="2216"/>
      <c r="Z35" s="2217"/>
      <c r="AA35" s="2218"/>
      <c r="AB35" s="2216"/>
      <c r="AC35" s="2217"/>
      <c r="AD35" s="2219"/>
      <c r="AG35" s="2"/>
      <c r="AH35" s="263" t="s">
        <v>578</v>
      </c>
      <c r="AI35" s="432" t="str">
        <f>IF(MAX($AC$381:$AC$420)&lt;ROW()-34,"",INDEX($X$381:$X$420,MATCH(ROW()-34,$AC$381:$AC$420,0),1))</f>
        <v/>
      </c>
      <c r="AJ35" s="224">
        <f>SUMIF($X$381:$X$420,AI35,$AD$381:$AD$420)</f>
        <v>0</v>
      </c>
      <c r="AK35" s="263" t="s">
        <v>578</v>
      </c>
      <c r="AL35" s="432" t="str">
        <f>IF(MAX($AC$381:$AC$420)&lt;ROW()-30,"",INDEX($X$381:$X$420,MATCH(ROW()-30,$AC$381:$AC$420,0),1))</f>
        <v/>
      </c>
      <c r="AM35" s="225">
        <f>SUMIF($X$381:$X$420,AL35,$AD$381:$AD$420)</f>
        <v>0</v>
      </c>
    </row>
    <row r="36" spans="2:39" s="15" customFormat="1" ht="14.1" customHeight="1">
      <c r="C36" s="2201" t="s">
        <v>87</v>
      </c>
      <c r="D36" s="2207"/>
      <c r="E36" s="2208"/>
      <c r="F36" s="2209"/>
      <c r="G36" s="2210"/>
      <c r="H36" s="2208"/>
      <c r="I36" s="2209"/>
      <c r="J36" s="2211"/>
      <c r="M36" s="2"/>
      <c r="N36" s="264" t="s">
        <v>578</v>
      </c>
      <c r="O36" s="722">
        <f>IF(MAX($I$380:$I$419)&lt;ROW()-34,"",INDEX($D$380:$D$419,MATCH(ROW()-34,$I$380:$I$419,0),1))</f>
        <v>5</v>
      </c>
      <c r="P36" s="226">
        <f>SUMIF($D$381:$D$420,O36,$J$381:$J$420)</f>
        <v>1.2</v>
      </c>
      <c r="Q36" s="264" t="s">
        <v>578</v>
      </c>
      <c r="R36" s="433" t="str">
        <f>IF(MAX($I$381:$I$420)&lt;ROW()-30,"",INDEX($D$381:$D$420,MATCH(ROW()-30,$I$381:$I$420,0),1))</f>
        <v/>
      </c>
      <c r="S36" s="227">
        <f>SUMIF($D$381:$D$420,R36,$J$381:$J$420)</f>
        <v>0</v>
      </c>
      <c r="W36" s="2201" t="s">
        <v>87</v>
      </c>
      <c r="X36" s="2207"/>
      <c r="Y36" s="2208" t="s">
        <v>372</v>
      </c>
      <c r="Z36" s="2209"/>
      <c r="AA36" s="2210"/>
      <c r="AB36" s="2208" t="s">
        <v>372</v>
      </c>
      <c r="AC36" s="2209"/>
      <c r="AD36" s="2211"/>
      <c r="AG36" s="2"/>
      <c r="AH36" s="264" t="s">
        <v>578</v>
      </c>
      <c r="AI36" s="433" t="str">
        <f>IF(MAX($AC$381:$AC$420)&lt;ROW()-34,"",INDEX($X$381:$X$420,MATCH(ROW()-34,$AC$381:$AC$420,0),1))</f>
        <v/>
      </c>
      <c r="AJ36" s="226">
        <f>SUMIF($X$381:$X$420,AI36,$AD$381:$AD$420)</f>
        <v>0</v>
      </c>
      <c r="AK36" s="264" t="s">
        <v>578</v>
      </c>
      <c r="AL36" s="433" t="str">
        <f>IF(MAX($AC$381:$AC$420)&lt;ROW()-30,"",INDEX($X$381:$X$420,MATCH(ROW()-30,$AC$381:$AC$420,0),1))</f>
        <v/>
      </c>
      <c r="AM36" s="227">
        <f>SUMIF($X$381:$X$420,AL36,$AD$381:$AD$420)</f>
        <v>0</v>
      </c>
    </row>
    <row r="37" spans="2:39" s="15" customFormat="1" ht="14.1" customHeight="1">
      <c r="C37" s="2201"/>
      <c r="D37" s="2207"/>
      <c r="E37" s="2216"/>
      <c r="F37" s="2217"/>
      <c r="G37" s="2218"/>
      <c r="H37" s="2216"/>
      <c r="I37" s="2217"/>
      <c r="J37" s="2219"/>
      <c r="N37" s="264" t="s">
        <v>578</v>
      </c>
      <c r="O37" s="722" t="str">
        <f>IF(MAX($I$380:$I$419)&lt;ROW()-34,"",INDEX($D$380:$D$419,MATCH(ROW()-34,$I$380:$I$419,0),1))</f>
        <v/>
      </c>
      <c r="P37" s="226">
        <f>SUMIF($D$381:$D$420,O37,$J$381:$J$420)</f>
        <v>0</v>
      </c>
      <c r="Q37" s="383"/>
      <c r="R37" s="650"/>
      <c r="S37" s="652"/>
      <c r="W37" s="2201"/>
      <c r="X37" s="2207"/>
      <c r="Y37" s="2216"/>
      <c r="Z37" s="2217"/>
      <c r="AA37" s="2218"/>
      <c r="AB37" s="2216"/>
      <c r="AC37" s="2217"/>
      <c r="AD37" s="2219"/>
      <c r="AG37" s="2"/>
      <c r="AH37" s="264" t="s">
        <v>578</v>
      </c>
      <c r="AI37" s="433" t="str">
        <f>IF(MAX($AC$381:$AC$420)&lt;ROW()-34,"",INDEX($X$381:$X$420,MATCH(ROW()-34,$AC$381:$AC$420,0),1))</f>
        <v/>
      </c>
      <c r="AJ37" s="226">
        <f>SUMIF($X$381:$X$420,AI37,$AD$381:$AD$420)</f>
        <v>0</v>
      </c>
      <c r="AK37" s="383"/>
      <c r="AL37" s="650"/>
      <c r="AM37" s="652"/>
    </row>
    <row r="38" spans="2:39" s="15" customFormat="1" ht="14.1" customHeight="1" thickBot="1">
      <c r="C38" s="2220" t="s">
        <v>78</v>
      </c>
      <c r="D38" s="2221"/>
      <c r="E38" s="2222"/>
      <c r="F38" s="2223"/>
      <c r="G38" s="2224"/>
      <c r="H38" s="2222"/>
      <c r="I38" s="2223"/>
      <c r="J38" s="2225"/>
      <c r="N38" s="385" t="s">
        <v>578</v>
      </c>
      <c r="O38" s="718" t="str">
        <f>IF(MAX($I$380:$I$419)&lt;ROW()-34,"",INDEX($D$380:$D$419,MATCH(ROW()-34,$I$380:$I$419,0),1))</f>
        <v/>
      </c>
      <c r="P38" s="228">
        <f>SUMIF($D$381:$D$420,O38,$J$381:$J$420)</f>
        <v>0</v>
      </c>
      <c r="Q38" s="378"/>
      <c r="R38" s="657"/>
      <c r="S38" s="659"/>
      <c r="W38" s="2220" t="s">
        <v>78</v>
      </c>
      <c r="X38" s="2221"/>
      <c r="Y38" s="2222"/>
      <c r="Z38" s="2223"/>
      <c r="AA38" s="2224"/>
      <c r="AB38" s="2222"/>
      <c r="AC38" s="2223"/>
      <c r="AD38" s="2225"/>
      <c r="AG38" s="2"/>
      <c r="AH38" s="385" t="s">
        <v>578</v>
      </c>
      <c r="AI38" s="434" t="str">
        <f>IF(MAX($AC$381:$AC$420)&lt;ROW()-34,"",INDEX($X$381:$X$420,MATCH(ROW()-34,$AC$381:$AC$420,0),1))</f>
        <v/>
      </c>
      <c r="AJ38" s="228">
        <f>SUMIF($X$381:$X$420,AI38,$AD$381:$AD$420)</f>
        <v>0</v>
      </c>
      <c r="AK38" s="378"/>
      <c r="AL38" s="657"/>
      <c r="AM38" s="659"/>
    </row>
    <row r="39" spans="2:39" s="15" customFormat="1" ht="14.1" customHeight="1">
      <c r="C39" s="161"/>
      <c r="D39" s="161"/>
      <c r="E39" s="38"/>
      <c r="F39" s="38"/>
      <c r="G39" s="38"/>
      <c r="H39" s="38"/>
      <c r="I39" s="38"/>
      <c r="J39" s="38"/>
      <c r="K39" s="710"/>
      <c r="N39" s="670"/>
      <c r="O39" s="2234" t="str">
        <f>IF(AK43="×","※仮復旧 土量 計 ： M=　","※仮復旧 土量No.1 計 ：　")</f>
        <v>※仮復旧 土量 計 ： M=　</v>
      </c>
      <c r="P39" s="2234"/>
      <c r="Q39" s="2234"/>
      <c r="R39" s="2234"/>
      <c r="S39" s="163">
        <f>ROUND(SUMPRODUCT(O35:O38,P35:P38)/100+SUMPRODUCT(R35:R38,S35:S38)/100,2)</f>
        <v>0.08</v>
      </c>
      <c r="W39" s="161"/>
      <c r="X39" s="161"/>
      <c r="Y39" s="38"/>
      <c r="Z39" s="38"/>
      <c r="AA39" s="38"/>
      <c r="AB39" s="38"/>
      <c r="AC39" s="38"/>
      <c r="AD39" s="38"/>
      <c r="AE39" s="38"/>
      <c r="AI39" s="2234" t="s">
        <v>579</v>
      </c>
      <c r="AJ39" s="2234"/>
      <c r="AK39" s="2234"/>
      <c r="AL39" s="2234"/>
      <c r="AM39" s="361" t="str">
        <f>IF(AK43="○",AK45+S39,"")</f>
        <v/>
      </c>
    </row>
    <row r="40" spans="2:39" s="15" customFormat="1" ht="14.1" customHeight="1">
      <c r="C40" s="161"/>
      <c r="D40" s="161"/>
      <c r="E40" s="38"/>
      <c r="F40" s="38"/>
      <c r="G40" s="38"/>
      <c r="H40" s="38"/>
      <c r="I40" s="38"/>
      <c r="J40" s="38"/>
      <c r="K40" s="38"/>
      <c r="M40" s="2"/>
      <c r="O40" s="2"/>
      <c r="P40" s="2"/>
      <c r="Q40" s="2"/>
      <c r="R40" s="2"/>
      <c r="S40" s="2"/>
      <c r="T40" s="2"/>
      <c r="W40" s="161"/>
      <c r="X40" s="161"/>
      <c r="Y40" s="38"/>
      <c r="Z40" s="38"/>
      <c r="AA40" s="38"/>
      <c r="AB40" s="38"/>
      <c r="AC40" s="38"/>
      <c r="AD40" s="38"/>
      <c r="AE40" s="38"/>
    </row>
    <row r="41" spans="2:39" ht="14.1" customHeight="1">
      <c r="B41" s="2" t="s">
        <v>580</v>
      </c>
      <c r="V41" s="2" t="s">
        <v>580</v>
      </c>
    </row>
    <row r="42" spans="2:39" ht="14.1" customHeight="1" thickBot="1">
      <c r="D42" s="2" t="s">
        <v>581</v>
      </c>
      <c r="X42" s="2" t="s">
        <v>581</v>
      </c>
    </row>
    <row r="43" spans="2:39" ht="14.1" customHeight="1">
      <c r="D43" s="2235" t="s">
        <v>578</v>
      </c>
      <c r="E43" s="330" t="s">
        <v>582</v>
      </c>
      <c r="F43" s="480">
        <f>IF($E$10&lt;&gt;"As",0,IF($E$11&lt;=15,ROUND(SUM($E$8:$E$8)*1.2,2),0))</f>
        <v>2.4</v>
      </c>
      <c r="G43" s="2235" t="s">
        <v>576</v>
      </c>
      <c r="H43" s="330" t="s">
        <v>582</v>
      </c>
      <c r="I43" s="483">
        <f>IF($E$10&lt;&gt;"Co",0,IF($E$11&lt;=15,ROUND(SUM($E$8:$E$8)*1.2,2),0))</f>
        <v>0</v>
      </c>
      <c r="X43" s="2235" t="s">
        <v>578</v>
      </c>
      <c r="Y43" s="330" t="s">
        <v>582</v>
      </c>
      <c r="Z43" s="28">
        <f>IF($Y$10&lt;&gt;"As",0,IF($Y$11&lt;=15,ROUND(SUM($Y$8:$Y$8)*1.1,2),0))</f>
        <v>0</v>
      </c>
      <c r="AA43" s="2235" t="s">
        <v>576</v>
      </c>
      <c r="AB43" s="330" t="s">
        <v>582</v>
      </c>
      <c r="AC43" s="27">
        <f>IF($Y$10&lt;&gt;"Co",0,IF($Y$11&lt;=15,ROUND(SUM($Y$8:$Y$8)*1.1,2),0))</f>
        <v>0</v>
      </c>
      <c r="AI43" s="486" t="s">
        <v>480</v>
      </c>
      <c r="AJ43" s="487"/>
      <c r="AK43" s="491" t="str">
        <f>IF(SUM(Y9:AD9,Y21:AD21,Y33:AD33)=0,"×","○")</f>
        <v>×</v>
      </c>
    </row>
    <row r="44" spans="2:39" ht="14.1" customHeight="1">
      <c r="D44" s="2236"/>
      <c r="E44" s="21" t="s">
        <v>583</v>
      </c>
      <c r="F44" s="24">
        <f>IF($E$10&lt;&gt;"As",0,IF(AND($E$11&gt;15,$E$11&lt;=30),ROUND(SUM($E$8:$E$8)*1.2,2),0))</f>
        <v>0</v>
      </c>
      <c r="G44" s="2236"/>
      <c r="H44" s="21" t="s">
        <v>583</v>
      </c>
      <c r="I44" s="24">
        <f>IF($E$10&lt;&gt;"Co",0,IF(AND($E$11&gt;15,$E$11&lt;=30),ROUND(SUM($E$8:$E$8)*1.2,2),0))</f>
        <v>0</v>
      </c>
      <c r="X44" s="2236"/>
      <c r="Y44" s="21" t="s">
        <v>583</v>
      </c>
      <c r="Z44" s="29">
        <f>IF($Y$10&lt;&gt;"As",0,IF(AND($Y$11&gt;15,$Y$11&lt;=30),ROUND(SUM($Y$8:$Y$8)*1.1,2),0))</f>
        <v>0</v>
      </c>
      <c r="AA44" s="2236"/>
      <c r="AB44" s="21" t="s">
        <v>583</v>
      </c>
      <c r="AC44" s="24">
        <f>IF($Y$10&lt;&gt;"Co",0,IF(AND($Y$11&gt;15,$Y$11&lt;=30),ROUND(SUM($Y$8:$Y$8)*1.1,2),0))</f>
        <v>0</v>
      </c>
      <c r="AI44" s="490" t="s">
        <v>497</v>
      </c>
      <c r="AJ44" s="489"/>
      <c r="AK44" s="492">
        <f>ROUND(SUMPRODUCT(AI26:AI31,AJ26:AJ31)/100+SUMPRODUCT(AL26:AL31,AM26:AM31)/100,2)</f>
        <v>0</v>
      </c>
    </row>
    <row r="45" spans="2:39" ht="14.1" customHeight="1" thickBot="1">
      <c r="D45" s="2237"/>
      <c r="E45" s="481" t="s">
        <v>584</v>
      </c>
      <c r="F45" s="482">
        <f>IF($E$10&lt;&gt;"As",0,IF(AND($E$11&gt;30,$E$11&lt;=40),ROUND(SUM($E$8:$E$8)*1.2,2),0))</f>
        <v>0</v>
      </c>
      <c r="G45" s="2237"/>
      <c r="H45" s="25"/>
      <c r="I45" s="26"/>
      <c r="X45" s="2237"/>
      <c r="Y45" s="481" t="s">
        <v>584</v>
      </c>
      <c r="Z45" s="30">
        <f>IF($Y$10&lt;&gt;"As",0,IF(AND($Y$11&gt;30,$Y$11&lt;=40),ROUND(SUM($Y$8:$Y$8)*1.1,2),0))</f>
        <v>0</v>
      </c>
      <c r="AA45" s="2237"/>
      <c r="AB45" s="25"/>
      <c r="AC45" s="26"/>
      <c r="AI45" s="488" t="s">
        <v>498</v>
      </c>
      <c r="AJ45" s="429"/>
      <c r="AK45" s="493">
        <f>ROUND(SUMPRODUCT(AI35:AI38,AJ35:AJ38)/100+SUMPRODUCT(AL35:AL38,AM35:AM38)/100,2)</f>
        <v>0</v>
      </c>
    </row>
    <row r="46" spans="2:39" ht="14.1" customHeight="1" thickBot="1">
      <c r="D46" s="2" t="s">
        <v>585</v>
      </c>
      <c r="X46" s="2" t="s">
        <v>585</v>
      </c>
    </row>
    <row r="47" spans="2:39" ht="14.1" customHeight="1">
      <c r="D47" s="2235" t="s">
        <v>578</v>
      </c>
      <c r="E47" s="330" t="s">
        <v>582</v>
      </c>
      <c r="F47" s="28">
        <f>IF($H$10&lt;&gt;"As",0,IF($H$11&lt;=15,ROUND(SUM($H$8:$H$8)*1.2,2),0))</f>
        <v>1.2</v>
      </c>
      <c r="G47" s="2235" t="s">
        <v>576</v>
      </c>
      <c r="H47" s="330" t="s">
        <v>582</v>
      </c>
      <c r="I47" s="27">
        <f>IF($H$10&lt;&gt;"Co",0,IF($H$11&lt;=15,ROUND(SUM($H$8:$H$8)*1.2,2),0))</f>
        <v>0</v>
      </c>
      <c r="X47" s="2235" t="s">
        <v>578</v>
      </c>
      <c r="Y47" s="330" t="s">
        <v>582</v>
      </c>
      <c r="Z47" s="28">
        <f>IF($AB$10&lt;&gt;"As",0,IF($AB$11&lt;=15,ROUND(SUM($AB$8:$AB$8)*1.1,2),0))</f>
        <v>0</v>
      </c>
      <c r="AA47" s="2235" t="s">
        <v>576</v>
      </c>
      <c r="AB47" s="330" t="s">
        <v>582</v>
      </c>
      <c r="AC47" s="27">
        <f>IF($AB$10&lt;&gt;"Co",0,IF($AB$11&lt;=15,ROUND(SUM($AB$8:$AB$8)*1.1,2),0))</f>
        <v>0</v>
      </c>
    </row>
    <row r="48" spans="2:39" ht="14.1" customHeight="1">
      <c r="D48" s="2236"/>
      <c r="E48" s="21" t="s">
        <v>583</v>
      </c>
      <c r="F48" s="29">
        <f>IF($H$10&lt;&gt;"As",0,IF(AND($H$11&gt;15,$H$11&lt;=30),ROUND(SUM($H$8:$H$8)*1.2,2),0))</f>
        <v>0</v>
      </c>
      <c r="G48" s="2236"/>
      <c r="H48" s="21" t="s">
        <v>583</v>
      </c>
      <c r="I48" s="24">
        <f>IF($H$10&lt;&gt;"Co",0,IF(AND($H$11&gt;15,$H$11&lt;=30),ROUND(SUM($H$8:$H$8)*1.2,2),0))</f>
        <v>0</v>
      </c>
      <c r="X48" s="2236"/>
      <c r="Y48" s="21" t="s">
        <v>583</v>
      </c>
      <c r="Z48" s="29">
        <f>IF($AB$10&lt;&gt;"As",0,IF(AND($AB$11&gt;15,$AB$11&lt;=30),ROUND(SUM($AB$8:$AB$8)*1.1,2),0))</f>
        <v>0</v>
      </c>
      <c r="AA48" s="2236"/>
      <c r="AB48" s="21" t="s">
        <v>583</v>
      </c>
      <c r="AC48" s="24">
        <f>IF($AB$10&lt;&gt;"Co",0,IF(AND($AB$11&gt;15,$AB$11&lt;=30),ROUND(SUM($AB$8:$AB$8)*1.1,2),0))</f>
        <v>0</v>
      </c>
    </row>
    <row r="49" spans="4:29" ht="14.1" customHeight="1" thickBot="1">
      <c r="D49" s="2237"/>
      <c r="E49" s="481" t="s">
        <v>584</v>
      </c>
      <c r="F49" s="30">
        <f>IF($H$10&lt;&gt;"As",0,IF(AND($H$11&gt;30,$H$11&lt;=40),ROUND(SUM($H$8:$H$8)*1.2,2),0))</f>
        <v>0</v>
      </c>
      <c r="G49" s="2237"/>
      <c r="H49" s="25"/>
      <c r="I49" s="26"/>
      <c r="X49" s="2237"/>
      <c r="Y49" s="481" t="s">
        <v>584</v>
      </c>
      <c r="Z49" s="30">
        <f>IF($AB$10&lt;&gt;"As",0,IF(AND($AB$11&gt;30,$AB$11&lt;=40),ROUND(SUM($AB$8:$AB$8)*1.1,2),0))</f>
        <v>0</v>
      </c>
      <c r="AA49" s="2237"/>
      <c r="AB49" s="25"/>
      <c r="AC49" s="26"/>
    </row>
    <row r="50" spans="4:29" ht="14.1" customHeight="1" thickBot="1">
      <c r="D50" s="2" t="s">
        <v>586</v>
      </c>
      <c r="X50" s="2" t="s">
        <v>586</v>
      </c>
    </row>
    <row r="51" spans="4:29" ht="14.1" customHeight="1">
      <c r="D51" s="2235" t="s">
        <v>578</v>
      </c>
      <c r="E51" s="330" t="s">
        <v>582</v>
      </c>
      <c r="F51" s="28">
        <f>IF($E$22&lt;&gt;"As",0,IF($E$23&lt;=15,ROUND(SUM($E$20:$E$20)*1.2,2),0))</f>
        <v>0</v>
      </c>
      <c r="G51" s="2235" t="s">
        <v>576</v>
      </c>
      <c r="H51" s="330" t="s">
        <v>582</v>
      </c>
      <c r="I51" s="27">
        <f>IF($E$22&lt;&gt;"Co",0,IF($E$23&lt;=15,ROUND(SUM($E$20:$E$20)*1.2,2),0))</f>
        <v>0</v>
      </c>
      <c r="X51" s="2235" t="s">
        <v>578</v>
      </c>
      <c r="Y51" s="330" t="s">
        <v>582</v>
      </c>
      <c r="Z51" s="28">
        <f>IF($Y$22&lt;&gt;"As",0,IF($Y$23&lt;=15,ROUND(SUM($Y$20:$Y$20)*1.1,2),0))</f>
        <v>0</v>
      </c>
      <c r="AA51" s="2235" t="s">
        <v>576</v>
      </c>
      <c r="AB51" s="330" t="s">
        <v>582</v>
      </c>
      <c r="AC51" s="27">
        <f>IF($Y$22&lt;&gt;"Co",0,IF($Y$23&lt;=15,ROUND(SUM($Y$20:$Y$20)*1.1,2),0))</f>
        <v>0</v>
      </c>
    </row>
    <row r="52" spans="4:29" ht="14.1" customHeight="1">
      <c r="D52" s="2236"/>
      <c r="E52" s="21" t="s">
        <v>583</v>
      </c>
      <c r="F52" s="29">
        <f>IF($E$22&lt;&gt;"As",0,IF(AND($E$23&gt;15,$E$23&lt;=30),ROUND(SUM($E$20:$E$20)*1.2,2),0))</f>
        <v>0</v>
      </c>
      <c r="G52" s="2236"/>
      <c r="H52" s="21" t="s">
        <v>583</v>
      </c>
      <c r="I52" s="24">
        <f>IF($E$22&lt;&gt;"Co",0,IF(AND($E$23&gt;15,$E$23&lt;=30),ROUND(SUM($E$20:$E$20)*1.2,2),0))</f>
        <v>0</v>
      </c>
      <c r="X52" s="2236"/>
      <c r="Y52" s="21" t="s">
        <v>583</v>
      </c>
      <c r="Z52" s="29">
        <f>IF($Y$22&lt;&gt;"As",0,IF(AND($Y$23&gt;15,$Y$23&lt;=30),ROUND(SUM($Y$20:$Y$20)*1.1,2),0))</f>
        <v>0</v>
      </c>
      <c r="AA52" s="2236"/>
      <c r="AB52" s="21" t="s">
        <v>583</v>
      </c>
      <c r="AC52" s="24">
        <f>IF($Y$22&lt;&gt;"Co",0,IF(AND($Y$23&gt;15,$Y$23&lt;=30),ROUND(SUM($Y$20:$Y$20)*1.1,2),0))</f>
        <v>0</v>
      </c>
    </row>
    <row r="53" spans="4:29" ht="14.1" customHeight="1" thickBot="1">
      <c r="D53" s="2237"/>
      <c r="E53" s="481" t="s">
        <v>584</v>
      </c>
      <c r="F53" s="30">
        <f>IF($E$22&lt;&gt;"As",0,IF(AND($E$23&gt;30,$E$23&lt;=40),ROUND(SUM($E$20:$E$20)*1.2,2),0))</f>
        <v>0</v>
      </c>
      <c r="G53" s="2237"/>
      <c r="H53" s="25"/>
      <c r="I53" s="26"/>
      <c r="X53" s="2237"/>
      <c r="Y53" s="481" t="s">
        <v>584</v>
      </c>
      <c r="Z53" s="30">
        <f>IF($Y$22&lt;&gt;"As",0,IF(AND($Y$23&gt;30,$Y$23&lt;=40),ROUND(SUM($Y$20:$Y$20)*1.1,2),0))</f>
        <v>0</v>
      </c>
      <c r="AA53" s="2237"/>
      <c r="AB53" s="25"/>
      <c r="AC53" s="26"/>
    </row>
    <row r="54" spans="4:29" ht="14.1" customHeight="1" thickBot="1">
      <c r="D54" s="2" t="s">
        <v>587</v>
      </c>
      <c r="X54" s="2" t="s">
        <v>588</v>
      </c>
    </row>
    <row r="55" spans="4:29" ht="14.1" customHeight="1">
      <c r="D55" s="2235" t="s">
        <v>571</v>
      </c>
      <c r="E55" s="330" t="s">
        <v>572</v>
      </c>
      <c r="F55" s="28">
        <f>IF($H$22&lt;&gt;"As",0,IF($H$23&lt;=15,ROUND(SUM($H$20:$H$20)*1.2,2),0))</f>
        <v>0</v>
      </c>
      <c r="G55" s="2235" t="s">
        <v>573</v>
      </c>
      <c r="H55" s="330" t="s">
        <v>572</v>
      </c>
      <c r="I55" s="27">
        <f>IF($H$22&lt;&gt;"Co",0,IF($H$23&lt;=15,ROUND(SUM($H$20:$H$20)*1.2,2),0))</f>
        <v>0</v>
      </c>
      <c r="X55" s="2235" t="s">
        <v>571</v>
      </c>
      <c r="Y55" s="330" t="s">
        <v>572</v>
      </c>
      <c r="Z55" s="28">
        <f>IF($AB$22&lt;&gt;"As",0,IF($AB$23&lt;=15,ROUND(SUM($AB$20:$AB$20)*1.1,2),0))</f>
        <v>0</v>
      </c>
      <c r="AA55" s="2235" t="s">
        <v>573</v>
      </c>
      <c r="AB55" s="330" t="s">
        <v>572</v>
      </c>
      <c r="AC55" s="27">
        <f>IF($AB$22&lt;&gt;"Co",0,IF($AB$23&lt;=15,ROUND(SUM($AB$20:$AB$20)*1.1,2),0))</f>
        <v>0</v>
      </c>
    </row>
    <row r="56" spans="4:29" ht="14.1" customHeight="1">
      <c r="D56" s="2236"/>
      <c r="E56" s="21" t="s">
        <v>574</v>
      </c>
      <c r="F56" s="29">
        <f>IF($H$22&lt;&gt;"As",0,IF(AND($H$23&gt;15,$H$23&lt;=30),ROUND(SUM($H$20:$H$20)*1.2,2),0))</f>
        <v>0</v>
      </c>
      <c r="G56" s="2236"/>
      <c r="H56" s="21" t="s">
        <v>574</v>
      </c>
      <c r="I56" s="24">
        <f>IF($H$22&lt;&gt;"Co",0,IF(AND($H$23&gt;15,$H$23&lt;=30),ROUND(SUM($H$20:$H$20)*1.2,2),0))</f>
        <v>0</v>
      </c>
      <c r="X56" s="2236"/>
      <c r="Y56" s="21" t="s">
        <v>574</v>
      </c>
      <c r="Z56" s="29">
        <f>IF($AB$22&lt;&gt;"As",0,IF(AND($AB$23&gt;15,$AB$23&lt;=30),ROUND(SUM($AB$20:$AB$20)*1.1,2),0))</f>
        <v>0</v>
      </c>
      <c r="AA56" s="2236"/>
      <c r="AB56" s="21" t="s">
        <v>574</v>
      </c>
      <c r="AC56" s="24">
        <f>IF($AB$22&lt;&gt;"Co",0,IF(AND($AB$23&gt;15,$AB$23&lt;=30),ROUND(SUM($AB$20:$AB$20)*1.1,2),0))</f>
        <v>0</v>
      </c>
    </row>
    <row r="57" spans="4:29" ht="14.1" customHeight="1" thickBot="1">
      <c r="D57" s="2237"/>
      <c r="E57" s="481" t="s">
        <v>575</v>
      </c>
      <c r="F57" s="30">
        <f>IF($H$22&lt;&gt;"As",0,IF(AND($H$23&gt;30,$H$23&lt;=40),ROUND(SUM($H$20:$H$20)*1.2,2),0))</f>
        <v>0</v>
      </c>
      <c r="G57" s="2237"/>
      <c r="H57" s="25"/>
      <c r="I57" s="26"/>
      <c r="X57" s="2237"/>
      <c r="Y57" s="481" t="s">
        <v>575</v>
      </c>
      <c r="Z57" s="30">
        <f>IF($AB$22&lt;&gt;"As",0,IF(AND($AB$23&gt;30,$AB$23&lt;=40),ROUND(SUM($AB$20:$AB$20)*1.1,2),0))</f>
        <v>0</v>
      </c>
      <c r="AA57" s="2237"/>
      <c r="AB57" s="25"/>
      <c r="AC57" s="26"/>
    </row>
    <row r="58" spans="4:29" ht="14.1" customHeight="1" thickBot="1">
      <c r="D58" s="2" t="s">
        <v>589</v>
      </c>
      <c r="X58" s="2" t="s">
        <v>589</v>
      </c>
    </row>
    <row r="59" spans="4:29" ht="14.1" customHeight="1">
      <c r="D59" s="2235" t="s">
        <v>571</v>
      </c>
      <c r="E59" s="330" t="s">
        <v>572</v>
      </c>
      <c r="F59" s="28">
        <f>IF($E$34&lt;&gt;"As",0,IF($E$35&lt;=15,ROUND(SUM($E$32:$E$32)*1.2,2),0))</f>
        <v>0</v>
      </c>
      <c r="G59" s="2235" t="s">
        <v>573</v>
      </c>
      <c r="H59" s="330" t="s">
        <v>572</v>
      </c>
      <c r="I59" s="27">
        <f>IF($E$34&lt;&gt;"Co",0,IF($E$35&lt;=15,ROUND(SUM($E$32:$E$32)*1.2,2),0))</f>
        <v>0</v>
      </c>
      <c r="X59" s="2235" t="s">
        <v>571</v>
      </c>
      <c r="Y59" s="330" t="s">
        <v>572</v>
      </c>
      <c r="Z59" s="28">
        <f>IF($Y$34&lt;&gt;"As",0,IF($Y$35&lt;=15,ROUND(SUM($Y$32:$Y$32)*1.1,2),0))</f>
        <v>0</v>
      </c>
      <c r="AA59" s="2235" t="s">
        <v>573</v>
      </c>
      <c r="AB59" s="330" t="s">
        <v>572</v>
      </c>
      <c r="AC59" s="27">
        <f>IF($Y$34&lt;&gt;"Co",0,IF($Y$35&lt;=15,ROUND(SUM($Y$32:$Y$32)*1.1,2),0))</f>
        <v>0</v>
      </c>
    </row>
    <row r="60" spans="4:29" ht="14.1" customHeight="1">
      <c r="D60" s="2236"/>
      <c r="E60" s="21" t="s">
        <v>574</v>
      </c>
      <c r="F60" s="29">
        <f>IF($E$34&lt;&gt;"As",0,IF(AND($E$35&gt;15,$E$35&lt;=30),ROUND(SUM($E$32:$E$32)*1.2,2),0))</f>
        <v>0</v>
      </c>
      <c r="G60" s="2236"/>
      <c r="H60" s="21" t="s">
        <v>574</v>
      </c>
      <c r="I60" s="24">
        <f>IF($E$34&lt;&gt;"Co",0,IF(AND($E$35&gt;15,$E$35&lt;=30),ROUND(SUM($E$32:$E$32)*1.2,2),0))</f>
        <v>0</v>
      </c>
      <c r="X60" s="2236"/>
      <c r="Y60" s="21" t="s">
        <v>574</v>
      </c>
      <c r="Z60" s="29">
        <f>IF($Y$34&lt;&gt;"As",0,IF(AND($Y$35&gt;15,$Y$35&lt;=30),ROUND(SUM($Y$32:$Y$32)*1.1,2),0))</f>
        <v>0</v>
      </c>
      <c r="AA60" s="2236"/>
      <c r="AB60" s="21" t="s">
        <v>574</v>
      </c>
      <c r="AC60" s="24">
        <f>IF($Y$34&lt;&gt;"Co",0,IF(AND($Y$35&gt;15,$Y$35&lt;=30),ROUND(SUM($Y$32:$Y$32)*1.1,2),0))</f>
        <v>0</v>
      </c>
    </row>
    <row r="61" spans="4:29" ht="14.1" customHeight="1" thickBot="1">
      <c r="D61" s="2237"/>
      <c r="E61" s="481" t="s">
        <v>575</v>
      </c>
      <c r="F61" s="30">
        <f>IF($E$34&lt;&gt;"As",0,IF(AND($E$35&gt;30,$E$35&lt;=40),ROUND(SUM($E$32:$E$32)*1.2,2),0))</f>
        <v>0</v>
      </c>
      <c r="G61" s="2237"/>
      <c r="H61" s="25"/>
      <c r="I61" s="26"/>
      <c r="X61" s="2237"/>
      <c r="Y61" s="481" t="s">
        <v>575</v>
      </c>
      <c r="Z61" s="30">
        <f>IF($Y$34&lt;&gt;"As",0,IF(AND($Y$35&gt;30,$Y$35&lt;=40),ROUND(SUM($Y$32:$Y$32)*1.1,2),0))</f>
        <v>0</v>
      </c>
      <c r="AA61" s="2237"/>
      <c r="AB61" s="25"/>
      <c r="AC61" s="26"/>
    </row>
    <row r="62" spans="4:29" ht="14.1" customHeight="1" thickBot="1">
      <c r="D62" s="2" t="s">
        <v>590</v>
      </c>
      <c r="X62" s="2" t="s">
        <v>590</v>
      </c>
    </row>
    <row r="63" spans="4:29" ht="14.1" customHeight="1">
      <c r="D63" s="2235" t="s">
        <v>571</v>
      </c>
      <c r="E63" s="330" t="s">
        <v>572</v>
      </c>
      <c r="F63" s="28">
        <f>IF($H$34&lt;&gt;"As",0,IF($H$35&lt;=15,ROUND(SUM($H$32:$H$32)*1.2,2),0))</f>
        <v>0</v>
      </c>
      <c r="G63" s="2235" t="s">
        <v>573</v>
      </c>
      <c r="H63" s="330" t="s">
        <v>572</v>
      </c>
      <c r="I63" s="27">
        <f>IF($H$34&lt;&gt;"Co",0,IF($H$35&lt;=15,ROUND(SUM($H$32:$H$32)*1.2,2),0))</f>
        <v>0</v>
      </c>
      <c r="X63" s="2235" t="s">
        <v>571</v>
      </c>
      <c r="Y63" s="330" t="s">
        <v>572</v>
      </c>
      <c r="Z63" s="28">
        <f>IF($AB$34&lt;&gt;"As",0,IF($AB$35&lt;=15,ROUND(SUM($AB$32:$AB$32)*1.1,2),0))</f>
        <v>0</v>
      </c>
      <c r="AA63" s="2235" t="s">
        <v>573</v>
      </c>
      <c r="AB63" s="330" t="s">
        <v>572</v>
      </c>
      <c r="AC63" s="27">
        <f>IF($AB$34&lt;&gt;"Co",0,IF($AB$35&lt;=15,ROUND(SUM($AB$32:$AB$32)*1.1,2),0))</f>
        <v>0</v>
      </c>
    </row>
    <row r="64" spans="4:29" ht="14.1" customHeight="1">
      <c r="D64" s="2236"/>
      <c r="E64" s="21" t="s">
        <v>574</v>
      </c>
      <c r="F64" s="29">
        <f>IF($H$34&lt;&gt;"As",0,IF(AND($H$35&gt;15,$H$35&lt;=30),ROUND(SUM($H$32:$H$32)*1.2,2),0))</f>
        <v>0</v>
      </c>
      <c r="G64" s="2236"/>
      <c r="H64" s="21" t="s">
        <v>574</v>
      </c>
      <c r="I64" s="24">
        <f>IF($H$34&lt;&gt;"Co",0,IF(AND($H$35&gt;15,$H$35&lt;=30),ROUND(SUM($H$32:$H$32)*1.2,2),0))</f>
        <v>0</v>
      </c>
      <c r="X64" s="2236"/>
      <c r="Y64" s="21" t="s">
        <v>574</v>
      </c>
      <c r="Z64" s="29">
        <f>IF($AB$34&lt;&gt;"As",0,IF(AND($AB$35&gt;15,$AB$35&lt;=30),ROUND(SUM($AB$32:$AB$32)*1.1,2),0))</f>
        <v>0</v>
      </c>
      <c r="AA64" s="2236"/>
      <c r="AB64" s="21" t="s">
        <v>574</v>
      </c>
      <c r="AC64" s="24">
        <f>IF($AB$34&lt;&gt;"Co",0,IF(AND($AB$35&gt;15,$AB$35&lt;=30),ROUND(SUM($AB$32:$AB$32)*1.1,2),0))</f>
        <v>0</v>
      </c>
    </row>
    <row r="65" spans="2:30" ht="14.1" customHeight="1" thickBot="1">
      <c r="D65" s="2237"/>
      <c r="E65" s="481" t="s">
        <v>575</v>
      </c>
      <c r="F65" s="30">
        <f>IF($H$34&lt;&gt;"As",0,IF(AND($H$35&gt;30,$H$35&lt;=40),ROUND(SUM($H$32:$H$32)*1.2,2),0))</f>
        <v>0</v>
      </c>
      <c r="G65" s="2237"/>
      <c r="H65" s="25"/>
      <c r="I65" s="26"/>
      <c r="X65" s="2237"/>
      <c r="Y65" s="481" t="s">
        <v>575</v>
      </c>
      <c r="Z65" s="30">
        <f>IF($AB$34&lt;&gt;"As",0,IF(AND($AB$35&gt;30,$AB$35&lt;=40),ROUND(SUM($AB$32:$AB$32)*1.1,2),0))</f>
        <v>0</v>
      </c>
      <c r="AA65" s="2237"/>
      <c r="AB65" s="25"/>
      <c r="AC65" s="26"/>
    </row>
    <row r="68" spans="2:30" ht="14.1" customHeight="1">
      <c r="B68" s="2" t="s">
        <v>591</v>
      </c>
      <c r="V68" s="2" t="s">
        <v>591</v>
      </c>
    </row>
    <row r="69" spans="2:30" ht="14.1" customHeight="1" thickBot="1">
      <c r="D69" s="2" t="s">
        <v>592</v>
      </c>
      <c r="X69" s="2" t="s">
        <v>592</v>
      </c>
    </row>
    <row r="70" spans="2:30" ht="14.1" customHeight="1">
      <c r="D70" s="2199"/>
      <c r="E70" s="2200" t="s">
        <v>571</v>
      </c>
      <c r="F70" s="2200"/>
      <c r="G70" s="2200" t="s">
        <v>573</v>
      </c>
      <c r="H70" s="2200"/>
      <c r="I70" s="2200" t="s">
        <v>78</v>
      </c>
      <c r="J70" s="2239"/>
      <c r="X70" s="2199"/>
      <c r="Y70" s="2200" t="s">
        <v>571</v>
      </c>
      <c r="Z70" s="2200"/>
      <c r="AA70" s="2200" t="s">
        <v>573</v>
      </c>
      <c r="AB70" s="2200"/>
      <c r="AC70" s="2200" t="s">
        <v>78</v>
      </c>
      <c r="AD70" s="2239"/>
    </row>
    <row r="71" spans="2:30" ht="14.1" customHeight="1">
      <c r="D71" s="2238"/>
      <c r="E71" s="21" t="s">
        <v>354</v>
      </c>
      <c r="F71" s="21" t="s">
        <v>355</v>
      </c>
      <c r="G71" s="21" t="s">
        <v>354</v>
      </c>
      <c r="H71" s="21" t="s">
        <v>355</v>
      </c>
      <c r="I71" s="21" t="s">
        <v>354</v>
      </c>
      <c r="J71" s="194" t="s">
        <v>355</v>
      </c>
      <c r="X71" s="2238"/>
      <c r="Y71" s="21" t="s">
        <v>354</v>
      </c>
      <c r="Z71" s="21" t="s">
        <v>355</v>
      </c>
      <c r="AA71" s="21" t="s">
        <v>354</v>
      </c>
      <c r="AB71" s="21" t="s">
        <v>355</v>
      </c>
      <c r="AC71" s="21" t="s">
        <v>354</v>
      </c>
      <c r="AD71" s="194" t="s">
        <v>355</v>
      </c>
    </row>
    <row r="72" spans="2:30" ht="14.1" customHeight="1">
      <c r="D72" s="195">
        <v>1</v>
      </c>
      <c r="E72" s="165">
        <f t="shared" ref="E72:E111" si="12">IF($E$10&lt;&gt;"As",0,IF($E$5&lt;&gt;"歩 道",0,SUMIF($E$11,D72,$E$9)))</f>
        <v>0</v>
      </c>
      <c r="F72" s="165">
        <f t="shared" ref="F72:F111" si="13">IF($E$10&lt;&gt;"As",0,IF($E$5&lt;&gt;"車 道",0,SUMIF($E$11,D72,$E$9)))</f>
        <v>0</v>
      </c>
      <c r="G72" s="165">
        <f t="shared" ref="G72:G111" si="14">IF($E$10&lt;&gt;"Co",0,IF($E$5&lt;&gt;"歩 道",0,SUMIF($E$11,D72,$E$9)))</f>
        <v>0</v>
      </c>
      <c r="H72" s="165">
        <f t="shared" ref="H72:H111" si="15">IF($E$10&lt;&gt;"Co",0,IF($E$5&lt;&gt;"車 道",0,SUMIF($E$11,D72,$E$9)))</f>
        <v>0</v>
      </c>
      <c r="I72" s="165">
        <f t="shared" ref="I72:I111" si="16">IF($E$5&lt;&gt;"歩 道",0,SUMIF($E$14,D72,$E$9))</f>
        <v>0</v>
      </c>
      <c r="J72" s="197">
        <f t="shared" ref="J72:J111" si="17">IF($E$5&lt;&gt;"車 道",0,SUMIF($E$14,D72,$E$9))</f>
        <v>0</v>
      </c>
      <c r="X72" s="195">
        <v>1</v>
      </c>
      <c r="Y72" s="165">
        <f t="shared" ref="Y72:Y111" si="18">IF($Y$10&lt;&gt;"As",0,IF($Y$5&lt;&gt;"歩 道",0,SUMIF($Y$11,X72,$Y$9)))</f>
        <v>0</v>
      </c>
      <c r="Z72" s="165">
        <f t="shared" ref="Z72:Z111" si="19">IF($Y$10&lt;&gt;"As",0,IF($Y$5&lt;&gt;"車 道",0,SUMIF($Y$11,X72,$Y$9)))</f>
        <v>0</v>
      </c>
      <c r="AA72" s="165">
        <f t="shared" ref="AA72:AA111" si="20">IF($Y$10&lt;&gt;"Co",0,IF($Y$5&lt;&gt;"歩 道",0,SUMIF($Y$11,X72,$Y$9)))</f>
        <v>0</v>
      </c>
      <c r="AB72" s="165">
        <f t="shared" ref="AB72:AB111" si="21">IF($Y$10&lt;&gt;"Co",0,IF($Y$5&lt;&gt;"車 道",0,SUMIF($Y$11,X72,$Y$9)))</f>
        <v>0</v>
      </c>
      <c r="AC72" s="165">
        <f t="shared" ref="AC72:AC111" si="22">IF($Y$5&lt;&gt;"歩 道",0,SUMIF($Y$14,X72,$Y$9))</f>
        <v>0</v>
      </c>
      <c r="AD72" s="197">
        <f t="shared" ref="AD72:AD111" si="23">IF($Y$5&lt;&gt;"車 道",0,SUMIF($Y$14,X72,$Y$9))</f>
        <v>0</v>
      </c>
    </row>
    <row r="73" spans="2:30" ht="14.1" customHeight="1">
      <c r="D73" s="195">
        <v>2</v>
      </c>
      <c r="E73" s="165">
        <f t="shared" si="12"/>
        <v>0</v>
      </c>
      <c r="F73" s="165">
        <f t="shared" si="13"/>
        <v>0</v>
      </c>
      <c r="G73" s="165">
        <f t="shared" si="14"/>
        <v>0</v>
      </c>
      <c r="H73" s="165">
        <f t="shared" si="15"/>
        <v>0</v>
      </c>
      <c r="I73" s="165">
        <f t="shared" si="16"/>
        <v>0</v>
      </c>
      <c r="J73" s="197">
        <f t="shared" si="17"/>
        <v>0</v>
      </c>
      <c r="X73" s="195">
        <v>2</v>
      </c>
      <c r="Y73" s="165">
        <f t="shared" si="18"/>
        <v>0</v>
      </c>
      <c r="Z73" s="165">
        <f t="shared" si="19"/>
        <v>0</v>
      </c>
      <c r="AA73" s="165">
        <f t="shared" si="20"/>
        <v>0</v>
      </c>
      <c r="AB73" s="165">
        <f t="shared" si="21"/>
        <v>0</v>
      </c>
      <c r="AC73" s="165">
        <f t="shared" si="22"/>
        <v>0</v>
      </c>
      <c r="AD73" s="197">
        <f t="shared" si="23"/>
        <v>0</v>
      </c>
    </row>
    <row r="74" spans="2:30" ht="14.1" customHeight="1">
      <c r="D74" s="195">
        <v>3</v>
      </c>
      <c r="E74" s="165">
        <f t="shared" si="12"/>
        <v>0</v>
      </c>
      <c r="F74" s="165">
        <f t="shared" si="13"/>
        <v>0</v>
      </c>
      <c r="G74" s="165">
        <f t="shared" si="14"/>
        <v>0</v>
      </c>
      <c r="H74" s="165">
        <f t="shared" si="15"/>
        <v>0</v>
      </c>
      <c r="I74" s="165">
        <f t="shared" si="16"/>
        <v>0</v>
      </c>
      <c r="J74" s="197">
        <f t="shared" si="17"/>
        <v>0</v>
      </c>
      <c r="X74" s="195">
        <v>3</v>
      </c>
      <c r="Y74" s="165">
        <f t="shared" si="18"/>
        <v>0</v>
      </c>
      <c r="Z74" s="165">
        <f t="shared" si="19"/>
        <v>0</v>
      </c>
      <c r="AA74" s="165">
        <f t="shared" si="20"/>
        <v>0</v>
      </c>
      <c r="AB74" s="165">
        <f t="shared" si="21"/>
        <v>0</v>
      </c>
      <c r="AC74" s="165">
        <f t="shared" si="22"/>
        <v>0</v>
      </c>
      <c r="AD74" s="197">
        <f t="shared" si="23"/>
        <v>0</v>
      </c>
    </row>
    <row r="75" spans="2:30" ht="14.1" customHeight="1">
      <c r="D75" s="195">
        <v>4</v>
      </c>
      <c r="E75" s="165">
        <f t="shared" si="12"/>
        <v>0</v>
      </c>
      <c r="F75" s="165">
        <f t="shared" si="13"/>
        <v>0</v>
      </c>
      <c r="G75" s="165">
        <f t="shared" si="14"/>
        <v>0</v>
      </c>
      <c r="H75" s="165">
        <f t="shared" si="15"/>
        <v>0</v>
      </c>
      <c r="I75" s="165">
        <f t="shared" si="16"/>
        <v>0</v>
      </c>
      <c r="J75" s="197">
        <f t="shared" si="17"/>
        <v>0</v>
      </c>
      <c r="X75" s="195">
        <v>4</v>
      </c>
      <c r="Y75" s="165">
        <f t="shared" si="18"/>
        <v>0</v>
      </c>
      <c r="Z75" s="165">
        <f t="shared" si="19"/>
        <v>0</v>
      </c>
      <c r="AA75" s="165">
        <f t="shared" si="20"/>
        <v>0</v>
      </c>
      <c r="AB75" s="165">
        <f t="shared" si="21"/>
        <v>0</v>
      </c>
      <c r="AC75" s="165">
        <f t="shared" si="22"/>
        <v>0</v>
      </c>
      <c r="AD75" s="197">
        <f t="shared" si="23"/>
        <v>0</v>
      </c>
    </row>
    <row r="76" spans="2:30" ht="14.1" customHeight="1">
      <c r="D76" s="195">
        <v>5</v>
      </c>
      <c r="E76" s="165">
        <f t="shared" si="12"/>
        <v>0</v>
      </c>
      <c r="F76" s="165">
        <f t="shared" si="13"/>
        <v>0</v>
      </c>
      <c r="G76" s="165">
        <f t="shared" si="14"/>
        <v>0</v>
      </c>
      <c r="H76" s="165">
        <f t="shared" si="15"/>
        <v>0</v>
      </c>
      <c r="I76" s="165">
        <f t="shared" si="16"/>
        <v>0</v>
      </c>
      <c r="J76" s="197">
        <f t="shared" si="17"/>
        <v>1.2</v>
      </c>
      <c r="X76" s="195">
        <v>5</v>
      </c>
      <c r="Y76" s="165">
        <f t="shared" si="18"/>
        <v>0</v>
      </c>
      <c r="Z76" s="165">
        <f t="shared" si="19"/>
        <v>0</v>
      </c>
      <c r="AA76" s="165">
        <f t="shared" si="20"/>
        <v>0</v>
      </c>
      <c r="AB76" s="165">
        <f t="shared" si="21"/>
        <v>0</v>
      </c>
      <c r="AC76" s="165">
        <f t="shared" si="22"/>
        <v>0</v>
      </c>
      <c r="AD76" s="197">
        <f t="shared" si="23"/>
        <v>0</v>
      </c>
    </row>
    <row r="77" spans="2:30" ht="14.1" customHeight="1">
      <c r="D77" s="195">
        <v>6</v>
      </c>
      <c r="E77" s="165">
        <f t="shared" si="12"/>
        <v>0</v>
      </c>
      <c r="F77" s="165">
        <f t="shared" si="13"/>
        <v>0</v>
      </c>
      <c r="G77" s="165">
        <f t="shared" si="14"/>
        <v>0</v>
      </c>
      <c r="H77" s="165">
        <f t="shared" si="15"/>
        <v>0</v>
      </c>
      <c r="I77" s="165">
        <f t="shared" si="16"/>
        <v>0</v>
      </c>
      <c r="J77" s="197">
        <f t="shared" si="17"/>
        <v>0</v>
      </c>
      <c r="X77" s="195">
        <v>6</v>
      </c>
      <c r="Y77" s="165">
        <f t="shared" si="18"/>
        <v>0</v>
      </c>
      <c r="Z77" s="165">
        <f t="shared" si="19"/>
        <v>0</v>
      </c>
      <c r="AA77" s="165">
        <f t="shared" si="20"/>
        <v>0</v>
      </c>
      <c r="AB77" s="165">
        <f t="shared" si="21"/>
        <v>0</v>
      </c>
      <c r="AC77" s="165">
        <f t="shared" si="22"/>
        <v>0</v>
      </c>
      <c r="AD77" s="197">
        <f t="shared" si="23"/>
        <v>0</v>
      </c>
    </row>
    <row r="78" spans="2:30" ht="14.1" customHeight="1">
      <c r="D78" s="195">
        <v>7</v>
      </c>
      <c r="E78" s="165">
        <f t="shared" si="12"/>
        <v>0</v>
      </c>
      <c r="F78" s="165">
        <f t="shared" si="13"/>
        <v>0</v>
      </c>
      <c r="G78" s="165">
        <f t="shared" si="14"/>
        <v>0</v>
      </c>
      <c r="H78" s="165">
        <f t="shared" si="15"/>
        <v>0</v>
      </c>
      <c r="I78" s="165">
        <f t="shared" si="16"/>
        <v>0</v>
      </c>
      <c r="J78" s="197">
        <f t="shared" si="17"/>
        <v>0</v>
      </c>
      <c r="X78" s="195">
        <v>7</v>
      </c>
      <c r="Y78" s="165">
        <f t="shared" si="18"/>
        <v>0</v>
      </c>
      <c r="Z78" s="165">
        <f t="shared" si="19"/>
        <v>0</v>
      </c>
      <c r="AA78" s="165">
        <f t="shared" si="20"/>
        <v>0</v>
      </c>
      <c r="AB78" s="165">
        <f t="shared" si="21"/>
        <v>0</v>
      </c>
      <c r="AC78" s="165">
        <f t="shared" si="22"/>
        <v>0</v>
      </c>
      <c r="AD78" s="197">
        <f t="shared" si="23"/>
        <v>0</v>
      </c>
    </row>
    <row r="79" spans="2:30" ht="14.1" customHeight="1">
      <c r="D79" s="195">
        <v>8</v>
      </c>
      <c r="E79" s="165">
        <f t="shared" si="12"/>
        <v>0</v>
      </c>
      <c r="F79" s="165">
        <f t="shared" si="13"/>
        <v>0</v>
      </c>
      <c r="G79" s="165">
        <f t="shared" si="14"/>
        <v>0</v>
      </c>
      <c r="H79" s="165">
        <f t="shared" si="15"/>
        <v>0</v>
      </c>
      <c r="I79" s="165">
        <f t="shared" si="16"/>
        <v>0</v>
      </c>
      <c r="J79" s="197">
        <f t="shared" si="17"/>
        <v>0</v>
      </c>
      <c r="X79" s="195">
        <v>8</v>
      </c>
      <c r="Y79" s="165">
        <f t="shared" si="18"/>
        <v>0</v>
      </c>
      <c r="Z79" s="165">
        <f t="shared" si="19"/>
        <v>0</v>
      </c>
      <c r="AA79" s="165">
        <f t="shared" si="20"/>
        <v>0</v>
      </c>
      <c r="AB79" s="165">
        <f t="shared" si="21"/>
        <v>0</v>
      </c>
      <c r="AC79" s="165">
        <f t="shared" si="22"/>
        <v>0</v>
      </c>
      <c r="AD79" s="197">
        <f t="shared" si="23"/>
        <v>0</v>
      </c>
    </row>
    <row r="80" spans="2:30" ht="14.1" customHeight="1">
      <c r="D80" s="195">
        <v>9</v>
      </c>
      <c r="E80" s="165">
        <f t="shared" si="12"/>
        <v>0</v>
      </c>
      <c r="F80" s="165">
        <f t="shared" si="13"/>
        <v>0</v>
      </c>
      <c r="G80" s="165">
        <f t="shared" si="14"/>
        <v>0</v>
      </c>
      <c r="H80" s="165">
        <f t="shared" si="15"/>
        <v>0</v>
      </c>
      <c r="I80" s="165">
        <f t="shared" si="16"/>
        <v>0</v>
      </c>
      <c r="J80" s="197">
        <f t="shared" si="17"/>
        <v>0</v>
      </c>
      <c r="X80" s="195">
        <v>9</v>
      </c>
      <c r="Y80" s="165">
        <f t="shared" si="18"/>
        <v>0</v>
      </c>
      <c r="Z80" s="165">
        <f t="shared" si="19"/>
        <v>0</v>
      </c>
      <c r="AA80" s="165">
        <f t="shared" si="20"/>
        <v>0</v>
      </c>
      <c r="AB80" s="165">
        <f t="shared" si="21"/>
        <v>0</v>
      </c>
      <c r="AC80" s="165">
        <f t="shared" si="22"/>
        <v>0</v>
      </c>
      <c r="AD80" s="197">
        <f t="shared" si="23"/>
        <v>0</v>
      </c>
    </row>
    <row r="81" spans="4:30" ht="14.1" customHeight="1">
      <c r="D81" s="195">
        <v>10</v>
      </c>
      <c r="E81" s="165">
        <f t="shared" si="12"/>
        <v>0</v>
      </c>
      <c r="F81" s="165">
        <f t="shared" si="13"/>
        <v>1.2</v>
      </c>
      <c r="G81" s="165">
        <f t="shared" si="14"/>
        <v>0</v>
      </c>
      <c r="H81" s="165">
        <f t="shared" si="15"/>
        <v>0</v>
      </c>
      <c r="I81" s="165">
        <f t="shared" si="16"/>
        <v>0</v>
      </c>
      <c r="J81" s="197">
        <f t="shared" si="17"/>
        <v>0</v>
      </c>
      <c r="X81" s="195">
        <v>10</v>
      </c>
      <c r="Y81" s="165">
        <f t="shared" si="18"/>
        <v>0</v>
      </c>
      <c r="Z81" s="165">
        <f t="shared" si="19"/>
        <v>0</v>
      </c>
      <c r="AA81" s="165">
        <f t="shared" si="20"/>
        <v>0</v>
      </c>
      <c r="AB81" s="165">
        <f t="shared" si="21"/>
        <v>0</v>
      </c>
      <c r="AC81" s="165">
        <f t="shared" si="22"/>
        <v>0</v>
      </c>
      <c r="AD81" s="197">
        <f t="shared" si="23"/>
        <v>0</v>
      </c>
    </row>
    <row r="82" spans="4:30" ht="14.1" customHeight="1">
      <c r="D82" s="195">
        <v>11</v>
      </c>
      <c r="E82" s="165">
        <f t="shared" si="12"/>
        <v>0</v>
      </c>
      <c r="F82" s="165">
        <f t="shared" si="13"/>
        <v>0</v>
      </c>
      <c r="G82" s="165">
        <f t="shared" si="14"/>
        <v>0</v>
      </c>
      <c r="H82" s="165">
        <f t="shared" si="15"/>
        <v>0</v>
      </c>
      <c r="I82" s="165">
        <f t="shared" si="16"/>
        <v>0</v>
      </c>
      <c r="J82" s="197">
        <f t="shared" si="17"/>
        <v>0</v>
      </c>
      <c r="X82" s="195">
        <v>11</v>
      </c>
      <c r="Y82" s="165">
        <f t="shared" si="18"/>
        <v>0</v>
      </c>
      <c r="Z82" s="165">
        <f t="shared" si="19"/>
        <v>0</v>
      </c>
      <c r="AA82" s="165">
        <f t="shared" si="20"/>
        <v>0</v>
      </c>
      <c r="AB82" s="165">
        <f t="shared" si="21"/>
        <v>0</v>
      </c>
      <c r="AC82" s="165">
        <f t="shared" si="22"/>
        <v>0</v>
      </c>
      <c r="AD82" s="197">
        <f t="shared" si="23"/>
        <v>0</v>
      </c>
    </row>
    <row r="83" spans="4:30" ht="14.1" customHeight="1">
      <c r="D83" s="195">
        <v>12</v>
      </c>
      <c r="E83" s="165">
        <f t="shared" si="12"/>
        <v>0</v>
      </c>
      <c r="F83" s="165">
        <f t="shared" si="13"/>
        <v>0</v>
      </c>
      <c r="G83" s="165">
        <f t="shared" si="14"/>
        <v>0</v>
      </c>
      <c r="H83" s="165">
        <f t="shared" si="15"/>
        <v>0</v>
      </c>
      <c r="I83" s="165">
        <f t="shared" si="16"/>
        <v>0</v>
      </c>
      <c r="J83" s="197">
        <f t="shared" si="17"/>
        <v>0</v>
      </c>
      <c r="X83" s="195">
        <v>12</v>
      </c>
      <c r="Y83" s="165">
        <f t="shared" si="18"/>
        <v>0</v>
      </c>
      <c r="Z83" s="165">
        <f t="shared" si="19"/>
        <v>0</v>
      </c>
      <c r="AA83" s="165">
        <f t="shared" si="20"/>
        <v>0</v>
      </c>
      <c r="AB83" s="165">
        <f t="shared" si="21"/>
        <v>0</v>
      </c>
      <c r="AC83" s="165">
        <f t="shared" si="22"/>
        <v>0</v>
      </c>
      <c r="AD83" s="197">
        <f t="shared" si="23"/>
        <v>0</v>
      </c>
    </row>
    <row r="84" spans="4:30" ht="14.1" customHeight="1">
      <c r="D84" s="195">
        <v>13</v>
      </c>
      <c r="E84" s="165">
        <f t="shared" si="12"/>
        <v>0</v>
      </c>
      <c r="F84" s="165">
        <f t="shared" si="13"/>
        <v>0</v>
      </c>
      <c r="G84" s="165">
        <f t="shared" si="14"/>
        <v>0</v>
      </c>
      <c r="H84" s="165">
        <f t="shared" si="15"/>
        <v>0</v>
      </c>
      <c r="I84" s="165">
        <f t="shared" si="16"/>
        <v>0</v>
      </c>
      <c r="J84" s="197">
        <f t="shared" si="17"/>
        <v>0</v>
      </c>
      <c r="X84" s="195">
        <v>13</v>
      </c>
      <c r="Y84" s="165">
        <f t="shared" si="18"/>
        <v>0</v>
      </c>
      <c r="Z84" s="165">
        <f t="shared" si="19"/>
        <v>0</v>
      </c>
      <c r="AA84" s="165">
        <f t="shared" si="20"/>
        <v>0</v>
      </c>
      <c r="AB84" s="165">
        <f t="shared" si="21"/>
        <v>0</v>
      </c>
      <c r="AC84" s="165">
        <f t="shared" si="22"/>
        <v>0</v>
      </c>
      <c r="AD84" s="197">
        <f t="shared" si="23"/>
        <v>0</v>
      </c>
    </row>
    <row r="85" spans="4:30" ht="14.1" customHeight="1">
      <c r="D85" s="195">
        <v>14</v>
      </c>
      <c r="E85" s="165">
        <f t="shared" si="12"/>
        <v>0</v>
      </c>
      <c r="F85" s="165">
        <f t="shared" si="13"/>
        <v>0</v>
      </c>
      <c r="G85" s="165">
        <f t="shared" si="14"/>
        <v>0</v>
      </c>
      <c r="H85" s="165">
        <f t="shared" si="15"/>
        <v>0</v>
      </c>
      <c r="I85" s="165">
        <f t="shared" si="16"/>
        <v>0</v>
      </c>
      <c r="J85" s="197">
        <f t="shared" si="17"/>
        <v>0</v>
      </c>
      <c r="X85" s="195">
        <v>14</v>
      </c>
      <c r="Y85" s="165">
        <f t="shared" si="18"/>
        <v>0</v>
      </c>
      <c r="Z85" s="165">
        <f t="shared" si="19"/>
        <v>0</v>
      </c>
      <c r="AA85" s="165">
        <f t="shared" si="20"/>
        <v>0</v>
      </c>
      <c r="AB85" s="165">
        <f t="shared" si="21"/>
        <v>0</v>
      </c>
      <c r="AC85" s="165">
        <f t="shared" si="22"/>
        <v>0</v>
      </c>
      <c r="AD85" s="197">
        <f t="shared" si="23"/>
        <v>0</v>
      </c>
    </row>
    <row r="86" spans="4:30" ht="14.1" customHeight="1">
      <c r="D86" s="195">
        <v>15</v>
      </c>
      <c r="E86" s="165">
        <f t="shared" si="12"/>
        <v>0</v>
      </c>
      <c r="F86" s="165">
        <f t="shared" si="13"/>
        <v>0</v>
      </c>
      <c r="G86" s="165">
        <f t="shared" si="14"/>
        <v>0</v>
      </c>
      <c r="H86" s="165">
        <f t="shared" si="15"/>
        <v>0</v>
      </c>
      <c r="I86" s="165">
        <f t="shared" si="16"/>
        <v>0</v>
      </c>
      <c r="J86" s="197">
        <f t="shared" si="17"/>
        <v>0</v>
      </c>
      <c r="X86" s="195">
        <v>15</v>
      </c>
      <c r="Y86" s="165">
        <f t="shared" si="18"/>
        <v>0</v>
      </c>
      <c r="Z86" s="165">
        <f t="shared" si="19"/>
        <v>0</v>
      </c>
      <c r="AA86" s="165">
        <f t="shared" si="20"/>
        <v>0</v>
      </c>
      <c r="AB86" s="165">
        <f t="shared" si="21"/>
        <v>0</v>
      </c>
      <c r="AC86" s="165">
        <f t="shared" si="22"/>
        <v>0</v>
      </c>
      <c r="AD86" s="197">
        <f t="shared" si="23"/>
        <v>0</v>
      </c>
    </row>
    <row r="87" spans="4:30" ht="14.1" customHeight="1">
      <c r="D87" s="195">
        <v>16</v>
      </c>
      <c r="E87" s="165">
        <f t="shared" si="12"/>
        <v>0</v>
      </c>
      <c r="F87" s="165">
        <f t="shared" si="13"/>
        <v>0</v>
      </c>
      <c r="G87" s="165">
        <f t="shared" si="14"/>
        <v>0</v>
      </c>
      <c r="H87" s="165">
        <f t="shared" si="15"/>
        <v>0</v>
      </c>
      <c r="I87" s="165">
        <f t="shared" si="16"/>
        <v>0</v>
      </c>
      <c r="J87" s="197">
        <f t="shared" si="17"/>
        <v>0</v>
      </c>
      <c r="X87" s="195">
        <v>16</v>
      </c>
      <c r="Y87" s="165">
        <f t="shared" si="18"/>
        <v>0</v>
      </c>
      <c r="Z87" s="165">
        <f t="shared" si="19"/>
        <v>0</v>
      </c>
      <c r="AA87" s="165">
        <f t="shared" si="20"/>
        <v>0</v>
      </c>
      <c r="AB87" s="165">
        <f t="shared" si="21"/>
        <v>0</v>
      </c>
      <c r="AC87" s="165">
        <f t="shared" si="22"/>
        <v>0</v>
      </c>
      <c r="AD87" s="197">
        <f t="shared" si="23"/>
        <v>0</v>
      </c>
    </row>
    <row r="88" spans="4:30" ht="14.1" customHeight="1">
      <c r="D88" s="195">
        <v>17</v>
      </c>
      <c r="E88" s="165">
        <f t="shared" si="12"/>
        <v>0</v>
      </c>
      <c r="F88" s="165">
        <f t="shared" si="13"/>
        <v>0</v>
      </c>
      <c r="G88" s="165">
        <f t="shared" si="14"/>
        <v>0</v>
      </c>
      <c r="H88" s="165">
        <f t="shared" si="15"/>
        <v>0</v>
      </c>
      <c r="I88" s="165">
        <f t="shared" si="16"/>
        <v>0</v>
      </c>
      <c r="J88" s="197">
        <f t="shared" si="17"/>
        <v>0</v>
      </c>
      <c r="X88" s="195">
        <v>17</v>
      </c>
      <c r="Y88" s="165">
        <f t="shared" si="18"/>
        <v>0</v>
      </c>
      <c r="Z88" s="165">
        <f t="shared" si="19"/>
        <v>0</v>
      </c>
      <c r="AA88" s="165">
        <f t="shared" si="20"/>
        <v>0</v>
      </c>
      <c r="AB88" s="165">
        <f t="shared" si="21"/>
        <v>0</v>
      </c>
      <c r="AC88" s="165">
        <f t="shared" si="22"/>
        <v>0</v>
      </c>
      <c r="AD88" s="197">
        <f t="shared" si="23"/>
        <v>0</v>
      </c>
    </row>
    <row r="89" spans="4:30" ht="14.1" customHeight="1">
      <c r="D89" s="195">
        <v>18</v>
      </c>
      <c r="E89" s="165">
        <f t="shared" si="12"/>
        <v>0</v>
      </c>
      <c r="F89" s="165">
        <f t="shared" si="13"/>
        <v>0</v>
      </c>
      <c r="G89" s="165">
        <f t="shared" si="14"/>
        <v>0</v>
      </c>
      <c r="H89" s="165">
        <f t="shared" si="15"/>
        <v>0</v>
      </c>
      <c r="I89" s="165">
        <f t="shared" si="16"/>
        <v>0</v>
      </c>
      <c r="J89" s="197">
        <f t="shared" si="17"/>
        <v>0</v>
      </c>
      <c r="X89" s="195">
        <v>18</v>
      </c>
      <c r="Y89" s="165">
        <f t="shared" si="18"/>
        <v>0</v>
      </c>
      <c r="Z89" s="165">
        <f t="shared" si="19"/>
        <v>0</v>
      </c>
      <c r="AA89" s="165">
        <f t="shared" si="20"/>
        <v>0</v>
      </c>
      <c r="AB89" s="165">
        <f t="shared" si="21"/>
        <v>0</v>
      </c>
      <c r="AC89" s="165">
        <f t="shared" si="22"/>
        <v>0</v>
      </c>
      <c r="AD89" s="197">
        <f t="shared" si="23"/>
        <v>0</v>
      </c>
    </row>
    <row r="90" spans="4:30" ht="14.1" customHeight="1">
      <c r="D90" s="195">
        <v>19</v>
      </c>
      <c r="E90" s="165">
        <f t="shared" si="12"/>
        <v>0</v>
      </c>
      <c r="F90" s="165">
        <f t="shared" si="13"/>
        <v>0</v>
      </c>
      <c r="G90" s="165">
        <f t="shared" si="14"/>
        <v>0</v>
      </c>
      <c r="H90" s="165">
        <f t="shared" si="15"/>
        <v>0</v>
      </c>
      <c r="I90" s="165">
        <f t="shared" si="16"/>
        <v>0</v>
      </c>
      <c r="J90" s="197">
        <f t="shared" si="17"/>
        <v>0</v>
      </c>
      <c r="X90" s="195">
        <v>19</v>
      </c>
      <c r="Y90" s="165">
        <f t="shared" si="18"/>
        <v>0</v>
      </c>
      <c r="Z90" s="165">
        <f t="shared" si="19"/>
        <v>0</v>
      </c>
      <c r="AA90" s="165">
        <f t="shared" si="20"/>
        <v>0</v>
      </c>
      <c r="AB90" s="165">
        <f t="shared" si="21"/>
        <v>0</v>
      </c>
      <c r="AC90" s="165">
        <f t="shared" si="22"/>
        <v>0</v>
      </c>
      <c r="AD90" s="197">
        <f t="shared" si="23"/>
        <v>0</v>
      </c>
    </row>
    <row r="91" spans="4:30" ht="14.1" customHeight="1">
      <c r="D91" s="195">
        <v>20</v>
      </c>
      <c r="E91" s="165">
        <f t="shared" si="12"/>
        <v>0</v>
      </c>
      <c r="F91" s="165">
        <f t="shared" si="13"/>
        <v>0</v>
      </c>
      <c r="G91" s="165">
        <f t="shared" si="14"/>
        <v>0</v>
      </c>
      <c r="H91" s="165">
        <f t="shared" si="15"/>
        <v>0</v>
      </c>
      <c r="I91" s="165">
        <f t="shared" si="16"/>
        <v>0</v>
      </c>
      <c r="J91" s="197">
        <f t="shared" si="17"/>
        <v>0</v>
      </c>
      <c r="X91" s="195">
        <v>20</v>
      </c>
      <c r="Y91" s="165">
        <f t="shared" si="18"/>
        <v>0</v>
      </c>
      <c r="Z91" s="165">
        <f t="shared" si="19"/>
        <v>0</v>
      </c>
      <c r="AA91" s="165">
        <f t="shared" si="20"/>
        <v>0</v>
      </c>
      <c r="AB91" s="165">
        <f t="shared" si="21"/>
        <v>0</v>
      </c>
      <c r="AC91" s="165">
        <f t="shared" si="22"/>
        <v>0</v>
      </c>
      <c r="AD91" s="197">
        <f t="shared" si="23"/>
        <v>0</v>
      </c>
    </row>
    <row r="92" spans="4:30" ht="14.1" customHeight="1">
      <c r="D92" s="195">
        <v>21</v>
      </c>
      <c r="E92" s="165">
        <f t="shared" si="12"/>
        <v>0</v>
      </c>
      <c r="F92" s="165">
        <f t="shared" si="13"/>
        <v>0</v>
      </c>
      <c r="G92" s="165">
        <f t="shared" si="14"/>
        <v>0</v>
      </c>
      <c r="H92" s="165">
        <f t="shared" si="15"/>
        <v>0</v>
      </c>
      <c r="I92" s="165">
        <f t="shared" si="16"/>
        <v>0</v>
      </c>
      <c r="J92" s="197">
        <f t="shared" si="17"/>
        <v>0</v>
      </c>
      <c r="X92" s="195">
        <v>21</v>
      </c>
      <c r="Y92" s="165">
        <f t="shared" si="18"/>
        <v>0</v>
      </c>
      <c r="Z92" s="165">
        <f t="shared" si="19"/>
        <v>0</v>
      </c>
      <c r="AA92" s="165">
        <f t="shared" si="20"/>
        <v>0</v>
      </c>
      <c r="AB92" s="165">
        <f t="shared" si="21"/>
        <v>0</v>
      </c>
      <c r="AC92" s="165">
        <f t="shared" si="22"/>
        <v>0</v>
      </c>
      <c r="AD92" s="197">
        <f t="shared" si="23"/>
        <v>0</v>
      </c>
    </row>
    <row r="93" spans="4:30" ht="14.1" customHeight="1">
      <c r="D93" s="195">
        <v>22</v>
      </c>
      <c r="E93" s="165">
        <f t="shared" si="12"/>
        <v>0</v>
      </c>
      <c r="F93" s="165">
        <f t="shared" si="13"/>
        <v>0</v>
      </c>
      <c r="G93" s="165">
        <f t="shared" si="14"/>
        <v>0</v>
      </c>
      <c r="H93" s="165">
        <f t="shared" si="15"/>
        <v>0</v>
      </c>
      <c r="I93" s="165">
        <f t="shared" si="16"/>
        <v>0</v>
      </c>
      <c r="J93" s="197">
        <f t="shared" si="17"/>
        <v>0</v>
      </c>
      <c r="X93" s="195">
        <v>22</v>
      </c>
      <c r="Y93" s="165">
        <f t="shared" si="18"/>
        <v>0</v>
      </c>
      <c r="Z93" s="165">
        <f t="shared" si="19"/>
        <v>0</v>
      </c>
      <c r="AA93" s="165">
        <f t="shared" si="20"/>
        <v>0</v>
      </c>
      <c r="AB93" s="165">
        <f t="shared" si="21"/>
        <v>0</v>
      </c>
      <c r="AC93" s="165">
        <f t="shared" si="22"/>
        <v>0</v>
      </c>
      <c r="AD93" s="197">
        <f t="shared" si="23"/>
        <v>0</v>
      </c>
    </row>
    <row r="94" spans="4:30" ht="14.1" customHeight="1">
      <c r="D94" s="195">
        <v>23</v>
      </c>
      <c r="E94" s="165">
        <f t="shared" si="12"/>
        <v>0</v>
      </c>
      <c r="F94" s="165">
        <f t="shared" si="13"/>
        <v>0</v>
      </c>
      <c r="G94" s="165">
        <f t="shared" si="14"/>
        <v>0</v>
      </c>
      <c r="H94" s="165">
        <f t="shared" si="15"/>
        <v>0</v>
      </c>
      <c r="I94" s="165">
        <f t="shared" si="16"/>
        <v>0</v>
      </c>
      <c r="J94" s="197">
        <f t="shared" si="17"/>
        <v>0</v>
      </c>
      <c r="X94" s="195">
        <v>23</v>
      </c>
      <c r="Y94" s="165">
        <f t="shared" si="18"/>
        <v>0</v>
      </c>
      <c r="Z94" s="165">
        <f t="shared" si="19"/>
        <v>0</v>
      </c>
      <c r="AA94" s="165">
        <f t="shared" si="20"/>
        <v>0</v>
      </c>
      <c r="AB94" s="165">
        <f t="shared" si="21"/>
        <v>0</v>
      </c>
      <c r="AC94" s="165">
        <f t="shared" si="22"/>
        <v>0</v>
      </c>
      <c r="AD94" s="197">
        <f t="shared" si="23"/>
        <v>0</v>
      </c>
    </row>
    <row r="95" spans="4:30" ht="14.1" customHeight="1">
      <c r="D95" s="195">
        <v>24</v>
      </c>
      <c r="E95" s="165">
        <f t="shared" si="12"/>
        <v>0</v>
      </c>
      <c r="F95" s="165">
        <f t="shared" si="13"/>
        <v>0</v>
      </c>
      <c r="G95" s="165">
        <f t="shared" si="14"/>
        <v>0</v>
      </c>
      <c r="H95" s="165">
        <f t="shared" si="15"/>
        <v>0</v>
      </c>
      <c r="I95" s="165">
        <f t="shared" si="16"/>
        <v>0</v>
      </c>
      <c r="J95" s="197">
        <f t="shared" si="17"/>
        <v>0</v>
      </c>
      <c r="X95" s="195">
        <v>24</v>
      </c>
      <c r="Y95" s="165">
        <f t="shared" si="18"/>
        <v>0</v>
      </c>
      <c r="Z95" s="165">
        <f t="shared" si="19"/>
        <v>0</v>
      </c>
      <c r="AA95" s="165">
        <f t="shared" si="20"/>
        <v>0</v>
      </c>
      <c r="AB95" s="165">
        <f t="shared" si="21"/>
        <v>0</v>
      </c>
      <c r="AC95" s="165">
        <f t="shared" si="22"/>
        <v>0</v>
      </c>
      <c r="AD95" s="197">
        <f t="shared" si="23"/>
        <v>0</v>
      </c>
    </row>
    <row r="96" spans="4:30" ht="14.1" customHeight="1">
      <c r="D96" s="195">
        <v>25</v>
      </c>
      <c r="E96" s="165">
        <f t="shared" si="12"/>
        <v>0</v>
      </c>
      <c r="F96" s="165">
        <f t="shared" si="13"/>
        <v>0</v>
      </c>
      <c r="G96" s="165">
        <f t="shared" si="14"/>
        <v>0</v>
      </c>
      <c r="H96" s="165">
        <f t="shared" si="15"/>
        <v>0</v>
      </c>
      <c r="I96" s="165">
        <f t="shared" si="16"/>
        <v>0</v>
      </c>
      <c r="J96" s="197">
        <f t="shared" si="17"/>
        <v>0</v>
      </c>
      <c r="X96" s="195">
        <v>25</v>
      </c>
      <c r="Y96" s="165">
        <f t="shared" si="18"/>
        <v>0</v>
      </c>
      <c r="Z96" s="165">
        <f t="shared" si="19"/>
        <v>0</v>
      </c>
      <c r="AA96" s="165">
        <f t="shared" si="20"/>
        <v>0</v>
      </c>
      <c r="AB96" s="165">
        <f t="shared" si="21"/>
        <v>0</v>
      </c>
      <c r="AC96" s="165">
        <f t="shared" si="22"/>
        <v>0</v>
      </c>
      <c r="AD96" s="197">
        <f t="shared" si="23"/>
        <v>0</v>
      </c>
    </row>
    <row r="97" spans="4:30" ht="14.1" customHeight="1">
      <c r="D97" s="195">
        <v>26</v>
      </c>
      <c r="E97" s="165">
        <f t="shared" si="12"/>
        <v>0</v>
      </c>
      <c r="F97" s="165">
        <f t="shared" si="13"/>
        <v>0</v>
      </c>
      <c r="G97" s="165">
        <f t="shared" si="14"/>
        <v>0</v>
      </c>
      <c r="H97" s="165">
        <f t="shared" si="15"/>
        <v>0</v>
      </c>
      <c r="I97" s="165">
        <f t="shared" si="16"/>
        <v>0</v>
      </c>
      <c r="J97" s="197">
        <f t="shared" si="17"/>
        <v>0</v>
      </c>
      <c r="X97" s="195">
        <v>26</v>
      </c>
      <c r="Y97" s="165">
        <f t="shared" si="18"/>
        <v>0</v>
      </c>
      <c r="Z97" s="165">
        <f t="shared" si="19"/>
        <v>0</v>
      </c>
      <c r="AA97" s="165">
        <f t="shared" si="20"/>
        <v>0</v>
      </c>
      <c r="AB97" s="165">
        <f t="shared" si="21"/>
        <v>0</v>
      </c>
      <c r="AC97" s="165">
        <f t="shared" si="22"/>
        <v>0</v>
      </c>
      <c r="AD97" s="197">
        <f t="shared" si="23"/>
        <v>0</v>
      </c>
    </row>
    <row r="98" spans="4:30" ht="14.1" customHeight="1">
      <c r="D98" s="195">
        <v>27</v>
      </c>
      <c r="E98" s="165">
        <f t="shared" si="12"/>
        <v>0</v>
      </c>
      <c r="F98" s="165">
        <f t="shared" si="13"/>
        <v>0</v>
      </c>
      <c r="G98" s="165">
        <f t="shared" si="14"/>
        <v>0</v>
      </c>
      <c r="H98" s="165">
        <f t="shared" si="15"/>
        <v>0</v>
      </c>
      <c r="I98" s="165">
        <f t="shared" si="16"/>
        <v>0</v>
      </c>
      <c r="J98" s="197">
        <f t="shared" si="17"/>
        <v>0</v>
      </c>
      <c r="X98" s="195">
        <v>27</v>
      </c>
      <c r="Y98" s="165">
        <f t="shared" si="18"/>
        <v>0</v>
      </c>
      <c r="Z98" s="165">
        <f t="shared" si="19"/>
        <v>0</v>
      </c>
      <c r="AA98" s="165">
        <f t="shared" si="20"/>
        <v>0</v>
      </c>
      <c r="AB98" s="165">
        <f t="shared" si="21"/>
        <v>0</v>
      </c>
      <c r="AC98" s="165">
        <f t="shared" si="22"/>
        <v>0</v>
      </c>
      <c r="AD98" s="197">
        <f t="shared" si="23"/>
        <v>0</v>
      </c>
    </row>
    <row r="99" spans="4:30" ht="14.1" customHeight="1">
      <c r="D99" s="195">
        <v>28</v>
      </c>
      <c r="E99" s="165">
        <f t="shared" si="12"/>
        <v>0</v>
      </c>
      <c r="F99" s="165">
        <f t="shared" si="13"/>
        <v>0</v>
      </c>
      <c r="G99" s="165">
        <f t="shared" si="14"/>
        <v>0</v>
      </c>
      <c r="H99" s="165">
        <f t="shared" si="15"/>
        <v>0</v>
      </c>
      <c r="I99" s="165">
        <f t="shared" si="16"/>
        <v>0</v>
      </c>
      <c r="J99" s="197">
        <f t="shared" si="17"/>
        <v>0</v>
      </c>
      <c r="X99" s="195">
        <v>28</v>
      </c>
      <c r="Y99" s="165">
        <f t="shared" si="18"/>
        <v>0</v>
      </c>
      <c r="Z99" s="165">
        <f t="shared" si="19"/>
        <v>0</v>
      </c>
      <c r="AA99" s="165">
        <f t="shared" si="20"/>
        <v>0</v>
      </c>
      <c r="AB99" s="165">
        <f t="shared" si="21"/>
        <v>0</v>
      </c>
      <c r="AC99" s="165">
        <f t="shared" si="22"/>
        <v>0</v>
      </c>
      <c r="AD99" s="197">
        <f t="shared" si="23"/>
        <v>0</v>
      </c>
    </row>
    <row r="100" spans="4:30" ht="14.1" customHeight="1">
      <c r="D100" s="195">
        <v>29</v>
      </c>
      <c r="E100" s="165">
        <f t="shared" si="12"/>
        <v>0</v>
      </c>
      <c r="F100" s="165">
        <f t="shared" si="13"/>
        <v>0</v>
      </c>
      <c r="G100" s="165">
        <f t="shared" si="14"/>
        <v>0</v>
      </c>
      <c r="H100" s="165">
        <f t="shared" si="15"/>
        <v>0</v>
      </c>
      <c r="I100" s="165">
        <f t="shared" si="16"/>
        <v>0</v>
      </c>
      <c r="J100" s="197">
        <f t="shared" si="17"/>
        <v>0</v>
      </c>
      <c r="X100" s="195">
        <v>29</v>
      </c>
      <c r="Y100" s="165">
        <f t="shared" si="18"/>
        <v>0</v>
      </c>
      <c r="Z100" s="165">
        <f t="shared" si="19"/>
        <v>0</v>
      </c>
      <c r="AA100" s="165">
        <f t="shared" si="20"/>
        <v>0</v>
      </c>
      <c r="AB100" s="165">
        <f t="shared" si="21"/>
        <v>0</v>
      </c>
      <c r="AC100" s="165">
        <f t="shared" si="22"/>
        <v>0</v>
      </c>
      <c r="AD100" s="197">
        <f t="shared" si="23"/>
        <v>0</v>
      </c>
    </row>
    <row r="101" spans="4:30" ht="14.1" customHeight="1">
      <c r="D101" s="195">
        <v>30</v>
      </c>
      <c r="E101" s="165">
        <f t="shared" si="12"/>
        <v>0</v>
      </c>
      <c r="F101" s="165">
        <f t="shared" si="13"/>
        <v>0</v>
      </c>
      <c r="G101" s="165">
        <f t="shared" si="14"/>
        <v>0</v>
      </c>
      <c r="H101" s="165">
        <f t="shared" si="15"/>
        <v>0</v>
      </c>
      <c r="I101" s="165">
        <f t="shared" si="16"/>
        <v>0</v>
      </c>
      <c r="J101" s="197">
        <f t="shared" si="17"/>
        <v>0</v>
      </c>
      <c r="X101" s="195">
        <v>30</v>
      </c>
      <c r="Y101" s="165">
        <f t="shared" si="18"/>
        <v>0</v>
      </c>
      <c r="Z101" s="165">
        <f t="shared" si="19"/>
        <v>0</v>
      </c>
      <c r="AA101" s="165">
        <f t="shared" si="20"/>
        <v>0</v>
      </c>
      <c r="AB101" s="165">
        <f t="shared" si="21"/>
        <v>0</v>
      </c>
      <c r="AC101" s="165">
        <f t="shared" si="22"/>
        <v>0</v>
      </c>
      <c r="AD101" s="197">
        <f t="shared" si="23"/>
        <v>0</v>
      </c>
    </row>
    <row r="102" spans="4:30" ht="14.1" customHeight="1">
      <c r="D102" s="195">
        <v>31</v>
      </c>
      <c r="E102" s="165">
        <f t="shared" si="12"/>
        <v>0</v>
      </c>
      <c r="F102" s="165">
        <f t="shared" si="13"/>
        <v>0</v>
      </c>
      <c r="G102" s="165">
        <f t="shared" si="14"/>
        <v>0</v>
      </c>
      <c r="H102" s="165">
        <f t="shared" si="15"/>
        <v>0</v>
      </c>
      <c r="I102" s="165">
        <f t="shared" si="16"/>
        <v>0</v>
      </c>
      <c r="J102" s="197">
        <f t="shared" si="17"/>
        <v>0</v>
      </c>
      <c r="X102" s="195">
        <v>31</v>
      </c>
      <c r="Y102" s="165">
        <f t="shared" si="18"/>
        <v>0</v>
      </c>
      <c r="Z102" s="165">
        <f t="shared" si="19"/>
        <v>0</v>
      </c>
      <c r="AA102" s="165">
        <f t="shared" si="20"/>
        <v>0</v>
      </c>
      <c r="AB102" s="165">
        <f t="shared" si="21"/>
        <v>0</v>
      </c>
      <c r="AC102" s="165">
        <f t="shared" si="22"/>
        <v>0</v>
      </c>
      <c r="AD102" s="197">
        <f t="shared" si="23"/>
        <v>0</v>
      </c>
    </row>
    <row r="103" spans="4:30" ht="14.1" customHeight="1">
      <c r="D103" s="195">
        <v>32</v>
      </c>
      <c r="E103" s="165">
        <f t="shared" si="12"/>
        <v>0</v>
      </c>
      <c r="F103" s="165">
        <f t="shared" si="13"/>
        <v>0</v>
      </c>
      <c r="G103" s="165">
        <f t="shared" si="14"/>
        <v>0</v>
      </c>
      <c r="H103" s="165">
        <f t="shared" si="15"/>
        <v>0</v>
      </c>
      <c r="I103" s="165">
        <f t="shared" si="16"/>
        <v>0</v>
      </c>
      <c r="J103" s="197">
        <f t="shared" si="17"/>
        <v>0</v>
      </c>
      <c r="X103" s="195">
        <v>32</v>
      </c>
      <c r="Y103" s="165">
        <f t="shared" si="18"/>
        <v>0</v>
      </c>
      <c r="Z103" s="165">
        <f t="shared" si="19"/>
        <v>0</v>
      </c>
      <c r="AA103" s="165">
        <f t="shared" si="20"/>
        <v>0</v>
      </c>
      <c r="AB103" s="165">
        <f t="shared" si="21"/>
        <v>0</v>
      </c>
      <c r="AC103" s="165">
        <f t="shared" si="22"/>
        <v>0</v>
      </c>
      <c r="AD103" s="197">
        <f t="shared" si="23"/>
        <v>0</v>
      </c>
    </row>
    <row r="104" spans="4:30" ht="14.1" customHeight="1">
      <c r="D104" s="195">
        <v>33</v>
      </c>
      <c r="E104" s="165">
        <f t="shared" si="12"/>
        <v>0</v>
      </c>
      <c r="F104" s="165">
        <f t="shared" si="13"/>
        <v>0</v>
      </c>
      <c r="G104" s="165">
        <f t="shared" si="14"/>
        <v>0</v>
      </c>
      <c r="H104" s="165">
        <f t="shared" si="15"/>
        <v>0</v>
      </c>
      <c r="I104" s="165">
        <f t="shared" si="16"/>
        <v>0</v>
      </c>
      <c r="J104" s="197">
        <f t="shared" si="17"/>
        <v>0</v>
      </c>
      <c r="X104" s="195">
        <v>33</v>
      </c>
      <c r="Y104" s="165">
        <f t="shared" si="18"/>
        <v>0</v>
      </c>
      <c r="Z104" s="165">
        <f t="shared" si="19"/>
        <v>0</v>
      </c>
      <c r="AA104" s="165">
        <f t="shared" si="20"/>
        <v>0</v>
      </c>
      <c r="AB104" s="165">
        <f t="shared" si="21"/>
        <v>0</v>
      </c>
      <c r="AC104" s="165">
        <f t="shared" si="22"/>
        <v>0</v>
      </c>
      <c r="AD104" s="197">
        <f t="shared" si="23"/>
        <v>0</v>
      </c>
    </row>
    <row r="105" spans="4:30" ht="14.1" customHeight="1">
      <c r="D105" s="195">
        <v>34</v>
      </c>
      <c r="E105" s="165">
        <f t="shared" si="12"/>
        <v>0</v>
      </c>
      <c r="F105" s="165">
        <f t="shared" si="13"/>
        <v>0</v>
      </c>
      <c r="G105" s="165">
        <f t="shared" si="14"/>
        <v>0</v>
      </c>
      <c r="H105" s="165">
        <f t="shared" si="15"/>
        <v>0</v>
      </c>
      <c r="I105" s="165">
        <f t="shared" si="16"/>
        <v>0</v>
      </c>
      <c r="J105" s="197">
        <f t="shared" si="17"/>
        <v>0</v>
      </c>
      <c r="X105" s="195">
        <v>34</v>
      </c>
      <c r="Y105" s="165">
        <f t="shared" si="18"/>
        <v>0</v>
      </c>
      <c r="Z105" s="165">
        <f t="shared" si="19"/>
        <v>0</v>
      </c>
      <c r="AA105" s="165">
        <f t="shared" si="20"/>
        <v>0</v>
      </c>
      <c r="AB105" s="165">
        <f t="shared" si="21"/>
        <v>0</v>
      </c>
      <c r="AC105" s="165">
        <f t="shared" si="22"/>
        <v>0</v>
      </c>
      <c r="AD105" s="197">
        <f t="shared" si="23"/>
        <v>0</v>
      </c>
    </row>
    <row r="106" spans="4:30" ht="14.1" customHeight="1">
      <c r="D106" s="195">
        <v>35</v>
      </c>
      <c r="E106" s="165">
        <f t="shared" si="12"/>
        <v>0</v>
      </c>
      <c r="F106" s="165">
        <f t="shared" si="13"/>
        <v>0</v>
      </c>
      <c r="G106" s="165">
        <f t="shared" si="14"/>
        <v>0</v>
      </c>
      <c r="H106" s="165">
        <f t="shared" si="15"/>
        <v>0</v>
      </c>
      <c r="I106" s="165">
        <f t="shared" si="16"/>
        <v>0</v>
      </c>
      <c r="J106" s="197">
        <f t="shared" si="17"/>
        <v>0</v>
      </c>
      <c r="X106" s="195">
        <v>35</v>
      </c>
      <c r="Y106" s="165">
        <f t="shared" si="18"/>
        <v>0</v>
      </c>
      <c r="Z106" s="165">
        <f t="shared" si="19"/>
        <v>0</v>
      </c>
      <c r="AA106" s="165">
        <f t="shared" si="20"/>
        <v>0</v>
      </c>
      <c r="AB106" s="165">
        <f t="shared" si="21"/>
        <v>0</v>
      </c>
      <c r="AC106" s="165">
        <f t="shared" si="22"/>
        <v>0</v>
      </c>
      <c r="AD106" s="197">
        <f t="shared" si="23"/>
        <v>0</v>
      </c>
    </row>
    <row r="107" spans="4:30" ht="14.1" customHeight="1">
      <c r="D107" s="195">
        <v>36</v>
      </c>
      <c r="E107" s="165">
        <f t="shared" si="12"/>
        <v>0</v>
      </c>
      <c r="F107" s="165">
        <f t="shared" si="13"/>
        <v>0</v>
      </c>
      <c r="G107" s="165">
        <f t="shared" si="14"/>
        <v>0</v>
      </c>
      <c r="H107" s="165">
        <f t="shared" si="15"/>
        <v>0</v>
      </c>
      <c r="I107" s="165">
        <f t="shared" si="16"/>
        <v>0</v>
      </c>
      <c r="J107" s="197">
        <f t="shared" si="17"/>
        <v>0</v>
      </c>
      <c r="X107" s="195">
        <v>36</v>
      </c>
      <c r="Y107" s="165">
        <f t="shared" si="18"/>
        <v>0</v>
      </c>
      <c r="Z107" s="165">
        <f t="shared" si="19"/>
        <v>0</v>
      </c>
      <c r="AA107" s="165">
        <f t="shared" si="20"/>
        <v>0</v>
      </c>
      <c r="AB107" s="165">
        <f t="shared" si="21"/>
        <v>0</v>
      </c>
      <c r="AC107" s="165">
        <f t="shared" si="22"/>
        <v>0</v>
      </c>
      <c r="AD107" s="197">
        <f t="shared" si="23"/>
        <v>0</v>
      </c>
    </row>
    <row r="108" spans="4:30" ht="14.1" customHeight="1">
      <c r="D108" s="195">
        <v>37</v>
      </c>
      <c r="E108" s="165">
        <f t="shared" si="12"/>
        <v>0</v>
      </c>
      <c r="F108" s="165">
        <f t="shared" si="13"/>
        <v>0</v>
      </c>
      <c r="G108" s="165">
        <f t="shared" si="14"/>
        <v>0</v>
      </c>
      <c r="H108" s="165">
        <f t="shared" si="15"/>
        <v>0</v>
      </c>
      <c r="I108" s="165">
        <f t="shared" si="16"/>
        <v>0</v>
      </c>
      <c r="J108" s="197">
        <f t="shared" si="17"/>
        <v>0</v>
      </c>
      <c r="X108" s="195">
        <v>37</v>
      </c>
      <c r="Y108" s="165">
        <f t="shared" si="18"/>
        <v>0</v>
      </c>
      <c r="Z108" s="165">
        <f t="shared" si="19"/>
        <v>0</v>
      </c>
      <c r="AA108" s="165">
        <f t="shared" si="20"/>
        <v>0</v>
      </c>
      <c r="AB108" s="165">
        <f t="shared" si="21"/>
        <v>0</v>
      </c>
      <c r="AC108" s="165">
        <f t="shared" si="22"/>
        <v>0</v>
      </c>
      <c r="AD108" s="197">
        <f t="shared" si="23"/>
        <v>0</v>
      </c>
    </row>
    <row r="109" spans="4:30" ht="14.1" customHeight="1">
      <c r="D109" s="195">
        <v>38</v>
      </c>
      <c r="E109" s="165">
        <f t="shared" si="12"/>
        <v>0</v>
      </c>
      <c r="F109" s="165">
        <f t="shared" si="13"/>
        <v>0</v>
      </c>
      <c r="G109" s="165">
        <f t="shared" si="14"/>
        <v>0</v>
      </c>
      <c r="H109" s="165">
        <f t="shared" si="15"/>
        <v>0</v>
      </c>
      <c r="I109" s="165">
        <f t="shared" si="16"/>
        <v>0</v>
      </c>
      <c r="J109" s="197">
        <f t="shared" si="17"/>
        <v>0</v>
      </c>
      <c r="X109" s="195">
        <v>38</v>
      </c>
      <c r="Y109" s="165">
        <f t="shared" si="18"/>
        <v>0</v>
      </c>
      <c r="Z109" s="165">
        <f t="shared" si="19"/>
        <v>0</v>
      </c>
      <c r="AA109" s="165">
        <f t="shared" si="20"/>
        <v>0</v>
      </c>
      <c r="AB109" s="165">
        <f t="shared" si="21"/>
        <v>0</v>
      </c>
      <c r="AC109" s="165">
        <f t="shared" si="22"/>
        <v>0</v>
      </c>
      <c r="AD109" s="197">
        <f t="shared" si="23"/>
        <v>0</v>
      </c>
    </row>
    <row r="110" spans="4:30" ht="14.1" customHeight="1">
      <c r="D110" s="195">
        <v>39</v>
      </c>
      <c r="E110" s="165">
        <f t="shared" si="12"/>
        <v>0</v>
      </c>
      <c r="F110" s="165">
        <f t="shared" si="13"/>
        <v>0</v>
      </c>
      <c r="G110" s="165">
        <f t="shared" si="14"/>
        <v>0</v>
      </c>
      <c r="H110" s="165">
        <f t="shared" si="15"/>
        <v>0</v>
      </c>
      <c r="I110" s="165">
        <f t="shared" si="16"/>
        <v>0</v>
      </c>
      <c r="J110" s="197">
        <f t="shared" si="17"/>
        <v>0</v>
      </c>
      <c r="X110" s="195">
        <v>39</v>
      </c>
      <c r="Y110" s="165">
        <f t="shared" si="18"/>
        <v>0</v>
      </c>
      <c r="Z110" s="165">
        <f t="shared" si="19"/>
        <v>0</v>
      </c>
      <c r="AA110" s="165">
        <f t="shared" si="20"/>
        <v>0</v>
      </c>
      <c r="AB110" s="165">
        <f t="shared" si="21"/>
        <v>0</v>
      </c>
      <c r="AC110" s="165">
        <f t="shared" si="22"/>
        <v>0</v>
      </c>
      <c r="AD110" s="197">
        <f t="shared" si="23"/>
        <v>0</v>
      </c>
    </row>
    <row r="111" spans="4:30" ht="14.1" customHeight="1" thickBot="1">
      <c r="D111" s="196">
        <v>40</v>
      </c>
      <c r="E111" s="198">
        <f t="shared" si="12"/>
        <v>0</v>
      </c>
      <c r="F111" s="198">
        <f t="shared" si="13"/>
        <v>0</v>
      </c>
      <c r="G111" s="198">
        <f t="shared" si="14"/>
        <v>0</v>
      </c>
      <c r="H111" s="198">
        <f t="shared" si="15"/>
        <v>0</v>
      </c>
      <c r="I111" s="198">
        <f t="shared" si="16"/>
        <v>0</v>
      </c>
      <c r="J111" s="199">
        <f t="shared" si="17"/>
        <v>0</v>
      </c>
      <c r="X111" s="196">
        <v>40</v>
      </c>
      <c r="Y111" s="198">
        <f t="shared" si="18"/>
        <v>0</v>
      </c>
      <c r="Z111" s="198">
        <f t="shared" si="19"/>
        <v>0</v>
      </c>
      <c r="AA111" s="198">
        <f t="shared" si="20"/>
        <v>0</v>
      </c>
      <c r="AB111" s="198">
        <f t="shared" si="21"/>
        <v>0</v>
      </c>
      <c r="AC111" s="198">
        <f t="shared" si="22"/>
        <v>0</v>
      </c>
      <c r="AD111" s="199">
        <f t="shared" si="23"/>
        <v>0</v>
      </c>
    </row>
    <row r="113" spans="4:30" ht="14.1" customHeight="1" thickBot="1">
      <c r="D113" s="2" t="s">
        <v>593</v>
      </c>
      <c r="X113" s="2" t="s">
        <v>593</v>
      </c>
    </row>
    <row r="114" spans="4:30" ht="14.1" customHeight="1">
      <c r="D114" s="2199"/>
      <c r="E114" s="2200" t="s">
        <v>594</v>
      </c>
      <c r="F114" s="2200"/>
      <c r="G114" s="2200" t="s">
        <v>595</v>
      </c>
      <c r="H114" s="2200"/>
      <c r="I114" s="2200" t="s">
        <v>78</v>
      </c>
      <c r="J114" s="2239"/>
      <c r="X114" s="2199"/>
      <c r="Y114" s="2200" t="s">
        <v>594</v>
      </c>
      <c r="Z114" s="2200"/>
      <c r="AA114" s="2200" t="s">
        <v>595</v>
      </c>
      <c r="AB114" s="2200"/>
      <c r="AC114" s="2200" t="s">
        <v>78</v>
      </c>
      <c r="AD114" s="2239"/>
    </row>
    <row r="115" spans="4:30" ht="14.1" customHeight="1">
      <c r="D115" s="2238"/>
      <c r="E115" s="21" t="s">
        <v>354</v>
      </c>
      <c r="F115" s="21" t="s">
        <v>355</v>
      </c>
      <c r="G115" s="21" t="s">
        <v>354</v>
      </c>
      <c r="H115" s="21" t="s">
        <v>355</v>
      </c>
      <c r="I115" s="21" t="s">
        <v>354</v>
      </c>
      <c r="J115" s="194" t="s">
        <v>355</v>
      </c>
      <c r="X115" s="2238"/>
      <c r="Y115" s="21" t="s">
        <v>354</v>
      </c>
      <c r="Z115" s="21" t="s">
        <v>355</v>
      </c>
      <c r="AA115" s="21" t="s">
        <v>354</v>
      </c>
      <c r="AB115" s="21" t="s">
        <v>355</v>
      </c>
      <c r="AC115" s="21" t="s">
        <v>354</v>
      </c>
      <c r="AD115" s="194" t="s">
        <v>355</v>
      </c>
    </row>
    <row r="116" spans="4:30" ht="14.1" customHeight="1">
      <c r="D116" s="195">
        <v>1</v>
      </c>
      <c r="E116" s="165">
        <f t="shared" ref="E116:E155" si="24">IF($H$10&lt;&gt;"As",0,IF($H$5&lt;&gt;"歩 道",0,SUMIF($H$11,D116,$H$9)))</f>
        <v>0</v>
      </c>
      <c r="F116" s="165">
        <f t="shared" ref="F116:F155" si="25">IF($H$10&lt;&gt;"As",0,IF($H$5&lt;&gt;"車 道",0,SUMIF($H$11,D116,$H$9)))</f>
        <v>0</v>
      </c>
      <c r="G116" s="165">
        <f t="shared" ref="G116:G155" si="26">IF($H$10&lt;&gt;"Co",0,IF($H$5&lt;&gt;"歩 道",0,SUMIF($H$11,D116,$H$9)))</f>
        <v>0</v>
      </c>
      <c r="H116" s="165">
        <f t="shared" ref="H116:H155" si="27">IF($H$10&lt;&gt;"Co",0,IF($H$5&lt;&gt;"車 道",0,SUMIF($H$11,D116,$H$9)))</f>
        <v>0</v>
      </c>
      <c r="I116" s="165">
        <f t="shared" ref="I116:I155" si="28">IF($H$5&lt;&gt;"歩 道",0,SUMIF($H$14,D116,$H$9))</f>
        <v>0</v>
      </c>
      <c r="J116" s="197">
        <f t="shared" ref="J116:J155" si="29">IF($H$5&lt;&gt;"車 道",0,SUMIF($H$14,D116,$H$9))</f>
        <v>0</v>
      </c>
      <c r="X116" s="195">
        <v>1</v>
      </c>
      <c r="Y116" s="165">
        <f t="shared" ref="Y116:Y155" si="30">IF($AB$10&lt;&gt;"As",0,IF($AB$5&lt;&gt;"歩 道",0,SUMIF($AB$11,X116,$AB$9)))</f>
        <v>0</v>
      </c>
      <c r="Z116" s="165">
        <f t="shared" ref="Z116:Z155" si="31">IF($AB$10&lt;&gt;"As",0,IF($AB$5&lt;&gt;"車 道",0,SUMIF($AB$11,X116,$AB$9)))</f>
        <v>0</v>
      </c>
      <c r="AA116" s="165">
        <f t="shared" ref="AA116:AA155" si="32">IF($AB$10&lt;&gt;"Co",0,IF($AB$5&lt;&gt;"歩 道",0,SUMIF($AB$11,X116,$AB$9)))</f>
        <v>0</v>
      </c>
      <c r="AB116" s="165">
        <f t="shared" ref="AB116:AB155" si="33">IF($AB$10&lt;&gt;"Co",0,IF($AB$5&lt;&gt;"車 道",0,SUMIF($AB$11,X116,$AB$9)))</f>
        <v>0</v>
      </c>
      <c r="AC116" s="165">
        <f t="shared" ref="AC116:AC155" si="34">IF($AB$5&lt;&gt;"歩 道",0,SUMIF($AB$14,X116,$AB$9))</f>
        <v>0</v>
      </c>
      <c r="AD116" s="197">
        <f t="shared" ref="AD116:AD155" si="35">IF($AB$5&lt;&gt;"車 道",0,SUMIF($AB$14,X116,$AB$9))</f>
        <v>0</v>
      </c>
    </row>
    <row r="117" spans="4:30" ht="14.1" customHeight="1">
      <c r="D117" s="195">
        <v>2</v>
      </c>
      <c r="E117" s="165">
        <f t="shared" si="24"/>
        <v>0</v>
      </c>
      <c r="F117" s="165">
        <f t="shared" si="25"/>
        <v>0</v>
      </c>
      <c r="G117" s="165">
        <f t="shared" si="26"/>
        <v>0</v>
      </c>
      <c r="H117" s="165">
        <f t="shared" si="27"/>
        <v>0</v>
      </c>
      <c r="I117" s="165">
        <f t="shared" si="28"/>
        <v>0</v>
      </c>
      <c r="J117" s="197">
        <f t="shared" si="29"/>
        <v>0</v>
      </c>
      <c r="X117" s="195">
        <v>2</v>
      </c>
      <c r="Y117" s="165">
        <f t="shared" si="30"/>
        <v>0</v>
      </c>
      <c r="Z117" s="165">
        <f t="shared" si="31"/>
        <v>0</v>
      </c>
      <c r="AA117" s="165">
        <f t="shared" si="32"/>
        <v>0</v>
      </c>
      <c r="AB117" s="165">
        <f t="shared" si="33"/>
        <v>0</v>
      </c>
      <c r="AC117" s="165">
        <f t="shared" si="34"/>
        <v>0</v>
      </c>
      <c r="AD117" s="197">
        <f t="shared" si="35"/>
        <v>0</v>
      </c>
    </row>
    <row r="118" spans="4:30" ht="14.1" customHeight="1">
      <c r="D118" s="195">
        <v>3</v>
      </c>
      <c r="E118" s="165">
        <f t="shared" si="24"/>
        <v>0</v>
      </c>
      <c r="F118" s="165">
        <f t="shared" si="25"/>
        <v>0</v>
      </c>
      <c r="G118" s="165">
        <f t="shared" si="26"/>
        <v>0</v>
      </c>
      <c r="H118" s="165">
        <f t="shared" si="27"/>
        <v>0</v>
      </c>
      <c r="I118" s="165">
        <f t="shared" si="28"/>
        <v>0</v>
      </c>
      <c r="J118" s="197">
        <f t="shared" si="29"/>
        <v>0</v>
      </c>
      <c r="X118" s="195">
        <v>3</v>
      </c>
      <c r="Y118" s="165">
        <f t="shared" si="30"/>
        <v>0</v>
      </c>
      <c r="Z118" s="165">
        <f t="shared" si="31"/>
        <v>0</v>
      </c>
      <c r="AA118" s="165">
        <f t="shared" si="32"/>
        <v>0</v>
      </c>
      <c r="AB118" s="165">
        <f t="shared" si="33"/>
        <v>0</v>
      </c>
      <c r="AC118" s="165">
        <f t="shared" si="34"/>
        <v>0</v>
      </c>
      <c r="AD118" s="197">
        <f t="shared" si="35"/>
        <v>0</v>
      </c>
    </row>
    <row r="119" spans="4:30" ht="14.1" customHeight="1">
      <c r="D119" s="195">
        <v>4</v>
      </c>
      <c r="E119" s="165">
        <f t="shared" si="24"/>
        <v>0.6</v>
      </c>
      <c r="F119" s="165">
        <f t="shared" si="25"/>
        <v>0</v>
      </c>
      <c r="G119" s="165">
        <f t="shared" si="26"/>
        <v>0</v>
      </c>
      <c r="H119" s="165">
        <f t="shared" si="27"/>
        <v>0</v>
      </c>
      <c r="I119" s="165">
        <f t="shared" si="28"/>
        <v>0.6</v>
      </c>
      <c r="J119" s="197">
        <f t="shared" si="29"/>
        <v>0</v>
      </c>
      <c r="X119" s="195">
        <v>4</v>
      </c>
      <c r="Y119" s="165">
        <f t="shared" si="30"/>
        <v>0</v>
      </c>
      <c r="Z119" s="165">
        <f t="shared" si="31"/>
        <v>0</v>
      </c>
      <c r="AA119" s="165">
        <f t="shared" si="32"/>
        <v>0</v>
      </c>
      <c r="AB119" s="165">
        <f t="shared" si="33"/>
        <v>0</v>
      </c>
      <c r="AC119" s="165">
        <f t="shared" si="34"/>
        <v>0</v>
      </c>
      <c r="AD119" s="197">
        <f t="shared" si="35"/>
        <v>0</v>
      </c>
    </row>
    <row r="120" spans="4:30" ht="14.1" customHeight="1">
      <c r="D120" s="195">
        <v>5</v>
      </c>
      <c r="E120" s="165">
        <f t="shared" si="24"/>
        <v>0</v>
      </c>
      <c r="F120" s="165">
        <f t="shared" si="25"/>
        <v>0</v>
      </c>
      <c r="G120" s="165">
        <f t="shared" si="26"/>
        <v>0</v>
      </c>
      <c r="H120" s="165">
        <f t="shared" si="27"/>
        <v>0</v>
      </c>
      <c r="I120" s="165">
        <f t="shared" si="28"/>
        <v>0</v>
      </c>
      <c r="J120" s="197">
        <f t="shared" si="29"/>
        <v>0</v>
      </c>
      <c r="X120" s="195">
        <v>5</v>
      </c>
      <c r="Y120" s="165">
        <f t="shared" si="30"/>
        <v>0</v>
      </c>
      <c r="Z120" s="165">
        <f t="shared" si="31"/>
        <v>0</v>
      </c>
      <c r="AA120" s="165">
        <f t="shared" si="32"/>
        <v>0</v>
      </c>
      <c r="AB120" s="165">
        <f t="shared" si="33"/>
        <v>0</v>
      </c>
      <c r="AC120" s="165">
        <f t="shared" si="34"/>
        <v>0</v>
      </c>
      <c r="AD120" s="197">
        <f t="shared" si="35"/>
        <v>0</v>
      </c>
    </row>
    <row r="121" spans="4:30" ht="14.1" customHeight="1">
      <c r="D121" s="195">
        <v>6</v>
      </c>
      <c r="E121" s="165">
        <f t="shared" si="24"/>
        <v>0</v>
      </c>
      <c r="F121" s="165">
        <f t="shared" si="25"/>
        <v>0</v>
      </c>
      <c r="G121" s="165">
        <f t="shared" si="26"/>
        <v>0</v>
      </c>
      <c r="H121" s="165">
        <f t="shared" si="27"/>
        <v>0</v>
      </c>
      <c r="I121" s="165">
        <f t="shared" si="28"/>
        <v>0</v>
      </c>
      <c r="J121" s="197">
        <f t="shared" si="29"/>
        <v>0</v>
      </c>
      <c r="X121" s="195">
        <v>6</v>
      </c>
      <c r="Y121" s="165">
        <f t="shared" si="30"/>
        <v>0</v>
      </c>
      <c r="Z121" s="165">
        <f t="shared" si="31"/>
        <v>0</v>
      </c>
      <c r="AA121" s="165">
        <f t="shared" si="32"/>
        <v>0</v>
      </c>
      <c r="AB121" s="165">
        <f t="shared" si="33"/>
        <v>0</v>
      </c>
      <c r="AC121" s="165">
        <f t="shared" si="34"/>
        <v>0</v>
      </c>
      <c r="AD121" s="197">
        <f t="shared" si="35"/>
        <v>0</v>
      </c>
    </row>
    <row r="122" spans="4:30" ht="14.1" customHeight="1">
      <c r="D122" s="195">
        <v>7</v>
      </c>
      <c r="E122" s="165">
        <f t="shared" si="24"/>
        <v>0</v>
      </c>
      <c r="F122" s="165">
        <f t="shared" si="25"/>
        <v>0</v>
      </c>
      <c r="G122" s="165">
        <f t="shared" si="26"/>
        <v>0</v>
      </c>
      <c r="H122" s="165">
        <f t="shared" si="27"/>
        <v>0</v>
      </c>
      <c r="I122" s="165">
        <f t="shared" si="28"/>
        <v>0</v>
      </c>
      <c r="J122" s="197">
        <f t="shared" si="29"/>
        <v>0</v>
      </c>
      <c r="X122" s="195">
        <v>7</v>
      </c>
      <c r="Y122" s="165">
        <f t="shared" si="30"/>
        <v>0</v>
      </c>
      <c r="Z122" s="165">
        <f t="shared" si="31"/>
        <v>0</v>
      </c>
      <c r="AA122" s="165">
        <f t="shared" si="32"/>
        <v>0</v>
      </c>
      <c r="AB122" s="165">
        <f t="shared" si="33"/>
        <v>0</v>
      </c>
      <c r="AC122" s="165">
        <f t="shared" si="34"/>
        <v>0</v>
      </c>
      <c r="AD122" s="197">
        <f t="shared" si="35"/>
        <v>0</v>
      </c>
    </row>
    <row r="123" spans="4:30" ht="14.1" customHeight="1">
      <c r="D123" s="195">
        <v>8</v>
      </c>
      <c r="E123" s="165">
        <f t="shared" si="24"/>
        <v>0</v>
      </c>
      <c r="F123" s="165">
        <f t="shared" si="25"/>
        <v>0</v>
      </c>
      <c r="G123" s="165">
        <f t="shared" si="26"/>
        <v>0</v>
      </c>
      <c r="H123" s="165">
        <f t="shared" si="27"/>
        <v>0</v>
      </c>
      <c r="I123" s="165">
        <f t="shared" si="28"/>
        <v>0</v>
      </c>
      <c r="J123" s="197">
        <f t="shared" si="29"/>
        <v>0</v>
      </c>
      <c r="X123" s="195">
        <v>8</v>
      </c>
      <c r="Y123" s="165">
        <f t="shared" si="30"/>
        <v>0</v>
      </c>
      <c r="Z123" s="165">
        <f t="shared" si="31"/>
        <v>0</v>
      </c>
      <c r="AA123" s="165">
        <f t="shared" si="32"/>
        <v>0</v>
      </c>
      <c r="AB123" s="165">
        <f t="shared" si="33"/>
        <v>0</v>
      </c>
      <c r="AC123" s="165">
        <f t="shared" si="34"/>
        <v>0</v>
      </c>
      <c r="AD123" s="197">
        <f t="shared" si="35"/>
        <v>0</v>
      </c>
    </row>
    <row r="124" spans="4:30" ht="14.1" customHeight="1">
      <c r="D124" s="195">
        <v>9</v>
      </c>
      <c r="E124" s="165">
        <f t="shared" si="24"/>
        <v>0</v>
      </c>
      <c r="F124" s="165">
        <f t="shared" si="25"/>
        <v>0</v>
      </c>
      <c r="G124" s="165">
        <f t="shared" si="26"/>
        <v>0</v>
      </c>
      <c r="H124" s="165">
        <f t="shared" si="27"/>
        <v>0</v>
      </c>
      <c r="I124" s="165">
        <f t="shared" si="28"/>
        <v>0</v>
      </c>
      <c r="J124" s="197">
        <f t="shared" si="29"/>
        <v>0</v>
      </c>
      <c r="X124" s="195">
        <v>9</v>
      </c>
      <c r="Y124" s="165">
        <f t="shared" si="30"/>
        <v>0</v>
      </c>
      <c r="Z124" s="165">
        <f t="shared" si="31"/>
        <v>0</v>
      </c>
      <c r="AA124" s="165">
        <f t="shared" si="32"/>
        <v>0</v>
      </c>
      <c r="AB124" s="165">
        <f t="shared" si="33"/>
        <v>0</v>
      </c>
      <c r="AC124" s="165">
        <f t="shared" si="34"/>
        <v>0</v>
      </c>
      <c r="AD124" s="197">
        <f t="shared" si="35"/>
        <v>0</v>
      </c>
    </row>
    <row r="125" spans="4:30" ht="14.1" customHeight="1">
      <c r="D125" s="195">
        <v>10</v>
      </c>
      <c r="E125" s="165">
        <f t="shared" si="24"/>
        <v>0</v>
      </c>
      <c r="F125" s="165">
        <f t="shared" si="25"/>
        <v>0</v>
      </c>
      <c r="G125" s="165">
        <f t="shared" si="26"/>
        <v>0</v>
      </c>
      <c r="H125" s="165">
        <f t="shared" si="27"/>
        <v>0</v>
      </c>
      <c r="I125" s="165">
        <f t="shared" si="28"/>
        <v>0</v>
      </c>
      <c r="J125" s="197">
        <f t="shared" si="29"/>
        <v>0</v>
      </c>
      <c r="X125" s="195">
        <v>10</v>
      </c>
      <c r="Y125" s="165">
        <f t="shared" si="30"/>
        <v>0</v>
      </c>
      <c r="Z125" s="165">
        <f t="shared" si="31"/>
        <v>0</v>
      </c>
      <c r="AA125" s="165">
        <f t="shared" si="32"/>
        <v>0</v>
      </c>
      <c r="AB125" s="165">
        <f t="shared" si="33"/>
        <v>0</v>
      </c>
      <c r="AC125" s="165">
        <f t="shared" si="34"/>
        <v>0</v>
      </c>
      <c r="AD125" s="197">
        <f t="shared" si="35"/>
        <v>0</v>
      </c>
    </row>
    <row r="126" spans="4:30" ht="14.1" customHeight="1">
      <c r="D126" s="195">
        <v>11</v>
      </c>
      <c r="E126" s="165">
        <f t="shared" si="24"/>
        <v>0</v>
      </c>
      <c r="F126" s="165">
        <f t="shared" si="25"/>
        <v>0</v>
      </c>
      <c r="G126" s="165">
        <f t="shared" si="26"/>
        <v>0</v>
      </c>
      <c r="H126" s="165">
        <f t="shared" si="27"/>
        <v>0</v>
      </c>
      <c r="I126" s="165">
        <f t="shared" si="28"/>
        <v>0</v>
      </c>
      <c r="J126" s="197">
        <f t="shared" si="29"/>
        <v>0</v>
      </c>
      <c r="X126" s="195">
        <v>11</v>
      </c>
      <c r="Y126" s="165">
        <f t="shared" si="30"/>
        <v>0</v>
      </c>
      <c r="Z126" s="165">
        <f t="shared" si="31"/>
        <v>0</v>
      </c>
      <c r="AA126" s="165">
        <f t="shared" si="32"/>
        <v>0</v>
      </c>
      <c r="AB126" s="165">
        <f t="shared" si="33"/>
        <v>0</v>
      </c>
      <c r="AC126" s="165">
        <f t="shared" si="34"/>
        <v>0</v>
      </c>
      <c r="AD126" s="197">
        <f t="shared" si="35"/>
        <v>0</v>
      </c>
    </row>
    <row r="127" spans="4:30" ht="14.1" customHeight="1">
      <c r="D127" s="195">
        <v>12</v>
      </c>
      <c r="E127" s="165">
        <f t="shared" si="24"/>
        <v>0</v>
      </c>
      <c r="F127" s="165">
        <f t="shared" si="25"/>
        <v>0</v>
      </c>
      <c r="G127" s="165">
        <f t="shared" si="26"/>
        <v>0</v>
      </c>
      <c r="H127" s="165">
        <f t="shared" si="27"/>
        <v>0</v>
      </c>
      <c r="I127" s="165">
        <f t="shared" si="28"/>
        <v>0</v>
      </c>
      <c r="J127" s="197">
        <f t="shared" si="29"/>
        <v>0</v>
      </c>
      <c r="X127" s="195">
        <v>12</v>
      </c>
      <c r="Y127" s="165">
        <f t="shared" si="30"/>
        <v>0</v>
      </c>
      <c r="Z127" s="165">
        <f t="shared" si="31"/>
        <v>0</v>
      </c>
      <c r="AA127" s="165">
        <f t="shared" si="32"/>
        <v>0</v>
      </c>
      <c r="AB127" s="165">
        <f t="shared" si="33"/>
        <v>0</v>
      </c>
      <c r="AC127" s="165">
        <f t="shared" si="34"/>
        <v>0</v>
      </c>
      <c r="AD127" s="197">
        <f t="shared" si="35"/>
        <v>0</v>
      </c>
    </row>
    <row r="128" spans="4:30" ht="14.1" customHeight="1">
      <c r="D128" s="195">
        <v>13</v>
      </c>
      <c r="E128" s="165">
        <f t="shared" si="24"/>
        <v>0</v>
      </c>
      <c r="F128" s="165">
        <f t="shared" si="25"/>
        <v>0</v>
      </c>
      <c r="G128" s="165">
        <f t="shared" si="26"/>
        <v>0</v>
      </c>
      <c r="H128" s="165">
        <f t="shared" si="27"/>
        <v>0</v>
      </c>
      <c r="I128" s="165">
        <f t="shared" si="28"/>
        <v>0</v>
      </c>
      <c r="J128" s="197">
        <f t="shared" si="29"/>
        <v>0</v>
      </c>
      <c r="X128" s="195">
        <v>13</v>
      </c>
      <c r="Y128" s="165">
        <f t="shared" si="30"/>
        <v>0</v>
      </c>
      <c r="Z128" s="165">
        <f t="shared" si="31"/>
        <v>0</v>
      </c>
      <c r="AA128" s="165">
        <f t="shared" si="32"/>
        <v>0</v>
      </c>
      <c r="AB128" s="165">
        <f t="shared" si="33"/>
        <v>0</v>
      </c>
      <c r="AC128" s="165">
        <f t="shared" si="34"/>
        <v>0</v>
      </c>
      <c r="AD128" s="197">
        <f t="shared" si="35"/>
        <v>0</v>
      </c>
    </row>
    <row r="129" spans="4:30" ht="14.1" customHeight="1">
      <c r="D129" s="195">
        <v>14</v>
      </c>
      <c r="E129" s="165">
        <f t="shared" si="24"/>
        <v>0</v>
      </c>
      <c r="F129" s="165">
        <f t="shared" si="25"/>
        <v>0</v>
      </c>
      <c r="G129" s="165">
        <f t="shared" si="26"/>
        <v>0</v>
      </c>
      <c r="H129" s="165">
        <f t="shared" si="27"/>
        <v>0</v>
      </c>
      <c r="I129" s="165">
        <f t="shared" si="28"/>
        <v>0</v>
      </c>
      <c r="J129" s="197">
        <f t="shared" si="29"/>
        <v>0</v>
      </c>
      <c r="X129" s="195">
        <v>14</v>
      </c>
      <c r="Y129" s="165">
        <f t="shared" si="30"/>
        <v>0</v>
      </c>
      <c r="Z129" s="165">
        <f t="shared" si="31"/>
        <v>0</v>
      </c>
      <c r="AA129" s="165">
        <f t="shared" si="32"/>
        <v>0</v>
      </c>
      <c r="AB129" s="165">
        <f t="shared" si="33"/>
        <v>0</v>
      </c>
      <c r="AC129" s="165">
        <f t="shared" si="34"/>
        <v>0</v>
      </c>
      <c r="AD129" s="197">
        <f t="shared" si="35"/>
        <v>0</v>
      </c>
    </row>
    <row r="130" spans="4:30" ht="14.1" customHeight="1">
      <c r="D130" s="195">
        <v>15</v>
      </c>
      <c r="E130" s="165">
        <f t="shared" si="24"/>
        <v>0</v>
      </c>
      <c r="F130" s="165">
        <f t="shared" si="25"/>
        <v>0</v>
      </c>
      <c r="G130" s="165">
        <f t="shared" si="26"/>
        <v>0</v>
      </c>
      <c r="H130" s="165">
        <f t="shared" si="27"/>
        <v>0</v>
      </c>
      <c r="I130" s="165">
        <f t="shared" si="28"/>
        <v>0</v>
      </c>
      <c r="J130" s="197">
        <f t="shared" si="29"/>
        <v>0</v>
      </c>
      <c r="X130" s="195">
        <v>15</v>
      </c>
      <c r="Y130" s="165">
        <f t="shared" si="30"/>
        <v>0</v>
      </c>
      <c r="Z130" s="165">
        <f t="shared" si="31"/>
        <v>0</v>
      </c>
      <c r="AA130" s="165">
        <f t="shared" si="32"/>
        <v>0</v>
      </c>
      <c r="AB130" s="165">
        <f t="shared" si="33"/>
        <v>0</v>
      </c>
      <c r="AC130" s="165">
        <f t="shared" si="34"/>
        <v>0</v>
      </c>
      <c r="AD130" s="197">
        <f t="shared" si="35"/>
        <v>0</v>
      </c>
    </row>
    <row r="131" spans="4:30" ht="14.1" customHeight="1">
      <c r="D131" s="195">
        <v>16</v>
      </c>
      <c r="E131" s="165">
        <f t="shared" si="24"/>
        <v>0</v>
      </c>
      <c r="F131" s="165">
        <f t="shared" si="25"/>
        <v>0</v>
      </c>
      <c r="G131" s="165">
        <f t="shared" si="26"/>
        <v>0</v>
      </c>
      <c r="H131" s="165">
        <f t="shared" si="27"/>
        <v>0</v>
      </c>
      <c r="I131" s="165">
        <f t="shared" si="28"/>
        <v>0</v>
      </c>
      <c r="J131" s="197">
        <f t="shared" si="29"/>
        <v>0</v>
      </c>
      <c r="X131" s="195">
        <v>16</v>
      </c>
      <c r="Y131" s="165">
        <f t="shared" si="30"/>
        <v>0</v>
      </c>
      <c r="Z131" s="165">
        <f t="shared" si="31"/>
        <v>0</v>
      </c>
      <c r="AA131" s="165">
        <f t="shared" si="32"/>
        <v>0</v>
      </c>
      <c r="AB131" s="165">
        <f t="shared" si="33"/>
        <v>0</v>
      </c>
      <c r="AC131" s="165">
        <f t="shared" si="34"/>
        <v>0</v>
      </c>
      <c r="AD131" s="197">
        <f t="shared" si="35"/>
        <v>0</v>
      </c>
    </row>
    <row r="132" spans="4:30" ht="14.1" customHeight="1">
      <c r="D132" s="195">
        <v>17</v>
      </c>
      <c r="E132" s="165">
        <f t="shared" si="24"/>
        <v>0</v>
      </c>
      <c r="F132" s="165">
        <f t="shared" si="25"/>
        <v>0</v>
      </c>
      <c r="G132" s="165">
        <f t="shared" si="26"/>
        <v>0</v>
      </c>
      <c r="H132" s="165">
        <f t="shared" si="27"/>
        <v>0</v>
      </c>
      <c r="I132" s="165">
        <f t="shared" si="28"/>
        <v>0</v>
      </c>
      <c r="J132" s="197">
        <f t="shared" si="29"/>
        <v>0</v>
      </c>
      <c r="X132" s="195">
        <v>17</v>
      </c>
      <c r="Y132" s="165">
        <f t="shared" si="30"/>
        <v>0</v>
      </c>
      <c r="Z132" s="165">
        <f t="shared" si="31"/>
        <v>0</v>
      </c>
      <c r="AA132" s="165">
        <f t="shared" si="32"/>
        <v>0</v>
      </c>
      <c r="AB132" s="165">
        <f t="shared" si="33"/>
        <v>0</v>
      </c>
      <c r="AC132" s="165">
        <f t="shared" si="34"/>
        <v>0</v>
      </c>
      <c r="AD132" s="197">
        <f t="shared" si="35"/>
        <v>0</v>
      </c>
    </row>
    <row r="133" spans="4:30" ht="14.1" customHeight="1">
      <c r="D133" s="195">
        <v>18</v>
      </c>
      <c r="E133" s="165">
        <f t="shared" si="24"/>
        <v>0</v>
      </c>
      <c r="F133" s="165">
        <f t="shared" si="25"/>
        <v>0</v>
      </c>
      <c r="G133" s="165">
        <f t="shared" si="26"/>
        <v>0</v>
      </c>
      <c r="H133" s="165">
        <f t="shared" si="27"/>
        <v>0</v>
      </c>
      <c r="I133" s="165">
        <f t="shared" si="28"/>
        <v>0</v>
      </c>
      <c r="J133" s="197">
        <f t="shared" si="29"/>
        <v>0</v>
      </c>
      <c r="X133" s="195">
        <v>18</v>
      </c>
      <c r="Y133" s="165">
        <f t="shared" si="30"/>
        <v>0</v>
      </c>
      <c r="Z133" s="165">
        <f t="shared" si="31"/>
        <v>0</v>
      </c>
      <c r="AA133" s="165">
        <f t="shared" si="32"/>
        <v>0</v>
      </c>
      <c r="AB133" s="165">
        <f t="shared" si="33"/>
        <v>0</v>
      </c>
      <c r="AC133" s="165">
        <f t="shared" si="34"/>
        <v>0</v>
      </c>
      <c r="AD133" s="197">
        <f t="shared" si="35"/>
        <v>0</v>
      </c>
    </row>
    <row r="134" spans="4:30" ht="14.1" customHeight="1">
      <c r="D134" s="195">
        <v>19</v>
      </c>
      <c r="E134" s="165">
        <f t="shared" si="24"/>
        <v>0</v>
      </c>
      <c r="F134" s="165">
        <f t="shared" si="25"/>
        <v>0</v>
      </c>
      <c r="G134" s="165">
        <f t="shared" si="26"/>
        <v>0</v>
      </c>
      <c r="H134" s="165">
        <f t="shared" si="27"/>
        <v>0</v>
      </c>
      <c r="I134" s="165">
        <f t="shared" si="28"/>
        <v>0</v>
      </c>
      <c r="J134" s="197">
        <f t="shared" si="29"/>
        <v>0</v>
      </c>
      <c r="X134" s="195">
        <v>19</v>
      </c>
      <c r="Y134" s="165">
        <f t="shared" si="30"/>
        <v>0</v>
      </c>
      <c r="Z134" s="165">
        <f t="shared" si="31"/>
        <v>0</v>
      </c>
      <c r="AA134" s="165">
        <f t="shared" si="32"/>
        <v>0</v>
      </c>
      <c r="AB134" s="165">
        <f t="shared" si="33"/>
        <v>0</v>
      </c>
      <c r="AC134" s="165">
        <f t="shared" si="34"/>
        <v>0</v>
      </c>
      <c r="AD134" s="197">
        <f t="shared" si="35"/>
        <v>0</v>
      </c>
    </row>
    <row r="135" spans="4:30" ht="14.1" customHeight="1">
      <c r="D135" s="195">
        <v>20</v>
      </c>
      <c r="E135" s="165">
        <f t="shared" si="24"/>
        <v>0</v>
      </c>
      <c r="F135" s="165">
        <f t="shared" si="25"/>
        <v>0</v>
      </c>
      <c r="G135" s="165">
        <f t="shared" si="26"/>
        <v>0</v>
      </c>
      <c r="H135" s="165">
        <f t="shared" si="27"/>
        <v>0</v>
      </c>
      <c r="I135" s="165">
        <f t="shared" si="28"/>
        <v>0</v>
      </c>
      <c r="J135" s="197">
        <f t="shared" si="29"/>
        <v>0</v>
      </c>
      <c r="X135" s="195">
        <v>20</v>
      </c>
      <c r="Y135" s="165">
        <f t="shared" si="30"/>
        <v>0</v>
      </c>
      <c r="Z135" s="165">
        <f t="shared" si="31"/>
        <v>0</v>
      </c>
      <c r="AA135" s="165">
        <f t="shared" si="32"/>
        <v>0</v>
      </c>
      <c r="AB135" s="165">
        <f t="shared" si="33"/>
        <v>0</v>
      </c>
      <c r="AC135" s="165">
        <f t="shared" si="34"/>
        <v>0</v>
      </c>
      <c r="AD135" s="197">
        <f t="shared" si="35"/>
        <v>0</v>
      </c>
    </row>
    <row r="136" spans="4:30" ht="14.1" customHeight="1">
      <c r="D136" s="195">
        <v>21</v>
      </c>
      <c r="E136" s="165">
        <f t="shared" si="24"/>
        <v>0</v>
      </c>
      <c r="F136" s="165">
        <f t="shared" si="25"/>
        <v>0</v>
      </c>
      <c r="G136" s="165">
        <f t="shared" si="26"/>
        <v>0</v>
      </c>
      <c r="H136" s="165">
        <f t="shared" si="27"/>
        <v>0</v>
      </c>
      <c r="I136" s="165">
        <f t="shared" si="28"/>
        <v>0</v>
      </c>
      <c r="J136" s="197">
        <f t="shared" si="29"/>
        <v>0</v>
      </c>
      <c r="X136" s="195">
        <v>21</v>
      </c>
      <c r="Y136" s="165">
        <f t="shared" si="30"/>
        <v>0</v>
      </c>
      <c r="Z136" s="165">
        <f t="shared" si="31"/>
        <v>0</v>
      </c>
      <c r="AA136" s="165">
        <f t="shared" si="32"/>
        <v>0</v>
      </c>
      <c r="AB136" s="165">
        <f t="shared" si="33"/>
        <v>0</v>
      </c>
      <c r="AC136" s="165">
        <f t="shared" si="34"/>
        <v>0</v>
      </c>
      <c r="AD136" s="197">
        <f t="shared" si="35"/>
        <v>0</v>
      </c>
    </row>
    <row r="137" spans="4:30" ht="14.1" customHeight="1">
      <c r="D137" s="195">
        <v>22</v>
      </c>
      <c r="E137" s="165">
        <f t="shared" si="24"/>
        <v>0</v>
      </c>
      <c r="F137" s="165">
        <f t="shared" si="25"/>
        <v>0</v>
      </c>
      <c r="G137" s="165">
        <f t="shared" si="26"/>
        <v>0</v>
      </c>
      <c r="H137" s="165">
        <f t="shared" si="27"/>
        <v>0</v>
      </c>
      <c r="I137" s="165">
        <f t="shared" si="28"/>
        <v>0</v>
      </c>
      <c r="J137" s="197">
        <f t="shared" si="29"/>
        <v>0</v>
      </c>
      <c r="X137" s="195">
        <v>22</v>
      </c>
      <c r="Y137" s="165">
        <f t="shared" si="30"/>
        <v>0</v>
      </c>
      <c r="Z137" s="165">
        <f t="shared" si="31"/>
        <v>0</v>
      </c>
      <c r="AA137" s="165">
        <f t="shared" si="32"/>
        <v>0</v>
      </c>
      <c r="AB137" s="165">
        <f t="shared" si="33"/>
        <v>0</v>
      </c>
      <c r="AC137" s="165">
        <f t="shared" si="34"/>
        <v>0</v>
      </c>
      <c r="AD137" s="197">
        <f t="shared" si="35"/>
        <v>0</v>
      </c>
    </row>
    <row r="138" spans="4:30" ht="14.1" customHeight="1">
      <c r="D138" s="195">
        <v>23</v>
      </c>
      <c r="E138" s="165">
        <f t="shared" si="24"/>
        <v>0</v>
      </c>
      <c r="F138" s="165">
        <f t="shared" si="25"/>
        <v>0</v>
      </c>
      <c r="G138" s="165">
        <f t="shared" si="26"/>
        <v>0</v>
      </c>
      <c r="H138" s="165">
        <f t="shared" si="27"/>
        <v>0</v>
      </c>
      <c r="I138" s="165">
        <f t="shared" si="28"/>
        <v>0</v>
      </c>
      <c r="J138" s="197">
        <f t="shared" si="29"/>
        <v>0</v>
      </c>
      <c r="X138" s="195">
        <v>23</v>
      </c>
      <c r="Y138" s="165">
        <f t="shared" si="30"/>
        <v>0</v>
      </c>
      <c r="Z138" s="165">
        <f t="shared" si="31"/>
        <v>0</v>
      </c>
      <c r="AA138" s="165">
        <f t="shared" si="32"/>
        <v>0</v>
      </c>
      <c r="AB138" s="165">
        <f t="shared" si="33"/>
        <v>0</v>
      </c>
      <c r="AC138" s="165">
        <f t="shared" si="34"/>
        <v>0</v>
      </c>
      <c r="AD138" s="197">
        <f t="shared" si="35"/>
        <v>0</v>
      </c>
    </row>
    <row r="139" spans="4:30" ht="14.1" customHeight="1">
      <c r="D139" s="195">
        <v>24</v>
      </c>
      <c r="E139" s="165">
        <f t="shared" si="24"/>
        <v>0</v>
      </c>
      <c r="F139" s="165">
        <f t="shared" si="25"/>
        <v>0</v>
      </c>
      <c r="G139" s="165">
        <f t="shared" si="26"/>
        <v>0</v>
      </c>
      <c r="H139" s="165">
        <f t="shared" si="27"/>
        <v>0</v>
      </c>
      <c r="I139" s="165">
        <f t="shared" si="28"/>
        <v>0</v>
      </c>
      <c r="J139" s="197">
        <f t="shared" si="29"/>
        <v>0</v>
      </c>
      <c r="X139" s="195">
        <v>24</v>
      </c>
      <c r="Y139" s="165">
        <f t="shared" si="30"/>
        <v>0</v>
      </c>
      <c r="Z139" s="165">
        <f t="shared" si="31"/>
        <v>0</v>
      </c>
      <c r="AA139" s="165">
        <f t="shared" si="32"/>
        <v>0</v>
      </c>
      <c r="AB139" s="165">
        <f t="shared" si="33"/>
        <v>0</v>
      </c>
      <c r="AC139" s="165">
        <f t="shared" si="34"/>
        <v>0</v>
      </c>
      <c r="AD139" s="197">
        <f t="shared" si="35"/>
        <v>0</v>
      </c>
    </row>
    <row r="140" spans="4:30" ht="14.1" customHeight="1">
      <c r="D140" s="195">
        <v>25</v>
      </c>
      <c r="E140" s="165">
        <f t="shared" si="24"/>
        <v>0</v>
      </c>
      <c r="F140" s="165">
        <f t="shared" si="25"/>
        <v>0</v>
      </c>
      <c r="G140" s="165">
        <f t="shared" si="26"/>
        <v>0</v>
      </c>
      <c r="H140" s="165">
        <f t="shared" si="27"/>
        <v>0</v>
      </c>
      <c r="I140" s="165">
        <f t="shared" si="28"/>
        <v>0</v>
      </c>
      <c r="J140" s="197">
        <f t="shared" si="29"/>
        <v>0</v>
      </c>
      <c r="X140" s="195">
        <v>25</v>
      </c>
      <c r="Y140" s="165">
        <f t="shared" si="30"/>
        <v>0</v>
      </c>
      <c r="Z140" s="165">
        <f t="shared" si="31"/>
        <v>0</v>
      </c>
      <c r="AA140" s="165">
        <f t="shared" si="32"/>
        <v>0</v>
      </c>
      <c r="AB140" s="165">
        <f t="shared" si="33"/>
        <v>0</v>
      </c>
      <c r="AC140" s="165">
        <f t="shared" si="34"/>
        <v>0</v>
      </c>
      <c r="AD140" s="197">
        <f t="shared" si="35"/>
        <v>0</v>
      </c>
    </row>
    <row r="141" spans="4:30" ht="14.1" customHeight="1">
      <c r="D141" s="195">
        <v>26</v>
      </c>
      <c r="E141" s="165">
        <f t="shared" si="24"/>
        <v>0</v>
      </c>
      <c r="F141" s="165">
        <f t="shared" si="25"/>
        <v>0</v>
      </c>
      <c r="G141" s="165">
        <f t="shared" si="26"/>
        <v>0</v>
      </c>
      <c r="H141" s="165">
        <f t="shared" si="27"/>
        <v>0</v>
      </c>
      <c r="I141" s="165">
        <f t="shared" si="28"/>
        <v>0</v>
      </c>
      <c r="J141" s="197">
        <f t="shared" si="29"/>
        <v>0</v>
      </c>
      <c r="X141" s="195">
        <v>26</v>
      </c>
      <c r="Y141" s="165">
        <f t="shared" si="30"/>
        <v>0</v>
      </c>
      <c r="Z141" s="165">
        <f t="shared" si="31"/>
        <v>0</v>
      </c>
      <c r="AA141" s="165">
        <f t="shared" si="32"/>
        <v>0</v>
      </c>
      <c r="AB141" s="165">
        <f t="shared" si="33"/>
        <v>0</v>
      </c>
      <c r="AC141" s="165">
        <f t="shared" si="34"/>
        <v>0</v>
      </c>
      <c r="AD141" s="197">
        <f t="shared" si="35"/>
        <v>0</v>
      </c>
    </row>
    <row r="142" spans="4:30" ht="14.1" customHeight="1">
      <c r="D142" s="195">
        <v>27</v>
      </c>
      <c r="E142" s="165">
        <f t="shared" si="24"/>
        <v>0</v>
      </c>
      <c r="F142" s="165">
        <f t="shared" si="25"/>
        <v>0</v>
      </c>
      <c r="G142" s="165">
        <f t="shared" si="26"/>
        <v>0</v>
      </c>
      <c r="H142" s="165">
        <f t="shared" si="27"/>
        <v>0</v>
      </c>
      <c r="I142" s="165">
        <f t="shared" si="28"/>
        <v>0</v>
      </c>
      <c r="J142" s="197">
        <f t="shared" si="29"/>
        <v>0</v>
      </c>
      <c r="X142" s="195">
        <v>27</v>
      </c>
      <c r="Y142" s="165">
        <f t="shared" si="30"/>
        <v>0</v>
      </c>
      <c r="Z142" s="165">
        <f t="shared" si="31"/>
        <v>0</v>
      </c>
      <c r="AA142" s="165">
        <f t="shared" si="32"/>
        <v>0</v>
      </c>
      <c r="AB142" s="165">
        <f t="shared" si="33"/>
        <v>0</v>
      </c>
      <c r="AC142" s="165">
        <f t="shared" si="34"/>
        <v>0</v>
      </c>
      <c r="AD142" s="197">
        <f t="shared" si="35"/>
        <v>0</v>
      </c>
    </row>
    <row r="143" spans="4:30" ht="14.1" customHeight="1">
      <c r="D143" s="195">
        <v>28</v>
      </c>
      <c r="E143" s="165">
        <f t="shared" si="24"/>
        <v>0</v>
      </c>
      <c r="F143" s="165">
        <f t="shared" si="25"/>
        <v>0</v>
      </c>
      <c r="G143" s="165">
        <f t="shared" si="26"/>
        <v>0</v>
      </c>
      <c r="H143" s="165">
        <f t="shared" si="27"/>
        <v>0</v>
      </c>
      <c r="I143" s="165">
        <f t="shared" si="28"/>
        <v>0</v>
      </c>
      <c r="J143" s="197">
        <f t="shared" si="29"/>
        <v>0</v>
      </c>
      <c r="X143" s="195">
        <v>28</v>
      </c>
      <c r="Y143" s="165">
        <f t="shared" si="30"/>
        <v>0</v>
      </c>
      <c r="Z143" s="165">
        <f t="shared" si="31"/>
        <v>0</v>
      </c>
      <c r="AA143" s="165">
        <f t="shared" si="32"/>
        <v>0</v>
      </c>
      <c r="AB143" s="165">
        <f t="shared" si="33"/>
        <v>0</v>
      </c>
      <c r="AC143" s="165">
        <f t="shared" si="34"/>
        <v>0</v>
      </c>
      <c r="AD143" s="197">
        <f t="shared" si="35"/>
        <v>0</v>
      </c>
    </row>
    <row r="144" spans="4:30" ht="14.1" customHeight="1">
      <c r="D144" s="195">
        <v>29</v>
      </c>
      <c r="E144" s="165">
        <f t="shared" si="24"/>
        <v>0</v>
      </c>
      <c r="F144" s="165">
        <f t="shared" si="25"/>
        <v>0</v>
      </c>
      <c r="G144" s="165">
        <f t="shared" si="26"/>
        <v>0</v>
      </c>
      <c r="H144" s="165">
        <f t="shared" si="27"/>
        <v>0</v>
      </c>
      <c r="I144" s="165">
        <f t="shared" si="28"/>
        <v>0</v>
      </c>
      <c r="J144" s="197">
        <f t="shared" si="29"/>
        <v>0</v>
      </c>
      <c r="X144" s="195">
        <v>29</v>
      </c>
      <c r="Y144" s="165">
        <f t="shared" si="30"/>
        <v>0</v>
      </c>
      <c r="Z144" s="165">
        <f t="shared" si="31"/>
        <v>0</v>
      </c>
      <c r="AA144" s="165">
        <f t="shared" si="32"/>
        <v>0</v>
      </c>
      <c r="AB144" s="165">
        <f t="shared" si="33"/>
        <v>0</v>
      </c>
      <c r="AC144" s="165">
        <f t="shared" si="34"/>
        <v>0</v>
      </c>
      <c r="AD144" s="197">
        <f t="shared" si="35"/>
        <v>0</v>
      </c>
    </row>
    <row r="145" spans="4:30" ht="14.1" customHeight="1">
      <c r="D145" s="195">
        <v>30</v>
      </c>
      <c r="E145" s="165">
        <f t="shared" si="24"/>
        <v>0</v>
      </c>
      <c r="F145" s="165">
        <f t="shared" si="25"/>
        <v>0</v>
      </c>
      <c r="G145" s="165">
        <f t="shared" si="26"/>
        <v>0</v>
      </c>
      <c r="H145" s="165">
        <f t="shared" si="27"/>
        <v>0</v>
      </c>
      <c r="I145" s="165">
        <f t="shared" si="28"/>
        <v>0</v>
      </c>
      <c r="J145" s="197">
        <f t="shared" si="29"/>
        <v>0</v>
      </c>
      <c r="X145" s="195">
        <v>30</v>
      </c>
      <c r="Y145" s="165">
        <f t="shared" si="30"/>
        <v>0</v>
      </c>
      <c r="Z145" s="165">
        <f t="shared" si="31"/>
        <v>0</v>
      </c>
      <c r="AA145" s="165">
        <f t="shared" si="32"/>
        <v>0</v>
      </c>
      <c r="AB145" s="165">
        <f t="shared" si="33"/>
        <v>0</v>
      </c>
      <c r="AC145" s="165">
        <f t="shared" si="34"/>
        <v>0</v>
      </c>
      <c r="AD145" s="197">
        <f t="shared" si="35"/>
        <v>0</v>
      </c>
    </row>
    <row r="146" spans="4:30" ht="14.1" customHeight="1">
      <c r="D146" s="195">
        <v>31</v>
      </c>
      <c r="E146" s="165">
        <f t="shared" si="24"/>
        <v>0</v>
      </c>
      <c r="F146" s="165">
        <f t="shared" si="25"/>
        <v>0</v>
      </c>
      <c r="G146" s="165">
        <f t="shared" si="26"/>
        <v>0</v>
      </c>
      <c r="H146" s="165">
        <f t="shared" si="27"/>
        <v>0</v>
      </c>
      <c r="I146" s="165">
        <f t="shared" si="28"/>
        <v>0</v>
      </c>
      <c r="J146" s="197">
        <f t="shared" si="29"/>
        <v>0</v>
      </c>
      <c r="X146" s="195">
        <v>31</v>
      </c>
      <c r="Y146" s="165">
        <f t="shared" si="30"/>
        <v>0</v>
      </c>
      <c r="Z146" s="165">
        <f t="shared" si="31"/>
        <v>0</v>
      </c>
      <c r="AA146" s="165">
        <f t="shared" si="32"/>
        <v>0</v>
      </c>
      <c r="AB146" s="165">
        <f t="shared" si="33"/>
        <v>0</v>
      </c>
      <c r="AC146" s="165">
        <f t="shared" si="34"/>
        <v>0</v>
      </c>
      <c r="AD146" s="197">
        <f t="shared" si="35"/>
        <v>0</v>
      </c>
    </row>
    <row r="147" spans="4:30" ht="14.1" customHeight="1">
      <c r="D147" s="195">
        <v>32</v>
      </c>
      <c r="E147" s="165">
        <f t="shared" si="24"/>
        <v>0</v>
      </c>
      <c r="F147" s="165">
        <f t="shared" si="25"/>
        <v>0</v>
      </c>
      <c r="G147" s="165">
        <f t="shared" si="26"/>
        <v>0</v>
      </c>
      <c r="H147" s="165">
        <f t="shared" si="27"/>
        <v>0</v>
      </c>
      <c r="I147" s="165">
        <f t="shared" si="28"/>
        <v>0</v>
      </c>
      <c r="J147" s="197">
        <f t="shared" si="29"/>
        <v>0</v>
      </c>
      <c r="X147" s="195">
        <v>32</v>
      </c>
      <c r="Y147" s="165">
        <f t="shared" si="30"/>
        <v>0</v>
      </c>
      <c r="Z147" s="165">
        <f t="shared" si="31"/>
        <v>0</v>
      </c>
      <c r="AA147" s="165">
        <f t="shared" si="32"/>
        <v>0</v>
      </c>
      <c r="AB147" s="165">
        <f t="shared" si="33"/>
        <v>0</v>
      </c>
      <c r="AC147" s="165">
        <f t="shared" si="34"/>
        <v>0</v>
      </c>
      <c r="AD147" s="197">
        <f t="shared" si="35"/>
        <v>0</v>
      </c>
    </row>
    <row r="148" spans="4:30" ht="14.1" customHeight="1">
      <c r="D148" s="195">
        <v>33</v>
      </c>
      <c r="E148" s="165">
        <f t="shared" si="24"/>
        <v>0</v>
      </c>
      <c r="F148" s="165">
        <f t="shared" si="25"/>
        <v>0</v>
      </c>
      <c r="G148" s="165">
        <f t="shared" si="26"/>
        <v>0</v>
      </c>
      <c r="H148" s="165">
        <f t="shared" si="27"/>
        <v>0</v>
      </c>
      <c r="I148" s="165">
        <f t="shared" si="28"/>
        <v>0</v>
      </c>
      <c r="J148" s="197">
        <f t="shared" si="29"/>
        <v>0</v>
      </c>
      <c r="X148" s="195">
        <v>33</v>
      </c>
      <c r="Y148" s="165">
        <f t="shared" si="30"/>
        <v>0</v>
      </c>
      <c r="Z148" s="165">
        <f t="shared" si="31"/>
        <v>0</v>
      </c>
      <c r="AA148" s="165">
        <f t="shared" si="32"/>
        <v>0</v>
      </c>
      <c r="AB148" s="165">
        <f t="shared" si="33"/>
        <v>0</v>
      </c>
      <c r="AC148" s="165">
        <f t="shared" si="34"/>
        <v>0</v>
      </c>
      <c r="AD148" s="197">
        <f t="shared" si="35"/>
        <v>0</v>
      </c>
    </row>
    <row r="149" spans="4:30" ht="14.1" customHeight="1">
      <c r="D149" s="195">
        <v>34</v>
      </c>
      <c r="E149" s="165">
        <f t="shared" si="24"/>
        <v>0</v>
      </c>
      <c r="F149" s="165">
        <f t="shared" si="25"/>
        <v>0</v>
      </c>
      <c r="G149" s="165">
        <f t="shared" si="26"/>
        <v>0</v>
      </c>
      <c r="H149" s="165">
        <f t="shared" si="27"/>
        <v>0</v>
      </c>
      <c r="I149" s="165">
        <f t="shared" si="28"/>
        <v>0</v>
      </c>
      <c r="J149" s="197">
        <f t="shared" si="29"/>
        <v>0</v>
      </c>
      <c r="X149" s="195">
        <v>34</v>
      </c>
      <c r="Y149" s="165">
        <f t="shared" si="30"/>
        <v>0</v>
      </c>
      <c r="Z149" s="165">
        <f t="shared" si="31"/>
        <v>0</v>
      </c>
      <c r="AA149" s="165">
        <f t="shared" si="32"/>
        <v>0</v>
      </c>
      <c r="AB149" s="165">
        <f t="shared" si="33"/>
        <v>0</v>
      </c>
      <c r="AC149" s="165">
        <f t="shared" si="34"/>
        <v>0</v>
      </c>
      <c r="AD149" s="197">
        <f t="shared" si="35"/>
        <v>0</v>
      </c>
    </row>
    <row r="150" spans="4:30" ht="14.1" customHeight="1">
      <c r="D150" s="195">
        <v>35</v>
      </c>
      <c r="E150" s="165">
        <f t="shared" si="24"/>
        <v>0</v>
      </c>
      <c r="F150" s="165">
        <f t="shared" si="25"/>
        <v>0</v>
      </c>
      <c r="G150" s="165">
        <f t="shared" si="26"/>
        <v>0</v>
      </c>
      <c r="H150" s="165">
        <f t="shared" si="27"/>
        <v>0</v>
      </c>
      <c r="I150" s="165">
        <f t="shared" si="28"/>
        <v>0</v>
      </c>
      <c r="J150" s="197">
        <f t="shared" si="29"/>
        <v>0</v>
      </c>
      <c r="X150" s="195">
        <v>35</v>
      </c>
      <c r="Y150" s="165">
        <f t="shared" si="30"/>
        <v>0</v>
      </c>
      <c r="Z150" s="165">
        <f t="shared" si="31"/>
        <v>0</v>
      </c>
      <c r="AA150" s="165">
        <f t="shared" si="32"/>
        <v>0</v>
      </c>
      <c r="AB150" s="165">
        <f t="shared" si="33"/>
        <v>0</v>
      </c>
      <c r="AC150" s="165">
        <f t="shared" si="34"/>
        <v>0</v>
      </c>
      <c r="AD150" s="197">
        <f t="shared" si="35"/>
        <v>0</v>
      </c>
    </row>
    <row r="151" spans="4:30" ht="14.1" customHeight="1">
      <c r="D151" s="195">
        <v>36</v>
      </c>
      <c r="E151" s="165">
        <f t="shared" si="24"/>
        <v>0</v>
      </c>
      <c r="F151" s="165">
        <f t="shared" si="25"/>
        <v>0</v>
      </c>
      <c r="G151" s="165">
        <f t="shared" si="26"/>
        <v>0</v>
      </c>
      <c r="H151" s="165">
        <f t="shared" si="27"/>
        <v>0</v>
      </c>
      <c r="I151" s="165">
        <f t="shared" si="28"/>
        <v>0</v>
      </c>
      <c r="J151" s="197">
        <f t="shared" si="29"/>
        <v>0</v>
      </c>
      <c r="X151" s="195">
        <v>36</v>
      </c>
      <c r="Y151" s="165">
        <f t="shared" si="30"/>
        <v>0</v>
      </c>
      <c r="Z151" s="165">
        <f t="shared" si="31"/>
        <v>0</v>
      </c>
      <c r="AA151" s="165">
        <f t="shared" si="32"/>
        <v>0</v>
      </c>
      <c r="AB151" s="165">
        <f t="shared" si="33"/>
        <v>0</v>
      </c>
      <c r="AC151" s="165">
        <f t="shared" si="34"/>
        <v>0</v>
      </c>
      <c r="AD151" s="197">
        <f t="shared" si="35"/>
        <v>0</v>
      </c>
    </row>
    <row r="152" spans="4:30" ht="14.1" customHeight="1">
      <c r="D152" s="195">
        <v>37</v>
      </c>
      <c r="E152" s="165">
        <f t="shared" si="24"/>
        <v>0</v>
      </c>
      <c r="F152" s="165">
        <f t="shared" si="25"/>
        <v>0</v>
      </c>
      <c r="G152" s="165">
        <f t="shared" si="26"/>
        <v>0</v>
      </c>
      <c r="H152" s="165">
        <f t="shared" si="27"/>
        <v>0</v>
      </c>
      <c r="I152" s="165">
        <f t="shared" si="28"/>
        <v>0</v>
      </c>
      <c r="J152" s="197">
        <f t="shared" si="29"/>
        <v>0</v>
      </c>
      <c r="X152" s="195">
        <v>37</v>
      </c>
      <c r="Y152" s="165">
        <f t="shared" si="30"/>
        <v>0</v>
      </c>
      <c r="Z152" s="165">
        <f t="shared" si="31"/>
        <v>0</v>
      </c>
      <c r="AA152" s="165">
        <f t="shared" si="32"/>
        <v>0</v>
      </c>
      <c r="AB152" s="165">
        <f t="shared" si="33"/>
        <v>0</v>
      </c>
      <c r="AC152" s="165">
        <f t="shared" si="34"/>
        <v>0</v>
      </c>
      <c r="AD152" s="197">
        <f t="shared" si="35"/>
        <v>0</v>
      </c>
    </row>
    <row r="153" spans="4:30" ht="14.1" customHeight="1">
      <c r="D153" s="195">
        <v>38</v>
      </c>
      <c r="E153" s="165">
        <f t="shared" si="24"/>
        <v>0</v>
      </c>
      <c r="F153" s="165">
        <f t="shared" si="25"/>
        <v>0</v>
      </c>
      <c r="G153" s="165">
        <f t="shared" si="26"/>
        <v>0</v>
      </c>
      <c r="H153" s="165">
        <f t="shared" si="27"/>
        <v>0</v>
      </c>
      <c r="I153" s="165">
        <f t="shared" si="28"/>
        <v>0</v>
      </c>
      <c r="J153" s="197">
        <f t="shared" si="29"/>
        <v>0</v>
      </c>
      <c r="X153" s="195">
        <v>38</v>
      </c>
      <c r="Y153" s="165">
        <f t="shared" si="30"/>
        <v>0</v>
      </c>
      <c r="Z153" s="165">
        <f t="shared" si="31"/>
        <v>0</v>
      </c>
      <c r="AA153" s="165">
        <f t="shared" si="32"/>
        <v>0</v>
      </c>
      <c r="AB153" s="165">
        <f t="shared" si="33"/>
        <v>0</v>
      </c>
      <c r="AC153" s="165">
        <f t="shared" si="34"/>
        <v>0</v>
      </c>
      <c r="AD153" s="197">
        <f t="shared" si="35"/>
        <v>0</v>
      </c>
    </row>
    <row r="154" spans="4:30" ht="14.1" customHeight="1">
      <c r="D154" s="195">
        <v>39</v>
      </c>
      <c r="E154" s="165">
        <f t="shared" si="24"/>
        <v>0</v>
      </c>
      <c r="F154" s="165">
        <f t="shared" si="25"/>
        <v>0</v>
      </c>
      <c r="G154" s="165">
        <f t="shared" si="26"/>
        <v>0</v>
      </c>
      <c r="H154" s="165">
        <f t="shared" si="27"/>
        <v>0</v>
      </c>
      <c r="I154" s="165">
        <f t="shared" si="28"/>
        <v>0</v>
      </c>
      <c r="J154" s="197">
        <f t="shared" si="29"/>
        <v>0</v>
      </c>
      <c r="X154" s="195">
        <v>39</v>
      </c>
      <c r="Y154" s="165">
        <f t="shared" si="30"/>
        <v>0</v>
      </c>
      <c r="Z154" s="165">
        <f t="shared" si="31"/>
        <v>0</v>
      </c>
      <c r="AA154" s="165">
        <f t="shared" si="32"/>
        <v>0</v>
      </c>
      <c r="AB154" s="165">
        <f t="shared" si="33"/>
        <v>0</v>
      </c>
      <c r="AC154" s="165">
        <f t="shared" si="34"/>
        <v>0</v>
      </c>
      <c r="AD154" s="197">
        <f t="shared" si="35"/>
        <v>0</v>
      </c>
    </row>
    <row r="155" spans="4:30" ht="14.1" customHeight="1" thickBot="1">
      <c r="D155" s="196">
        <v>40</v>
      </c>
      <c r="E155" s="198">
        <f t="shared" si="24"/>
        <v>0</v>
      </c>
      <c r="F155" s="198">
        <f t="shared" si="25"/>
        <v>0</v>
      </c>
      <c r="G155" s="198">
        <f t="shared" si="26"/>
        <v>0</v>
      </c>
      <c r="H155" s="198">
        <f t="shared" si="27"/>
        <v>0</v>
      </c>
      <c r="I155" s="198">
        <f t="shared" si="28"/>
        <v>0</v>
      </c>
      <c r="J155" s="199">
        <f t="shared" si="29"/>
        <v>0</v>
      </c>
      <c r="X155" s="196">
        <v>40</v>
      </c>
      <c r="Y155" s="198">
        <f t="shared" si="30"/>
        <v>0</v>
      </c>
      <c r="Z155" s="198">
        <f t="shared" si="31"/>
        <v>0</v>
      </c>
      <c r="AA155" s="198">
        <f t="shared" si="32"/>
        <v>0</v>
      </c>
      <c r="AB155" s="198">
        <f t="shared" si="33"/>
        <v>0</v>
      </c>
      <c r="AC155" s="198">
        <f t="shared" si="34"/>
        <v>0</v>
      </c>
      <c r="AD155" s="199">
        <f t="shared" si="35"/>
        <v>0</v>
      </c>
    </row>
    <row r="157" spans="4:30" ht="14.1" customHeight="1" thickBot="1">
      <c r="D157" s="2" t="s">
        <v>596</v>
      </c>
      <c r="X157" s="2" t="s">
        <v>596</v>
      </c>
    </row>
    <row r="158" spans="4:30" ht="14.1" customHeight="1">
      <c r="D158" s="2199"/>
      <c r="E158" s="2200" t="s">
        <v>594</v>
      </c>
      <c r="F158" s="2200"/>
      <c r="G158" s="2200" t="s">
        <v>595</v>
      </c>
      <c r="H158" s="2200"/>
      <c r="I158" s="2200" t="s">
        <v>78</v>
      </c>
      <c r="J158" s="2239"/>
      <c r="X158" s="2199"/>
      <c r="Y158" s="2200" t="s">
        <v>594</v>
      </c>
      <c r="Z158" s="2200"/>
      <c r="AA158" s="2200" t="s">
        <v>595</v>
      </c>
      <c r="AB158" s="2200"/>
      <c r="AC158" s="2200" t="s">
        <v>78</v>
      </c>
      <c r="AD158" s="2239"/>
    </row>
    <row r="159" spans="4:30" ht="14.1" customHeight="1">
      <c r="D159" s="2238"/>
      <c r="E159" s="21" t="s">
        <v>354</v>
      </c>
      <c r="F159" s="21" t="s">
        <v>355</v>
      </c>
      <c r="G159" s="21" t="s">
        <v>354</v>
      </c>
      <c r="H159" s="21" t="s">
        <v>355</v>
      </c>
      <c r="I159" s="21" t="s">
        <v>354</v>
      </c>
      <c r="J159" s="194" t="s">
        <v>355</v>
      </c>
      <c r="X159" s="2238"/>
      <c r="Y159" s="21" t="s">
        <v>354</v>
      </c>
      <c r="Z159" s="21" t="s">
        <v>355</v>
      </c>
      <c r="AA159" s="21" t="s">
        <v>354</v>
      </c>
      <c r="AB159" s="21" t="s">
        <v>355</v>
      </c>
      <c r="AC159" s="21" t="s">
        <v>354</v>
      </c>
      <c r="AD159" s="194" t="s">
        <v>355</v>
      </c>
    </row>
    <row r="160" spans="4:30" ht="14.1" customHeight="1">
      <c r="D160" s="195">
        <v>1</v>
      </c>
      <c r="E160" s="165">
        <f t="shared" ref="E160:E199" si="36">IF($E$22&lt;&gt;"As",0,IF($E$17&lt;&gt;"歩 道",0,SUMIF($E$23,D160,$E$21)))</f>
        <v>0</v>
      </c>
      <c r="F160" s="165">
        <f t="shared" ref="F160:F199" si="37">IF($E$22&lt;&gt;"As",0,IF($E$17&lt;&gt;"車 道",0,SUMIF($E$23,D160,$E$21)))</f>
        <v>0</v>
      </c>
      <c r="G160" s="165">
        <f t="shared" ref="G160:G199" si="38">IF($E$22&lt;&gt;"Co",0,IF($E$17&lt;&gt;"歩 道",0,SUMIF($E$23,D160,$E$21)))</f>
        <v>0</v>
      </c>
      <c r="H160" s="165">
        <f t="shared" ref="H160:H199" si="39">IF($E$22&lt;&gt;"Co",0,IF($E$17&lt;&gt;"車 道",0,SUMIF($E$23,D160,$E$21)))</f>
        <v>0</v>
      </c>
      <c r="I160" s="165">
        <f t="shared" ref="I160:I199" si="40">IF($E$17&lt;&gt;"歩 道",0,SUMIF($E$26,D160,$E$21))</f>
        <v>0</v>
      </c>
      <c r="J160" s="197">
        <f t="shared" ref="J160:J199" si="41">IF($E$17&lt;&gt;"車 道",0,SUMIF($E$26,D160,$E$21))</f>
        <v>0</v>
      </c>
      <c r="X160" s="195">
        <v>1</v>
      </c>
      <c r="Y160" s="165">
        <f t="shared" ref="Y160:Y199" si="42">IF($Y$22&lt;&gt;"As",0,IF($Y$17&lt;&gt;"歩 道",0,SUMIF($Y$23,X160,$Y$21)))</f>
        <v>0</v>
      </c>
      <c r="Z160" s="165">
        <f t="shared" ref="Z160:Z199" si="43">IF($Y$22&lt;&gt;"As",0,IF($Y$17&lt;&gt;"車 道",0,SUMIF($Y$23,X160,$Y$21)))</f>
        <v>0</v>
      </c>
      <c r="AA160" s="165">
        <f t="shared" ref="AA160:AA199" si="44">IF($Y$22&lt;&gt;"Co",0,IF($Y$17&lt;&gt;"歩 道",0,SUMIF($Y$23,X160,$Y$21)))</f>
        <v>0</v>
      </c>
      <c r="AB160" s="165">
        <f t="shared" ref="AB160:AB199" si="45">IF($Y$22&lt;&gt;"Co",0,IF($Y$17&lt;&gt;"車 道",0,SUMIF($Y$23,X160,$Y$21)))</f>
        <v>0</v>
      </c>
      <c r="AC160" s="165">
        <f t="shared" ref="AC160:AC199" si="46">IF($Y$17&lt;&gt;"歩 道",0,SUMIF($Y$26,X160,$Y$21))</f>
        <v>0</v>
      </c>
      <c r="AD160" s="197">
        <f t="shared" ref="AD160:AD199" si="47">IF($Y$17&lt;&gt;"車 道",0,SUMIF($Y$26,X160,$Y$21))</f>
        <v>0</v>
      </c>
    </row>
    <row r="161" spans="4:30" ht="14.1" customHeight="1">
      <c r="D161" s="195">
        <v>2</v>
      </c>
      <c r="E161" s="165">
        <f t="shared" si="36"/>
        <v>0</v>
      </c>
      <c r="F161" s="165">
        <f t="shared" si="37"/>
        <v>0</v>
      </c>
      <c r="G161" s="165">
        <f t="shared" si="38"/>
        <v>0</v>
      </c>
      <c r="H161" s="165">
        <f t="shared" si="39"/>
        <v>0</v>
      </c>
      <c r="I161" s="165">
        <f t="shared" si="40"/>
        <v>0</v>
      </c>
      <c r="J161" s="197">
        <f t="shared" si="41"/>
        <v>0</v>
      </c>
      <c r="X161" s="195">
        <v>2</v>
      </c>
      <c r="Y161" s="165">
        <f t="shared" si="42"/>
        <v>0</v>
      </c>
      <c r="Z161" s="165">
        <f t="shared" si="43"/>
        <v>0</v>
      </c>
      <c r="AA161" s="165">
        <f t="shared" si="44"/>
        <v>0</v>
      </c>
      <c r="AB161" s="165">
        <f t="shared" si="45"/>
        <v>0</v>
      </c>
      <c r="AC161" s="165">
        <f t="shared" si="46"/>
        <v>0</v>
      </c>
      <c r="AD161" s="197">
        <f t="shared" si="47"/>
        <v>0</v>
      </c>
    </row>
    <row r="162" spans="4:30" ht="14.1" customHeight="1">
      <c r="D162" s="195">
        <v>3</v>
      </c>
      <c r="E162" s="165">
        <f t="shared" si="36"/>
        <v>0</v>
      </c>
      <c r="F162" s="165">
        <f t="shared" si="37"/>
        <v>0</v>
      </c>
      <c r="G162" s="165">
        <f t="shared" si="38"/>
        <v>0</v>
      </c>
      <c r="H162" s="165">
        <f t="shared" si="39"/>
        <v>0</v>
      </c>
      <c r="I162" s="165">
        <f t="shared" si="40"/>
        <v>0</v>
      </c>
      <c r="J162" s="197">
        <f t="shared" si="41"/>
        <v>0</v>
      </c>
      <c r="X162" s="195">
        <v>3</v>
      </c>
      <c r="Y162" s="165">
        <f t="shared" si="42"/>
        <v>0</v>
      </c>
      <c r="Z162" s="165">
        <f t="shared" si="43"/>
        <v>0</v>
      </c>
      <c r="AA162" s="165">
        <f t="shared" si="44"/>
        <v>0</v>
      </c>
      <c r="AB162" s="165">
        <f t="shared" si="45"/>
        <v>0</v>
      </c>
      <c r="AC162" s="165">
        <f t="shared" si="46"/>
        <v>0</v>
      </c>
      <c r="AD162" s="197">
        <f t="shared" si="47"/>
        <v>0</v>
      </c>
    </row>
    <row r="163" spans="4:30" ht="14.1" customHeight="1">
      <c r="D163" s="195">
        <v>4</v>
      </c>
      <c r="E163" s="165">
        <f t="shared" si="36"/>
        <v>0</v>
      </c>
      <c r="F163" s="165">
        <f t="shared" si="37"/>
        <v>0</v>
      </c>
      <c r="G163" s="165">
        <f t="shared" si="38"/>
        <v>0</v>
      </c>
      <c r="H163" s="165">
        <f t="shared" si="39"/>
        <v>0</v>
      </c>
      <c r="I163" s="165">
        <f t="shared" si="40"/>
        <v>0</v>
      </c>
      <c r="J163" s="197">
        <f t="shared" si="41"/>
        <v>0</v>
      </c>
      <c r="X163" s="195">
        <v>4</v>
      </c>
      <c r="Y163" s="165">
        <f t="shared" si="42"/>
        <v>0</v>
      </c>
      <c r="Z163" s="165">
        <f t="shared" si="43"/>
        <v>0</v>
      </c>
      <c r="AA163" s="165">
        <f t="shared" si="44"/>
        <v>0</v>
      </c>
      <c r="AB163" s="165">
        <f t="shared" si="45"/>
        <v>0</v>
      </c>
      <c r="AC163" s="165">
        <f t="shared" si="46"/>
        <v>0</v>
      </c>
      <c r="AD163" s="197">
        <f t="shared" si="47"/>
        <v>0</v>
      </c>
    </row>
    <row r="164" spans="4:30" ht="14.1" customHeight="1">
      <c r="D164" s="195">
        <v>5</v>
      </c>
      <c r="E164" s="165">
        <f t="shared" si="36"/>
        <v>0</v>
      </c>
      <c r="F164" s="165">
        <f t="shared" si="37"/>
        <v>0</v>
      </c>
      <c r="G164" s="165">
        <f t="shared" si="38"/>
        <v>0</v>
      </c>
      <c r="H164" s="165">
        <f t="shared" si="39"/>
        <v>0</v>
      </c>
      <c r="I164" s="165">
        <f t="shared" si="40"/>
        <v>0</v>
      </c>
      <c r="J164" s="197">
        <f t="shared" si="41"/>
        <v>0</v>
      </c>
      <c r="X164" s="195">
        <v>5</v>
      </c>
      <c r="Y164" s="165">
        <f t="shared" si="42"/>
        <v>0</v>
      </c>
      <c r="Z164" s="165">
        <f t="shared" si="43"/>
        <v>0</v>
      </c>
      <c r="AA164" s="165">
        <f t="shared" si="44"/>
        <v>0</v>
      </c>
      <c r="AB164" s="165">
        <f t="shared" si="45"/>
        <v>0</v>
      </c>
      <c r="AC164" s="165">
        <f t="shared" si="46"/>
        <v>0</v>
      </c>
      <c r="AD164" s="197">
        <f t="shared" si="47"/>
        <v>0</v>
      </c>
    </row>
    <row r="165" spans="4:30" ht="14.1" customHeight="1">
      <c r="D165" s="195">
        <v>6</v>
      </c>
      <c r="E165" s="165">
        <f t="shared" si="36"/>
        <v>0</v>
      </c>
      <c r="F165" s="165">
        <f t="shared" si="37"/>
        <v>0</v>
      </c>
      <c r="G165" s="165">
        <f t="shared" si="38"/>
        <v>0</v>
      </c>
      <c r="H165" s="165">
        <f t="shared" si="39"/>
        <v>0</v>
      </c>
      <c r="I165" s="165">
        <f t="shared" si="40"/>
        <v>0</v>
      </c>
      <c r="J165" s="197">
        <f t="shared" si="41"/>
        <v>0</v>
      </c>
      <c r="X165" s="195">
        <v>6</v>
      </c>
      <c r="Y165" s="165">
        <f t="shared" si="42"/>
        <v>0</v>
      </c>
      <c r="Z165" s="165">
        <f t="shared" si="43"/>
        <v>0</v>
      </c>
      <c r="AA165" s="165">
        <f t="shared" si="44"/>
        <v>0</v>
      </c>
      <c r="AB165" s="165">
        <f t="shared" si="45"/>
        <v>0</v>
      </c>
      <c r="AC165" s="165">
        <f t="shared" si="46"/>
        <v>0</v>
      </c>
      <c r="AD165" s="197">
        <f t="shared" si="47"/>
        <v>0</v>
      </c>
    </row>
    <row r="166" spans="4:30" ht="14.1" customHeight="1">
      <c r="D166" s="195">
        <v>7</v>
      </c>
      <c r="E166" s="165">
        <f t="shared" si="36"/>
        <v>0</v>
      </c>
      <c r="F166" s="165">
        <f t="shared" si="37"/>
        <v>0</v>
      </c>
      <c r="G166" s="165">
        <f t="shared" si="38"/>
        <v>0</v>
      </c>
      <c r="H166" s="165">
        <f t="shared" si="39"/>
        <v>0</v>
      </c>
      <c r="I166" s="165">
        <f t="shared" si="40"/>
        <v>0</v>
      </c>
      <c r="J166" s="197">
        <f t="shared" si="41"/>
        <v>0</v>
      </c>
      <c r="X166" s="195">
        <v>7</v>
      </c>
      <c r="Y166" s="165">
        <f t="shared" si="42"/>
        <v>0</v>
      </c>
      <c r="Z166" s="165">
        <f t="shared" si="43"/>
        <v>0</v>
      </c>
      <c r="AA166" s="165">
        <f t="shared" si="44"/>
        <v>0</v>
      </c>
      <c r="AB166" s="165">
        <f t="shared" si="45"/>
        <v>0</v>
      </c>
      <c r="AC166" s="165">
        <f t="shared" si="46"/>
        <v>0</v>
      </c>
      <c r="AD166" s="197">
        <f t="shared" si="47"/>
        <v>0</v>
      </c>
    </row>
    <row r="167" spans="4:30" ht="14.1" customHeight="1">
      <c r="D167" s="195">
        <v>8</v>
      </c>
      <c r="E167" s="165">
        <f t="shared" si="36"/>
        <v>0</v>
      </c>
      <c r="F167" s="165">
        <f t="shared" si="37"/>
        <v>0</v>
      </c>
      <c r="G167" s="165">
        <f t="shared" si="38"/>
        <v>0</v>
      </c>
      <c r="H167" s="165">
        <f t="shared" si="39"/>
        <v>0</v>
      </c>
      <c r="I167" s="165">
        <f t="shared" si="40"/>
        <v>0</v>
      </c>
      <c r="J167" s="197">
        <f t="shared" si="41"/>
        <v>0</v>
      </c>
      <c r="X167" s="195">
        <v>8</v>
      </c>
      <c r="Y167" s="165">
        <f t="shared" si="42"/>
        <v>0</v>
      </c>
      <c r="Z167" s="165">
        <f t="shared" si="43"/>
        <v>0</v>
      </c>
      <c r="AA167" s="165">
        <f t="shared" si="44"/>
        <v>0</v>
      </c>
      <c r="AB167" s="165">
        <f t="shared" si="45"/>
        <v>0</v>
      </c>
      <c r="AC167" s="165">
        <f t="shared" si="46"/>
        <v>0</v>
      </c>
      <c r="AD167" s="197">
        <f t="shared" si="47"/>
        <v>0</v>
      </c>
    </row>
    <row r="168" spans="4:30" ht="14.1" customHeight="1">
      <c r="D168" s="195">
        <v>9</v>
      </c>
      <c r="E168" s="165">
        <f t="shared" si="36"/>
        <v>0</v>
      </c>
      <c r="F168" s="165">
        <f t="shared" si="37"/>
        <v>0</v>
      </c>
      <c r="G168" s="165">
        <f t="shared" si="38"/>
        <v>0</v>
      </c>
      <c r="H168" s="165">
        <f t="shared" si="39"/>
        <v>0</v>
      </c>
      <c r="I168" s="165">
        <f t="shared" si="40"/>
        <v>0</v>
      </c>
      <c r="J168" s="197">
        <f t="shared" si="41"/>
        <v>0</v>
      </c>
      <c r="X168" s="195">
        <v>9</v>
      </c>
      <c r="Y168" s="165">
        <f t="shared" si="42"/>
        <v>0</v>
      </c>
      <c r="Z168" s="165">
        <f t="shared" si="43"/>
        <v>0</v>
      </c>
      <c r="AA168" s="165">
        <f t="shared" si="44"/>
        <v>0</v>
      </c>
      <c r="AB168" s="165">
        <f t="shared" si="45"/>
        <v>0</v>
      </c>
      <c r="AC168" s="165">
        <f t="shared" si="46"/>
        <v>0</v>
      </c>
      <c r="AD168" s="197">
        <f t="shared" si="47"/>
        <v>0</v>
      </c>
    </row>
    <row r="169" spans="4:30" ht="14.1" customHeight="1">
      <c r="D169" s="195">
        <v>10</v>
      </c>
      <c r="E169" s="165">
        <f t="shared" si="36"/>
        <v>0</v>
      </c>
      <c r="F169" s="165">
        <f t="shared" si="37"/>
        <v>0</v>
      </c>
      <c r="G169" s="165">
        <f t="shared" si="38"/>
        <v>0</v>
      </c>
      <c r="H169" s="165">
        <f t="shared" si="39"/>
        <v>0</v>
      </c>
      <c r="I169" s="165">
        <f t="shared" si="40"/>
        <v>0</v>
      </c>
      <c r="J169" s="197">
        <f t="shared" si="41"/>
        <v>0</v>
      </c>
      <c r="X169" s="195">
        <v>10</v>
      </c>
      <c r="Y169" s="165">
        <f t="shared" si="42"/>
        <v>0</v>
      </c>
      <c r="Z169" s="165">
        <f t="shared" si="43"/>
        <v>0</v>
      </c>
      <c r="AA169" s="165">
        <f t="shared" si="44"/>
        <v>0</v>
      </c>
      <c r="AB169" s="165">
        <f t="shared" si="45"/>
        <v>0</v>
      </c>
      <c r="AC169" s="165">
        <f t="shared" si="46"/>
        <v>0</v>
      </c>
      <c r="AD169" s="197">
        <f t="shared" si="47"/>
        <v>0</v>
      </c>
    </row>
    <row r="170" spans="4:30" ht="14.1" customHeight="1">
      <c r="D170" s="195">
        <v>11</v>
      </c>
      <c r="E170" s="165">
        <f t="shared" si="36"/>
        <v>0</v>
      </c>
      <c r="F170" s="165">
        <f t="shared" si="37"/>
        <v>0</v>
      </c>
      <c r="G170" s="165">
        <f t="shared" si="38"/>
        <v>0</v>
      </c>
      <c r="H170" s="165">
        <f t="shared" si="39"/>
        <v>0</v>
      </c>
      <c r="I170" s="165">
        <f t="shared" si="40"/>
        <v>0</v>
      </c>
      <c r="J170" s="197">
        <f t="shared" si="41"/>
        <v>0</v>
      </c>
      <c r="X170" s="195">
        <v>11</v>
      </c>
      <c r="Y170" s="165">
        <f t="shared" si="42"/>
        <v>0</v>
      </c>
      <c r="Z170" s="165">
        <f t="shared" si="43"/>
        <v>0</v>
      </c>
      <c r="AA170" s="165">
        <f t="shared" si="44"/>
        <v>0</v>
      </c>
      <c r="AB170" s="165">
        <f t="shared" si="45"/>
        <v>0</v>
      </c>
      <c r="AC170" s="165">
        <f t="shared" si="46"/>
        <v>0</v>
      </c>
      <c r="AD170" s="197">
        <f t="shared" si="47"/>
        <v>0</v>
      </c>
    </row>
    <row r="171" spans="4:30" ht="14.1" customHeight="1">
      <c r="D171" s="195">
        <v>12</v>
      </c>
      <c r="E171" s="165">
        <f t="shared" si="36"/>
        <v>0</v>
      </c>
      <c r="F171" s="165">
        <f t="shared" si="37"/>
        <v>0</v>
      </c>
      <c r="G171" s="165">
        <f t="shared" si="38"/>
        <v>0</v>
      </c>
      <c r="H171" s="165">
        <f t="shared" si="39"/>
        <v>0</v>
      </c>
      <c r="I171" s="165">
        <f t="shared" si="40"/>
        <v>0</v>
      </c>
      <c r="J171" s="197">
        <f t="shared" si="41"/>
        <v>0</v>
      </c>
      <c r="X171" s="195">
        <v>12</v>
      </c>
      <c r="Y171" s="165">
        <f t="shared" si="42"/>
        <v>0</v>
      </c>
      <c r="Z171" s="165">
        <f t="shared" si="43"/>
        <v>0</v>
      </c>
      <c r="AA171" s="165">
        <f t="shared" si="44"/>
        <v>0</v>
      </c>
      <c r="AB171" s="165">
        <f t="shared" si="45"/>
        <v>0</v>
      </c>
      <c r="AC171" s="165">
        <f t="shared" si="46"/>
        <v>0</v>
      </c>
      <c r="AD171" s="197">
        <f t="shared" si="47"/>
        <v>0</v>
      </c>
    </row>
    <row r="172" spans="4:30" ht="14.1" customHeight="1">
      <c r="D172" s="195">
        <v>13</v>
      </c>
      <c r="E172" s="165">
        <f t="shared" si="36"/>
        <v>0</v>
      </c>
      <c r="F172" s="165">
        <f t="shared" si="37"/>
        <v>0</v>
      </c>
      <c r="G172" s="165">
        <f t="shared" si="38"/>
        <v>0</v>
      </c>
      <c r="H172" s="165">
        <f t="shared" si="39"/>
        <v>0</v>
      </c>
      <c r="I172" s="165">
        <f t="shared" si="40"/>
        <v>0</v>
      </c>
      <c r="J172" s="197">
        <f t="shared" si="41"/>
        <v>0</v>
      </c>
      <c r="X172" s="195">
        <v>13</v>
      </c>
      <c r="Y172" s="165">
        <f t="shared" si="42"/>
        <v>0</v>
      </c>
      <c r="Z172" s="165">
        <f t="shared" si="43"/>
        <v>0</v>
      </c>
      <c r="AA172" s="165">
        <f t="shared" si="44"/>
        <v>0</v>
      </c>
      <c r="AB172" s="165">
        <f t="shared" si="45"/>
        <v>0</v>
      </c>
      <c r="AC172" s="165">
        <f t="shared" si="46"/>
        <v>0</v>
      </c>
      <c r="AD172" s="197">
        <f t="shared" si="47"/>
        <v>0</v>
      </c>
    </row>
    <row r="173" spans="4:30" ht="14.1" customHeight="1">
      <c r="D173" s="195">
        <v>14</v>
      </c>
      <c r="E173" s="165">
        <f t="shared" si="36"/>
        <v>0</v>
      </c>
      <c r="F173" s="165">
        <f t="shared" si="37"/>
        <v>0</v>
      </c>
      <c r="G173" s="165">
        <f t="shared" si="38"/>
        <v>0</v>
      </c>
      <c r="H173" s="165">
        <f t="shared" si="39"/>
        <v>0</v>
      </c>
      <c r="I173" s="165">
        <f t="shared" si="40"/>
        <v>0</v>
      </c>
      <c r="J173" s="197">
        <f t="shared" si="41"/>
        <v>0</v>
      </c>
      <c r="X173" s="195">
        <v>14</v>
      </c>
      <c r="Y173" s="165">
        <f t="shared" si="42"/>
        <v>0</v>
      </c>
      <c r="Z173" s="165">
        <f t="shared" si="43"/>
        <v>0</v>
      </c>
      <c r="AA173" s="165">
        <f t="shared" si="44"/>
        <v>0</v>
      </c>
      <c r="AB173" s="165">
        <f t="shared" si="45"/>
        <v>0</v>
      </c>
      <c r="AC173" s="165">
        <f t="shared" si="46"/>
        <v>0</v>
      </c>
      <c r="AD173" s="197">
        <f t="shared" si="47"/>
        <v>0</v>
      </c>
    </row>
    <row r="174" spans="4:30" ht="14.1" customHeight="1">
      <c r="D174" s="195">
        <v>15</v>
      </c>
      <c r="E174" s="165">
        <f t="shared" si="36"/>
        <v>0</v>
      </c>
      <c r="F174" s="165">
        <f t="shared" si="37"/>
        <v>0</v>
      </c>
      <c r="G174" s="165">
        <f t="shared" si="38"/>
        <v>0</v>
      </c>
      <c r="H174" s="165">
        <f t="shared" si="39"/>
        <v>0</v>
      </c>
      <c r="I174" s="165">
        <f t="shared" si="40"/>
        <v>0</v>
      </c>
      <c r="J174" s="197">
        <f t="shared" si="41"/>
        <v>0</v>
      </c>
      <c r="X174" s="195">
        <v>15</v>
      </c>
      <c r="Y174" s="165">
        <f t="shared" si="42"/>
        <v>0</v>
      </c>
      <c r="Z174" s="165">
        <f t="shared" si="43"/>
        <v>0</v>
      </c>
      <c r="AA174" s="165">
        <f t="shared" si="44"/>
        <v>0</v>
      </c>
      <c r="AB174" s="165">
        <f t="shared" si="45"/>
        <v>0</v>
      </c>
      <c r="AC174" s="165">
        <f t="shared" si="46"/>
        <v>0</v>
      </c>
      <c r="AD174" s="197">
        <f t="shared" si="47"/>
        <v>0</v>
      </c>
    </row>
    <row r="175" spans="4:30" ht="14.1" customHeight="1">
      <c r="D175" s="195">
        <v>16</v>
      </c>
      <c r="E175" s="165">
        <f t="shared" si="36"/>
        <v>0</v>
      </c>
      <c r="F175" s="165">
        <f t="shared" si="37"/>
        <v>0</v>
      </c>
      <c r="G175" s="165">
        <f t="shared" si="38"/>
        <v>0</v>
      </c>
      <c r="H175" s="165">
        <f t="shared" si="39"/>
        <v>0</v>
      </c>
      <c r="I175" s="165">
        <f t="shared" si="40"/>
        <v>0</v>
      </c>
      <c r="J175" s="197">
        <f t="shared" si="41"/>
        <v>0</v>
      </c>
      <c r="X175" s="195">
        <v>16</v>
      </c>
      <c r="Y175" s="165">
        <f t="shared" si="42"/>
        <v>0</v>
      </c>
      <c r="Z175" s="165">
        <f t="shared" si="43"/>
        <v>0</v>
      </c>
      <c r="AA175" s="165">
        <f t="shared" si="44"/>
        <v>0</v>
      </c>
      <c r="AB175" s="165">
        <f t="shared" si="45"/>
        <v>0</v>
      </c>
      <c r="AC175" s="165">
        <f t="shared" si="46"/>
        <v>0</v>
      </c>
      <c r="AD175" s="197">
        <f t="shared" si="47"/>
        <v>0</v>
      </c>
    </row>
    <row r="176" spans="4:30" ht="14.1" customHeight="1">
      <c r="D176" s="195">
        <v>17</v>
      </c>
      <c r="E176" s="165">
        <f t="shared" si="36"/>
        <v>0</v>
      </c>
      <c r="F176" s="165">
        <f t="shared" si="37"/>
        <v>0</v>
      </c>
      <c r="G176" s="165">
        <f t="shared" si="38"/>
        <v>0</v>
      </c>
      <c r="H176" s="165">
        <f t="shared" si="39"/>
        <v>0</v>
      </c>
      <c r="I176" s="165">
        <f t="shared" si="40"/>
        <v>0</v>
      </c>
      <c r="J176" s="197">
        <f t="shared" si="41"/>
        <v>0</v>
      </c>
      <c r="X176" s="195">
        <v>17</v>
      </c>
      <c r="Y176" s="165">
        <f t="shared" si="42"/>
        <v>0</v>
      </c>
      <c r="Z176" s="165">
        <f t="shared" si="43"/>
        <v>0</v>
      </c>
      <c r="AA176" s="165">
        <f t="shared" si="44"/>
        <v>0</v>
      </c>
      <c r="AB176" s="165">
        <f t="shared" si="45"/>
        <v>0</v>
      </c>
      <c r="AC176" s="165">
        <f t="shared" si="46"/>
        <v>0</v>
      </c>
      <c r="AD176" s="197">
        <f t="shared" si="47"/>
        <v>0</v>
      </c>
    </row>
    <row r="177" spans="4:30" ht="14.1" customHeight="1">
      <c r="D177" s="195">
        <v>18</v>
      </c>
      <c r="E177" s="165">
        <f t="shared" si="36"/>
        <v>0</v>
      </c>
      <c r="F177" s="165">
        <f t="shared" si="37"/>
        <v>0</v>
      </c>
      <c r="G177" s="165">
        <f t="shared" si="38"/>
        <v>0</v>
      </c>
      <c r="H177" s="165">
        <f t="shared" si="39"/>
        <v>0</v>
      </c>
      <c r="I177" s="165">
        <f t="shared" si="40"/>
        <v>0</v>
      </c>
      <c r="J177" s="197">
        <f t="shared" si="41"/>
        <v>0</v>
      </c>
      <c r="X177" s="195">
        <v>18</v>
      </c>
      <c r="Y177" s="165">
        <f t="shared" si="42"/>
        <v>0</v>
      </c>
      <c r="Z177" s="165">
        <f t="shared" si="43"/>
        <v>0</v>
      </c>
      <c r="AA177" s="165">
        <f t="shared" si="44"/>
        <v>0</v>
      </c>
      <c r="AB177" s="165">
        <f t="shared" si="45"/>
        <v>0</v>
      </c>
      <c r="AC177" s="165">
        <f t="shared" si="46"/>
        <v>0</v>
      </c>
      <c r="AD177" s="197">
        <f t="shared" si="47"/>
        <v>0</v>
      </c>
    </row>
    <row r="178" spans="4:30" ht="14.1" customHeight="1">
      <c r="D178" s="195">
        <v>19</v>
      </c>
      <c r="E178" s="165">
        <f t="shared" si="36"/>
        <v>0</v>
      </c>
      <c r="F178" s="165">
        <f t="shared" si="37"/>
        <v>0</v>
      </c>
      <c r="G178" s="165">
        <f t="shared" si="38"/>
        <v>0</v>
      </c>
      <c r="H178" s="165">
        <f t="shared" si="39"/>
        <v>0</v>
      </c>
      <c r="I178" s="165">
        <f t="shared" si="40"/>
        <v>0</v>
      </c>
      <c r="J178" s="197">
        <f t="shared" si="41"/>
        <v>0</v>
      </c>
      <c r="X178" s="195">
        <v>19</v>
      </c>
      <c r="Y178" s="165">
        <f t="shared" si="42"/>
        <v>0</v>
      </c>
      <c r="Z178" s="165">
        <f t="shared" si="43"/>
        <v>0</v>
      </c>
      <c r="AA178" s="165">
        <f t="shared" si="44"/>
        <v>0</v>
      </c>
      <c r="AB178" s="165">
        <f t="shared" si="45"/>
        <v>0</v>
      </c>
      <c r="AC178" s="165">
        <f t="shared" si="46"/>
        <v>0</v>
      </c>
      <c r="AD178" s="197">
        <f t="shared" si="47"/>
        <v>0</v>
      </c>
    </row>
    <row r="179" spans="4:30" ht="14.1" customHeight="1">
      <c r="D179" s="195">
        <v>20</v>
      </c>
      <c r="E179" s="165">
        <f t="shared" si="36"/>
        <v>0</v>
      </c>
      <c r="F179" s="165">
        <f t="shared" si="37"/>
        <v>0</v>
      </c>
      <c r="G179" s="165">
        <f t="shared" si="38"/>
        <v>0</v>
      </c>
      <c r="H179" s="165">
        <f t="shared" si="39"/>
        <v>0</v>
      </c>
      <c r="I179" s="165">
        <f t="shared" si="40"/>
        <v>0</v>
      </c>
      <c r="J179" s="197">
        <f t="shared" si="41"/>
        <v>0</v>
      </c>
      <c r="X179" s="195">
        <v>20</v>
      </c>
      <c r="Y179" s="165">
        <f t="shared" si="42"/>
        <v>0</v>
      </c>
      <c r="Z179" s="165">
        <f t="shared" si="43"/>
        <v>0</v>
      </c>
      <c r="AA179" s="165">
        <f t="shared" si="44"/>
        <v>0</v>
      </c>
      <c r="AB179" s="165">
        <f t="shared" si="45"/>
        <v>0</v>
      </c>
      <c r="AC179" s="165">
        <f t="shared" si="46"/>
        <v>0</v>
      </c>
      <c r="AD179" s="197">
        <f t="shared" si="47"/>
        <v>0</v>
      </c>
    </row>
    <row r="180" spans="4:30" ht="14.1" customHeight="1">
      <c r="D180" s="195">
        <v>21</v>
      </c>
      <c r="E180" s="165">
        <f t="shared" si="36"/>
        <v>0</v>
      </c>
      <c r="F180" s="165">
        <f t="shared" si="37"/>
        <v>0</v>
      </c>
      <c r="G180" s="165">
        <f t="shared" si="38"/>
        <v>0</v>
      </c>
      <c r="H180" s="165">
        <f t="shared" si="39"/>
        <v>0</v>
      </c>
      <c r="I180" s="165">
        <f t="shared" si="40"/>
        <v>0</v>
      </c>
      <c r="J180" s="197">
        <f t="shared" si="41"/>
        <v>0</v>
      </c>
      <c r="X180" s="195">
        <v>21</v>
      </c>
      <c r="Y180" s="165">
        <f t="shared" si="42"/>
        <v>0</v>
      </c>
      <c r="Z180" s="165">
        <f t="shared" si="43"/>
        <v>0</v>
      </c>
      <c r="AA180" s="165">
        <f t="shared" si="44"/>
        <v>0</v>
      </c>
      <c r="AB180" s="165">
        <f t="shared" si="45"/>
        <v>0</v>
      </c>
      <c r="AC180" s="165">
        <f t="shared" si="46"/>
        <v>0</v>
      </c>
      <c r="AD180" s="197">
        <f t="shared" si="47"/>
        <v>0</v>
      </c>
    </row>
    <row r="181" spans="4:30" ht="14.1" customHeight="1">
      <c r="D181" s="195">
        <v>22</v>
      </c>
      <c r="E181" s="165">
        <f t="shared" si="36"/>
        <v>0</v>
      </c>
      <c r="F181" s="165">
        <f t="shared" si="37"/>
        <v>0</v>
      </c>
      <c r="G181" s="165">
        <f t="shared" si="38"/>
        <v>0</v>
      </c>
      <c r="H181" s="165">
        <f t="shared" si="39"/>
        <v>0</v>
      </c>
      <c r="I181" s="165">
        <f t="shared" si="40"/>
        <v>0</v>
      </c>
      <c r="J181" s="197">
        <f t="shared" si="41"/>
        <v>0</v>
      </c>
      <c r="X181" s="195">
        <v>22</v>
      </c>
      <c r="Y181" s="165">
        <f t="shared" si="42"/>
        <v>0</v>
      </c>
      <c r="Z181" s="165">
        <f t="shared" si="43"/>
        <v>0</v>
      </c>
      <c r="AA181" s="165">
        <f t="shared" si="44"/>
        <v>0</v>
      </c>
      <c r="AB181" s="165">
        <f t="shared" si="45"/>
        <v>0</v>
      </c>
      <c r="AC181" s="165">
        <f t="shared" si="46"/>
        <v>0</v>
      </c>
      <c r="AD181" s="197">
        <f t="shared" si="47"/>
        <v>0</v>
      </c>
    </row>
    <row r="182" spans="4:30" ht="14.1" customHeight="1">
      <c r="D182" s="195">
        <v>23</v>
      </c>
      <c r="E182" s="165">
        <f t="shared" si="36"/>
        <v>0</v>
      </c>
      <c r="F182" s="165">
        <f t="shared" si="37"/>
        <v>0</v>
      </c>
      <c r="G182" s="165">
        <f t="shared" si="38"/>
        <v>0</v>
      </c>
      <c r="H182" s="165">
        <f t="shared" si="39"/>
        <v>0</v>
      </c>
      <c r="I182" s="165">
        <f t="shared" si="40"/>
        <v>0</v>
      </c>
      <c r="J182" s="197">
        <f t="shared" si="41"/>
        <v>0</v>
      </c>
      <c r="X182" s="195">
        <v>23</v>
      </c>
      <c r="Y182" s="165">
        <f t="shared" si="42"/>
        <v>0</v>
      </c>
      <c r="Z182" s="165">
        <f t="shared" si="43"/>
        <v>0</v>
      </c>
      <c r="AA182" s="165">
        <f t="shared" si="44"/>
        <v>0</v>
      </c>
      <c r="AB182" s="165">
        <f t="shared" si="45"/>
        <v>0</v>
      </c>
      <c r="AC182" s="165">
        <f t="shared" si="46"/>
        <v>0</v>
      </c>
      <c r="AD182" s="197">
        <f t="shared" si="47"/>
        <v>0</v>
      </c>
    </row>
    <row r="183" spans="4:30" ht="14.1" customHeight="1">
      <c r="D183" s="195">
        <v>24</v>
      </c>
      <c r="E183" s="165">
        <f t="shared" si="36"/>
        <v>0</v>
      </c>
      <c r="F183" s="165">
        <f t="shared" si="37"/>
        <v>0</v>
      </c>
      <c r="G183" s="165">
        <f t="shared" si="38"/>
        <v>0</v>
      </c>
      <c r="H183" s="165">
        <f t="shared" si="39"/>
        <v>0</v>
      </c>
      <c r="I183" s="165">
        <f t="shared" si="40"/>
        <v>0</v>
      </c>
      <c r="J183" s="197">
        <f t="shared" si="41"/>
        <v>0</v>
      </c>
      <c r="X183" s="195">
        <v>24</v>
      </c>
      <c r="Y183" s="165">
        <f t="shared" si="42"/>
        <v>0</v>
      </c>
      <c r="Z183" s="165">
        <f t="shared" si="43"/>
        <v>0</v>
      </c>
      <c r="AA183" s="165">
        <f t="shared" si="44"/>
        <v>0</v>
      </c>
      <c r="AB183" s="165">
        <f t="shared" si="45"/>
        <v>0</v>
      </c>
      <c r="AC183" s="165">
        <f t="shared" si="46"/>
        <v>0</v>
      </c>
      <c r="AD183" s="197">
        <f t="shared" si="47"/>
        <v>0</v>
      </c>
    </row>
    <row r="184" spans="4:30" ht="14.1" customHeight="1">
      <c r="D184" s="195">
        <v>25</v>
      </c>
      <c r="E184" s="165">
        <f t="shared" si="36"/>
        <v>0</v>
      </c>
      <c r="F184" s="165">
        <f t="shared" si="37"/>
        <v>0</v>
      </c>
      <c r="G184" s="165">
        <f t="shared" si="38"/>
        <v>0</v>
      </c>
      <c r="H184" s="165">
        <f t="shared" si="39"/>
        <v>0</v>
      </c>
      <c r="I184" s="165">
        <f t="shared" si="40"/>
        <v>0</v>
      </c>
      <c r="J184" s="197">
        <f t="shared" si="41"/>
        <v>0</v>
      </c>
      <c r="X184" s="195">
        <v>25</v>
      </c>
      <c r="Y184" s="165">
        <f t="shared" si="42"/>
        <v>0</v>
      </c>
      <c r="Z184" s="165">
        <f t="shared" si="43"/>
        <v>0</v>
      </c>
      <c r="AA184" s="165">
        <f t="shared" si="44"/>
        <v>0</v>
      </c>
      <c r="AB184" s="165">
        <f t="shared" si="45"/>
        <v>0</v>
      </c>
      <c r="AC184" s="165">
        <f t="shared" si="46"/>
        <v>0</v>
      </c>
      <c r="AD184" s="197">
        <f t="shared" si="47"/>
        <v>0</v>
      </c>
    </row>
    <row r="185" spans="4:30" ht="14.1" customHeight="1">
      <c r="D185" s="195">
        <v>26</v>
      </c>
      <c r="E185" s="165">
        <f t="shared" si="36"/>
        <v>0</v>
      </c>
      <c r="F185" s="165">
        <f t="shared" si="37"/>
        <v>0</v>
      </c>
      <c r="G185" s="165">
        <f t="shared" si="38"/>
        <v>0</v>
      </c>
      <c r="H185" s="165">
        <f t="shared" si="39"/>
        <v>0</v>
      </c>
      <c r="I185" s="165">
        <f t="shared" si="40"/>
        <v>0</v>
      </c>
      <c r="J185" s="197">
        <f t="shared" si="41"/>
        <v>0</v>
      </c>
      <c r="X185" s="195">
        <v>26</v>
      </c>
      <c r="Y185" s="165">
        <f t="shared" si="42"/>
        <v>0</v>
      </c>
      <c r="Z185" s="165">
        <f t="shared" si="43"/>
        <v>0</v>
      </c>
      <c r="AA185" s="165">
        <f t="shared" si="44"/>
        <v>0</v>
      </c>
      <c r="AB185" s="165">
        <f t="shared" si="45"/>
        <v>0</v>
      </c>
      <c r="AC185" s="165">
        <f t="shared" si="46"/>
        <v>0</v>
      </c>
      <c r="AD185" s="197">
        <f t="shared" si="47"/>
        <v>0</v>
      </c>
    </row>
    <row r="186" spans="4:30" ht="14.1" customHeight="1">
      <c r="D186" s="195">
        <v>27</v>
      </c>
      <c r="E186" s="165">
        <f t="shared" si="36"/>
        <v>0</v>
      </c>
      <c r="F186" s="165">
        <f t="shared" si="37"/>
        <v>0</v>
      </c>
      <c r="G186" s="165">
        <f t="shared" si="38"/>
        <v>0</v>
      </c>
      <c r="H186" s="165">
        <f t="shared" si="39"/>
        <v>0</v>
      </c>
      <c r="I186" s="165">
        <f t="shared" si="40"/>
        <v>0</v>
      </c>
      <c r="J186" s="197">
        <f t="shared" si="41"/>
        <v>0</v>
      </c>
      <c r="X186" s="195">
        <v>27</v>
      </c>
      <c r="Y186" s="165">
        <f t="shared" si="42"/>
        <v>0</v>
      </c>
      <c r="Z186" s="165">
        <f t="shared" si="43"/>
        <v>0</v>
      </c>
      <c r="AA186" s="165">
        <f t="shared" si="44"/>
        <v>0</v>
      </c>
      <c r="AB186" s="165">
        <f t="shared" si="45"/>
        <v>0</v>
      </c>
      <c r="AC186" s="165">
        <f t="shared" si="46"/>
        <v>0</v>
      </c>
      <c r="AD186" s="197">
        <f t="shared" si="47"/>
        <v>0</v>
      </c>
    </row>
    <row r="187" spans="4:30" ht="14.1" customHeight="1">
      <c r="D187" s="195">
        <v>28</v>
      </c>
      <c r="E187" s="165">
        <f t="shared" si="36"/>
        <v>0</v>
      </c>
      <c r="F187" s="165">
        <f t="shared" si="37"/>
        <v>0</v>
      </c>
      <c r="G187" s="165">
        <f t="shared" si="38"/>
        <v>0</v>
      </c>
      <c r="H187" s="165">
        <f t="shared" si="39"/>
        <v>0</v>
      </c>
      <c r="I187" s="165">
        <f t="shared" si="40"/>
        <v>0</v>
      </c>
      <c r="J187" s="197">
        <f t="shared" si="41"/>
        <v>0</v>
      </c>
      <c r="X187" s="195">
        <v>28</v>
      </c>
      <c r="Y187" s="165">
        <f t="shared" si="42"/>
        <v>0</v>
      </c>
      <c r="Z187" s="165">
        <f t="shared" si="43"/>
        <v>0</v>
      </c>
      <c r="AA187" s="165">
        <f t="shared" si="44"/>
        <v>0</v>
      </c>
      <c r="AB187" s="165">
        <f t="shared" si="45"/>
        <v>0</v>
      </c>
      <c r="AC187" s="165">
        <f t="shared" si="46"/>
        <v>0</v>
      </c>
      <c r="AD187" s="197">
        <f t="shared" si="47"/>
        <v>0</v>
      </c>
    </row>
    <row r="188" spans="4:30" ht="14.1" customHeight="1">
      <c r="D188" s="195">
        <v>29</v>
      </c>
      <c r="E188" s="165">
        <f t="shared" si="36"/>
        <v>0</v>
      </c>
      <c r="F188" s="165">
        <f t="shared" si="37"/>
        <v>0</v>
      </c>
      <c r="G188" s="165">
        <f t="shared" si="38"/>
        <v>0</v>
      </c>
      <c r="H188" s="165">
        <f t="shared" si="39"/>
        <v>0</v>
      </c>
      <c r="I188" s="165">
        <f t="shared" si="40"/>
        <v>0</v>
      </c>
      <c r="J188" s="197">
        <f t="shared" si="41"/>
        <v>0</v>
      </c>
      <c r="X188" s="195">
        <v>29</v>
      </c>
      <c r="Y188" s="165">
        <f t="shared" si="42"/>
        <v>0</v>
      </c>
      <c r="Z188" s="165">
        <f t="shared" si="43"/>
        <v>0</v>
      </c>
      <c r="AA188" s="165">
        <f t="shared" si="44"/>
        <v>0</v>
      </c>
      <c r="AB188" s="165">
        <f t="shared" si="45"/>
        <v>0</v>
      </c>
      <c r="AC188" s="165">
        <f t="shared" si="46"/>
        <v>0</v>
      </c>
      <c r="AD188" s="197">
        <f t="shared" si="47"/>
        <v>0</v>
      </c>
    </row>
    <row r="189" spans="4:30" ht="14.1" customHeight="1">
      <c r="D189" s="195">
        <v>30</v>
      </c>
      <c r="E189" s="165">
        <f t="shared" si="36"/>
        <v>0</v>
      </c>
      <c r="F189" s="165">
        <f t="shared" si="37"/>
        <v>0</v>
      </c>
      <c r="G189" s="165">
        <f t="shared" si="38"/>
        <v>0</v>
      </c>
      <c r="H189" s="165">
        <f t="shared" si="39"/>
        <v>0</v>
      </c>
      <c r="I189" s="165">
        <f t="shared" si="40"/>
        <v>0</v>
      </c>
      <c r="J189" s="197">
        <f t="shared" si="41"/>
        <v>0</v>
      </c>
      <c r="X189" s="195">
        <v>30</v>
      </c>
      <c r="Y189" s="165">
        <f t="shared" si="42"/>
        <v>0</v>
      </c>
      <c r="Z189" s="165">
        <f t="shared" si="43"/>
        <v>0</v>
      </c>
      <c r="AA189" s="165">
        <f t="shared" si="44"/>
        <v>0</v>
      </c>
      <c r="AB189" s="165">
        <f t="shared" si="45"/>
        <v>0</v>
      </c>
      <c r="AC189" s="165">
        <f t="shared" si="46"/>
        <v>0</v>
      </c>
      <c r="AD189" s="197">
        <f t="shared" si="47"/>
        <v>0</v>
      </c>
    </row>
    <row r="190" spans="4:30" ht="14.1" customHeight="1">
      <c r="D190" s="195">
        <v>31</v>
      </c>
      <c r="E190" s="165">
        <f t="shared" si="36"/>
        <v>0</v>
      </c>
      <c r="F190" s="165">
        <f t="shared" si="37"/>
        <v>0</v>
      </c>
      <c r="G190" s="165">
        <f t="shared" si="38"/>
        <v>0</v>
      </c>
      <c r="H190" s="165">
        <f t="shared" si="39"/>
        <v>0</v>
      </c>
      <c r="I190" s="165">
        <f t="shared" si="40"/>
        <v>0</v>
      </c>
      <c r="J190" s="197">
        <f t="shared" si="41"/>
        <v>0</v>
      </c>
      <c r="X190" s="195">
        <v>31</v>
      </c>
      <c r="Y190" s="165">
        <f t="shared" si="42"/>
        <v>0</v>
      </c>
      <c r="Z190" s="165">
        <f t="shared" si="43"/>
        <v>0</v>
      </c>
      <c r="AA190" s="165">
        <f t="shared" si="44"/>
        <v>0</v>
      </c>
      <c r="AB190" s="165">
        <f t="shared" si="45"/>
        <v>0</v>
      </c>
      <c r="AC190" s="165">
        <f t="shared" si="46"/>
        <v>0</v>
      </c>
      <c r="AD190" s="197">
        <f t="shared" si="47"/>
        <v>0</v>
      </c>
    </row>
    <row r="191" spans="4:30" ht="14.1" customHeight="1">
      <c r="D191" s="195">
        <v>32</v>
      </c>
      <c r="E191" s="165">
        <f t="shared" si="36"/>
        <v>0</v>
      </c>
      <c r="F191" s="165">
        <f t="shared" si="37"/>
        <v>0</v>
      </c>
      <c r="G191" s="165">
        <f t="shared" si="38"/>
        <v>0</v>
      </c>
      <c r="H191" s="165">
        <f t="shared" si="39"/>
        <v>0</v>
      </c>
      <c r="I191" s="165">
        <f t="shared" si="40"/>
        <v>0</v>
      </c>
      <c r="J191" s="197">
        <f t="shared" si="41"/>
        <v>0</v>
      </c>
      <c r="X191" s="195">
        <v>32</v>
      </c>
      <c r="Y191" s="165">
        <f t="shared" si="42"/>
        <v>0</v>
      </c>
      <c r="Z191" s="165">
        <f t="shared" si="43"/>
        <v>0</v>
      </c>
      <c r="AA191" s="165">
        <f t="shared" si="44"/>
        <v>0</v>
      </c>
      <c r="AB191" s="165">
        <f t="shared" si="45"/>
        <v>0</v>
      </c>
      <c r="AC191" s="165">
        <f t="shared" si="46"/>
        <v>0</v>
      </c>
      <c r="AD191" s="197">
        <f t="shared" si="47"/>
        <v>0</v>
      </c>
    </row>
    <row r="192" spans="4:30" ht="14.1" customHeight="1">
      <c r="D192" s="195">
        <v>33</v>
      </c>
      <c r="E192" s="165">
        <f t="shared" si="36"/>
        <v>0</v>
      </c>
      <c r="F192" s="165">
        <f t="shared" si="37"/>
        <v>0</v>
      </c>
      <c r="G192" s="165">
        <f t="shared" si="38"/>
        <v>0</v>
      </c>
      <c r="H192" s="165">
        <f t="shared" si="39"/>
        <v>0</v>
      </c>
      <c r="I192" s="165">
        <f t="shared" si="40"/>
        <v>0</v>
      </c>
      <c r="J192" s="197">
        <f t="shared" si="41"/>
        <v>0</v>
      </c>
      <c r="X192" s="195">
        <v>33</v>
      </c>
      <c r="Y192" s="165">
        <f t="shared" si="42"/>
        <v>0</v>
      </c>
      <c r="Z192" s="165">
        <f t="shared" si="43"/>
        <v>0</v>
      </c>
      <c r="AA192" s="165">
        <f t="shared" si="44"/>
        <v>0</v>
      </c>
      <c r="AB192" s="165">
        <f t="shared" si="45"/>
        <v>0</v>
      </c>
      <c r="AC192" s="165">
        <f t="shared" si="46"/>
        <v>0</v>
      </c>
      <c r="AD192" s="197">
        <f t="shared" si="47"/>
        <v>0</v>
      </c>
    </row>
    <row r="193" spans="4:30" ht="14.1" customHeight="1">
      <c r="D193" s="195">
        <v>34</v>
      </c>
      <c r="E193" s="165">
        <f t="shared" si="36"/>
        <v>0</v>
      </c>
      <c r="F193" s="165">
        <f t="shared" si="37"/>
        <v>0</v>
      </c>
      <c r="G193" s="165">
        <f t="shared" si="38"/>
        <v>0</v>
      </c>
      <c r="H193" s="165">
        <f t="shared" si="39"/>
        <v>0</v>
      </c>
      <c r="I193" s="165">
        <f t="shared" si="40"/>
        <v>0</v>
      </c>
      <c r="J193" s="197">
        <f t="shared" si="41"/>
        <v>0</v>
      </c>
      <c r="X193" s="195">
        <v>34</v>
      </c>
      <c r="Y193" s="165">
        <f t="shared" si="42"/>
        <v>0</v>
      </c>
      <c r="Z193" s="165">
        <f t="shared" si="43"/>
        <v>0</v>
      </c>
      <c r="AA193" s="165">
        <f t="shared" si="44"/>
        <v>0</v>
      </c>
      <c r="AB193" s="165">
        <f t="shared" si="45"/>
        <v>0</v>
      </c>
      <c r="AC193" s="165">
        <f t="shared" si="46"/>
        <v>0</v>
      </c>
      <c r="AD193" s="197">
        <f t="shared" si="47"/>
        <v>0</v>
      </c>
    </row>
    <row r="194" spans="4:30" ht="14.1" customHeight="1">
      <c r="D194" s="195">
        <v>35</v>
      </c>
      <c r="E194" s="165">
        <f t="shared" si="36"/>
        <v>0</v>
      </c>
      <c r="F194" s="165">
        <f t="shared" si="37"/>
        <v>0</v>
      </c>
      <c r="G194" s="165">
        <f t="shared" si="38"/>
        <v>0</v>
      </c>
      <c r="H194" s="165">
        <f t="shared" si="39"/>
        <v>0</v>
      </c>
      <c r="I194" s="165">
        <f t="shared" si="40"/>
        <v>0</v>
      </c>
      <c r="J194" s="197">
        <f t="shared" si="41"/>
        <v>0</v>
      </c>
      <c r="X194" s="195">
        <v>35</v>
      </c>
      <c r="Y194" s="165">
        <f t="shared" si="42"/>
        <v>0</v>
      </c>
      <c r="Z194" s="165">
        <f t="shared" si="43"/>
        <v>0</v>
      </c>
      <c r="AA194" s="165">
        <f t="shared" si="44"/>
        <v>0</v>
      </c>
      <c r="AB194" s="165">
        <f t="shared" si="45"/>
        <v>0</v>
      </c>
      <c r="AC194" s="165">
        <f t="shared" si="46"/>
        <v>0</v>
      </c>
      <c r="AD194" s="197">
        <f t="shared" si="47"/>
        <v>0</v>
      </c>
    </row>
    <row r="195" spans="4:30" ht="14.1" customHeight="1">
      <c r="D195" s="195">
        <v>36</v>
      </c>
      <c r="E195" s="165">
        <f t="shared" si="36"/>
        <v>0</v>
      </c>
      <c r="F195" s="165">
        <f t="shared" si="37"/>
        <v>0</v>
      </c>
      <c r="G195" s="165">
        <f t="shared" si="38"/>
        <v>0</v>
      </c>
      <c r="H195" s="165">
        <f t="shared" si="39"/>
        <v>0</v>
      </c>
      <c r="I195" s="165">
        <f t="shared" si="40"/>
        <v>0</v>
      </c>
      <c r="J195" s="197">
        <f t="shared" si="41"/>
        <v>0</v>
      </c>
      <c r="X195" s="195">
        <v>36</v>
      </c>
      <c r="Y195" s="165">
        <f t="shared" si="42"/>
        <v>0</v>
      </c>
      <c r="Z195" s="165">
        <f t="shared" si="43"/>
        <v>0</v>
      </c>
      <c r="AA195" s="165">
        <f t="shared" si="44"/>
        <v>0</v>
      </c>
      <c r="AB195" s="165">
        <f t="shared" si="45"/>
        <v>0</v>
      </c>
      <c r="AC195" s="165">
        <f t="shared" si="46"/>
        <v>0</v>
      </c>
      <c r="AD195" s="197">
        <f t="shared" si="47"/>
        <v>0</v>
      </c>
    </row>
    <row r="196" spans="4:30" ht="14.1" customHeight="1">
      <c r="D196" s="195">
        <v>37</v>
      </c>
      <c r="E196" s="165">
        <f t="shared" si="36"/>
        <v>0</v>
      </c>
      <c r="F196" s="165">
        <f t="shared" si="37"/>
        <v>0</v>
      </c>
      <c r="G196" s="165">
        <f t="shared" si="38"/>
        <v>0</v>
      </c>
      <c r="H196" s="165">
        <f t="shared" si="39"/>
        <v>0</v>
      </c>
      <c r="I196" s="165">
        <f t="shared" si="40"/>
        <v>0</v>
      </c>
      <c r="J196" s="197">
        <f t="shared" si="41"/>
        <v>0</v>
      </c>
      <c r="X196" s="195">
        <v>37</v>
      </c>
      <c r="Y196" s="165">
        <f t="shared" si="42"/>
        <v>0</v>
      </c>
      <c r="Z196" s="165">
        <f t="shared" si="43"/>
        <v>0</v>
      </c>
      <c r="AA196" s="165">
        <f t="shared" si="44"/>
        <v>0</v>
      </c>
      <c r="AB196" s="165">
        <f t="shared" si="45"/>
        <v>0</v>
      </c>
      <c r="AC196" s="165">
        <f t="shared" si="46"/>
        <v>0</v>
      </c>
      <c r="AD196" s="197">
        <f t="shared" si="47"/>
        <v>0</v>
      </c>
    </row>
    <row r="197" spans="4:30" ht="14.1" customHeight="1">
      <c r="D197" s="195">
        <v>38</v>
      </c>
      <c r="E197" s="165">
        <f t="shared" si="36"/>
        <v>0</v>
      </c>
      <c r="F197" s="165">
        <f t="shared" si="37"/>
        <v>0</v>
      </c>
      <c r="G197" s="165">
        <f t="shared" si="38"/>
        <v>0</v>
      </c>
      <c r="H197" s="165">
        <f t="shared" si="39"/>
        <v>0</v>
      </c>
      <c r="I197" s="165">
        <f t="shared" si="40"/>
        <v>0</v>
      </c>
      <c r="J197" s="197">
        <f t="shared" si="41"/>
        <v>0</v>
      </c>
      <c r="X197" s="195">
        <v>38</v>
      </c>
      <c r="Y197" s="165">
        <f t="shared" si="42"/>
        <v>0</v>
      </c>
      <c r="Z197" s="165">
        <f t="shared" si="43"/>
        <v>0</v>
      </c>
      <c r="AA197" s="165">
        <f t="shared" si="44"/>
        <v>0</v>
      </c>
      <c r="AB197" s="165">
        <f t="shared" si="45"/>
        <v>0</v>
      </c>
      <c r="AC197" s="165">
        <f t="shared" si="46"/>
        <v>0</v>
      </c>
      <c r="AD197" s="197">
        <f t="shared" si="47"/>
        <v>0</v>
      </c>
    </row>
    <row r="198" spans="4:30" ht="14.1" customHeight="1">
      <c r="D198" s="195">
        <v>39</v>
      </c>
      <c r="E198" s="165">
        <f t="shared" si="36"/>
        <v>0</v>
      </c>
      <c r="F198" s="165">
        <f t="shared" si="37"/>
        <v>0</v>
      </c>
      <c r="G198" s="165">
        <f t="shared" si="38"/>
        <v>0</v>
      </c>
      <c r="H198" s="165">
        <f t="shared" si="39"/>
        <v>0</v>
      </c>
      <c r="I198" s="165">
        <f t="shared" si="40"/>
        <v>0</v>
      </c>
      <c r="J198" s="197">
        <f t="shared" si="41"/>
        <v>0</v>
      </c>
      <c r="X198" s="195">
        <v>39</v>
      </c>
      <c r="Y198" s="165">
        <f t="shared" si="42"/>
        <v>0</v>
      </c>
      <c r="Z198" s="165">
        <f t="shared" si="43"/>
        <v>0</v>
      </c>
      <c r="AA198" s="165">
        <f t="shared" si="44"/>
        <v>0</v>
      </c>
      <c r="AB198" s="165">
        <f t="shared" si="45"/>
        <v>0</v>
      </c>
      <c r="AC198" s="165">
        <f t="shared" si="46"/>
        <v>0</v>
      </c>
      <c r="AD198" s="197">
        <f t="shared" si="47"/>
        <v>0</v>
      </c>
    </row>
    <row r="199" spans="4:30" ht="14.1" customHeight="1" thickBot="1">
      <c r="D199" s="196">
        <v>40</v>
      </c>
      <c r="E199" s="198">
        <f t="shared" si="36"/>
        <v>0</v>
      </c>
      <c r="F199" s="198">
        <f t="shared" si="37"/>
        <v>0</v>
      </c>
      <c r="G199" s="198">
        <f t="shared" si="38"/>
        <v>0</v>
      </c>
      <c r="H199" s="198">
        <f t="shared" si="39"/>
        <v>0</v>
      </c>
      <c r="I199" s="198">
        <f t="shared" si="40"/>
        <v>0</v>
      </c>
      <c r="J199" s="199">
        <f t="shared" si="41"/>
        <v>0</v>
      </c>
      <c r="X199" s="196">
        <v>40</v>
      </c>
      <c r="Y199" s="198">
        <f t="shared" si="42"/>
        <v>0</v>
      </c>
      <c r="Z199" s="198">
        <f t="shared" si="43"/>
        <v>0</v>
      </c>
      <c r="AA199" s="198">
        <f t="shared" si="44"/>
        <v>0</v>
      </c>
      <c r="AB199" s="198">
        <f t="shared" si="45"/>
        <v>0</v>
      </c>
      <c r="AC199" s="198">
        <f t="shared" si="46"/>
        <v>0</v>
      </c>
      <c r="AD199" s="199">
        <f t="shared" si="47"/>
        <v>0</v>
      </c>
    </row>
    <row r="201" spans="4:30" ht="14.1" customHeight="1" thickBot="1">
      <c r="D201" s="2" t="s">
        <v>597</v>
      </c>
      <c r="X201" s="2" t="s">
        <v>597</v>
      </c>
    </row>
    <row r="202" spans="4:30" ht="14.1" customHeight="1">
      <c r="D202" s="2199"/>
      <c r="E202" s="2200" t="s">
        <v>594</v>
      </c>
      <c r="F202" s="2200"/>
      <c r="G202" s="2200" t="s">
        <v>595</v>
      </c>
      <c r="H202" s="2200"/>
      <c r="I202" s="2200" t="s">
        <v>78</v>
      </c>
      <c r="J202" s="2239"/>
      <c r="X202" s="2199"/>
      <c r="Y202" s="2200" t="s">
        <v>594</v>
      </c>
      <c r="Z202" s="2200"/>
      <c r="AA202" s="2200" t="s">
        <v>595</v>
      </c>
      <c r="AB202" s="2200"/>
      <c r="AC202" s="2200" t="s">
        <v>78</v>
      </c>
      <c r="AD202" s="2239"/>
    </row>
    <row r="203" spans="4:30" ht="14.1" customHeight="1">
      <c r="D203" s="2238"/>
      <c r="E203" s="21" t="s">
        <v>354</v>
      </c>
      <c r="F203" s="21" t="s">
        <v>355</v>
      </c>
      <c r="G203" s="21" t="s">
        <v>354</v>
      </c>
      <c r="H203" s="21" t="s">
        <v>355</v>
      </c>
      <c r="I203" s="21" t="s">
        <v>354</v>
      </c>
      <c r="J203" s="194" t="s">
        <v>355</v>
      </c>
      <c r="X203" s="2238"/>
      <c r="Y203" s="21" t="s">
        <v>354</v>
      </c>
      <c r="Z203" s="21" t="s">
        <v>355</v>
      </c>
      <c r="AA203" s="21" t="s">
        <v>354</v>
      </c>
      <c r="AB203" s="21" t="s">
        <v>355</v>
      </c>
      <c r="AC203" s="21" t="s">
        <v>354</v>
      </c>
      <c r="AD203" s="194" t="s">
        <v>355</v>
      </c>
    </row>
    <row r="204" spans="4:30" ht="14.1" customHeight="1">
      <c r="D204" s="195">
        <v>1</v>
      </c>
      <c r="E204" s="165">
        <f t="shared" ref="E204:E243" si="48">IF($H$22&lt;&gt;"As",0,IF($H$17&lt;&gt;"歩 道",0,SUMIF($H$23,D204,$H$21)))</f>
        <v>0</v>
      </c>
      <c r="F204" s="165">
        <f t="shared" ref="F204:F243" si="49">IF($H$22&lt;&gt;"As",0,IF($H$17&lt;&gt;"車 道",0,SUMIF($H$23,D204,$H$21)))</f>
        <v>0</v>
      </c>
      <c r="G204" s="165">
        <f t="shared" ref="G204:G243" si="50">IF($H$22&lt;&gt;"Co",0,IF($H$17&lt;&gt;"歩 道",0,SUMIF($H$23,D204,$H$21)))</f>
        <v>0</v>
      </c>
      <c r="H204" s="165">
        <f t="shared" ref="H204:H243" si="51">IF($H$22&lt;&gt;"Co",0,IF($H$17&lt;&gt;"車 道",0,SUMIF($H$23,D204,$H$21)))</f>
        <v>0</v>
      </c>
      <c r="I204" s="165">
        <f t="shared" ref="I204:I243" si="52">IF($H$17&lt;&gt;"歩 道",0,SUMIF($H$26,D204,$H$21))</f>
        <v>0</v>
      </c>
      <c r="J204" s="197">
        <f t="shared" ref="J204:J243" si="53">IF($H$17&lt;&gt;"車 道",0,SUMIF($H$26,D204,$H$21))</f>
        <v>0</v>
      </c>
      <c r="X204" s="195">
        <v>1</v>
      </c>
      <c r="Y204" s="165">
        <f t="shared" ref="Y204:Y243" si="54">IF($AB$22&lt;&gt;"As",0,IF($AB$17&lt;&gt;"歩 道",0,SUMIF($AB$23,X204,$AB$21)))</f>
        <v>0</v>
      </c>
      <c r="Z204" s="165">
        <f t="shared" ref="Z204:Z243" si="55">IF($AB$22&lt;&gt;"As",0,IF($AB$17&lt;&gt;"車 道",0,SUMIF($AB$23,X204,$AB$21)))</f>
        <v>0</v>
      </c>
      <c r="AA204" s="165">
        <f t="shared" ref="AA204:AA243" si="56">IF($AB$22&lt;&gt;"Co",0,IF($AB$17&lt;&gt;"歩 道",0,SUMIF($AB$23,X204,$AB$21)))</f>
        <v>0</v>
      </c>
      <c r="AB204" s="165">
        <f t="shared" ref="AB204:AB243" si="57">IF($AB$22&lt;&gt;"Co",0,IF($AB$17&lt;&gt;"車 道",0,SUMIF($AB$23,X204,$AB$21)))</f>
        <v>0</v>
      </c>
      <c r="AC204" s="165">
        <f t="shared" ref="AC204:AC243" si="58">IF($AB$17&lt;&gt;"歩 道",0,SUMIF($AB$26,X204,$AB$21))</f>
        <v>0</v>
      </c>
      <c r="AD204" s="197">
        <f t="shared" ref="AD204:AD243" si="59">IF($AB$17&lt;&gt;"車 道",0,SUMIF($AB$26,X204,$AB$21))</f>
        <v>0</v>
      </c>
    </row>
    <row r="205" spans="4:30" ht="14.1" customHeight="1">
      <c r="D205" s="195">
        <v>2</v>
      </c>
      <c r="E205" s="165">
        <f t="shared" si="48"/>
        <v>0</v>
      </c>
      <c r="F205" s="165">
        <f t="shared" si="49"/>
        <v>0</v>
      </c>
      <c r="G205" s="165">
        <f t="shared" si="50"/>
        <v>0</v>
      </c>
      <c r="H205" s="165">
        <f t="shared" si="51"/>
        <v>0</v>
      </c>
      <c r="I205" s="165">
        <f t="shared" si="52"/>
        <v>0</v>
      </c>
      <c r="J205" s="197">
        <f t="shared" si="53"/>
        <v>0</v>
      </c>
      <c r="X205" s="195">
        <v>2</v>
      </c>
      <c r="Y205" s="165">
        <f t="shared" si="54"/>
        <v>0</v>
      </c>
      <c r="Z205" s="165">
        <f t="shared" si="55"/>
        <v>0</v>
      </c>
      <c r="AA205" s="165">
        <f t="shared" si="56"/>
        <v>0</v>
      </c>
      <c r="AB205" s="165">
        <f t="shared" si="57"/>
        <v>0</v>
      </c>
      <c r="AC205" s="165">
        <f t="shared" si="58"/>
        <v>0</v>
      </c>
      <c r="AD205" s="197">
        <f t="shared" si="59"/>
        <v>0</v>
      </c>
    </row>
    <row r="206" spans="4:30" ht="14.1" customHeight="1">
      <c r="D206" s="195">
        <v>3</v>
      </c>
      <c r="E206" s="165">
        <f t="shared" si="48"/>
        <v>0</v>
      </c>
      <c r="F206" s="165">
        <f t="shared" si="49"/>
        <v>0</v>
      </c>
      <c r="G206" s="165">
        <f t="shared" si="50"/>
        <v>0</v>
      </c>
      <c r="H206" s="165">
        <f t="shared" si="51"/>
        <v>0</v>
      </c>
      <c r="I206" s="165">
        <f t="shared" si="52"/>
        <v>0</v>
      </c>
      <c r="J206" s="197">
        <f t="shared" si="53"/>
        <v>0</v>
      </c>
      <c r="X206" s="195">
        <v>3</v>
      </c>
      <c r="Y206" s="165">
        <f t="shared" si="54"/>
        <v>0</v>
      </c>
      <c r="Z206" s="165">
        <f t="shared" si="55"/>
        <v>0</v>
      </c>
      <c r="AA206" s="165">
        <f t="shared" si="56"/>
        <v>0</v>
      </c>
      <c r="AB206" s="165">
        <f t="shared" si="57"/>
        <v>0</v>
      </c>
      <c r="AC206" s="165">
        <f t="shared" si="58"/>
        <v>0</v>
      </c>
      <c r="AD206" s="197">
        <f t="shared" si="59"/>
        <v>0</v>
      </c>
    </row>
    <row r="207" spans="4:30" ht="14.1" customHeight="1">
      <c r="D207" s="195">
        <v>4</v>
      </c>
      <c r="E207" s="165">
        <f t="shared" si="48"/>
        <v>0</v>
      </c>
      <c r="F207" s="165">
        <f t="shared" si="49"/>
        <v>0</v>
      </c>
      <c r="G207" s="165">
        <f t="shared" si="50"/>
        <v>0</v>
      </c>
      <c r="H207" s="165">
        <f t="shared" si="51"/>
        <v>0</v>
      </c>
      <c r="I207" s="165">
        <f t="shared" si="52"/>
        <v>0</v>
      </c>
      <c r="J207" s="197">
        <f t="shared" si="53"/>
        <v>0</v>
      </c>
      <c r="X207" s="195">
        <v>4</v>
      </c>
      <c r="Y207" s="165">
        <f t="shared" si="54"/>
        <v>0</v>
      </c>
      <c r="Z207" s="165">
        <f t="shared" si="55"/>
        <v>0</v>
      </c>
      <c r="AA207" s="165">
        <f t="shared" si="56"/>
        <v>0</v>
      </c>
      <c r="AB207" s="165">
        <f t="shared" si="57"/>
        <v>0</v>
      </c>
      <c r="AC207" s="165">
        <f t="shared" si="58"/>
        <v>0</v>
      </c>
      <c r="AD207" s="197">
        <f t="shared" si="59"/>
        <v>0</v>
      </c>
    </row>
    <row r="208" spans="4:30" ht="14.1" customHeight="1">
      <c r="D208" s="195">
        <v>5</v>
      </c>
      <c r="E208" s="165">
        <f t="shared" si="48"/>
        <v>0</v>
      </c>
      <c r="F208" s="165">
        <f t="shared" si="49"/>
        <v>0</v>
      </c>
      <c r="G208" s="165">
        <f t="shared" si="50"/>
        <v>0</v>
      </c>
      <c r="H208" s="165">
        <f t="shared" si="51"/>
        <v>0</v>
      </c>
      <c r="I208" s="165">
        <f t="shared" si="52"/>
        <v>0</v>
      </c>
      <c r="J208" s="197">
        <f t="shared" si="53"/>
        <v>0</v>
      </c>
      <c r="X208" s="195">
        <v>5</v>
      </c>
      <c r="Y208" s="165">
        <f t="shared" si="54"/>
        <v>0</v>
      </c>
      <c r="Z208" s="165">
        <f t="shared" si="55"/>
        <v>0</v>
      </c>
      <c r="AA208" s="165">
        <f t="shared" si="56"/>
        <v>0</v>
      </c>
      <c r="AB208" s="165">
        <f t="shared" si="57"/>
        <v>0</v>
      </c>
      <c r="AC208" s="165">
        <f t="shared" si="58"/>
        <v>0</v>
      </c>
      <c r="AD208" s="197">
        <f t="shared" si="59"/>
        <v>0</v>
      </c>
    </row>
    <row r="209" spans="4:30" ht="14.1" customHeight="1">
      <c r="D209" s="195">
        <v>6</v>
      </c>
      <c r="E209" s="165">
        <f t="shared" si="48"/>
        <v>0</v>
      </c>
      <c r="F209" s="165">
        <f t="shared" si="49"/>
        <v>0</v>
      </c>
      <c r="G209" s="165">
        <f t="shared" si="50"/>
        <v>0</v>
      </c>
      <c r="H209" s="165">
        <f t="shared" si="51"/>
        <v>0</v>
      </c>
      <c r="I209" s="165">
        <f t="shared" si="52"/>
        <v>0</v>
      </c>
      <c r="J209" s="197">
        <f t="shared" si="53"/>
        <v>0</v>
      </c>
      <c r="X209" s="195">
        <v>6</v>
      </c>
      <c r="Y209" s="165">
        <f t="shared" si="54"/>
        <v>0</v>
      </c>
      <c r="Z209" s="165">
        <f t="shared" si="55"/>
        <v>0</v>
      </c>
      <c r="AA209" s="165">
        <f t="shared" si="56"/>
        <v>0</v>
      </c>
      <c r="AB209" s="165">
        <f t="shared" si="57"/>
        <v>0</v>
      </c>
      <c r="AC209" s="165">
        <f t="shared" si="58"/>
        <v>0</v>
      </c>
      <c r="AD209" s="197">
        <f t="shared" si="59"/>
        <v>0</v>
      </c>
    </row>
    <row r="210" spans="4:30" ht="14.1" customHeight="1">
      <c r="D210" s="195">
        <v>7</v>
      </c>
      <c r="E210" s="165">
        <f t="shared" si="48"/>
        <v>0</v>
      </c>
      <c r="F210" s="165">
        <f t="shared" si="49"/>
        <v>0</v>
      </c>
      <c r="G210" s="165">
        <f t="shared" si="50"/>
        <v>0</v>
      </c>
      <c r="H210" s="165">
        <f t="shared" si="51"/>
        <v>0</v>
      </c>
      <c r="I210" s="165">
        <f t="shared" si="52"/>
        <v>0</v>
      </c>
      <c r="J210" s="197">
        <f t="shared" si="53"/>
        <v>0</v>
      </c>
      <c r="X210" s="195">
        <v>7</v>
      </c>
      <c r="Y210" s="165">
        <f t="shared" si="54"/>
        <v>0</v>
      </c>
      <c r="Z210" s="165">
        <f t="shared" si="55"/>
        <v>0</v>
      </c>
      <c r="AA210" s="165">
        <f t="shared" si="56"/>
        <v>0</v>
      </c>
      <c r="AB210" s="165">
        <f t="shared" si="57"/>
        <v>0</v>
      </c>
      <c r="AC210" s="165">
        <f t="shared" si="58"/>
        <v>0</v>
      </c>
      <c r="AD210" s="197">
        <f t="shared" si="59"/>
        <v>0</v>
      </c>
    </row>
    <row r="211" spans="4:30" ht="14.1" customHeight="1">
      <c r="D211" s="195">
        <v>8</v>
      </c>
      <c r="E211" s="165">
        <f t="shared" si="48"/>
        <v>0</v>
      </c>
      <c r="F211" s="165">
        <f t="shared" si="49"/>
        <v>0</v>
      </c>
      <c r="G211" s="165">
        <f t="shared" si="50"/>
        <v>0</v>
      </c>
      <c r="H211" s="165">
        <f t="shared" si="51"/>
        <v>0</v>
      </c>
      <c r="I211" s="165">
        <f t="shared" si="52"/>
        <v>0</v>
      </c>
      <c r="J211" s="197">
        <f t="shared" si="53"/>
        <v>0</v>
      </c>
      <c r="X211" s="195">
        <v>8</v>
      </c>
      <c r="Y211" s="165">
        <f t="shared" si="54"/>
        <v>0</v>
      </c>
      <c r="Z211" s="165">
        <f t="shared" si="55"/>
        <v>0</v>
      </c>
      <c r="AA211" s="165">
        <f t="shared" si="56"/>
        <v>0</v>
      </c>
      <c r="AB211" s="165">
        <f t="shared" si="57"/>
        <v>0</v>
      </c>
      <c r="AC211" s="165">
        <f t="shared" si="58"/>
        <v>0</v>
      </c>
      <c r="AD211" s="197">
        <f t="shared" si="59"/>
        <v>0</v>
      </c>
    </row>
    <row r="212" spans="4:30" ht="14.1" customHeight="1">
      <c r="D212" s="195">
        <v>9</v>
      </c>
      <c r="E212" s="165">
        <f t="shared" si="48"/>
        <v>0</v>
      </c>
      <c r="F212" s="165">
        <f t="shared" si="49"/>
        <v>0</v>
      </c>
      <c r="G212" s="165">
        <f t="shared" si="50"/>
        <v>0</v>
      </c>
      <c r="H212" s="165">
        <f t="shared" si="51"/>
        <v>0</v>
      </c>
      <c r="I212" s="165">
        <f t="shared" si="52"/>
        <v>0</v>
      </c>
      <c r="J212" s="197">
        <f t="shared" si="53"/>
        <v>0</v>
      </c>
      <c r="X212" s="195">
        <v>9</v>
      </c>
      <c r="Y212" s="165">
        <f t="shared" si="54"/>
        <v>0</v>
      </c>
      <c r="Z212" s="165">
        <f t="shared" si="55"/>
        <v>0</v>
      </c>
      <c r="AA212" s="165">
        <f t="shared" si="56"/>
        <v>0</v>
      </c>
      <c r="AB212" s="165">
        <f t="shared" si="57"/>
        <v>0</v>
      </c>
      <c r="AC212" s="165">
        <f t="shared" si="58"/>
        <v>0</v>
      </c>
      <c r="AD212" s="197">
        <f t="shared" si="59"/>
        <v>0</v>
      </c>
    </row>
    <row r="213" spans="4:30" ht="14.1" customHeight="1">
      <c r="D213" s="195">
        <v>10</v>
      </c>
      <c r="E213" s="165">
        <f t="shared" si="48"/>
        <v>0</v>
      </c>
      <c r="F213" s="165">
        <f t="shared" si="49"/>
        <v>0</v>
      </c>
      <c r="G213" s="165">
        <f t="shared" si="50"/>
        <v>0</v>
      </c>
      <c r="H213" s="165">
        <f t="shared" si="51"/>
        <v>0</v>
      </c>
      <c r="I213" s="165">
        <f t="shared" si="52"/>
        <v>0</v>
      </c>
      <c r="J213" s="197">
        <f t="shared" si="53"/>
        <v>0</v>
      </c>
      <c r="X213" s="195">
        <v>10</v>
      </c>
      <c r="Y213" s="165">
        <f t="shared" si="54"/>
        <v>0</v>
      </c>
      <c r="Z213" s="165">
        <f t="shared" si="55"/>
        <v>0</v>
      </c>
      <c r="AA213" s="165">
        <f t="shared" si="56"/>
        <v>0</v>
      </c>
      <c r="AB213" s="165">
        <f t="shared" si="57"/>
        <v>0</v>
      </c>
      <c r="AC213" s="165">
        <f t="shared" si="58"/>
        <v>0</v>
      </c>
      <c r="AD213" s="197">
        <f t="shared" si="59"/>
        <v>0</v>
      </c>
    </row>
    <row r="214" spans="4:30" ht="14.1" customHeight="1">
      <c r="D214" s="195">
        <v>11</v>
      </c>
      <c r="E214" s="165">
        <f t="shared" si="48"/>
        <v>0</v>
      </c>
      <c r="F214" s="165">
        <f t="shared" si="49"/>
        <v>0</v>
      </c>
      <c r="G214" s="165">
        <f t="shared" si="50"/>
        <v>0</v>
      </c>
      <c r="H214" s="165">
        <f t="shared" si="51"/>
        <v>0</v>
      </c>
      <c r="I214" s="165">
        <f t="shared" si="52"/>
        <v>0</v>
      </c>
      <c r="J214" s="197">
        <f t="shared" si="53"/>
        <v>0</v>
      </c>
      <c r="X214" s="195">
        <v>11</v>
      </c>
      <c r="Y214" s="165">
        <f t="shared" si="54"/>
        <v>0</v>
      </c>
      <c r="Z214" s="165">
        <f t="shared" si="55"/>
        <v>0</v>
      </c>
      <c r="AA214" s="165">
        <f t="shared" si="56"/>
        <v>0</v>
      </c>
      <c r="AB214" s="165">
        <f t="shared" si="57"/>
        <v>0</v>
      </c>
      <c r="AC214" s="165">
        <f t="shared" si="58"/>
        <v>0</v>
      </c>
      <c r="AD214" s="197">
        <f t="shared" si="59"/>
        <v>0</v>
      </c>
    </row>
    <row r="215" spans="4:30" ht="14.1" customHeight="1">
      <c r="D215" s="195">
        <v>12</v>
      </c>
      <c r="E215" s="165">
        <f t="shared" si="48"/>
        <v>0</v>
      </c>
      <c r="F215" s="165">
        <f t="shared" si="49"/>
        <v>0</v>
      </c>
      <c r="G215" s="165">
        <f t="shared" si="50"/>
        <v>0</v>
      </c>
      <c r="H215" s="165">
        <f t="shared" si="51"/>
        <v>0</v>
      </c>
      <c r="I215" s="165">
        <f t="shared" si="52"/>
        <v>0</v>
      </c>
      <c r="J215" s="197">
        <f t="shared" si="53"/>
        <v>0</v>
      </c>
      <c r="X215" s="195">
        <v>12</v>
      </c>
      <c r="Y215" s="165">
        <f t="shared" si="54"/>
        <v>0</v>
      </c>
      <c r="Z215" s="165">
        <f t="shared" si="55"/>
        <v>0</v>
      </c>
      <c r="AA215" s="165">
        <f t="shared" si="56"/>
        <v>0</v>
      </c>
      <c r="AB215" s="165">
        <f t="shared" si="57"/>
        <v>0</v>
      </c>
      <c r="AC215" s="165">
        <f t="shared" si="58"/>
        <v>0</v>
      </c>
      <c r="AD215" s="197">
        <f t="shared" si="59"/>
        <v>0</v>
      </c>
    </row>
    <row r="216" spans="4:30" ht="14.1" customHeight="1">
      <c r="D216" s="195">
        <v>13</v>
      </c>
      <c r="E216" s="165">
        <f t="shared" si="48"/>
        <v>0</v>
      </c>
      <c r="F216" s="165">
        <f t="shared" si="49"/>
        <v>0</v>
      </c>
      <c r="G216" s="165">
        <f t="shared" si="50"/>
        <v>0</v>
      </c>
      <c r="H216" s="165">
        <f t="shared" si="51"/>
        <v>0</v>
      </c>
      <c r="I216" s="165">
        <f t="shared" si="52"/>
        <v>0</v>
      </c>
      <c r="J216" s="197">
        <f t="shared" si="53"/>
        <v>0</v>
      </c>
      <c r="X216" s="195">
        <v>13</v>
      </c>
      <c r="Y216" s="165">
        <f t="shared" si="54"/>
        <v>0</v>
      </c>
      <c r="Z216" s="165">
        <f t="shared" si="55"/>
        <v>0</v>
      </c>
      <c r="AA216" s="165">
        <f t="shared" si="56"/>
        <v>0</v>
      </c>
      <c r="AB216" s="165">
        <f t="shared" si="57"/>
        <v>0</v>
      </c>
      <c r="AC216" s="165">
        <f t="shared" si="58"/>
        <v>0</v>
      </c>
      <c r="AD216" s="197">
        <f t="shared" si="59"/>
        <v>0</v>
      </c>
    </row>
    <row r="217" spans="4:30" ht="14.1" customHeight="1">
      <c r="D217" s="195">
        <v>14</v>
      </c>
      <c r="E217" s="165">
        <f t="shared" si="48"/>
        <v>0</v>
      </c>
      <c r="F217" s="165">
        <f t="shared" si="49"/>
        <v>0</v>
      </c>
      <c r="G217" s="165">
        <f t="shared" si="50"/>
        <v>0</v>
      </c>
      <c r="H217" s="165">
        <f t="shared" si="51"/>
        <v>0</v>
      </c>
      <c r="I217" s="165">
        <f t="shared" si="52"/>
        <v>0</v>
      </c>
      <c r="J217" s="197">
        <f t="shared" si="53"/>
        <v>0</v>
      </c>
      <c r="X217" s="195">
        <v>14</v>
      </c>
      <c r="Y217" s="165">
        <f t="shared" si="54"/>
        <v>0</v>
      </c>
      <c r="Z217" s="165">
        <f t="shared" si="55"/>
        <v>0</v>
      </c>
      <c r="AA217" s="165">
        <f t="shared" si="56"/>
        <v>0</v>
      </c>
      <c r="AB217" s="165">
        <f t="shared" si="57"/>
        <v>0</v>
      </c>
      <c r="AC217" s="165">
        <f t="shared" si="58"/>
        <v>0</v>
      </c>
      <c r="AD217" s="197">
        <f t="shared" si="59"/>
        <v>0</v>
      </c>
    </row>
    <row r="218" spans="4:30" ht="14.1" customHeight="1">
      <c r="D218" s="195">
        <v>15</v>
      </c>
      <c r="E218" s="165">
        <f t="shared" si="48"/>
        <v>0</v>
      </c>
      <c r="F218" s="165">
        <f t="shared" si="49"/>
        <v>0</v>
      </c>
      <c r="G218" s="165">
        <f t="shared" si="50"/>
        <v>0</v>
      </c>
      <c r="H218" s="165">
        <f t="shared" si="51"/>
        <v>0</v>
      </c>
      <c r="I218" s="165">
        <f t="shared" si="52"/>
        <v>0</v>
      </c>
      <c r="J218" s="197">
        <f t="shared" si="53"/>
        <v>0</v>
      </c>
      <c r="X218" s="195">
        <v>15</v>
      </c>
      <c r="Y218" s="165">
        <f t="shared" si="54"/>
        <v>0</v>
      </c>
      <c r="Z218" s="165">
        <f t="shared" si="55"/>
        <v>0</v>
      </c>
      <c r="AA218" s="165">
        <f t="shared" si="56"/>
        <v>0</v>
      </c>
      <c r="AB218" s="165">
        <f t="shared" si="57"/>
        <v>0</v>
      </c>
      <c r="AC218" s="165">
        <f t="shared" si="58"/>
        <v>0</v>
      </c>
      <c r="AD218" s="197">
        <f t="shared" si="59"/>
        <v>0</v>
      </c>
    </row>
    <row r="219" spans="4:30" ht="14.1" customHeight="1">
      <c r="D219" s="195">
        <v>16</v>
      </c>
      <c r="E219" s="165">
        <f t="shared" si="48"/>
        <v>0</v>
      </c>
      <c r="F219" s="165">
        <f t="shared" si="49"/>
        <v>0</v>
      </c>
      <c r="G219" s="165">
        <f t="shared" si="50"/>
        <v>0</v>
      </c>
      <c r="H219" s="165">
        <f t="shared" si="51"/>
        <v>0</v>
      </c>
      <c r="I219" s="165">
        <f t="shared" si="52"/>
        <v>0</v>
      </c>
      <c r="J219" s="197">
        <f t="shared" si="53"/>
        <v>0</v>
      </c>
      <c r="X219" s="195">
        <v>16</v>
      </c>
      <c r="Y219" s="165">
        <f t="shared" si="54"/>
        <v>0</v>
      </c>
      <c r="Z219" s="165">
        <f t="shared" si="55"/>
        <v>0</v>
      </c>
      <c r="AA219" s="165">
        <f t="shared" si="56"/>
        <v>0</v>
      </c>
      <c r="AB219" s="165">
        <f t="shared" si="57"/>
        <v>0</v>
      </c>
      <c r="AC219" s="165">
        <f t="shared" si="58"/>
        <v>0</v>
      </c>
      <c r="AD219" s="197">
        <f t="shared" si="59"/>
        <v>0</v>
      </c>
    </row>
    <row r="220" spans="4:30" ht="14.1" customHeight="1">
      <c r="D220" s="195">
        <v>17</v>
      </c>
      <c r="E220" s="165">
        <f t="shared" si="48"/>
        <v>0</v>
      </c>
      <c r="F220" s="165">
        <f t="shared" si="49"/>
        <v>0</v>
      </c>
      <c r="G220" s="165">
        <f t="shared" si="50"/>
        <v>0</v>
      </c>
      <c r="H220" s="165">
        <f t="shared" si="51"/>
        <v>0</v>
      </c>
      <c r="I220" s="165">
        <f t="shared" si="52"/>
        <v>0</v>
      </c>
      <c r="J220" s="197">
        <f t="shared" si="53"/>
        <v>0</v>
      </c>
      <c r="X220" s="195">
        <v>17</v>
      </c>
      <c r="Y220" s="165">
        <f t="shared" si="54"/>
        <v>0</v>
      </c>
      <c r="Z220" s="165">
        <f t="shared" si="55"/>
        <v>0</v>
      </c>
      <c r="AA220" s="165">
        <f t="shared" si="56"/>
        <v>0</v>
      </c>
      <c r="AB220" s="165">
        <f t="shared" si="57"/>
        <v>0</v>
      </c>
      <c r="AC220" s="165">
        <f t="shared" si="58"/>
        <v>0</v>
      </c>
      <c r="AD220" s="197">
        <f t="shared" si="59"/>
        <v>0</v>
      </c>
    </row>
    <row r="221" spans="4:30" ht="14.1" customHeight="1">
      <c r="D221" s="195">
        <v>18</v>
      </c>
      <c r="E221" s="165">
        <f t="shared" si="48"/>
        <v>0</v>
      </c>
      <c r="F221" s="165">
        <f t="shared" si="49"/>
        <v>0</v>
      </c>
      <c r="G221" s="165">
        <f t="shared" si="50"/>
        <v>0</v>
      </c>
      <c r="H221" s="165">
        <f t="shared" si="51"/>
        <v>0</v>
      </c>
      <c r="I221" s="165">
        <f t="shared" si="52"/>
        <v>0</v>
      </c>
      <c r="J221" s="197">
        <f t="shared" si="53"/>
        <v>0</v>
      </c>
      <c r="X221" s="195">
        <v>18</v>
      </c>
      <c r="Y221" s="165">
        <f t="shared" si="54"/>
        <v>0</v>
      </c>
      <c r="Z221" s="165">
        <f t="shared" si="55"/>
        <v>0</v>
      </c>
      <c r="AA221" s="165">
        <f t="shared" si="56"/>
        <v>0</v>
      </c>
      <c r="AB221" s="165">
        <f t="shared" si="57"/>
        <v>0</v>
      </c>
      <c r="AC221" s="165">
        <f t="shared" si="58"/>
        <v>0</v>
      </c>
      <c r="AD221" s="197">
        <f t="shared" si="59"/>
        <v>0</v>
      </c>
    </row>
    <row r="222" spans="4:30" ht="14.1" customHeight="1">
      <c r="D222" s="195">
        <v>19</v>
      </c>
      <c r="E222" s="165">
        <f t="shared" si="48"/>
        <v>0</v>
      </c>
      <c r="F222" s="165">
        <f t="shared" si="49"/>
        <v>0</v>
      </c>
      <c r="G222" s="165">
        <f t="shared" si="50"/>
        <v>0</v>
      </c>
      <c r="H222" s="165">
        <f t="shared" si="51"/>
        <v>0</v>
      </c>
      <c r="I222" s="165">
        <f t="shared" si="52"/>
        <v>0</v>
      </c>
      <c r="J222" s="197">
        <f t="shared" si="53"/>
        <v>0</v>
      </c>
      <c r="X222" s="195">
        <v>19</v>
      </c>
      <c r="Y222" s="165">
        <f t="shared" si="54"/>
        <v>0</v>
      </c>
      <c r="Z222" s="165">
        <f t="shared" si="55"/>
        <v>0</v>
      </c>
      <c r="AA222" s="165">
        <f t="shared" si="56"/>
        <v>0</v>
      </c>
      <c r="AB222" s="165">
        <f t="shared" si="57"/>
        <v>0</v>
      </c>
      <c r="AC222" s="165">
        <f t="shared" si="58"/>
        <v>0</v>
      </c>
      <c r="AD222" s="197">
        <f t="shared" si="59"/>
        <v>0</v>
      </c>
    </row>
    <row r="223" spans="4:30" ht="14.1" customHeight="1">
      <c r="D223" s="195">
        <v>20</v>
      </c>
      <c r="E223" s="165">
        <f t="shared" si="48"/>
        <v>0</v>
      </c>
      <c r="F223" s="165">
        <f t="shared" si="49"/>
        <v>0</v>
      </c>
      <c r="G223" s="165">
        <f t="shared" si="50"/>
        <v>0</v>
      </c>
      <c r="H223" s="165">
        <f t="shared" si="51"/>
        <v>0</v>
      </c>
      <c r="I223" s="165">
        <f t="shared" si="52"/>
        <v>0</v>
      </c>
      <c r="J223" s="197">
        <f t="shared" si="53"/>
        <v>0</v>
      </c>
      <c r="X223" s="195">
        <v>20</v>
      </c>
      <c r="Y223" s="165">
        <f t="shared" si="54"/>
        <v>0</v>
      </c>
      <c r="Z223" s="165">
        <f t="shared" si="55"/>
        <v>0</v>
      </c>
      <c r="AA223" s="165">
        <f t="shared" si="56"/>
        <v>0</v>
      </c>
      <c r="AB223" s="165">
        <f t="shared" si="57"/>
        <v>0</v>
      </c>
      <c r="AC223" s="165">
        <f t="shared" si="58"/>
        <v>0</v>
      </c>
      <c r="AD223" s="197">
        <f t="shared" si="59"/>
        <v>0</v>
      </c>
    </row>
    <row r="224" spans="4:30" ht="14.1" customHeight="1">
      <c r="D224" s="195">
        <v>21</v>
      </c>
      <c r="E224" s="165">
        <f t="shared" si="48"/>
        <v>0</v>
      </c>
      <c r="F224" s="165">
        <f t="shared" si="49"/>
        <v>0</v>
      </c>
      <c r="G224" s="165">
        <f t="shared" si="50"/>
        <v>0</v>
      </c>
      <c r="H224" s="165">
        <f t="shared" si="51"/>
        <v>0</v>
      </c>
      <c r="I224" s="165">
        <f t="shared" si="52"/>
        <v>0</v>
      </c>
      <c r="J224" s="197">
        <f t="shared" si="53"/>
        <v>0</v>
      </c>
      <c r="X224" s="195">
        <v>21</v>
      </c>
      <c r="Y224" s="165">
        <f t="shared" si="54"/>
        <v>0</v>
      </c>
      <c r="Z224" s="165">
        <f t="shared" si="55"/>
        <v>0</v>
      </c>
      <c r="AA224" s="165">
        <f t="shared" si="56"/>
        <v>0</v>
      </c>
      <c r="AB224" s="165">
        <f t="shared" si="57"/>
        <v>0</v>
      </c>
      <c r="AC224" s="165">
        <f t="shared" si="58"/>
        <v>0</v>
      </c>
      <c r="AD224" s="197">
        <f t="shared" si="59"/>
        <v>0</v>
      </c>
    </row>
    <row r="225" spans="4:30" ht="14.1" customHeight="1">
      <c r="D225" s="195">
        <v>22</v>
      </c>
      <c r="E225" s="165">
        <f t="shared" si="48"/>
        <v>0</v>
      </c>
      <c r="F225" s="165">
        <f t="shared" si="49"/>
        <v>0</v>
      </c>
      <c r="G225" s="165">
        <f t="shared" si="50"/>
        <v>0</v>
      </c>
      <c r="H225" s="165">
        <f t="shared" si="51"/>
        <v>0</v>
      </c>
      <c r="I225" s="165">
        <f t="shared" si="52"/>
        <v>0</v>
      </c>
      <c r="J225" s="197">
        <f t="shared" si="53"/>
        <v>0</v>
      </c>
      <c r="X225" s="195">
        <v>22</v>
      </c>
      <c r="Y225" s="165">
        <f t="shared" si="54"/>
        <v>0</v>
      </c>
      <c r="Z225" s="165">
        <f t="shared" si="55"/>
        <v>0</v>
      </c>
      <c r="AA225" s="165">
        <f t="shared" si="56"/>
        <v>0</v>
      </c>
      <c r="AB225" s="165">
        <f t="shared" si="57"/>
        <v>0</v>
      </c>
      <c r="AC225" s="165">
        <f t="shared" si="58"/>
        <v>0</v>
      </c>
      <c r="AD225" s="197">
        <f t="shared" si="59"/>
        <v>0</v>
      </c>
    </row>
    <row r="226" spans="4:30" ht="14.1" customHeight="1">
      <c r="D226" s="195">
        <v>23</v>
      </c>
      <c r="E226" s="165">
        <f t="shared" si="48"/>
        <v>0</v>
      </c>
      <c r="F226" s="165">
        <f t="shared" si="49"/>
        <v>0</v>
      </c>
      <c r="G226" s="165">
        <f t="shared" si="50"/>
        <v>0</v>
      </c>
      <c r="H226" s="165">
        <f t="shared" si="51"/>
        <v>0</v>
      </c>
      <c r="I226" s="165">
        <f t="shared" si="52"/>
        <v>0</v>
      </c>
      <c r="J226" s="197">
        <f t="shared" si="53"/>
        <v>0</v>
      </c>
      <c r="X226" s="195">
        <v>23</v>
      </c>
      <c r="Y226" s="165">
        <f t="shared" si="54"/>
        <v>0</v>
      </c>
      <c r="Z226" s="165">
        <f t="shared" si="55"/>
        <v>0</v>
      </c>
      <c r="AA226" s="165">
        <f t="shared" si="56"/>
        <v>0</v>
      </c>
      <c r="AB226" s="165">
        <f t="shared" si="57"/>
        <v>0</v>
      </c>
      <c r="AC226" s="165">
        <f t="shared" si="58"/>
        <v>0</v>
      </c>
      <c r="AD226" s="197">
        <f t="shared" si="59"/>
        <v>0</v>
      </c>
    </row>
    <row r="227" spans="4:30" ht="14.1" customHeight="1">
      <c r="D227" s="195">
        <v>24</v>
      </c>
      <c r="E227" s="165">
        <f t="shared" si="48"/>
        <v>0</v>
      </c>
      <c r="F227" s="165">
        <f t="shared" si="49"/>
        <v>0</v>
      </c>
      <c r="G227" s="165">
        <f t="shared" si="50"/>
        <v>0</v>
      </c>
      <c r="H227" s="165">
        <f t="shared" si="51"/>
        <v>0</v>
      </c>
      <c r="I227" s="165">
        <f t="shared" si="52"/>
        <v>0</v>
      </c>
      <c r="J227" s="197">
        <f t="shared" si="53"/>
        <v>0</v>
      </c>
      <c r="X227" s="195">
        <v>24</v>
      </c>
      <c r="Y227" s="165">
        <f t="shared" si="54"/>
        <v>0</v>
      </c>
      <c r="Z227" s="165">
        <f t="shared" si="55"/>
        <v>0</v>
      </c>
      <c r="AA227" s="165">
        <f t="shared" si="56"/>
        <v>0</v>
      </c>
      <c r="AB227" s="165">
        <f t="shared" si="57"/>
        <v>0</v>
      </c>
      <c r="AC227" s="165">
        <f t="shared" si="58"/>
        <v>0</v>
      </c>
      <c r="AD227" s="197">
        <f t="shared" si="59"/>
        <v>0</v>
      </c>
    </row>
    <row r="228" spans="4:30" ht="14.1" customHeight="1">
      <c r="D228" s="195">
        <v>25</v>
      </c>
      <c r="E228" s="165">
        <f t="shared" si="48"/>
        <v>0</v>
      </c>
      <c r="F228" s="165">
        <f t="shared" si="49"/>
        <v>0</v>
      </c>
      <c r="G228" s="165">
        <f t="shared" si="50"/>
        <v>0</v>
      </c>
      <c r="H228" s="165">
        <f t="shared" si="51"/>
        <v>0</v>
      </c>
      <c r="I228" s="165">
        <f t="shared" si="52"/>
        <v>0</v>
      </c>
      <c r="J228" s="197">
        <f t="shared" si="53"/>
        <v>0</v>
      </c>
      <c r="X228" s="195">
        <v>25</v>
      </c>
      <c r="Y228" s="165">
        <f t="shared" si="54"/>
        <v>0</v>
      </c>
      <c r="Z228" s="165">
        <f t="shared" si="55"/>
        <v>0</v>
      </c>
      <c r="AA228" s="165">
        <f t="shared" si="56"/>
        <v>0</v>
      </c>
      <c r="AB228" s="165">
        <f t="shared" si="57"/>
        <v>0</v>
      </c>
      <c r="AC228" s="165">
        <f t="shared" si="58"/>
        <v>0</v>
      </c>
      <c r="AD228" s="197">
        <f t="shared" si="59"/>
        <v>0</v>
      </c>
    </row>
    <row r="229" spans="4:30" ht="14.1" customHeight="1">
      <c r="D229" s="195">
        <v>26</v>
      </c>
      <c r="E229" s="165">
        <f t="shared" si="48"/>
        <v>0</v>
      </c>
      <c r="F229" s="165">
        <f t="shared" si="49"/>
        <v>0</v>
      </c>
      <c r="G229" s="165">
        <f t="shared" si="50"/>
        <v>0</v>
      </c>
      <c r="H229" s="165">
        <f t="shared" si="51"/>
        <v>0</v>
      </c>
      <c r="I229" s="165">
        <f t="shared" si="52"/>
        <v>0</v>
      </c>
      <c r="J229" s="197">
        <f t="shared" si="53"/>
        <v>0</v>
      </c>
      <c r="X229" s="195">
        <v>26</v>
      </c>
      <c r="Y229" s="165">
        <f t="shared" si="54"/>
        <v>0</v>
      </c>
      <c r="Z229" s="165">
        <f t="shared" si="55"/>
        <v>0</v>
      </c>
      <c r="AA229" s="165">
        <f t="shared" si="56"/>
        <v>0</v>
      </c>
      <c r="AB229" s="165">
        <f t="shared" si="57"/>
        <v>0</v>
      </c>
      <c r="AC229" s="165">
        <f t="shared" si="58"/>
        <v>0</v>
      </c>
      <c r="AD229" s="197">
        <f t="shared" si="59"/>
        <v>0</v>
      </c>
    </row>
    <row r="230" spans="4:30" ht="14.1" customHeight="1">
      <c r="D230" s="195">
        <v>27</v>
      </c>
      <c r="E230" s="165">
        <f t="shared" si="48"/>
        <v>0</v>
      </c>
      <c r="F230" s="165">
        <f t="shared" si="49"/>
        <v>0</v>
      </c>
      <c r="G230" s="165">
        <f t="shared" si="50"/>
        <v>0</v>
      </c>
      <c r="H230" s="165">
        <f t="shared" si="51"/>
        <v>0</v>
      </c>
      <c r="I230" s="165">
        <f t="shared" si="52"/>
        <v>0</v>
      </c>
      <c r="J230" s="197">
        <f t="shared" si="53"/>
        <v>0</v>
      </c>
      <c r="X230" s="195">
        <v>27</v>
      </c>
      <c r="Y230" s="165">
        <f t="shared" si="54"/>
        <v>0</v>
      </c>
      <c r="Z230" s="165">
        <f t="shared" si="55"/>
        <v>0</v>
      </c>
      <c r="AA230" s="165">
        <f t="shared" si="56"/>
        <v>0</v>
      </c>
      <c r="AB230" s="165">
        <f t="shared" si="57"/>
        <v>0</v>
      </c>
      <c r="AC230" s="165">
        <f t="shared" si="58"/>
        <v>0</v>
      </c>
      <c r="AD230" s="197">
        <f t="shared" si="59"/>
        <v>0</v>
      </c>
    </row>
    <row r="231" spans="4:30" ht="14.1" customHeight="1">
      <c r="D231" s="195">
        <v>28</v>
      </c>
      <c r="E231" s="165">
        <f t="shared" si="48"/>
        <v>0</v>
      </c>
      <c r="F231" s="165">
        <f t="shared" si="49"/>
        <v>0</v>
      </c>
      <c r="G231" s="165">
        <f t="shared" si="50"/>
        <v>0</v>
      </c>
      <c r="H231" s="165">
        <f t="shared" si="51"/>
        <v>0</v>
      </c>
      <c r="I231" s="165">
        <f t="shared" si="52"/>
        <v>0</v>
      </c>
      <c r="J231" s="197">
        <f t="shared" si="53"/>
        <v>0</v>
      </c>
      <c r="X231" s="195">
        <v>28</v>
      </c>
      <c r="Y231" s="165">
        <f t="shared" si="54"/>
        <v>0</v>
      </c>
      <c r="Z231" s="165">
        <f t="shared" si="55"/>
        <v>0</v>
      </c>
      <c r="AA231" s="165">
        <f t="shared" si="56"/>
        <v>0</v>
      </c>
      <c r="AB231" s="165">
        <f t="shared" si="57"/>
        <v>0</v>
      </c>
      <c r="AC231" s="165">
        <f t="shared" si="58"/>
        <v>0</v>
      </c>
      <c r="AD231" s="197">
        <f t="shared" si="59"/>
        <v>0</v>
      </c>
    </row>
    <row r="232" spans="4:30" ht="14.1" customHeight="1">
      <c r="D232" s="195">
        <v>29</v>
      </c>
      <c r="E232" s="165">
        <f t="shared" si="48"/>
        <v>0</v>
      </c>
      <c r="F232" s="165">
        <f t="shared" si="49"/>
        <v>0</v>
      </c>
      <c r="G232" s="165">
        <f t="shared" si="50"/>
        <v>0</v>
      </c>
      <c r="H232" s="165">
        <f t="shared" si="51"/>
        <v>0</v>
      </c>
      <c r="I232" s="165">
        <f t="shared" si="52"/>
        <v>0</v>
      </c>
      <c r="J232" s="197">
        <f t="shared" si="53"/>
        <v>0</v>
      </c>
      <c r="X232" s="195">
        <v>29</v>
      </c>
      <c r="Y232" s="165">
        <f t="shared" si="54"/>
        <v>0</v>
      </c>
      <c r="Z232" s="165">
        <f t="shared" si="55"/>
        <v>0</v>
      </c>
      <c r="AA232" s="165">
        <f t="shared" si="56"/>
        <v>0</v>
      </c>
      <c r="AB232" s="165">
        <f t="shared" si="57"/>
        <v>0</v>
      </c>
      <c r="AC232" s="165">
        <f t="shared" si="58"/>
        <v>0</v>
      </c>
      <c r="AD232" s="197">
        <f t="shared" si="59"/>
        <v>0</v>
      </c>
    </row>
    <row r="233" spans="4:30" ht="14.1" customHeight="1">
      <c r="D233" s="195">
        <v>30</v>
      </c>
      <c r="E233" s="165">
        <f t="shared" si="48"/>
        <v>0</v>
      </c>
      <c r="F233" s="165">
        <f t="shared" si="49"/>
        <v>0</v>
      </c>
      <c r="G233" s="165">
        <f t="shared" si="50"/>
        <v>0</v>
      </c>
      <c r="H233" s="165">
        <f t="shared" si="51"/>
        <v>0</v>
      </c>
      <c r="I233" s="165">
        <f t="shared" si="52"/>
        <v>0</v>
      </c>
      <c r="J233" s="197">
        <f t="shared" si="53"/>
        <v>0</v>
      </c>
      <c r="X233" s="195">
        <v>30</v>
      </c>
      <c r="Y233" s="165">
        <f t="shared" si="54"/>
        <v>0</v>
      </c>
      <c r="Z233" s="165">
        <f t="shared" si="55"/>
        <v>0</v>
      </c>
      <c r="AA233" s="165">
        <f t="shared" si="56"/>
        <v>0</v>
      </c>
      <c r="AB233" s="165">
        <f t="shared" si="57"/>
        <v>0</v>
      </c>
      <c r="AC233" s="165">
        <f t="shared" si="58"/>
        <v>0</v>
      </c>
      <c r="AD233" s="197">
        <f t="shared" si="59"/>
        <v>0</v>
      </c>
    </row>
    <row r="234" spans="4:30" ht="14.1" customHeight="1">
      <c r="D234" s="195">
        <v>31</v>
      </c>
      <c r="E234" s="165">
        <f t="shared" si="48"/>
        <v>0</v>
      </c>
      <c r="F234" s="165">
        <f t="shared" si="49"/>
        <v>0</v>
      </c>
      <c r="G234" s="165">
        <f t="shared" si="50"/>
        <v>0</v>
      </c>
      <c r="H234" s="165">
        <f t="shared" si="51"/>
        <v>0</v>
      </c>
      <c r="I234" s="165">
        <f t="shared" si="52"/>
        <v>0</v>
      </c>
      <c r="J234" s="197">
        <f t="shared" si="53"/>
        <v>0</v>
      </c>
      <c r="X234" s="195">
        <v>31</v>
      </c>
      <c r="Y234" s="165">
        <f t="shared" si="54"/>
        <v>0</v>
      </c>
      <c r="Z234" s="165">
        <f t="shared" si="55"/>
        <v>0</v>
      </c>
      <c r="AA234" s="165">
        <f t="shared" si="56"/>
        <v>0</v>
      </c>
      <c r="AB234" s="165">
        <f t="shared" si="57"/>
        <v>0</v>
      </c>
      <c r="AC234" s="165">
        <f t="shared" si="58"/>
        <v>0</v>
      </c>
      <c r="AD234" s="197">
        <f t="shared" si="59"/>
        <v>0</v>
      </c>
    </row>
    <row r="235" spans="4:30" ht="14.1" customHeight="1">
      <c r="D235" s="195">
        <v>32</v>
      </c>
      <c r="E235" s="165">
        <f t="shared" si="48"/>
        <v>0</v>
      </c>
      <c r="F235" s="165">
        <f t="shared" si="49"/>
        <v>0</v>
      </c>
      <c r="G235" s="165">
        <f t="shared" si="50"/>
        <v>0</v>
      </c>
      <c r="H235" s="165">
        <f t="shared" si="51"/>
        <v>0</v>
      </c>
      <c r="I235" s="165">
        <f t="shared" si="52"/>
        <v>0</v>
      </c>
      <c r="J235" s="197">
        <f t="shared" si="53"/>
        <v>0</v>
      </c>
      <c r="X235" s="195">
        <v>32</v>
      </c>
      <c r="Y235" s="165">
        <f t="shared" si="54"/>
        <v>0</v>
      </c>
      <c r="Z235" s="165">
        <f t="shared" si="55"/>
        <v>0</v>
      </c>
      <c r="AA235" s="165">
        <f t="shared" si="56"/>
        <v>0</v>
      </c>
      <c r="AB235" s="165">
        <f t="shared" si="57"/>
        <v>0</v>
      </c>
      <c r="AC235" s="165">
        <f t="shared" si="58"/>
        <v>0</v>
      </c>
      <c r="AD235" s="197">
        <f t="shared" si="59"/>
        <v>0</v>
      </c>
    </row>
    <row r="236" spans="4:30" ht="14.1" customHeight="1">
      <c r="D236" s="195">
        <v>33</v>
      </c>
      <c r="E236" s="165">
        <f t="shared" si="48"/>
        <v>0</v>
      </c>
      <c r="F236" s="165">
        <f t="shared" si="49"/>
        <v>0</v>
      </c>
      <c r="G236" s="165">
        <f t="shared" si="50"/>
        <v>0</v>
      </c>
      <c r="H236" s="165">
        <f t="shared" si="51"/>
        <v>0</v>
      </c>
      <c r="I236" s="165">
        <f t="shared" si="52"/>
        <v>0</v>
      </c>
      <c r="J236" s="197">
        <f t="shared" si="53"/>
        <v>0</v>
      </c>
      <c r="X236" s="195">
        <v>33</v>
      </c>
      <c r="Y236" s="165">
        <f t="shared" si="54"/>
        <v>0</v>
      </c>
      <c r="Z236" s="165">
        <f t="shared" si="55"/>
        <v>0</v>
      </c>
      <c r="AA236" s="165">
        <f t="shared" si="56"/>
        <v>0</v>
      </c>
      <c r="AB236" s="165">
        <f t="shared" si="57"/>
        <v>0</v>
      </c>
      <c r="AC236" s="165">
        <f t="shared" si="58"/>
        <v>0</v>
      </c>
      <c r="AD236" s="197">
        <f t="shared" si="59"/>
        <v>0</v>
      </c>
    </row>
    <row r="237" spans="4:30" ht="14.1" customHeight="1">
      <c r="D237" s="195">
        <v>34</v>
      </c>
      <c r="E237" s="165">
        <f t="shared" si="48"/>
        <v>0</v>
      </c>
      <c r="F237" s="165">
        <f t="shared" si="49"/>
        <v>0</v>
      </c>
      <c r="G237" s="165">
        <f t="shared" si="50"/>
        <v>0</v>
      </c>
      <c r="H237" s="165">
        <f t="shared" si="51"/>
        <v>0</v>
      </c>
      <c r="I237" s="165">
        <f t="shared" si="52"/>
        <v>0</v>
      </c>
      <c r="J237" s="197">
        <f t="shared" si="53"/>
        <v>0</v>
      </c>
      <c r="X237" s="195">
        <v>34</v>
      </c>
      <c r="Y237" s="165">
        <f t="shared" si="54"/>
        <v>0</v>
      </c>
      <c r="Z237" s="165">
        <f t="shared" si="55"/>
        <v>0</v>
      </c>
      <c r="AA237" s="165">
        <f t="shared" si="56"/>
        <v>0</v>
      </c>
      <c r="AB237" s="165">
        <f t="shared" si="57"/>
        <v>0</v>
      </c>
      <c r="AC237" s="165">
        <f t="shared" si="58"/>
        <v>0</v>
      </c>
      <c r="AD237" s="197">
        <f t="shared" si="59"/>
        <v>0</v>
      </c>
    </row>
    <row r="238" spans="4:30" ht="14.1" customHeight="1">
      <c r="D238" s="195">
        <v>35</v>
      </c>
      <c r="E238" s="165">
        <f t="shared" si="48"/>
        <v>0</v>
      </c>
      <c r="F238" s="165">
        <f t="shared" si="49"/>
        <v>0</v>
      </c>
      <c r="G238" s="165">
        <f t="shared" si="50"/>
        <v>0</v>
      </c>
      <c r="H238" s="165">
        <f t="shared" si="51"/>
        <v>0</v>
      </c>
      <c r="I238" s="165">
        <f t="shared" si="52"/>
        <v>0</v>
      </c>
      <c r="J238" s="197">
        <f t="shared" si="53"/>
        <v>0</v>
      </c>
      <c r="X238" s="195">
        <v>35</v>
      </c>
      <c r="Y238" s="165">
        <f t="shared" si="54"/>
        <v>0</v>
      </c>
      <c r="Z238" s="165">
        <f t="shared" si="55"/>
        <v>0</v>
      </c>
      <c r="AA238" s="165">
        <f t="shared" si="56"/>
        <v>0</v>
      </c>
      <c r="AB238" s="165">
        <f t="shared" si="57"/>
        <v>0</v>
      </c>
      <c r="AC238" s="165">
        <f t="shared" si="58"/>
        <v>0</v>
      </c>
      <c r="AD238" s="197">
        <f t="shared" si="59"/>
        <v>0</v>
      </c>
    </row>
    <row r="239" spans="4:30" ht="14.1" customHeight="1">
      <c r="D239" s="195">
        <v>36</v>
      </c>
      <c r="E239" s="165">
        <f t="shared" si="48"/>
        <v>0</v>
      </c>
      <c r="F239" s="165">
        <f t="shared" si="49"/>
        <v>0</v>
      </c>
      <c r="G239" s="165">
        <f t="shared" si="50"/>
        <v>0</v>
      </c>
      <c r="H239" s="165">
        <f t="shared" si="51"/>
        <v>0</v>
      </c>
      <c r="I239" s="165">
        <f t="shared" si="52"/>
        <v>0</v>
      </c>
      <c r="J239" s="197">
        <f t="shared" si="53"/>
        <v>0</v>
      </c>
      <c r="X239" s="195">
        <v>36</v>
      </c>
      <c r="Y239" s="165">
        <f t="shared" si="54"/>
        <v>0</v>
      </c>
      <c r="Z239" s="165">
        <f t="shared" si="55"/>
        <v>0</v>
      </c>
      <c r="AA239" s="165">
        <f t="shared" si="56"/>
        <v>0</v>
      </c>
      <c r="AB239" s="165">
        <f t="shared" si="57"/>
        <v>0</v>
      </c>
      <c r="AC239" s="165">
        <f t="shared" si="58"/>
        <v>0</v>
      </c>
      <c r="AD239" s="197">
        <f t="shared" si="59"/>
        <v>0</v>
      </c>
    </row>
    <row r="240" spans="4:30" ht="14.1" customHeight="1">
      <c r="D240" s="195">
        <v>37</v>
      </c>
      <c r="E240" s="165">
        <f t="shared" si="48"/>
        <v>0</v>
      </c>
      <c r="F240" s="165">
        <f t="shared" si="49"/>
        <v>0</v>
      </c>
      <c r="G240" s="165">
        <f t="shared" si="50"/>
        <v>0</v>
      </c>
      <c r="H240" s="165">
        <f t="shared" si="51"/>
        <v>0</v>
      </c>
      <c r="I240" s="165">
        <f t="shared" si="52"/>
        <v>0</v>
      </c>
      <c r="J240" s="197">
        <f t="shared" si="53"/>
        <v>0</v>
      </c>
      <c r="X240" s="195">
        <v>37</v>
      </c>
      <c r="Y240" s="165">
        <f t="shared" si="54"/>
        <v>0</v>
      </c>
      <c r="Z240" s="165">
        <f t="shared" si="55"/>
        <v>0</v>
      </c>
      <c r="AA240" s="165">
        <f t="shared" si="56"/>
        <v>0</v>
      </c>
      <c r="AB240" s="165">
        <f t="shared" si="57"/>
        <v>0</v>
      </c>
      <c r="AC240" s="165">
        <f t="shared" si="58"/>
        <v>0</v>
      </c>
      <c r="AD240" s="197">
        <f t="shared" si="59"/>
        <v>0</v>
      </c>
    </row>
    <row r="241" spans="4:30" ht="14.1" customHeight="1">
      <c r="D241" s="195">
        <v>38</v>
      </c>
      <c r="E241" s="165">
        <f t="shared" si="48"/>
        <v>0</v>
      </c>
      <c r="F241" s="165">
        <f t="shared" si="49"/>
        <v>0</v>
      </c>
      <c r="G241" s="165">
        <f t="shared" si="50"/>
        <v>0</v>
      </c>
      <c r="H241" s="165">
        <f t="shared" si="51"/>
        <v>0</v>
      </c>
      <c r="I241" s="165">
        <f t="shared" si="52"/>
        <v>0</v>
      </c>
      <c r="J241" s="197">
        <f t="shared" si="53"/>
        <v>0</v>
      </c>
      <c r="X241" s="195">
        <v>38</v>
      </c>
      <c r="Y241" s="165">
        <f t="shared" si="54"/>
        <v>0</v>
      </c>
      <c r="Z241" s="165">
        <f t="shared" si="55"/>
        <v>0</v>
      </c>
      <c r="AA241" s="165">
        <f t="shared" si="56"/>
        <v>0</v>
      </c>
      <c r="AB241" s="165">
        <f t="shared" si="57"/>
        <v>0</v>
      </c>
      <c r="AC241" s="165">
        <f t="shared" si="58"/>
        <v>0</v>
      </c>
      <c r="AD241" s="197">
        <f t="shared" si="59"/>
        <v>0</v>
      </c>
    </row>
    <row r="242" spans="4:30" ht="14.1" customHeight="1">
      <c r="D242" s="195">
        <v>39</v>
      </c>
      <c r="E242" s="165">
        <f t="shared" si="48"/>
        <v>0</v>
      </c>
      <c r="F242" s="165">
        <f t="shared" si="49"/>
        <v>0</v>
      </c>
      <c r="G242" s="165">
        <f t="shared" si="50"/>
        <v>0</v>
      </c>
      <c r="H242" s="165">
        <f t="shared" si="51"/>
        <v>0</v>
      </c>
      <c r="I242" s="165">
        <f t="shared" si="52"/>
        <v>0</v>
      </c>
      <c r="J242" s="197">
        <f t="shared" si="53"/>
        <v>0</v>
      </c>
      <c r="X242" s="195">
        <v>39</v>
      </c>
      <c r="Y242" s="165">
        <f t="shared" si="54"/>
        <v>0</v>
      </c>
      <c r="Z242" s="165">
        <f t="shared" si="55"/>
        <v>0</v>
      </c>
      <c r="AA242" s="165">
        <f t="shared" si="56"/>
        <v>0</v>
      </c>
      <c r="AB242" s="165">
        <f t="shared" si="57"/>
        <v>0</v>
      </c>
      <c r="AC242" s="165">
        <f t="shared" si="58"/>
        <v>0</v>
      </c>
      <c r="AD242" s="197">
        <f t="shared" si="59"/>
        <v>0</v>
      </c>
    </row>
    <row r="243" spans="4:30" ht="14.1" customHeight="1" thickBot="1">
      <c r="D243" s="196">
        <v>40</v>
      </c>
      <c r="E243" s="198">
        <f t="shared" si="48"/>
        <v>0</v>
      </c>
      <c r="F243" s="198">
        <f t="shared" si="49"/>
        <v>0</v>
      </c>
      <c r="G243" s="198">
        <f t="shared" si="50"/>
        <v>0</v>
      </c>
      <c r="H243" s="198">
        <f t="shared" si="51"/>
        <v>0</v>
      </c>
      <c r="I243" s="198">
        <f t="shared" si="52"/>
        <v>0</v>
      </c>
      <c r="J243" s="199">
        <f t="shared" si="53"/>
        <v>0</v>
      </c>
      <c r="X243" s="196">
        <v>40</v>
      </c>
      <c r="Y243" s="198">
        <f t="shared" si="54"/>
        <v>0</v>
      </c>
      <c r="Z243" s="198">
        <f t="shared" si="55"/>
        <v>0</v>
      </c>
      <c r="AA243" s="198">
        <f t="shared" si="56"/>
        <v>0</v>
      </c>
      <c r="AB243" s="198">
        <f t="shared" si="57"/>
        <v>0</v>
      </c>
      <c r="AC243" s="198">
        <f t="shared" si="58"/>
        <v>0</v>
      </c>
      <c r="AD243" s="199">
        <f t="shared" si="59"/>
        <v>0</v>
      </c>
    </row>
    <row r="245" spans="4:30" ht="14.1" customHeight="1" thickBot="1">
      <c r="D245" s="2" t="s">
        <v>598</v>
      </c>
      <c r="X245" s="2" t="s">
        <v>598</v>
      </c>
    </row>
    <row r="246" spans="4:30" ht="14.1" customHeight="1">
      <c r="D246" s="2199"/>
      <c r="E246" s="2200" t="s">
        <v>594</v>
      </c>
      <c r="F246" s="2200"/>
      <c r="G246" s="2200" t="s">
        <v>595</v>
      </c>
      <c r="H246" s="2200"/>
      <c r="I246" s="2200" t="s">
        <v>78</v>
      </c>
      <c r="J246" s="2239"/>
      <c r="X246" s="2199"/>
      <c r="Y246" s="2200" t="s">
        <v>594</v>
      </c>
      <c r="Z246" s="2200"/>
      <c r="AA246" s="2200" t="s">
        <v>595</v>
      </c>
      <c r="AB246" s="2200"/>
      <c r="AC246" s="2200" t="s">
        <v>78</v>
      </c>
      <c r="AD246" s="2239"/>
    </row>
    <row r="247" spans="4:30" ht="14.1" customHeight="1">
      <c r="D247" s="2238"/>
      <c r="E247" s="21" t="s">
        <v>354</v>
      </c>
      <c r="F247" s="21" t="s">
        <v>355</v>
      </c>
      <c r="G247" s="21" t="s">
        <v>354</v>
      </c>
      <c r="H247" s="21" t="s">
        <v>355</v>
      </c>
      <c r="I247" s="21" t="s">
        <v>354</v>
      </c>
      <c r="J247" s="194" t="s">
        <v>355</v>
      </c>
      <c r="X247" s="2238"/>
      <c r="Y247" s="21" t="s">
        <v>354</v>
      </c>
      <c r="Z247" s="21" t="s">
        <v>355</v>
      </c>
      <c r="AA247" s="21" t="s">
        <v>354</v>
      </c>
      <c r="AB247" s="21" t="s">
        <v>355</v>
      </c>
      <c r="AC247" s="21" t="s">
        <v>354</v>
      </c>
      <c r="AD247" s="194" t="s">
        <v>355</v>
      </c>
    </row>
    <row r="248" spans="4:30" ht="14.1" customHeight="1">
      <c r="D248" s="195">
        <v>1</v>
      </c>
      <c r="E248" s="165">
        <f t="shared" ref="E248:E287" si="60">IF($E$34&lt;&gt;"As",0,IF($E$29&lt;&gt;"歩 道",0,SUMIF($E$35,D248,$E$33)))</f>
        <v>0</v>
      </c>
      <c r="F248" s="165">
        <f t="shared" ref="F248:F287" si="61">IF($E$34&lt;&gt;"As",0,IF($E$29&lt;&gt;"車 道",0,SUMIF($E$35,D248,$E$33)))</f>
        <v>0</v>
      </c>
      <c r="G248" s="165">
        <f t="shared" ref="G248:G287" si="62">IF($E$34&lt;&gt;"Co",0,IF($E$29&lt;&gt;"歩 道",0,SUMIF($E$35,D248,$E$33)))</f>
        <v>0</v>
      </c>
      <c r="H248" s="165">
        <f t="shared" ref="H248:H287" si="63">IF($E$34&lt;&gt;"Co",0,IF($E$29&lt;&gt;"車 道",0,SUMIF($E$35,D248,$E$33)))</f>
        <v>0</v>
      </c>
      <c r="I248" s="165">
        <f t="shared" ref="I248:I287" si="64">IF($E$29&lt;&gt;"歩 道",0,SUMIF($E$38,D248,$E$33))</f>
        <v>0</v>
      </c>
      <c r="J248" s="197">
        <f t="shared" ref="J248:J287" si="65">IF($E$29&lt;&gt;"車 道",0,SUMIF($E$38,D248,$E$33))</f>
        <v>0</v>
      </c>
      <c r="X248" s="195">
        <v>1</v>
      </c>
      <c r="Y248" s="165">
        <f t="shared" ref="Y248:Y287" si="66">IF($Y$34&lt;&gt;"As",0,IF($Y$29&lt;&gt;"歩 道",0,SUMIF($Y$35,X248,$Y$33)))</f>
        <v>0</v>
      </c>
      <c r="Z248" s="165">
        <f t="shared" ref="Z248:Z287" si="67">IF($Y$34&lt;&gt;"As",0,IF($Y$29&lt;&gt;"車 道",0,SUMIF($Y$35,X248,$Y$33)))</f>
        <v>0</v>
      </c>
      <c r="AA248" s="165">
        <f t="shared" ref="AA248:AA287" si="68">IF($Y$34&lt;&gt;"Co",0,IF($Y$29&lt;&gt;"歩 道",0,SUMIF($Y$35,X248,$Y$33)))</f>
        <v>0</v>
      </c>
      <c r="AB248" s="165">
        <f t="shared" ref="AB248:AB287" si="69">IF($Y$34&lt;&gt;"Co",0,IF($Y$29&lt;&gt;"車 道",0,SUMIF($Y$35,X248,$Y$33)))</f>
        <v>0</v>
      </c>
      <c r="AC248" s="165">
        <f t="shared" ref="AC248:AC287" si="70">IF($Y$29&lt;&gt;"歩 道",0,SUMIF($Y$38,X248,$Y$33))</f>
        <v>0</v>
      </c>
      <c r="AD248" s="197">
        <f t="shared" ref="AD248:AD287" si="71">IF($Y$29&lt;&gt;"車 道",0,SUMIF($Y$38,X248,$Y$33))</f>
        <v>0</v>
      </c>
    </row>
    <row r="249" spans="4:30" ht="14.1" customHeight="1">
      <c r="D249" s="195">
        <v>2</v>
      </c>
      <c r="E249" s="165">
        <f t="shared" si="60"/>
        <v>0</v>
      </c>
      <c r="F249" s="165">
        <f t="shared" si="61"/>
        <v>0</v>
      </c>
      <c r="G249" s="165">
        <f t="shared" si="62"/>
        <v>0</v>
      </c>
      <c r="H249" s="165">
        <f t="shared" si="63"/>
        <v>0</v>
      </c>
      <c r="I249" s="165">
        <f t="shared" si="64"/>
        <v>0</v>
      </c>
      <c r="J249" s="197">
        <f t="shared" si="65"/>
        <v>0</v>
      </c>
      <c r="X249" s="195">
        <v>2</v>
      </c>
      <c r="Y249" s="165">
        <f t="shared" si="66"/>
        <v>0</v>
      </c>
      <c r="Z249" s="165">
        <f t="shared" si="67"/>
        <v>0</v>
      </c>
      <c r="AA249" s="165">
        <f t="shared" si="68"/>
        <v>0</v>
      </c>
      <c r="AB249" s="165">
        <f t="shared" si="69"/>
        <v>0</v>
      </c>
      <c r="AC249" s="165">
        <f t="shared" si="70"/>
        <v>0</v>
      </c>
      <c r="AD249" s="197">
        <f t="shared" si="71"/>
        <v>0</v>
      </c>
    </row>
    <row r="250" spans="4:30" ht="14.1" customHeight="1">
      <c r="D250" s="195">
        <v>3</v>
      </c>
      <c r="E250" s="165">
        <f t="shared" si="60"/>
        <v>0</v>
      </c>
      <c r="F250" s="165">
        <f t="shared" si="61"/>
        <v>0</v>
      </c>
      <c r="G250" s="165">
        <f t="shared" si="62"/>
        <v>0</v>
      </c>
      <c r="H250" s="165">
        <f t="shared" si="63"/>
        <v>0</v>
      </c>
      <c r="I250" s="165">
        <f t="shared" si="64"/>
        <v>0</v>
      </c>
      <c r="J250" s="197">
        <f t="shared" si="65"/>
        <v>0</v>
      </c>
      <c r="X250" s="195">
        <v>3</v>
      </c>
      <c r="Y250" s="165">
        <f t="shared" si="66"/>
        <v>0</v>
      </c>
      <c r="Z250" s="165">
        <f t="shared" si="67"/>
        <v>0</v>
      </c>
      <c r="AA250" s="165">
        <f t="shared" si="68"/>
        <v>0</v>
      </c>
      <c r="AB250" s="165">
        <f t="shared" si="69"/>
        <v>0</v>
      </c>
      <c r="AC250" s="165">
        <f t="shared" si="70"/>
        <v>0</v>
      </c>
      <c r="AD250" s="197">
        <f t="shared" si="71"/>
        <v>0</v>
      </c>
    </row>
    <row r="251" spans="4:30" ht="14.1" customHeight="1">
      <c r="D251" s="195">
        <v>4</v>
      </c>
      <c r="E251" s="165">
        <f t="shared" si="60"/>
        <v>0</v>
      </c>
      <c r="F251" s="165">
        <f t="shared" si="61"/>
        <v>0</v>
      </c>
      <c r="G251" s="165">
        <f t="shared" si="62"/>
        <v>0</v>
      </c>
      <c r="H251" s="165">
        <f t="shared" si="63"/>
        <v>0</v>
      </c>
      <c r="I251" s="165">
        <f t="shared" si="64"/>
        <v>0</v>
      </c>
      <c r="J251" s="197">
        <f t="shared" si="65"/>
        <v>0</v>
      </c>
      <c r="X251" s="195">
        <v>4</v>
      </c>
      <c r="Y251" s="165">
        <f t="shared" si="66"/>
        <v>0</v>
      </c>
      <c r="Z251" s="165">
        <f t="shared" si="67"/>
        <v>0</v>
      </c>
      <c r="AA251" s="165">
        <f t="shared" si="68"/>
        <v>0</v>
      </c>
      <c r="AB251" s="165">
        <f t="shared" si="69"/>
        <v>0</v>
      </c>
      <c r="AC251" s="165">
        <f t="shared" si="70"/>
        <v>0</v>
      </c>
      <c r="AD251" s="197">
        <f t="shared" si="71"/>
        <v>0</v>
      </c>
    </row>
    <row r="252" spans="4:30" ht="14.1" customHeight="1">
      <c r="D252" s="195">
        <v>5</v>
      </c>
      <c r="E252" s="165">
        <f t="shared" si="60"/>
        <v>0</v>
      </c>
      <c r="F252" s="165">
        <f t="shared" si="61"/>
        <v>0</v>
      </c>
      <c r="G252" s="165">
        <f t="shared" si="62"/>
        <v>0</v>
      </c>
      <c r="H252" s="165">
        <f t="shared" si="63"/>
        <v>0</v>
      </c>
      <c r="I252" s="165">
        <f t="shared" si="64"/>
        <v>0</v>
      </c>
      <c r="J252" s="197">
        <f t="shared" si="65"/>
        <v>0</v>
      </c>
      <c r="X252" s="195">
        <v>5</v>
      </c>
      <c r="Y252" s="165">
        <f t="shared" si="66"/>
        <v>0</v>
      </c>
      <c r="Z252" s="165">
        <f t="shared" si="67"/>
        <v>0</v>
      </c>
      <c r="AA252" s="165">
        <f t="shared" si="68"/>
        <v>0</v>
      </c>
      <c r="AB252" s="165">
        <f t="shared" si="69"/>
        <v>0</v>
      </c>
      <c r="AC252" s="165">
        <f t="shared" si="70"/>
        <v>0</v>
      </c>
      <c r="AD252" s="197">
        <f t="shared" si="71"/>
        <v>0</v>
      </c>
    </row>
    <row r="253" spans="4:30" ht="14.1" customHeight="1">
      <c r="D253" s="195">
        <v>6</v>
      </c>
      <c r="E253" s="165">
        <f t="shared" si="60"/>
        <v>0</v>
      </c>
      <c r="F253" s="165">
        <f t="shared" si="61"/>
        <v>0</v>
      </c>
      <c r="G253" s="165">
        <f t="shared" si="62"/>
        <v>0</v>
      </c>
      <c r="H253" s="165">
        <f t="shared" si="63"/>
        <v>0</v>
      </c>
      <c r="I253" s="165">
        <f t="shared" si="64"/>
        <v>0</v>
      </c>
      <c r="J253" s="197">
        <f t="shared" si="65"/>
        <v>0</v>
      </c>
      <c r="X253" s="195">
        <v>6</v>
      </c>
      <c r="Y253" s="165">
        <f t="shared" si="66"/>
        <v>0</v>
      </c>
      <c r="Z253" s="165">
        <f t="shared" si="67"/>
        <v>0</v>
      </c>
      <c r="AA253" s="165">
        <f t="shared" si="68"/>
        <v>0</v>
      </c>
      <c r="AB253" s="165">
        <f t="shared" si="69"/>
        <v>0</v>
      </c>
      <c r="AC253" s="165">
        <f t="shared" si="70"/>
        <v>0</v>
      </c>
      <c r="AD253" s="197">
        <f t="shared" si="71"/>
        <v>0</v>
      </c>
    </row>
    <row r="254" spans="4:30" ht="14.1" customHeight="1">
      <c r="D254" s="195">
        <v>7</v>
      </c>
      <c r="E254" s="165">
        <f t="shared" si="60"/>
        <v>0</v>
      </c>
      <c r="F254" s="165">
        <f t="shared" si="61"/>
        <v>0</v>
      </c>
      <c r="G254" s="165">
        <f t="shared" si="62"/>
        <v>0</v>
      </c>
      <c r="H254" s="165">
        <f t="shared" si="63"/>
        <v>0</v>
      </c>
      <c r="I254" s="165">
        <f t="shared" si="64"/>
        <v>0</v>
      </c>
      <c r="J254" s="197">
        <f t="shared" si="65"/>
        <v>0</v>
      </c>
      <c r="X254" s="195">
        <v>7</v>
      </c>
      <c r="Y254" s="165">
        <f t="shared" si="66"/>
        <v>0</v>
      </c>
      <c r="Z254" s="165">
        <f t="shared" si="67"/>
        <v>0</v>
      </c>
      <c r="AA254" s="165">
        <f t="shared" si="68"/>
        <v>0</v>
      </c>
      <c r="AB254" s="165">
        <f t="shared" si="69"/>
        <v>0</v>
      </c>
      <c r="AC254" s="165">
        <f t="shared" si="70"/>
        <v>0</v>
      </c>
      <c r="AD254" s="197">
        <f t="shared" si="71"/>
        <v>0</v>
      </c>
    </row>
    <row r="255" spans="4:30" ht="14.1" customHeight="1">
      <c r="D255" s="195">
        <v>8</v>
      </c>
      <c r="E255" s="165">
        <f t="shared" si="60"/>
        <v>0</v>
      </c>
      <c r="F255" s="165">
        <f t="shared" si="61"/>
        <v>0</v>
      </c>
      <c r="G255" s="165">
        <f t="shared" si="62"/>
        <v>0</v>
      </c>
      <c r="H255" s="165">
        <f t="shared" si="63"/>
        <v>0</v>
      </c>
      <c r="I255" s="165">
        <f t="shared" si="64"/>
        <v>0</v>
      </c>
      <c r="J255" s="197">
        <f t="shared" si="65"/>
        <v>0</v>
      </c>
      <c r="X255" s="195">
        <v>8</v>
      </c>
      <c r="Y255" s="165">
        <f t="shared" si="66"/>
        <v>0</v>
      </c>
      <c r="Z255" s="165">
        <f t="shared" si="67"/>
        <v>0</v>
      </c>
      <c r="AA255" s="165">
        <f t="shared" si="68"/>
        <v>0</v>
      </c>
      <c r="AB255" s="165">
        <f t="shared" si="69"/>
        <v>0</v>
      </c>
      <c r="AC255" s="165">
        <f t="shared" si="70"/>
        <v>0</v>
      </c>
      <c r="AD255" s="197">
        <f t="shared" si="71"/>
        <v>0</v>
      </c>
    </row>
    <row r="256" spans="4:30" ht="14.1" customHeight="1">
      <c r="D256" s="195">
        <v>9</v>
      </c>
      <c r="E256" s="165">
        <f t="shared" si="60"/>
        <v>0</v>
      </c>
      <c r="F256" s="165">
        <f t="shared" si="61"/>
        <v>0</v>
      </c>
      <c r="G256" s="165">
        <f t="shared" si="62"/>
        <v>0</v>
      </c>
      <c r="H256" s="165">
        <f t="shared" si="63"/>
        <v>0</v>
      </c>
      <c r="I256" s="165">
        <f t="shared" si="64"/>
        <v>0</v>
      </c>
      <c r="J256" s="197">
        <f t="shared" si="65"/>
        <v>0</v>
      </c>
      <c r="X256" s="195">
        <v>9</v>
      </c>
      <c r="Y256" s="165">
        <f t="shared" si="66"/>
        <v>0</v>
      </c>
      <c r="Z256" s="165">
        <f t="shared" si="67"/>
        <v>0</v>
      </c>
      <c r="AA256" s="165">
        <f t="shared" si="68"/>
        <v>0</v>
      </c>
      <c r="AB256" s="165">
        <f t="shared" si="69"/>
        <v>0</v>
      </c>
      <c r="AC256" s="165">
        <f t="shared" si="70"/>
        <v>0</v>
      </c>
      <c r="AD256" s="197">
        <f t="shared" si="71"/>
        <v>0</v>
      </c>
    </row>
    <row r="257" spans="4:30" ht="14.1" customHeight="1">
      <c r="D257" s="195">
        <v>10</v>
      </c>
      <c r="E257" s="165">
        <f t="shared" si="60"/>
        <v>0</v>
      </c>
      <c r="F257" s="165">
        <f t="shared" si="61"/>
        <v>0</v>
      </c>
      <c r="G257" s="165">
        <f t="shared" si="62"/>
        <v>0</v>
      </c>
      <c r="H257" s="165">
        <f t="shared" si="63"/>
        <v>0</v>
      </c>
      <c r="I257" s="165">
        <f t="shared" si="64"/>
        <v>0</v>
      </c>
      <c r="J257" s="197">
        <f t="shared" si="65"/>
        <v>0</v>
      </c>
      <c r="X257" s="195">
        <v>10</v>
      </c>
      <c r="Y257" s="165">
        <f t="shared" si="66"/>
        <v>0</v>
      </c>
      <c r="Z257" s="165">
        <f t="shared" si="67"/>
        <v>0</v>
      </c>
      <c r="AA257" s="165">
        <f t="shared" si="68"/>
        <v>0</v>
      </c>
      <c r="AB257" s="165">
        <f t="shared" si="69"/>
        <v>0</v>
      </c>
      <c r="AC257" s="165">
        <f t="shared" si="70"/>
        <v>0</v>
      </c>
      <c r="AD257" s="197">
        <f t="shared" si="71"/>
        <v>0</v>
      </c>
    </row>
    <row r="258" spans="4:30" ht="14.1" customHeight="1">
      <c r="D258" s="195">
        <v>11</v>
      </c>
      <c r="E258" s="165">
        <f t="shared" si="60"/>
        <v>0</v>
      </c>
      <c r="F258" s="165">
        <f t="shared" si="61"/>
        <v>0</v>
      </c>
      <c r="G258" s="165">
        <f t="shared" si="62"/>
        <v>0</v>
      </c>
      <c r="H258" s="165">
        <f t="shared" si="63"/>
        <v>0</v>
      </c>
      <c r="I258" s="165">
        <f t="shared" si="64"/>
        <v>0</v>
      </c>
      <c r="J258" s="197">
        <f t="shared" si="65"/>
        <v>0</v>
      </c>
      <c r="X258" s="195">
        <v>11</v>
      </c>
      <c r="Y258" s="165">
        <f t="shared" si="66"/>
        <v>0</v>
      </c>
      <c r="Z258" s="165">
        <f t="shared" si="67"/>
        <v>0</v>
      </c>
      <c r="AA258" s="165">
        <f t="shared" si="68"/>
        <v>0</v>
      </c>
      <c r="AB258" s="165">
        <f t="shared" si="69"/>
        <v>0</v>
      </c>
      <c r="AC258" s="165">
        <f t="shared" si="70"/>
        <v>0</v>
      </c>
      <c r="AD258" s="197">
        <f t="shared" si="71"/>
        <v>0</v>
      </c>
    </row>
    <row r="259" spans="4:30" ht="14.1" customHeight="1">
      <c r="D259" s="195">
        <v>12</v>
      </c>
      <c r="E259" s="165">
        <f t="shared" si="60"/>
        <v>0</v>
      </c>
      <c r="F259" s="165">
        <f t="shared" si="61"/>
        <v>0</v>
      </c>
      <c r="G259" s="165">
        <f t="shared" si="62"/>
        <v>0</v>
      </c>
      <c r="H259" s="165">
        <f t="shared" si="63"/>
        <v>0</v>
      </c>
      <c r="I259" s="165">
        <f t="shared" si="64"/>
        <v>0</v>
      </c>
      <c r="J259" s="197">
        <f t="shared" si="65"/>
        <v>0</v>
      </c>
      <c r="X259" s="195">
        <v>12</v>
      </c>
      <c r="Y259" s="165">
        <f t="shared" si="66"/>
        <v>0</v>
      </c>
      <c r="Z259" s="165">
        <f t="shared" si="67"/>
        <v>0</v>
      </c>
      <c r="AA259" s="165">
        <f t="shared" si="68"/>
        <v>0</v>
      </c>
      <c r="AB259" s="165">
        <f t="shared" si="69"/>
        <v>0</v>
      </c>
      <c r="AC259" s="165">
        <f t="shared" si="70"/>
        <v>0</v>
      </c>
      <c r="AD259" s="197">
        <f t="shared" si="71"/>
        <v>0</v>
      </c>
    </row>
    <row r="260" spans="4:30" ht="14.1" customHeight="1">
      <c r="D260" s="195">
        <v>13</v>
      </c>
      <c r="E260" s="165">
        <f t="shared" si="60"/>
        <v>0</v>
      </c>
      <c r="F260" s="165">
        <f t="shared" si="61"/>
        <v>0</v>
      </c>
      <c r="G260" s="165">
        <f t="shared" si="62"/>
        <v>0</v>
      </c>
      <c r="H260" s="165">
        <f t="shared" si="63"/>
        <v>0</v>
      </c>
      <c r="I260" s="165">
        <f t="shared" si="64"/>
        <v>0</v>
      </c>
      <c r="J260" s="197">
        <f t="shared" si="65"/>
        <v>0</v>
      </c>
      <c r="X260" s="195">
        <v>13</v>
      </c>
      <c r="Y260" s="165">
        <f t="shared" si="66"/>
        <v>0</v>
      </c>
      <c r="Z260" s="165">
        <f t="shared" si="67"/>
        <v>0</v>
      </c>
      <c r="AA260" s="165">
        <f t="shared" si="68"/>
        <v>0</v>
      </c>
      <c r="AB260" s="165">
        <f t="shared" si="69"/>
        <v>0</v>
      </c>
      <c r="AC260" s="165">
        <f t="shared" si="70"/>
        <v>0</v>
      </c>
      <c r="AD260" s="197">
        <f t="shared" si="71"/>
        <v>0</v>
      </c>
    </row>
    <row r="261" spans="4:30" ht="14.1" customHeight="1">
      <c r="D261" s="195">
        <v>14</v>
      </c>
      <c r="E261" s="165">
        <f t="shared" si="60"/>
        <v>0</v>
      </c>
      <c r="F261" s="165">
        <f t="shared" si="61"/>
        <v>0</v>
      </c>
      <c r="G261" s="165">
        <f t="shared" si="62"/>
        <v>0</v>
      </c>
      <c r="H261" s="165">
        <f t="shared" si="63"/>
        <v>0</v>
      </c>
      <c r="I261" s="165">
        <f t="shared" si="64"/>
        <v>0</v>
      </c>
      <c r="J261" s="197">
        <f t="shared" si="65"/>
        <v>0</v>
      </c>
      <c r="X261" s="195">
        <v>14</v>
      </c>
      <c r="Y261" s="165">
        <f t="shared" si="66"/>
        <v>0</v>
      </c>
      <c r="Z261" s="165">
        <f t="shared" si="67"/>
        <v>0</v>
      </c>
      <c r="AA261" s="165">
        <f t="shared" si="68"/>
        <v>0</v>
      </c>
      <c r="AB261" s="165">
        <f t="shared" si="69"/>
        <v>0</v>
      </c>
      <c r="AC261" s="165">
        <f t="shared" si="70"/>
        <v>0</v>
      </c>
      <c r="AD261" s="197">
        <f t="shared" si="71"/>
        <v>0</v>
      </c>
    </row>
    <row r="262" spans="4:30" ht="14.1" customHeight="1">
      <c r="D262" s="195">
        <v>15</v>
      </c>
      <c r="E262" s="165">
        <f t="shared" si="60"/>
        <v>0</v>
      </c>
      <c r="F262" s="165">
        <f t="shared" si="61"/>
        <v>0</v>
      </c>
      <c r="G262" s="165">
        <f t="shared" si="62"/>
        <v>0</v>
      </c>
      <c r="H262" s="165">
        <f t="shared" si="63"/>
        <v>0</v>
      </c>
      <c r="I262" s="165">
        <f t="shared" si="64"/>
        <v>0</v>
      </c>
      <c r="J262" s="197">
        <f t="shared" si="65"/>
        <v>0</v>
      </c>
      <c r="X262" s="195">
        <v>15</v>
      </c>
      <c r="Y262" s="165">
        <f t="shared" si="66"/>
        <v>0</v>
      </c>
      <c r="Z262" s="165">
        <f t="shared" si="67"/>
        <v>0</v>
      </c>
      <c r="AA262" s="165">
        <f t="shared" si="68"/>
        <v>0</v>
      </c>
      <c r="AB262" s="165">
        <f t="shared" si="69"/>
        <v>0</v>
      </c>
      <c r="AC262" s="165">
        <f t="shared" si="70"/>
        <v>0</v>
      </c>
      <c r="AD262" s="197">
        <f t="shared" si="71"/>
        <v>0</v>
      </c>
    </row>
    <row r="263" spans="4:30" ht="14.1" customHeight="1">
      <c r="D263" s="195">
        <v>16</v>
      </c>
      <c r="E263" s="165">
        <f t="shared" si="60"/>
        <v>0</v>
      </c>
      <c r="F263" s="165">
        <f t="shared" si="61"/>
        <v>0</v>
      </c>
      <c r="G263" s="165">
        <f t="shared" si="62"/>
        <v>0</v>
      </c>
      <c r="H263" s="165">
        <f t="shared" si="63"/>
        <v>0</v>
      </c>
      <c r="I263" s="165">
        <f t="shared" si="64"/>
        <v>0</v>
      </c>
      <c r="J263" s="197">
        <f t="shared" si="65"/>
        <v>0</v>
      </c>
      <c r="X263" s="195">
        <v>16</v>
      </c>
      <c r="Y263" s="165">
        <f t="shared" si="66"/>
        <v>0</v>
      </c>
      <c r="Z263" s="165">
        <f t="shared" si="67"/>
        <v>0</v>
      </c>
      <c r="AA263" s="165">
        <f t="shared" si="68"/>
        <v>0</v>
      </c>
      <c r="AB263" s="165">
        <f t="shared" si="69"/>
        <v>0</v>
      </c>
      <c r="AC263" s="165">
        <f t="shared" si="70"/>
        <v>0</v>
      </c>
      <c r="AD263" s="197">
        <f t="shared" si="71"/>
        <v>0</v>
      </c>
    </row>
    <row r="264" spans="4:30" ht="14.1" customHeight="1">
      <c r="D264" s="195">
        <v>17</v>
      </c>
      <c r="E264" s="165">
        <f t="shared" si="60"/>
        <v>0</v>
      </c>
      <c r="F264" s="165">
        <f t="shared" si="61"/>
        <v>0</v>
      </c>
      <c r="G264" s="165">
        <f t="shared" si="62"/>
        <v>0</v>
      </c>
      <c r="H264" s="165">
        <f t="shared" si="63"/>
        <v>0</v>
      </c>
      <c r="I264" s="165">
        <f t="shared" si="64"/>
        <v>0</v>
      </c>
      <c r="J264" s="197">
        <f t="shared" si="65"/>
        <v>0</v>
      </c>
      <c r="X264" s="195">
        <v>17</v>
      </c>
      <c r="Y264" s="165">
        <f t="shared" si="66"/>
        <v>0</v>
      </c>
      <c r="Z264" s="165">
        <f t="shared" si="67"/>
        <v>0</v>
      </c>
      <c r="AA264" s="165">
        <f t="shared" si="68"/>
        <v>0</v>
      </c>
      <c r="AB264" s="165">
        <f t="shared" si="69"/>
        <v>0</v>
      </c>
      <c r="AC264" s="165">
        <f t="shared" si="70"/>
        <v>0</v>
      </c>
      <c r="AD264" s="197">
        <f t="shared" si="71"/>
        <v>0</v>
      </c>
    </row>
    <row r="265" spans="4:30" ht="14.1" customHeight="1">
      <c r="D265" s="195">
        <v>18</v>
      </c>
      <c r="E265" s="165">
        <f t="shared" si="60"/>
        <v>0</v>
      </c>
      <c r="F265" s="165">
        <f t="shared" si="61"/>
        <v>0</v>
      </c>
      <c r="G265" s="165">
        <f t="shared" si="62"/>
        <v>0</v>
      </c>
      <c r="H265" s="165">
        <f t="shared" si="63"/>
        <v>0</v>
      </c>
      <c r="I265" s="165">
        <f t="shared" si="64"/>
        <v>0</v>
      </c>
      <c r="J265" s="197">
        <f t="shared" si="65"/>
        <v>0</v>
      </c>
      <c r="X265" s="195">
        <v>18</v>
      </c>
      <c r="Y265" s="165">
        <f t="shared" si="66"/>
        <v>0</v>
      </c>
      <c r="Z265" s="165">
        <f t="shared" si="67"/>
        <v>0</v>
      </c>
      <c r="AA265" s="165">
        <f t="shared" si="68"/>
        <v>0</v>
      </c>
      <c r="AB265" s="165">
        <f t="shared" si="69"/>
        <v>0</v>
      </c>
      <c r="AC265" s="165">
        <f t="shared" si="70"/>
        <v>0</v>
      </c>
      <c r="AD265" s="197">
        <f t="shared" si="71"/>
        <v>0</v>
      </c>
    </row>
    <row r="266" spans="4:30" ht="14.1" customHeight="1">
      <c r="D266" s="195">
        <v>19</v>
      </c>
      <c r="E266" s="165">
        <f t="shared" si="60"/>
        <v>0</v>
      </c>
      <c r="F266" s="165">
        <f t="shared" si="61"/>
        <v>0</v>
      </c>
      <c r="G266" s="165">
        <f t="shared" si="62"/>
        <v>0</v>
      </c>
      <c r="H266" s="165">
        <f t="shared" si="63"/>
        <v>0</v>
      </c>
      <c r="I266" s="165">
        <f t="shared" si="64"/>
        <v>0</v>
      </c>
      <c r="J266" s="197">
        <f t="shared" si="65"/>
        <v>0</v>
      </c>
      <c r="X266" s="195">
        <v>19</v>
      </c>
      <c r="Y266" s="165">
        <f t="shared" si="66"/>
        <v>0</v>
      </c>
      <c r="Z266" s="165">
        <f t="shared" si="67"/>
        <v>0</v>
      </c>
      <c r="AA266" s="165">
        <f t="shared" si="68"/>
        <v>0</v>
      </c>
      <c r="AB266" s="165">
        <f t="shared" si="69"/>
        <v>0</v>
      </c>
      <c r="AC266" s="165">
        <f t="shared" si="70"/>
        <v>0</v>
      </c>
      <c r="AD266" s="197">
        <f t="shared" si="71"/>
        <v>0</v>
      </c>
    </row>
    <row r="267" spans="4:30" ht="14.1" customHeight="1">
      <c r="D267" s="195">
        <v>20</v>
      </c>
      <c r="E267" s="165">
        <f t="shared" si="60"/>
        <v>0</v>
      </c>
      <c r="F267" s="165">
        <f t="shared" si="61"/>
        <v>0</v>
      </c>
      <c r="G267" s="165">
        <f t="shared" si="62"/>
        <v>0</v>
      </c>
      <c r="H267" s="165">
        <f t="shared" si="63"/>
        <v>0</v>
      </c>
      <c r="I267" s="165">
        <f t="shared" si="64"/>
        <v>0</v>
      </c>
      <c r="J267" s="197">
        <f t="shared" si="65"/>
        <v>0</v>
      </c>
      <c r="X267" s="195">
        <v>20</v>
      </c>
      <c r="Y267" s="165">
        <f t="shared" si="66"/>
        <v>0</v>
      </c>
      <c r="Z267" s="165">
        <f t="shared" si="67"/>
        <v>0</v>
      </c>
      <c r="AA267" s="165">
        <f t="shared" si="68"/>
        <v>0</v>
      </c>
      <c r="AB267" s="165">
        <f t="shared" si="69"/>
        <v>0</v>
      </c>
      <c r="AC267" s="165">
        <f t="shared" si="70"/>
        <v>0</v>
      </c>
      <c r="AD267" s="197">
        <f t="shared" si="71"/>
        <v>0</v>
      </c>
    </row>
    <row r="268" spans="4:30" ht="14.1" customHeight="1">
      <c r="D268" s="195">
        <v>21</v>
      </c>
      <c r="E268" s="165">
        <f t="shared" si="60"/>
        <v>0</v>
      </c>
      <c r="F268" s="165">
        <f t="shared" si="61"/>
        <v>0</v>
      </c>
      <c r="G268" s="165">
        <f t="shared" si="62"/>
        <v>0</v>
      </c>
      <c r="H268" s="165">
        <f t="shared" si="63"/>
        <v>0</v>
      </c>
      <c r="I268" s="165">
        <f t="shared" si="64"/>
        <v>0</v>
      </c>
      <c r="J268" s="197">
        <f t="shared" si="65"/>
        <v>0</v>
      </c>
      <c r="X268" s="195">
        <v>21</v>
      </c>
      <c r="Y268" s="165">
        <f t="shared" si="66"/>
        <v>0</v>
      </c>
      <c r="Z268" s="165">
        <f t="shared" si="67"/>
        <v>0</v>
      </c>
      <c r="AA268" s="165">
        <f t="shared" si="68"/>
        <v>0</v>
      </c>
      <c r="AB268" s="165">
        <f t="shared" si="69"/>
        <v>0</v>
      </c>
      <c r="AC268" s="165">
        <f t="shared" si="70"/>
        <v>0</v>
      </c>
      <c r="AD268" s="197">
        <f t="shared" si="71"/>
        <v>0</v>
      </c>
    </row>
    <row r="269" spans="4:30" ht="14.1" customHeight="1">
      <c r="D269" s="195">
        <v>22</v>
      </c>
      <c r="E269" s="165">
        <f t="shared" si="60"/>
        <v>0</v>
      </c>
      <c r="F269" s="165">
        <f t="shared" si="61"/>
        <v>0</v>
      </c>
      <c r="G269" s="165">
        <f t="shared" si="62"/>
        <v>0</v>
      </c>
      <c r="H269" s="165">
        <f t="shared" si="63"/>
        <v>0</v>
      </c>
      <c r="I269" s="165">
        <f t="shared" si="64"/>
        <v>0</v>
      </c>
      <c r="J269" s="197">
        <f t="shared" si="65"/>
        <v>0</v>
      </c>
      <c r="X269" s="195">
        <v>22</v>
      </c>
      <c r="Y269" s="165">
        <f t="shared" si="66"/>
        <v>0</v>
      </c>
      <c r="Z269" s="165">
        <f t="shared" si="67"/>
        <v>0</v>
      </c>
      <c r="AA269" s="165">
        <f t="shared" si="68"/>
        <v>0</v>
      </c>
      <c r="AB269" s="165">
        <f t="shared" si="69"/>
        <v>0</v>
      </c>
      <c r="AC269" s="165">
        <f t="shared" si="70"/>
        <v>0</v>
      </c>
      <c r="AD269" s="197">
        <f t="shared" si="71"/>
        <v>0</v>
      </c>
    </row>
    <row r="270" spans="4:30" ht="14.1" customHeight="1">
      <c r="D270" s="195">
        <v>23</v>
      </c>
      <c r="E270" s="165">
        <f t="shared" si="60"/>
        <v>0</v>
      </c>
      <c r="F270" s="165">
        <f t="shared" si="61"/>
        <v>0</v>
      </c>
      <c r="G270" s="165">
        <f t="shared" si="62"/>
        <v>0</v>
      </c>
      <c r="H270" s="165">
        <f t="shared" si="63"/>
        <v>0</v>
      </c>
      <c r="I270" s="165">
        <f t="shared" si="64"/>
        <v>0</v>
      </c>
      <c r="J270" s="197">
        <f t="shared" si="65"/>
        <v>0</v>
      </c>
      <c r="X270" s="195">
        <v>23</v>
      </c>
      <c r="Y270" s="165">
        <f t="shared" si="66"/>
        <v>0</v>
      </c>
      <c r="Z270" s="165">
        <f t="shared" si="67"/>
        <v>0</v>
      </c>
      <c r="AA270" s="165">
        <f t="shared" si="68"/>
        <v>0</v>
      </c>
      <c r="AB270" s="165">
        <f t="shared" si="69"/>
        <v>0</v>
      </c>
      <c r="AC270" s="165">
        <f t="shared" si="70"/>
        <v>0</v>
      </c>
      <c r="AD270" s="197">
        <f t="shared" si="71"/>
        <v>0</v>
      </c>
    </row>
    <row r="271" spans="4:30" ht="14.1" customHeight="1">
      <c r="D271" s="195">
        <v>24</v>
      </c>
      <c r="E271" s="165">
        <f t="shared" si="60"/>
        <v>0</v>
      </c>
      <c r="F271" s="165">
        <f t="shared" si="61"/>
        <v>0</v>
      </c>
      <c r="G271" s="165">
        <f t="shared" si="62"/>
        <v>0</v>
      </c>
      <c r="H271" s="165">
        <f t="shared" si="63"/>
        <v>0</v>
      </c>
      <c r="I271" s="165">
        <f t="shared" si="64"/>
        <v>0</v>
      </c>
      <c r="J271" s="197">
        <f t="shared" si="65"/>
        <v>0</v>
      </c>
      <c r="X271" s="195">
        <v>24</v>
      </c>
      <c r="Y271" s="165">
        <f t="shared" si="66"/>
        <v>0</v>
      </c>
      <c r="Z271" s="165">
        <f t="shared" si="67"/>
        <v>0</v>
      </c>
      <c r="AA271" s="165">
        <f t="shared" si="68"/>
        <v>0</v>
      </c>
      <c r="AB271" s="165">
        <f t="shared" si="69"/>
        <v>0</v>
      </c>
      <c r="AC271" s="165">
        <f t="shared" si="70"/>
        <v>0</v>
      </c>
      <c r="AD271" s="197">
        <f t="shared" si="71"/>
        <v>0</v>
      </c>
    </row>
    <row r="272" spans="4:30" ht="14.1" customHeight="1">
      <c r="D272" s="195">
        <v>25</v>
      </c>
      <c r="E272" s="165">
        <f t="shared" si="60"/>
        <v>0</v>
      </c>
      <c r="F272" s="165">
        <f t="shared" si="61"/>
        <v>0</v>
      </c>
      <c r="G272" s="165">
        <f t="shared" si="62"/>
        <v>0</v>
      </c>
      <c r="H272" s="165">
        <f t="shared" si="63"/>
        <v>0</v>
      </c>
      <c r="I272" s="165">
        <f t="shared" si="64"/>
        <v>0</v>
      </c>
      <c r="J272" s="197">
        <f t="shared" si="65"/>
        <v>0</v>
      </c>
      <c r="X272" s="195">
        <v>25</v>
      </c>
      <c r="Y272" s="165">
        <f t="shared" si="66"/>
        <v>0</v>
      </c>
      <c r="Z272" s="165">
        <f t="shared" si="67"/>
        <v>0</v>
      </c>
      <c r="AA272" s="165">
        <f t="shared" si="68"/>
        <v>0</v>
      </c>
      <c r="AB272" s="165">
        <f t="shared" si="69"/>
        <v>0</v>
      </c>
      <c r="AC272" s="165">
        <f t="shared" si="70"/>
        <v>0</v>
      </c>
      <c r="AD272" s="197">
        <f t="shared" si="71"/>
        <v>0</v>
      </c>
    </row>
    <row r="273" spans="4:30" ht="14.1" customHeight="1">
      <c r="D273" s="195">
        <v>26</v>
      </c>
      <c r="E273" s="165">
        <f t="shared" si="60"/>
        <v>0</v>
      </c>
      <c r="F273" s="165">
        <f t="shared" si="61"/>
        <v>0</v>
      </c>
      <c r="G273" s="165">
        <f t="shared" si="62"/>
        <v>0</v>
      </c>
      <c r="H273" s="165">
        <f t="shared" si="63"/>
        <v>0</v>
      </c>
      <c r="I273" s="165">
        <f t="shared" si="64"/>
        <v>0</v>
      </c>
      <c r="J273" s="197">
        <f t="shared" si="65"/>
        <v>0</v>
      </c>
      <c r="X273" s="195">
        <v>26</v>
      </c>
      <c r="Y273" s="165">
        <f t="shared" si="66"/>
        <v>0</v>
      </c>
      <c r="Z273" s="165">
        <f t="shared" si="67"/>
        <v>0</v>
      </c>
      <c r="AA273" s="165">
        <f t="shared" si="68"/>
        <v>0</v>
      </c>
      <c r="AB273" s="165">
        <f t="shared" si="69"/>
        <v>0</v>
      </c>
      <c r="AC273" s="165">
        <f t="shared" si="70"/>
        <v>0</v>
      </c>
      <c r="AD273" s="197">
        <f t="shared" si="71"/>
        <v>0</v>
      </c>
    </row>
    <row r="274" spans="4:30" ht="14.1" customHeight="1">
      <c r="D274" s="195">
        <v>27</v>
      </c>
      <c r="E274" s="165">
        <f t="shared" si="60"/>
        <v>0</v>
      </c>
      <c r="F274" s="165">
        <f t="shared" si="61"/>
        <v>0</v>
      </c>
      <c r="G274" s="165">
        <f t="shared" si="62"/>
        <v>0</v>
      </c>
      <c r="H274" s="165">
        <f t="shared" si="63"/>
        <v>0</v>
      </c>
      <c r="I274" s="165">
        <f t="shared" si="64"/>
        <v>0</v>
      </c>
      <c r="J274" s="197">
        <f t="shared" si="65"/>
        <v>0</v>
      </c>
      <c r="X274" s="195">
        <v>27</v>
      </c>
      <c r="Y274" s="165">
        <f t="shared" si="66"/>
        <v>0</v>
      </c>
      <c r="Z274" s="165">
        <f t="shared" si="67"/>
        <v>0</v>
      </c>
      <c r="AA274" s="165">
        <f t="shared" si="68"/>
        <v>0</v>
      </c>
      <c r="AB274" s="165">
        <f t="shared" si="69"/>
        <v>0</v>
      </c>
      <c r="AC274" s="165">
        <f t="shared" si="70"/>
        <v>0</v>
      </c>
      <c r="AD274" s="197">
        <f t="shared" si="71"/>
        <v>0</v>
      </c>
    </row>
    <row r="275" spans="4:30" ht="14.1" customHeight="1">
      <c r="D275" s="195">
        <v>28</v>
      </c>
      <c r="E275" s="165">
        <f t="shared" si="60"/>
        <v>0</v>
      </c>
      <c r="F275" s="165">
        <f t="shared" si="61"/>
        <v>0</v>
      </c>
      <c r="G275" s="165">
        <f t="shared" si="62"/>
        <v>0</v>
      </c>
      <c r="H275" s="165">
        <f t="shared" si="63"/>
        <v>0</v>
      </c>
      <c r="I275" s="165">
        <f t="shared" si="64"/>
        <v>0</v>
      </c>
      <c r="J275" s="197">
        <f t="shared" si="65"/>
        <v>0</v>
      </c>
      <c r="X275" s="195">
        <v>28</v>
      </c>
      <c r="Y275" s="165">
        <f t="shared" si="66"/>
        <v>0</v>
      </c>
      <c r="Z275" s="165">
        <f t="shared" si="67"/>
        <v>0</v>
      </c>
      <c r="AA275" s="165">
        <f t="shared" si="68"/>
        <v>0</v>
      </c>
      <c r="AB275" s="165">
        <f t="shared" si="69"/>
        <v>0</v>
      </c>
      <c r="AC275" s="165">
        <f t="shared" si="70"/>
        <v>0</v>
      </c>
      <c r="AD275" s="197">
        <f t="shared" si="71"/>
        <v>0</v>
      </c>
    </row>
    <row r="276" spans="4:30" ht="14.1" customHeight="1">
      <c r="D276" s="195">
        <v>29</v>
      </c>
      <c r="E276" s="165">
        <f t="shared" si="60"/>
        <v>0</v>
      </c>
      <c r="F276" s="165">
        <f t="shared" si="61"/>
        <v>0</v>
      </c>
      <c r="G276" s="165">
        <f t="shared" si="62"/>
        <v>0</v>
      </c>
      <c r="H276" s="165">
        <f t="shared" si="63"/>
        <v>0</v>
      </c>
      <c r="I276" s="165">
        <f t="shared" si="64"/>
        <v>0</v>
      </c>
      <c r="J276" s="197">
        <f t="shared" si="65"/>
        <v>0</v>
      </c>
      <c r="X276" s="195">
        <v>29</v>
      </c>
      <c r="Y276" s="165">
        <f t="shared" si="66"/>
        <v>0</v>
      </c>
      <c r="Z276" s="165">
        <f t="shared" si="67"/>
        <v>0</v>
      </c>
      <c r="AA276" s="165">
        <f t="shared" si="68"/>
        <v>0</v>
      </c>
      <c r="AB276" s="165">
        <f t="shared" si="69"/>
        <v>0</v>
      </c>
      <c r="AC276" s="165">
        <f t="shared" si="70"/>
        <v>0</v>
      </c>
      <c r="AD276" s="197">
        <f t="shared" si="71"/>
        <v>0</v>
      </c>
    </row>
    <row r="277" spans="4:30" ht="14.1" customHeight="1">
      <c r="D277" s="195">
        <v>30</v>
      </c>
      <c r="E277" s="165">
        <f t="shared" si="60"/>
        <v>0</v>
      </c>
      <c r="F277" s="165">
        <f t="shared" si="61"/>
        <v>0</v>
      </c>
      <c r="G277" s="165">
        <f t="shared" si="62"/>
        <v>0</v>
      </c>
      <c r="H277" s="165">
        <f t="shared" si="63"/>
        <v>0</v>
      </c>
      <c r="I277" s="165">
        <f t="shared" si="64"/>
        <v>0</v>
      </c>
      <c r="J277" s="197">
        <f t="shared" si="65"/>
        <v>0</v>
      </c>
      <c r="X277" s="195">
        <v>30</v>
      </c>
      <c r="Y277" s="165">
        <f t="shared" si="66"/>
        <v>0</v>
      </c>
      <c r="Z277" s="165">
        <f t="shared" si="67"/>
        <v>0</v>
      </c>
      <c r="AA277" s="165">
        <f t="shared" si="68"/>
        <v>0</v>
      </c>
      <c r="AB277" s="165">
        <f t="shared" si="69"/>
        <v>0</v>
      </c>
      <c r="AC277" s="165">
        <f t="shared" si="70"/>
        <v>0</v>
      </c>
      <c r="AD277" s="197">
        <f t="shared" si="71"/>
        <v>0</v>
      </c>
    </row>
    <row r="278" spans="4:30" ht="14.1" customHeight="1">
      <c r="D278" s="195">
        <v>31</v>
      </c>
      <c r="E278" s="165">
        <f t="shared" si="60"/>
        <v>0</v>
      </c>
      <c r="F278" s="165">
        <f t="shared" si="61"/>
        <v>0</v>
      </c>
      <c r="G278" s="165">
        <f t="shared" si="62"/>
        <v>0</v>
      </c>
      <c r="H278" s="165">
        <f t="shared" si="63"/>
        <v>0</v>
      </c>
      <c r="I278" s="165">
        <f t="shared" si="64"/>
        <v>0</v>
      </c>
      <c r="J278" s="197">
        <f t="shared" si="65"/>
        <v>0</v>
      </c>
      <c r="X278" s="195">
        <v>31</v>
      </c>
      <c r="Y278" s="165">
        <f t="shared" si="66"/>
        <v>0</v>
      </c>
      <c r="Z278" s="165">
        <f t="shared" si="67"/>
        <v>0</v>
      </c>
      <c r="AA278" s="165">
        <f t="shared" si="68"/>
        <v>0</v>
      </c>
      <c r="AB278" s="165">
        <f t="shared" si="69"/>
        <v>0</v>
      </c>
      <c r="AC278" s="165">
        <f t="shared" si="70"/>
        <v>0</v>
      </c>
      <c r="AD278" s="197">
        <f t="shared" si="71"/>
        <v>0</v>
      </c>
    </row>
    <row r="279" spans="4:30" ht="14.1" customHeight="1">
      <c r="D279" s="195">
        <v>32</v>
      </c>
      <c r="E279" s="165">
        <f t="shared" si="60"/>
        <v>0</v>
      </c>
      <c r="F279" s="165">
        <f t="shared" si="61"/>
        <v>0</v>
      </c>
      <c r="G279" s="165">
        <f t="shared" si="62"/>
        <v>0</v>
      </c>
      <c r="H279" s="165">
        <f t="shared" si="63"/>
        <v>0</v>
      </c>
      <c r="I279" s="165">
        <f t="shared" si="64"/>
        <v>0</v>
      </c>
      <c r="J279" s="197">
        <f t="shared" si="65"/>
        <v>0</v>
      </c>
      <c r="X279" s="195">
        <v>32</v>
      </c>
      <c r="Y279" s="165">
        <f t="shared" si="66"/>
        <v>0</v>
      </c>
      <c r="Z279" s="165">
        <f t="shared" si="67"/>
        <v>0</v>
      </c>
      <c r="AA279" s="165">
        <f t="shared" si="68"/>
        <v>0</v>
      </c>
      <c r="AB279" s="165">
        <f t="shared" si="69"/>
        <v>0</v>
      </c>
      <c r="AC279" s="165">
        <f t="shared" si="70"/>
        <v>0</v>
      </c>
      <c r="AD279" s="197">
        <f t="shared" si="71"/>
        <v>0</v>
      </c>
    </row>
    <row r="280" spans="4:30" ht="14.1" customHeight="1">
      <c r="D280" s="195">
        <v>33</v>
      </c>
      <c r="E280" s="165">
        <f t="shared" si="60"/>
        <v>0</v>
      </c>
      <c r="F280" s="165">
        <f t="shared" si="61"/>
        <v>0</v>
      </c>
      <c r="G280" s="165">
        <f t="shared" si="62"/>
        <v>0</v>
      </c>
      <c r="H280" s="165">
        <f t="shared" si="63"/>
        <v>0</v>
      </c>
      <c r="I280" s="165">
        <f t="shared" si="64"/>
        <v>0</v>
      </c>
      <c r="J280" s="197">
        <f t="shared" si="65"/>
        <v>0</v>
      </c>
      <c r="X280" s="195">
        <v>33</v>
      </c>
      <c r="Y280" s="165">
        <f t="shared" si="66"/>
        <v>0</v>
      </c>
      <c r="Z280" s="165">
        <f t="shared" si="67"/>
        <v>0</v>
      </c>
      <c r="AA280" s="165">
        <f t="shared" si="68"/>
        <v>0</v>
      </c>
      <c r="AB280" s="165">
        <f t="shared" si="69"/>
        <v>0</v>
      </c>
      <c r="AC280" s="165">
        <f t="shared" si="70"/>
        <v>0</v>
      </c>
      <c r="AD280" s="197">
        <f t="shared" si="71"/>
        <v>0</v>
      </c>
    </row>
    <row r="281" spans="4:30" ht="14.1" customHeight="1">
      <c r="D281" s="195">
        <v>34</v>
      </c>
      <c r="E281" s="165">
        <f t="shared" si="60"/>
        <v>0</v>
      </c>
      <c r="F281" s="165">
        <f t="shared" si="61"/>
        <v>0</v>
      </c>
      <c r="G281" s="165">
        <f t="shared" si="62"/>
        <v>0</v>
      </c>
      <c r="H281" s="165">
        <f t="shared" si="63"/>
        <v>0</v>
      </c>
      <c r="I281" s="165">
        <f t="shared" si="64"/>
        <v>0</v>
      </c>
      <c r="J281" s="197">
        <f t="shared" si="65"/>
        <v>0</v>
      </c>
      <c r="X281" s="195">
        <v>34</v>
      </c>
      <c r="Y281" s="165">
        <f t="shared" si="66"/>
        <v>0</v>
      </c>
      <c r="Z281" s="165">
        <f t="shared" si="67"/>
        <v>0</v>
      </c>
      <c r="AA281" s="165">
        <f t="shared" si="68"/>
        <v>0</v>
      </c>
      <c r="AB281" s="165">
        <f t="shared" si="69"/>
        <v>0</v>
      </c>
      <c r="AC281" s="165">
        <f t="shared" si="70"/>
        <v>0</v>
      </c>
      <c r="AD281" s="197">
        <f t="shared" si="71"/>
        <v>0</v>
      </c>
    </row>
    <row r="282" spans="4:30" ht="14.1" customHeight="1">
      <c r="D282" s="195">
        <v>35</v>
      </c>
      <c r="E282" s="165">
        <f t="shared" si="60"/>
        <v>0</v>
      </c>
      <c r="F282" s="165">
        <f t="shared" si="61"/>
        <v>0</v>
      </c>
      <c r="G282" s="165">
        <f t="shared" si="62"/>
        <v>0</v>
      </c>
      <c r="H282" s="165">
        <f t="shared" si="63"/>
        <v>0</v>
      </c>
      <c r="I282" s="165">
        <f t="shared" si="64"/>
        <v>0</v>
      </c>
      <c r="J282" s="197">
        <f t="shared" si="65"/>
        <v>0</v>
      </c>
      <c r="X282" s="195">
        <v>35</v>
      </c>
      <c r="Y282" s="165">
        <f t="shared" si="66"/>
        <v>0</v>
      </c>
      <c r="Z282" s="165">
        <f t="shared" si="67"/>
        <v>0</v>
      </c>
      <c r="AA282" s="165">
        <f t="shared" si="68"/>
        <v>0</v>
      </c>
      <c r="AB282" s="165">
        <f t="shared" si="69"/>
        <v>0</v>
      </c>
      <c r="AC282" s="165">
        <f t="shared" si="70"/>
        <v>0</v>
      </c>
      <c r="AD282" s="197">
        <f t="shared" si="71"/>
        <v>0</v>
      </c>
    </row>
    <row r="283" spans="4:30" ht="14.1" customHeight="1">
      <c r="D283" s="195">
        <v>36</v>
      </c>
      <c r="E283" s="165">
        <f t="shared" si="60"/>
        <v>0</v>
      </c>
      <c r="F283" s="165">
        <f t="shared" si="61"/>
        <v>0</v>
      </c>
      <c r="G283" s="165">
        <f t="shared" si="62"/>
        <v>0</v>
      </c>
      <c r="H283" s="165">
        <f t="shared" si="63"/>
        <v>0</v>
      </c>
      <c r="I283" s="165">
        <f t="shared" si="64"/>
        <v>0</v>
      </c>
      <c r="J283" s="197">
        <f t="shared" si="65"/>
        <v>0</v>
      </c>
      <c r="X283" s="195">
        <v>36</v>
      </c>
      <c r="Y283" s="165">
        <f t="shared" si="66"/>
        <v>0</v>
      </c>
      <c r="Z283" s="165">
        <f t="shared" si="67"/>
        <v>0</v>
      </c>
      <c r="AA283" s="165">
        <f t="shared" si="68"/>
        <v>0</v>
      </c>
      <c r="AB283" s="165">
        <f t="shared" si="69"/>
        <v>0</v>
      </c>
      <c r="AC283" s="165">
        <f t="shared" si="70"/>
        <v>0</v>
      </c>
      <c r="AD283" s="197">
        <f t="shared" si="71"/>
        <v>0</v>
      </c>
    </row>
    <row r="284" spans="4:30" ht="14.1" customHeight="1">
      <c r="D284" s="195">
        <v>37</v>
      </c>
      <c r="E284" s="165">
        <f t="shared" si="60"/>
        <v>0</v>
      </c>
      <c r="F284" s="165">
        <f t="shared" si="61"/>
        <v>0</v>
      </c>
      <c r="G284" s="165">
        <f t="shared" si="62"/>
        <v>0</v>
      </c>
      <c r="H284" s="165">
        <f t="shared" si="63"/>
        <v>0</v>
      </c>
      <c r="I284" s="165">
        <f t="shared" si="64"/>
        <v>0</v>
      </c>
      <c r="J284" s="197">
        <f t="shared" si="65"/>
        <v>0</v>
      </c>
      <c r="X284" s="195">
        <v>37</v>
      </c>
      <c r="Y284" s="165">
        <f t="shared" si="66"/>
        <v>0</v>
      </c>
      <c r="Z284" s="165">
        <f t="shared" si="67"/>
        <v>0</v>
      </c>
      <c r="AA284" s="165">
        <f t="shared" si="68"/>
        <v>0</v>
      </c>
      <c r="AB284" s="165">
        <f t="shared" si="69"/>
        <v>0</v>
      </c>
      <c r="AC284" s="165">
        <f t="shared" si="70"/>
        <v>0</v>
      </c>
      <c r="AD284" s="197">
        <f t="shared" si="71"/>
        <v>0</v>
      </c>
    </row>
    <row r="285" spans="4:30" ht="14.1" customHeight="1">
      <c r="D285" s="195">
        <v>38</v>
      </c>
      <c r="E285" s="165">
        <f t="shared" si="60"/>
        <v>0</v>
      </c>
      <c r="F285" s="165">
        <f t="shared" si="61"/>
        <v>0</v>
      </c>
      <c r="G285" s="165">
        <f t="shared" si="62"/>
        <v>0</v>
      </c>
      <c r="H285" s="165">
        <f t="shared" si="63"/>
        <v>0</v>
      </c>
      <c r="I285" s="165">
        <f t="shared" si="64"/>
        <v>0</v>
      </c>
      <c r="J285" s="197">
        <f t="shared" si="65"/>
        <v>0</v>
      </c>
      <c r="X285" s="195">
        <v>38</v>
      </c>
      <c r="Y285" s="165">
        <f t="shared" si="66"/>
        <v>0</v>
      </c>
      <c r="Z285" s="165">
        <f t="shared" si="67"/>
        <v>0</v>
      </c>
      <c r="AA285" s="165">
        <f t="shared" si="68"/>
        <v>0</v>
      </c>
      <c r="AB285" s="165">
        <f t="shared" si="69"/>
        <v>0</v>
      </c>
      <c r="AC285" s="165">
        <f t="shared" si="70"/>
        <v>0</v>
      </c>
      <c r="AD285" s="197">
        <f t="shared" si="71"/>
        <v>0</v>
      </c>
    </row>
    <row r="286" spans="4:30" ht="14.1" customHeight="1">
      <c r="D286" s="195">
        <v>39</v>
      </c>
      <c r="E286" s="165">
        <f t="shared" si="60"/>
        <v>0</v>
      </c>
      <c r="F286" s="165">
        <f t="shared" si="61"/>
        <v>0</v>
      </c>
      <c r="G286" s="165">
        <f t="shared" si="62"/>
        <v>0</v>
      </c>
      <c r="H286" s="165">
        <f t="shared" si="63"/>
        <v>0</v>
      </c>
      <c r="I286" s="165">
        <f t="shared" si="64"/>
        <v>0</v>
      </c>
      <c r="J286" s="197">
        <f t="shared" si="65"/>
        <v>0</v>
      </c>
      <c r="X286" s="195">
        <v>39</v>
      </c>
      <c r="Y286" s="165">
        <f t="shared" si="66"/>
        <v>0</v>
      </c>
      <c r="Z286" s="165">
        <f t="shared" si="67"/>
        <v>0</v>
      </c>
      <c r="AA286" s="165">
        <f t="shared" si="68"/>
        <v>0</v>
      </c>
      <c r="AB286" s="165">
        <f t="shared" si="69"/>
        <v>0</v>
      </c>
      <c r="AC286" s="165">
        <f t="shared" si="70"/>
        <v>0</v>
      </c>
      <c r="AD286" s="197">
        <f t="shared" si="71"/>
        <v>0</v>
      </c>
    </row>
    <row r="287" spans="4:30" ht="14.1" customHeight="1" thickBot="1">
      <c r="D287" s="196">
        <v>40</v>
      </c>
      <c r="E287" s="198">
        <f t="shared" si="60"/>
        <v>0</v>
      </c>
      <c r="F287" s="198">
        <f t="shared" si="61"/>
        <v>0</v>
      </c>
      <c r="G287" s="198">
        <f t="shared" si="62"/>
        <v>0</v>
      </c>
      <c r="H287" s="198">
        <f t="shared" si="63"/>
        <v>0</v>
      </c>
      <c r="I287" s="198">
        <f t="shared" si="64"/>
        <v>0</v>
      </c>
      <c r="J287" s="199">
        <f t="shared" si="65"/>
        <v>0</v>
      </c>
      <c r="X287" s="196">
        <v>40</v>
      </c>
      <c r="Y287" s="198">
        <f t="shared" si="66"/>
        <v>0</v>
      </c>
      <c r="Z287" s="198">
        <f t="shared" si="67"/>
        <v>0</v>
      </c>
      <c r="AA287" s="198">
        <f t="shared" si="68"/>
        <v>0</v>
      </c>
      <c r="AB287" s="198">
        <f t="shared" si="69"/>
        <v>0</v>
      </c>
      <c r="AC287" s="198">
        <f t="shared" si="70"/>
        <v>0</v>
      </c>
      <c r="AD287" s="199">
        <f t="shared" si="71"/>
        <v>0</v>
      </c>
    </row>
    <row r="289" spans="4:30" ht="14.1" customHeight="1" thickBot="1">
      <c r="D289" s="2" t="s">
        <v>599</v>
      </c>
      <c r="X289" s="2" t="s">
        <v>599</v>
      </c>
    </row>
    <row r="290" spans="4:30" ht="14.1" customHeight="1">
      <c r="D290" s="2199"/>
      <c r="E290" s="2200" t="s">
        <v>594</v>
      </c>
      <c r="F290" s="2200"/>
      <c r="G290" s="2200" t="s">
        <v>595</v>
      </c>
      <c r="H290" s="2200"/>
      <c r="I290" s="2200" t="s">
        <v>78</v>
      </c>
      <c r="J290" s="2239"/>
      <c r="X290" s="2199"/>
      <c r="Y290" s="2200" t="s">
        <v>594</v>
      </c>
      <c r="Z290" s="2200"/>
      <c r="AA290" s="2200" t="s">
        <v>595</v>
      </c>
      <c r="AB290" s="2200"/>
      <c r="AC290" s="2200" t="s">
        <v>78</v>
      </c>
      <c r="AD290" s="2239"/>
    </row>
    <row r="291" spans="4:30" ht="14.1" customHeight="1">
      <c r="D291" s="2238"/>
      <c r="E291" s="21" t="s">
        <v>354</v>
      </c>
      <c r="F291" s="21" t="s">
        <v>355</v>
      </c>
      <c r="G291" s="21" t="s">
        <v>354</v>
      </c>
      <c r="H291" s="21" t="s">
        <v>355</v>
      </c>
      <c r="I291" s="21" t="s">
        <v>354</v>
      </c>
      <c r="J291" s="194" t="s">
        <v>355</v>
      </c>
      <c r="X291" s="2238"/>
      <c r="Y291" s="21" t="s">
        <v>354</v>
      </c>
      <c r="Z291" s="21" t="s">
        <v>355</v>
      </c>
      <c r="AA291" s="21" t="s">
        <v>354</v>
      </c>
      <c r="AB291" s="21" t="s">
        <v>355</v>
      </c>
      <c r="AC291" s="21" t="s">
        <v>354</v>
      </c>
      <c r="AD291" s="194" t="s">
        <v>355</v>
      </c>
    </row>
    <row r="292" spans="4:30" ht="14.1" customHeight="1">
      <c r="D292" s="195">
        <v>1</v>
      </c>
      <c r="E292" s="165">
        <f t="shared" ref="E292:E331" si="72">IF($H$34&lt;&gt;"As",0,IF($H$29&lt;&gt;"歩 道",0,SUMIF($H$35,D292,$H$33)))</f>
        <v>0</v>
      </c>
      <c r="F292" s="165">
        <f t="shared" ref="F292:F331" si="73">IF($H$34&lt;&gt;"As",0,IF($H$29&lt;&gt;"車 道",0,SUMIF($H$35,D292,$H$33)))</f>
        <v>0</v>
      </c>
      <c r="G292" s="165">
        <f t="shared" ref="G292:G331" si="74">IF($H$34&lt;&gt;"Co",0,IF($H$29&lt;&gt;"歩 道",0,SUMIF($H$35,D292,$H$33)))</f>
        <v>0</v>
      </c>
      <c r="H292" s="165">
        <f t="shared" ref="H292:H331" si="75">IF($H$34&lt;&gt;"Co",0,IF($H$29&lt;&gt;"車 道",0,SUMIF($H$35,D292,$H$33)))</f>
        <v>0</v>
      </c>
      <c r="I292" s="165">
        <f t="shared" ref="I292:I331" si="76">IF($H$29&lt;&gt;"歩 道",0,SUMIF($H$38,D292,$H$33))</f>
        <v>0</v>
      </c>
      <c r="J292" s="197">
        <f t="shared" ref="J292:J331" si="77">IF($H$29&lt;&gt;"車 道",0,SUMIF($H$38,D292,$H$33))</f>
        <v>0</v>
      </c>
      <c r="X292" s="195">
        <v>1</v>
      </c>
      <c r="Y292" s="165">
        <f t="shared" ref="Y292:Y331" si="78">IF($AB$34&lt;&gt;"As",0,IF($AB$29&lt;&gt;"歩 道",0,SUMIF($AB$35,X292,$AB$33)))</f>
        <v>0</v>
      </c>
      <c r="Z292" s="165">
        <f t="shared" ref="Z292:Z331" si="79">IF($AB$34&lt;&gt;"As",0,IF($AB$29&lt;&gt;"車 道",0,SUMIF($AB$35,X292,$AB$33)))</f>
        <v>0</v>
      </c>
      <c r="AA292" s="165">
        <f t="shared" ref="AA292:AA331" si="80">IF($AB$34&lt;&gt;"Co",0,IF($AB$29&lt;&gt;"歩 道",0,SUMIF($AB$35,X292,$AB$33)))</f>
        <v>0</v>
      </c>
      <c r="AB292" s="165">
        <f t="shared" ref="AB292:AB331" si="81">IF($AB$34&lt;&gt;"Co",0,IF($AB$29&lt;&gt;"車 道",0,SUMIF($AB$35,X292,$AB$33)))</f>
        <v>0</v>
      </c>
      <c r="AC292" s="165">
        <f t="shared" ref="AC292:AC331" si="82">IF($AB$29&lt;&gt;"歩 道",0,SUMIF($AB$38,X292,$AB$33))</f>
        <v>0</v>
      </c>
      <c r="AD292" s="197">
        <f t="shared" ref="AD292:AD331" si="83">IF($AB$29&lt;&gt;"車 道",0,SUMIF($AB$38,X292,$AB$33))</f>
        <v>0</v>
      </c>
    </row>
    <row r="293" spans="4:30" ht="14.1" customHeight="1">
      <c r="D293" s="195">
        <v>2</v>
      </c>
      <c r="E293" s="165">
        <f t="shared" si="72"/>
        <v>0</v>
      </c>
      <c r="F293" s="165">
        <f t="shared" si="73"/>
        <v>0</v>
      </c>
      <c r="G293" s="165">
        <f t="shared" si="74"/>
        <v>0</v>
      </c>
      <c r="H293" s="165">
        <f t="shared" si="75"/>
        <v>0</v>
      </c>
      <c r="I293" s="165">
        <f t="shared" si="76"/>
        <v>0</v>
      </c>
      <c r="J293" s="197">
        <f t="shared" si="77"/>
        <v>0</v>
      </c>
      <c r="X293" s="195">
        <v>2</v>
      </c>
      <c r="Y293" s="165">
        <f t="shared" si="78"/>
        <v>0</v>
      </c>
      <c r="Z293" s="165">
        <f t="shared" si="79"/>
        <v>0</v>
      </c>
      <c r="AA293" s="165">
        <f t="shared" si="80"/>
        <v>0</v>
      </c>
      <c r="AB293" s="165">
        <f t="shared" si="81"/>
        <v>0</v>
      </c>
      <c r="AC293" s="165">
        <f t="shared" si="82"/>
        <v>0</v>
      </c>
      <c r="AD293" s="197">
        <f t="shared" si="83"/>
        <v>0</v>
      </c>
    </row>
    <row r="294" spans="4:30" ht="14.1" customHeight="1">
      <c r="D294" s="195">
        <v>3</v>
      </c>
      <c r="E294" s="165">
        <f t="shared" si="72"/>
        <v>0</v>
      </c>
      <c r="F294" s="165">
        <f t="shared" si="73"/>
        <v>0</v>
      </c>
      <c r="G294" s="165">
        <f t="shared" si="74"/>
        <v>0</v>
      </c>
      <c r="H294" s="165">
        <f t="shared" si="75"/>
        <v>0</v>
      </c>
      <c r="I294" s="165">
        <f t="shared" si="76"/>
        <v>0</v>
      </c>
      <c r="J294" s="197">
        <f t="shared" si="77"/>
        <v>0</v>
      </c>
      <c r="X294" s="195">
        <v>3</v>
      </c>
      <c r="Y294" s="165">
        <f t="shared" si="78"/>
        <v>0</v>
      </c>
      <c r="Z294" s="165">
        <f t="shared" si="79"/>
        <v>0</v>
      </c>
      <c r="AA294" s="165">
        <f t="shared" si="80"/>
        <v>0</v>
      </c>
      <c r="AB294" s="165">
        <f t="shared" si="81"/>
        <v>0</v>
      </c>
      <c r="AC294" s="165">
        <f t="shared" si="82"/>
        <v>0</v>
      </c>
      <c r="AD294" s="197">
        <f t="shared" si="83"/>
        <v>0</v>
      </c>
    </row>
    <row r="295" spans="4:30" ht="14.1" customHeight="1">
      <c r="D295" s="195">
        <v>4</v>
      </c>
      <c r="E295" s="165">
        <f t="shared" si="72"/>
        <v>0</v>
      </c>
      <c r="F295" s="165">
        <f t="shared" si="73"/>
        <v>0</v>
      </c>
      <c r="G295" s="165">
        <f t="shared" si="74"/>
        <v>0</v>
      </c>
      <c r="H295" s="165">
        <f t="shared" si="75"/>
        <v>0</v>
      </c>
      <c r="I295" s="165">
        <f t="shared" si="76"/>
        <v>0</v>
      </c>
      <c r="J295" s="197">
        <f t="shared" si="77"/>
        <v>0</v>
      </c>
      <c r="X295" s="195">
        <v>4</v>
      </c>
      <c r="Y295" s="165">
        <f t="shared" si="78"/>
        <v>0</v>
      </c>
      <c r="Z295" s="165">
        <f t="shared" si="79"/>
        <v>0</v>
      </c>
      <c r="AA295" s="165">
        <f t="shared" si="80"/>
        <v>0</v>
      </c>
      <c r="AB295" s="165">
        <f t="shared" si="81"/>
        <v>0</v>
      </c>
      <c r="AC295" s="165">
        <f t="shared" si="82"/>
        <v>0</v>
      </c>
      <c r="AD295" s="197">
        <f t="shared" si="83"/>
        <v>0</v>
      </c>
    </row>
    <row r="296" spans="4:30" ht="14.1" customHeight="1">
      <c r="D296" s="195">
        <v>5</v>
      </c>
      <c r="E296" s="165">
        <f t="shared" si="72"/>
        <v>0</v>
      </c>
      <c r="F296" s="165">
        <f t="shared" si="73"/>
        <v>0</v>
      </c>
      <c r="G296" s="165">
        <f t="shared" si="74"/>
        <v>0</v>
      </c>
      <c r="H296" s="165">
        <f t="shared" si="75"/>
        <v>0</v>
      </c>
      <c r="I296" s="165">
        <f t="shared" si="76"/>
        <v>0</v>
      </c>
      <c r="J296" s="197">
        <f t="shared" si="77"/>
        <v>0</v>
      </c>
      <c r="X296" s="195">
        <v>5</v>
      </c>
      <c r="Y296" s="165">
        <f t="shared" si="78"/>
        <v>0</v>
      </c>
      <c r="Z296" s="165">
        <f t="shared" si="79"/>
        <v>0</v>
      </c>
      <c r="AA296" s="165">
        <f t="shared" si="80"/>
        <v>0</v>
      </c>
      <c r="AB296" s="165">
        <f t="shared" si="81"/>
        <v>0</v>
      </c>
      <c r="AC296" s="165">
        <f t="shared" si="82"/>
        <v>0</v>
      </c>
      <c r="AD296" s="197">
        <f t="shared" si="83"/>
        <v>0</v>
      </c>
    </row>
    <row r="297" spans="4:30" ht="14.1" customHeight="1">
      <c r="D297" s="195">
        <v>6</v>
      </c>
      <c r="E297" s="165">
        <f t="shared" si="72"/>
        <v>0</v>
      </c>
      <c r="F297" s="165">
        <f t="shared" si="73"/>
        <v>0</v>
      </c>
      <c r="G297" s="165">
        <f t="shared" si="74"/>
        <v>0</v>
      </c>
      <c r="H297" s="165">
        <f t="shared" si="75"/>
        <v>0</v>
      </c>
      <c r="I297" s="165">
        <f t="shared" si="76"/>
        <v>0</v>
      </c>
      <c r="J297" s="197">
        <f t="shared" si="77"/>
        <v>0</v>
      </c>
      <c r="X297" s="195">
        <v>6</v>
      </c>
      <c r="Y297" s="165">
        <f t="shared" si="78"/>
        <v>0</v>
      </c>
      <c r="Z297" s="165">
        <f t="shared" si="79"/>
        <v>0</v>
      </c>
      <c r="AA297" s="165">
        <f t="shared" si="80"/>
        <v>0</v>
      </c>
      <c r="AB297" s="165">
        <f t="shared" si="81"/>
        <v>0</v>
      </c>
      <c r="AC297" s="165">
        <f t="shared" si="82"/>
        <v>0</v>
      </c>
      <c r="AD297" s="197">
        <f t="shared" si="83"/>
        <v>0</v>
      </c>
    </row>
    <row r="298" spans="4:30" ht="14.1" customHeight="1">
      <c r="D298" s="195">
        <v>7</v>
      </c>
      <c r="E298" s="165">
        <f t="shared" si="72"/>
        <v>0</v>
      </c>
      <c r="F298" s="165">
        <f t="shared" si="73"/>
        <v>0</v>
      </c>
      <c r="G298" s="165">
        <f t="shared" si="74"/>
        <v>0</v>
      </c>
      <c r="H298" s="165">
        <f t="shared" si="75"/>
        <v>0</v>
      </c>
      <c r="I298" s="165">
        <f t="shared" si="76"/>
        <v>0</v>
      </c>
      <c r="J298" s="197">
        <f t="shared" si="77"/>
        <v>0</v>
      </c>
      <c r="X298" s="195">
        <v>7</v>
      </c>
      <c r="Y298" s="165">
        <f t="shared" si="78"/>
        <v>0</v>
      </c>
      <c r="Z298" s="165">
        <f t="shared" si="79"/>
        <v>0</v>
      </c>
      <c r="AA298" s="165">
        <f t="shared" si="80"/>
        <v>0</v>
      </c>
      <c r="AB298" s="165">
        <f t="shared" si="81"/>
        <v>0</v>
      </c>
      <c r="AC298" s="165">
        <f t="shared" si="82"/>
        <v>0</v>
      </c>
      <c r="AD298" s="197">
        <f t="shared" si="83"/>
        <v>0</v>
      </c>
    </row>
    <row r="299" spans="4:30" ht="14.1" customHeight="1">
      <c r="D299" s="195">
        <v>8</v>
      </c>
      <c r="E299" s="165">
        <f t="shared" si="72"/>
        <v>0</v>
      </c>
      <c r="F299" s="165">
        <f t="shared" si="73"/>
        <v>0</v>
      </c>
      <c r="G299" s="165">
        <f t="shared" si="74"/>
        <v>0</v>
      </c>
      <c r="H299" s="165">
        <f t="shared" si="75"/>
        <v>0</v>
      </c>
      <c r="I299" s="165">
        <f t="shared" si="76"/>
        <v>0</v>
      </c>
      <c r="J299" s="197">
        <f t="shared" si="77"/>
        <v>0</v>
      </c>
      <c r="X299" s="195">
        <v>8</v>
      </c>
      <c r="Y299" s="165">
        <f t="shared" si="78"/>
        <v>0</v>
      </c>
      <c r="Z299" s="165">
        <f t="shared" si="79"/>
        <v>0</v>
      </c>
      <c r="AA299" s="165">
        <f t="shared" si="80"/>
        <v>0</v>
      </c>
      <c r="AB299" s="165">
        <f t="shared" si="81"/>
        <v>0</v>
      </c>
      <c r="AC299" s="165">
        <f t="shared" si="82"/>
        <v>0</v>
      </c>
      <c r="AD299" s="197">
        <f t="shared" si="83"/>
        <v>0</v>
      </c>
    </row>
    <row r="300" spans="4:30" ht="14.1" customHeight="1">
      <c r="D300" s="195">
        <v>9</v>
      </c>
      <c r="E300" s="165">
        <f t="shared" si="72"/>
        <v>0</v>
      </c>
      <c r="F300" s="165">
        <f t="shared" si="73"/>
        <v>0</v>
      </c>
      <c r="G300" s="165">
        <f t="shared" si="74"/>
        <v>0</v>
      </c>
      <c r="H300" s="165">
        <f t="shared" si="75"/>
        <v>0</v>
      </c>
      <c r="I300" s="165">
        <f t="shared" si="76"/>
        <v>0</v>
      </c>
      <c r="J300" s="197">
        <f t="shared" si="77"/>
        <v>0</v>
      </c>
      <c r="X300" s="195">
        <v>9</v>
      </c>
      <c r="Y300" s="165">
        <f t="shared" si="78"/>
        <v>0</v>
      </c>
      <c r="Z300" s="165">
        <f t="shared" si="79"/>
        <v>0</v>
      </c>
      <c r="AA300" s="165">
        <f t="shared" si="80"/>
        <v>0</v>
      </c>
      <c r="AB300" s="165">
        <f t="shared" si="81"/>
        <v>0</v>
      </c>
      <c r="AC300" s="165">
        <f t="shared" si="82"/>
        <v>0</v>
      </c>
      <c r="AD300" s="197">
        <f t="shared" si="83"/>
        <v>0</v>
      </c>
    </row>
    <row r="301" spans="4:30" ht="14.1" customHeight="1">
      <c r="D301" s="195">
        <v>10</v>
      </c>
      <c r="E301" s="165">
        <f t="shared" si="72"/>
        <v>0</v>
      </c>
      <c r="F301" s="165">
        <f t="shared" si="73"/>
        <v>0</v>
      </c>
      <c r="G301" s="165">
        <f t="shared" si="74"/>
        <v>0</v>
      </c>
      <c r="H301" s="165">
        <f t="shared" si="75"/>
        <v>0</v>
      </c>
      <c r="I301" s="165">
        <f t="shared" si="76"/>
        <v>0</v>
      </c>
      <c r="J301" s="197">
        <f t="shared" si="77"/>
        <v>0</v>
      </c>
      <c r="X301" s="195">
        <v>10</v>
      </c>
      <c r="Y301" s="165">
        <f t="shared" si="78"/>
        <v>0</v>
      </c>
      <c r="Z301" s="165">
        <f t="shared" si="79"/>
        <v>0</v>
      </c>
      <c r="AA301" s="165">
        <f t="shared" si="80"/>
        <v>0</v>
      </c>
      <c r="AB301" s="165">
        <f t="shared" si="81"/>
        <v>0</v>
      </c>
      <c r="AC301" s="165">
        <f t="shared" si="82"/>
        <v>0</v>
      </c>
      <c r="AD301" s="197">
        <f t="shared" si="83"/>
        <v>0</v>
      </c>
    </row>
    <row r="302" spans="4:30" ht="14.1" customHeight="1">
      <c r="D302" s="195">
        <v>11</v>
      </c>
      <c r="E302" s="165">
        <f t="shared" si="72"/>
        <v>0</v>
      </c>
      <c r="F302" s="165">
        <f t="shared" si="73"/>
        <v>0</v>
      </c>
      <c r="G302" s="165">
        <f t="shared" si="74"/>
        <v>0</v>
      </c>
      <c r="H302" s="165">
        <f t="shared" si="75"/>
        <v>0</v>
      </c>
      <c r="I302" s="165">
        <f t="shared" si="76"/>
        <v>0</v>
      </c>
      <c r="J302" s="197">
        <f t="shared" si="77"/>
        <v>0</v>
      </c>
      <c r="X302" s="195">
        <v>11</v>
      </c>
      <c r="Y302" s="165">
        <f t="shared" si="78"/>
        <v>0</v>
      </c>
      <c r="Z302" s="165">
        <f t="shared" si="79"/>
        <v>0</v>
      </c>
      <c r="AA302" s="165">
        <f t="shared" si="80"/>
        <v>0</v>
      </c>
      <c r="AB302" s="165">
        <f t="shared" si="81"/>
        <v>0</v>
      </c>
      <c r="AC302" s="165">
        <f t="shared" si="82"/>
        <v>0</v>
      </c>
      <c r="AD302" s="197">
        <f t="shared" si="83"/>
        <v>0</v>
      </c>
    </row>
    <row r="303" spans="4:30" ht="14.1" customHeight="1">
      <c r="D303" s="195">
        <v>12</v>
      </c>
      <c r="E303" s="165">
        <f t="shared" si="72"/>
        <v>0</v>
      </c>
      <c r="F303" s="165">
        <f t="shared" si="73"/>
        <v>0</v>
      </c>
      <c r="G303" s="165">
        <f t="shared" si="74"/>
        <v>0</v>
      </c>
      <c r="H303" s="165">
        <f t="shared" si="75"/>
        <v>0</v>
      </c>
      <c r="I303" s="165">
        <f t="shared" si="76"/>
        <v>0</v>
      </c>
      <c r="J303" s="197">
        <f t="shared" si="77"/>
        <v>0</v>
      </c>
      <c r="X303" s="195">
        <v>12</v>
      </c>
      <c r="Y303" s="165">
        <f t="shared" si="78"/>
        <v>0</v>
      </c>
      <c r="Z303" s="165">
        <f t="shared" si="79"/>
        <v>0</v>
      </c>
      <c r="AA303" s="165">
        <f t="shared" si="80"/>
        <v>0</v>
      </c>
      <c r="AB303" s="165">
        <f t="shared" si="81"/>
        <v>0</v>
      </c>
      <c r="AC303" s="165">
        <f t="shared" si="82"/>
        <v>0</v>
      </c>
      <c r="AD303" s="197">
        <f t="shared" si="83"/>
        <v>0</v>
      </c>
    </row>
    <row r="304" spans="4:30" ht="14.1" customHeight="1">
      <c r="D304" s="195">
        <v>13</v>
      </c>
      <c r="E304" s="165">
        <f t="shared" si="72"/>
        <v>0</v>
      </c>
      <c r="F304" s="165">
        <f t="shared" si="73"/>
        <v>0</v>
      </c>
      <c r="G304" s="165">
        <f t="shared" si="74"/>
        <v>0</v>
      </c>
      <c r="H304" s="165">
        <f t="shared" si="75"/>
        <v>0</v>
      </c>
      <c r="I304" s="165">
        <f t="shared" si="76"/>
        <v>0</v>
      </c>
      <c r="J304" s="197">
        <f t="shared" si="77"/>
        <v>0</v>
      </c>
      <c r="X304" s="195">
        <v>13</v>
      </c>
      <c r="Y304" s="165">
        <f t="shared" si="78"/>
        <v>0</v>
      </c>
      <c r="Z304" s="165">
        <f t="shared" si="79"/>
        <v>0</v>
      </c>
      <c r="AA304" s="165">
        <f t="shared" si="80"/>
        <v>0</v>
      </c>
      <c r="AB304" s="165">
        <f t="shared" si="81"/>
        <v>0</v>
      </c>
      <c r="AC304" s="165">
        <f t="shared" si="82"/>
        <v>0</v>
      </c>
      <c r="AD304" s="197">
        <f t="shared" si="83"/>
        <v>0</v>
      </c>
    </row>
    <row r="305" spans="4:30" ht="14.1" customHeight="1">
      <c r="D305" s="195">
        <v>14</v>
      </c>
      <c r="E305" s="165">
        <f t="shared" si="72"/>
        <v>0</v>
      </c>
      <c r="F305" s="165">
        <f t="shared" si="73"/>
        <v>0</v>
      </c>
      <c r="G305" s="165">
        <f t="shared" si="74"/>
        <v>0</v>
      </c>
      <c r="H305" s="165">
        <f t="shared" si="75"/>
        <v>0</v>
      </c>
      <c r="I305" s="165">
        <f t="shared" si="76"/>
        <v>0</v>
      </c>
      <c r="J305" s="197">
        <f t="shared" si="77"/>
        <v>0</v>
      </c>
      <c r="X305" s="195">
        <v>14</v>
      </c>
      <c r="Y305" s="165">
        <f t="shared" si="78"/>
        <v>0</v>
      </c>
      <c r="Z305" s="165">
        <f t="shared" si="79"/>
        <v>0</v>
      </c>
      <c r="AA305" s="165">
        <f t="shared" si="80"/>
        <v>0</v>
      </c>
      <c r="AB305" s="165">
        <f t="shared" si="81"/>
        <v>0</v>
      </c>
      <c r="AC305" s="165">
        <f t="shared" si="82"/>
        <v>0</v>
      </c>
      <c r="AD305" s="197">
        <f t="shared" si="83"/>
        <v>0</v>
      </c>
    </row>
    <row r="306" spans="4:30" ht="14.1" customHeight="1">
      <c r="D306" s="195">
        <v>15</v>
      </c>
      <c r="E306" s="165">
        <f t="shared" si="72"/>
        <v>0</v>
      </c>
      <c r="F306" s="165">
        <f t="shared" si="73"/>
        <v>0</v>
      </c>
      <c r="G306" s="165">
        <f t="shared" si="74"/>
        <v>0</v>
      </c>
      <c r="H306" s="165">
        <f t="shared" si="75"/>
        <v>0</v>
      </c>
      <c r="I306" s="165">
        <f t="shared" si="76"/>
        <v>0</v>
      </c>
      <c r="J306" s="197">
        <f t="shared" si="77"/>
        <v>0</v>
      </c>
      <c r="X306" s="195">
        <v>15</v>
      </c>
      <c r="Y306" s="165">
        <f t="shared" si="78"/>
        <v>0</v>
      </c>
      <c r="Z306" s="165">
        <f t="shared" si="79"/>
        <v>0</v>
      </c>
      <c r="AA306" s="165">
        <f t="shared" si="80"/>
        <v>0</v>
      </c>
      <c r="AB306" s="165">
        <f t="shared" si="81"/>
        <v>0</v>
      </c>
      <c r="AC306" s="165">
        <f t="shared" si="82"/>
        <v>0</v>
      </c>
      <c r="AD306" s="197">
        <f t="shared" si="83"/>
        <v>0</v>
      </c>
    </row>
    <row r="307" spans="4:30" ht="14.1" customHeight="1">
      <c r="D307" s="195">
        <v>16</v>
      </c>
      <c r="E307" s="165">
        <f t="shared" si="72"/>
        <v>0</v>
      </c>
      <c r="F307" s="165">
        <f t="shared" si="73"/>
        <v>0</v>
      </c>
      <c r="G307" s="165">
        <f t="shared" si="74"/>
        <v>0</v>
      </c>
      <c r="H307" s="165">
        <f t="shared" si="75"/>
        <v>0</v>
      </c>
      <c r="I307" s="165">
        <f t="shared" si="76"/>
        <v>0</v>
      </c>
      <c r="J307" s="197">
        <f t="shared" si="77"/>
        <v>0</v>
      </c>
      <c r="X307" s="195">
        <v>16</v>
      </c>
      <c r="Y307" s="165">
        <f t="shared" si="78"/>
        <v>0</v>
      </c>
      <c r="Z307" s="165">
        <f t="shared" si="79"/>
        <v>0</v>
      </c>
      <c r="AA307" s="165">
        <f t="shared" si="80"/>
        <v>0</v>
      </c>
      <c r="AB307" s="165">
        <f t="shared" si="81"/>
        <v>0</v>
      </c>
      <c r="AC307" s="165">
        <f t="shared" si="82"/>
        <v>0</v>
      </c>
      <c r="AD307" s="197">
        <f t="shared" si="83"/>
        <v>0</v>
      </c>
    </row>
    <row r="308" spans="4:30" ht="14.1" customHeight="1">
      <c r="D308" s="195">
        <v>17</v>
      </c>
      <c r="E308" s="165">
        <f t="shared" si="72"/>
        <v>0</v>
      </c>
      <c r="F308" s="165">
        <f t="shared" si="73"/>
        <v>0</v>
      </c>
      <c r="G308" s="165">
        <f t="shared" si="74"/>
        <v>0</v>
      </c>
      <c r="H308" s="165">
        <f t="shared" si="75"/>
        <v>0</v>
      </c>
      <c r="I308" s="165">
        <f t="shared" si="76"/>
        <v>0</v>
      </c>
      <c r="J308" s="197">
        <f t="shared" si="77"/>
        <v>0</v>
      </c>
      <c r="X308" s="195">
        <v>17</v>
      </c>
      <c r="Y308" s="165">
        <f t="shared" si="78"/>
        <v>0</v>
      </c>
      <c r="Z308" s="165">
        <f t="shared" si="79"/>
        <v>0</v>
      </c>
      <c r="AA308" s="165">
        <f t="shared" si="80"/>
        <v>0</v>
      </c>
      <c r="AB308" s="165">
        <f t="shared" si="81"/>
        <v>0</v>
      </c>
      <c r="AC308" s="165">
        <f t="shared" si="82"/>
        <v>0</v>
      </c>
      <c r="AD308" s="197">
        <f t="shared" si="83"/>
        <v>0</v>
      </c>
    </row>
    <row r="309" spans="4:30" ht="14.1" customHeight="1">
      <c r="D309" s="195">
        <v>18</v>
      </c>
      <c r="E309" s="165">
        <f t="shared" si="72"/>
        <v>0</v>
      </c>
      <c r="F309" s="165">
        <f t="shared" si="73"/>
        <v>0</v>
      </c>
      <c r="G309" s="165">
        <f t="shared" si="74"/>
        <v>0</v>
      </c>
      <c r="H309" s="165">
        <f t="shared" si="75"/>
        <v>0</v>
      </c>
      <c r="I309" s="165">
        <f t="shared" si="76"/>
        <v>0</v>
      </c>
      <c r="J309" s="197">
        <f t="shared" si="77"/>
        <v>0</v>
      </c>
      <c r="X309" s="195">
        <v>18</v>
      </c>
      <c r="Y309" s="165">
        <f t="shared" si="78"/>
        <v>0</v>
      </c>
      <c r="Z309" s="165">
        <f t="shared" si="79"/>
        <v>0</v>
      </c>
      <c r="AA309" s="165">
        <f t="shared" si="80"/>
        <v>0</v>
      </c>
      <c r="AB309" s="165">
        <f t="shared" si="81"/>
        <v>0</v>
      </c>
      <c r="AC309" s="165">
        <f t="shared" si="82"/>
        <v>0</v>
      </c>
      <c r="AD309" s="197">
        <f t="shared" si="83"/>
        <v>0</v>
      </c>
    </row>
    <row r="310" spans="4:30" ht="14.1" customHeight="1">
      <c r="D310" s="195">
        <v>19</v>
      </c>
      <c r="E310" s="165">
        <f t="shared" si="72"/>
        <v>0</v>
      </c>
      <c r="F310" s="165">
        <f t="shared" si="73"/>
        <v>0</v>
      </c>
      <c r="G310" s="165">
        <f t="shared" si="74"/>
        <v>0</v>
      </c>
      <c r="H310" s="165">
        <f t="shared" si="75"/>
        <v>0</v>
      </c>
      <c r="I310" s="165">
        <f t="shared" si="76"/>
        <v>0</v>
      </c>
      <c r="J310" s="197">
        <f t="shared" si="77"/>
        <v>0</v>
      </c>
      <c r="X310" s="195">
        <v>19</v>
      </c>
      <c r="Y310" s="165">
        <f t="shared" si="78"/>
        <v>0</v>
      </c>
      <c r="Z310" s="165">
        <f t="shared" si="79"/>
        <v>0</v>
      </c>
      <c r="AA310" s="165">
        <f t="shared" si="80"/>
        <v>0</v>
      </c>
      <c r="AB310" s="165">
        <f t="shared" si="81"/>
        <v>0</v>
      </c>
      <c r="AC310" s="165">
        <f t="shared" si="82"/>
        <v>0</v>
      </c>
      <c r="AD310" s="197">
        <f t="shared" si="83"/>
        <v>0</v>
      </c>
    </row>
    <row r="311" spans="4:30" ht="14.1" customHeight="1">
      <c r="D311" s="195">
        <v>20</v>
      </c>
      <c r="E311" s="165">
        <f t="shared" si="72"/>
        <v>0</v>
      </c>
      <c r="F311" s="165">
        <f t="shared" si="73"/>
        <v>0</v>
      </c>
      <c r="G311" s="165">
        <f t="shared" si="74"/>
        <v>0</v>
      </c>
      <c r="H311" s="165">
        <f t="shared" si="75"/>
        <v>0</v>
      </c>
      <c r="I311" s="165">
        <f t="shared" si="76"/>
        <v>0</v>
      </c>
      <c r="J311" s="197">
        <f t="shared" si="77"/>
        <v>0</v>
      </c>
      <c r="X311" s="195">
        <v>20</v>
      </c>
      <c r="Y311" s="165">
        <f t="shared" si="78"/>
        <v>0</v>
      </c>
      <c r="Z311" s="165">
        <f t="shared" si="79"/>
        <v>0</v>
      </c>
      <c r="AA311" s="165">
        <f t="shared" si="80"/>
        <v>0</v>
      </c>
      <c r="AB311" s="165">
        <f t="shared" si="81"/>
        <v>0</v>
      </c>
      <c r="AC311" s="165">
        <f t="shared" si="82"/>
        <v>0</v>
      </c>
      <c r="AD311" s="197">
        <f t="shared" si="83"/>
        <v>0</v>
      </c>
    </row>
    <row r="312" spans="4:30" ht="14.1" customHeight="1">
      <c r="D312" s="195">
        <v>21</v>
      </c>
      <c r="E312" s="165">
        <f t="shared" si="72"/>
        <v>0</v>
      </c>
      <c r="F312" s="165">
        <f t="shared" si="73"/>
        <v>0</v>
      </c>
      <c r="G312" s="165">
        <f t="shared" si="74"/>
        <v>0</v>
      </c>
      <c r="H312" s="165">
        <f t="shared" si="75"/>
        <v>0</v>
      </c>
      <c r="I312" s="165">
        <f t="shared" si="76"/>
        <v>0</v>
      </c>
      <c r="J312" s="197">
        <f t="shared" si="77"/>
        <v>0</v>
      </c>
      <c r="X312" s="195">
        <v>21</v>
      </c>
      <c r="Y312" s="165">
        <f t="shared" si="78"/>
        <v>0</v>
      </c>
      <c r="Z312" s="165">
        <f t="shared" si="79"/>
        <v>0</v>
      </c>
      <c r="AA312" s="165">
        <f t="shared" si="80"/>
        <v>0</v>
      </c>
      <c r="AB312" s="165">
        <f t="shared" si="81"/>
        <v>0</v>
      </c>
      <c r="AC312" s="165">
        <f t="shared" si="82"/>
        <v>0</v>
      </c>
      <c r="AD312" s="197">
        <f t="shared" si="83"/>
        <v>0</v>
      </c>
    </row>
    <row r="313" spans="4:30" ht="14.1" customHeight="1">
      <c r="D313" s="195">
        <v>22</v>
      </c>
      <c r="E313" s="165">
        <f t="shared" si="72"/>
        <v>0</v>
      </c>
      <c r="F313" s="165">
        <f t="shared" si="73"/>
        <v>0</v>
      </c>
      <c r="G313" s="165">
        <f t="shared" si="74"/>
        <v>0</v>
      </c>
      <c r="H313" s="165">
        <f t="shared" si="75"/>
        <v>0</v>
      </c>
      <c r="I313" s="165">
        <f t="shared" si="76"/>
        <v>0</v>
      </c>
      <c r="J313" s="197">
        <f t="shared" si="77"/>
        <v>0</v>
      </c>
      <c r="X313" s="195">
        <v>22</v>
      </c>
      <c r="Y313" s="165">
        <f t="shared" si="78"/>
        <v>0</v>
      </c>
      <c r="Z313" s="165">
        <f t="shared" si="79"/>
        <v>0</v>
      </c>
      <c r="AA313" s="165">
        <f t="shared" si="80"/>
        <v>0</v>
      </c>
      <c r="AB313" s="165">
        <f t="shared" si="81"/>
        <v>0</v>
      </c>
      <c r="AC313" s="165">
        <f t="shared" si="82"/>
        <v>0</v>
      </c>
      <c r="AD313" s="197">
        <f t="shared" si="83"/>
        <v>0</v>
      </c>
    </row>
    <row r="314" spans="4:30" ht="14.1" customHeight="1">
      <c r="D314" s="195">
        <v>23</v>
      </c>
      <c r="E314" s="165">
        <f t="shared" si="72"/>
        <v>0</v>
      </c>
      <c r="F314" s="165">
        <f t="shared" si="73"/>
        <v>0</v>
      </c>
      <c r="G314" s="165">
        <f t="shared" si="74"/>
        <v>0</v>
      </c>
      <c r="H314" s="165">
        <f t="shared" si="75"/>
        <v>0</v>
      </c>
      <c r="I314" s="165">
        <f t="shared" si="76"/>
        <v>0</v>
      </c>
      <c r="J314" s="197">
        <f t="shared" si="77"/>
        <v>0</v>
      </c>
      <c r="X314" s="195">
        <v>23</v>
      </c>
      <c r="Y314" s="165">
        <f t="shared" si="78"/>
        <v>0</v>
      </c>
      <c r="Z314" s="165">
        <f t="shared" si="79"/>
        <v>0</v>
      </c>
      <c r="AA314" s="165">
        <f t="shared" si="80"/>
        <v>0</v>
      </c>
      <c r="AB314" s="165">
        <f t="shared" si="81"/>
        <v>0</v>
      </c>
      <c r="AC314" s="165">
        <f t="shared" si="82"/>
        <v>0</v>
      </c>
      <c r="AD314" s="197">
        <f t="shared" si="83"/>
        <v>0</v>
      </c>
    </row>
    <row r="315" spans="4:30" ht="14.1" customHeight="1">
      <c r="D315" s="195">
        <v>24</v>
      </c>
      <c r="E315" s="165">
        <f t="shared" si="72"/>
        <v>0</v>
      </c>
      <c r="F315" s="165">
        <f t="shared" si="73"/>
        <v>0</v>
      </c>
      <c r="G315" s="165">
        <f t="shared" si="74"/>
        <v>0</v>
      </c>
      <c r="H315" s="165">
        <f t="shared" si="75"/>
        <v>0</v>
      </c>
      <c r="I315" s="165">
        <f t="shared" si="76"/>
        <v>0</v>
      </c>
      <c r="J315" s="197">
        <f t="shared" si="77"/>
        <v>0</v>
      </c>
      <c r="X315" s="195">
        <v>24</v>
      </c>
      <c r="Y315" s="165">
        <f t="shared" si="78"/>
        <v>0</v>
      </c>
      <c r="Z315" s="165">
        <f t="shared" si="79"/>
        <v>0</v>
      </c>
      <c r="AA315" s="165">
        <f t="shared" si="80"/>
        <v>0</v>
      </c>
      <c r="AB315" s="165">
        <f t="shared" si="81"/>
        <v>0</v>
      </c>
      <c r="AC315" s="165">
        <f t="shared" si="82"/>
        <v>0</v>
      </c>
      <c r="AD315" s="197">
        <f t="shared" si="83"/>
        <v>0</v>
      </c>
    </row>
    <row r="316" spans="4:30" ht="14.1" customHeight="1">
      <c r="D316" s="195">
        <v>25</v>
      </c>
      <c r="E316" s="165">
        <f t="shared" si="72"/>
        <v>0</v>
      </c>
      <c r="F316" s="165">
        <f t="shared" si="73"/>
        <v>0</v>
      </c>
      <c r="G316" s="165">
        <f t="shared" si="74"/>
        <v>0</v>
      </c>
      <c r="H316" s="165">
        <f t="shared" si="75"/>
        <v>0</v>
      </c>
      <c r="I316" s="165">
        <f t="shared" si="76"/>
        <v>0</v>
      </c>
      <c r="J316" s="197">
        <f t="shared" si="77"/>
        <v>0</v>
      </c>
      <c r="X316" s="195">
        <v>25</v>
      </c>
      <c r="Y316" s="165">
        <f t="shared" si="78"/>
        <v>0</v>
      </c>
      <c r="Z316" s="165">
        <f t="shared" si="79"/>
        <v>0</v>
      </c>
      <c r="AA316" s="165">
        <f t="shared" si="80"/>
        <v>0</v>
      </c>
      <c r="AB316" s="165">
        <f t="shared" si="81"/>
        <v>0</v>
      </c>
      <c r="AC316" s="165">
        <f t="shared" si="82"/>
        <v>0</v>
      </c>
      <c r="AD316" s="197">
        <f t="shared" si="83"/>
        <v>0</v>
      </c>
    </row>
    <row r="317" spans="4:30" ht="14.1" customHeight="1">
      <c r="D317" s="195">
        <v>26</v>
      </c>
      <c r="E317" s="165">
        <f t="shared" si="72"/>
        <v>0</v>
      </c>
      <c r="F317" s="165">
        <f t="shared" si="73"/>
        <v>0</v>
      </c>
      <c r="G317" s="165">
        <f t="shared" si="74"/>
        <v>0</v>
      </c>
      <c r="H317" s="165">
        <f t="shared" si="75"/>
        <v>0</v>
      </c>
      <c r="I317" s="165">
        <f t="shared" si="76"/>
        <v>0</v>
      </c>
      <c r="J317" s="197">
        <f t="shared" si="77"/>
        <v>0</v>
      </c>
      <c r="X317" s="195">
        <v>26</v>
      </c>
      <c r="Y317" s="165">
        <f t="shared" si="78"/>
        <v>0</v>
      </c>
      <c r="Z317" s="165">
        <f t="shared" si="79"/>
        <v>0</v>
      </c>
      <c r="AA317" s="165">
        <f t="shared" si="80"/>
        <v>0</v>
      </c>
      <c r="AB317" s="165">
        <f t="shared" si="81"/>
        <v>0</v>
      </c>
      <c r="AC317" s="165">
        <f t="shared" si="82"/>
        <v>0</v>
      </c>
      <c r="AD317" s="197">
        <f t="shared" si="83"/>
        <v>0</v>
      </c>
    </row>
    <row r="318" spans="4:30" ht="14.1" customHeight="1">
      <c r="D318" s="195">
        <v>27</v>
      </c>
      <c r="E318" s="165">
        <f t="shared" si="72"/>
        <v>0</v>
      </c>
      <c r="F318" s="165">
        <f t="shared" si="73"/>
        <v>0</v>
      </c>
      <c r="G318" s="165">
        <f t="shared" si="74"/>
        <v>0</v>
      </c>
      <c r="H318" s="165">
        <f t="shared" si="75"/>
        <v>0</v>
      </c>
      <c r="I318" s="165">
        <f t="shared" si="76"/>
        <v>0</v>
      </c>
      <c r="J318" s="197">
        <f t="shared" si="77"/>
        <v>0</v>
      </c>
      <c r="X318" s="195">
        <v>27</v>
      </c>
      <c r="Y318" s="165">
        <f t="shared" si="78"/>
        <v>0</v>
      </c>
      <c r="Z318" s="165">
        <f t="shared" si="79"/>
        <v>0</v>
      </c>
      <c r="AA318" s="165">
        <f t="shared" si="80"/>
        <v>0</v>
      </c>
      <c r="AB318" s="165">
        <f t="shared" si="81"/>
        <v>0</v>
      </c>
      <c r="AC318" s="165">
        <f t="shared" si="82"/>
        <v>0</v>
      </c>
      <c r="AD318" s="197">
        <f t="shared" si="83"/>
        <v>0</v>
      </c>
    </row>
    <row r="319" spans="4:30" ht="14.1" customHeight="1">
      <c r="D319" s="195">
        <v>28</v>
      </c>
      <c r="E319" s="165">
        <f t="shared" si="72"/>
        <v>0</v>
      </c>
      <c r="F319" s="165">
        <f t="shared" si="73"/>
        <v>0</v>
      </c>
      <c r="G319" s="165">
        <f t="shared" si="74"/>
        <v>0</v>
      </c>
      <c r="H319" s="165">
        <f t="shared" si="75"/>
        <v>0</v>
      </c>
      <c r="I319" s="165">
        <f t="shared" si="76"/>
        <v>0</v>
      </c>
      <c r="J319" s="197">
        <f t="shared" si="77"/>
        <v>0</v>
      </c>
      <c r="X319" s="195">
        <v>28</v>
      </c>
      <c r="Y319" s="165">
        <f t="shared" si="78"/>
        <v>0</v>
      </c>
      <c r="Z319" s="165">
        <f t="shared" si="79"/>
        <v>0</v>
      </c>
      <c r="AA319" s="165">
        <f t="shared" si="80"/>
        <v>0</v>
      </c>
      <c r="AB319" s="165">
        <f t="shared" si="81"/>
        <v>0</v>
      </c>
      <c r="AC319" s="165">
        <f t="shared" si="82"/>
        <v>0</v>
      </c>
      <c r="AD319" s="197">
        <f t="shared" si="83"/>
        <v>0</v>
      </c>
    </row>
    <row r="320" spans="4:30" ht="14.1" customHeight="1">
      <c r="D320" s="195">
        <v>29</v>
      </c>
      <c r="E320" s="165">
        <f t="shared" si="72"/>
        <v>0</v>
      </c>
      <c r="F320" s="165">
        <f t="shared" si="73"/>
        <v>0</v>
      </c>
      <c r="G320" s="165">
        <f t="shared" si="74"/>
        <v>0</v>
      </c>
      <c r="H320" s="165">
        <f t="shared" si="75"/>
        <v>0</v>
      </c>
      <c r="I320" s="165">
        <f t="shared" si="76"/>
        <v>0</v>
      </c>
      <c r="J320" s="197">
        <f t="shared" si="77"/>
        <v>0</v>
      </c>
      <c r="X320" s="195">
        <v>29</v>
      </c>
      <c r="Y320" s="165">
        <f t="shared" si="78"/>
        <v>0</v>
      </c>
      <c r="Z320" s="165">
        <f t="shared" si="79"/>
        <v>0</v>
      </c>
      <c r="AA320" s="165">
        <f t="shared" si="80"/>
        <v>0</v>
      </c>
      <c r="AB320" s="165">
        <f t="shared" si="81"/>
        <v>0</v>
      </c>
      <c r="AC320" s="165">
        <f t="shared" si="82"/>
        <v>0</v>
      </c>
      <c r="AD320" s="197">
        <f t="shared" si="83"/>
        <v>0</v>
      </c>
    </row>
    <row r="321" spans="4:30" ht="14.1" customHeight="1">
      <c r="D321" s="195">
        <v>30</v>
      </c>
      <c r="E321" s="165">
        <f t="shared" si="72"/>
        <v>0</v>
      </c>
      <c r="F321" s="165">
        <f t="shared" si="73"/>
        <v>0</v>
      </c>
      <c r="G321" s="165">
        <f t="shared" si="74"/>
        <v>0</v>
      </c>
      <c r="H321" s="165">
        <f t="shared" si="75"/>
        <v>0</v>
      </c>
      <c r="I321" s="165">
        <f t="shared" si="76"/>
        <v>0</v>
      </c>
      <c r="J321" s="197">
        <f t="shared" si="77"/>
        <v>0</v>
      </c>
      <c r="X321" s="195">
        <v>30</v>
      </c>
      <c r="Y321" s="165">
        <f t="shared" si="78"/>
        <v>0</v>
      </c>
      <c r="Z321" s="165">
        <f t="shared" si="79"/>
        <v>0</v>
      </c>
      <c r="AA321" s="165">
        <f t="shared" si="80"/>
        <v>0</v>
      </c>
      <c r="AB321" s="165">
        <f t="shared" si="81"/>
        <v>0</v>
      </c>
      <c r="AC321" s="165">
        <f t="shared" si="82"/>
        <v>0</v>
      </c>
      <c r="AD321" s="197">
        <f t="shared" si="83"/>
        <v>0</v>
      </c>
    </row>
    <row r="322" spans="4:30" ht="14.1" customHeight="1">
      <c r="D322" s="195">
        <v>31</v>
      </c>
      <c r="E322" s="165">
        <f t="shared" si="72"/>
        <v>0</v>
      </c>
      <c r="F322" s="165">
        <f t="shared" si="73"/>
        <v>0</v>
      </c>
      <c r="G322" s="165">
        <f t="shared" si="74"/>
        <v>0</v>
      </c>
      <c r="H322" s="165">
        <f t="shared" si="75"/>
        <v>0</v>
      </c>
      <c r="I322" s="165">
        <f t="shared" si="76"/>
        <v>0</v>
      </c>
      <c r="J322" s="197">
        <f t="shared" si="77"/>
        <v>0</v>
      </c>
      <c r="X322" s="195">
        <v>31</v>
      </c>
      <c r="Y322" s="165">
        <f t="shared" si="78"/>
        <v>0</v>
      </c>
      <c r="Z322" s="165">
        <f t="shared" si="79"/>
        <v>0</v>
      </c>
      <c r="AA322" s="165">
        <f t="shared" si="80"/>
        <v>0</v>
      </c>
      <c r="AB322" s="165">
        <f t="shared" si="81"/>
        <v>0</v>
      </c>
      <c r="AC322" s="165">
        <f t="shared" si="82"/>
        <v>0</v>
      </c>
      <c r="AD322" s="197">
        <f t="shared" si="83"/>
        <v>0</v>
      </c>
    </row>
    <row r="323" spans="4:30" ht="14.1" customHeight="1">
      <c r="D323" s="195">
        <v>32</v>
      </c>
      <c r="E323" s="165">
        <f t="shared" si="72"/>
        <v>0</v>
      </c>
      <c r="F323" s="165">
        <f t="shared" si="73"/>
        <v>0</v>
      </c>
      <c r="G323" s="165">
        <f t="shared" si="74"/>
        <v>0</v>
      </c>
      <c r="H323" s="165">
        <f t="shared" si="75"/>
        <v>0</v>
      </c>
      <c r="I323" s="165">
        <f t="shared" si="76"/>
        <v>0</v>
      </c>
      <c r="J323" s="197">
        <f t="shared" si="77"/>
        <v>0</v>
      </c>
      <c r="X323" s="195">
        <v>32</v>
      </c>
      <c r="Y323" s="165">
        <f t="shared" si="78"/>
        <v>0</v>
      </c>
      <c r="Z323" s="165">
        <f t="shared" si="79"/>
        <v>0</v>
      </c>
      <c r="AA323" s="165">
        <f t="shared" si="80"/>
        <v>0</v>
      </c>
      <c r="AB323" s="165">
        <f t="shared" si="81"/>
        <v>0</v>
      </c>
      <c r="AC323" s="165">
        <f t="shared" si="82"/>
        <v>0</v>
      </c>
      <c r="AD323" s="197">
        <f t="shared" si="83"/>
        <v>0</v>
      </c>
    </row>
    <row r="324" spans="4:30" ht="14.1" customHeight="1">
      <c r="D324" s="195">
        <v>33</v>
      </c>
      <c r="E324" s="165">
        <f t="shared" si="72"/>
        <v>0</v>
      </c>
      <c r="F324" s="165">
        <f t="shared" si="73"/>
        <v>0</v>
      </c>
      <c r="G324" s="165">
        <f t="shared" si="74"/>
        <v>0</v>
      </c>
      <c r="H324" s="165">
        <f t="shared" si="75"/>
        <v>0</v>
      </c>
      <c r="I324" s="165">
        <f t="shared" si="76"/>
        <v>0</v>
      </c>
      <c r="J324" s="197">
        <f t="shared" si="77"/>
        <v>0</v>
      </c>
      <c r="X324" s="195">
        <v>33</v>
      </c>
      <c r="Y324" s="165">
        <f t="shared" si="78"/>
        <v>0</v>
      </c>
      <c r="Z324" s="165">
        <f t="shared" si="79"/>
        <v>0</v>
      </c>
      <c r="AA324" s="165">
        <f t="shared" si="80"/>
        <v>0</v>
      </c>
      <c r="AB324" s="165">
        <f t="shared" si="81"/>
        <v>0</v>
      </c>
      <c r="AC324" s="165">
        <f t="shared" si="82"/>
        <v>0</v>
      </c>
      <c r="AD324" s="197">
        <f t="shared" si="83"/>
        <v>0</v>
      </c>
    </row>
    <row r="325" spans="4:30" ht="14.1" customHeight="1">
      <c r="D325" s="195">
        <v>34</v>
      </c>
      <c r="E325" s="165">
        <f t="shared" si="72"/>
        <v>0</v>
      </c>
      <c r="F325" s="165">
        <f t="shared" si="73"/>
        <v>0</v>
      </c>
      <c r="G325" s="165">
        <f t="shared" si="74"/>
        <v>0</v>
      </c>
      <c r="H325" s="165">
        <f t="shared" si="75"/>
        <v>0</v>
      </c>
      <c r="I325" s="165">
        <f t="shared" si="76"/>
        <v>0</v>
      </c>
      <c r="J325" s="197">
        <f t="shared" si="77"/>
        <v>0</v>
      </c>
      <c r="X325" s="195">
        <v>34</v>
      </c>
      <c r="Y325" s="165">
        <f t="shared" si="78"/>
        <v>0</v>
      </c>
      <c r="Z325" s="165">
        <f t="shared" si="79"/>
        <v>0</v>
      </c>
      <c r="AA325" s="165">
        <f t="shared" si="80"/>
        <v>0</v>
      </c>
      <c r="AB325" s="165">
        <f t="shared" si="81"/>
        <v>0</v>
      </c>
      <c r="AC325" s="165">
        <f t="shared" si="82"/>
        <v>0</v>
      </c>
      <c r="AD325" s="197">
        <f t="shared" si="83"/>
        <v>0</v>
      </c>
    </row>
    <row r="326" spans="4:30" ht="14.1" customHeight="1">
      <c r="D326" s="195">
        <v>35</v>
      </c>
      <c r="E326" s="165">
        <f t="shared" si="72"/>
        <v>0</v>
      </c>
      <c r="F326" s="165">
        <f t="shared" si="73"/>
        <v>0</v>
      </c>
      <c r="G326" s="165">
        <f t="shared" si="74"/>
        <v>0</v>
      </c>
      <c r="H326" s="165">
        <f t="shared" si="75"/>
        <v>0</v>
      </c>
      <c r="I326" s="165">
        <f t="shared" si="76"/>
        <v>0</v>
      </c>
      <c r="J326" s="197">
        <f t="shared" si="77"/>
        <v>0</v>
      </c>
      <c r="X326" s="195">
        <v>35</v>
      </c>
      <c r="Y326" s="165">
        <f t="shared" si="78"/>
        <v>0</v>
      </c>
      <c r="Z326" s="165">
        <f t="shared" si="79"/>
        <v>0</v>
      </c>
      <c r="AA326" s="165">
        <f t="shared" si="80"/>
        <v>0</v>
      </c>
      <c r="AB326" s="165">
        <f t="shared" si="81"/>
        <v>0</v>
      </c>
      <c r="AC326" s="165">
        <f t="shared" si="82"/>
        <v>0</v>
      </c>
      <c r="AD326" s="197">
        <f t="shared" si="83"/>
        <v>0</v>
      </c>
    </row>
    <row r="327" spans="4:30" ht="14.1" customHeight="1">
      <c r="D327" s="195">
        <v>36</v>
      </c>
      <c r="E327" s="165">
        <f t="shared" si="72"/>
        <v>0</v>
      </c>
      <c r="F327" s="165">
        <f t="shared" si="73"/>
        <v>0</v>
      </c>
      <c r="G327" s="165">
        <f t="shared" si="74"/>
        <v>0</v>
      </c>
      <c r="H327" s="165">
        <f t="shared" si="75"/>
        <v>0</v>
      </c>
      <c r="I327" s="165">
        <f t="shared" si="76"/>
        <v>0</v>
      </c>
      <c r="J327" s="197">
        <f t="shared" si="77"/>
        <v>0</v>
      </c>
      <c r="X327" s="195">
        <v>36</v>
      </c>
      <c r="Y327" s="165">
        <f t="shared" si="78"/>
        <v>0</v>
      </c>
      <c r="Z327" s="165">
        <f t="shared" si="79"/>
        <v>0</v>
      </c>
      <c r="AA327" s="165">
        <f t="shared" si="80"/>
        <v>0</v>
      </c>
      <c r="AB327" s="165">
        <f t="shared" si="81"/>
        <v>0</v>
      </c>
      <c r="AC327" s="165">
        <f t="shared" si="82"/>
        <v>0</v>
      </c>
      <c r="AD327" s="197">
        <f t="shared" si="83"/>
        <v>0</v>
      </c>
    </row>
    <row r="328" spans="4:30" ht="14.1" customHeight="1">
      <c r="D328" s="195">
        <v>37</v>
      </c>
      <c r="E328" s="165">
        <f t="shared" si="72"/>
        <v>0</v>
      </c>
      <c r="F328" s="165">
        <f t="shared" si="73"/>
        <v>0</v>
      </c>
      <c r="G328" s="165">
        <f t="shared" si="74"/>
        <v>0</v>
      </c>
      <c r="H328" s="165">
        <f t="shared" si="75"/>
        <v>0</v>
      </c>
      <c r="I328" s="165">
        <f t="shared" si="76"/>
        <v>0</v>
      </c>
      <c r="J328" s="197">
        <f t="shared" si="77"/>
        <v>0</v>
      </c>
      <c r="X328" s="195">
        <v>37</v>
      </c>
      <c r="Y328" s="165">
        <f t="shared" si="78"/>
        <v>0</v>
      </c>
      <c r="Z328" s="165">
        <f t="shared" si="79"/>
        <v>0</v>
      </c>
      <c r="AA328" s="165">
        <f t="shared" si="80"/>
        <v>0</v>
      </c>
      <c r="AB328" s="165">
        <f t="shared" si="81"/>
        <v>0</v>
      </c>
      <c r="AC328" s="165">
        <f t="shared" si="82"/>
        <v>0</v>
      </c>
      <c r="AD328" s="197">
        <f t="shared" si="83"/>
        <v>0</v>
      </c>
    </row>
    <row r="329" spans="4:30" ht="14.1" customHeight="1">
      <c r="D329" s="195">
        <v>38</v>
      </c>
      <c r="E329" s="165">
        <f t="shared" si="72"/>
        <v>0</v>
      </c>
      <c r="F329" s="165">
        <f t="shared" si="73"/>
        <v>0</v>
      </c>
      <c r="G329" s="165">
        <f t="shared" si="74"/>
        <v>0</v>
      </c>
      <c r="H329" s="165">
        <f t="shared" si="75"/>
        <v>0</v>
      </c>
      <c r="I329" s="165">
        <f t="shared" si="76"/>
        <v>0</v>
      </c>
      <c r="J329" s="197">
        <f t="shared" si="77"/>
        <v>0</v>
      </c>
      <c r="X329" s="195">
        <v>38</v>
      </c>
      <c r="Y329" s="165">
        <f t="shared" si="78"/>
        <v>0</v>
      </c>
      <c r="Z329" s="165">
        <f t="shared" si="79"/>
        <v>0</v>
      </c>
      <c r="AA329" s="165">
        <f t="shared" si="80"/>
        <v>0</v>
      </c>
      <c r="AB329" s="165">
        <f t="shared" si="81"/>
        <v>0</v>
      </c>
      <c r="AC329" s="165">
        <f t="shared" si="82"/>
        <v>0</v>
      </c>
      <c r="AD329" s="197">
        <f t="shared" si="83"/>
        <v>0</v>
      </c>
    </row>
    <row r="330" spans="4:30" ht="14.1" customHeight="1">
      <c r="D330" s="195">
        <v>39</v>
      </c>
      <c r="E330" s="165">
        <f t="shared" si="72"/>
        <v>0</v>
      </c>
      <c r="F330" s="165">
        <f t="shared" si="73"/>
        <v>0</v>
      </c>
      <c r="G330" s="165">
        <f t="shared" si="74"/>
        <v>0</v>
      </c>
      <c r="H330" s="165">
        <f t="shared" si="75"/>
        <v>0</v>
      </c>
      <c r="I330" s="165">
        <f t="shared" si="76"/>
        <v>0</v>
      </c>
      <c r="J330" s="197">
        <f t="shared" si="77"/>
        <v>0</v>
      </c>
      <c r="X330" s="195">
        <v>39</v>
      </c>
      <c r="Y330" s="165">
        <f t="shared" si="78"/>
        <v>0</v>
      </c>
      <c r="Z330" s="165">
        <f t="shared" si="79"/>
        <v>0</v>
      </c>
      <c r="AA330" s="165">
        <f t="shared" si="80"/>
        <v>0</v>
      </c>
      <c r="AB330" s="165">
        <f t="shared" si="81"/>
        <v>0</v>
      </c>
      <c r="AC330" s="165">
        <f t="shared" si="82"/>
        <v>0</v>
      </c>
      <c r="AD330" s="197">
        <f t="shared" si="83"/>
        <v>0</v>
      </c>
    </row>
    <row r="331" spans="4:30" ht="14.1" customHeight="1" thickBot="1">
      <c r="D331" s="196">
        <v>40</v>
      </c>
      <c r="E331" s="198">
        <f t="shared" si="72"/>
        <v>0</v>
      </c>
      <c r="F331" s="198">
        <f t="shared" si="73"/>
        <v>0</v>
      </c>
      <c r="G331" s="198">
        <f t="shared" si="74"/>
        <v>0</v>
      </c>
      <c r="H331" s="198">
        <f t="shared" si="75"/>
        <v>0</v>
      </c>
      <c r="I331" s="198">
        <f t="shared" si="76"/>
        <v>0</v>
      </c>
      <c r="J331" s="199">
        <f t="shared" si="77"/>
        <v>0</v>
      </c>
      <c r="X331" s="196">
        <v>40</v>
      </c>
      <c r="Y331" s="198">
        <f t="shared" si="78"/>
        <v>0</v>
      </c>
      <c r="Z331" s="198">
        <f t="shared" si="79"/>
        <v>0</v>
      </c>
      <c r="AA331" s="198">
        <f t="shared" si="80"/>
        <v>0</v>
      </c>
      <c r="AB331" s="198">
        <f t="shared" si="81"/>
        <v>0</v>
      </c>
      <c r="AC331" s="198">
        <f t="shared" si="82"/>
        <v>0</v>
      </c>
      <c r="AD331" s="199">
        <f t="shared" si="83"/>
        <v>0</v>
      </c>
    </row>
    <row r="333" spans="4:30" ht="14.1" customHeight="1" thickBot="1">
      <c r="D333" s="2" t="s">
        <v>359</v>
      </c>
      <c r="X333" s="2" t="s">
        <v>359</v>
      </c>
    </row>
    <row r="334" spans="4:30" ht="14.1" customHeight="1">
      <c r="D334" s="2199"/>
      <c r="E334" s="2200" t="s">
        <v>594</v>
      </c>
      <c r="F334" s="2200"/>
      <c r="G334" s="2200" t="s">
        <v>595</v>
      </c>
      <c r="H334" s="2200"/>
      <c r="I334" s="2200" t="s">
        <v>78</v>
      </c>
      <c r="J334" s="2239"/>
      <c r="X334" s="2199"/>
      <c r="Y334" s="2200" t="s">
        <v>594</v>
      </c>
      <c r="Z334" s="2200"/>
      <c r="AA334" s="2200" t="s">
        <v>595</v>
      </c>
      <c r="AB334" s="2200"/>
      <c r="AC334" s="2200" t="s">
        <v>78</v>
      </c>
      <c r="AD334" s="2239"/>
    </row>
    <row r="335" spans="4:30" ht="14.1" customHeight="1">
      <c r="D335" s="2238"/>
      <c r="E335" s="21" t="s">
        <v>354</v>
      </c>
      <c r="F335" s="21" t="s">
        <v>355</v>
      </c>
      <c r="G335" s="21" t="s">
        <v>354</v>
      </c>
      <c r="H335" s="21" t="s">
        <v>355</v>
      </c>
      <c r="I335" s="21" t="s">
        <v>354</v>
      </c>
      <c r="J335" s="194" t="s">
        <v>355</v>
      </c>
      <c r="X335" s="2238"/>
      <c r="Y335" s="21" t="s">
        <v>354</v>
      </c>
      <c r="Z335" s="21" t="s">
        <v>355</v>
      </c>
      <c r="AA335" s="21" t="s">
        <v>354</v>
      </c>
      <c r="AB335" s="21" t="s">
        <v>355</v>
      </c>
      <c r="AC335" s="21" t="s">
        <v>354</v>
      </c>
      <c r="AD335" s="194" t="s">
        <v>355</v>
      </c>
    </row>
    <row r="336" spans="4:30" ht="14.1" customHeight="1">
      <c r="D336" s="195">
        <v>1</v>
      </c>
      <c r="E336" s="165">
        <f t="shared" ref="E336:J351" si="84">E72+E116+E160+E204+E248+E292</f>
        <v>0</v>
      </c>
      <c r="F336" s="165">
        <f t="shared" si="84"/>
        <v>0</v>
      </c>
      <c r="G336" s="165">
        <f t="shared" si="84"/>
        <v>0</v>
      </c>
      <c r="H336" s="165">
        <f t="shared" si="84"/>
        <v>0</v>
      </c>
      <c r="I336" s="165">
        <f t="shared" si="84"/>
        <v>0</v>
      </c>
      <c r="J336" s="197">
        <f t="shared" si="84"/>
        <v>0</v>
      </c>
      <c r="X336" s="195">
        <v>1</v>
      </c>
      <c r="Y336" s="165">
        <f t="shared" ref="Y336:AD351" si="85">Y72+Y116+Y160+Y204+Y248+Y292</f>
        <v>0</v>
      </c>
      <c r="Z336" s="165">
        <f t="shared" si="85"/>
        <v>0</v>
      </c>
      <c r="AA336" s="165">
        <f t="shared" si="85"/>
        <v>0</v>
      </c>
      <c r="AB336" s="165">
        <f t="shared" si="85"/>
        <v>0</v>
      </c>
      <c r="AC336" s="165">
        <f t="shared" si="85"/>
        <v>0</v>
      </c>
      <c r="AD336" s="197">
        <f t="shared" si="85"/>
        <v>0</v>
      </c>
    </row>
    <row r="337" spans="4:30" ht="14.1" customHeight="1">
      <c r="D337" s="195">
        <v>2</v>
      </c>
      <c r="E337" s="165">
        <f t="shared" si="84"/>
        <v>0</v>
      </c>
      <c r="F337" s="165">
        <f t="shared" si="84"/>
        <v>0</v>
      </c>
      <c r="G337" s="165">
        <f t="shared" si="84"/>
        <v>0</v>
      </c>
      <c r="H337" s="165">
        <f t="shared" si="84"/>
        <v>0</v>
      </c>
      <c r="I337" s="165">
        <f t="shared" si="84"/>
        <v>0</v>
      </c>
      <c r="J337" s="197">
        <f t="shared" si="84"/>
        <v>0</v>
      </c>
      <c r="X337" s="195">
        <v>2</v>
      </c>
      <c r="Y337" s="165">
        <f t="shared" si="85"/>
        <v>0</v>
      </c>
      <c r="Z337" s="165">
        <f t="shared" si="85"/>
        <v>0</v>
      </c>
      <c r="AA337" s="165">
        <f t="shared" si="85"/>
        <v>0</v>
      </c>
      <c r="AB337" s="165">
        <f t="shared" si="85"/>
        <v>0</v>
      </c>
      <c r="AC337" s="165">
        <f t="shared" si="85"/>
        <v>0</v>
      </c>
      <c r="AD337" s="197">
        <f t="shared" si="85"/>
        <v>0</v>
      </c>
    </row>
    <row r="338" spans="4:30" ht="14.1" customHeight="1">
      <c r="D338" s="195">
        <v>3</v>
      </c>
      <c r="E338" s="165">
        <f t="shared" si="84"/>
        <v>0</v>
      </c>
      <c r="F338" s="165">
        <f t="shared" si="84"/>
        <v>0</v>
      </c>
      <c r="G338" s="165">
        <f t="shared" si="84"/>
        <v>0</v>
      </c>
      <c r="H338" s="165">
        <f t="shared" si="84"/>
        <v>0</v>
      </c>
      <c r="I338" s="165">
        <f t="shared" si="84"/>
        <v>0</v>
      </c>
      <c r="J338" s="197">
        <f t="shared" si="84"/>
        <v>0</v>
      </c>
      <c r="X338" s="195">
        <v>3</v>
      </c>
      <c r="Y338" s="165">
        <f t="shared" si="85"/>
        <v>0</v>
      </c>
      <c r="Z338" s="165">
        <f t="shared" si="85"/>
        <v>0</v>
      </c>
      <c r="AA338" s="165">
        <f t="shared" si="85"/>
        <v>0</v>
      </c>
      <c r="AB338" s="165">
        <f t="shared" si="85"/>
        <v>0</v>
      </c>
      <c r="AC338" s="165">
        <f t="shared" si="85"/>
        <v>0</v>
      </c>
      <c r="AD338" s="197">
        <f t="shared" si="85"/>
        <v>0</v>
      </c>
    </row>
    <row r="339" spans="4:30" ht="14.1" customHeight="1">
      <c r="D339" s="195">
        <v>4</v>
      </c>
      <c r="E339" s="165">
        <f t="shared" si="84"/>
        <v>0.6</v>
      </c>
      <c r="F339" s="165">
        <f t="shared" si="84"/>
        <v>0</v>
      </c>
      <c r="G339" s="165">
        <f t="shared" si="84"/>
        <v>0</v>
      </c>
      <c r="H339" s="165">
        <f t="shared" si="84"/>
        <v>0</v>
      </c>
      <c r="I339" s="165">
        <f t="shared" si="84"/>
        <v>0.6</v>
      </c>
      <c r="J339" s="197">
        <f t="shared" si="84"/>
        <v>0</v>
      </c>
      <c r="X339" s="195">
        <v>4</v>
      </c>
      <c r="Y339" s="165">
        <f t="shared" si="85"/>
        <v>0</v>
      </c>
      <c r="Z339" s="165">
        <f t="shared" si="85"/>
        <v>0</v>
      </c>
      <c r="AA339" s="165">
        <f t="shared" si="85"/>
        <v>0</v>
      </c>
      <c r="AB339" s="165">
        <f t="shared" si="85"/>
        <v>0</v>
      </c>
      <c r="AC339" s="165">
        <f t="shared" si="85"/>
        <v>0</v>
      </c>
      <c r="AD339" s="197">
        <f t="shared" si="85"/>
        <v>0</v>
      </c>
    </row>
    <row r="340" spans="4:30" ht="14.1" customHeight="1">
      <c r="D340" s="195">
        <v>5</v>
      </c>
      <c r="E340" s="165">
        <f t="shared" si="84"/>
        <v>0</v>
      </c>
      <c r="F340" s="165">
        <f t="shared" si="84"/>
        <v>0</v>
      </c>
      <c r="G340" s="165">
        <f t="shared" si="84"/>
        <v>0</v>
      </c>
      <c r="H340" s="165">
        <f t="shared" si="84"/>
        <v>0</v>
      </c>
      <c r="I340" s="165">
        <f t="shared" si="84"/>
        <v>0</v>
      </c>
      <c r="J340" s="197">
        <f t="shared" si="84"/>
        <v>1.2</v>
      </c>
      <c r="X340" s="195">
        <v>5</v>
      </c>
      <c r="Y340" s="165">
        <f t="shared" si="85"/>
        <v>0</v>
      </c>
      <c r="Z340" s="165">
        <f t="shared" si="85"/>
        <v>0</v>
      </c>
      <c r="AA340" s="165">
        <f t="shared" si="85"/>
        <v>0</v>
      </c>
      <c r="AB340" s="165">
        <f t="shared" si="85"/>
        <v>0</v>
      </c>
      <c r="AC340" s="165">
        <f t="shared" si="85"/>
        <v>0</v>
      </c>
      <c r="AD340" s="197">
        <f t="shared" si="85"/>
        <v>0</v>
      </c>
    </row>
    <row r="341" spans="4:30" ht="14.1" customHeight="1">
      <c r="D341" s="195">
        <v>6</v>
      </c>
      <c r="E341" s="165">
        <f t="shared" si="84"/>
        <v>0</v>
      </c>
      <c r="F341" s="165">
        <f t="shared" si="84"/>
        <v>0</v>
      </c>
      <c r="G341" s="165">
        <f t="shared" si="84"/>
        <v>0</v>
      </c>
      <c r="H341" s="165">
        <f t="shared" si="84"/>
        <v>0</v>
      </c>
      <c r="I341" s="165">
        <f t="shared" si="84"/>
        <v>0</v>
      </c>
      <c r="J341" s="197">
        <f t="shared" si="84"/>
        <v>0</v>
      </c>
      <c r="X341" s="195">
        <v>6</v>
      </c>
      <c r="Y341" s="165">
        <f t="shared" si="85"/>
        <v>0</v>
      </c>
      <c r="Z341" s="165">
        <f t="shared" si="85"/>
        <v>0</v>
      </c>
      <c r="AA341" s="165">
        <f t="shared" si="85"/>
        <v>0</v>
      </c>
      <c r="AB341" s="165">
        <f t="shared" si="85"/>
        <v>0</v>
      </c>
      <c r="AC341" s="165">
        <f t="shared" si="85"/>
        <v>0</v>
      </c>
      <c r="AD341" s="197">
        <f t="shared" si="85"/>
        <v>0</v>
      </c>
    </row>
    <row r="342" spans="4:30" ht="14.1" customHeight="1">
      <c r="D342" s="195">
        <v>7</v>
      </c>
      <c r="E342" s="165">
        <f t="shared" si="84"/>
        <v>0</v>
      </c>
      <c r="F342" s="165">
        <f t="shared" si="84"/>
        <v>0</v>
      </c>
      <c r="G342" s="165">
        <f t="shared" si="84"/>
        <v>0</v>
      </c>
      <c r="H342" s="165">
        <f t="shared" si="84"/>
        <v>0</v>
      </c>
      <c r="I342" s="165">
        <f t="shared" si="84"/>
        <v>0</v>
      </c>
      <c r="J342" s="197">
        <f t="shared" si="84"/>
        <v>0</v>
      </c>
      <c r="X342" s="195">
        <v>7</v>
      </c>
      <c r="Y342" s="165">
        <f t="shared" si="85"/>
        <v>0</v>
      </c>
      <c r="Z342" s="165">
        <f t="shared" si="85"/>
        <v>0</v>
      </c>
      <c r="AA342" s="165">
        <f t="shared" si="85"/>
        <v>0</v>
      </c>
      <c r="AB342" s="165">
        <f t="shared" si="85"/>
        <v>0</v>
      </c>
      <c r="AC342" s="165">
        <f t="shared" si="85"/>
        <v>0</v>
      </c>
      <c r="AD342" s="197">
        <f t="shared" si="85"/>
        <v>0</v>
      </c>
    </row>
    <row r="343" spans="4:30" ht="14.1" customHeight="1">
      <c r="D343" s="195">
        <v>8</v>
      </c>
      <c r="E343" s="165">
        <f t="shared" si="84"/>
        <v>0</v>
      </c>
      <c r="F343" s="165">
        <f t="shared" si="84"/>
        <v>0</v>
      </c>
      <c r="G343" s="165">
        <f t="shared" si="84"/>
        <v>0</v>
      </c>
      <c r="H343" s="165">
        <f t="shared" si="84"/>
        <v>0</v>
      </c>
      <c r="I343" s="165">
        <f t="shared" si="84"/>
        <v>0</v>
      </c>
      <c r="J343" s="197">
        <f t="shared" si="84"/>
        <v>0</v>
      </c>
      <c r="X343" s="195">
        <v>8</v>
      </c>
      <c r="Y343" s="165">
        <f t="shared" si="85"/>
        <v>0</v>
      </c>
      <c r="Z343" s="165">
        <f t="shared" si="85"/>
        <v>0</v>
      </c>
      <c r="AA343" s="165">
        <f t="shared" si="85"/>
        <v>0</v>
      </c>
      <c r="AB343" s="165">
        <f t="shared" si="85"/>
        <v>0</v>
      </c>
      <c r="AC343" s="165">
        <f t="shared" si="85"/>
        <v>0</v>
      </c>
      <c r="AD343" s="197">
        <f t="shared" si="85"/>
        <v>0</v>
      </c>
    </row>
    <row r="344" spans="4:30" ht="14.1" customHeight="1">
      <c r="D344" s="195">
        <v>9</v>
      </c>
      <c r="E344" s="165">
        <f t="shared" si="84"/>
        <v>0</v>
      </c>
      <c r="F344" s="165">
        <f t="shared" si="84"/>
        <v>0</v>
      </c>
      <c r="G344" s="165">
        <f t="shared" si="84"/>
        <v>0</v>
      </c>
      <c r="H344" s="165">
        <f t="shared" si="84"/>
        <v>0</v>
      </c>
      <c r="I344" s="165">
        <f t="shared" si="84"/>
        <v>0</v>
      </c>
      <c r="J344" s="197">
        <f t="shared" si="84"/>
        <v>0</v>
      </c>
      <c r="X344" s="195">
        <v>9</v>
      </c>
      <c r="Y344" s="165">
        <f t="shared" si="85"/>
        <v>0</v>
      </c>
      <c r="Z344" s="165">
        <f t="shared" si="85"/>
        <v>0</v>
      </c>
      <c r="AA344" s="165">
        <f t="shared" si="85"/>
        <v>0</v>
      </c>
      <c r="AB344" s="165">
        <f t="shared" si="85"/>
        <v>0</v>
      </c>
      <c r="AC344" s="165">
        <f t="shared" si="85"/>
        <v>0</v>
      </c>
      <c r="AD344" s="197">
        <f t="shared" si="85"/>
        <v>0</v>
      </c>
    </row>
    <row r="345" spans="4:30" ht="14.1" customHeight="1">
      <c r="D345" s="195">
        <v>10</v>
      </c>
      <c r="E345" s="165">
        <f t="shared" si="84"/>
        <v>0</v>
      </c>
      <c r="F345" s="165">
        <f t="shared" si="84"/>
        <v>1.2</v>
      </c>
      <c r="G345" s="165">
        <f t="shared" si="84"/>
        <v>0</v>
      </c>
      <c r="H345" s="165">
        <f t="shared" si="84"/>
        <v>0</v>
      </c>
      <c r="I345" s="165">
        <f t="shared" si="84"/>
        <v>0</v>
      </c>
      <c r="J345" s="197">
        <f t="shared" si="84"/>
        <v>0</v>
      </c>
      <c r="X345" s="195">
        <v>10</v>
      </c>
      <c r="Y345" s="165">
        <f t="shared" si="85"/>
        <v>0</v>
      </c>
      <c r="Z345" s="165">
        <f t="shared" si="85"/>
        <v>0</v>
      </c>
      <c r="AA345" s="165">
        <f t="shared" si="85"/>
        <v>0</v>
      </c>
      <c r="AB345" s="165">
        <f t="shared" si="85"/>
        <v>0</v>
      </c>
      <c r="AC345" s="165">
        <f t="shared" si="85"/>
        <v>0</v>
      </c>
      <c r="AD345" s="197">
        <f t="shared" si="85"/>
        <v>0</v>
      </c>
    </row>
    <row r="346" spans="4:30" ht="14.1" customHeight="1">
      <c r="D346" s="195">
        <v>11</v>
      </c>
      <c r="E346" s="165">
        <f t="shared" si="84"/>
        <v>0</v>
      </c>
      <c r="F346" s="165">
        <f t="shared" si="84"/>
        <v>0</v>
      </c>
      <c r="G346" s="165">
        <f t="shared" si="84"/>
        <v>0</v>
      </c>
      <c r="H346" s="165">
        <f t="shared" si="84"/>
        <v>0</v>
      </c>
      <c r="I346" s="165">
        <f t="shared" si="84"/>
        <v>0</v>
      </c>
      <c r="J346" s="197">
        <f t="shared" si="84"/>
        <v>0</v>
      </c>
      <c r="X346" s="195">
        <v>11</v>
      </c>
      <c r="Y346" s="165">
        <f t="shared" si="85"/>
        <v>0</v>
      </c>
      <c r="Z346" s="165">
        <f t="shared" si="85"/>
        <v>0</v>
      </c>
      <c r="AA346" s="165">
        <f t="shared" si="85"/>
        <v>0</v>
      </c>
      <c r="AB346" s="165">
        <f t="shared" si="85"/>
        <v>0</v>
      </c>
      <c r="AC346" s="165">
        <f t="shared" si="85"/>
        <v>0</v>
      </c>
      <c r="AD346" s="197">
        <f t="shared" si="85"/>
        <v>0</v>
      </c>
    </row>
    <row r="347" spans="4:30" ht="14.1" customHeight="1">
      <c r="D347" s="195">
        <v>12</v>
      </c>
      <c r="E347" s="165">
        <f t="shared" si="84"/>
        <v>0</v>
      </c>
      <c r="F347" s="165">
        <f t="shared" si="84"/>
        <v>0</v>
      </c>
      <c r="G347" s="165">
        <f t="shared" si="84"/>
        <v>0</v>
      </c>
      <c r="H347" s="165">
        <f t="shared" si="84"/>
        <v>0</v>
      </c>
      <c r="I347" s="165">
        <f t="shared" si="84"/>
        <v>0</v>
      </c>
      <c r="J347" s="197">
        <f t="shared" si="84"/>
        <v>0</v>
      </c>
      <c r="X347" s="195">
        <v>12</v>
      </c>
      <c r="Y347" s="165">
        <f t="shared" si="85"/>
        <v>0</v>
      </c>
      <c r="Z347" s="165">
        <f t="shared" si="85"/>
        <v>0</v>
      </c>
      <c r="AA347" s="165">
        <f t="shared" si="85"/>
        <v>0</v>
      </c>
      <c r="AB347" s="165">
        <f t="shared" si="85"/>
        <v>0</v>
      </c>
      <c r="AC347" s="165">
        <f t="shared" si="85"/>
        <v>0</v>
      </c>
      <c r="AD347" s="197">
        <f t="shared" si="85"/>
        <v>0</v>
      </c>
    </row>
    <row r="348" spans="4:30" ht="14.1" customHeight="1">
      <c r="D348" s="195">
        <v>13</v>
      </c>
      <c r="E348" s="165">
        <f t="shared" si="84"/>
        <v>0</v>
      </c>
      <c r="F348" s="165">
        <f t="shared" si="84"/>
        <v>0</v>
      </c>
      <c r="G348" s="165">
        <f t="shared" si="84"/>
        <v>0</v>
      </c>
      <c r="H348" s="165">
        <f t="shared" si="84"/>
        <v>0</v>
      </c>
      <c r="I348" s="165">
        <f t="shared" si="84"/>
        <v>0</v>
      </c>
      <c r="J348" s="197">
        <f t="shared" si="84"/>
        <v>0</v>
      </c>
      <c r="X348" s="195">
        <v>13</v>
      </c>
      <c r="Y348" s="165">
        <f t="shared" si="85"/>
        <v>0</v>
      </c>
      <c r="Z348" s="165">
        <f t="shared" si="85"/>
        <v>0</v>
      </c>
      <c r="AA348" s="165">
        <f t="shared" si="85"/>
        <v>0</v>
      </c>
      <c r="AB348" s="165">
        <f t="shared" si="85"/>
        <v>0</v>
      </c>
      <c r="AC348" s="165">
        <f t="shared" si="85"/>
        <v>0</v>
      </c>
      <c r="AD348" s="197">
        <f t="shared" si="85"/>
        <v>0</v>
      </c>
    </row>
    <row r="349" spans="4:30" ht="14.1" customHeight="1">
      <c r="D349" s="195">
        <v>14</v>
      </c>
      <c r="E349" s="165">
        <f t="shared" si="84"/>
        <v>0</v>
      </c>
      <c r="F349" s="165">
        <f t="shared" si="84"/>
        <v>0</v>
      </c>
      <c r="G349" s="165">
        <f t="shared" si="84"/>
        <v>0</v>
      </c>
      <c r="H349" s="165">
        <f t="shared" si="84"/>
        <v>0</v>
      </c>
      <c r="I349" s="165">
        <f t="shared" si="84"/>
        <v>0</v>
      </c>
      <c r="J349" s="197">
        <f t="shared" si="84"/>
        <v>0</v>
      </c>
      <c r="X349" s="195">
        <v>14</v>
      </c>
      <c r="Y349" s="165">
        <f t="shared" si="85"/>
        <v>0</v>
      </c>
      <c r="Z349" s="165">
        <f t="shared" si="85"/>
        <v>0</v>
      </c>
      <c r="AA349" s="165">
        <f t="shared" si="85"/>
        <v>0</v>
      </c>
      <c r="AB349" s="165">
        <f t="shared" si="85"/>
        <v>0</v>
      </c>
      <c r="AC349" s="165">
        <f t="shared" si="85"/>
        <v>0</v>
      </c>
      <c r="AD349" s="197">
        <f t="shared" si="85"/>
        <v>0</v>
      </c>
    </row>
    <row r="350" spans="4:30" ht="14.1" customHeight="1">
      <c r="D350" s="195">
        <v>15</v>
      </c>
      <c r="E350" s="165">
        <f t="shared" si="84"/>
        <v>0</v>
      </c>
      <c r="F350" s="165">
        <f t="shared" si="84"/>
        <v>0</v>
      </c>
      <c r="G350" s="165">
        <f t="shared" si="84"/>
        <v>0</v>
      </c>
      <c r="H350" s="165">
        <f t="shared" si="84"/>
        <v>0</v>
      </c>
      <c r="I350" s="165">
        <f t="shared" si="84"/>
        <v>0</v>
      </c>
      <c r="J350" s="197">
        <f t="shared" si="84"/>
        <v>0</v>
      </c>
      <c r="X350" s="195">
        <v>15</v>
      </c>
      <c r="Y350" s="165">
        <f t="shared" si="85"/>
        <v>0</v>
      </c>
      <c r="Z350" s="165">
        <f t="shared" si="85"/>
        <v>0</v>
      </c>
      <c r="AA350" s="165">
        <f t="shared" si="85"/>
        <v>0</v>
      </c>
      <c r="AB350" s="165">
        <f t="shared" si="85"/>
        <v>0</v>
      </c>
      <c r="AC350" s="165">
        <f t="shared" si="85"/>
        <v>0</v>
      </c>
      <c r="AD350" s="197">
        <f t="shared" si="85"/>
        <v>0</v>
      </c>
    </row>
    <row r="351" spans="4:30" ht="14.1" customHeight="1">
      <c r="D351" s="195">
        <v>16</v>
      </c>
      <c r="E351" s="165">
        <f t="shared" si="84"/>
        <v>0</v>
      </c>
      <c r="F351" s="165">
        <f t="shared" si="84"/>
        <v>0</v>
      </c>
      <c r="G351" s="165">
        <f t="shared" si="84"/>
        <v>0</v>
      </c>
      <c r="H351" s="165">
        <f t="shared" si="84"/>
        <v>0</v>
      </c>
      <c r="I351" s="165">
        <f t="shared" si="84"/>
        <v>0</v>
      </c>
      <c r="J351" s="197">
        <f t="shared" si="84"/>
        <v>0</v>
      </c>
      <c r="X351" s="195">
        <v>16</v>
      </c>
      <c r="Y351" s="165">
        <f t="shared" si="85"/>
        <v>0</v>
      </c>
      <c r="Z351" s="165">
        <f t="shared" si="85"/>
        <v>0</v>
      </c>
      <c r="AA351" s="165">
        <f t="shared" si="85"/>
        <v>0</v>
      </c>
      <c r="AB351" s="165">
        <f t="shared" si="85"/>
        <v>0</v>
      </c>
      <c r="AC351" s="165">
        <f t="shared" si="85"/>
        <v>0</v>
      </c>
      <c r="AD351" s="197">
        <f t="shared" si="85"/>
        <v>0</v>
      </c>
    </row>
    <row r="352" spans="4:30" ht="14.1" customHeight="1">
      <c r="D352" s="195">
        <v>17</v>
      </c>
      <c r="E352" s="165">
        <f t="shared" ref="E352:J367" si="86">E88+E132+E176+E220+E264+E308</f>
        <v>0</v>
      </c>
      <c r="F352" s="165">
        <f t="shared" si="86"/>
        <v>0</v>
      </c>
      <c r="G352" s="165">
        <f t="shared" si="86"/>
        <v>0</v>
      </c>
      <c r="H352" s="165">
        <f t="shared" si="86"/>
        <v>0</v>
      </c>
      <c r="I352" s="165">
        <f t="shared" si="86"/>
        <v>0</v>
      </c>
      <c r="J352" s="197">
        <f t="shared" si="86"/>
        <v>0</v>
      </c>
      <c r="X352" s="195">
        <v>17</v>
      </c>
      <c r="Y352" s="165">
        <f t="shared" ref="Y352:AD367" si="87">Y88+Y132+Y176+Y220+Y264+Y308</f>
        <v>0</v>
      </c>
      <c r="Z352" s="165">
        <f t="shared" si="87"/>
        <v>0</v>
      </c>
      <c r="AA352" s="165">
        <f t="shared" si="87"/>
        <v>0</v>
      </c>
      <c r="AB352" s="165">
        <f t="shared" si="87"/>
        <v>0</v>
      </c>
      <c r="AC352" s="165">
        <f t="shared" si="87"/>
        <v>0</v>
      </c>
      <c r="AD352" s="197">
        <f t="shared" si="87"/>
        <v>0</v>
      </c>
    </row>
    <row r="353" spans="4:30" ht="14.1" customHeight="1">
      <c r="D353" s="195">
        <v>18</v>
      </c>
      <c r="E353" s="165">
        <f t="shared" si="86"/>
        <v>0</v>
      </c>
      <c r="F353" s="165">
        <f t="shared" si="86"/>
        <v>0</v>
      </c>
      <c r="G353" s="165">
        <f t="shared" si="86"/>
        <v>0</v>
      </c>
      <c r="H353" s="165">
        <f t="shared" si="86"/>
        <v>0</v>
      </c>
      <c r="I353" s="165">
        <f t="shared" si="86"/>
        <v>0</v>
      </c>
      <c r="J353" s="197">
        <f t="shared" si="86"/>
        <v>0</v>
      </c>
      <c r="X353" s="195">
        <v>18</v>
      </c>
      <c r="Y353" s="165">
        <f t="shared" si="87"/>
        <v>0</v>
      </c>
      <c r="Z353" s="165">
        <f t="shared" si="87"/>
        <v>0</v>
      </c>
      <c r="AA353" s="165">
        <f t="shared" si="87"/>
        <v>0</v>
      </c>
      <c r="AB353" s="165">
        <f t="shared" si="87"/>
        <v>0</v>
      </c>
      <c r="AC353" s="165">
        <f t="shared" si="87"/>
        <v>0</v>
      </c>
      <c r="AD353" s="197">
        <f t="shared" si="87"/>
        <v>0</v>
      </c>
    </row>
    <row r="354" spans="4:30" ht="14.1" customHeight="1">
      <c r="D354" s="195">
        <v>19</v>
      </c>
      <c r="E354" s="165">
        <f t="shared" si="86"/>
        <v>0</v>
      </c>
      <c r="F354" s="165">
        <f t="shared" si="86"/>
        <v>0</v>
      </c>
      <c r="G354" s="165">
        <f t="shared" si="86"/>
        <v>0</v>
      </c>
      <c r="H354" s="165">
        <f t="shared" si="86"/>
        <v>0</v>
      </c>
      <c r="I354" s="165">
        <f t="shared" si="86"/>
        <v>0</v>
      </c>
      <c r="J354" s="197">
        <f t="shared" si="86"/>
        <v>0</v>
      </c>
      <c r="X354" s="195">
        <v>19</v>
      </c>
      <c r="Y354" s="165">
        <f t="shared" si="87"/>
        <v>0</v>
      </c>
      <c r="Z354" s="165">
        <f t="shared" si="87"/>
        <v>0</v>
      </c>
      <c r="AA354" s="165">
        <f t="shared" si="87"/>
        <v>0</v>
      </c>
      <c r="AB354" s="165">
        <f t="shared" si="87"/>
        <v>0</v>
      </c>
      <c r="AC354" s="165">
        <f t="shared" si="87"/>
        <v>0</v>
      </c>
      <c r="AD354" s="197">
        <f t="shared" si="87"/>
        <v>0</v>
      </c>
    </row>
    <row r="355" spans="4:30" ht="14.1" customHeight="1">
      <c r="D355" s="195">
        <v>20</v>
      </c>
      <c r="E355" s="165">
        <f t="shared" si="86"/>
        <v>0</v>
      </c>
      <c r="F355" s="165">
        <f t="shared" si="86"/>
        <v>0</v>
      </c>
      <c r="G355" s="165">
        <f t="shared" si="86"/>
        <v>0</v>
      </c>
      <c r="H355" s="165">
        <f t="shared" si="86"/>
        <v>0</v>
      </c>
      <c r="I355" s="165">
        <f t="shared" si="86"/>
        <v>0</v>
      </c>
      <c r="J355" s="197">
        <f t="shared" si="86"/>
        <v>0</v>
      </c>
      <c r="X355" s="195">
        <v>20</v>
      </c>
      <c r="Y355" s="165">
        <f t="shared" si="87"/>
        <v>0</v>
      </c>
      <c r="Z355" s="165">
        <f t="shared" si="87"/>
        <v>0</v>
      </c>
      <c r="AA355" s="165">
        <f t="shared" si="87"/>
        <v>0</v>
      </c>
      <c r="AB355" s="165">
        <f t="shared" si="87"/>
        <v>0</v>
      </c>
      <c r="AC355" s="165">
        <f t="shared" si="87"/>
        <v>0</v>
      </c>
      <c r="AD355" s="197">
        <f t="shared" si="87"/>
        <v>0</v>
      </c>
    </row>
    <row r="356" spans="4:30" ht="14.1" customHeight="1">
      <c r="D356" s="195">
        <v>21</v>
      </c>
      <c r="E356" s="165">
        <f t="shared" si="86"/>
        <v>0</v>
      </c>
      <c r="F356" s="165">
        <f t="shared" si="86"/>
        <v>0</v>
      </c>
      <c r="G356" s="165">
        <f t="shared" si="86"/>
        <v>0</v>
      </c>
      <c r="H356" s="165">
        <f t="shared" si="86"/>
        <v>0</v>
      </c>
      <c r="I356" s="165">
        <f t="shared" si="86"/>
        <v>0</v>
      </c>
      <c r="J356" s="197">
        <f t="shared" si="86"/>
        <v>0</v>
      </c>
      <c r="X356" s="195">
        <v>21</v>
      </c>
      <c r="Y356" s="165">
        <f t="shared" si="87"/>
        <v>0</v>
      </c>
      <c r="Z356" s="165">
        <f t="shared" si="87"/>
        <v>0</v>
      </c>
      <c r="AA356" s="165">
        <f t="shared" si="87"/>
        <v>0</v>
      </c>
      <c r="AB356" s="165">
        <f t="shared" si="87"/>
        <v>0</v>
      </c>
      <c r="AC356" s="165">
        <f t="shared" si="87"/>
        <v>0</v>
      </c>
      <c r="AD356" s="197">
        <f t="shared" si="87"/>
        <v>0</v>
      </c>
    </row>
    <row r="357" spans="4:30" ht="14.1" customHeight="1">
      <c r="D357" s="195">
        <v>22</v>
      </c>
      <c r="E357" s="165">
        <f t="shared" si="86"/>
        <v>0</v>
      </c>
      <c r="F357" s="165">
        <f t="shared" si="86"/>
        <v>0</v>
      </c>
      <c r="G357" s="165">
        <f t="shared" si="86"/>
        <v>0</v>
      </c>
      <c r="H357" s="165">
        <f t="shared" si="86"/>
        <v>0</v>
      </c>
      <c r="I357" s="165">
        <f t="shared" si="86"/>
        <v>0</v>
      </c>
      <c r="J357" s="197">
        <f t="shared" si="86"/>
        <v>0</v>
      </c>
      <c r="X357" s="195">
        <v>22</v>
      </c>
      <c r="Y357" s="165">
        <f t="shared" si="87"/>
        <v>0</v>
      </c>
      <c r="Z357" s="165">
        <f t="shared" si="87"/>
        <v>0</v>
      </c>
      <c r="AA357" s="165">
        <f t="shared" si="87"/>
        <v>0</v>
      </c>
      <c r="AB357" s="165">
        <f t="shared" si="87"/>
        <v>0</v>
      </c>
      <c r="AC357" s="165">
        <f t="shared" si="87"/>
        <v>0</v>
      </c>
      <c r="AD357" s="197">
        <f t="shared" si="87"/>
        <v>0</v>
      </c>
    </row>
    <row r="358" spans="4:30" ht="14.1" customHeight="1">
      <c r="D358" s="195">
        <v>23</v>
      </c>
      <c r="E358" s="165">
        <f t="shared" si="86"/>
        <v>0</v>
      </c>
      <c r="F358" s="165">
        <f t="shared" si="86"/>
        <v>0</v>
      </c>
      <c r="G358" s="165">
        <f t="shared" si="86"/>
        <v>0</v>
      </c>
      <c r="H358" s="165">
        <f t="shared" si="86"/>
        <v>0</v>
      </c>
      <c r="I358" s="165">
        <f t="shared" si="86"/>
        <v>0</v>
      </c>
      <c r="J358" s="197">
        <f t="shared" si="86"/>
        <v>0</v>
      </c>
      <c r="X358" s="195">
        <v>23</v>
      </c>
      <c r="Y358" s="165">
        <f t="shared" si="87"/>
        <v>0</v>
      </c>
      <c r="Z358" s="165">
        <f t="shared" si="87"/>
        <v>0</v>
      </c>
      <c r="AA358" s="165">
        <f t="shared" si="87"/>
        <v>0</v>
      </c>
      <c r="AB358" s="165">
        <f t="shared" si="87"/>
        <v>0</v>
      </c>
      <c r="AC358" s="165">
        <f t="shared" si="87"/>
        <v>0</v>
      </c>
      <c r="AD358" s="197">
        <f t="shared" si="87"/>
        <v>0</v>
      </c>
    </row>
    <row r="359" spans="4:30" ht="14.1" customHeight="1">
      <c r="D359" s="195">
        <v>24</v>
      </c>
      <c r="E359" s="165">
        <f t="shared" si="86"/>
        <v>0</v>
      </c>
      <c r="F359" s="165">
        <f t="shared" si="86"/>
        <v>0</v>
      </c>
      <c r="G359" s="165">
        <f t="shared" si="86"/>
        <v>0</v>
      </c>
      <c r="H359" s="165">
        <f t="shared" si="86"/>
        <v>0</v>
      </c>
      <c r="I359" s="165">
        <f t="shared" si="86"/>
        <v>0</v>
      </c>
      <c r="J359" s="197">
        <f t="shared" si="86"/>
        <v>0</v>
      </c>
      <c r="X359" s="195">
        <v>24</v>
      </c>
      <c r="Y359" s="165">
        <f t="shared" si="87"/>
        <v>0</v>
      </c>
      <c r="Z359" s="165">
        <f t="shared" si="87"/>
        <v>0</v>
      </c>
      <c r="AA359" s="165">
        <f t="shared" si="87"/>
        <v>0</v>
      </c>
      <c r="AB359" s="165">
        <f t="shared" si="87"/>
        <v>0</v>
      </c>
      <c r="AC359" s="165">
        <f t="shared" si="87"/>
        <v>0</v>
      </c>
      <c r="AD359" s="197">
        <f t="shared" si="87"/>
        <v>0</v>
      </c>
    </row>
    <row r="360" spans="4:30" ht="14.1" customHeight="1">
      <c r="D360" s="195">
        <v>25</v>
      </c>
      <c r="E360" s="165">
        <f t="shared" si="86"/>
        <v>0</v>
      </c>
      <c r="F360" s="165">
        <f t="shared" si="86"/>
        <v>0</v>
      </c>
      <c r="G360" s="165">
        <f t="shared" si="86"/>
        <v>0</v>
      </c>
      <c r="H360" s="165">
        <f t="shared" si="86"/>
        <v>0</v>
      </c>
      <c r="I360" s="165">
        <f t="shared" si="86"/>
        <v>0</v>
      </c>
      <c r="J360" s="197">
        <f t="shared" si="86"/>
        <v>0</v>
      </c>
      <c r="X360" s="195">
        <v>25</v>
      </c>
      <c r="Y360" s="165">
        <f t="shared" si="87"/>
        <v>0</v>
      </c>
      <c r="Z360" s="165">
        <f t="shared" si="87"/>
        <v>0</v>
      </c>
      <c r="AA360" s="165">
        <f t="shared" si="87"/>
        <v>0</v>
      </c>
      <c r="AB360" s="165">
        <f t="shared" si="87"/>
        <v>0</v>
      </c>
      <c r="AC360" s="165">
        <f t="shared" si="87"/>
        <v>0</v>
      </c>
      <c r="AD360" s="197">
        <f t="shared" si="87"/>
        <v>0</v>
      </c>
    </row>
    <row r="361" spans="4:30" ht="14.1" customHeight="1">
      <c r="D361" s="195">
        <v>26</v>
      </c>
      <c r="E361" s="165">
        <f t="shared" si="86"/>
        <v>0</v>
      </c>
      <c r="F361" s="165">
        <f t="shared" si="86"/>
        <v>0</v>
      </c>
      <c r="G361" s="165">
        <f t="shared" si="86"/>
        <v>0</v>
      </c>
      <c r="H361" s="165">
        <f t="shared" si="86"/>
        <v>0</v>
      </c>
      <c r="I361" s="165">
        <f t="shared" si="86"/>
        <v>0</v>
      </c>
      <c r="J361" s="197">
        <f t="shared" si="86"/>
        <v>0</v>
      </c>
      <c r="X361" s="195">
        <v>26</v>
      </c>
      <c r="Y361" s="165">
        <f t="shared" si="87"/>
        <v>0</v>
      </c>
      <c r="Z361" s="165">
        <f t="shared" si="87"/>
        <v>0</v>
      </c>
      <c r="AA361" s="165">
        <f t="shared" si="87"/>
        <v>0</v>
      </c>
      <c r="AB361" s="165">
        <f t="shared" si="87"/>
        <v>0</v>
      </c>
      <c r="AC361" s="165">
        <f t="shared" si="87"/>
        <v>0</v>
      </c>
      <c r="AD361" s="197">
        <f t="shared" si="87"/>
        <v>0</v>
      </c>
    </row>
    <row r="362" spans="4:30" ht="14.1" customHeight="1">
      <c r="D362" s="195">
        <v>27</v>
      </c>
      <c r="E362" s="165">
        <f t="shared" si="86"/>
        <v>0</v>
      </c>
      <c r="F362" s="165">
        <f t="shared" si="86"/>
        <v>0</v>
      </c>
      <c r="G362" s="165">
        <f t="shared" si="86"/>
        <v>0</v>
      </c>
      <c r="H362" s="165">
        <f t="shared" si="86"/>
        <v>0</v>
      </c>
      <c r="I362" s="165">
        <f t="shared" si="86"/>
        <v>0</v>
      </c>
      <c r="J362" s="197">
        <f t="shared" si="86"/>
        <v>0</v>
      </c>
      <c r="X362" s="195">
        <v>27</v>
      </c>
      <c r="Y362" s="165">
        <f t="shared" si="87"/>
        <v>0</v>
      </c>
      <c r="Z362" s="165">
        <f t="shared" si="87"/>
        <v>0</v>
      </c>
      <c r="AA362" s="165">
        <f t="shared" si="87"/>
        <v>0</v>
      </c>
      <c r="AB362" s="165">
        <f t="shared" si="87"/>
        <v>0</v>
      </c>
      <c r="AC362" s="165">
        <f t="shared" si="87"/>
        <v>0</v>
      </c>
      <c r="AD362" s="197">
        <f t="shared" si="87"/>
        <v>0</v>
      </c>
    </row>
    <row r="363" spans="4:30" ht="14.1" customHeight="1">
      <c r="D363" s="195">
        <v>28</v>
      </c>
      <c r="E363" s="165">
        <f t="shared" si="86"/>
        <v>0</v>
      </c>
      <c r="F363" s="165">
        <f t="shared" si="86"/>
        <v>0</v>
      </c>
      <c r="G363" s="165">
        <f t="shared" si="86"/>
        <v>0</v>
      </c>
      <c r="H363" s="165">
        <f t="shared" si="86"/>
        <v>0</v>
      </c>
      <c r="I363" s="165">
        <f t="shared" si="86"/>
        <v>0</v>
      </c>
      <c r="J363" s="197">
        <f t="shared" si="86"/>
        <v>0</v>
      </c>
      <c r="X363" s="195">
        <v>28</v>
      </c>
      <c r="Y363" s="165">
        <f t="shared" si="87"/>
        <v>0</v>
      </c>
      <c r="Z363" s="165">
        <f t="shared" si="87"/>
        <v>0</v>
      </c>
      <c r="AA363" s="165">
        <f t="shared" si="87"/>
        <v>0</v>
      </c>
      <c r="AB363" s="165">
        <f t="shared" si="87"/>
        <v>0</v>
      </c>
      <c r="AC363" s="165">
        <f t="shared" si="87"/>
        <v>0</v>
      </c>
      <c r="AD363" s="197">
        <f t="shared" si="87"/>
        <v>0</v>
      </c>
    </row>
    <row r="364" spans="4:30" ht="14.1" customHeight="1">
      <c r="D364" s="195">
        <v>29</v>
      </c>
      <c r="E364" s="165">
        <f t="shared" si="86"/>
        <v>0</v>
      </c>
      <c r="F364" s="165">
        <f t="shared" si="86"/>
        <v>0</v>
      </c>
      <c r="G364" s="165">
        <f t="shared" si="86"/>
        <v>0</v>
      </c>
      <c r="H364" s="165">
        <f t="shared" si="86"/>
        <v>0</v>
      </c>
      <c r="I364" s="165">
        <f t="shared" si="86"/>
        <v>0</v>
      </c>
      <c r="J364" s="197">
        <f t="shared" si="86"/>
        <v>0</v>
      </c>
      <c r="X364" s="195">
        <v>29</v>
      </c>
      <c r="Y364" s="165">
        <f t="shared" si="87"/>
        <v>0</v>
      </c>
      <c r="Z364" s="165">
        <f t="shared" si="87"/>
        <v>0</v>
      </c>
      <c r="AA364" s="165">
        <f t="shared" si="87"/>
        <v>0</v>
      </c>
      <c r="AB364" s="165">
        <f t="shared" si="87"/>
        <v>0</v>
      </c>
      <c r="AC364" s="165">
        <f t="shared" si="87"/>
        <v>0</v>
      </c>
      <c r="AD364" s="197">
        <f t="shared" si="87"/>
        <v>0</v>
      </c>
    </row>
    <row r="365" spans="4:30" ht="14.1" customHeight="1">
      <c r="D365" s="195">
        <v>30</v>
      </c>
      <c r="E365" s="165">
        <f t="shared" si="86"/>
        <v>0</v>
      </c>
      <c r="F365" s="165">
        <f t="shared" si="86"/>
        <v>0</v>
      </c>
      <c r="G365" s="165">
        <f t="shared" si="86"/>
        <v>0</v>
      </c>
      <c r="H365" s="165">
        <f t="shared" si="86"/>
        <v>0</v>
      </c>
      <c r="I365" s="165">
        <f t="shared" si="86"/>
        <v>0</v>
      </c>
      <c r="J365" s="197">
        <f t="shared" si="86"/>
        <v>0</v>
      </c>
      <c r="X365" s="195">
        <v>30</v>
      </c>
      <c r="Y365" s="165">
        <f t="shared" si="87"/>
        <v>0</v>
      </c>
      <c r="Z365" s="165">
        <f t="shared" si="87"/>
        <v>0</v>
      </c>
      <c r="AA365" s="165">
        <f t="shared" si="87"/>
        <v>0</v>
      </c>
      <c r="AB365" s="165">
        <f t="shared" si="87"/>
        <v>0</v>
      </c>
      <c r="AC365" s="165">
        <f t="shared" si="87"/>
        <v>0</v>
      </c>
      <c r="AD365" s="197">
        <f t="shared" si="87"/>
        <v>0</v>
      </c>
    </row>
    <row r="366" spans="4:30" ht="14.1" customHeight="1">
      <c r="D366" s="195">
        <v>31</v>
      </c>
      <c r="E366" s="165">
        <f t="shared" si="86"/>
        <v>0</v>
      </c>
      <c r="F366" s="165">
        <f t="shared" si="86"/>
        <v>0</v>
      </c>
      <c r="G366" s="165">
        <f t="shared" si="86"/>
        <v>0</v>
      </c>
      <c r="H366" s="165">
        <f t="shared" si="86"/>
        <v>0</v>
      </c>
      <c r="I366" s="165">
        <f t="shared" si="86"/>
        <v>0</v>
      </c>
      <c r="J366" s="197">
        <f t="shared" si="86"/>
        <v>0</v>
      </c>
      <c r="X366" s="195">
        <v>31</v>
      </c>
      <c r="Y366" s="165">
        <f t="shared" si="87"/>
        <v>0</v>
      </c>
      <c r="Z366" s="165">
        <f t="shared" si="87"/>
        <v>0</v>
      </c>
      <c r="AA366" s="165">
        <f t="shared" si="87"/>
        <v>0</v>
      </c>
      <c r="AB366" s="165">
        <f t="shared" si="87"/>
        <v>0</v>
      </c>
      <c r="AC366" s="165">
        <f t="shared" si="87"/>
        <v>0</v>
      </c>
      <c r="AD366" s="197">
        <f t="shared" si="87"/>
        <v>0</v>
      </c>
    </row>
    <row r="367" spans="4:30" ht="14.1" customHeight="1">
      <c r="D367" s="195">
        <v>32</v>
      </c>
      <c r="E367" s="165">
        <f t="shared" si="86"/>
        <v>0</v>
      </c>
      <c r="F367" s="165">
        <f t="shared" si="86"/>
        <v>0</v>
      </c>
      <c r="G367" s="165">
        <f t="shared" si="86"/>
        <v>0</v>
      </c>
      <c r="H367" s="165">
        <f t="shared" si="86"/>
        <v>0</v>
      </c>
      <c r="I367" s="165">
        <f t="shared" si="86"/>
        <v>0</v>
      </c>
      <c r="J367" s="197">
        <f t="shared" si="86"/>
        <v>0</v>
      </c>
      <c r="X367" s="195">
        <v>32</v>
      </c>
      <c r="Y367" s="165">
        <f t="shared" si="87"/>
        <v>0</v>
      </c>
      <c r="Z367" s="165">
        <f t="shared" si="87"/>
        <v>0</v>
      </c>
      <c r="AA367" s="165">
        <f t="shared" si="87"/>
        <v>0</v>
      </c>
      <c r="AB367" s="165">
        <f t="shared" si="87"/>
        <v>0</v>
      </c>
      <c r="AC367" s="165">
        <f t="shared" si="87"/>
        <v>0</v>
      </c>
      <c r="AD367" s="197">
        <f t="shared" si="87"/>
        <v>0</v>
      </c>
    </row>
    <row r="368" spans="4:30" ht="14.1" customHeight="1">
      <c r="D368" s="195">
        <v>33</v>
      </c>
      <c r="E368" s="165">
        <f t="shared" ref="E368:J375" si="88">E104+E148+E192+E236+E280+E324</f>
        <v>0</v>
      </c>
      <c r="F368" s="165">
        <f t="shared" si="88"/>
        <v>0</v>
      </c>
      <c r="G368" s="165">
        <f t="shared" si="88"/>
        <v>0</v>
      </c>
      <c r="H368" s="165">
        <f t="shared" si="88"/>
        <v>0</v>
      </c>
      <c r="I368" s="165">
        <f t="shared" si="88"/>
        <v>0</v>
      </c>
      <c r="J368" s="197">
        <f t="shared" si="88"/>
        <v>0</v>
      </c>
      <c r="X368" s="195">
        <v>33</v>
      </c>
      <c r="Y368" s="165">
        <f t="shared" ref="Y368:AD375" si="89">Y104+Y148+Y192+Y236+Y280+Y324</f>
        <v>0</v>
      </c>
      <c r="Z368" s="165">
        <f t="shared" si="89"/>
        <v>0</v>
      </c>
      <c r="AA368" s="165">
        <f t="shared" si="89"/>
        <v>0</v>
      </c>
      <c r="AB368" s="165">
        <f t="shared" si="89"/>
        <v>0</v>
      </c>
      <c r="AC368" s="165">
        <f t="shared" si="89"/>
        <v>0</v>
      </c>
      <c r="AD368" s="197">
        <f t="shared" si="89"/>
        <v>0</v>
      </c>
    </row>
    <row r="369" spans="4:30" ht="14.1" customHeight="1">
      <c r="D369" s="195">
        <v>34</v>
      </c>
      <c r="E369" s="165">
        <f t="shared" si="88"/>
        <v>0</v>
      </c>
      <c r="F369" s="165">
        <f t="shared" si="88"/>
        <v>0</v>
      </c>
      <c r="G369" s="165">
        <f t="shared" si="88"/>
        <v>0</v>
      </c>
      <c r="H369" s="165">
        <f t="shared" si="88"/>
        <v>0</v>
      </c>
      <c r="I369" s="165">
        <f t="shared" si="88"/>
        <v>0</v>
      </c>
      <c r="J369" s="197">
        <f t="shared" si="88"/>
        <v>0</v>
      </c>
      <c r="X369" s="195">
        <v>34</v>
      </c>
      <c r="Y369" s="165">
        <f t="shared" si="89"/>
        <v>0</v>
      </c>
      <c r="Z369" s="165">
        <f t="shared" si="89"/>
        <v>0</v>
      </c>
      <c r="AA369" s="165">
        <f t="shared" si="89"/>
        <v>0</v>
      </c>
      <c r="AB369" s="165">
        <f t="shared" si="89"/>
        <v>0</v>
      </c>
      <c r="AC369" s="165">
        <f t="shared" si="89"/>
        <v>0</v>
      </c>
      <c r="AD369" s="197">
        <f t="shared" si="89"/>
        <v>0</v>
      </c>
    </row>
    <row r="370" spans="4:30" ht="14.1" customHeight="1">
      <c r="D370" s="195">
        <v>35</v>
      </c>
      <c r="E370" s="165">
        <f t="shared" si="88"/>
        <v>0</v>
      </c>
      <c r="F370" s="165">
        <f t="shared" si="88"/>
        <v>0</v>
      </c>
      <c r="G370" s="165">
        <f t="shared" si="88"/>
        <v>0</v>
      </c>
      <c r="H370" s="165">
        <f t="shared" si="88"/>
        <v>0</v>
      </c>
      <c r="I370" s="165">
        <f t="shared" si="88"/>
        <v>0</v>
      </c>
      <c r="J370" s="197">
        <f t="shared" si="88"/>
        <v>0</v>
      </c>
      <c r="X370" s="195">
        <v>35</v>
      </c>
      <c r="Y370" s="165">
        <f t="shared" si="89"/>
        <v>0</v>
      </c>
      <c r="Z370" s="165">
        <f t="shared" si="89"/>
        <v>0</v>
      </c>
      <c r="AA370" s="165">
        <f t="shared" si="89"/>
        <v>0</v>
      </c>
      <c r="AB370" s="165">
        <f t="shared" si="89"/>
        <v>0</v>
      </c>
      <c r="AC370" s="165">
        <f t="shared" si="89"/>
        <v>0</v>
      </c>
      <c r="AD370" s="197">
        <f t="shared" si="89"/>
        <v>0</v>
      </c>
    </row>
    <row r="371" spans="4:30" ht="14.1" customHeight="1">
      <c r="D371" s="195">
        <v>36</v>
      </c>
      <c r="E371" s="165">
        <f t="shared" si="88"/>
        <v>0</v>
      </c>
      <c r="F371" s="165">
        <f t="shared" si="88"/>
        <v>0</v>
      </c>
      <c r="G371" s="165">
        <f t="shared" si="88"/>
        <v>0</v>
      </c>
      <c r="H371" s="165">
        <f t="shared" si="88"/>
        <v>0</v>
      </c>
      <c r="I371" s="165">
        <f t="shared" si="88"/>
        <v>0</v>
      </c>
      <c r="J371" s="197">
        <f t="shared" si="88"/>
        <v>0</v>
      </c>
      <c r="X371" s="195">
        <v>36</v>
      </c>
      <c r="Y371" s="165">
        <f t="shared" si="89"/>
        <v>0</v>
      </c>
      <c r="Z371" s="165">
        <f t="shared" si="89"/>
        <v>0</v>
      </c>
      <c r="AA371" s="165">
        <f t="shared" si="89"/>
        <v>0</v>
      </c>
      <c r="AB371" s="165">
        <f t="shared" si="89"/>
        <v>0</v>
      </c>
      <c r="AC371" s="165">
        <f t="shared" si="89"/>
        <v>0</v>
      </c>
      <c r="AD371" s="197">
        <f t="shared" si="89"/>
        <v>0</v>
      </c>
    </row>
    <row r="372" spans="4:30" ht="14.1" customHeight="1">
      <c r="D372" s="195">
        <v>37</v>
      </c>
      <c r="E372" s="165">
        <f t="shared" si="88"/>
        <v>0</v>
      </c>
      <c r="F372" s="165">
        <f t="shared" si="88"/>
        <v>0</v>
      </c>
      <c r="G372" s="165">
        <f t="shared" si="88"/>
        <v>0</v>
      </c>
      <c r="H372" s="165">
        <f t="shared" si="88"/>
        <v>0</v>
      </c>
      <c r="I372" s="165">
        <f t="shared" si="88"/>
        <v>0</v>
      </c>
      <c r="J372" s="197">
        <f t="shared" si="88"/>
        <v>0</v>
      </c>
      <c r="X372" s="195">
        <v>37</v>
      </c>
      <c r="Y372" s="165">
        <f t="shared" si="89"/>
        <v>0</v>
      </c>
      <c r="Z372" s="165">
        <f t="shared" si="89"/>
        <v>0</v>
      </c>
      <c r="AA372" s="165">
        <f t="shared" si="89"/>
        <v>0</v>
      </c>
      <c r="AB372" s="165">
        <f t="shared" si="89"/>
        <v>0</v>
      </c>
      <c r="AC372" s="165">
        <f t="shared" si="89"/>
        <v>0</v>
      </c>
      <c r="AD372" s="197">
        <f t="shared" si="89"/>
        <v>0</v>
      </c>
    </row>
    <row r="373" spans="4:30" ht="14.1" customHeight="1">
      <c r="D373" s="195">
        <v>38</v>
      </c>
      <c r="E373" s="165">
        <f t="shared" si="88"/>
        <v>0</v>
      </c>
      <c r="F373" s="165">
        <f t="shared" si="88"/>
        <v>0</v>
      </c>
      <c r="G373" s="165">
        <f t="shared" si="88"/>
        <v>0</v>
      </c>
      <c r="H373" s="165">
        <f t="shared" si="88"/>
        <v>0</v>
      </c>
      <c r="I373" s="165">
        <f t="shared" si="88"/>
        <v>0</v>
      </c>
      <c r="J373" s="197">
        <f t="shared" si="88"/>
        <v>0</v>
      </c>
      <c r="X373" s="195">
        <v>38</v>
      </c>
      <c r="Y373" s="165">
        <f t="shared" si="89"/>
        <v>0</v>
      </c>
      <c r="Z373" s="165">
        <f t="shared" si="89"/>
        <v>0</v>
      </c>
      <c r="AA373" s="165">
        <f t="shared" si="89"/>
        <v>0</v>
      </c>
      <c r="AB373" s="165">
        <f t="shared" si="89"/>
        <v>0</v>
      </c>
      <c r="AC373" s="165">
        <f t="shared" si="89"/>
        <v>0</v>
      </c>
      <c r="AD373" s="197">
        <f t="shared" si="89"/>
        <v>0</v>
      </c>
    </row>
    <row r="374" spans="4:30" ht="14.1" customHeight="1">
      <c r="D374" s="195">
        <v>39</v>
      </c>
      <c r="E374" s="165">
        <f t="shared" si="88"/>
        <v>0</v>
      </c>
      <c r="F374" s="165">
        <f t="shared" si="88"/>
        <v>0</v>
      </c>
      <c r="G374" s="165">
        <f t="shared" si="88"/>
        <v>0</v>
      </c>
      <c r="H374" s="165">
        <f t="shared" si="88"/>
        <v>0</v>
      </c>
      <c r="I374" s="165">
        <f t="shared" si="88"/>
        <v>0</v>
      </c>
      <c r="J374" s="197">
        <f t="shared" si="88"/>
        <v>0</v>
      </c>
      <c r="X374" s="195">
        <v>39</v>
      </c>
      <c r="Y374" s="165">
        <f t="shared" si="89"/>
        <v>0</v>
      </c>
      <c r="Z374" s="165">
        <f t="shared" si="89"/>
        <v>0</v>
      </c>
      <c r="AA374" s="165">
        <f t="shared" si="89"/>
        <v>0</v>
      </c>
      <c r="AB374" s="165">
        <f t="shared" si="89"/>
        <v>0</v>
      </c>
      <c r="AC374" s="165">
        <f t="shared" si="89"/>
        <v>0</v>
      </c>
      <c r="AD374" s="197">
        <f t="shared" si="89"/>
        <v>0</v>
      </c>
    </row>
    <row r="375" spans="4:30" ht="14.1" customHeight="1" thickBot="1">
      <c r="D375" s="196">
        <v>40</v>
      </c>
      <c r="E375" s="198">
        <f t="shared" si="88"/>
        <v>0</v>
      </c>
      <c r="F375" s="198">
        <f t="shared" si="88"/>
        <v>0</v>
      </c>
      <c r="G375" s="198">
        <f t="shared" si="88"/>
        <v>0</v>
      </c>
      <c r="H375" s="198">
        <f t="shared" si="88"/>
        <v>0</v>
      </c>
      <c r="I375" s="198">
        <f t="shared" si="88"/>
        <v>0</v>
      </c>
      <c r="J375" s="199">
        <f t="shared" si="88"/>
        <v>0</v>
      </c>
      <c r="X375" s="196">
        <v>40</v>
      </c>
      <c r="Y375" s="198">
        <f t="shared" si="89"/>
        <v>0</v>
      </c>
      <c r="Z375" s="198">
        <f t="shared" si="89"/>
        <v>0</v>
      </c>
      <c r="AA375" s="198">
        <f t="shared" si="89"/>
        <v>0</v>
      </c>
      <c r="AB375" s="198">
        <f t="shared" si="89"/>
        <v>0</v>
      </c>
      <c r="AC375" s="198">
        <f t="shared" si="89"/>
        <v>0</v>
      </c>
      <c r="AD375" s="199">
        <f t="shared" si="89"/>
        <v>0</v>
      </c>
    </row>
    <row r="377" spans="4:30" ht="14.1" customHeight="1" thickBot="1">
      <c r="D377" s="2" t="s">
        <v>360</v>
      </c>
      <c r="X377" s="2" t="s">
        <v>360</v>
      </c>
    </row>
    <row r="378" spans="4:30" ht="14.1" customHeight="1">
      <c r="D378" s="2199"/>
      <c r="E378" s="2200" t="s">
        <v>93</v>
      </c>
      <c r="F378" s="2200"/>
      <c r="G378" s="2200"/>
      <c r="H378" s="2200"/>
      <c r="I378" s="2200" t="s">
        <v>78</v>
      </c>
      <c r="J378" s="2239"/>
      <c r="X378" s="2199"/>
      <c r="Y378" s="2200" t="s">
        <v>93</v>
      </c>
      <c r="Z378" s="2200"/>
      <c r="AA378" s="2200"/>
      <c r="AB378" s="2200"/>
      <c r="AC378" s="2200" t="s">
        <v>78</v>
      </c>
      <c r="AD378" s="2239"/>
    </row>
    <row r="379" spans="4:30" ht="14.1" customHeight="1">
      <c r="D379" s="2238"/>
      <c r="E379" s="2168" t="s">
        <v>594</v>
      </c>
      <c r="F379" s="2170"/>
      <c r="G379" s="2168" t="s">
        <v>595</v>
      </c>
      <c r="H379" s="2170"/>
      <c r="I379" s="2168" t="s">
        <v>594</v>
      </c>
      <c r="J379" s="2242"/>
      <c r="X379" s="2238"/>
      <c r="Y379" s="2168" t="s">
        <v>594</v>
      </c>
      <c r="Z379" s="2170"/>
      <c r="AA379" s="2168" t="s">
        <v>595</v>
      </c>
      <c r="AB379" s="2170"/>
      <c r="AC379" s="2168" t="s">
        <v>594</v>
      </c>
      <c r="AD379" s="2242"/>
    </row>
    <row r="380" spans="4:30" ht="14.1" customHeight="1">
      <c r="D380" s="2238"/>
      <c r="E380" s="2240"/>
      <c r="F380" s="2241"/>
      <c r="G380" s="2240"/>
      <c r="H380" s="2241"/>
      <c r="I380" s="2240"/>
      <c r="J380" s="2243"/>
      <c r="X380" s="2238"/>
      <c r="Y380" s="2240"/>
      <c r="Z380" s="2241"/>
      <c r="AA380" s="2240"/>
      <c r="AB380" s="2241"/>
      <c r="AC380" s="2240"/>
      <c r="AD380" s="2243"/>
    </row>
    <row r="381" spans="4:30" ht="14.1" customHeight="1">
      <c r="D381" s="203">
        <v>1</v>
      </c>
      <c r="E381" s="427" t="str">
        <f>IF(F381=0,"",MAX($E$379:E380)+1)</f>
        <v/>
      </c>
      <c r="F381" s="165">
        <f t="shared" ref="F381:F420" si="90">E336+F336</f>
        <v>0</v>
      </c>
      <c r="G381" s="427" t="str">
        <f>IF(H381=0,"",MAX($G$379:G380)+1)</f>
        <v/>
      </c>
      <c r="H381" s="165">
        <f t="shared" ref="H381:H420" si="91">G336+H336</f>
        <v>0</v>
      </c>
      <c r="I381" s="427" t="str">
        <f>IF(J381=0,"",MAX($I$379:I380)+1)</f>
        <v/>
      </c>
      <c r="J381" s="197">
        <f t="shared" ref="J381:J420" si="92">I336+J336</f>
        <v>0</v>
      </c>
      <c r="X381" s="203">
        <v>1</v>
      </c>
      <c r="Y381" s="427" t="str">
        <f>IF(Z381=0,"",MAX($Y$379:Y380)+1)</f>
        <v/>
      </c>
      <c r="Z381" s="165">
        <f t="shared" ref="Z381:Z420" si="93">Y336+Z336</f>
        <v>0</v>
      </c>
      <c r="AA381" s="427" t="str">
        <f>IF(AB381=0,"",MAX($AA$379:AA380)+1)</f>
        <v/>
      </c>
      <c r="AB381" s="165">
        <f t="shared" ref="AB381:AB420" si="94">AA336+AB336</f>
        <v>0</v>
      </c>
      <c r="AC381" s="427" t="str">
        <f>IF(AD381=0,"",MAX($AC$379:AC380)+1)</f>
        <v/>
      </c>
      <c r="AD381" s="197">
        <f t="shared" ref="AD381:AD420" si="95">AC336+AD336</f>
        <v>0</v>
      </c>
    </row>
    <row r="382" spans="4:30" ht="14.1" customHeight="1">
      <c r="D382" s="203">
        <v>2</v>
      </c>
      <c r="E382" s="427" t="str">
        <f>IF(F382=0,"",MAX($E$379:E381)+1)</f>
        <v/>
      </c>
      <c r="F382" s="165">
        <f t="shared" si="90"/>
        <v>0</v>
      </c>
      <c r="G382" s="427" t="str">
        <f>IF(H382=0,"",MAX($G$379:G381)+1)</f>
        <v/>
      </c>
      <c r="H382" s="165">
        <f t="shared" si="91"/>
        <v>0</v>
      </c>
      <c r="I382" s="427" t="str">
        <f>IF(J382=0,"",MAX($I$379:I381)+1)</f>
        <v/>
      </c>
      <c r="J382" s="197">
        <f t="shared" si="92"/>
        <v>0</v>
      </c>
      <c r="X382" s="203">
        <v>2</v>
      </c>
      <c r="Y382" s="427" t="str">
        <f>IF(Z382=0,"",MAX($Y$379:Y381)+1)</f>
        <v/>
      </c>
      <c r="Z382" s="165">
        <f t="shared" si="93"/>
        <v>0</v>
      </c>
      <c r="AA382" s="427" t="str">
        <f>IF(AB382=0,"",MAX($AA$379:AA381)+1)</f>
        <v/>
      </c>
      <c r="AB382" s="165">
        <f t="shared" si="94"/>
        <v>0</v>
      </c>
      <c r="AC382" s="427" t="str">
        <f>IF(AD382=0,"",MAX($AC$379:AC381)+1)</f>
        <v/>
      </c>
      <c r="AD382" s="197">
        <f t="shared" si="95"/>
        <v>0</v>
      </c>
    </row>
    <row r="383" spans="4:30" ht="14.1" customHeight="1">
      <c r="D383" s="203">
        <v>3</v>
      </c>
      <c r="E383" s="427" t="str">
        <f>IF(F383=0,"",MAX($E$379:E382)+1)</f>
        <v/>
      </c>
      <c r="F383" s="165">
        <f t="shared" si="90"/>
        <v>0</v>
      </c>
      <c r="G383" s="427" t="str">
        <f>IF(H383=0,"",MAX($G$379:G382)+1)</f>
        <v/>
      </c>
      <c r="H383" s="165">
        <f t="shared" si="91"/>
        <v>0</v>
      </c>
      <c r="I383" s="427" t="str">
        <f>IF(J383=0,"",MAX($I$379:I382)+1)</f>
        <v/>
      </c>
      <c r="J383" s="197">
        <f t="shared" si="92"/>
        <v>0</v>
      </c>
      <c r="X383" s="203">
        <v>3</v>
      </c>
      <c r="Y383" s="427" t="str">
        <f>IF(Z383=0,"",MAX($Y$379:Y382)+1)</f>
        <v/>
      </c>
      <c r="Z383" s="165">
        <f t="shared" si="93"/>
        <v>0</v>
      </c>
      <c r="AA383" s="427" t="str">
        <f>IF(AB383=0,"",MAX($AA$379:AA382)+1)</f>
        <v/>
      </c>
      <c r="AB383" s="165">
        <f t="shared" si="94"/>
        <v>0</v>
      </c>
      <c r="AC383" s="427" t="str">
        <f>IF(AD383=0,"",MAX($AC$379:AC382)+1)</f>
        <v/>
      </c>
      <c r="AD383" s="197">
        <f t="shared" si="95"/>
        <v>0</v>
      </c>
    </row>
    <row r="384" spans="4:30" ht="14.1" customHeight="1">
      <c r="D384" s="203">
        <v>4</v>
      </c>
      <c r="E384" s="427">
        <f>IF(F384=0,"",MAX($E$379:E383)+1)</f>
        <v>1</v>
      </c>
      <c r="F384" s="165">
        <f t="shared" si="90"/>
        <v>0.6</v>
      </c>
      <c r="G384" s="427" t="str">
        <f>IF(H384=0,"",MAX($G$379:G383)+1)</f>
        <v/>
      </c>
      <c r="H384" s="165">
        <f t="shared" si="91"/>
        <v>0</v>
      </c>
      <c r="I384" s="427">
        <f>IF(J384=0,"",MAX($I$379:I383)+1)</f>
        <v>1</v>
      </c>
      <c r="J384" s="197">
        <f t="shared" si="92"/>
        <v>0.6</v>
      </c>
      <c r="X384" s="203">
        <v>4</v>
      </c>
      <c r="Y384" s="427" t="str">
        <f>IF(Z384=0,"",MAX($Y$379:Y383)+1)</f>
        <v/>
      </c>
      <c r="Z384" s="165">
        <f t="shared" si="93"/>
        <v>0</v>
      </c>
      <c r="AA384" s="427" t="str">
        <f>IF(AB384=0,"",MAX($AA$379:AA383)+1)</f>
        <v/>
      </c>
      <c r="AB384" s="165">
        <f t="shared" si="94"/>
        <v>0</v>
      </c>
      <c r="AC384" s="427" t="str">
        <f>IF(AD384=0,"",MAX($AC$379:AC383)+1)</f>
        <v/>
      </c>
      <c r="AD384" s="197">
        <f t="shared" si="95"/>
        <v>0</v>
      </c>
    </row>
    <row r="385" spans="4:30" ht="14.1" customHeight="1">
      <c r="D385" s="203">
        <v>5</v>
      </c>
      <c r="E385" s="427" t="str">
        <f>IF(F385=0,"",MAX($E$379:E384)+1)</f>
        <v/>
      </c>
      <c r="F385" s="165">
        <f t="shared" si="90"/>
        <v>0</v>
      </c>
      <c r="G385" s="427" t="str">
        <f>IF(H385=0,"",MAX($G$379:G384)+1)</f>
        <v/>
      </c>
      <c r="H385" s="165">
        <f t="shared" si="91"/>
        <v>0</v>
      </c>
      <c r="I385" s="427">
        <f>IF(J385=0,"",MAX($I$379:I384)+1)</f>
        <v>2</v>
      </c>
      <c r="J385" s="197">
        <f t="shared" si="92"/>
        <v>1.2</v>
      </c>
      <c r="X385" s="203">
        <v>5</v>
      </c>
      <c r="Y385" s="427" t="str">
        <f>IF(Z385=0,"",MAX($Y$379:Y384)+1)</f>
        <v/>
      </c>
      <c r="Z385" s="165">
        <f t="shared" si="93"/>
        <v>0</v>
      </c>
      <c r="AA385" s="427" t="str">
        <f>IF(AB385=0,"",MAX($AA$379:AA384)+1)</f>
        <v/>
      </c>
      <c r="AB385" s="165">
        <f t="shared" si="94"/>
        <v>0</v>
      </c>
      <c r="AC385" s="427" t="str">
        <f>IF(AD385=0,"",MAX($AC$379:AC384)+1)</f>
        <v/>
      </c>
      <c r="AD385" s="197">
        <f t="shared" si="95"/>
        <v>0</v>
      </c>
    </row>
    <row r="386" spans="4:30" ht="14.1" customHeight="1">
      <c r="D386" s="203">
        <v>6</v>
      </c>
      <c r="E386" s="427" t="str">
        <f>IF(F386=0,"",MAX($E$379:E385)+1)</f>
        <v/>
      </c>
      <c r="F386" s="165">
        <f t="shared" si="90"/>
        <v>0</v>
      </c>
      <c r="G386" s="427" t="str">
        <f>IF(H386=0,"",MAX($G$379:G385)+1)</f>
        <v/>
      </c>
      <c r="H386" s="165">
        <f t="shared" si="91"/>
        <v>0</v>
      </c>
      <c r="I386" s="427" t="str">
        <f>IF(J386=0,"",MAX($I$379:I385)+1)</f>
        <v/>
      </c>
      <c r="J386" s="197">
        <f t="shared" si="92"/>
        <v>0</v>
      </c>
      <c r="X386" s="203">
        <v>6</v>
      </c>
      <c r="Y386" s="427" t="str">
        <f>IF(Z386=0,"",MAX($Y$379:Y385)+1)</f>
        <v/>
      </c>
      <c r="Z386" s="165">
        <f t="shared" si="93"/>
        <v>0</v>
      </c>
      <c r="AA386" s="427" t="str">
        <f>IF(AB386=0,"",MAX($AA$379:AA385)+1)</f>
        <v/>
      </c>
      <c r="AB386" s="165">
        <f t="shared" si="94"/>
        <v>0</v>
      </c>
      <c r="AC386" s="427" t="str">
        <f>IF(AD386=0,"",MAX($AC$379:AC385)+1)</f>
        <v/>
      </c>
      <c r="AD386" s="197">
        <f t="shared" si="95"/>
        <v>0</v>
      </c>
    </row>
    <row r="387" spans="4:30" ht="14.1" customHeight="1">
      <c r="D387" s="203">
        <v>7</v>
      </c>
      <c r="E387" s="427" t="str">
        <f>IF(F387=0,"",MAX($E$379:E386)+1)</f>
        <v/>
      </c>
      <c r="F387" s="165">
        <f t="shared" si="90"/>
        <v>0</v>
      </c>
      <c r="G387" s="427" t="str">
        <f>IF(H387=0,"",MAX($G$379:G386)+1)</f>
        <v/>
      </c>
      <c r="H387" s="165">
        <f t="shared" si="91"/>
        <v>0</v>
      </c>
      <c r="I387" s="427" t="str">
        <f>IF(J387=0,"",MAX($I$379:I386)+1)</f>
        <v/>
      </c>
      <c r="J387" s="197">
        <f t="shared" si="92"/>
        <v>0</v>
      </c>
      <c r="X387" s="203">
        <v>7</v>
      </c>
      <c r="Y387" s="427" t="str">
        <f>IF(Z387=0,"",MAX($Y$379:Y386)+1)</f>
        <v/>
      </c>
      <c r="Z387" s="165">
        <f t="shared" si="93"/>
        <v>0</v>
      </c>
      <c r="AA387" s="427" t="str">
        <f>IF(AB387=0,"",MAX($AA$379:AA386)+1)</f>
        <v/>
      </c>
      <c r="AB387" s="165">
        <f t="shared" si="94"/>
        <v>0</v>
      </c>
      <c r="AC387" s="427" t="str">
        <f>IF(AD387=0,"",MAX($AC$379:AC386)+1)</f>
        <v/>
      </c>
      <c r="AD387" s="197">
        <f t="shared" si="95"/>
        <v>0</v>
      </c>
    </row>
    <row r="388" spans="4:30" ht="14.1" customHeight="1">
      <c r="D388" s="203">
        <v>8</v>
      </c>
      <c r="E388" s="427" t="str">
        <f>IF(F388=0,"",MAX($E$379:E387)+1)</f>
        <v/>
      </c>
      <c r="F388" s="165">
        <f t="shared" si="90"/>
        <v>0</v>
      </c>
      <c r="G388" s="427" t="str">
        <f>IF(H388=0,"",MAX($G$379:G387)+1)</f>
        <v/>
      </c>
      <c r="H388" s="165">
        <f t="shared" si="91"/>
        <v>0</v>
      </c>
      <c r="I388" s="427" t="str">
        <f>IF(J388=0,"",MAX($I$379:I387)+1)</f>
        <v/>
      </c>
      <c r="J388" s="197">
        <f t="shared" si="92"/>
        <v>0</v>
      </c>
      <c r="X388" s="203">
        <v>8</v>
      </c>
      <c r="Y388" s="427" t="str">
        <f>IF(Z388=0,"",MAX($Y$379:Y387)+1)</f>
        <v/>
      </c>
      <c r="Z388" s="165">
        <f t="shared" si="93"/>
        <v>0</v>
      </c>
      <c r="AA388" s="427" t="str">
        <f>IF(AB388=0,"",MAX($AA$379:AA387)+1)</f>
        <v/>
      </c>
      <c r="AB388" s="165">
        <f t="shared" si="94"/>
        <v>0</v>
      </c>
      <c r="AC388" s="427" t="str">
        <f>IF(AD388=0,"",MAX($AC$379:AC387)+1)</f>
        <v/>
      </c>
      <c r="AD388" s="197">
        <f t="shared" si="95"/>
        <v>0</v>
      </c>
    </row>
    <row r="389" spans="4:30" ht="14.1" customHeight="1">
      <c r="D389" s="203">
        <v>9</v>
      </c>
      <c r="E389" s="427" t="str">
        <f>IF(F389=0,"",MAX($E$379:E388)+1)</f>
        <v/>
      </c>
      <c r="F389" s="165">
        <f t="shared" si="90"/>
        <v>0</v>
      </c>
      <c r="G389" s="427" t="str">
        <f>IF(H389=0,"",MAX($G$379:G388)+1)</f>
        <v/>
      </c>
      <c r="H389" s="165">
        <f t="shared" si="91"/>
        <v>0</v>
      </c>
      <c r="I389" s="427" t="str">
        <f>IF(J389=0,"",MAX($I$379:I388)+1)</f>
        <v/>
      </c>
      <c r="J389" s="197">
        <f t="shared" si="92"/>
        <v>0</v>
      </c>
      <c r="X389" s="203">
        <v>9</v>
      </c>
      <c r="Y389" s="427" t="str">
        <f>IF(Z389=0,"",MAX($Y$379:Y388)+1)</f>
        <v/>
      </c>
      <c r="Z389" s="165">
        <f t="shared" si="93"/>
        <v>0</v>
      </c>
      <c r="AA389" s="427" t="str">
        <f>IF(AB389=0,"",MAX($AA$379:AA388)+1)</f>
        <v/>
      </c>
      <c r="AB389" s="165">
        <f t="shared" si="94"/>
        <v>0</v>
      </c>
      <c r="AC389" s="427" t="str">
        <f>IF(AD389=0,"",MAX($AC$379:AC388)+1)</f>
        <v/>
      </c>
      <c r="AD389" s="197">
        <f t="shared" si="95"/>
        <v>0</v>
      </c>
    </row>
    <row r="390" spans="4:30" ht="14.1" customHeight="1">
      <c r="D390" s="203">
        <v>10</v>
      </c>
      <c r="E390" s="427">
        <f>IF(F390=0,"",MAX($E$379:E389)+1)</f>
        <v>2</v>
      </c>
      <c r="F390" s="165">
        <f t="shared" si="90"/>
        <v>1.2</v>
      </c>
      <c r="G390" s="427" t="str">
        <f>IF(H390=0,"",MAX($G$379:G389)+1)</f>
        <v/>
      </c>
      <c r="H390" s="165">
        <f t="shared" si="91"/>
        <v>0</v>
      </c>
      <c r="I390" s="427" t="str">
        <f>IF(J390=0,"",MAX($I$379:I389)+1)</f>
        <v/>
      </c>
      <c r="J390" s="197">
        <f t="shared" si="92"/>
        <v>0</v>
      </c>
      <c r="X390" s="203">
        <v>10</v>
      </c>
      <c r="Y390" s="427" t="str">
        <f>IF(Z390=0,"",MAX($Y$379:Y389)+1)</f>
        <v/>
      </c>
      <c r="Z390" s="165">
        <f t="shared" si="93"/>
        <v>0</v>
      </c>
      <c r="AA390" s="427" t="str">
        <f>IF(AB390=0,"",MAX($AA$379:AA389)+1)</f>
        <v/>
      </c>
      <c r="AB390" s="165">
        <f t="shared" si="94"/>
        <v>0</v>
      </c>
      <c r="AC390" s="427" t="str">
        <f>IF(AD390=0,"",MAX($AC$379:AC389)+1)</f>
        <v/>
      </c>
      <c r="AD390" s="197">
        <f t="shared" si="95"/>
        <v>0</v>
      </c>
    </row>
    <row r="391" spans="4:30" ht="14.1" customHeight="1">
      <c r="D391" s="203">
        <v>11</v>
      </c>
      <c r="E391" s="427" t="str">
        <f>IF(F391=0,"",MAX($E$379:E390)+1)</f>
        <v/>
      </c>
      <c r="F391" s="165">
        <f t="shared" si="90"/>
        <v>0</v>
      </c>
      <c r="G391" s="427" t="str">
        <f>IF(H391=0,"",MAX($G$379:G390)+1)</f>
        <v/>
      </c>
      <c r="H391" s="165">
        <f t="shared" si="91"/>
        <v>0</v>
      </c>
      <c r="I391" s="427" t="str">
        <f>IF(J391=0,"",MAX($I$379:I390)+1)</f>
        <v/>
      </c>
      <c r="J391" s="197">
        <f t="shared" si="92"/>
        <v>0</v>
      </c>
      <c r="X391" s="203">
        <v>11</v>
      </c>
      <c r="Y391" s="427" t="str">
        <f>IF(Z391=0,"",MAX($Y$379:Y390)+1)</f>
        <v/>
      </c>
      <c r="Z391" s="165">
        <f t="shared" si="93"/>
        <v>0</v>
      </c>
      <c r="AA391" s="427" t="str">
        <f>IF(AB391=0,"",MAX($AA$379:AA390)+1)</f>
        <v/>
      </c>
      <c r="AB391" s="165">
        <f t="shared" si="94"/>
        <v>0</v>
      </c>
      <c r="AC391" s="427" t="str">
        <f>IF(AD391=0,"",MAX($AC$379:AC390)+1)</f>
        <v/>
      </c>
      <c r="AD391" s="197">
        <f t="shared" si="95"/>
        <v>0</v>
      </c>
    </row>
    <row r="392" spans="4:30" ht="14.1" customHeight="1">
      <c r="D392" s="203">
        <v>12</v>
      </c>
      <c r="E392" s="427" t="str">
        <f>IF(F392=0,"",MAX($E$379:E391)+1)</f>
        <v/>
      </c>
      <c r="F392" s="165">
        <f t="shared" si="90"/>
        <v>0</v>
      </c>
      <c r="G392" s="427" t="str">
        <f>IF(H392=0,"",MAX($G$379:G391)+1)</f>
        <v/>
      </c>
      <c r="H392" s="165">
        <f t="shared" si="91"/>
        <v>0</v>
      </c>
      <c r="I392" s="427" t="str">
        <f>IF(J392=0,"",MAX($I$379:I391)+1)</f>
        <v/>
      </c>
      <c r="J392" s="197">
        <f t="shared" si="92"/>
        <v>0</v>
      </c>
      <c r="X392" s="203">
        <v>12</v>
      </c>
      <c r="Y392" s="427" t="str">
        <f>IF(Z392=0,"",MAX($Y$379:Y391)+1)</f>
        <v/>
      </c>
      <c r="Z392" s="165">
        <f t="shared" si="93"/>
        <v>0</v>
      </c>
      <c r="AA392" s="427" t="str">
        <f>IF(AB392=0,"",MAX($AA$379:AA391)+1)</f>
        <v/>
      </c>
      <c r="AB392" s="165">
        <f t="shared" si="94"/>
        <v>0</v>
      </c>
      <c r="AC392" s="427" t="str">
        <f>IF(AD392=0,"",MAX($AC$379:AC391)+1)</f>
        <v/>
      </c>
      <c r="AD392" s="197">
        <f t="shared" si="95"/>
        <v>0</v>
      </c>
    </row>
    <row r="393" spans="4:30" ht="14.1" customHeight="1">
      <c r="D393" s="203">
        <v>13</v>
      </c>
      <c r="E393" s="427" t="str">
        <f>IF(F393=0,"",MAX($E$379:E392)+1)</f>
        <v/>
      </c>
      <c r="F393" s="165">
        <f t="shared" si="90"/>
        <v>0</v>
      </c>
      <c r="G393" s="427" t="str">
        <f>IF(H393=0,"",MAX($G$379:G392)+1)</f>
        <v/>
      </c>
      <c r="H393" s="165">
        <f t="shared" si="91"/>
        <v>0</v>
      </c>
      <c r="I393" s="427" t="str">
        <f>IF(J393=0,"",MAX($I$379:I392)+1)</f>
        <v/>
      </c>
      <c r="J393" s="197">
        <f t="shared" si="92"/>
        <v>0</v>
      </c>
      <c r="X393" s="203">
        <v>13</v>
      </c>
      <c r="Y393" s="427" t="str">
        <f>IF(Z393=0,"",MAX($Y$379:Y392)+1)</f>
        <v/>
      </c>
      <c r="Z393" s="165">
        <f t="shared" si="93"/>
        <v>0</v>
      </c>
      <c r="AA393" s="427" t="str">
        <f>IF(AB393=0,"",MAX($AA$379:AA392)+1)</f>
        <v/>
      </c>
      <c r="AB393" s="165">
        <f t="shared" si="94"/>
        <v>0</v>
      </c>
      <c r="AC393" s="427" t="str">
        <f>IF(AD393=0,"",MAX($AC$379:AC392)+1)</f>
        <v/>
      </c>
      <c r="AD393" s="197">
        <f t="shared" si="95"/>
        <v>0</v>
      </c>
    </row>
    <row r="394" spans="4:30" ht="14.1" customHeight="1">
      <c r="D394" s="203">
        <v>14</v>
      </c>
      <c r="E394" s="427" t="str">
        <f>IF(F394=0,"",MAX($E$379:E393)+1)</f>
        <v/>
      </c>
      <c r="F394" s="165">
        <f t="shared" si="90"/>
        <v>0</v>
      </c>
      <c r="G394" s="427" t="str">
        <f>IF(H394=0,"",MAX($G$379:G393)+1)</f>
        <v/>
      </c>
      <c r="H394" s="165">
        <f t="shared" si="91"/>
        <v>0</v>
      </c>
      <c r="I394" s="427" t="str">
        <f>IF(J394=0,"",MAX($I$379:I393)+1)</f>
        <v/>
      </c>
      <c r="J394" s="197">
        <f t="shared" si="92"/>
        <v>0</v>
      </c>
      <c r="X394" s="203">
        <v>14</v>
      </c>
      <c r="Y394" s="427" t="str">
        <f>IF(Z394=0,"",MAX($Y$379:Y393)+1)</f>
        <v/>
      </c>
      <c r="Z394" s="165">
        <f t="shared" si="93"/>
        <v>0</v>
      </c>
      <c r="AA394" s="427" t="str">
        <f>IF(AB394=0,"",MAX($AA$379:AA393)+1)</f>
        <v/>
      </c>
      <c r="AB394" s="165">
        <f t="shared" si="94"/>
        <v>0</v>
      </c>
      <c r="AC394" s="427" t="str">
        <f>IF(AD394=0,"",MAX($AC$379:AC393)+1)</f>
        <v/>
      </c>
      <c r="AD394" s="197">
        <f t="shared" si="95"/>
        <v>0</v>
      </c>
    </row>
    <row r="395" spans="4:30" ht="14.1" customHeight="1">
      <c r="D395" s="203">
        <v>15</v>
      </c>
      <c r="E395" s="427" t="str">
        <f>IF(F395=0,"",MAX($E$379:E394)+1)</f>
        <v/>
      </c>
      <c r="F395" s="165">
        <f t="shared" si="90"/>
        <v>0</v>
      </c>
      <c r="G395" s="427" t="str">
        <f>IF(H395=0,"",MAX($G$379:G394)+1)</f>
        <v/>
      </c>
      <c r="H395" s="165">
        <f t="shared" si="91"/>
        <v>0</v>
      </c>
      <c r="I395" s="427" t="str">
        <f>IF(J395=0,"",MAX($I$379:I394)+1)</f>
        <v/>
      </c>
      <c r="J395" s="197">
        <f t="shared" si="92"/>
        <v>0</v>
      </c>
      <c r="X395" s="203">
        <v>15</v>
      </c>
      <c r="Y395" s="427" t="str">
        <f>IF(Z395=0,"",MAX($Y$379:Y394)+1)</f>
        <v/>
      </c>
      <c r="Z395" s="165">
        <f t="shared" si="93"/>
        <v>0</v>
      </c>
      <c r="AA395" s="427" t="str">
        <f>IF(AB395=0,"",MAX($AA$379:AA394)+1)</f>
        <v/>
      </c>
      <c r="AB395" s="165">
        <f t="shared" si="94"/>
        <v>0</v>
      </c>
      <c r="AC395" s="427" t="str">
        <f>IF(AD395=0,"",MAX($AC$379:AC394)+1)</f>
        <v/>
      </c>
      <c r="AD395" s="197">
        <f t="shared" si="95"/>
        <v>0</v>
      </c>
    </row>
    <row r="396" spans="4:30" ht="14.1" customHeight="1">
      <c r="D396" s="203">
        <v>16</v>
      </c>
      <c r="E396" s="427" t="str">
        <f>IF(F396=0,"",MAX($E$379:E395)+1)</f>
        <v/>
      </c>
      <c r="F396" s="165">
        <f t="shared" si="90"/>
        <v>0</v>
      </c>
      <c r="G396" s="427" t="str">
        <f>IF(H396=0,"",MAX($G$379:G395)+1)</f>
        <v/>
      </c>
      <c r="H396" s="165">
        <f t="shared" si="91"/>
        <v>0</v>
      </c>
      <c r="I396" s="427" t="str">
        <f>IF(J396=0,"",MAX($I$379:I395)+1)</f>
        <v/>
      </c>
      <c r="J396" s="197">
        <f t="shared" si="92"/>
        <v>0</v>
      </c>
      <c r="X396" s="203">
        <v>16</v>
      </c>
      <c r="Y396" s="427" t="str">
        <f>IF(Z396=0,"",MAX($Y$379:Y395)+1)</f>
        <v/>
      </c>
      <c r="Z396" s="165">
        <f t="shared" si="93"/>
        <v>0</v>
      </c>
      <c r="AA396" s="427" t="str">
        <f>IF(AB396=0,"",MAX($AA$379:AA395)+1)</f>
        <v/>
      </c>
      <c r="AB396" s="165">
        <f t="shared" si="94"/>
        <v>0</v>
      </c>
      <c r="AC396" s="427" t="str">
        <f>IF(AD396=0,"",MAX($AC$379:AC395)+1)</f>
        <v/>
      </c>
      <c r="AD396" s="197">
        <f t="shared" si="95"/>
        <v>0</v>
      </c>
    </row>
    <row r="397" spans="4:30" ht="14.1" customHeight="1">
      <c r="D397" s="203">
        <v>17</v>
      </c>
      <c r="E397" s="427" t="str">
        <f>IF(F397=0,"",MAX($E$379:E396)+1)</f>
        <v/>
      </c>
      <c r="F397" s="165">
        <f t="shared" si="90"/>
        <v>0</v>
      </c>
      <c r="G397" s="427" t="str">
        <f>IF(H397=0,"",MAX($G$379:G396)+1)</f>
        <v/>
      </c>
      <c r="H397" s="165">
        <f t="shared" si="91"/>
        <v>0</v>
      </c>
      <c r="I397" s="427" t="str">
        <f>IF(J397=0,"",MAX($I$379:I396)+1)</f>
        <v/>
      </c>
      <c r="J397" s="197">
        <f t="shared" si="92"/>
        <v>0</v>
      </c>
      <c r="X397" s="203">
        <v>17</v>
      </c>
      <c r="Y397" s="427" t="str">
        <f>IF(Z397=0,"",MAX($Y$379:Y396)+1)</f>
        <v/>
      </c>
      <c r="Z397" s="165">
        <f t="shared" si="93"/>
        <v>0</v>
      </c>
      <c r="AA397" s="427" t="str">
        <f>IF(AB397=0,"",MAX($AA$379:AA396)+1)</f>
        <v/>
      </c>
      <c r="AB397" s="165">
        <f t="shared" si="94"/>
        <v>0</v>
      </c>
      <c r="AC397" s="427" t="str">
        <f>IF(AD397=0,"",MAX($AC$379:AC396)+1)</f>
        <v/>
      </c>
      <c r="AD397" s="197">
        <f t="shared" si="95"/>
        <v>0</v>
      </c>
    </row>
    <row r="398" spans="4:30" ht="14.1" customHeight="1">
      <c r="D398" s="203">
        <v>18</v>
      </c>
      <c r="E398" s="427" t="str">
        <f>IF(F398=0,"",MAX($E$379:E397)+1)</f>
        <v/>
      </c>
      <c r="F398" s="165">
        <f t="shared" si="90"/>
        <v>0</v>
      </c>
      <c r="G398" s="427" t="str">
        <f>IF(H398=0,"",MAX($G$379:G397)+1)</f>
        <v/>
      </c>
      <c r="H398" s="165">
        <f t="shared" si="91"/>
        <v>0</v>
      </c>
      <c r="I398" s="427" t="str">
        <f>IF(J398=0,"",MAX($I$379:I397)+1)</f>
        <v/>
      </c>
      <c r="J398" s="197">
        <f t="shared" si="92"/>
        <v>0</v>
      </c>
      <c r="X398" s="203">
        <v>18</v>
      </c>
      <c r="Y398" s="427" t="str">
        <f>IF(Z398=0,"",MAX($Y$379:Y397)+1)</f>
        <v/>
      </c>
      <c r="Z398" s="165">
        <f t="shared" si="93"/>
        <v>0</v>
      </c>
      <c r="AA398" s="427" t="str">
        <f>IF(AB398=0,"",MAX($AA$379:AA397)+1)</f>
        <v/>
      </c>
      <c r="AB398" s="165">
        <f t="shared" si="94"/>
        <v>0</v>
      </c>
      <c r="AC398" s="427" t="str">
        <f>IF(AD398=0,"",MAX($AC$379:AC397)+1)</f>
        <v/>
      </c>
      <c r="AD398" s="197">
        <f t="shared" si="95"/>
        <v>0</v>
      </c>
    </row>
    <row r="399" spans="4:30" ht="14.1" customHeight="1">
      <c r="D399" s="203">
        <v>19</v>
      </c>
      <c r="E399" s="427" t="str">
        <f>IF(F399=0,"",MAX($E$379:E398)+1)</f>
        <v/>
      </c>
      <c r="F399" s="165">
        <f t="shared" si="90"/>
        <v>0</v>
      </c>
      <c r="G399" s="427" t="str">
        <f>IF(H399=0,"",MAX($G$379:G398)+1)</f>
        <v/>
      </c>
      <c r="H399" s="165">
        <f t="shared" si="91"/>
        <v>0</v>
      </c>
      <c r="I399" s="427" t="str">
        <f>IF(J399=0,"",MAX($I$379:I398)+1)</f>
        <v/>
      </c>
      <c r="J399" s="197">
        <f t="shared" si="92"/>
        <v>0</v>
      </c>
      <c r="X399" s="203">
        <v>19</v>
      </c>
      <c r="Y399" s="427" t="str">
        <f>IF(Z399=0,"",MAX($Y$379:Y398)+1)</f>
        <v/>
      </c>
      <c r="Z399" s="165">
        <f t="shared" si="93"/>
        <v>0</v>
      </c>
      <c r="AA399" s="427" t="str">
        <f>IF(AB399=0,"",MAX($AA$379:AA398)+1)</f>
        <v/>
      </c>
      <c r="AB399" s="165">
        <f t="shared" si="94"/>
        <v>0</v>
      </c>
      <c r="AC399" s="427" t="str">
        <f>IF(AD399=0,"",MAX($AC$379:AC398)+1)</f>
        <v/>
      </c>
      <c r="AD399" s="197">
        <f t="shared" si="95"/>
        <v>0</v>
      </c>
    </row>
    <row r="400" spans="4:30" ht="14.1" customHeight="1">
      <c r="D400" s="203">
        <v>20</v>
      </c>
      <c r="E400" s="427" t="str">
        <f>IF(F400=0,"",MAX($E$379:E399)+1)</f>
        <v/>
      </c>
      <c r="F400" s="165">
        <f t="shared" si="90"/>
        <v>0</v>
      </c>
      <c r="G400" s="427" t="str">
        <f>IF(H400=0,"",MAX($G$379:G399)+1)</f>
        <v/>
      </c>
      <c r="H400" s="165">
        <f t="shared" si="91"/>
        <v>0</v>
      </c>
      <c r="I400" s="427" t="str">
        <f>IF(J400=0,"",MAX($I$379:I399)+1)</f>
        <v/>
      </c>
      <c r="J400" s="197">
        <f t="shared" si="92"/>
        <v>0</v>
      </c>
      <c r="X400" s="203">
        <v>20</v>
      </c>
      <c r="Y400" s="427" t="str">
        <f>IF(Z400=0,"",MAX($Y$379:Y399)+1)</f>
        <v/>
      </c>
      <c r="Z400" s="165">
        <f t="shared" si="93"/>
        <v>0</v>
      </c>
      <c r="AA400" s="427" t="str">
        <f>IF(AB400=0,"",MAX($AA$379:AA399)+1)</f>
        <v/>
      </c>
      <c r="AB400" s="165">
        <f t="shared" si="94"/>
        <v>0</v>
      </c>
      <c r="AC400" s="427" t="str">
        <f>IF(AD400=0,"",MAX($AC$379:AC399)+1)</f>
        <v/>
      </c>
      <c r="AD400" s="197">
        <f t="shared" si="95"/>
        <v>0</v>
      </c>
    </row>
    <row r="401" spans="4:30" ht="14.1" customHeight="1">
      <c r="D401" s="203">
        <v>21</v>
      </c>
      <c r="E401" s="427" t="str">
        <f>IF(F401=0,"",MAX($E$379:E400)+1)</f>
        <v/>
      </c>
      <c r="F401" s="165">
        <f t="shared" si="90"/>
        <v>0</v>
      </c>
      <c r="G401" s="427" t="str">
        <f>IF(H401=0,"",MAX($G$379:G400)+1)</f>
        <v/>
      </c>
      <c r="H401" s="165">
        <f t="shared" si="91"/>
        <v>0</v>
      </c>
      <c r="I401" s="427" t="str">
        <f>IF(J401=0,"",MAX($I$379:I400)+1)</f>
        <v/>
      </c>
      <c r="J401" s="197">
        <f t="shared" si="92"/>
        <v>0</v>
      </c>
      <c r="X401" s="203">
        <v>21</v>
      </c>
      <c r="Y401" s="427" t="str">
        <f>IF(Z401=0,"",MAX($Y$379:Y400)+1)</f>
        <v/>
      </c>
      <c r="Z401" s="165">
        <f t="shared" si="93"/>
        <v>0</v>
      </c>
      <c r="AA401" s="427" t="str">
        <f>IF(AB401=0,"",MAX($AA$379:AA400)+1)</f>
        <v/>
      </c>
      <c r="AB401" s="165">
        <f t="shared" si="94"/>
        <v>0</v>
      </c>
      <c r="AC401" s="427" t="str">
        <f>IF(AD401=0,"",MAX($AC$379:AC400)+1)</f>
        <v/>
      </c>
      <c r="AD401" s="197">
        <f t="shared" si="95"/>
        <v>0</v>
      </c>
    </row>
    <row r="402" spans="4:30" ht="14.1" customHeight="1">
      <c r="D402" s="203">
        <v>22</v>
      </c>
      <c r="E402" s="427" t="str">
        <f>IF(F402=0,"",MAX($E$379:E401)+1)</f>
        <v/>
      </c>
      <c r="F402" s="165">
        <f t="shared" si="90"/>
        <v>0</v>
      </c>
      <c r="G402" s="427" t="str">
        <f>IF(H402=0,"",MAX($G$379:G401)+1)</f>
        <v/>
      </c>
      <c r="H402" s="165">
        <f t="shared" si="91"/>
        <v>0</v>
      </c>
      <c r="I402" s="427" t="str">
        <f>IF(J402=0,"",MAX($I$379:I401)+1)</f>
        <v/>
      </c>
      <c r="J402" s="197">
        <f t="shared" si="92"/>
        <v>0</v>
      </c>
      <c r="X402" s="203">
        <v>22</v>
      </c>
      <c r="Y402" s="427" t="str">
        <f>IF(Z402=0,"",MAX($Y$379:Y401)+1)</f>
        <v/>
      </c>
      <c r="Z402" s="165">
        <f t="shared" si="93"/>
        <v>0</v>
      </c>
      <c r="AA402" s="427" t="str">
        <f>IF(AB402=0,"",MAX($AA$379:AA401)+1)</f>
        <v/>
      </c>
      <c r="AB402" s="165">
        <f t="shared" si="94"/>
        <v>0</v>
      </c>
      <c r="AC402" s="427" t="str">
        <f>IF(AD402=0,"",MAX($AC$379:AC401)+1)</f>
        <v/>
      </c>
      <c r="AD402" s="197">
        <f t="shared" si="95"/>
        <v>0</v>
      </c>
    </row>
    <row r="403" spans="4:30" ht="14.1" customHeight="1">
      <c r="D403" s="203">
        <v>23</v>
      </c>
      <c r="E403" s="427" t="str">
        <f>IF(F403=0,"",MAX($E$379:E402)+1)</f>
        <v/>
      </c>
      <c r="F403" s="165">
        <f t="shared" si="90"/>
        <v>0</v>
      </c>
      <c r="G403" s="427" t="str">
        <f>IF(H403=0,"",MAX($G$379:G402)+1)</f>
        <v/>
      </c>
      <c r="H403" s="165">
        <f t="shared" si="91"/>
        <v>0</v>
      </c>
      <c r="I403" s="427" t="str">
        <f>IF(J403=0,"",MAX($I$379:I402)+1)</f>
        <v/>
      </c>
      <c r="J403" s="197">
        <f t="shared" si="92"/>
        <v>0</v>
      </c>
      <c r="X403" s="203">
        <v>23</v>
      </c>
      <c r="Y403" s="427" t="str">
        <f>IF(Z403=0,"",MAX($Y$379:Y402)+1)</f>
        <v/>
      </c>
      <c r="Z403" s="165">
        <f t="shared" si="93"/>
        <v>0</v>
      </c>
      <c r="AA403" s="427" t="str">
        <f>IF(AB403=0,"",MAX($AA$379:AA402)+1)</f>
        <v/>
      </c>
      <c r="AB403" s="165">
        <f t="shared" si="94"/>
        <v>0</v>
      </c>
      <c r="AC403" s="427" t="str">
        <f>IF(AD403=0,"",MAX($AC$379:AC402)+1)</f>
        <v/>
      </c>
      <c r="AD403" s="197">
        <f t="shared" si="95"/>
        <v>0</v>
      </c>
    </row>
    <row r="404" spans="4:30" ht="14.1" customHeight="1">
      <c r="D404" s="203">
        <v>24</v>
      </c>
      <c r="E404" s="427" t="str">
        <f>IF(F404=0,"",MAX($E$379:E403)+1)</f>
        <v/>
      </c>
      <c r="F404" s="165">
        <f t="shared" si="90"/>
        <v>0</v>
      </c>
      <c r="G404" s="427" t="str">
        <f>IF(H404=0,"",MAX($G$379:G403)+1)</f>
        <v/>
      </c>
      <c r="H404" s="165">
        <f t="shared" si="91"/>
        <v>0</v>
      </c>
      <c r="I404" s="427" t="str">
        <f>IF(J404=0,"",MAX($I$379:I403)+1)</f>
        <v/>
      </c>
      <c r="J404" s="197">
        <f t="shared" si="92"/>
        <v>0</v>
      </c>
      <c r="X404" s="203">
        <v>24</v>
      </c>
      <c r="Y404" s="427" t="str">
        <f>IF(Z404=0,"",MAX($Y$379:Y403)+1)</f>
        <v/>
      </c>
      <c r="Z404" s="165">
        <f t="shared" si="93"/>
        <v>0</v>
      </c>
      <c r="AA404" s="427" t="str">
        <f>IF(AB404=0,"",MAX($AA$379:AA403)+1)</f>
        <v/>
      </c>
      <c r="AB404" s="165">
        <f t="shared" si="94"/>
        <v>0</v>
      </c>
      <c r="AC404" s="427" t="str">
        <f>IF(AD404=0,"",MAX($AC$379:AC403)+1)</f>
        <v/>
      </c>
      <c r="AD404" s="197">
        <f t="shared" si="95"/>
        <v>0</v>
      </c>
    </row>
    <row r="405" spans="4:30" ht="14.1" customHeight="1">
      <c r="D405" s="203">
        <v>25</v>
      </c>
      <c r="E405" s="427" t="str">
        <f>IF(F405=0,"",MAX($E$379:E404)+1)</f>
        <v/>
      </c>
      <c r="F405" s="165">
        <f t="shared" si="90"/>
        <v>0</v>
      </c>
      <c r="G405" s="427" t="str">
        <f>IF(H405=0,"",MAX($G$379:G404)+1)</f>
        <v/>
      </c>
      <c r="H405" s="165">
        <f t="shared" si="91"/>
        <v>0</v>
      </c>
      <c r="I405" s="427" t="str">
        <f>IF(J405=0,"",MAX($I$379:I404)+1)</f>
        <v/>
      </c>
      <c r="J405" s="197">
        <f t="shared" si="92"/>
        <v>0</v>
      </c>
      <c r="X405" s="203">
        <v>25</v>
      </c>
      <c r="Y405" s="427" t="str">
        <f>IF(Z405=0,"",MAX($Y$379:Y404)+1)</f>
        <v/>
      </c>
      <c r="Z405" s="165">
        <f t="shared" si="93"/>
        <v>0</v>
      </c>
      <c r="AA405" s="427" t="str">
        <f>IF(AB405=0,"",MAX($AA$379:AA404)+1)</f>
        <v/>
      </c>
      <c r="AB405" s="165">
        <f t="shared" si="94"/>
        <v>0</v>
      </c>
      <c r="AC405" s="427" t="str">
        <f>IF(AD405=0,"",MAX($AC$379:AC404)+1)</f>
        <v/>
      </c>
      <c r="AD405" s="197">
        <f t="shared" si="95"/>
        <v>0</v>
      </c>
    </row>
    <row r="406" spans="4:30" ht="14.1" customHeight="1">
      <c r="D406" s="203">
        <v>26</v>
      </c>
      <c r="E406" s="427" t="str">
        <f>IF(F406=0,"",MAX($E$379:E405)+1)</f>
        <v/>
      </c>
      <c r="F406" s="165">
        <f t="shared" si="90"/>
        <v>0</v>
      </c>
      <c r="G406" s="427" t="str">
        <f>IF(H406=0,"",MAX($G$379:G405)+1)</f>
        <v/>
      </c>
      <c r="H406" s="165">
        <f t="shared" si="91"/>
        <v>0</v>
      </c>
      <c r="I406" s="427" t="str">
        <f>IF(J406=0,"",MAX($I$379:I405)+1)</f>
        <v/>
      </c>
      <c r="J406" s="197">
        <f t="shared" si="92"/>
        <v>0</v>
      </c>
      <c r="X406" s="203">
        <v>26</v>
      </c>
      <c r="Y406" s="427" t="str">
        <f>IF(Z406=0,"",MAX($Y$379:Y405)+1)</f>
        <v/>
      </c>
      <c r="Z406" s="165">
        <f t="shared" si="93"/>
        <v>0</v>
      </c>
      <c r="AA406" s="427" t="str">
        <f>IF(AB406=0,"",MAX($AA$379:AA405)+1)</f>
        <v/>
      </c>
      <c r="AB406" s="165">
        <f t="shared" si="94"/>
        <v>0</v>
      </c>
      <c r="AC406" s="427" t="str">
        <f>IF(AD406=0,"",MAX($AC$379:AC405)+1)</f>
        <v/>
      </c>
      <c r="AD406" s="197">
        <f t="shared" si="95"/>
        <v>0</v>
      </c>
    </row>
    <row r="407" spans="4:30" ht="14.1" customHeight="1">
      <c r="D407" s="203">
        <v>27</v>
      </c>
      <c r="E407" s="427" t="str">
        <f>IF(F407=0,"",MAX($E$379:E406)+1)</f>
        <v/>
      </c>
      <c r="F407" s="165">
        <f t="shared" si="90"/>
        <v>0</v>
      </c>
      <c r="G407" s="427" t="str">
        <f>IF(H407=0,"",MAX($G$379:G406)+1)</f>
        <v/>
      </c>
      <c r="H407" s="165">
        <f t="shared" si="91"/>
        <v>0</v>
      </c>
      <c r="I407" s="427" t="str">
        <f>IF(J407=0,"",MAX($I$379:I406)+1)</f>
        <v/>
      </c>
      <c r="J407" s="197">
        <f t="shared" si="92"/>
        <v>0</v>
      </c>
      <c r="X407" s="203">
        <v>27</v>
      </c>
      <c r="Y407" s="427" t="str">
        <f>IF(Z407=0,"",MAX($Y$379:Y406)+1)</f>
        <v/>
      </c>
      <c r="Z407" s="165">
        <f t="shared" si="93"/>
        <v>0</v>
      </c>
      <c r="AA407" s="427" t="str">
        <f>IF(AB407=0,"",MAX($AA$379:AA406)+1)</f>
        <v/>
      </c>
      <c r="AB407" s="165">
        <f t="shared" si="94"/>
        <v>0</v>
      </c>
      <c r="AC407" s="427" t="str">
        <f>IF(AD407=0,"",MAX($AC$379:AC406)+1)</f>
        <v/>
      </c>
      <c r="AD407" s="197">
        <f t="shared" si="95"/>
        <v>0</v>
      </c>
    </row>
    <row r="408" spans="4:30" ht="14.1" customHeight="1">
      <c r="D408" s="203">
        <v>28</v>
      </c>
      <c r="E408" s="427" t="str">
        <f>IF(F408=0,"",MAX($E$379:E407)+1)</f>
        <v/>
      </c>
      <c r="F408" s="165">
        <f t="shared" si="90"/>
        <v>0</v>
      </c>
      <c r="G408" s="427" t="str">
        <f>IF(H408=0,"",MAX($G$379:G407)+1)</f>
        <v/>
      </c>
      <c r="H408" s="165">
        <f t="shared" si="91"/>
        <v>0</v>
      </c>
      <c r="I408" s="427" t="str">
        <f>IF(J408=0,"",MAX($I$379:I407)+1)</f>
        <v/>
      </c>
      <c r="J408" s="197">
        <f t="shared" si="92"/>
        <v>0</v>
      </c>
      <c r="X408" s="203">
        <v>28</v>
      </c>
      <c r="Y408" s="427" t="str">
        <f>IF(Z408=0,"",MAX($Y$379:Y407)+1)</f>
        <v/>
      </c>
      <c r="Z408" s="165">
        <f t="shared" si="93"/>
        <v>0</v>
      </c>
      <c r="AA408" s="427" t="str">
        <f>IF(AB408=0,"",MAX($AA$379:AA407)+1)</f>
        <v/>
      </c>
      <c r="AB408" s="165">
        <f t="shared" si="94"/>
        <v>0</v>
      </c>
      <c r="AC408" s="427" t="str">
        <f>IF(AD408=0,"",MAX($AC$379:AC407)+1)</f>
        <v/>
      </c>
      <c r="AD408" s="197">
        <f t="shared" si="95"/>
        <v>0</v>
      </c>
    </row>
    <row r="409" spans="4:30" ht="14.1" customHeight="1">
      <c r="D409" s="203">
        <v>29</v>
      </c>
      <c r="E409" s="427" t="str">
        <f>IF(F409=0,"",MAX($E$379:E408)+1)</f>
        <v/>
      </c>
      <c r="F409" s="165">
        <f t="shared" si="90"/>
        <v>0</v>
      </c>
      <c r="G409" s="427" t="str">
        <f>IF(H409=0,"",MAX($G$379:G408)+1)</f>
        <v/>
      </c>
      <c r="H409" s="165">
        <f t="shared" si="91"/>
        <v>0</v>
      </c>
      <c r="I409" s="427" t="str">
        <f>IF(J409=0,"",MAX($I$379:I408)+1)</f>
        <v/>
      </c>
      <c r="J409" s="197">
        <f t="shared" si="92"/>
        <v>0</v>
      </c>
      <c r="X409" s="203">
        <v>29</v>
      </c>
      <c r="Y409" s="427" t="str">
        <f>IF(Z409=0,"",MAX($Y$379:Y408)+1)</f>
        <v/>
      </c>
      <c r="Z409" s="165">
        <f t="shared" si="93"/>
        <v>0</v>
      </c>
      <c r="AA409" s="427" t="str">
        <f>IF(AB409=0,"",MAX($AA$379:AA408)+1)</f>
        <v/>
      </c>
      <c r="AB409" s="165">
        <f t="shared" si="94"/>
        <v>0</v>
      </c>
      <c r="AC409" s="427" t="str">
        <f>IF(AD409=0,"",MAX($AC$379:AC408)+1)</f>
        <v/>
      </c>
      <c r="AD409" s="197">
        <f t="shared" si="95"/>
        <v>0</v>
      </c>
    </row>
    <row r="410" spans="4:30" ht="14.1" customHeight="1">
      <c r="D410" s="203">
        <v>30</v>
      </c>
      <c r="E410" s="427" t="str">
        <f>IF(F410=0,"",MAX($E$379:E409)+1)</f>
        <v/>
      </c>
      <c r="F410" s="165">
        <f t="shared" si="90"/>
        <v>0</v>
      </c>
      <c r="G410" s="427" t="str">
        <f>IF(H410=0,"",MAX($G$379:G409)+1)</f>
        <v/>
      </c>
      <c r="H410" s="165">
        <f t="shared" si="91"/>
        <v>0</v>
      </c>
      <c r="I410" s="427" t="str">
        <f>IF(J410=0,"",MAX($I$379:I409)+1)</f>
        <v/>
      </c>
      <c r="J410" s="197">
        <f t="shared" si="92"/>
        <v>0</v>
      </c>
      <c r="X410" s="203">
        <v>30</v>
      </c>
      <c r="Y410" s="427" t="str">
        <f>IF(Z410=0,"",MAX($Y$379:Y409)+1)</f>
        <v/>
      </c>
      <c r="Z410" s="165">
        <f t="shared" si="93"/>
        <v>0</v>
      </c>
      <c r="AA410" s="427" t="str">
        <f>IF(AB410=0,"",MAX($AA$379:AA409)+1)</f>
        <v/>
      </c>
      <c r="AB410" s="165">
        <f t="shared" si="94"/>
        <v>0</v>
      </c>
      <c r="AC410" s="427" t="str">
        <f>IF(AD410=0,"",MAX($AC$379:AC409)+1)</f>
        <v/>
      </c>
      <c r="AD410" s="197">
        <f t="shared" si="95"/>
        <v>0</v>
      </c>
    </row>
    <row r="411" spans="4:30" ht="14.1" customHeight="1">
      <c r="D411" s="203">
        <v>31</v>
      </c>
      <c r="E411" s="427" t="str">
        <f>IF(F411=0,"",MAX($E$379:E410)+1)</f>
        <v/>
      </c>
      <c r="F411" s="165">
        <f t="shared" si="90"/>
        <v>0</v>
      </c>
      <c r="G411" s="427" t="str">
        <f>IF(H411=0,"",MAX($G$379:G410)+1)</f>
        <v/>
      </c>
      <c r="H411" s="165">
        <f t="shared" si="91"/>
        <v>0</v>
      </c>
      <c r="I411" s="427" t="str">
        <f>IF(J411=0,"",MAX($I$379:I410)+1)</f>
        <v/>
      </c>
      <c r="J411" s="197">
        <f t="shared" si="92"/>
        <v>0</v>
      </c>
      <c r="X411" s="203">
        <v>31</v>
      </c>
      <c r="Y411" s="427" t="str">
        <f>IF(Z411=0,"",MAX($Y$379:Y410)+1)</f>
        <v/>
      </c>
      <c r="Z411" s="165">
        <f t="shared" si="93"/>
        <v>0</v>
      </c>
      <c r="AA411" s="427" t="str">
        <f>IF(AB411=0,"",MAX($AA$379:AA410)+1)</f>
        <v/>
      </c>
      <c r="AB411" s="165">
        <f t="shared" si="94"/>
        <v>0</v>
      </c>
      <c r="AC411" s="427" t="str">
        <f>IF(AD411=0,"",MAX($AC$379:AC410)+1)</f>
        <v/>
      </c>
      <c r="AD411" s="197">
        <f t="shared" si="95"/>
        <v>0</v>
      </c>
    </row>
    <row r="412" spans="4:30" ht="14.1" customHeight="1">
      <c r="D412" s="203">
        <v>32</v>
      </c>
      <c r="E412" s="427" t="str">
        <f>IF(F412=0,"",MAX($E$379:E411)+1)</f>
        <v/>
      </c>
      <c r="F412" s="165">
        <f t="shared" si="90"/>
        <v>0</v>
      </c>
      <c r="G412" s="427" t="str">
        <f>IF(H412=0,"",MAX($G$379:G411)+1)</f>
        <v/>
      </c>
      <c r="H412" s="165">
        <f t="shared" si="91"/>
        <v>0</v>
      </c>
      <c r="I412" s="427" t="str">
        <f>IF(J412=0,"",MAX($I$379:I411)+1)</f>
        <v/>
      </c>
      <c r="J412" s="197">
        <f t="shared" si="92"/>
        <v>0</v>
      </c>
      <c r="X412" s="203">
        <v>32</v>
      </c>
      <c r="Y412" s="427" t="str">
        <f>IF(Z412=0,"",MAX($Y$379:Y411)+1)</f>
        <v/>
      </c>
      <c r="Z412" s="165">
        <f t="shared" si="93"/>
        <v>0</v>
      </c>
      <c r="AA412" s="427" t="str">
        <f>IF(AB412=0,"",MAX($AA$379:AA411)+1)</f>
        <v/>
      </c>
      <c r="AB412" s="165">
        <f t="shared" si="94"/>
        <v>0</v>
      </c>
      <c r="AC412" s="427" t="str">
        <f>IF(AD412=0,"",MAX($AC$379:AC411)+1)</f>
        <v/>
      </c>
      <c r="AD412" s="197">
        <f t="shared" si="95"/>
        <v>0</v>
      </c>
    </row>
    <row r="413" spans="4:30" ht="14.1" customHeight="1">
      <c r="D413" s="203">
        <v>33</v>
      </c>
      <c r="E413" s="427" t="str">
        <f>IF(F413=0,"",MAX($E$379:E412)+1)</f>
        <v/>
      </c>
      <c r="F413" s="165">
        <f t="shared" si="90"/>
        <v>0</v>
      </c>
      <c r="G413" s="427" t="str">
        <f>IF(H413=0,"",MAX($G$379:G412)+1)</f>
        <v/>
      </c>
      <c r="H413" s="165">
        <f t="shared" si="91"/>
        <v>0</v>
      </c>
      <c r="I413" s="427" t="str">
        <f>IF(J413=0,"",MAX($I$379:I412)+1)</f>
        <v/>
      </c>
      <c r="J413" s="197">
        <f t="shared" si="92"/>
        <v>0</v>
      </c>
      <c r="X413" s="203">
        <v>33</v>
      </c>
      <c r="Y413" s="427" t="str">
        <f>IF(Z413=0,"",MAX($Y$379:Y412)+1)</f>
        <v/>
      </c>
      <c r="Z413" s="165">
        <f t="shared" si="93"/>
        <v>0</v>
      </c>
      <c r="AA413" s="427" t="str">
        <f>IF(AB413=0,"",MAX($AA$379:AA412)+1)</f>
        <v/>
      </c>
      <c r="AB413" s="165">
        <f t="shared" si="94"/>
        <v>0</v>
      </c>
      <c r="AC413" s="427" t="str">
        <f>IF(AD413=0,"",MAX($AC$379:AC412)+1)</f>
        <v/>
      </c>
      <c r="AD413" s="197">
        <f t="shared" si="95"/>
        <v>0</v>
      </c>
    </row>
    <row r="414" spans="4:30" ht="14.1" customHeight="1">
      <c r="D414" s="203">
        <v>34</v>
      </c>
      <c r="E414" s="427" t="str">
        <f>IF(F414=0,"",MAX($E$379:E413)+1)</f>
        <v/>
      </c>
      <c r="F414" s="165">
        <f t="shared" si="90"/>
        <v>0</v>
      </c>
      <c r="G414" s="427" t="str">
        <f>IF(H414=0,"",MAX($G$379:G413)+1)</f>
        <v/>
      </c>
      <c r="H414" s="165">
        <f t="shared" si="91"/>
        <v>0</v>
      </c>
      <c r="I414" s="427" t="str">
        <f>IF(J414=0,"",MAX($I$379:I413)+1)</f>
        <v/>
      </c>
      <c r="J414" s="197">
        <f t="shared" si="92"/>
        <v>0</v>
      </c>
      <c r="X414" s="203">
        <v>34</v>
      </c>
      <c r="Y414" s="427" t="str">
        <f>IF(Z414=0,"",MAX($Y$379:Y413)+1)</f>
        <v/>
      </c>
      <c r="Z414" s="165">
        <f t="shared" si="93"/>
        <v>0</v>
      </c>
      <c r="AA414" s="427" t="str">
        <f>IF(AB414=0,"",MAX($AA$379:AA413)+1)</f>
        <v/>
      </c>
      <c r="AB414" s="165">
        <f t="shared" si="94"/>
        <v>0</v>
      </c>
      <c r="AC414" s="427" t="str">
        <f>IF(AD414=0,"",MAX($AC$379:AC413)+1)</f>
        <v/>
      </c>
      <c r="AD414" s="197">
        <f t="shared" si="95"/>
        <v>0</v>
      </c>
    </row>
    <row r="415" spans="4:30" ht="14.1" customHeight="1">
      <c r="D415" s="203">
        <v>35</v>
      </c>
      <c r="E415" s="427" t="str">
        <f>IF(F415=0,"",MAX($E$379:E414)+1)</f>
        <v/>
      </c>
      <c r="F415" s="165">
        <f t="shared" si="90"/>
        <v>0</v>
      </c>
      <c r="G415" s="427" t="str">
        <f>IF(H415=0,"",MAX($G$379:G414)+1)</f>
        <v/>
      </c>
      <c r="H415" s="165">
        <f t="shared" si="91"/>
        <v>0</v>
      </c>
      <c r="I415" s="427" t="str">
        <f>IF(J415=0,"",MAX($I$379:I414)+1)</f>
        <v/>
      </c>
      <c r="J415" s="197">
        <f t="shared" si="92"/>
        <v>0</v>
      </c>
      <c r="X415" s="203">
        <v>35</v>
      </c>
      <c r="Y415" s="427" t="str">
        <f>IF(Z415=0,"",MAX($Y$379:Y414)+1)</f>
        <v/>
      </c>
      <c r="Z415" s="165">
        <f t="shared" si="93"/>
        <v>0</v>
      </c>
      <c r="AA415" s="427" t="str">
        <f>IF(AB415=0,"",MAX($AA$379:AA414)+1)</f>
        <v/>
      </c>
      <c r="AB415" s="165">
        <f t="shared" si="94"/>
        <v>0</v>
      </c>
      <c r="AC415" s="427" t="str">
        <f>IF(AD415=0,"",MAX($AC$379:AC414)+1)</f>
        <v/>
      </c>
      <c r="AD415" s="197">
        <f t="shared" si="95"/>
        <v>0</v>
      </c>
    </row>
    <row r="416" spans="4:30" ht="14.1" customHeight="1">
      <c r="D416" s="203">
        <v>36</v>
      </c>
      <c r="E416" s="427" t="str">
        <f>IF(F416=0,"",MAX($E$379:E415)+1)</f>
        <v/>
      </c>
      <c r="F416" s="165">
        <f t="shared" si="90"/>
        <v>0</v>
      </c>
      <c r="G416" s="427" t="str">
        <f>IF(H416=0,"",MAX($G$379:G415)+1)</f>
        <v/>
      </c>
      <c r="H416" s="165">
        <f t="shared" si="91"/>
        <v>0</v>
      </c>
      <c r="I416" s="427" t="str">
        <f>IF(J416=0,"",MAX($I$379:I415)+1)</f>
        <v/>
      </c>
      <c r="J416" s="197">
        <f t="shared" si="92"/>
        <v>0</v>
      </c>
      <c r="X416" s="203">
        <v>36</v>
      </c>
      <c r="Y416" s="427" t="str">
        <f>IF(Z416=0,"",MAX($Y$379:Y415)+1)</f>
        <v/>
      </c>
      <c r="Z416" s="165">
        <f t="shared" si="93"/>
        <v>0</v>
      </c>
      <c r="AA416" s="427" t="str">
        <f>IF(AB416=0,"",MAX($AA$379:AA415)+1)</f>
        <v/>
      </c>
      <c r="AB416" s="165">
        <f t="shared" si="94"/>
        <v>0</v>
      </c>
      <c r="AC416" s="427" t="str">
        <f>IF(AD416=0,"",MAX($AC$379:AC415)+1)</f>
        <v/>
      </c>
      <c r="AD416" s="197">
        <f t="shared" si="95"/>
        <v>0</v>
      </c>
    </row>
    <row r="417" spans="2:30" ht="14.1" customHeight="1">
      <c r="D417" s="203">
        <v>37</v>
      </c>
      <c r="E417" s="427" t="str">
        <f>IF(F417=0,"",MAX($E$379:E416)+1)</f>
        <v/>
      </c>
      <c r="F417" s="165">
        <f t="shared" si="90"/>
        <v>0</v>
      </c>
      <c r="G417" s="427" t="str">
        <f>IF(H417=0,"",MAX($G$379:G416)+1)</f>
        <v/>
      </c>
      <c r="H417" s="165">
        <f t="shared" si="91"/>
        <v>0</v>
      </c>
      <c r="I417" s="427" t="str">
        <f>IF(J417=0,"",MAX($I$379:I416)+1)</f>
        <v/>
      </c>
      <c r="J417" s="197">
        <f t="shared" si="92"/>
        <v>0</v>
      </c>
      <c r="X417" s="203">
        <v>37</v>
      </c>
      <c r="Y417" s="427" t="str">
        <f>IF(Z417=0,"",MAX($Y$379:Y416)+1)</f>
        <v/>
      </c>
      <c r="Z417" s="165">
        <f t="shared" si="93"/>
        <v>0</v>
      </c>
      <c r="AA417" s="427" t="str">
        <f>IF(AB417=0,"",MAX($AA$379:AA416)+1)</f>
        <v/>
      </c>
      <c r="AB417" s="165">
        <f t="shared" si="94"/>
        <v>0</v>
      </c>
      <c r="AC417" s="427" t="str">
        <f>IF(AD417=0,"",MAX($AC$379:AC416)+1)</f>
        <v/>
      </c>
      <c r="AD417" s="197">
        <f t="shared" si="95"/>
        <v>0</v>
      </c>
    </row>
    <row r="418" spans="2:30" ht="14.1" customHeight="1">
      <c r="D418" s="203">
        <v>38</v>
      </c>
      <c r="E418" s="427" t="str">
        <f>IF(F418=0,"",MAX($E$379:E417)+1)</f>
        <v/>
      </c>
      <c r="F418" s="165">
        <f t="shared" si="90"/>
        <v>0</v>
      </c>
      <c r="G418" s="427" t="str">
        <f>IF(H418=0,"",MAX($G$379:G417)+1)</f>
        <v/>
      </c>
      <c r="H418" s="165">
        <f t="shared" si="91"/>
        <v>0</v>
      </c>
      <c r="I418" s="427" t="str">
        <f>IF(J418=0,"",MAX($I$379:I417)+1)</f>
        <v/>
      </c>
      <c r="J418" s="197">
        <f t="shared" si="92"/>
        <v>0</v>
      </c>
      <c r="X418" s="203">
        <v>38</v>
      </c>
      <c r="Y418" s="427" t="str">
        <f>IF(Z418=0,"",MAX($Y$379:Y417)+1)</f>
        <v/>
      </c>
      <c r="Z418" s="165">
        <f t="shared" si="93"/>
        <v>0</v>
      </c>
      <c r="AA418" s="427" t="str">
        <f>IF(AB418=0,"",MAX($AA$379:AA417)+1)</f>
        <v/>
      </c>
      <c r="AB418" s="165">
        <f t="shared" si="94"/>
        <v>0</v>
      </c>
      <c r="AC418" s="427" t="str">
        <f>IF(AD418=0,"",MAX($AC$379:AC417)+1)</f>
        <v/>
      </c>
      <c r="AD418" s="197">
        <f t="shared" si="95"/>
        <v>0</v>
      </c>
    </row>
    <row r="419" spans="2:30" ht="14.1" customHeight="1">
      <c r="D419" s="203">
        <v>39</v>
      </c>
      <c r="E419" s="427" t="str">
        <f>IF(F419=0,"",MAX($E$379:E418)+1)</f>
        <v/>
      </c>
      <c r="F419" s="165">
        <f t="shared" si="90"/>
        <v>0</v>
      </c>
      <c r="G419" s="427" t="str">
        <f>IF(H419=0,"",MAX($G$379:G418)+1)</f>
        <v/>
      </c>
      <c r="H419" s="165">
        <f t="shared" si="91"/>
        <v>0</v>
      </c>
      <c r="I419" s="427" t="str">
        <f>IF(J419=0,"",MAX($I$379:I418)+1)</f>
        <v/>
      </c>
      <c r="J419" s="197">
        <f t="shared" si="92"/>
        <v>0</v>
      </c>
      <c r="X419" s="203">
        <v>39</v>
      </c>
      <c r="Y419" s="427" t="str">
        <f>IF(Z419=0,"",MAX($Y$379:Y418)+1)</f>
        <v/>
      </c>
      <c r="Z419" s="165">
        <f t="shared" si="93"/>
        <v>0</v>
      </c>
      <c r="AA419" s="427" t="str">
        <f>IF(AB419=0,"",MAX($AA$379:AA418)+1)</f>
        <v/>
      </c>
      <c r="AB419" s="165">
        <f t="shared" si="94"/>
        <v>0</v>
      </c>
      <c r="AC419" s="427" t="str">
        <f>IF(AD419=0,"",MAX($AC$379:AC418)+1)</f>
        <v/>
      </c>
      <c r="AD419" s="197">
        <f t="shared" si="95"/>
        <v>0</v>
      </c>
    </row>
    <row r="420" spans="2:30" ht="14.1" customHeight="1" thickBot="1">
      <c r="D420" s="200">
        <v>40</v>
      </c>
      <c r="E420" s="428" t="str">
        <f>IF(F420=0,"",MAX($E$379:E419)+1)</f>
        <v/>
      </c>
      <c r="F420" s="198">
        <f t="shared" si="90"/>
        <v>0</v>
      </c>
      <c r="G420" s="428" t="str">
        <f>IF(H420=0,"",MAX($G$379:G419)+1)</f>
        <v/>
      </c>
      <c r="H420" s="198">
        <f t="shared" si="91"/>
        <v>0</v>
      </c>
      <c r="I420" s="428" t="str">
        <f>IF(J420=0,"",MAX($I$379:I419)+1)</f>
        <v/>
      </c>
      <c r="J420" s="199">
        <f t="shared" si="92"/>
        <v>0</v>
      </c>
      <c r="X420" s="200">
        <v>40</v>
      </c>
      <c r="Y420" s="428" t="str">
        <f>IF(Z420=0,"",MAX($Y$379:Y419)+1)</f>
        <v/>
      </c>
      <c r="Z420" s="198">
        <f t="shared" si="93"/>
        <v>0</v>
      </c>
      <c r="AA420" s="428" t="str">
        <f>IF(AB420=0,"",MAX($AA$379:AA419)+1)</f>
        <v/>
      </c>
      <c r="AB420" s="198">
        <f t="shared" si="94"/>
        <v>0</v>
      </c>
      <c r="AC420" s="428" t="str">
        <f>IF(AD420=0,"",MAX($AC$379:AC419)+1)</f>
        <v/>
      </c>
      <c r="AD420" s="199">
        <f t="shared" si="95"/>
        <v>0</v>
      </c>
    </row>
    <row r="422" spans="2:30" ht="14.1" customHeight="1">
      <c r="B422" s="2" t="s">
        <v>600</v>
      </c>
      <c r="V422" s="2" t="s">
        <v>600</v>
      </c>
    </row>
    <row r="423" spans="2:30" ht="14.1" customHeight="1" thickBot="1">
      <c r="D423" s="2" t="s">
        <v>601</v>
      </c>
      <c r="H423" s="2" t="s">
        <v>597</v>
      </c>
      <c r="X423" s="2" t="s">
        <v>601</v>
      </c>
      <c r="AB423" s="2" t="s">
        <v>597</v>
      </c>
    </row>
    <row r="424" spans="2:30" ht="14.1" customHeight="1">
      <c r="D424" s="2199"/>
      <c r="E424" s="20" t="s">
        <v>87</v>
      </c>
      <c r="F424" s="213"/>
      <c r="H424" s="2199"/>
      <c r="I424" s="20" t="s">
        <v>87</v>
      </c>
      <c r="J424" s="213"/>
      <c r="X424" s="2199"/>
      <c r="Y424" s="20" t="s">
        <v>87</v>
      </c>
      <c r="Z424" s="213"/>
      <c r="AB424" s="2199"/>
      <c r="AC424" s="20" t="s">
        <v>87</v>
      </c>
      <c r="AD424" s="213"/>
    </row>
    <row r="425" spans="2:30" ht="14.1" customHeight="1">
      <c r="D425" s="2238"/>
      <c r="E425" s="194" t="s">
        <v>95</v>
      </c>
      <c r="F425" s="308"/>
      <c r="H425" s="2238"/>
      <c r="I425" s="194" t="s">
        <v>95</v>
      </c>
      <c r="J425" s="308"/>
      <c r="X425" s="2238"/>
      <c r="Y425" s="194" t="s">
        <v>95</v>
      </c>
      <c r="Z425" s="308"/>
      <c r="AB425" s="2238"/>
      <c r="AC425" s="194" t="s">
        <v>95</v>
      </c>
      <c r="AD425" s="308"/>
    </row>
    <row r="426" spans="2:30" ht="14.1" customHeight="1">
      <c r="D426" s="195">
        <v>1</v>
      </c>
      <c r="E426" s="309">
        <f t="shared" ref="E426:E485" si="96">SUMIF($E$13,D426,$E$9)</f>
        <v>0</v>
      </c>
      <c r="F426" s="310"/>
      <c r="H426" s="195">
        <v>1</v>
      </c>
      <c r="I426" s="311">
        <f t="shared" ref="I426:I485" si="97">SUMIF($H$25,H426,$H$21)</f>
        <v>0</v>
      </c>
      <c r="J426" s="310"/>
      <c r="X426" s="195">
        <v>1</v>
      </c>
      <c r="Y426" s="309">
        <f t="shared" ref="Y426:Y485" si="98">SUMIF($Y$13,X426,$Y$9)</f>
        <v>0</v>
      </c>
      <c r="Z426" s="310"/>
      <c r="AB426" s="195">
        <v>1</v>
      </c>
      <c r="AC426" s="311">
        <f t="shared" ref="AC426:AC485" si="99">SUMIF($AB$25,AB426,$AB$21)</f>
        <v>0</v>
      </c>
      <c r="AD426" s="310"/>
    </row>
    <row r="427" spans="2:30" ht="14.1" customHeight="1">
      <c r="D427" s="195">
        <v>2</v>
      </c>
      <c r="E427" s="309">
        <f t="shared" si="96"/>
        <v>0</v>
      </c>
      <c r="F427" s="310"/>
      <c r="H427" s="195">
        <v>2</v>
      </c>
      <c r="I427" s="311">
        <f t="shared" si="97"/>
        <v>0</v>
      </c>
      <c r="J427" s="310"/>
      <c r="X427" s="195">
        <v>2</v>
      </c>
      <c r="Y427" s="309">
        <f t="shared" si="98"/>
        <v>0</v>
      </c>
      <c r="Z427" s="310"/>
      <c r="AB427" s="195">
        <v>2</v>
      </c>
      <c r="AC427" s="311">
        <f t="shared" si="99"/>
        <v>0</v>
      </c>
      <c r="AD427" s="310"/>
    </row>
    <row r="428" spans="2:30" ht="14.1" customHeight="1">
      <c r="D428" s="195">
        <v>3</v>
      </c>
      <c r="E428" s="309">
        <f t="shared" si="96"/>
        <v>0</v>
      </c>
      <c r="F428" s="310"/>
      <c r="H428" s="195">
        <v>3</v>
      </c>
      <c r="I428" s="311">
        <f t="shared" si="97"/>
        <v>0</v>
      </c>
      <c r="J428" s="310"/>
      <c r="X428" s="195">
        <v>3</v>
      </c>
      <c r="Y428" s="309">
        <f t="shared" si="98"/>
        <v>0</v>
      </c>
      <c r="Z428" s="310"/>
      <c r="AB428" s="195">
        <v>3</v>
      </c>
      <c r="AC428" s="311">
        <f t="shared" si="99"/>
        <v>0</v>
      </c>
      <c r="AD428" s="310"/>
    </row>
    <row r="429" spans="2:30" ht="14.1" customHeight="1">
      <c r="D429" s="195">
        <v>4</v>
      </c>
      <c r="E429" s="309">
        <f t="shared" si="96"/>
        <v>0</v>
      </c>
      <c r="F429" s="310"/>
      <c r="H429" s="195">
        <v>4</v>
      </c>
      <c r="I429" s="311">
        <f t="shared" si="97"/>
        <v>0</v>
      </c>
      <c r="J429" s="310"/>
      <c r="X429" s="195">
        <v>4</v>
      </c>
      <c r="Y429" s="309">
        <f t="shared" si="98"/>
        <v>0</v>
      </c>
      <c r="Z429" s="310"/>
      <c r="AB429" s="195">
        <v>4</v>
      </c>
      <c r="AC429" s="311">
        <f t="shared" si="99"/>
        <v>0</v>
      </c>
      <c r="AD429" s="310"/>
    </row>
    <row r="430" spans="2:30" ht="14.1" customHeight="1">
      <c r="D430" s="195">
        <v>5</v>
      </c>
      <c r="E430" s="309">
        <f t="shared" si="96"/>
        <v>0</v>
      </c>
      <c r="F430" s="310"/>
      <c r="H430" s="195">
        <v>5</v>
      </c>
      <c r="I430" s="311">
        <f t="shared" si="97"/>
        <v>0</v>
      </c>
      <c r="J430" s="310"/>
      <c r="X430" s="195">
        <v>5</v>
      </c>
      <c r="Y430" s="309">
        <f t="shared" si="98"/>
        <v>0</v>
      </c>
      <c r="Z430" s="310"/>
      <c r="AB430" s="195">
        <v>5</v>
      </c>
      <c r="AC430" s="311">
        <f t="shared" si="99"/>
        <v>0</v>
      </c>
      <c r="AD430" s="310"/>
    </row>
    <row r="431" spans="2:30" ht="14.1" customHeight="1">
      <c r="D431" s="195">
        <v>6</v>
      </c>
      <c r="E431" s="309">
        <f t="shared" si="96"/>
        <v>0</v>
      </c>
      <c r="F431" s="310"/>
      <c r="H431" s="195">
        <v>6</v>
      </c>
      <c r="I431" s="311">
        <f t="shared" si="97"/>
        <v>0</v>
      </c>
      <c r="J431" s="310"/>
      <c r="X431" s="195">
        <v>6</v>
      </c>
      <c r="Y431" s="309">
        <f t="shared" si="98"/>
        <v>0</v>
      </c>
      <c r="Z431" s="310"/>
      <c r="AB431" s="195">
        <v>6</v>
      </c>
      <c r="AC431" s="311">
        <f t="shared" si="99"/>
        <v>0</v>
      </c>
      <c r="AD431" s="310"/>
    </row>
    <row r="432" spans="2:30" ht="14.1" customHeight="1">
      <c r="D432" s="195">
        <v>7</v>
      </c>
      <c r="E432" s="309">
        <f t="shared" si="96"/>
        <v>0</v>
      </c>
      <c r="F432" s="310"/>
      <c r="H432" s="195">
        <v>7</v>
      </c>
      <c r="I432" s="311">
        <f t="shared" si="97"/>
        <v>0</v>
      </c>
      <c r="J432" s="310"/>
      <c r="X432" s="195">
        <v>7</v>
      </c>
      <c r="Y432" s="309">
        <f t="shared" si="98"/>
        <v>0</v>
      </c>
      <c r="Z432" s="310"/>
      <c r="AB432" s="195">
        <v>7</v>
      </c>
      <c r="AC432" s="311">
        <f t="shared" si="99"/>
        <v>0</v>
      </c>
      <c r="AD432" s="310"/>
    </row>
    <row r="433" spans="4:30" ht="14.1" customHeight="1">
      <c r="D433" s="195">
        <v>8</v>
      </c>
      <c r="E433" s="309">
        <f t="shared" si="96"/>
        <v>0</v>
      </c>
      <c r="F433" s="310"/>
      <c r="H433" s="195">
        <v>8</v>
      </c>
      <c r="I433" s="311">
        <f t="shared" si="97"/>
        <v>0</v>
      </c>
      <c r="J433" s="310"/>
      <c r="X433" s="195">
        <v>8</v>
      </c>
      <c r="Y433" s="309">
        <f t="shared" si="98"/>
        <v>0</v>
      </c>
      <c r="Z433" s="310"/>
      <c r="AB433" s="195">
        <v>8</v>
      </c>
      <c r="AC433" s="311">
        <f t="shared" si="99"/>
        <v>0</v>
      </c>
      <c r="AD433" s="310"/>
    </row>
    <row r="434" spans="4:30" ht="14.1" customHeight="1">
      <c r="D434" s="195">
        <v>9</v>
      </c>
      <c r="E434" s="309">
        <f t="shared" si="96"/>
        <v>0</v>
      </c>
      <c r="F434" s="310"/>
      <c r="H434" s="195">
        <v>9</v>
      </c>
      <c r="I434" s="311">
        <f t="shared" si="97"/>
        <v>0</v>
      </c>
      <c r="J434" s="310"/>
      <c r="X434" s="195">
        <v>9</v>
      </c>
      <c r="Y434" s="309">
        <f t="shared" si="98"/>
        <v>0</v>
      </c>
      <c r="Z434" s="310"/>
      <c r="AB434" s="195">
        <v>9</v>
      </c>
      <c r="AC434" s="311">
        <f t="shared" si="99"/>
        <v>0</v>
      </c>
      <c r="AD434" s="310"/>
    </row>
    <row r="435" spans="4:30" ht="14.1" customHeight="1">
      <c r="D435" s="195">
        <v>10</v>
      </c>
      <c r="E435" s="309">
        <f t="shared" si="96"/>
        <v>0</v>
      </c>
      <c r="F435" s="310"/>
      <c r="H435" s="195">
        <v>10</v>
      </c>
      <c r="I435" s="311">
        <f t="shared" si="97"/>
        <v>0</v>
      </c>
      <c r="J435" s="310"/>
      <c r="X435" s="195">
        <v>10</v>
      </c>
      <c r="Y435" s="309">
        <f t="shared" si="98"/>
        <v>0</v>
      </c>
      <c r="Z435" s="310"/>
      <c r="AB435" s="195">
        <v>10</v>
      </c>
      <c r="AC435" s="311">
        <f t="shared" si="99"/>
        <v>0</v>
      </c>
      <c r="AD435" s="310"/>
    </row>
    <row r="436" spans="4:30" ht="14.1" customHeight="1">
      <c r="D436" s="195">
        <v>11</v>
      </c>
      <c r="E436" s="309">
        <f t="shared" si="96"/>
        <v>0</v>
      </c>
      <c r="F436" s="310"/>
      <c r="H436" s="195">
        <v>11</v>
      </c>
      <c r="I436" s="311">
        <f t="shared" si="97"/>
        <v>0</v>
      </c>
      <c r="J436" s="310"/>
      <c r="X436" s="195">
        <v>11</v>
      </c>
      <c r="Y436" s="309">
        <f t="shared" si="98"/>
        <v>0</v>
      </c>
      <c r="Z436" s="310"/>
      <c r="AB436" s="195">
        <v>11</v>
      </c>
      <c r="AC436" s="311">
        <f t="shared" si="99"/>
        <v>0</v>
      </c>
      <c r="AD436" s="310"/>
    </row>
    <row r="437" spans="4:30" ht="14.1" customHeight="1">
      <c r="D437" s="195">
        <v>12</v>
      </c>
      <c r="E437" s="309">
        <f t="shared" si="96"/>
        <v>0</v>
      </c>
      <c r="F437" s="310"/>
      <c r="H437" s="195">
        <v>12</v>
      </c>
      <c r="I437" s="311">
        <f t="shared" si="97"/>
        <v>0</v>
      </c>
      <c r="J437" s="310"/>
      <c r="X437" s="195">
        <v>12</v>
      </c>
      <c r="Y437" s="309">
        <f t="shared" si="98"/>
        <v>0</v>
      </c>
      <c r="Z437" s="310"/>
      <c r="AB437" s="195">
        <v>12</v>
      </c>
      <c r="AC437" s="311">
        <f t="shared" si="99"/>
        <v>0</v>
      </c>
      <c r="AD437" s="310"/>
    </row>
    <row r="438" spans="4:30" ht="14.1" customHeight="1">
      <c r="D438" s="195">
        <v>13</v>
      </c>
      <c r="E438" s="309">
        <f t="shared" si="96"/>
        <v>0</v>
      </c>
      <c r="F438" s="310"/>
      <c r="H438" s="195">
        <v>13</v>
      </c>
      <c r="I438" s="311">
        <f t="shared" si="97"/>
        <v>0</v>
      </c>
      <c r="J438" s="310"/>
      <c r="X438" s="195">
        <v>13</v>
      </c>
      <c r="Y438" s="309">
        <f t="shared" si="98"/>
        <v>0</v>
      </c>
      <c r="Z438" s="310"/>
      <c r="AB438" s="195">
        <v>13</v>
      </c>
      <c r="AC438" s="311">
        <f t="shared" si="99"/>
        <v>0</v>
      </c>
      <c r="AD438" s="310"/>
    </row>
    <row r="439" spans="4:30" ht="14.1" customHeight="1">
      <c r="D439" s="195">
        <v>14</v>
      </c>
      <c r="E439" s="309">
        <f t="shared" si="96"/>
        <v>0</v>
      </c>
      <c r="F439" s="310"/>
      <c r="H439" s="195">
        <v>14</v>
      </c>
      <c r="I439" s="311">
        <f t="shared" si="97"/>
        <v>0</v>
      </c>
      <c r="J439" s="310"/>
      <c r="X439" s="195">
        <v>14</v>
      </c>
      <c r="Y439" s="309">
        <f t="shared" si="98"/>
        <v>0</v>
      </c>
      <c r="Z439" s="310"/>
      <c r="AB439" s="195">
        <v>14</v>
      </c>
      <c r="AC439" s="311">
        <f t="shared" si="99"/>
        <v>0</v>
      </c>
      <c r="AD439" s="310"/>
    </row>
    <row r="440" spans="4:30" ht="14.1" customHeight="1">
      <c r="D440" s="195">
        <v>15</v>
      </c>
      <c r="E440" s="309">
        <f t="shared" si="96"/>
        <v>0</v>
      </c>
      <c r="F440" s="310"/>
      <c r="H440" s="195">
        <v>15</v>
      </c>
      <c r="I440" s="311">
        <f t="shared" si="97"/>
        <v>0</v>
      </c>
      <c r="J440" s="310"/>
      <c r="X440" s="195">
        <v>15</v>
      </c>
      <c r="Y440" s="309">
        <f t="shared" si="98"/>
        <v>0</v>
      </c>
      <c r="Z440" s="310"/>
      <c r="AB440" s="195">
        <v>15</v>
      </c>
      <c r="AC440" s="311">
        <f t="shared" si="99"/>
        <v>0</v>
      </c>
      <c r="AD440" s="310"/>
    </row>
    <row r="441" spans="4:30" ht="14.1" customHeight="1">
      <c r="D441" s="195">
        <v>16</v>
      </c>
      <c r="E441" s="309">
        <f t="shared" si="96"/>
        <v>0</v>
      </c>
      <c r="F441" s="310"/>
      <c r="H441" s="195">
        <v>16</v>
      </c>
      <c r="I441" s="311">
        <f t="shared" si="97"/>
        <v>0</v>
      </c>
      <c r="J441" s="310"/>
      <c r="X441" s="195">
        <v>16</v>
      </c>
      <c r="Y441" s="309">
        <f t="shared" si="98"/>
        <v>0</v>
      </c>
      <c r="Z441" s="310"/>
      <c r="AB441" s="195">
        <v>16</v>
      </c>
      <c r="AC441" s="311">
        <f t="shared" si="99"/>
        <v>0</v>
      </c>
      <c r="AD441" s="310"/>
    </row>
    <row r="442" spans="4:30" ht="14.1" customHeight="1">
      <c r="D442" s="195">
        <v>17</v>
      </c>
      <c r="E442" s="309">
        <f t="shared" si="96"/>
        <v>0</v>
      </c>
      <c r="F442" s="310"/>
      <c r="H442" s="195">
        <v>17</v>
      </c>
      <c r="I442" s="311">
        <f t="shared" si="97"/>
        <v>0</v>
      </c>
      <c r="J442" s="310"/>
      <c r="X442" s="195">
        <v>17</v>
      </c>
      <c r="Y442" s="309">
        <f t="shared" si="98"/>
        <v>0</v>
      </c>
      <c r="Z442" s="310"/>
      <c r="AB442" s="195">
        <v>17</v>
      </c>
      <c r="AC442" s="311">
        <f t="shared" si="99"/>
        <v>0</v>
      </c>
      <c r="AD442" s="310"/>
    </row>
    <row r="443" spans="4:30" ht="14.1" customHeight="1">
      <c r="D443" s="195">
        <v>18</v>
      </c>
      <c r="E443" s="309">
        <f t="shared" si="96"/>
        <v>0</v>
      </c>
      <c r="F443" s="310"/>
      <c r="H443" s="195">
        <v>18</v>
      </c>
      <c r="I443" s="311">
        <f t="shared" si="97"/>
        <v>0</v>
      </c>
      <c r="J443" s="310"/>
      <c r="X443" s="195">
        <v>18</v>
      </c>
      <c r="Y443" s="309">
        <f t="shared" si="98"/>
        <v>0</v>
      </c>
      <c r="Z443" s="310"/>
      <c r="AB443" s="195">
        <v>18</v>
      </c>
      <c r="AC443" s="311">
        <f t="shared" si="99"/>
        <v>0</v>
      </c>
      <c r="AD443" s="310"/>
    </row>
    <row r="444" spans="4:30" ht="14.1" customHeight="1">
      <c r="D444" s="195">
        <v>19</v>
      </c>
      <c r="E444" s="309">
        <f t="shared" si="96"/>
        <v>0</v>
      </c>
      <c r="F444" s="310"/>
      <c r="H444" s="195">
        <v>19</v>
      </c>
      <c r="I444" s="311">
        <f t="shared" si="97"/>
        <v>0</v>
      </c>
      <c r="J444" s="310"/>
      <c r="X444" s="195">
        <v>19</v>
      </c>
      <c r="Y444" s="309">
        <f t="shared" si="98"/>
        <v>0</v>
      </c>
      <c r="Z444" s="310"/>
      <c r="AB444" s="195">
        <v>19</v>
      </c>
      <c r="AC444" s="311">
        <f t="shared" si="99"/>
        <v>0</v>
      </c>
      <c r="AD444" s="310"/>
    </row>
    <row r="445" spans="4:30" ht="14.1" customHeight="1">
      <c r="D445" s="195">
        <v>20</v>
      </c>
      <c r="E445" s="309">
        <f t="shared" si="96"/>
        <v>0</v>
      </c>
      <c r="F445" s="310"/>
      <c r="H445" s="195">
        <v>20</v>
      </c>
      <c r="I445" s="311">
        <f t="shared" si="97"/>
        <v>0</v>
      </c>
      <c r="J445" s="310"/>
      <c r="X445" s="195">
        <v>20</v>
      </c>
      <c r="Y445" s="309">
        <f t="shared" si="98"/>
        <v>0</v>
      </c>
      <c r="Z445" s="310"/>
      <c r="AB445" s="195">
        <v>20</v>
      </c>
      <c r="AC445" s="311">
        <f t="shared" si="99"/>
        <v>0</v>
      </c>
      <c r="AD445" s="310"/>
    </row>
    <row r="446" spans="4:30" ht="14.1" customHeight="1">
      <c r="D446" s="195">
        <v>21</v>
      </c>
      <c r="E446" s="309">
        <f t="shared" si="96"/>
        <v>0</v>
      </c>
      <c r="F446" s="310"/>
      <c r="H446" s="195">
        <v>21</v>
      </c>
      <c r="I446" s="311">
        <f t="shared" si="97"/>
        <v>0</v>
      </c>
      <c r="J446" s="310"/>
      <c r="X446" s="195">
        <v>21</v>
      </c>
      <c r="Y446" s="309">
        <f t="shared" si="98"/>
        <v>0</v>
      </c>
      <c r="Z446" s="310"/>
      <c r="AB446" s="195">
        <v>21</v>
      </c>
      <c r="AC446" s="311">
        <f t="shared" si="99"/>
        <v>0</v>
      </c>
      <c r="AD446" s="310"/>
    </row>
    <row r="447" spans="4:30" ht="14.1" customHeight="1">
      <c r="D447" s="195">
        <v>22</v>
      </c>
      <c r="E447" s="309">
        <f t="shared" si="96"/>
        <v>0</v>
      </c>
      <c r="F447" s="310"/>
      <c r="H447" s="195">
        <v>22</v>
      </c>
      <c r="I447" s="311">
        <f t="shared" si="97"/>
        <v>0</v>
      </c>
      <c r="J447" s="310"/>
      <c r="X447" s="195">
        <v>22</v>
      </c>
      <c r="Y447" s="309">
        <f t="shared" si="98"/>
        <v>0</v>
      </c>
      <c r="Z447" s="310"/>
      <c r="AB447" s="195">
        <v>22</v>
      </c>
      <c r="AC447" s="311">
        <f t="shared" si="99"/>
        <v>0</v>
      </c>
      <c r="AD447" s="310"/>
    </row>
    <row r="448" spans="4:30" ht="14.1" customHeight="1">
      <c r="D448" s="195">
        <v>23</v>
      </c>
      <c r="E448" s="309">
        <f t="shared" si="96"/>
        <v>0</v>
      </c>
      <c r="F448" s="310"/>
      <c r="H448" s="195">
        <v>23</v>
      </c>
      <c r="I448" s="311">
        <f t="shared" si="97"/>
        <v>0</v>
      </c>
      <c r="J448" s="310"/>
      <c r="X448" s="195">
        <v>23</v>
      </c>
      <c r="Y448" s="309">
        <f t="shared" si="98"/>
        <v>0</v>
      </c>
      <c r="Z448" s="310"/>
      <c r="AB448" s="195">
        <v>23</v>
      </c>
      <c r="AC448" s="311">
        <f t="shared" si="99"/>
        <v>0</v>
      </c>
      <c r="AD448" s="310"/>
    </row>
    <row r="449" spans="4:30" ht="14.1" customHeight="1">
      <c r="D449" s="195">
        <v>24</v>
      </c>
      <c r="E449" s="309">
        <f t="shared" si="96"/>
        <v>0</v>
      </c>
      <c r="F449" s="310"/>
      <c r="H449" s="195">
        <v>24</v>
      </c>
      <c r="I449" s="311">
        <f t="shared" si="97"/>
        <v>0</v>
      </c>
      <c r="J449" s="310"/>
      <c r="X449" s="195">
        <v>24</v>
      </c>
      <c r="Y449" s="309">
        <f t="shared" si="98"/>
        <v>0</v>
      </c>
      <c r="Z449" s="310"/>
      <c r="AB449" s="195">
        <v>24</v>
      </c>
      <c r="AC449" s="311">
        <f t="shared" si="99"/>
        <v>0</v>
      </c>
      <c r="AD449" s="310"/>
    </row>
    <row r="450" spans="4:30" ht="14.1" customHeight="1">
      <c r="D450" s="195">
        <v>25</v>
      </c>
      <c r="E450" s="309">
        <f t="shared" si="96"/>
        <v>1.2</v>
      </c>
      <c r="F450" s="310"/>
      <c r="H450" s="195">
        <v>25</v>
      </c>
      <c r="I450" s="311">
        <f t="shared" si="97"/>
        <v>0</v>
      </c>
      <c r="J450" s="310"/>
      <c r="X450" s="195">
        <v>25</v>
      </c>
      <c r="Y450" s="309">
        <f t="shared" si="98"/>
        <v>0</v>
      </c>
      <c r="Z450" s="310"/>
      <c r="AB450" s="195">
        <v>25</v>
      </c>
      <c r="AC450" s="311">
        <f t="shared" si="99"/>
        <v>0</v>
      </c>
      <c r="AD450" s="310"/>
    </row>
    <row r="451" spans="4:30" ht="14.1" customHeight="1">
      <c r="D451" s="195">
        <v>26</v>
      </c>
      <c r="E451" s="309">
        <f t="shared" si="96"/>
        <v>0</v>
      </c>
      <c r="F451" s="310"/>
      <c r="H451" s="195">
        <v>26</v>
      </c>
      <c r="I451" s="311">
        <f t="shared" si="97"/>
        <v>0</v>
      </c>
      <c r="J451" s="310"/>
      <c r="X451" s="195">
        <v>26</v>
      </c>
      <c r="Y451" s="309">
        <f t="shared" si="98"/>
        <v>0</v>
      </c>
      <c r="Z451" s="310"/>
      <c r="AB451" s="195">
        <v>26</v>
      </c>
      <c r="AC451" s="311">
        <f t="shared" si="99"/>
        <v>0</v>
      </c>
      <c r="AD451" s="310"/>
    </row>
    <row r="452" spans="4:30" ht="14.1" customHeight="1">
      <c r="D452" s="195">
        <v>27</v>
      </c>
      <c r="E452" s="309">
        <f t="shared" si="96"/>
        <v>0</v>
      </c>
      <c r="F452" s="310"/>
      <c r="H452" s="195">
        <v>27</v>
      </c>
      <c r="I452" s="311">
        <f t="shared" si="97"/>
        <v>0</v>
      </c>
      <c r="J452" s="310"/>
      <c r="X452" s="195">
        <v>27</v>
      </c>
      <c r="Y452" s="309">
        <f t="shared" si="98"/>
        <v>0</v>
      </c>
      <c r="Z452" s="310"/>
      <c r="AB452" s="195">
        <v>27</v>
      </c>
      <c r="AC452" s="311">
        <f t="shared" si="99"/>
        <v>0</v>
      </c>
      <c r="AD452" s="310"/>
    </row>
    <row r="453" spans="4:30" ht="14.1" customHeight="1">
      <c r="D453" s="195">
        <v>28</v>
      </c>
      <c r="E453" s="309">
        <f t="shared" si="96"/>
        <v>0</v>
      </c>
      <c r="F453" s="310"/>
      <c r="H453" s="195">
        <v>28</v>
      </c>
      <c r="I453" s="311">
        <f t="shared" si="97"/>
        <v>0</v>
      </c>
      <c r="J453" s="310"/>
      <c r="X453" s="195">
        <v>28</v>
      </c>
      <c r="Y453" s="309">
        <f t="shared" si="98"/>
        <v>0</v>
      </c>
      <c r="Z453" s="310"/>
      <c r="AB453" s="195">
        <v>28</v>
      </c>
      <c r="AC453" s="311">
        <f t="shared" si="99"/>
        <v>0</v>
      </c>
      <c r="AD453" s="310"/>
    </row>
    <row r="454" spans="4:30" ht="14.1" customHeight="1">
      <c r="D454" s="195">
        <v>29</v>
      </c>
      <c r="E454" s="309">
        <f t="shared" si="96"/>
        <v>0</v>
      </c>
      <c r="F454" s="310"/>
      <c r="H454" s="195">
        <v>29</v>
      </c>
      <c r="I454" s="311">
        <f t="shared" si="97"/>
        <v>0</v>
      </c>
      <c r="J454" s="310"/>
      <c r="X454" s="195">
        <v>29</v>
      </c>
      <c r="Y454" s="309">
        <f t="shared" si="98"/>
        <v>0</v>
      </c>
      <c r="Z454" s="310"/>
      <c r="AB454" s="195">
        <v>29</v>
      </c>
      <c r="AC454" s="311">
        <f t="shared" si="99"/>
        <v>0</v>
      </c>
      <c r="AD454" s="310"/>
    </row>
    <row r="455" spans="4:30" ht="14.1" customHeight="1">
      <c r="D455" s="195">
        <v>30</v>
      </c>
      <c r="E455" s="309">
        <f t="shared" si="96"/>
        <v>0</v>
      </c>
      <c r="F455" s="310"/>
      <c r="H455" s="195">
        <v>30</v>
      </c>
      <c r="I455" s="311">
        <f t="shared" si="97"/>
        <v>0</v>
      </c>
      <c r="J455" s="310"/>
      <c r="X455" s="195">
        <v>30</v>
      </c>
      <c r="Y455" s="309">
        <f t="shared" si="98"/>
        <v>0</v>
      </c>
      <c r="Z455" s="310"/>
      <c r="AB455" s="195">
        <v>30</v>
      </c>
      <c r="AC455" s="311">
        <f t="shared" si="99"/>
        <v>0</v>
      </c>
      <c r="AD455" s="310"/>
    </row>
    <row r="456" spans="4:30" ht="14.1" customHeight="1">
      <c r="D456" s="195">
        <v>31</v>
      </c>
      <c r="E456" s="309">
        <f t="shared" si="96"/>
        <v>0</v>
      </c>
      <c r="F456" s="310"/>
      <c r="H456" s="195">
        <v>31</v>
      </c>
      <c r="I456" s="311">
        <f t="shared" si="97"/>
        <v>0</v>
      </c>
      <c r="J456" s="310"/>
      <c r="X456" s="195">
        <v>31</v>
      </c>
      <c r="Y456" s="309">
        <f t="shared" si="98"/>
        <v>0</v>
      </c>
      <c r="Z456" s="310"/>
      <c r="AB456" s="195">
        <v>31</v>
      </c>
      <c r="AC456" s="311">
        <f t="shared" si="99"/>
        <v>0</v>
      </c>
      <c r="AD456" s="310"/>
    </row>
    <row r="457" spans="4:30" ht="14.1" customHeight="1">
      <c r="D457" s="195">
        <v>32</v>
      </c>
      <c r="E457" s="309">
        <f t="shared" si="96"/>
        <v>0</v>
      </c>
      <c r="F457" s="310"/>
      <c r="H457" s="195">
        <v>32</v>
      </c>
      <c r="I457" s="311">
        <f t="shared" si="97"/>
        <v>0</v>
      </c>
      <c r="J457" s="310"/>
      <c r="X457" s="195">
        <v>32</v>
      </c>
      <c r="Y457" s="309">
        <f t="shared" si="98"/>
        <v>0</v>
      </c>
      <c r="Z457" s="310"/>
      <c r="AB457" s="195">
        <v>32</v>
      </c>
      <c r="AC457" s="311">
        <f t="shared" si="99"/>
        <v>0</v>
      </c>
      <c r="AD457" s="310"/>
    </row>
    <row r="458" spans="4:30" ht="14.1" customHeight="1">
      <c r="D458" s="195">
        <v>33</v>
      </c>
      <c r="E458" s="309">
        <f t="shared" si="96"/>
        <v>0</v>
      </c>
      <c r="F458" s="310"/>
      <c r="H458" s="195">
        <v>33</v>
      </c>
      <c r="I458" s="311">
        <f t="shared" si="97"/>
        <v>0</v>
      </c>
      <c r="J458" s="310"/>
      <c r="X458" s="195">
        <v>33</v>
      </c>
      <c r="Y458" s="309">
        <f t="shared" si="98"/>
        <v>0</v>
      </c>
      <c r="Z458" s="310"/>
      <c r="AB458" s="195">
        <v>33</v>
      </c>
      <c r="AC458" s="311">
        <f t="shared" si="99"/>
        <v>0</v>
      </c>
      <c r="AD458" s="310"/>
    </row>
    <row r="459" spans="4:30" ht="14.1" customHeight="1">
      <c r="D459" s="195">
        <v>34</v>
      </c>
      <c r="E459" s="309">
        <f t="shared" si="96"/>
        <v>0</v>
      </c>
      <c r="F459" s="310"/>
      <c r="H459" s="195">
        <v>34</v>
      </c>
      <c r="I459" s="311">
        <f t="shared" si="97"/>
        <v>0</v>
      </c>
      <c r="J459" s="310"/>
      <c r="X459" s="195">
        <v>34</v>
      </c>
      <c r="Y459" s="309">
        <f t="shared" si="98"/>
        <v>0</v>
      </c>
      <c r="Z459" s="310"/>
      <c r="AB459" s="195">
        <v>34</v>
      </c>
      <c r="AC459" s="311">
        <f t="shared" si="99"/>
        <v>0</v>
      </c>
      <c r="AD459" s="310"/>
    </row>
    <row r="460" spans="4:30" ht="14.1" customHeight="1">
      <c r="D460" s="195">
        <v>35</v>
      </c>
      <c r="E460" s="309">
        <f t="shared" si="96"/>
        <v>0</v>
      </c>
      <c r="F460" s="310"/>
      <c r="H460" s="195">
        <v>35</v>
      </c>
      <c r="I460" s="311">
        <f t="shared" si="97"/>
        <v>0</v>
      </c>
      <c r="J460" s="310"/>
      <c r="X460" s="195">
        <v>35</v>
      </c>
      <c r="Y460" s="309">
        <f t="shared" si="98"/>
        <v>0</v>
      </c>
      <c r="Z460" s="310"/>
      <c r="AB460" s="195">
        <v>35</v>
      </c>
      <c r="AC460" s="311">
        <f t="shared" si="99"/>
        <v>0</v>
      </c>
      <c r="AD460" s="310"/>
    </row>
    <row r="461" spans="4:30" ht="14.1" customHeight="1">
      <c r="D461" s="195">
        <v>36</v>
      </c>
      <c r="E461" s="309">
        <f t="shared" si="96"/>
        <v>0</v>
      </c>
      <c r="F461" s="310"/>
      <c r="H461" s="195">
        <v>36</v>
      </c>
      <c r="I461" s="311">
        <f t="shared" si="97"/>
        <v>0</v>
      </c>
      <c r="J461" s="310"/>
      <c r="X461" s="195">
        <v>36</v>
      </c>
      <c r="Y461" s="309">
        <f t="shared" si="98"/>
        <v>0</v>
      </c>
      <c r="Z461" s="310"/>
      <c r="AB461" s="195">
        <v>36</v>
      </c>
      <c r="AC461" s="311">
        <f t="shared" si="99"/>
        <v>0</v>
      </c>
      <c r="AD461" s="310"/>
    </row>
    <row r="462" spans="4:30" ht="14.1" customHeight="1">
      <c r="D462" s="195">
        <v>37</v>
      </c>
      <c r="E462" s="309">
        <f t="shared" si="96"/>
        <v>0</v>
      </c>
      <c r="F462" s="310"/>
      <c r="H462" s="195">
        <v>37</v>
      </c>
      <c r="I462" s="311">
        <f t="shared" si="97"/>
        <v>0</v>
      </c>
      <c r="J462" s="310"/>
      <c r="X462" s="195">
        <v>37</v>
      </c>
      <c r="Y462" s="309">
        <f t="shared" si="98"/>
        <v>0</v>
      </c>
      <c r="Z462" s="310"/>
      <c r="AB462" s="195">
        <v>37</v>
      </c>
      <c r="AC462" s="311">
        <f t="shared" si="99"/>
        <v>0</v>
      </c>
      <c r="AD462" s="310"/>
    </row>
    <row r="463" spans="4:30" ht="14.1" customHeight="1">
      <c r="D463" s="195">
        <v>38</v>
      </c>
      <c r="E463" s="309">
        <f t="shared" si="96"/>
        <v>0</v>
      </c>
      <c r="F463" s="310"/>
      <c r="H463" s="195">
        <v>38</v>
      </c>
      <c r="I463" s="311">
        <f t="shared" si="97"/>
        <v>0</v>
      </c>
      <c r="J463" s="310"/>
      <c r="X463" s="195">
        <v>38</v>
      </c>
      <c r="Y463" s="309">
        <f t="shared" si="98"/>
        <v>0</v>
      </c>
      <c r="Z463" s="310"/>
      <c r="AB463" s="195">
        <v>38</v>
      </c>
      <c r="AC463" s="311">
        <f t="shared" si="99"/>
        <v>0</v>
      </c>
      <c r="AD463" s="310"/>
    </row>
    <row r="464" spans="4:30" ht="14.1" customHeight="1">
      <c r="D464" s="195">
        <v>39</v>
      </c>
      <c r="E464" s="309">
        <f t="shared" si="96"/>
        <v>0</v>
      </c>
      <c r="F464" s="310"/>
      <c r="H464" s="195">
        <v>39</v>
      </c>
      <c r="I464" s="311">
        <f t="shared" si="97"/>
        <v>0</v>
      </c>
      <c r="J464" s="310"/>
      <c r="X464" s="195">
        <v>39</v>
      </c>
      <c r="Y464" s="309">
        <f t="shared" si="98"/>
        <v>0</v>
      </c>
      <c r="Z464" s="310"/>
      <c r="AB464" s="195">
        <v>39</v>
      </c>
      <c r="AC464" s="311">
        <f t="shared" si="99"/>
        <v>0</v>
      </c>
      <c r="AD464" s="310"/>
    </row>
    <row r="465" spans="4:30" ht="14.1" customHeight="1">
      <c r="D465" s="195">
        <v>40</v>
      </c>
      <c r="E465" s="309">
        <f t="shared" si="96"/>
        <v>0</v>
      </c>
      <c r="F465" s="310"/>
      <c r="H465" s="195">
        <v>40</v>
      </c>
      <c r="I465" s="311">
        <f t="shared" si="97"/>
        <v>0</v>
      </c>
      <c r="J465" s="310"/>
      <c r="X465" s="195">
        <v>40</v>
      </c>
      <c r="Y465" s="309">
        <f t="shared" si="98"/>
        <v>0</v>
      </c>
      <c r="Z465" s="310"/>
      <c r="AB465" s="195">
        <v>40</v>
      </c>
      <c r="AC465" s="311">
        <f t="shared" si="99"/>
        <v>0</v>
      </c>
      <c r="AD465" s="310"/>
    </row>
    <row r="466" spans="4:30" ht="14.1" customHeight="1">
      <c r="D466" s="195">
        <v>41</v>
      </c>
      <c r="E466" s="309">
        <f t="shared" si="96"/>
        <v>0</v>
      </c>
      <c r="F466" s="310"/>
      <c r="H466" s="195">
        <v>41</v>
      </c>
      <c r="I466" s="311">
        <f t="shared" si="97"/>
        <v>0</v>
      </c>
      <c r="J466" s="310"/>
      <c r="X466" s="195">
        <v>41</v>
      </c>
      <c r="Y466" s="309">
        <f t="shared" si="98"/>
        <v>0</v>
      </c>
      <c r="Z466" s="310"/>
      <c r="AB466" s="195">
        <v>41</v>
      </c>
      <c r="AC466" s="311">
        <f t="shared" si="99"/>
        <v>0</v>
      </c>
      <c r="AD466" s="310"/>
    </row>
    <row r="467" spans="4:30" ht="14.1" customHeight="1">
      <c r="D467" s="195">
        <v>42</v>
      </c>
      <c r="E467" s="309">
        <f t="shared" si="96"/>
        <v>0</v>
      </c>
      <c r="F467" s="310"/>
      <c r="H467" s="195">
        <v>42</v>
      </c>
      <c r="I467" s="311">
        <f t="shared" si="97"/>
        <v>0</v>
      </c>
      <c r="J467" s="310"/>
      <c r="X467" s="195">
        <v>42</v>
      </c>
      <c r="Y467" s="309">
        <f t="shared" si="98"/>
        <v>0</v>
      </c>
      <c r="Z467" s="310"/>
      <c r="AB467" s="195">
        <v>42</v>
      </c>
      <c r="AC467" s="311">
        <f t="shared" si="99"/>
        <v>0</v>
      </c>
      <c r="AD467" s="310"/>
    </row>
    <row r="468" spans="4:30" ht="14.1" customHeight="1">
      <c r="D468" s="195">
        <v>43</v>
      </c>
      <c r="E468" s="309">
        <f t="shared" si="96"/>
        <v>0</v>
      </c>
      <c r="F468" s="310"/>
      <c r="H468" s="195">
        <v>43</v>
      </c>
      <c r="I468" s="311">
        <f t="shared" si="97"/>
        <v>0</v>
      </c>
      <c r="J468" s="310"/>
      <c r="X468" s="195">
        <v>43</v>
      </c>
      <c r="Y468" s="309">
        <f t="shared" si="98"/>
        <v>0</v>
      </c>
      <c r="Z468" s="310"/>
      <c r="AB468" s="195">
        <v>43</v>
      </c>
      <c r="AC468" s="311">
        <f t="shared" si="99"/>
        <v>0</v>
      </c>
      <c r="AD468" s="310"/>
    </row>
    <row r="469" spans="4:30" ht="14.1" customHeight="1">
      <c r="D469" s="195">
        <v>44</v>
      </c>
      <c r="E469" s="309">
        <f t="shared" si="96"/>
        <v>0</v>
      </c>
      <c r="F469" s="310"/>
      <c r="H469" s="195">
        <v>44</v>
      </c>
      <c r="I469" s="311">
        <f t="shared" si="97"/>
        <v>0</v>
      </c>
      <c r="J469" s="310"/>
      <c r="X469" s="195">
        <v>44</v>
      </c>
      <c r="Y469" s="309">
        <f t="shared" si="98"/>
        <v>0</v>
      </c>
      <c r="Z469" s="310"/>
      <c r="AB469" s="195">
        <v>44</v>
      </c>
      <c r="AC469" s="311">
        <f t="shared" si="99"/>
        <v>0</v>
      </c>
      <c r="AD469" s="310"/>
    </row>
    <row r="470" spans="4:30" ht="14.1" customHeight="1">
      <c r="D470" s="195">
        <v>45</v>
      </c>
      <c r="E470" s="309">
        <f t="shared" si="96"/>
        <v>0</v>
      </c>
      <c r="F470" s="310"/>
      <c r="H470" s="195">
        <v>45</v>
      </c>
      <c r="I470" s="311">
        <f t="shared" si="97"/>
        <v>0</v>
      </c>
      <c r="J470" s="310"/>
      <c r="X470" s="195">
        <v>45</v>
      </c>
      <c r="Y470" s="309">
        <f t="shared" si="98"/>
        <v>0</v>
      </c>
      <c r="Z470" s="310"/>
      <c r="AB470" s="195">
        <v>45</v>
      </c>
      <c r="AC470" s="311">
        <f t="shared" si="99"/>
        <v>0</v>
      </c>
      <c r="AD470" s="310"/>
    </row>
    <row r="471" spans="4:30" ht="14.1" customHeight="1">
      <c r="D471" s="195">
        <v>46</v>
      </c>
      <c r="E471" s="309">
        <f t="shared" si="96"/>
        <v>0</v>
      </c>
      <c r="F471" s="310"/>
      <c r="H471" s="195">
        <v>46</v>
      </c>
      <c r="I471" s="311">
        <f t="shared" si="97"/>
        <v>0</v>
      </c>
      <c r="J471" s="310"/>
      <c r="X471" s="195">
        <v>46</v>
      </c>
      <c r="Y471" s="309">
        <f t="shared" si="98"/>
        <v>0</v>
      </c>
      <c r="Z471" s="310"/>
      <c r="AB471" s="195">
        <v>46</v>
      </c>
      <c r="AC471" s="311">
        <f t="shared" si="99"/>
        <v>0</v>
      </c>
      <c r="AD471" s="310"/>
    </row>
    <row r="472" spans="4:30" ht="14.1" customHeight="1">
      <c r="D472" s="195">
        <v>47</v>
      </c>
      <c r="E472" s="309">
        <f t="shared" si="96"/>
        <v>0</v>
      </c>
      <c r="F472" s="310"/>
      <c r="H472" s="195">
        <v>47</v>
      </c>
      <c r="I472" s="311">
        <f t="shared" si="97"/>
        <v>0</v>
      </c>
      <c r="J472" s="310"/>
      <c r="X472" s="195">
        <v>47</v>
      </c>
      <c r="Y472" s="309">
        <f t="shared" si="98"/>
        <v>0</v>
      </c>
      <c r="Z472" s="310"/>
      <c r="AB472" s="195">
        <v>47</v>
      </c>
      <c r="AC472" s="311">
        <f t="shared" si="99"/>
        <v>0</v>
      </c>
      <c r="AD472" s="310"/>
    </row>
    <row r="473" spans="4:30" ht="14.1" customHeight="1">
      <c r="D473" s="195">
        <v>48</v>
      </c>
      <c r="E473" s="309">
        <f t="shared" si="96"/>
        <v>0</v>
      </c>
      <c r="F473" s="310"/>
      <c r="H473" s="195">
        <v>48</v>
      </c>
      <c r="I473" s="311">
        <f t="shared" si="97"/>
        <v>0</v>
      </c>
      <c r="J473" s="310"/>
      <c r="X473" s="195">
        <v>48</v>
      </c>
      <c r="Y473" s="309">
        <f t="shared" si="98"/>
        <v>0</v>
      </c>
      <c r="Z473" s="310"/>
      <c r="AB473" s="195">
        <v>48</v>
      </c>
      <c r="AC473" s="311">
        <f t="shared" si="99"/>
        <v>0</v>
      </c>
      <c r="AD473" s="310"/>
    </row>
    <row r="474" spans="4:30" ht="14.1" customHeight="1">
      <c r="D474" s="195">
        <v>49</v>
      </c>
      <c r="E474" s="309">
        <f t="shared" si="96"/>
        <v>0</v>
      </c>
      <c r="F474" s="310"/>
      <c r="H474" s="195">
        <v>49</v>
      </c>
      <c r="I474" s="311">
        <f t="shared" si="97"/>
        <v>0</v>
      </c>
      <c r="J474" s="310"/>
      <c r="X474" s="195">
        <v>49</v>
      </c>
      <c r="Y474" s="309">
        <f t="shared" si="98"/>
        <v>0</v>
      </c>
      <c r="Z474" s="310"/>
      <c r="AB474" s="195">
        <v>49</v>
      </c>
      <c r="AC474" s="311">
        <f t="shared" si="99"/>
        <v>0</v>
      </c>
      <c r="AD474" s="310"/>
    </row>
    <row r="475" spans="4:30" ht="14.1" customHeight="1">
      <c r="D475" s="195">
        <v>50</v>
      </c>
      <c r="E475" s="309">
        <f t="shared" si="96"/>
        <v>0</v>
      </c>
      <c r="F475" s="310"/>
      <c r="H475" s="195">
        <v>50</v>
      </c>
      <c r="I475" s="311">
        <f t="shared" si="97"/>
        <v>0</v>
      </c>
      <c r="J475" s="310"/>
      <c r="X475" s="195">
        <v>50</v>
      </c>
      <c r="Y475" s="309">
        <f t="shared" si="98"/>
        <v>0</v>
      </c>
      <c r="Z475" s="310"/>
      <c r="AB475" s="195">
        <v>50</v>
      </c>
      <c r="AC475" s="311">
        <f t="shared" si="99"/>
        <v>0</v>
      </c>
      <c r="AD475" s="310"/>
    </row>
    <row r="476" spans="4:30" ht="14.1" customHeight="1">
      <c r="D476" s="195">
        <v>51</v>
      </c>
      <c r="E476" s="309">
        <f t="shared" si="96"/>
        <v>0</v>
      </c>
      <c r="F476" s="310"/>
      <c r="H476" s="195">
        <v>51</v>
      </c>
      <c r="I476" s="311">
        <f t="shared" si="97"/>
        <v>0</v>
      </c>
      <c r="J476" s="310"/>
      <c r="X476" s="195">
        <v>51</v>
      </c>
      <c r="Y476" s="309">
        <f t="shared" si="98"/>
        <v>0</v>
      </c>
      <c r="Z476" s="310"/>
      <c r="AB476" s="195">
        <v>51</v>
      </c>
      <c r="AC476" s="311">
        <f t="shared" si="99"/>
        <v>0</v>
      </c>
      <c r="AD476" s="310"/>
    </row>
    <row r="477" spans="4:30" ht="14.1" customHeight="1">
      <c r="D477" s="195">
        <v>52</v>
      </c>
      <c r="E477" s="309">
        <f t="shared" si="96"/>
        <v>0</v>
      </c>
      <c r="F477" s="310"/>
      <c r="H477" s="195">
        <v>52</v>
      </c>
      <c r="I477" s="311">
        <f t="shared" si="97"/>
        <v>0</v>
      </c>
      <c r="J477" s="310"/>
      <c r="X477" s="195">
        <v>52</v>
      </c>
      <c r="Y477" s="309">
        <f t="shared" si="98"/>
        <v>0</v>
      </c>
      <c r="Z477" s="310"/>
      <c r="AB477" s="195">
        <v>52</v>
      </c>
      <c r="AC477" s="311">
        <f t="shared" si="99"/>
        <v>0</v>
      </c>
      <c r="AD477" s="310"/>
    </row>
    <row r="478" spans="4:30" ht="14.1" customHeight="1">
      <c r="D478" s="195">
        <v>53</v>
      </c>
      <c r="E478" s="309">
        <f t="shared" si="96"/>
        <v>0</v>
      </c>
      <c r="F478" s="310"/>
      <c r="H478" s="195">
        <v>53</v>
      </c>
      <c r="I478" s="311">
        <f t="shared" si="97"/>
        <v>0</v>
      </c>
      <c r="J478" s="310"/>
      <c r="X478" s="195">
        <v>53</v>
      </c>
      <c r="Y478" s="309">
        <f t="shared" si="98"/>
        <v>0</v>
      </c>
      <c r="Z478" s="310"/>
      <c r="AB478" s="195">
        <v>53</v>
      </c>
      <c r="AC478" s="311">
        <f t="shared" si="99"/>
        <v>0</v>
      </c>
      <c r="AD478" s="310"/>
    </row>
    <row r="479" spans="4:30" ht="14.1" customHeight="1">
      <c r="D479" s="195">
        <v>54</v>
      </c>
      <c r="E479" s="309">
        <f t="shared" si="96"/>
        <v>0</v>
      </c>
      <c r="F479" s="310"/>
      <c r="H479" s="195">
        <v>54</v>
      </c>
      <c r="I479" s="311">
        <f t="shared" si="97"/>
        <v>0</v>
      </c>
      <c r="J479" s="310"/>
      <c r="X479" s="195">
        <v>54</v>
      </c>
      <c r="Y479" s="309">
        <f t="shared" si="98"/>
        <v>0</v>
      </c>
      <c r="Z479" s="310"/>
      <c r="AB479" s="195">
        <v>54</v>
      </c>
      <c r="AC479" s="311">
        <f t="shared" si="99"/>
        <v>0</v>
      </c>
      <c r="AD479" s="310"/>
    </row>
    <row r="480" spans="4:30" ht="14.1" customHeight="1">
      <c r="D480" s="195">
        <v>55</v>
      </c>
      <c r="E480" s="309">
        <f t="shared" si="96"/>
        <v>0</v>
      </c>
      <c r="F480" s="310"/>
      <c r="H480" s="195">
        <v>55</v>
      </c>
      <c r="I480" s="311">
        <f t="shared" si="97"/>
        <v>0</v>
      </c>
      <c r="J480" s="310"/>
      <c r="X480" s="195">
        <v>55</v>
      </c>
      <c r="Y480" s="309">
        <f t="shared" si="98"/>
        <v>0</v>
      </c>
      <c r="Z480" s="310"/>
      <c r="AB480" s="195">
        <v>55</v>
      </c>
      <c r="AC480" s="311">
        <f t="shared" si="99"/>
        <v>0</v>
      </c>
      <c r="AD480" s="310"/>
    </row>
    <row r="481" spans="4:30" ht="14.1" customHeight="1">
      <c r="D481" s="195">
        <v>56</v>
      </c>
      <c r="E481" s="309">
        <f t="shared" si="96"/>
        <v>0</v>
      </c>
      <c r="F481" s="310"/>
      <c r="H481" s="195">
        <v>56</v>
      </c>
      <c r="I481" s="311">
        <f t="shared" si="97"/>
        <v>0</v>
      </c>
      <c r="J481" s="310"/>
      <c r="X481" s="195">
        <v>56</v>
      </c>
      <c r="Y481" s="309">
        <f t="shared" si="98"/>
        <v>0</v>
      </c>
      <c r="Z481" s="310"/>
      <c r="AB481" s="195">
        <v>56</v>
      </c>
      <c r="AC481" s="311">
        <f t="shared" si="99"/>
        <v>0</v>
      </c>
      <c r="AD481" s="310"/>
    </row>
    <row r="482" spans="4:30" ht="14.1" customHeight="1">
      <c r="D482" s="195">
        <v>57</v>
      </c>
      <c r="E482" s="309">
        <f t="shared" si="96"/>
        <v>0</v>
      </c>
      <c r="F482" s="310"/>
      <c r="H482" s="195">
        <v>57</v>
      </c>
      <c r="I482" s="311">
        <f t="shared" si="97"/>
        <v>0</v>
      </c>
      <c r="J482" s="310"/>
      <c r="X482" s="195">
        <v>57</v>
      </c>
      <c r="Y482" s="309">
        <f t="shared" si="98"/>
        <v>0</v>
      </c>
      <c r="Z482" s="310"/>
      <c r="AB482" s="195">
        <v>57</v>
      </c>
      <c r="AC482" s="311">
        <f t="shared" si="99"/>
        <v>0</v>
      </c>
      <c r="AD482" s="310"/>
    </row>
    <row r="483" spans="4:30" ht="14.1" customHeight="1">
      <c r="D483" s="195">
        <v>58</v>
      </c>
      <c r="E483" s="309">
        <f t="shared" si="96"/>
        <v>0</v>
      </c>
      <c r="F483" s="310"/>
      <c r="H483" s="195">
        <v>58</v>
      </c>
      <c r="I483" s="311">
        <f t="shared" si="97"/>
        <v>0</v>
      </c>
      <c r="J483" s="310"/>
      <c r="X483" s="195">
        <v>58</v>
      </c>
      <c r="Y483" s="309">
        <f t="shared" si="98"/>
        <v>0</v>
      </c>
      <c r="Z483" s="310"/>
      <c r="AB483" s="195">
        <v>58</v>
      </c>
      <c r="AC483" s="311">
        <f t="shared" si="99"/>
        <v>0</v>
      </c>
      <c r="AD483" s="310"/>
    </row>
    <row r="484" spans="4:30" ht="14.1" customHeight="1">
      <c r="D484" s="195">
        <v>59</v>
      </c>
      <c r="E484" s="309">
        <f t="shared" si="96"/>
        <v>0</v>
      </c>
      <c r="F484" s="310"/>
      <c r="H484" s="195">
        <v>59</v>
      </c>
      <c r="I484" s="311">
        <f t="shared" si="97"/>
        <v>0</v>
      </c>
      <c r="J484" s="310"/>
      <c r="X484" s="195">
        <v>59</v>
      </c>
      <c r="Y484" s="309">
        <f t="shared" si="98"/>
        <v>0</v>
      </c>
      <c r="Z484" s="310"/>
      <c r="AB484" s="195">
        <v>59</v>
      </c>
      <c r="AC484" s="311">
        <f t="shared" si="99"/>
        <v>0</v>
      </c>
      <c r="AD484" s="310"/>
    </row>
    <row r="485" spans="4:30" ht="14.1" customHeight="1" thickBot="1">
      <c r="D485" s="196">
        <v>60</v>
      </c>
      <c r="E485" s="312">
        <f t="shared" si="96"/>
        <v>0</v>
      </c>
      <c r="F485" s="310"/>
      <c r="H485" s="196">
        <v>60</v>
      </c>
      <c r="I485" s="313">
        <f t="shared" si="97"/>
        <v>0</v>
      </c>
      <c r="J485" s="310"/>
      <c r="X485" s="196">
        <v>60</v>
      </c>
      <c r="Y485" s="312">
        <f t="shared" si="98"/>
        <v>0</v>
      </c>
      <c r="Z485" s="310"/>
      <c r="AB485" s="196">
        <v>60</v>
      </c>
      <c r="AC485" s="313">
        <f t="shared" si="99"/>
        <v>0</v>
      </c>
      <c r="AD485" s="310"/>
    </row>
    <row r="487" spans="4:30" ht="14.1" customHeight="1" thickBot="1">
      <c r="D487" s="2" t="s">
        <v>593</v>
      </c>
      <c r="H487" s="2" t="s">
        <v>598</v>
      </c>
      <c r="X487" s="2" t="s">
        <v>593</v>
      </c>
      <c r="AB487" s="2" t="s">
        <v>598</v>
      </c>
    </row>
    <row r="488" spans="4:30" ht="14.1" customHeight="1">
      <c r="D488" s="2199"/>
      <c r="E488" s="42" t="s">
        <v>87</v>
      </c>
      <c r="F488" s="213"/>
      <c r="H488" s="2199"/>
      <c r="I488" s="42" t="s">
        <v>87</v>
      </c>
      <c r="J488" s="213"/>
      <c r="X488" s="2199"/>
      <c r="Y488" s="42" t="s">
        <v>87</v>
      </c>
      <c r="Z488" s="213"/>
      <c r="AB488" s="2199"/>
      <c r="AC488" s="42" t="s">
        <v>87</v>
      </c>
      <c r="AD488" s="213"/>
    </row>
    <row r="489" spans="4:30" ht="14.1" customHeight="1">
      <c r="D489" s="2238"/>
      <c r="E489" s="314" t="s">
        <v>95</v>
      </c>
      <c r="F489" s="308"/>
      <c r="H489" s="2238"/>
      <c r="I489" s="314" t="s">
        <v>95</v>
      </c>
      <c r="J489" s="308"/>
      <c r="X489" s="2238"/>
      <c r="Y489" s="314" t="s">
        <v>95</v>
      </c>
      <c r="Z489" s="308"/>
      <c r="AB489" s="2238"/>
      <c r="AC489" s="314" t="s">
        <v>95</v>
      </c>
      <c r="AD489" s="308"/>
    </row>
    <row r="490" spans="4:30" ht="14.1" customHeight="1">
      <c r="D490" s="195">
        <v>1</v>
      </c>
      <c r="E490" s="311">
        <f t="shared" ref="E490:E549" si="100">SUMIF($H$13,D490,$H$9)</f>
        <v>0</v>
      </c>
      <c r="F490" s="310"/>
      <c r="H490" s="195">
        <v>1</v>
      </c>
      <c r="I490" s="311">
        <f t="shared" ref="I490:I549" si="101">SUMIF($E$37,H490,$E$33)</f>
        <v>0</v>
      </c>
      <c r="J490" s="310"/>
      <c r="X490" s="195">
        <v>1</v>
      </c>
      <c r="Y490" s="311">
        <f t="shared" ref="Y490:Y549" si="102">SUMIF($AB$13,X490,$AB$9)</f>
        <v>0</v>
      </c>
      <c r="Z490" s="310"/>
      <c r="AB490" s="195">
        <v>1</v>
      </c>
      <c r="AC490" s="311">
        <f t="shared" ref="AC490:AC549" si="103">SUMIF($Y$37,AB490,$Y$33)</f>
        <v>0</v>
      </c>
      <c r="AD490" s="310"/>
    </row>
    <row r="491" spans="4:30" ht="14.1" customHeight="1">
      <c r="D491" s="195">
        <v>2</v>
      </c>
      <c r="E491" s="311">
        <f t="shared" si="100"/>
        <v>0</v>
      </c>
      <c r="F491" s="310"/>
      <c r="H491" s="195">
        <v>2</v>
      </c>
      <c r="I491" s="311">
        <f t="shared" si="101"/>
        <v>0</v>
      </c>
      <c r="J491" s="310"/>
      <c r="X491" s="195">
        <v>2</v>
      </c>
      <c r="Y491" s="311">
        <f t="shared" si="102"/>
        <v>0</v>
      </c>
      <c r="Z491" s="310"/>
      <c r="AB491" s="195">
        <v>2</v>
      </c>
      <c r="AC491" s="311">
        <f t="shared" si="103"/>
        <v>0</v>
      </c>
      <c r="AD491" s="310"/>
    </row>
    <row r="492" spans="4:30" ht="14.1" customHeight="1">
      <c r="D492" s="195">
        <v>3</v>
      </c>
      <c r="E492" s="311">
        <f t="shared" si="100"/>
        <v>0</v>
      </c>
      <c r="F492" s="310"/>
      <c r="H492" s="195">
        <v>3</v>
      </c>
      <c r="I492" s="311">
        <f t="shared" si="101"/>
        <v>0</v>
      </c>
      <c r="J492" s="310"/>
      <c r="X492" s="195">
        <v>3</v>
      </c>
      <c r="Y492" s="311">
        <f t="shared" si="102"/>
        <v>0</v>
      </c>
      <c r="Z492" s="310"/>
      <c r="AB492" s="195">
        <v>3</v>
      </c>
      <c r="AC492" s="311">
        <f t="shared" si="103"/>
        <v>0</v>
      </c>
      <c r="AD492" s="310"/>
    </row>
    <row r="493" spans="4:30" ht="14.1" customHeight="1">
      <c r="D493" s="195">
        <v>4</v>
      </c>
      <c r="E493" s="311">
        <f t="shared" si="100"/>
        <v>0</v>
      </c>
      <c r="F493" s="310"/>
      <c r="H493" s="195">
        <v>4</v>
      </c>
      <c r="I493" s="311">
        <f t="shared" si="101"/>
        <v>0</v>
      </c>
      <c r="J493" s="310"/>
      <c r="X493" s="195">
        <v>4</v>
      </c>
      <c r="Y493" s="311">
        <f t="shared" si="102"/>
        <v>0</v>
      </c>
      <c r="Z493" s="310"/>
      <c r="AB493" s="195">
        <v>4</v>
      </c>
      <c r="AC493" s="311">
        <f t="shared" si="103"/>
        <v>0</v>
      </c>
      <c r="AD493" s="310"/>
    </row>
    <row r="494" spans="4:30" ht="14.1" customHeight="1">
      <c r="D494" s="195">
        <v>5</v>
      </c>
      <c r="E494" s="311">
        <f t="shared" si="100"/>
        <v>0</v>
      </c>
      <c r="F494" s="310"/>
      <c r="H494" s="195">
        <v>5</v>
      </c>
      <c r="I494" s="311">
        <f t="shared" si="101"/>
        <v>0</v>
      </c>
      <c r="J494" s="310"/>
      <c r="X494" s="195">
        <v>5</v>
      </c>
      <c r="Y494" s="311">
        <f t="shared" si="102"/>
        <v>0</v>
      </c>
      <c r="Z494" s="310"/>
      <c r="AB494" s="195">
        <v>5</v>
      </c>
      <c r="AC494" s="311">
        <f t="shared" si="103"/>
        <v>0</v>
      </c>
      <c r="AD494" s="310"/>
    </row>
    <row r="495" spans="4:30" ht="14.1" customHeight="1">
      <c r="D495" s="195">
        <v>6</v>
      </c>
      <c r="E495" s="311">
        <f t="shared" si="100"/>
        <v>0</v>
      </c>
      <c r="F495" s="310"/>
      <c r="H495" s="195">
        <v>6</v>
      </c>
      <c r="I495" s="311">
        <f t="shared" si="101"/>
        <v>0</v>
      </c>
      <c r="J495" s="310"/>
      <c r="X495" s="195">
        <v>6</v>
      </c>
      <c r="Y495" s="311">
        <f t="shared" si="102"/>
        <v>0</v>
      </c>
      <c r="Z495" s="310"/>
      <c r="AB495" s="195">
        <v>6</v>
      </c>
      <c r="AC495" s="311">
        <f t="shared" si="103"/>
        <v>0</v>
      </c>
      <c r="AD495" s="310"/>
    </row>
    <row r="496" spans="4:30" ht="14.1" customHeight="1">
      <c r="D496" s="195">
        <v>7</v>
      </c>
      <c r="E496" s="311">
        <f t="shared" si="100"/>
        <v>0</v>
      </c>
      <c r="F496" s="310"/>
      <c r="H496" s="195">
        <v>7</v>
      </c>
      <c r="I496" s="311">
        <f t="shared" si="101"/>
        <v>0</v>
      </c>
      <c r="J496" s="310"/>
      <c r="X496" s="195">
        <v>7</v>
      </c>
      <c r="Y496" s="311">
        <f t="shared" si="102"/>
        <v>0</v>
      </c>
      <c r="Z496" s="310"/>
      <c r="AB496" s="195">
        <v>7</v>
      </c>
      <c r="AC496" s="311">
        <f t="shared" si="103"/>
        <v>0</v>
      </c>
      <c r="AD496" s="310"/>
    </row>
    <row r="497" spans="4:30" ht="14.1" customHeight="1">
      <c r="D497" s="195">
        <v>8</v>
      </c>
      <c r="E497" s="311">
        <f t="shared" si="100"/>
        <v>0</v>
      </c>
      <c r="F497" s="310"/>
      <c r="H497" s="195">
        <v>8</v>
      </c>
      <c r="I497" s="311">
        <f t="shared" si="101"/>
        <v>0</v>
      </c>
      <c r="J497" s="310"/>
      <c r="X497" s="195">
        <v>8</v>
      </c>
      <c r="Y497" s="311">
        <f t="shared" si="102"/>
        <v>0</v>
      </c>
      <c r="Z497" s="310"/>
      <c r="AB497" s="195">
        <v>8</v>
      </c>
      <c r="AC497" s="311">
        <f t="shared" si="103"/>
        <v>0</v>
      </c>
      <c r="AD497" s="310"/>
    </row>
    <row r="498" spans="4:30" ht="14.1" customHeight="1">
      <c r="D498" s="195">
        <v>9</v>
      </c>
      <c r="E498" s="311">
        <f t="shared" si="100"/>
        <v>0</v>
      </c>
      <c r="F498" s="310"/>
      <c r="H498" s="195">
        <v>9</v>
      </c>
      <c r="I498" s="311">
        <f t="shared" si="101"/>
        <v>0</v>
      </c>
      <c r="J498" s="310"/>
      <c r="X498" s="195">
        <v>9</v>
      </c>
      <c r="Y498" s="311">
        <f t="shared" si="102"/>
        <v>0</v>
      </c>
      <c r="Z498" s="310"/>
      <c r="AB498" s="195">
        <v>9</v>
      </c>
      <c r="AC498" s="311">
        <f t="shared" si="103"/>
        <v>0</v>
      </c>
      <c r="AD498" s="310"/>
    </row>
    <row r="499" spans="4:30" ht="14.1" customHeight="1">
      <c r="D499" s="195">
        <v>10</v>
      </c>
      <c r="E499" s="311">
        <f t="shared" si="100"/>
        <v>0</v>
      </c>
      <c r="F499" s="310"/>
      <c r="H499" s="195">
        <v>10</v>
      </c>
      <c r="I499" s="311">
        <f t="shared" si="101"/>
        <v>0</v>
      </c>
      <c r="J499" s="310"/>
      <c r="X499" s="195">
        <v>10</v>
      </c>
      <c r="Y499" s="311">
        <f t="shared" si="102"/>
        <v>0</v>
      </c>
      <c r="Z499" s="310"/>
      <c r="AB499" s="195">
        <v>10</v>
      </c>
      <c r="AC499" s="311">
        <f t="shared" si="103"/>
        <v>0</v>
      </c>
      <c r="AD499" s="310"/>
    </row>
    <row r="500" spans="4:30" ht="14.1" customHeight="1">
      <c r="D500" s="195">
        <v>11</v>
      </c>
      <c r="E500" s="311">
        <f t="shared" si="100"/>
        <v>0</v>
      </c>
      <c r="F500" s="310"/>
      <c r="H500" s="195">
        <v>11</v>
      </c>
      <c r="I500" s="311">
        <f t="shared" si="101"/>
        <v>0</v>
      </c>
      <c r="J500" s="310"/>
      <c r="X500" s="195">
        <v>11</v>
      </c>
      <c r="Y500" s="311">
        <f t="shared" si="102"/>
        <v>0</v>
      </c>
      <c r="Z500" s="310"/>
      <c r="AB500" s="195">
        <v>11</v>
      </c>
      <c r="AC500" s="311">
        <f t="shared" si="103"/>
        <v>0</v>
      </c>
      <c r="AD500" s="310"/>
    </row>
    <row r="501" spans="4:30" ht="14.1" customHeight="1">
      <c r="D501" s="195">
        <v>12</v>
      </c>
      <c r="E501" s="311">
        <f t="shared" si="100"/>
        <v>0</v>
      </c>
      <c r="F501" s="310"/>
      <c r="H501" s="195">
        <v>12</v>
      </c>
      <c r="I501" s="311">
        <f t="shared" si="101"/>
        <v>0</v>
      </c>
      <c r="J501" s="310"/>
      <c r="X501" s="195">
        <v>12</v>
      </c>
      <c r="Y501" s="311">
        <f t="shared" si="102"/>
        <v>0</v>
      </c>
      <c r="Z501" s="310"/>
      <c r="AB501" s="195">
        <v>12</v>
      </c>
      <c r="AC501" s="311">
        <f t="shared" si="103"/>
        <v>0</v>
      </c>
      <c r="AD501" s="310"/>
    </row>
    <row r="502" spans="4:30" ht="14.1" customHeight="1">
      <c r="D502" s="195">
        <v>13</v>
      </c>
      <c r="E502" s="311">
        <f t="shared" si="100"/>
        <v>0</v>
      </c>
      <c r="F502" s="310"/>
      <c r="H502" s="195">
        <v>13</v>
      </c>
      <c r="I502" s="311">
        <f t="shared" si="101"/>
        <v>0</v>
      </c>
      <c r="J502" s="310"/>
      <c r="X502" s="195">
        <v>13</v>
      </c>
      <c r="Y502" s="311">
        <f t="shared" si="102"/>
        <v>0</v>
      </c>
      <c r="Z502" s="310"/>
      <c r="AB502" s="195">
        <v>13</v>
      </c>
      <c r="AC502" s="311">
        <f t="shared" si="103"/>
        <v>0</v>
      </c>
      <c r="AD502" s="310"/>
    </row>
    <row r="503" spans="4:30" ht="14.1" customHeight="1">
      <c r="D503" s="195">
        <v>14</v>
      </c>
      <c r="E503" s="311">
        <f t="shared" si="100"/>
        <v>0</v>
      </c>
      <c r="F503" s="310"/>
      <c r="H503" s="195">
        <v>14</v>
      </c>
      <c r="I503" s="311">
        <f t="shared" si="101"/>
        <v>0</v>
      </c>
      <c r="J503" s="310"/>
      <c r="X503" s="195">
        <v>14</v>
      </c>
      <c r="Y503" s="311">
        <f t="shared" si="102"/>
        <v>0</v>
      </c>
      <c r="Z503" s="310"/>
      <c r="AB503" s="195">
        <v>14</v>
      </c>
      <c r="AC503" s="311">
        <f t="shared" si="103"/>
        <v>0</v>
      </c>
      <c r="AD503" s="310"/>
    </row>
    <row r="504" spans="4:30" ht="14.1" customHeight="1">
      <c r="D504" s="195">
        <v>15</v>
      </c>
      <c r="E504" s="311">
        <f t="shared" si="100"/>
        <v>0</v>
      </c>
      <c r="F504" s="310"/>
      <c r="H504" s="195">
        <v>15</v>
      </c>
      <c r="I504" s="311">
        <f t="shared" si="101"/>
        <v>0</v>
      </c>
      <c r="J504" s="310"/>
      <c r="X504" s="195">
        <v>15</v>
      </c>
      <c r="Y504" s="311">
        <f t="shared" si="102"/>
        <v>0</v>
      </c>
      <c r="Z504" s="310"/>
      <c r="AB504" s="195">
        <v>15</v>
      </c>
      <c r="AC504" s="311">
        <f t="shared" si="103"/>
        <v>0</v>
      </c>
      <c r="AD504" s="310"/>
    </row>
    <row r="505" spans="4:30" ht="14.1" customHeight="1">
      <c r="D505" s="195">
        <v>16</v>
      </c>
      <c r="E505" s="311">
        <f t="shared" si="100"/>
        <v>0</v>
      </c>
      <c r="F505" s="310"/>
      <c r="H505" s="195">
        <v>16</v>
      </c>
      <c r="I505" s="311">
        <f t="shared" si="101"/>
        <v>0</v>
      </c>
      <c r="J505" s="310"/>
      <c r="X505" s="195">
        <v>16</v>
      </c>
      <c r="Y505" s="311">
        <f t="shared" si="102"/>
        <v>0</v>
      </c>
      <c r="Z505" s="310"/>
      <c r="AB505" s="195">
        <v>16</v>
      </c>
      <c r="AC505" s="311">
        <f t="shared" si="103"/>
        <v>0</v>
      </c>
      <c r="AD505" s="310"/>
    </row>
    <row r="506" spans="4:30" ht="14.1" customHeight="1">
      <c r="D506" s="195">
        <v>17</v>
      </c>
      <c r="E506" s="311">
        <f t="shared" si="100"/>
        <v>0</v>
      </c>
      <c r="F506" s="310"/>
      <c r="H506" s="195">
        <v>17</v>
      </c>
      <c r="I506" s="311">
        <f t="shared" si="101"/>
        <v>0</v>
      </c>
      <c r="J506" s="310"/>
      <c r="X506" s="195">
        <v>17</v>
      </c>
      <c r="Y506" s="311">
        <f t="shared" si="102"/>
        <v>0</v>
      </c>
      <c r="Z506" s="310"/>
      <c r="AB506" s="195">
        <v>17</v>
      </c>
      <c r="AC506" s="311">
        <f t="shared" si="103"/>
        <v>0</v>
      </c>
      <c r="AD506" s="310"/>
    </row>
    <row r="507" spans="4:30" ht="14.1" customHeight="1">
      <c r="D507" s="195">
        <v>18</v>
      </c>
      <c r="E507" s="311">
        <f t="shared" si="100"/>
        <v>0</v>
      </c>
      <c r="F507" s="310"/>
      <c r="H507" s="195">
        <v>18</v>
      </c>
      <c r="I507" s="311">
        <f t="shared" si="101"/>
        <v>0</v>
      </c>
      <c r="J507" s="310"/>
      <c r="X507" s="195">
        <v>18</v>
      </c>
      <c r="Y507" s="311">
        <f t="shared" si="102"/>
        <v>0</v>
      </c>
      <c r="Z507" s="310"/>
      <c r="AB507" s="195">
        <v>18</v>
      </c>
      <c r="AC507" s="311">
        <f t="shared" si="103"/>
        <v>0</v>
      </c>
      <c r="AD507" s="310"/>
    </row>
    <row r="508" spans="4:30" ht="14.1" customHeight="1">
      <c r="D508" s="195">
        <v>19</v>
      </c>
      <c r="E508" s="311">
        <f t="shared" si="100"/>
        <v>0</v>
      </c>
      <c r="F508" s="310"/>
      <c r="H508" s="195">
        <v>19</v>
      </c>
      <c r="I508" s="311">
        <f t="shared" si="101"/>
        <v>0</v>
      </c>
      <c r="J508" s="310"/>
      <c r="X508" s="195">
        <v>19</v>
      </c>
      <c r="Y508" s="311">
        <f t="shared" si="102"/>
        <v>0</v>
      </c>
      <c r="Z508" s="310"/>
      <c r="AB508" s="195">
        <v>19</v>
      </c>
      <c r="AC508" s="311">
        <f t="shared" si="103"/>
        <v>0</v>
      </c>
      <c r="AD508" s="310"/>
    </row>
    <row r="509" spans="4:30" ht="14.1" customHeight="1">
      <c r="D509" s="195">
        <v>20</v>
      </c>
      <c r="E509" s="311">
        <f t="shared" si="100"/>
        <v>0</v>
      </c>
      <c r="F509" s="310"/>
      <c r="H509" s="195">
        <v>20</v>
      </c>
      <c r="I509" s="311">
        <f t="shared" si="101"/>
        <v>0</v>
      </c>
      <c r="J509" s="310"/>
      <c r="X509" s="195">
        <v>20</v>
      </c>
      <c r="Y509" s="311">
        <f t="shared" si="102"/>
        <v>0</v>
      </c>
      <c r="Z509" s="310"/>
      <c r="AB509" s="195">
        <v>20</v>
      </c>
      <c r="AC509" s="311">
        <f t="shared" si="103"/>
        <v>0</v>
      </c>
      <c r="AD509" s="310"/>
    </row>
    <row r="510" spans="4:30" ht="14.1" customHeight="1">
      <c r="D510" s="195">
        <v>21</v>
      </c>
      <c r="E510" s="311">
        <f t="shared" si="100"/>
        <v>0</v>
      </c>
      <c r="F510" s="310"/>
      <c r="H510" s="195">
        <v>21</v>
      </c>
      <c r="I510" s="311">
        <f t="shared" si="101"/>
        <v>0</v>
      </c>
      <c r="J510" s="310"/>
      <c r="X510" s="195">
        <v>21</v>
      </c>
      <c r="Y510" s="311">
        <f t="shared" si="102"/>
        <v>0</v>
      </c>
      <c r="Z510" s="310"/>
      <c r="AB510" s="195">
        <v>21</v>
      </c>
      <c r="AC510" s="311">
        <f t="shared" si="103"/>
        <v>0</v>
      </c>
      <c r="AD510" s="310"/>
    </row>
    <row r="511" spans="4:30" ht="14.1" customHeight="1">
      <c r="D511" s="195">
        <v>22</v>
      </c>
      <c r="E511" s="311">
        <f t="shared" si="100"/>
        <v>0</v>
      </c>
      <c r="F511" s="310"/>
      <c r="H511" s="195">
        <v>22</v>
      </c>
      <c r="I511" s="311">
        <f t="shared" si="101"/>
        <v>0</v>
      </c>
      <c r="J511" s="310"/>
      <c r="X511" s="195">
        <v>22</v>
      </c>
      <c r="Y511" s="311">
        <f t="shared" si="102"/>
        <v>0</v>
      </c>
      <c r="Z511" s="310"/>
      <c r="AB511" s="195">
        <v>22</v>
      </c>
      <c r="AC511" s="311">
        <f t="shared" si="103"/>
        <v>0</v>
      </c>
      <c r="AD511" s="310"/>
    </row>
    <row r="512" spans="4:30" ht="14.1" customHeight="1">
      <c r="D512" s="195">
        <v>23</v>
      </c>
      <c r="E512" s="311">
        <f t="shared" si="100"/>
        <v>0</v>
      </c>
      <c r="F512" s="310"/>
      <c r="H512" s="195">
        <v>23</v>
      </c>
      <c r="I512" s="311">
        <f t="shared" si="101"/>
        <v>0</v>
      </c>
      <c r="J512" s="310"/>
      <c r="X512" s="195">
        <v>23</v>
      </c>
      <c r="Y512" s="311">
        <f t="shared" si="102"/>
        <v>0</v>
      </c>
      <c r="Z512" s="310"/>
      <c r="AB512" s="195">
        <v>23</v>
      </c>
      <c r="AC512" s="311">
        <f t="shared" si="103"/>
        <v>0</v>
      </c>
      <c r="AD512" s="310"/>
    </row>
    <row r="513" spans="4:30" ht="14.1" customHeight="1">
      <c r="D513" s="195">
        <v>24</v>
      </c>
      <c r="E513" s="311">
        <f t="shared" si="100"/>
        <v>0</v>
      </c>
      <c r="F513" s="310"/>
      <c r="H513" s="195">
        <v>24</v>
      </c>
      <c r="I513" s="311">
        <f t="shared" si="101"/>
        <v>0</v>
      </c>
      <c r="J513" s="310"/>
      <c r="X513" s="195">
        <v>24</v>
      </c>
      <c r="Y513" s="311">
        <f t="shared" si="102"/>
        <v>0</v>
      </c>
      <c r="Z513" s="310"/>
      <c r="AB513" s="195">
        <v>24</v>
      </c>
      <c r="AC513" s="311">
        <f t="shared" si="103"/>
        <v>0</v>
      </c>
      <c r="AD513" s="310"/>
    </row>
    <row r="514" spans="4:30" ht="14.1" customHeight="1">
      <c r="D514" s="195">
        <v>25</v>
      </c>
      <c r="E514" s="311">
        <f t="shared" si="100"/>
        <v>0</v>
      </c>
      <c r="F514" s="310"/>
      <c r="H514" s="195">
        <v>25</v>
      </c>
      <c r="I514" s="311">
        <f t="shared" si="101"/>
        <v>0</v>
      </c>
      <c r="J514" s="310"/>
      <c r="X514" s="195">
        <v>25</v>
      </c>
      <c r="Y514" s="311">
        <f t="shared" si="102"/>
        <v>0</v>
      </c>
      <c r="Z514" s="310"/>
      <c r="AB514" s="195">
        <v>25</v>
      </c>
      <c r="AC514" s="311">
        <f t="shared" si="103"/>
        <v>0</v>
      </c>
      <c r="AD514" s="310"/>
    </row>
    <row r="515" spans="4:30" ht="14.1" customHeight="1">
      <c r="D515" s="195">
        <v>26</v>
      </c>
      <c r="E515" s="311">
        <f t="shared" si="100"/>
        <v>0</v>
      </c>
      <c r="F515" s="310"/>
      <c r="H515" s="195">
        <v>26</v>
      </c>
      <c r="I515" s="311">
        <f t="shared" si="101"/>
        <v>0</v>
      </c>
      <c r="J515" s="310"/>
      <c r="X515" s="195">
        <v>26</v>
      </c>
      <c r="Y515" s="311">
        <f t="shared" si="102"/>
        <v>0</v>
      </c>
      <c r="Z515" s="310"/>
      <c r="AB515" s="195">
        <v>26</v>
      </c>
      <c r="AC515" s="311">
        <f t="shared" si="103"/>
        <v>0</v>
      </c>
      <c r="AD515" s="310"/>
    </row>
    <row r="516" spans="4:30" ht="14.1" customHeight="1">
      <c r="D516" s="195">
        <v>27</v>
      </c>
      <c r="E516" s="311">
        <f t="shared" si="100"/>
        <v>0</v>
      </c>
      <c r="F516" s="310"/>
      <c r="H516" s="195">
        <v>27</v>
      </c>
      <c r="I516" s="311">
        <f t="shared" si="101"/>
        <v>0</v>
      </c>
      <c r="J516" s="310"/>
      <c r="X516" s="195">
        <v>27</v>
      </c>
      <c r="Y516" s="311">
        <f t="shared" si="102"/>
        <v>0</v>
      </c>
      <c r="Z516" s="310"/>
      <c r="AB516" s="195">
        <v>27</v>
      </c>
      <c r="AC516" s="311">
        <f t="shared" si="103"/>
        <v>0</v>
      </c>
      <c r="AD516" s="310"/>
    </row>
    <row r="517" spans="4:30" ht="14.1" customHeight="1">
      <c r="D517" s="195">
        <v>28</v>
      </c>
      <c r="E517" s="311">
        <f t="shared" si="100"/>
        <v>0</v>
      </c>
      <c r="F517" s="310"/>
      <c r="H517" s="195">
        <v>28</v>
      </c>
      <c r="I517" s="311">
        <f t="shared" si="101"/>
        <v>0</v>
      </c>
      <c r="J517" s="310"/>
      <c r="X517" s="195">
        <v>28</v>
      </c>
      <c r="Y517" s="311">
        <f t="shared" si="102"/>
        <v>0</v>
      </c>
      <c r="Z517" s="310"/>
      <c r="AB517" s="195">
        <v>28</v>
      </c>
      <c r="AC517" s="311">
        <f t="shared" si="103"/>
        <v>0</v>
      </c>
      <c r="AD517" s="310"/>
    </row>
    <row r="518" spans="4:30" ht="14.1" customHeight="1">
      <c r="D518" s="195">
        <v>29</v>
      </c>
      <c r="E518" s="311">
        <f t="shared" si="100"/>
        <v>0</v>
      </c>
      <c r="F518" s="310"/>
      <c r="H518" s="195">
        <v>29</v>
      </c>
      <c r="I518" s="311">
        <f t="shared" si="101"/>
        <v>0</v>
      </c>
      <c r="J518" s="310"/>
      <c r="X518" s="195">
        <v>29</v>
      </c>
      <c r="Y518" s="311">
        <f t="shared" si="102"/>
        <v>0</v>
      </c>
      <c r="Z518" s="310"/>
      <c r="AB518" s="195">
        <v>29</v>
      </c>
      <c r="AC518" s="311">
        <f t="shared" si="103"/>
        <v>0</v>
      </c>
      <c r="AD518" s="310"/>
    </row>
    <row r="519" spans="4:30" ht="14.1" customHeight="1">
      <c r="D519" s="195">
        <v>30</v>
      </c>
      <c r="E519" s="311">
        <f t="shared" si="100"/>
        <v>0</v>
      </c>
      <c r="F519" s="310"/>
      <c r="H519" s="195">
        <v>30</v>
      </c>
      <c r="I519" s="311">
        <f t="shared" si="101"/>
        <v>0</v>
      </c>
      <c r="J519" s="310"/>
      <c r="X519" s="195">
        <v>30</v>
      </c>
      <c r="Y519" s="311">
        <f t="shared" si="102"/>
        <v>0</v>
      </c>
      <c r="Z519" s="310"/>
      <c r="AB519" s="195">
        <v>30</v>
      </c>
      <c r="AC519" s="311">
        <f t="shared" si="103"/>
        <v>0</v>
      </c>
      <c r="AD519" s="310"/>
    </row>
    <row r="520" spans="4:30" ht="14.1" customHeight="1">
      <c r="D520" s="195">
        <v>31</v>
      </c>
      <c r="E520" s="311">
        <f t="shared" si="100"/>
        <v>0</v>
      </c>
      <c r="F520" s="310"/>
      <c r="H520" s="195">
        <v>31</v>
      </c>
      <c r="I520" s="311">
        <f t="shared" si="101"/>
        <v>0</v>
      </c>
      <c r="J520" s="310"/>
      <c r="X520" s="195">
        <v>31</v>
      </c>
      <c r="Y520" s="311">
        <f t="shared" si="102"/>
        <v>0</v>
      </c>
      <c r="Z520" s="310"/>
      <c r="AB520" s="195">
        <v>31</v>
      </c>
      <c r="AC520" s="311">
        <f t="shared" si="103"/>
        <v>0</v>
      </c>
      <c r="AD520" s="310"/>
    </row>
    <row r="521" spans="4:30" ht="14.1" customHeight="1">
      <c r="D521" s="195">
        <v>32</v>
      </c>
      <c r="E521" s="311">
        <f t="shared" si="100"/>
        <v>0</v>
      </c>
      <c r="F521" s="310"/>
      <c r="H521" s="195">
        <v>32</v>
      </c>
      <c r="I521" s="311">
        <f t="shared" si="101"/>
        <v>0</v>
      </c>
      <c r="J521" s="310"/>
      <c r="X521" s="195">
        <v>32</v>
      </c>
      <c r="Y521" s="311">
        <f t="shared" si="102"/>
        <v>0</v>
      </c>
      <c r="Z521" s="310"/>
      <c r="AB521" s="195">
        <v>32</v>
      </c>
      <c r="AC521" s="311">
        <f t="shared" si="103"/>
        <v>0</v>
      </c>
      <c r="AD521" s="310"/>
    </row>
    <row r="522" spans="4:30" ht="14.1" customHeight="1">
      <c r="D522" s="195">
        <v>33</v>
      </c>
      <c r="E522" s="311">
        <f t="shared" si="100"/>
        <v>0</v>
      </c>
      <c r="F522" s="310"/>
      <c r="H522" s="195">
        <v>33</v>
      </c>
      <c r="I522" s="311">
        <f t="shared" si="101"/>
        <v>0</v>
      </c>
      <c r="J522" s="310"/>
      <c r="X522" s="195">
        <v>33</v>
      </c>
      <c r="Y522" s="311">
        <f t="shared" si="102"/>
        <v>0</v>
      </c>
      <c r="Z522" s="310"/>
      <c r="AB522" s="195">
        <v>33</v>
      </c>
      <c r="AC522" s="311">
        <f t="shared" si="103"/>
        <v>0</v>
      </c>
      <c r="AD522" s="310"/>
    </row>
    <row r="523" spans="4:30" ht="14.1" customHeight="1">
      <c r="D523" s="195">
        <v>34</v>
      </c>
      <c r="E523" s="311">
        <f t="shared" si="100"/>
        <v>0</v>
      </c>
      <c r="F523" s="310"/>
      <c r="H523" s="195">
        <v>34</v>
      </c>
      <c r="I523" s="311">
        <f t="shared" si="101"/>
        <v>0</v>
      </c>
      <c r="J523" s="310"/>
      <c r="X523" s="195">
        <v>34</v>
      </c>
      <c r="Y523" s="311">
        <f t="shared" si="102"/>
        <v>0</v>
      </c>
      <c r="Z523" s="310"/>
      <c r="AB523" s="195">
        <v>34</v>
      </c>
      <c r="AC523" s="311">
        <f t="shared" si="103"/>
        <v>0</v>
      </c>
      <c r="AD523" s="310"/>
    </row>
    <row r="524" spans="4:30" ht="14.1" customHeight="1">
      <c r="D524" s="195">
        <v>35</v>
      </c>
      <c r="E524" s="311">
        <f t="shared" si="100"/>
        <v>0</v>
      </c>
      <c r="F524" s="310"/>
      <c r="H524" s="195">
        <v>35</v>
      </c>
      <c r="I524" s="311">
        <f t="shared" si="101"/>
        <v>0</v>
      </c>
      <c r="J524" s="310"/>
      <c r="X524" s="195">
        <v>35</v>
      </c>
      <c r="Y524" s="311">
        <f t="shared" si="102"/>
        <v>0</v>
      </c>
      <c r="Z524" s="310"/>
      <c r="AB524" s="195">
        <v>35</v>
      </c>
      <c r="AC524" s="311">
        <f t="shared" si="103"/>
        <v>0</v>
      </c>
      <c r="AD524" s="310"/>
    </row>
    <row r="525" spans="4:30" ht="14.1" customHeight="1">
      <c r="D525" s="195">
        <v>36</v>
      </c>
      <c r="E525" s="311">
        <f t="shared" si="100"/>
        <v>0</v>
      </c>
      <c r="F525" s="310"/>
      <c r="H525" s="195">
        <v>36</v>
      </c>
      <c r="I525" s="311">
        <f t="shared" si="101"/>
        <v>0</v>
      </c>
      <c r="J525" s="310"/>
      <c r="X525" s="195">
        <v>36</v>
      </c>
      <c r="Y525" s="311">
        <f t="shared" si="102"/>
        <v>0</v>
      </c>
      <c r="Z525" s="310"/>
      <c r="AB525" s="195">
        <v>36</v>
      </c>
      <c r="AC525" s="311">
        <f t="shared" si="103"/>
        <v>0</v>
      </c>
      <c r="AD525" s="310"/>
    </row>
    <row r="526" spans="4:30" ht="14.1" customHeight="1">
      <c r="D526" s="195">
        <v>37</v>
      </c>
      <c r="E526" s="311">
        <f t="shared" si="100"/>
        <v>0</v>
      </c>
      <c r="F526" s="310"/>
      <c r="H526" s="195">
        <v>37</v>
      </c>
      <c r="I526" s="311">
        <f t="shared" si="101"/>
        <v>0</v>
      </c>
      <c r="J526" s="310"/>
      <c r="X526" s="195">
        <v>37</v>
      </c>
      <c r="Y526" s="311">
        <f t="shared" si="102"/>
        <v>0</v>
      </c>
      <c r="Z526" s="310"/>
      <c r="AB526" s="195">
        <v>37</v>
      </c>
      <c r="AC526" s="311">
        <f t="shared" si="103"/>
        <v>0</v>
      </c>
      <c r="AD526" s="310"/>
    </row>
    <row r="527" spans="4:30" ht="14.1" customHeight="1">
      <c r="D527" s="195">
        <v>38</v>
      </c>
      <c r="E527" s="311">
        <f t="shared" si="100"/>
        <v>0</v>
      </c>
      <c r="F527" s="310"/>
      <c r="H527" s="195">
        <v>38</v>
      </c>
      <c r="I527" s="311">
        <f t="shared" si="101"/>
        <v>0</v>
      </c>
      <c r="J527" s="310"/>
      <c r="X527" s="195">
        <v>38</v>
      </c>
      <c r="Y527" s="311">
        <f t="shared" si="102"/>
        <v>0</v>
      </c>
      <c r="Z527" s="310"/>
      <c r="AB527" s="195">
        <v>38</v>
      </c>
      <c r="AC527" s="311">
        <f t="shared" si="103"/>
        <v>0</v>
      </c>
      <c r="AD527" s="310"/>
    </row>
    <row r="528" spans="4:30" ht="14.1" customHeight="1">
      <c r="D528" s="195">
        <v>39</v>
      </c>
      <c r="E528" s="311">
        <f t="shared" si="100"/>
        <v>0</v>
      </c>
      <c r="F528" s="310"/>
      <c r="H528" s="195">
        <v>39</v>
      </c>
      <c r="I528" s="311">
        <f t="shared" si="101"/>
        <v>0</v>
      </c>
      <c r="J528" s="310"/>
      <c r="X528" s="195">
        <v>39</v>
      </c>
      <c r="Y528" s="311">
        <f t="shared" si="102"/>
        <v>0</v>
      </c>
      <c r="Z528" s="310"/>
      <c r="AB528" s="195">
        <v>39</v>
      </c>
      <c r="AC528" s="311">
        <f t="shared" si="103"/>
        <v>0</v>
      </c>
      <c r="AD528" s="310"/>
    </row>
    <row r="529" spans="4:30" ht="14.1" customHeight="1">
      <c r="D529" s="195">
        <v>40</v>
      </c>
      <c r="E529" s="311">
        <f t="shared" si="100"/>
        <v>0</v>
      </c>
      <c r="F529" s="310"/>
      <c r="H529" s="195">
        <v>40</v>
      </c>
      <c r="I529" s="311">
        <f t="shared" si="101"/>
        <v>0</v>
      </c>
      <c r="J529" s="310"/>
      <c r="X529" s="195">
        <v>40</v>
      </c>
      <c r="Y529" s="311">
        <f t="shared" si="102"/>
        <v>0</v>
      </c>
      <c r="Z529" s="310"/>
      <c r="AB529" s="195">
        <v>40</v>
      </c>
      <c r="AC529" s="311">
        <f t="shared" si="103"/>
        <v>0</v>
      </c>
      <c r="AD529" s="310"/>
    </row>
    <row r="530" spans="4:30" ht="14.1" customHeight="1">
      <c r="D530" s="195">
        <v>41</v>
      </c>
      <c r="E530" s="311">
        <f t="shared" si="100"/>
        <v>0</v>
      </c>
      <c r="F530" s="310"/>
      <c r="H530" s="195">
        <v>41</v>
      </c>
      <c r="I530" s="311">
        <f t="shared" si="101"/>
        <v>0</v>
      </c>
      <c r="J530" s="310"/>
      <c r="X530" s="195">
        <v>41</v>
      </c>
      <c r="Y530" s="311">
        <f t="shared" si="102"/>
        <v>0</v>
      </c>
      <c r="Z530" s="310"/>
      <c r="AB530" s="195">
        <v>41</v>
      </c>
      <c r="AC530" s="311">
        <f t="shared" si="103"/>
        <v>0</v>
      </c>
      <c r="AD530" s="310"/>
    </row>
    <row r="531" spans="4:30" ht="14.1" customHeight="1">
      <c r="D531" s="195">
        <v>42</v>
      </c>
      <c r="E531" s="311">
        <f t="shared" si="100"/>
        <v>0</v>
      </c>
      <c r="F531" s="310"/>
      <c r="H531" s="195">
        <v>42</v>
      </c>
      <c r="I531" s="311">
        <f t="shared" si="101"/>
        <v>0</v>
      </c>
      <c r="J531" s="310"/>
      <c r="X531" s="195">
        <v>42</v>
      </c>
      <c r="Y531" s="311">
        <f t="shared" si="102"/>
        <v>0</v>
      </c>
      <c r="Z531" s="310"/>
      <c r="AB531" s="195">
        <v>42</v>
      </c>
      <c r="AC531" s="311">
        <f t="shared" si="103"/>
        <v>0</v>
      </c>
      <c r="AD531" s="310"/>
    </row>
    <row r="532" spans="4:30" ht="14.1" customHeight="1">
      <c r="D532" s="195">
        <v>43</v>
      </c>
      <c r="E532" s="311">
        <f t="shared" si="100"/>
        <v>0</v>
      </c>
      <c r="F532" s="310"/>
      <c r="H532" s="195">
        <v>43</v>
      </c>
      <c r="I532" s="311">
        <f t="shared" si="101"/>
        <v>0</v>
      </c>
      <c r="J532" s="310"/>
      <c r="X532" s="195">
        <v>43</v>
      </c>
      <c r="Y532" s="311">
        <f t="shared" si="102"/>
        <v>0</v>
      </c>
      <c r="Z532" s="310"/>
      <c r="AB532" s="195">
        <v>43</v>
      </c>
      <c r="AC532" s="311">
        <f t="shared" si="103"/>
        <v>0</v>
      </c>
      <c r="AD532" s="310"/>
    </row>
    <row r="533" spans="4:30" ht="14.1" customHeight="1">
      <c r="D533" s="195">
        <v>44</v>
      </c>
      <c r="E533" s="311">
        <f t="shared" si="100"/>
        <v>0</v>
      </c>
      <c r="F533" s="310"/>
      <c r="H533" s="195">
        <v>44</v>
      </c>
      <c r="I533" s="311">
        <f t="shared" si="101"/>
        <v>0</v>
      </c>
      <c r="J533" s="310"/>
      <c r="X533" s="195">
        <v>44</v>
      </c>
      <c r="Y533" s="311">
        <f t="shared" si="102"/>
        <v>0</v>
      </c>
      <c r="Z533" s="310"/>
      <c r="AB533" s="195">
        <v>44</v>
      </c>
      <c r="AC533" s="311">
        <f t="shared" si="103"/>
        <v>0</v>
      </c>
      <c r="AD533" s="310"/>
    </row>
    <row r="534" spans="4:30" ht="14.1" customHeight="1">
      <c r="D534" s="195">
        <v>45</v>
      </c>
      <c r="E534" s="311">
        <f t="shared" si="100"/>
        <v>0</v>
      </c>
      <c r="F534" s="310"/>
      <c r="H534" s="195">
        <v>45</v>
      </c>
      <c r="I534" s="311">
        <f t="shared" si="101"/>
        <v>0</v>
      </c>
      <c r="J534" s="310"/>
      <c r="X534" s="195">
        <v>45</v>
      </c>
      <c r="Y534" s="311">
        <f t="shared" si="102"/>
        <v>0</v>
      </c>
      <c r="Z534" s="310"/>
      <c r="AB534" s="195">
        <v>45</v>
      </c>
      <c r="AC534" s="311">
        <f t="shared" si="103"/>
        <v>0</v>
      </c>
      <c r="AD534" s="310"/>
    </row>
    <row r="535" spans="4:30" ht="14.1" customHeight="1">
      <c r="D535" s="195">
        <v>46</v>
      </c>
      <c r="E535" s="311">
        <f t="shared" si="100"/>
        <v>0</v>
      </c>
      <c r="F535" s="310"/>
      <c r="H535" s="195">
        <v>46</v>
      </c>
      <c r="I535" s="311">
        <f t="shared" si="101"/>
        <v>0</v>
      </c>
      <c r="J535" s="310"/>
      <c r="X535" s="195">
        <v>46</v>
      </c>
      <c r="Y535" s="311">
        <f t="shared" si="102"/>
        <v>0</v>
      </c>
      <c r="Z535" s="310"/>
      <c r="AB535" s="195">
        <v>46</v>
      </c>
      <c r="AC535" s="311">
        <f t="shared" si="103"/>
        <v>0</v>
      </c>
      <c r="AD535" s="310"/>
    </row>
    <row r="536" spans="4:30" ht="14.1" customHeight="1">
      <c r="D536" s="195">
        <v>47</v>
      </c>
      <c r="E536" s="311">
        <f t="shared" si="100"/>
        <v>0</v>
      </c>
      <c r="F536" s="310"/>
      <c r="H536" s="195">
        <v>47</v>
      </c>
      <c r="I536" s="311">
        <f t="shared" si="101"/>
        <v>0</v>
      </c>
      <c r="J536" s="310"/>
      <c r="X536" s="195">
        <v>47</v>
      </c>
      <c r="Y536" s="311">
        <f t="shared" si="102"/>
        <v>0</v>
      </c>
      <c r="Z536" s="310"/>
      <c r="AB536" s="195">
        <v>47</v>
      </c>
      <c r="AC536" s="311">
        <f t="shared" si="103"/>
        <v>0</v>
      </c>
      <c r="AD536" s="310"/>
    </row>
    <row r="537" spans="4:30" ht="14.1" customHeight="1">
      <c r="D537" s="195">
        <v>48</v>
      </c>
      <c r="E537" s="311">
        <f t="shared" si="100"/>
        <v>0</v>
      </c>
      <c r="F537" s="310"/>
      <c r="H537" s="195">
        <v>48</v>
      </c>
      <c r="I537" s="311">
        <f t="shared" si="101"/>
        <v>0</v>
      </c>
      <c r="J537" s="310"/>
      <c r="X537" s="195">
        <v>48</v>
      </c>
      <c r="Y537" s="311">
        <f t="shared" si="102"/>
        <v>0</v>
      </c>
      <c r="Z537" s="310"/>
      <c r="AB537" s="195">
        <v>48</v>
      </c>
      <c r="AC537" s="311">
        <f t="shared" si="103"/>
        <v>0</v>
      </c>
      <c r="AD537" s="310"/>
    </row>
    <row r="538" spans="4:30" ht="14.1" customHeight="1">
      <c r="D538" s="195">
        <v>49</v>
      </c>
      <c r="E538" s="311">
        <f t="shared" si="100"/>
        <v>0</v>
      </c>
      <c r="F538" s="310"/>
      <c r="H538" s="195">
        <v>49</v>
      </c>
      <c r="I538" s="311">
        <f t="shared" si="101"/>
        <v>0</v>
      </c>
      <c r="J538" s="310"/>
      <c r="X538" s="195">
        <v>49</v>
      </c>
      <c r="Y538" s="311">
        <f t="shared" si="102"/>
        <v>0</v>
      </c>
      <c r="Z538" s="310"/>
      <c r="AB538" s="195">
        <v>49</v>
      </c>
      <c r="AC538" s="311">
        <f t="shared" si="103"/>
        <v>0</v>
      </c>
      <c r="AD538" s="310"/>
    </row>
    <row r="539" spans="4:30" ht="14.1" customHeight="1">
      <c r="D539" s="195">
        <v>50</v>
      </c>
      <c r="E539" s="311">
        <f t="shared" si="100"/>
        <v>0</v>
      </c>
      <c r="F539" s="310"/>
      <c r="H539" s="195">
        <v>50</v>
      </c>
      <c r="I539" s="311">
        <f t="shared" si="101"/>
        <v>0</v>
      </c>
      <c r="J539" s="310"/>
      <c r="X539" s="195">
        <v>50</v>
      </c>
      <c r="Y539" s="311">
        <f t="shared" si="102"/>
        <v>0</v>
      </c>
      <c r="Z539" s="310"/>
      <c r="AB539" s="195">
        <v>50</v>
      </c>
      <c r="AC539" s="311">
        <f t="shared" si="103"/>
        <v>0</v>
      </c>
      <c r="AD539" s="310"/>
    </row>
    <row r="540" spans="4:30" ht="14.1" customHeight="1">
      <c r="D540" s="195">
        <v>51</v>
      </c>
      <c r="E540" s="311">
        <f t="shared" si="100"/>
        <v>0</v>
      </c>
      <c r="F540" s="310"/>
      <c r="H540" s="195">
        <v>51</v>
      </c>
      <c r="I540" s="311">
        <f t="shared" si="101"/>
        <v>0</v>
      </c>
      <c r="J540" s="310"/>
      <c r="X540" s="195">
        <v>51</v>
      </c>
      <c r="Y540" s="311">
        <f t="shared" si="102"/>
        <v>0</v>
      </c>
      <c r="Z540" s="310"/>
      <c r="AB540" s="195">
        <v>51</v>
      </c>
      <c r="AC540" s="311">
        <f t="shared" si="103"/>
        <v>0</v>
      </c>
      <c r="AD540" s="310"/>
    </row>
    <row r="541" spans="4:30" ht="14.1" customHeight="1">
      <c r="D541" s="195">
        <v>52</v>
      </c>
      <c r="E541" s="311">
        <f t="shared" si="100"/>
        <v>0</v>
      </c>
      <c r="F541" s="310"/>
      <c r="H541" s="195">
        <v>52</v>
      </c>
      <c r="I541" s="311">
        <f t="shared" si="101"/>
        <v>0</v>
      </c>
      <c r="J541" s="310"/>
      <c r="X541" s="195">
        <v>52</v>
      </c>
      <c r="Y541" s="311">
        <f t="shared" si="102"/>
        <v>0</v>
      </c>
      <c r="Z541" s="310"/>
      <c r="AB541" s="195">
        <v>52</v>
      </c>
      <c r="AC541" s="311">
        <f t="shared" si="103"/>
        <v>0</v>
      </c>
      <c r="AD541" s="310"/>
    </row>
    <row r="542" spans="4:30" ht="14.1" customHeight="1">
      <c r="D542" s="195">
        <v>53</v>
      </c>
      <c r="E542" s="311">
        <f t="shared" si="100"/>
        <v>0</v>
      </c>
      <c r="F542" s="310"/>
      <c r="H542" s="195">
        <v>53</v>
      </c>
      <c r="I542" s="311">
        <f t="shared" si="101"/>
        <v>0</v>
      </c>
      <c r="J542" s="310"/>
      <c r="X542" s="195">
        <v>53</v>
      </c>
      <c r="Y542" s="311">
        <f t="shared" si="102"/>
        <v>0</v>
      </c>
      <c r="Z542" s="310"/>
      <c r="AB542" s="195">
        <v>53</v>
      </c>
      <c r="AC542" s="311">
        <f t="shared" si="103"/>
        <v>0</v>
      </c>
      <c r="AD542" s="310"/>
    </row>
    <row r="543" spans="4:30" ht="14.1" customHeight="1">
      <c r="D543" s="195">
        <v>54</v>
      </c>
      <c r="E543" s="311">
        <f t="shared" si="100"/>
        <v>0</v>
      </c>
      <c r="F543" s="310"/>
      <c r="H543" s="195">
        <v>54</v>
      </c>
      <c r="I543" s="311">
        <f t="shared" si="101"/>
        <v>0</v>
      </c>
      <c r="J543" s="310"/>
      <c r="X543" s="195">
        <v>54</v>
      </c>
      <c r="Y543" s="311">
        <f t="shared" si="102"/>
        <v>0</v>
      </c>
      <c r="Z543" s="310"/>
      <c r="AB543" s="195">
        <v>54</v>
      </c>
      <c r="AC543" s="311">
        <f t="shared" si="103"/>
        <v>0</v>
      </c>
      <c r="AD543" s="310"/>
    </row>
    <row r="544" spans="4:30" ht="14.1" customHeight="1">
      <c r="D544" s="195">
        <v>55</v>
      </c>
      <c r="E544" s="311">
        <f t="shared" si="100"/>
        <v>0</v>
      </c>
      <c r="F544" s="310"/>
      <c r="H544" s="195">
        <v>55</v>
      </c>
      <c r="I544" s="311">
        <f t="shared" si="101"/>
        <v>0</v>
      </c>
      <c r="J544" s="310"/>
      <c r="X544" s="195">
        <v>55</v>
      </c>
      <c r="Y544" s="311">
        <f t="shared" si="102"/>
        <v>0</v>
      </c>
      <c r="Z544" s="310"/>
      <c r="AB544" s="195">
        <v>55</v>
      </c>
      <c r="AC544" s="311">
        <f t="shared" si="103"/>
        <v>0</v>
      </c>
      <c r="AD544" s="310"/>
    </row>
    <row r="545" spans="4:30" ht="14.1" customHeight="1">
      <c r="D545" s="195">
        <v>56</v>
      </c>
      <c r="E545" s="311">
        <f t="shared" si="100"/>
        <v>0</v>
      </c>
      <c r="F545" s="310"/>
      <c r="H545" s="195">
        <v>56</v>
      </c>
      <c r="I545" s="311">
        <f t="shared" si="101"/>
        <v>0</v>
      </c>
      <c r="J545" s="310"/>
      <c r="X545" s="195">
        <v>56</v>
      </c>
      <c r="Y545" s="311">
        <f t="shared" si="102"/>
        <v>0</v>
      </c>
      <c r="Z545" s="310"/>
      <c r="AB545" s="195">
        <v>56</v>
      </c>
      <c r="AC545" s="311">
        <f t="shared" si="103"/>
        <v>0</v>
      </c>
      <c r="AD545" s="310"/>
    </row>
    <row r="546" spans="4:30" ht="14.1" customHeight="1">
      <c r="D546" s="195">
        <v>57</v>
      </c>
      <c r="E546" s="311">
        <f t="shared" si="100"/>
        <v>0</v>
      </c>
      <c r="F546" s="310"/>
      <c r="H546" s="195">
        <v>57</v>
      </c>
      <c r="I546" s="311">
        <f t="shared" si="101"/>
        <v>0</v>
      </c>
      <c r="J546" s="310"/>
      <c r="X546" s="195">
        <v>57</v>
      </c>
      <c r="Y546" s="311">
        <f t="shared" si="102"/>
        <v>0</v>
      </c>
      <c r="Z546" s="310"/>
      <c r="AB546" s="195">
        <v>57</v>
      </c>
      <c r="AC546" s="311">
        <f t="shared" si="103"/>
        <v>0</v>
      </c>
      <c r="AD546" s="310"/>
    </row>
    <row r="547" spans="4:30" ht="14.1" customHeight="1">
      <c r="D547" s="195">
        <v>58</v>
      </c>
      <c r="E547" s="311">
        <f t="shared" si="100"/>
        <v>0</v>
      </c>
      <c r="F547" s="310"/>
      <c r="H547" s="195">
        <v>58</v>
      </c>
      <c r="I547" s="311">
        <f t="shared" si="101"/>
        <v>0</v>
      </c>
      <c r="J547" s="310"/>
      <c r="X547" s="195">
        <v>58</v>
      </c>
      <c r="Y547" s="311">
        <f t="shared" si="102"/>
        <v>0</v>
      </c>
      <c r="Z547" s="310"/>
      <c r="AB547" s="195">
        <v>58</v>
      </c>
      <c r="AC547" s="311">
        <f t="shared" si="103"/>
        <v>0</v>
      </c>
      <c r="AD547" s="310"/>
    </row>
    <row r="548" spans="4:30" ht="14.1" customHeight="1">
      <c r="D548" s="195">
        <v>59</v>
      </c>
      <c r="E548" s="311">
        <f t="shared" si="100"/>
        <v>0</v>
      </c>
      <c r="F548" s="310"/>
      <c r="H548" s="195">
        <v>59</v>
      </c>
      <c r="I548" s="311">
        <f t="shared" si="101"/>
        <v>0</v>
      </c>
      <c r="J548" s="310"/>
      <c r="X548" s="195">
        <v>59</v>
      </c>
      <c r="Y548" s="311">
        <f t="shared" si="102"/>
        <v>0</v>
      </c>
      <c r="Z548" s="310"/>
      <c r="AB548" s="195">
        <v>59</v>
      </c>
      <c r="AC548" s="311">
        <f t="shared" si="103"/>
        <v>0</v>
      </c>
      <c r="AD548" s="310"/>
    </row>
    <row r="549" spans="4:30" ht="14.1" customHeight="1" thickBot="1">
      <c r="D549" s="196">
        <v>60</v>
      </c>
      <c r="E549" s="313">
        <f t="shared" si="100"/>
        <v>0</v>
      </c>
      <c r="F549" s="310"/>
      <c r="H549" s="196">
        <v>60</v>
      </c>
      <c r="I549" s="313">
        <f t="shared" si="101"/>
        <v>0</v>
      </c>
      <c r="J549" s="310"/>
      <c r="X549" s="196">
        <v>60</v>
      </c>
      <c r="Y549" s="313">
        <f t="shared" si="102"/>
        <v>0</v>
      </c>
      <c r="Z549" s="310"/>
      <c r="AB549" s="196">
        <v>60</v>
      </c>
      <c r="AC549" s="313">
        <f t="shared" si="103"/>
        <v>0</v>
      </c>
      <c r="AD549" s="310"/>
    </row>
    <row r="551" spans="4:30" ht="14.1" customHeight="1" thickBot="1">
      <c r="D551" s="2" t="s">
        <v>596</v>
      </c>
      <c r="H551" s="2" t="s">
        <v>599</v>
      </c>
      <c r="X551" s="2" t="s">
        <v>596</v>
      </c>
      <c r="AB551" s="2" t="s">
        <v>599</v>
      </c>
    </row>
    <row r="552" spans="4:30" ht="14.1" customHeight="1">
      <c r="D552" s="2199"/>
      <c r="E552" s="42" t="s">
        <v>87</v>
      </c>
      <c r="F552" s="213"/>
      <c r="H552" s="2199"/>
      <c r="I552" s="20" t="s">
        <v>87</v>
      </c>
      <c r="J552" s="157"/>
      <c r="X552" s="2199"/>
      <c r="Y552" s="42" t="s">
        <v>87</v>
      </c>
      <c r="Z552" s="213"/>
      <c r="AB552" s="2199"/>
      <c r="AC552" s="20" t="s">
        <v>87</v>
      </c>
      <c r="AD552" s="157"/>
    </row>
    <row r="553" spans="4:30" ht="14.1" customHeight="1">
      <c r="D553" s="2238"/>
      <c r="E553" s="314" t="s">
        <v>95</v>
      </c>
      <c r="F553" s="308"/>
      <c r="H553" s="2238"/>
      <c r="I553" s="194" t="s">
        <v>95</v>
      </c>
      <c r="J553" s="315"/>
      <c r="X553" s="2238"/>
      <c r="Y553" s="314" t="s">
        <v>95</v>
      </c>
      <c r="Z553" s="308"/>
      <c r="AB553" s="2238"/>
      <c r="AC553" s="194" t="s">
        <v>95</v>
      </c>
      <c r="AD553" s="315"/>
    </row>
    <row r="554" spans="4:30" ht="14.1" customHeight="1">
      <c r="D554" s="195">
        <v>1</v>
      </c>
      <c r="E554" s="311">
        <f t="shared" ref="E554:E613" si="104">SUMIF($E$25,D554,$E$21)</f>
        <v>0</v>
      </c>
      <c r="F554" s="310"/>
      <c r="H554" s="195">
        <v>1</v>
      </c>
      <c r="I554" s="309">
        <f t="shared" ref="I554:I613" si="105">SUMIF($H$37,H554,$H$33)</f>
        <v>0</v>
      </c>
      <c r="J554" s="316"/>
      <c r="X554" s="195">
        <v>1</v>
      </c>
      <c r="Y554" s="311">
        <f t="shared" ref="Y554:Y613" si="106">SUMIF($Y$25,X554,$Y$21)</f>
        <v>0</v>
      </c>
      <c r="Z554" s="310"/>
      <c r="AB554" s="195">
        <v>1</v>
      </c>
      <c r="AC554" s="309">
        <f t="shared" ref="AC554:AC613" si="107">SUMIF($AB$37,AB554,$AB$33)</f>
        <v>0</v>
      </c>
      <c r="AD554" s="316"/>
    </row>
    <row r="555" spans="4:30" ht="14.1" customHeight="1">
      <c r="D555" s="195">
        <v>2</v>
      </c>
      <c r="E555" s="311">
        <f t="shared" si="104"/>
        <v>0</v>
      </c>
      <c r="F555" s="310"/>
      <c r="H555" s="195">
        <v>2</v>
      </c>
      <c r="I555" s="309">
        <f t="shared" si="105"/>
        <v>0</v>
      </c>
      <c r="J555" s="316"/>
      <c r="X555" s="195">
        <v>2</v>
      </c>
      <c r="Y555" s="311">
        <f t="shared" si="106"/>
        <v>0</v>
      </c>
      <c r="Z555" s="310"/>
      <c r="AB555" s="195">
        <v>2</v>
      </c>
      <c r="AC555" s="309">
        <f t="shared" si="107"/>
        <v>0</v>
      </c>
      <c r="AD555" s="316"/>
    </row>
    <row r="556" spans="4:30" ht="14.1" customHeight="1">
      <c r="D556" s="195">
        <v>3</v>
      </c>
      <c r="E556" s="311">
        <f t="shared" si="104"/>
        <v>0</v>
      </c>
      <c r="F556" s="310"/>
      <c r="H556" s="195">
        <v>3</v>
      </c>
      <c r="I556" s="309">
        <f t="shared" si="105"/>
        <v>0</v>
      </c>
      <c r="J556" s="316"/>
      <c r="X556" s="195">
        <v>3</v>
      </c>
      <c r="Y556" s="311">
        <f t="shared" si="106"/>
        <v>0</v>
      </c>
      <c r="Z556" s="310"/>
      <c r="AB556" s="195">
        <v>3</v>
      </c>
      <c r="AC556" s="309">
        <f t="shared" si="107"/>
        <v>0</v>
      </c>
      <c r="AD556" s="316"/>
    </row>
    <row r="557" spans="4:30" ht="14.1" customHeight="1">
      <c r="D557" s="195">
        <v>4</v>
      </c>
      <c r="E557" s="311">
        <f t="shared" si="104"/>
        <v>0</v>
      </c>
      <c r="F557" s="310"/>
      <c r="H557" s="195">
        <v>4</v>
      </c>
      <c r="I557" s="309">
        <f t="shared" si="105"/>
        <v>0</v>
      </c>
      <c r="J557" s="316"/>
      <c r="X557" s="195">
        <v>4</v>
      </c>
      <c r="Y557" s="311">
        <f t="shared" si="106"/>
        <v>0</v>
      </c>
      <c r="Z557" s="310"/>
      <c r="AB557" s="195">
        <v>4</v>
      </c>
      <c r="AC557" s="309">
        <f t="shared" si="107"/>
        <v>0</v>
      </c>
      <c r="AD557" s="316"/>
    </row>
    <row r="558" spans="4:30" ht="14.1" customHeight="1">
      <c r="D558" s="195">
        <v>5</v>
      </c>
      <c r="E558" s="311">
        <f t="shared" si="104"/>
        <v>0</v>
      </c>
      <c r="F558" s="310"/>
      <c r="H558" s="195">
        <v>5</v>
      </c>
      <c r="I558" s="309">
        <f t="shared" si="105"/>
        <v>0</v>
      </c>
      <c r="J558" s="316"/>
      <c r="X558" s="195">
        <v>5</v>
      </c>
      <c r="Y558" s="311">
        <f t="shared" si="106"/>
        <v>0</v>
      </c>
      <c r="Z558" s="310"/>
      <c r="AB558" s="195">
        <v>5</v>
      </c>
      <c r="AC558" s="309">
        <f t="shared" si="107"/>
        <v>0</v>
      </c>
      <c r="AD558" s="316"/>
    </row>
    <row r="559" spans="4:30" ht="14.1" customHeight="1">
      <c r="D559" s="195">
        <v>6</v>
      </c>
      <c r="E559" s="311">
        <f t="shared" si="104"/>
        <v>0</v>
      </c>
      <c r="F559" s="310"/>
      <c r="H559" s="195">
        <v>6</v>
      </c>
      <c r="I559" s="309">
        <f t="shared" si="105"/>
        <v>0</v>
      </c>
      <c r="J559" s="316"/>
      <c r="X559" s="195">
        <v>6</v>
      </c>
      <c r="Y559" s="311">
        <f t="shared" si="106"/>
        <v>0</v>
      </c>
      <c r="Z559" s="310"/>
      <c r="AB559" s="195">
        <v>6</v>
      </c>
      <c r="AC559" s="309">
        <f t="shared" si="107"/>
        <v>0</v>
      </c>
      <c r="AD559" s="316"/>
    </row>
    <row r="560" spans="4:30" ht="14.1" customHeight="1">
      <c r="D560" s="195">
        <v>7</v>
      </c>
      <c r="E560" s="311">
        <f t="shared" si="104"/>
        <v>0</v>
      </c>
      <c r="F560" s="310"/>
      <c r="H560" s="195">
        <v>7</v>
      </c>
      <c r="I560" s="309">
        <f t="shared" si="105"/>
        <v>0</v>
      </c>
      <c r="J560" s="316"/>
      <c r="X560" s="195">
        <v>7</v>
      </c>
      <c r="Y560" s="311">
        <f t="shared" si="106"/>
        <v>0</v>
      </c>
      <c r="Z560" s="310"/>
      <c r="AB560" s="195">
        <v>7</v>
      </c>
      <c r="AC560" s="309">
        <f t="shared" si="107"/>
        <v>0</v>
      </c>
      <c r="AD560" s="316"/>
    </row>
    <row r="561" spans="4:30" ht="14.1" customHeight="1">
      <c r="D561" s="195">
        <v>8</v>
      </c>
      <c r="E561" s="311">
        <f t="shared" si="104"/>
        <v>0</v>
      </c>
      <c r="F561" s="310"/>
      <c r="H561" s="195">
        <v>8</v>
      </c>
      <c r="I561" s="309">
        <f t="shared" si="105"/>
        <v>0</v>
      </c>
      <c r="J561" s="316"/>
      <c r="X561" s="195">
        <v>8</v>
      </c>
      <c r="Y561" s="311">
        <f t="shared" si="106"/>
        <v>0</v>
      </c>
      <c r="Z561" s="310"/>
      <c r="AB561" s="195">
        <v>8</v>
      </c>
      <c r="AC561" s="309">
        <f t="shared" si="107"/>
        <v>0</v>
      </c>
      <c r="AD561" s="316"/>
    </row>
    <row r="562" spans="4:30" ht="14.1" customHeight="1">
      <c r="D562" s="195">
        <v>9</v>
      </c>
      <c r="E562" s="311">
        <f t="shared" si="104"/>
        <v>0</v>
      </c>
      <c r="F562" s="310"/>
      <c r="H562" s="195">
        <v>9</v>
      </c>
      <c r="I562" s="309">
        <f t="shared" si="105"/>
        <v>0</v>
      </c>
      <c r="J562" s="316"/>
      <c r="X562" s="195">
        <v>9</v>
      </c>
      <c r="Y562" s="311">
        <f t="shared" si="106"/>
        <v>0</v>
      </c>
      <c r="Z562" s="310"/>
      <c r="AB562" s="195">
        <v>9</v>
      </c>
      <c r="AC562" s="309">
        <f t="shared" si="107"/>
        <v>0</v>
      </c>
      <c r="AD562" s="316"/>
    </row>
    <row r="563" spans="4:30" ht="14.1" customHeight="1">
      <c r="D563" s="195">
        <v>10</v>
      </c>
      <c r="E563" s="311">
        <f t="shared" si="104"/>
        <v>0</v>
      </c>
      <c r="F563" s="310"/>
      <c r="H563" s="195">
        <v>10</v>
      </c>
      <c r="I563" s="309">
        <f t="shared" si="105"/>
        <v>0</v>
      </c>
      <c r="J563" s="316"/>
      <c r="X563" s="195">
        <v>10</v>
      </c>
      <c r="Y563" s="311">
        <f t="shared" si="106"/>
        <v>0</v>
      </c>
      <c r="Z563" s="310"/>
      <c r="AB563" s="195">
        <v>10</v>
      </c>
      <c r="AC563" s="309">
        <f t="shared" si="107"/>
        <v>0</v>
      </c>
      <c r="AD563" s="316"/>
    </row>
    <row r="564" spans="4:30" ht="14.1" customHeight="1">
      <c r="D564" s="195">
        <v>11</v>
      </c>
      <c r="E564" s="311">
        <f t="shared" si="104"/>
        <v>0</v>
      </c>
      <c r="F564" s="310"/>
      <c r="H564" s="195">
        <v>11</v>
      </c>
      <c r="I564" s="309">
        <f t="shared" si="105"/>
        <v>0</v>
      </c>
      <c r="J564" s="316"/>
      <c r="X564" s="195">
        <v>11</v>
      </c>
      <c r="Y564" s="311">
        <f t="shared" si="106"/>
        <v>0</v>
      </c>
      <c r="Z564" s="310"/>
      <c r="AB564" s="195">
        <v>11</v>
      </c>
      <c r="AC564" s="309">
        <f t="shared" si="107"/>
        <v>0</v>
      </c>
      <c r="AD564" s="316"/>
    </row>
    <row r="565" spans="4:30" ht="14.1" customHeight="1">
      <c r="D565" s="195">
        <v>12</v>
      </c>
      <c r="E565" s="311">
        <f t="shared" si="104"/>
        <v>0</v>
      </c>
      <c r="F565" s="310"/>
      <c r="H565" s="195">
        <v>12</v>
      </c>
      <c r="I565" s="309">
        <f t="shared" si="105"/>
        <v>0</v>
      </c>
      <c r="J565" s="316"/>
      <c r="X565" s="195">
        <v>12</v>
      </c>
      <c r="Y565" s="311">
        <f t="shared" si="106"/>
        <v>0</v>
      </c>
      <c r="Z565" s="310"/>
      <c r="AB565" s="195">
        <v>12</v>
      </c>
      <c r="AC565" s="309">
        <f t="shared" si="107"/>
        <v>0</v>
      </c>
      <c r="AD565" s="316"/>
    </row>
    <row r="566" spans="4:30" ht="14.1" customHeight="1">
      <c r="D566" s="195">
        <v>13</v>
      </c>
      <c r="E566" s="311">
        <f t="shared" si="104"/>
        <v>0</v>
      </c>
      <c r="F566" s="310"/>
      <c r="H566" s="195">
        <v>13</v>
      </c>
      <c r="I566" s="309">
        <f t="shared" si="105"/>
        <v>0</v>
      </c>
      <c r="J566" s="316"/>
      <c r="X566" s="195">
        <v>13</v>
      </c>
      <c r="Y566" s="311">
        <f t="shared" si="106"/>
        <v>0</v>
      </c>
      <c r="Z566" s="310"/>
      <c r="AB566" s="195">
        <v>13</v>
      </c>
      <c r="AC566" s="309">
        <f t="shared" si="107"/>
        <v>0</v>
      </c>
      <c r="AD566" s="316"/>
    </row>
    <row r="567" spans="4:30" ht="14.1" customHeight="1">
      <c r="D567" s="195">
        <v>14</v>
      </c>
      <c r="E567" s="311">
        <f t="shared" si="104"/>
        <v>0</v>
      </c>
      <c r="F567" s="310"/>
      <c r="H567" s="195">
        <v>14</v>
      </c>
      <c r="I567" s="309">
        <f t="shared" si="105"/>
        <v>0</v>
      </c>
      <c r="J567" s="316"/>
      <c r="X567" s="195">
        <v>14</v>
      </c>
      <c r="Y567" s="311">
        <f t="shared" si="106"/>
        <v>0</v>
      </c>
      <c r="Z567" s="310"/>
      <c r="AB567" s="195">
        <v>14</v>
      </c>
      <c r="AC567" s="309">
        <f t="shared" si="107"/>
        <v>0</v>
      </c>
      <c r="AD567" s="316"/>
    </row>
    <row r="568" spans="4:30" ht="14.1" customHeight="1">
      <c r="D568" s="195">
        <v>15</v>
      </c>
      <c r="E568" s="311">
        <f t="shared" si="104"/>
        <v>0</v>
      </c>
      <c r="F568" s="310"/>
      <c r="H568" s="195">
        <v>15</v>
      </c>
      <c r="I568" s="309">
        <f t="shared" si="105"/>
        <v>0</v>
      </c>
      <c r="J568" s="316"/>
      <c r="X568" s="195">
        <v>15</v>
      </c>
      <c r="Y568" s="311">
        <f t="shared" si="106"/>
        <v>0</v>
      </c>
      <c r="Z568" s="310"/>
      <c r="AB568" s="195">
        <v>15</v>
      </c>
      <c r="AC568" s="309">
        <f t="shared" si="107"/>
        <v>0</v>
      </c>
      <c r="AD568" s="316"/>
    </row>
    <row r="569" spans="4:30" ht="14.1" customHeight="1">
      <c r="D569" s="195">
        <v>16</v>
      </c>
      <c r="E569" s="311">
        <f t="shared" si="104"/>
        <v>0</v>
      </c>
      <c r="F569" s="310"/>
      <c r="H569" s="195">
        <v>16</v>
      </c>
      <c r="I569" s="309">
        <f t="shared" si="105"/>
        <v>0</v>
      </c>
      <c r="J569" s="316"/>
      <c r="X569" s="195">
        <v>16</v>
      </c>
      <c r="Y569" s="311">
        <f t="shared" si="106"/>
        <v>0</v>
      </c>
      <c r="Z569" s="310"/>
      <c r="AB569" s="195">
        <v>16</v>
      </c>
      <c r="AC569" s="309">
        <f t="shared" si="107"/>
        <v>0</v>
      </c>
      <c r="AD569" s="316"/>
    </row>
    <row r="570" spans="4:30" ht="14.1" customHeight="1">
      <c r="D570" s="195">
        <v>17</v>
      </c>
      <c r="E570" s="311">
        <f t="shared" si="104"/>
        <v>0</v>
      </c>
      <c r="F570" s="310"/>
      <c r="H570" s="195">
        <v>17</v>
      </c>
      <c r="I570" s="309">
        <f t="shared" si="105"/>
        <v>0</v>
      </c>
      <c r="J570" s="316"/>
      <c r="X570" s="195">
        <v>17</v>
      </c>
      <c r="Y570" s="311">
        <f t="shared" si="106"/>
        <v>0</v>
      </c>
      <c r="Z570" s="310"/>
      <c r="AB570" s="195">
        <v>17</v>
      </c>
      <c r="AC570" s="309">
        <f t="shared" si="107"/>
        <v>0</v>
      </c>
      <c r="AD570" s="316"/>
    </row>
    <row r="571" spans="4:30" ht="14.1" customHeight="1">
      <c r="D571" s="195">
        <v>18</v>
      </c>
      <c r="E571" s="311">
        <f t="shared" si="104"/>
        <v>0</v>
      </c>
      <c r="F571" s="310"/>
      <c r="H571" s="195">
        <v>18</v>
      </c>
      <c r="I571" s="309">
        <f t="shared" si="105"/>
        <v>0</v>
      </c>
      <c r="J571" s="316"/>
      <c r="X571" s="195">
        <v>18</v>
      </c>
      <c r="Y571" s="311">
        <f t="shared" si="106"/>
        <v>0</v>
      </c>
      <c r="Z571" s="310"/>
      <c r="AB571" s="195">
        <v>18</v>
      </c>
      <c r="AC571" s="309">
        <f t="shared" si="107"/>
        <v>0</v>
      </c>
      <c r="AD571" s="316"/>
    </row>
    <row r="572" spans="4:30" ht="14.1" customHeight="1">
      <c r="D572" s="195">
        <v>19</v>
      </c>
      <c r="E572" s="311">
        <f t="shared" si="104"/>
        <v>0</v>
      </c>
      <c r="F572" s="310"/>
      <c r="H572" s="195">
        <v>19</v>
      </c>
      <c r="I572" s="309">
        <f t="shared" si="105"/>
        <v>0</v>
      </c>
      <c r="J572" s="316"/>
      <c r="X572" s="195">
        <v>19</v>
      </c>
      <c r="Y572" s="311">
        <f t="shared" si="106"/>
        <v>0</v>
      </c>
      <c r="Z572" s="310"/>
      <c r="AB572" s="195">
        <v>19</v>
      </c>
      <c r="AC572" s="309">
        <f t="shared" si="107"/>
        <v>0</v>
      </c>
      <c r="AD572" s="316"/>
    </row>
    <row r="573" spans="4:30" ht="14.1" customHeight="1">
      <c r="D573" s="195">
        <v>20</v>
      </c>
      <c r="E573" s="311">
        <f t="shared" si="104"/>
        <v>0</v>
      </c>
      <c r="F573" s="310"/>
      <c r="H573" s="195">
        <v>20</v>
      </c>
      <c r="I573" s="309">
        <f t="shared" si="105"/>
        <v>0</v>
      </c>
      <c r="J573" s="316"/>
      <c r="X573" s="195">
        <v>20</v>
      </c>
      <c r="Y573" s="311">
        <f t="shared" si="106"/>
        <v>0</v>
      </c>
      <c r="Z573" s="310"/>
      <c r="AB573" s="195">
        <v>20</v>
      </c>
      <c r="AC573" s="309">
        <f t="shared" si="107"/>
        <v>0</v>
      </c>
      <c r="AD573" s="316"/>
    </row>
    <row r="574" spans="4:30" ht="14.1" customHeight="1">
      <c r="D574" s="195">
        <v>21</v>
      </c>
      <c r="E574" s="311">
        <f t="shared" si="104"/>
        <v>0</v>
      </c>
      <c r="F574" s="310"/>
      <c r="H574" s="195">
        <v>21</v>
      </c>
      <c r="I574" s="309">
        <f t="shared" si="105"/>
        <v>0</v>
      </c>
      <c r="J574" s="316"/>
      <c r="X574" s="195">
        <v>21</v>
      </c>
      <c r="Y574" s="311">
        <f t="shared" si="106"/>
        <v>0</v>
      </c>
      <c r="Z574" s="310"/>
      <c r="AB574" s="195">
        <v>21</v>
      </c>
      <c r="AC574" s="309">
        <f t="shared" si="107"/>
        <v>0</v>
      </c>
      <c r="AD574" s="316"/>
    </row>
    <row r="575" spans="4:30" ht="14.1" customHeight="1">
      <c r="D575" s="195">
        <v>22</v>
      </c>
      <c r="E575" s="311">
        <f t="shared" si="104"/>
        <v>0</v>
      </c>
      <c r="F575" s="310"/>
      <c r="H575" s="195">
        <v>22</v>
      </c>
      <c r="I575" s="309">
        <f t="shared" si="105"/>
        <v>0</v>
      </c>
      <c r="J575" s="316"/>
      <c r="X575" s="195">
        <v>22</v>
      </c>
      <c r="Y575" s="311">
        <f t="shared" si="106"/>
        <v>0</v>
      </c>
      <c r="Z575" s="310"/>
      <c r="AB575" s="195">
        <v>22</v>
      </c>
      <c r="AC575" s="309">
        <f t="shared" si="107"/>
        <v>0</v>
      </c>
      <c r="AD575" s="316"/>
    </row>
    <row r="576" spans="4:30" ht="14.1" customHeight="1">
      <c r="D576" s="195">
        <v>23</v>
      </c>
      <c r="E576" s="311">
        <f t="shared" si="104"/>
        <v>0</v>
      </c>
      <c r="F576" s="310"/>
      <c r="H576" s="195">
        <v>23</v>
      </c>
      <c r="I576" s="309">
        <f t="shared" si="105"/>
        <v>0</v>
      </c>
      <c r="J576" s="316"/>
      <c r="X576" s="195">
        <v>23</v>
      </c>
      <c r="Y576" s="311">
        <f t="shared" si="106"/>
        <v>0</v>
      </c>
      <c r="Z576" s="310"/>
      <c r="AB576" s="195">
        <v>23</v>
      </c>
      <c r="AC576" s="309">
        <f t="shared" si="107"/>
        <v>0</v>
      </c>
      <c r="AD576" s="316"/>
    </row>
    <row r="577" spans="4:30" ht="14.1" customHeight="1">
      <c r="D577" s="195">
        <v>24</v>
      </c>
      <c r="E577" s="311">
        <f t="shared" si="104"/>
        <v>0</v>
      </c>
      <c r="F577" s="310"/>
      <c r="H577" s="195">
        <v>24</v>
      </c>
      <c r="I577" s="309">
        <f t="shared" si="105"/>
        <v>0</v>
      </c>
      <c r="J577" s="316"/>
      <c r="X577" s="195">
        <v>24</v>
      </c>
      <c r="Y577" s="311">
        <f t="shared" si="106"/>
        <v>0</v>
      </c>
      <c r="Z577" s="310"/>
      <c r="AB577" s="195">
        <v>24</v>
      </c>
      <c r="AC577" s="309">
        <f t="shared" si="107"/>
        <v>0</v>
      </c>
      <c r="AD577" s="316"/>
    </row>
    <row r="578" spans="4:30" ht="14.1" customHeight="1">
      <c r="D578" s="195">
        <v>25</v>
      </c>
      <c r="E578" s="311">
        <f t="shared" si="104"/>
        <v>0</v>
      </c>
      <c r="F578" s="310"/>
      <c r="H578" s="195">
        <v>25</v>
      </c>
      <c r="I578" s="309">
        <f t="shared" si="105"/>
        <v>0</v>
      </c>
      <c r="J578" s="316"/>
      <c r="X578" s="195">
        <v>25</v>
      </c>
      <c r="Y578" s="311">
        <f t="shared" si="106"/>
        <v>0</v>
      </c>
      <c r="Z578" s="310"/>
      <c r="AB578" s="195">
        <v>25</v>
      </c>
      <c r="AC578" s="309">
        <f t="shared" si="107"/>
        <v>0</v>
      </c>
      <c r="AD578" s="316"/>
    </row>
    <row r="579" spans="4:30" ht="14.1" customHeight="1">
      <c r="D579" s="195">
        <v>26</v>
      </c>
      <c r="E579" s="311">
        <f t="shared" si="104"/>
        <v>0</v>
      </c>
      <c r="F579" s="310"/>
      <c r="H579" s="195">
        <v>26</v>
      </c>
      <c r="I579" s="309">
        <f t="shared" si="105"/>
        <v>0</v>
      </c>
      <c r="J579" s="316"/>
      <c r="X579" s="195">
        <v>26</v>
      </c>
      <c r="Y579" s="311">
        <f t="shared" si="106"/>
        <v>0</v>
      </c>
      <c r="Z579" s="310"/>
      <c r="AB579" s="195">
        <v>26</v>
      </c>
      <c r="AC579" s="309">
        <f t="shared" si="107"/>
        <v>0</v>
      </c>
      <c r="AD579" s="316"/>
    </row>
    <row r="580" spans="4:30" ht="14.1" customHeight="1">
      <c r="D580" s="195">
        <v>27</v>
      </c>
      <c r="E580" s="311">
        <f t="shared" si="104"/>
        <v>0</v>
      </c>
      <c r="F580" s="310"/>
      <c r="H580" s="195">
        <v>27</v>
      </c>
      <c r="I580" s="309">
        <f t="shared" si="105"/>
        <v>0</v>
      </c>
      <c r="J580" s="316"/>
      <c r="X580" s="195">
        <v>27</v>
      </c>
      <c r="Y580" s="311">
        <f t="shared" si="106"/>
        <v>0</v>
      </c>
      <c r="Z580" s="310"/>
      <c r="AB580" s="195">
        <v>27</v>
      </c>
      <c r="AC580" s="309">
        <f t="shared" si="107"/>
        <v>0</v>
      </c>
      <c r="AD580" s="316"/>
    </row>
    <row r="581" spans="4:30" ht="14.1" customHeight="1">
      <c r="D581" s="195">
        <v>28</v>
      </c>
      <c r="E581" s="311">
        <f t="shared" si="104"/>
        <v>0</v>
      </c>
      <c r="F581" s="310"/>
      <c r="H581" s="195">
        <v>28</v>
      </c>
      <c r="I581" s="309">
        <f t="shared" si="105"/>
        <v>0</v>
      </c>
      <c r="J581" s="316"/>
      <c r="X581" s="195">
        <v>28</v>
      </c>
      <c r="Y581" s="311">
        <f t="shared" si="106"/>
        <v>0</v>
      </c>
      <c r="Z581" s="310"/>
      <c r="AB581" s="195">
        <v>28</v>
      </c>
      <c r="AC581" s="309">
        <f t="shared" si="107"/>
        <v>0</v>
      </c>
      <c r="AD581" s="316"/>
    </row>
    <row r="582" spans="4:30" ht="14.1" customHeight="1">
      <c r="D582" s="195">
        <v>29</v>
      </c>
      <c r="E582" s="311">
        <f t="shared" si="104"/>
        <v>0</v>
      </c>
      <c r="F582" s="310"/>
      <c r="H582" s="195">
        <v>29</v>
      </c>
      <c r="I582" s="309">
        <f t="shared" si="105"/>
        <v>0</v>
      </c>
      <c r="J582" s="316"/>
      <c r="X582" s="195">
        <v>29</v>
      </c>
      <c r="Y582" s="311">
        <f t="shared" si="106"/>
        <v>0</v>
      </c>
      <c r="Z582" s="310"/>
      <c r="AB582" s="195">
        <v>29</v>
      </c>
      <c r="AC582" s="309">
        <f t="shared" si="107"/>
        <v>0</v>
      </c>
      <c r="AD582" s="316"/>
    </row>
    <row r="583" spans="4:30" ht="14.1" customHeight="1">
      <c r="D583" s="195">
        <v>30</v>
      </c>
      <c r="E583" s="311">
        <f t="shared" si="104"/>
        <v>0</v>
      </c>
      <c r="F583" s="310"/>
      <c r="H583" s="195">
        <v>30</v>
      </c>
      <c r="I583" s="309">
        <f t="shared" si="105"/>
        <v>0</v>
      </c>
      <c r="J583" s="316"/>
      <c r="X583" s="195">
        <v>30</v>
      </c>
      <c r="Y583" s="311">
        <f t="shared" si="106"/>
        <v>0</v>
      </c>
      <c r="Z583" s="310"/>
      <c r="AB583" s="195">
        <v>30</v>
      </c>
      <c r="AC583" s="309">
        <f t="shared" si="107"/>
        <v>0</v>
      </c>
      <c r="AD583" s="316"/>
    </row>
    <row r="584" spans="4:30" ht="14.1" customHeight="1">
      <c r="D584" s="195">
        <v>31</v>
      </c>
      <c r="E584" s="311">
        <f t="shared" si="104"/>
        <v>0</v>
      </c>
      <c r="F584" s="310"/>
      <c r="H584" s="195">
        <v>31</v>
      </c>
      <c r="I584" s="309">
        <f t="shared" si="105"/>
        <v>0</v>
      </c>
      <c r="J584" s="316"/>
      <c r="X584" s="195">
        <v>31</v>
      </c>
      <c r="Y584" s="311">
        <f t="shared" si="106"/>
        <v>0</v>
      </c>
      <c r="Z584" s="310"/>
      <c r="AB584" s="195">
        <v>31</v>
      </c>
      <c r="AC584" s="309">
        <f t="shared" si="107"/>
        <v>0</v>
      </c>
      <c r="AD584" s="316"/>
    </row>
    <row r="585" spans="4:30" ht="14.1" customHeight="1">
      <c r="D585" s="195">
        <v>32</v>
      </c>
      <c r="E585" s="311">
        <f t="shared" si="104"/>
        <v>0</v>
      </c>
      <c r="F585" s="310"/>
      <c r="H585" s="195">
        <v>32</v>
      </c>
      <c r="I585" s="309">
        <f t="shared" si="105"/>
        <v>0</v>
      </c>
      <c r="J585" s="316"/>
      <c r="X585" s="195">
        <v>32</v>
      </c>
      <c r="Y585" s="311">
        <f t="shared" si="106"/>
        <v>0</v>
      </c>
      <c r="Z585" s="310"/>
      <c r="AB585" s="195">
        <v>32</v>
      </c>
      <c r="AC585" s="309">
        <f t="shared" si="107"/>
        <v>0</v>
      </c>
      <c r="AD585" s="316"/>
    </row>
    <row r="586" spans="4:30" ht="14.1" customHeight="1">
      <c r="D586" s="195">
        <v>33</v>
      </c>
      <c r="E586" s="311">
        <f t="shared" si="104"/>
        <v>0</v>
      </c>
      <c r="F586" s="310"/>
      <c r="H586" s="195">
        <v>33</v>
      </c>
      <c r="I586" s="309">
        <f t="shared" si="105"/>
        <v>0</v>
      </c>
      <c r="J586" s="316"/>
      <c r="X586" s="195">
        <v>33</v>
      </c>
      <c r="Y586" s="311">
        <f t="shared" si="106"/>
        <v>0</v>
      </c>
      <c r="Z586" s="310"/>
      <c r="AB586" s="195">
        <v>33</v>
      </c>
      <c r="AC586" s="309">
        <f t="shared" si="107"/>
        <v>0</v>
      </c>
      <c r="AD586" s="316"/>
    </row>
    <row r="587" spans="4:30" ht="14.1" customHeight="1">
      <c r="D587" s="195">
        <v>34</v>
      </c>
      <c r="E587" s="311">
        <f t="shared" si="104"/>
        <v>0</v>
      </c>
      <c r="F587" s="310"/>
      <c r="H587" s="195">
        <v>34</v>
      </c>
      <c r="I587" s="309">
        <f t="shared" si="105"/>
        <v>0</v>
      </c>
      <c r="J587" s="316"/>
      <c r="X587" s="195">
        <v>34</v>
      </c>
      <c r="Y587" s="311">
        <f t="shared" si="106"/>
        <v>0</v>
      </c>
      <c r="Z587" s="310"/>
      <c r="AB587" s="195">
        <v>34</v>
      </c>
      <c r="AC587" s="309">
        <f t="shared" si="107"/>
        <v>0</v>
      </c>
      <c r="AD587" s="316"/>
    </row>
    <row r="588" spans="4:30" ht="14.1" customHeight="1">
      <c r="D588" s="195">
        <v>35</v>
      </c>
      <c r="E588" s="311">
        <f t="shared" si="104"/>
        <v>0</v>
      </c>
      <c r="F588" s="310"/>
      <c r="H588" s="195">
        <v>35</v>
      </c>
      <c r="I588" s="309">
        <f t="shared" si="105"/>
        <v>0</v>
      </c>
      <c r="J588" s="316"/>
      <c r="X588" s="195">
        <v>35</v>
      </c>
      <c r="Y588" s="311">
        <f t="shared" si="106"/>
        <v>0</v>
      </c>
      <c r="Z588" s="310"/>
      <c r="AB588" s="195">
        <v>35</v>
      </c>
      <c r="AC588" s="309">
        <f t="shared" si="107"/>
        <v>0</v>
      </c>
      <c r="AD588" s="316"/>
    </row>
    <row r="589" spans="4:30" ht="14.1" customHeight="1">
      <c r="D589" s="195">
        <v>36</v>
      </c>
      <c r="E589" s="311">
        <f t="shared" si="104"/>
        <v>0</v>
      </c>
      <c r="F589" s="310"/>
      <c r="H589" s="195">
        <v>36</v>
      </c>
      <c r="I589" s="309">
        <f t="shared" si="105"/>
        <v>0</v>
      </c>
      <c r="J589" s="316"/>
      <c r="X589" s="195">
        <v>36</v>
      </c>
      <c r="Y589" s="311">
        <f t="shared" si="106"/>
        <v>0</v>
      </c>
      <c r="Z589" s="310"/>
      <c r="AB589" s="195">
        <v>36</v>
      </c>
      <c r="AC589" s="309">
        <f t="shared" si="107"/>
        <v>0</v>
      </c>
      <c r="AD589" s="316"/>
    </row>
    <row r="590" spans="4:30" ht="14.1" customHeight="1">
      <c r="D590" s="195">
        <v>37</v>
      </c>
      <c r="E590" s="311">
        <f t="shared" si="104"/>
        <v>0</v>
      </c>
      <c r="F590" s="310"/>
      <c r="H590" s="195">
        <v>37</v>
      </c>
      <c r="I590" s="309">
        <f t="shared" si="105"/>
        <v>0</v>
      </c>
      <c r="J590" s="316"/>
      <c r="X590" s="195">
        <v>37</v>
      </c>
      <c r="Y590" s="311">
        <f t="shared" si="106"/>
        <v>0</v>
      </c>
      <c r="Z590" s="310"/>
      <c r="AB590" s="195">
        <v>37</v>
      </c>
      <c r="AC590" s="309">
        <f t="shared" si="107"/>
        <v>0</v>
      </c>
      <c r="AD590" s="316"/>
    </row>
    <row r="591" spans="4:30" ht="14.1" customHeight="1">
      <c r="D591" s="195">
        <v>38</v>
      </c>
      <c r="E591" s="311">
        <f t="shared" si="104"/>
        <v>0</v>
      </c>
      <c r="F591" s="310"/>
      <c r="H591" s="195">
        <v>38</v>
      </c>
      <c r="I591" s="309">
        <f t="shared" si="105"/>
        <v>0</v>
      </c>
      <c r="J591" s="316"/>
      <c r="X591" s="195">
        <v>38</v>
      </c>
      <c r="Y591" s="311">
        <f t="shared" si="106"/>
        <v>0</v>
      </c>
      <c r="Z591" s="310"/>
      <c r="AB591" s="195">
        <v>38</v>
      </c>
      <c r="AC591" s="309">
        <f t="shared" si="107"/>
        <v>0</v>
      </c>
      <c r="AD591" s="316"/>
    </row>
    <row r="592" spans="4:30" ht="14.1" customHeight="1">
      <c r="D592" s="195">
        <v>39</v>
      </c>
      <c r="E592" s="311">
        <f t="shared" si="104"/>
        <v>0</v>
      </c>
      <c r="F592" s="310"/>
      <c r="H592" s="195">
        <v>39</v>
      </c>
      <c r="I592" s="309">
        <f t="shared" si="105"/>
        <v>0</v>
      </c>
      <c r="J592" s="316"/>
      <c r="X592" s="195">
        <v>39</v>
      </c>
      <c r="Y592" s="311">
        <f t="shared" si="106"/>
        <v>0</v>
      </c>
      <c r="Z592" s="310"/>
      <c r="AB592" s="195">
        <v>39</v>
      </c>
      <c r="AC592" s="309">
        <f t="shared" si="107"/>
        <v>0</v>
      </c>
      <c r="AD592" s="316"/>
    </row>
    <row r="593" spans="4:30" ht="14.1" customHeight="1">
      <c r="D593" s="195">
        <v>40</v>
      </c>
      <c r="E593" s="311">
        <f t="shared" si="104"/>
        <v>0</v>
      </c>
      <c r="F593" s="310"/>
      <c r="H593" s="195">
        <v>40</v>
      </c>
      <c r="I593" s="309">
        <f t="shared" si="105"/>
        <v>0</v>
      </c>
      <c r="J593" s="316"/>
      <c r="X593" s="195">
        <v>40</v>
      </c>
      <c r="Y593" s="311">
        <f t="shared" si="106"/>
        <v>0</v>
      </c>
      <c r="Z593" s="310"/>
      <c r="AB593" s="195">
        <v>40</v>
      </c>
      <c r="AC593" s="309">
        <f t="shared" si="107"/>
        <v>0</v>
      </c>
      <c r="AD593" s="316"/>
    </row>
    <row r="594" spans="4:30" ht="14.1" customHeight="1">
      <c r="D594" s="195">
        <v>41</v>
      </c>
      <c r="E594" s="311">
        <f t="shared" si="104"/>
        <v>0</v>
      </c>
      <c r="F594" s="310"/>
      <c r="H594" s="195">
        <v>41</v>
      </c>
      <c r="I594" s="309">
        <f t="shared" si="105"/>
        <v>0</v>
      </c>
      <c r="J594" s="316"/>
      <c r="X594" s="195">
        <v>41</v>
      </c>
      <c r="Y594" s="311">
        <f t="shared" si="106"/>
        <v>0</v>
      </c>
      <c r="Z594" s="310"/>
      <c r="AB594" s="195">
        <v>41</v>
      </c>
      <c r="AC594" s="309">
        <f t="shared" si="107"/>
        <v>0</v>
      </c>
      <c r="AD594" s="316"/>
    </row>
    <row r="595" spans="4:30" ht="14.1" customHeight="1">
      <c r="D595" s="195">
        <v>42</v>
      </c>
      <c r="E595" s="311">
        <f t="shared" si="104"/>
        <v>0</v>
      </c>
      <c r="F595" s="310"/>
      <c r="H595" s="195">
        <v>42</v>
      </c>
      <c r="I595" s="309">
        <f t="shared" si="105"/>
        <v>0</v>
      </c>
      <c r="J595" s="316"/>
      <c r="X595" s="195">
        <v>42</v>
      </c>
      <c r="Y595" s="311">
        <f t="shared" si="106"/>
        <v>0</v>
      </c>
      <c r="Z595" s="310"/>
      <c r="AB595" s="195">
        <v>42</v>
      </c>
      <c r="AC595" s="309">
        <f t="shared" si="107"/>
        <v>0</v>
      </c>
      <c r="AD595" s="316"/>
    </row>
    <row r="596" spans="4:30" ht="14.1" customHeight="1">
      <c r="D596" s="195">
        <v>43</v>
      </c>
      <c r="E596" s="311">
        <f t="shared" si="104"/>
        <v>0</v>
      </c>
      <c r="F596" s="310"/>
      <c r="H596" s="195">
        <v>43</v>
      </c>
      <c r="I596" s="309">
        <f t="shared" si="105"/>
        <v>0</v>
      </c>
      <c r="J596" s="316"/>
      <c r="X596" s="195">
        <v>43</v>
      </c>
      <c r="Y596" s="311">
        <f t="shared" si="106"/>
        <v>0</v>
      </c>
      <c r="Z596" s="310"/>
      <c r="AB596" s="195">
        <v>43</v>
      </c>
      <c r="AC596" s="309">
        <f t="shared" si="107"/>
        <v>0</v>
      </c>
      <c r="AD596" s="316"/>
    </row>
    <row r="597" spans="4:30" ht="14.1" customHeight="1">
      <c r="D597" s="195">
        <v>44</v>
      </c>
      <c r="E597" s="311">
        <f t="shared" si="104"/>
        <v>0</v>
      </c>
      <c r="F597" s="310"/>
      <c r="H597" s="195">
        <v>44</v>
      </c>
      <c r="I597" s="309">
        <f t="shared" si="105"/>
        <v>0</v>
      </c>
      <c r="J597" s="316"/>
      <c r="X597" s="195">
        <v>44</v>
      </c>
      <c r="Y597" s="311">
        <f t="shared" si="106"/>
        <v>0</v>
      </c>
      <c r="Z597" s="310"/>
      <c r="AB597" s="195">
        <v>44</v>
      </c>
      <c r="AC597" s="309">
        <f t="shared" si="107"/>
        <v>0</v>
      </c>
      <c r="AD597" s="316"/>
    </row>
    <row r="598" spans="4:30" ht="14.1" customHeight="1">
      <c r="D598" s="195">
        <v>45</v>
      </c>
      <c r="E598" s="311">
        <f t="shared" si="104"/>
        <v>0</v>
      </c>
      <c r="F598" s="310"/>
      <c r="H598" s="195">
        <v>45</v>
      </c>
      <c r="I598" s="309">
        <f t="shared" si="105"/>
        <v>0</v>
      </c>
      <c r="J598" s="316"/>
      <c r="X598" s="195">
        <v>45</v>
      </c>
      <c r="Y598" s="311">
        <f t="shared" si="106"/>
        <v>0</v>
      </c>
      <c r="Z598" s="310"/>
      <c r="AB598" s="195">
        <v>45</v>
      </c>
      <c r="AC598" s="309">
        <f t="shared" si="107"/>
        <v>0</v>
      </c>
      <c r="AD598" s="316"/>
    </row>
    <row r="599" spans="4:30" ht="14.1" customHeight="1">
      <c r="D599" s="195">
        <v>46</v>
      </c>
      <c r="E599" s="311">
        <f t="shared" si="104"/>
        <v>0</v>
      </c>
      <c r="F599" s="310"/>
      <c r="H599" s="195">
        <v>46</v>
      </c>
      <c r="I599" s="309">
        <f t="shared" si="105"/>
        <v>0</v>
      </c>
      <c r="J599" s="316"/>
      <c r="X599" s="195">
        <v>46</v>
      </c>
      <c r="Y599" s="311">
        <f t="shared" si="106"/>
        <v>0</v>
      </c>
      <c r="Z599" s="310"/>
      <c r="AB599" s="195">
        <v>46</v>
      </c>
      <c r="AC599" s="309">
        <f t="shared" si="107"/>
        <v>0</v>
      </c>
      <c r="AD599" s="316"/>
    </row>
    <row r="600" spans="4:30" ht="14.1" customHeight="1">
      <c r="D600" s="195">
        <v>47</v>
      </c>
      <c r="E600" s="311">
        <f t="shared" si="104"/>
        <v>0</v>
      </c>
      <c r="F600" s="310"/>
      <c r="H600" s="195">
        <v>47</v>
      </c>
      <c r="I600" s="309">
        <f t="shared" si="105"/>
        <v>0</v>
      </c>
      <c r="J600" s="316"/>
      <c r="X600" s="195">
        <v>47</v>
      </c>
      <c r="Y600" s="311">
        <f t="shared" si="106"/>
        <v>0</v>
      </c>
      <c r="Z600" s="310"/>
      <c r="AB600" s="195">
        <v>47</v>
      </c>
      <c r="AC600" s="309">
        <f t="shared" si="107"/>
        <v>0</v>
      </c>
      <c r="AD600" s="316"/>
    </row>
    <row r="601" spans="4:30" ht="14.1" customHeight="1">
      <c r="D601" s="195">
        <v>48</v>
      </c>
      <c r="E601" s="311">
        <f t="shared" si="104"/>
        <v>0</v>
      </c>
      <c r="F601" s="310"/>
      <c r="H601" s="195">
        <v>48</v>
      </c>
      <c r="I601" s="309">
        <f t="shared" si="105"/>
        <v>0</v>
      </c>
      <c r="J601" s="316"/>
      <c r="X601" s="195">
        <v>48</v>
      </c>
      <c r="Y601" s="311">
        <f t="shared" si="106"/>
        <v>0</v>
      </c>
      <c r="Z601" s="310"/>
      <c r="AB601" s="195">
        <v>48</v>
      </c>
      <c r="AC601" s="309">
        <f t="shared" si="107"/>
        <v>0</v>
      </c>
      <c r="AD601" s="316"/>
    </row>
    <row r="602" spans="4:30" ht="14.1" customHeight="1">
      <c r="D602" s="195">
        <v>49</v>
      </c>
      <c r="E602" s="311">
        <f t="shared" si="104"/>
        <v>0</v>
      </c>
      <c r="F602" s="310"/>
      <c r="H602" s="195">
        <v>49</v>
      </c>
      <c r="I602" s="309">
        <f t="shared" si="105"/>
        <v>0</v>
      </c>
      <c r="J602" s="316"/>
      <c r="X602" s="195">
        <v>49</v>
      </c>
      <c r="Y602" s="311">
        <f t="shared" si="106"/>
        <v>0</v>
      </c>
      <c r="Z602" s="310"/>
      <c r="AB602" s="195">
        <v>49</v>
      </c>
      <c r="AC602" s="309">
        <f t="shared" si="107"/>
        <v>0</v>
      </c>
      <c r="AD602" s="316"/>
    </row>
    <row r="603" spans="4:30" ht="14.1" customHeight="1">
      <c r="D603" s="195">
        <v>50</v>
      </c>
      <c r="E603" s="311">
        <f t="shared" si="104"/>
        <v>0</v>
      </c>
      <c r="F603" s="310"/>
      <c r="H603" s="195">
        <v>50</v>
      </c>
      <c r="I603" s="309">
        <f t="shared" si="105"/>
        <v>0</v>
      </c>
      <c r="J603" s="316"/>
      <c r="X603" s="195">
        <v>50</v>
      </c>
      <c r="Y603" s="311">
        <f t="shared" si="106"/>
        <v>0</v>
      </c>
      <c r="Z603" s="310"/>
      <c r="AB603" s="195">
        <v>50</v>
      </c>
      <c r="AC603" s="309">
        <f t="shared" si="107"/>
        <v>0</v>
      </c>
      <c r="AD603" s="316"/>
    </row>
    <row r="604" spans="4:30" ht="14.1" customHeight="1">
      <c r="D604" s="195">
        <v>51</v>
      </c>
      <c r="E604" s="311">
        <f t="shared" si="104"/>
        <v>0</v>
      </c>
      <c r="F604" s="310"/>
      <c r="H604" s="195">
        <v>51</v>
      </c>
      <c r="I604" s="309">
        <f t="shared" si="105"/>
        <v>0</v>
      </c>
      <c r="J604" s="316"/>
      <c r="X604" s="195">
        <v>51</v>
      </c>
      <c r="Y604" s="311">
        <f t="shared" si="106"/>
        <v>0</v>
      </c>
      <c r="Z604" s="310"/>
      <c r="AB604" s="195">
        <v>51</v>
      </c>
      <c r="AC604" s="309">
        <f t="shared" si="107"/>
        <v>0</v>
      </c>
      <c r="AD604" s="316"/>
    </row>
    <row r="605" spans="4:30" ht="14.1" customHeight="1">
      <c r="D605" s="195">
        <v>52</v>
      </c>
      <c r="E605" s="311">
        <f t="shared" si="104"/>
        <v>0</v>
      </c>
      <c r="F605" s="310"/>
      <c r="H605" s="195">
        <v>52</v>
      </c>
      <c r="I605" s="309">
        <f t="shared" si="105"/>
        <v>0</v>
      </c>
      <c r="J605" s="316"/>
      <c r="X605" s="195">
        <v>52</v>
      </c>
      <c r="Y605" s="311">
        <f t="shared" si="106"/>
        <v>0</v>
      </c>
      <c r="Z605" s="310"/>
      <c r="AB605" s="195">
        <v>52</v>
      </c>
      <c r="AC605" s="309">
        <f t="shared" si="107"/>
        <v>0</v>
      </c>
      <c r="AD605" s="316"/>
    </row>
    <row r="606" spans="4:30" ht="14.1" customHeight="1">
      <c r="D606" s="195">
        <v>53</v>
      </c>
      <c r="E606" s="311">
        <f t="shared" si="104"/>
        <v>0</v>
      </c>
      <c r="F606" s="310"/>
      <c r="H606" s="195">
        <v>53</v>
      </c>
      <c r="I606" s="309">
        <f t="shared" si="105"/>
        <v>0</v>
      </c>
      <c r="J606" s="316"/>
      <c r="X606" s="195">
        <v>53</v>
      </c>
      <c r="Y606" s="311">
        <f t="shared" si="106"/>
        <v>0</v>
      </c>
      <c r="Z606" s="310"/>
      <c r="AB606" s="195">
        <v>53</v>
      </c>
      <c r="AC606" s="309">
        <f t="shared" si="107"/>
        <v>0</v>
      </c>
      <c r="AD606" s="316"/>
    </row>
    <row r="607" spans="4:30" ht="14.1" customHeight="1">
      <c r="D607" s="195">
        <v>54</v>
      </c>
      <c r="E607" s="311">
        <f t="shared" si="104"/>
        <v>0</v>
      </c>
      <c r="F607" s="310"/>
      <c r="H607" s="195">
        <v>54</v>
      </c>
      <c r="I607" s="309">
        <f t="shared" si="105"/>
        <v>0</v>
      </c>
      <c r="J607" s="316"/>
      <c r="X607" s="195">
        <v>54</v>
      </c>
      <c r="Y607" s="311">
        <f t="shared" si="106"/>
        <v>0</v>
      </c>
      <c r="Z607" s="310"/>
      <c r="AB607" s="195">
        <v>54</v>
      </c>
      <c r="AC607" s="309">
        <f t="shared" si="107"/>
        <v>0</v>
      </c>
      <c r="AD607" s="316"/>
    </row>
    <row r="608" spans="4:30" ht="14.1" customHeight="1">
      <c r="D608" s="195">
        <v>55</v>
      </c>
      <c r="E608" s="311">
        <f t="shared" si="104"/>
        <v>0</v>
      </c>
      <c r="F608" s="310"/>
      <c r="H608" s="195">
        <v>55</v>
      </c>
      <c r="I608" s="309">
        <f t="shared" si="105"/>
        <v>0</v>
      </c>
      <c r="J608" s="316"/>
      <c r="X608" s="195">
        <v>55</v>
      </c>
      <c r="Y608" s="311">
        <f t="shared" si="106"/>
        <v>0</v>
      </c>
      <c r="Z608" s="310"/>
      <c r="AB608" s="195">
        <v>55</v>
      </c>
      <c r="AC608" s="309">
        <f t="shared" si="107"/>
        <v>0</v>
      </c>
      <c r="AD608" s="316"/>
    </row>
    <row r="609" spans="4:30" ht="14.1" customHeight="1">
      <c r="D609" s="195">
        <v>56</v>
      </c>
      <c r="E609" s="311">
        <f t="shared" si="104"/>
        <v>0</v>
      </c>
      <c r="F609" s="310"/>
      <c r="H609" s="195">
        <v>56</v>
      </c>
      <c r="I609" s="309">
        <f t="shared" si="105"/>
        <v>0</v>
      </c>
      <c r="J609" s="316"/>
      <c r="X609" s="195">
        <v>56</v>
      </c>
      <c r="Y609" s="311">
        <f t="shared" si="106"/>
        <v>0</v>
      </c>
      <c r="Z609" s="310"/>
      <c r="AB609" s="195">
        <v>56</v>
      </c>
      <c r="AC609" s="309">
        <f t="shared" si="107"/>
        <v>0</v>
      </c>
      <c r="AD609" s="316"/>
    </row>
    <row r="610" spans="4:30" ht="14.1" customHeight="1">
      <c r="D610" s="195">
        <v>57</v>
      </c>
      <c r="E610" s="311">
        <f t="shared" si="104"/>
        <v>0</v>
      </c>
      <c r="F610" s="310"/>
      <c r="H610" s="195">
        <v>57</v>
      </c>
      <c r="I610" s="309">
        <f t="shared" si="105"/>
        <v>0</v>
      </c>
      <c r="J610" s="316"/>
      <c r="X610" s="195">
        <v>57</v>
      </c>
      <c r="Y610" s="311">
        <f t="shared" si="106"/>
        <v>0</v>
      </c>
      <c r="Z610" s="310"/>
      <c r="AB610" s="195">
        <v>57</v>
      </c>
      <c r="AC610" s="309">
        <f t="shared" si="107"/>
        <v>0</v>
      </c>
      <c r="AD610" s="316"/>
    </row>
    <row r="611" spans="4:30" ht="14.1" customHeight="1">
      <c r="D611" s="195">
        <v>58</v>
      </c>
      <c r="E611" s="311">
        <f t="shared" si="104"/>
        <v>0</v>
      </c>
      <c r="F611" s="310"/>
      <c r="H611" s="195">
        <v>58</v>
      </c>
      <c r="I611" s="309">
        <f t="shared" si="105"/>
        <v>0</v>
      </c>
      <c r="J611" s="316"/>
      <c r="X611" s="195">
        <v>58</v>
      </c>
      <c r="Y611" s="311">
        <f t="shared" si="106"/>
        <v>0</v>
      </c>
      <c r="Z611" s="310"/>
      <c r="AB611" s="195">
        <v>58</v>
      </c>
      <c r="AC611" s="309">
        <f t="shared" si="107"/>
        <v>0</v>
      </c>
      <c r="AD611" s="316"/>
    </row>
    <row r="612" spans="4:30" ht="14.1" customHeight="1">
      <c r="D612" s="195">
        <v>59</v>
      </c>
      <c r="E612" s="311">
        <f t="shared" si="104"/>
        <v>0</v>
      </c>
      <c r="F612" s="310"/>
      <c r="H612" s="195">
        <v>59</v>
      </c>
      <c r="I612" s="309">
        <f t="shared" si="105"/>
        <v>0</v>
      </c>
      <c r="J612" s="316"/>
      <c r="X612" s="195">
        <v>59</v>
      </c>
      <c r="Y612" s="311">
        <f t="shared" si="106"/>
        <v>0</v>
      </c>
      <c r="Z612" s="310"/>
      <c r="AB612" s="195">
        <v>59</v>
      </c>
      <c r="AC612" s="309">
        <f t="shared" si="107"/>
        <v>0</v>
      </c>
      <c r="AD612" s="316"/>
    </row>
    <row r="613" spans="4:30" ht="14.1" customHeight="1" thickBot="1">
      <c r="D613" s="196">
        <v>60</v>
      </c>
      <c r="E613" s="313">
        <f t="shared" si="104"/>
        <v>0</v>
      </c>
      <c r="F613" s="310"/>
      <c r="H613" s="196">
        <v>60</v>
      </c>
      <c r="I613" s="312">
        <f t="shared" si="105"/>
        <v>0</v>
      </c>
      <c r="J613" s="316"/>
      <c r="X613" s="196">
        <v>60</v>
      </c>
      <c r="Y613" s="313">
        <f t="shared" si="106"/>
        <v>0</v>
      </c>
      <c r="Z613" s="310"/>
      <c r="AB613" s="196">
        <v>60</v>
      </c>
      <c r="AC613" s="312">
        <f t="shared" si="107"/>
        <v>0</v>
      </c>
      <c r="AD613" s="316"/>
    </row>
    <row r="615" spans="4:30" ht="14.1" customHeight="1" thickBot="1">
      <c r="H615" s="2" t="s">
        <v>370</v>
      </c>
      <c r="AB615" s="2" t="s">
        <v>370</v>
      </c>
    </row>
    <row r="616" spans="4:30" ht="14.1" customHeight="1">
      <c r="H616" s="2199"/>
      <c r="I616" s="2245" t="s">
        <v>87</v>
      </c>
      <c r="J616" s="2246"/>
      <c r="AB616" s="2199"/>
      <c r="AC616" s="2245" t="s">
        <v>87</v>
      </c>
      <c r="AD616" s="2246"/>
    </row>
    <row r="617" spans="4:30" ht="14.1" customHeight="1">
      <c r="H617" s="2244"/>
      <c r="I617" s="2247" t="s">
        <v>95</v>
      </c>
      <c r="J617" s="2248"/>
      <c r="AB617" s="2244"/>
      <c r="AC617" s="2247" t="s">
        <v>95</v>
      </c>
      <c r="AD617" s="2248"/>
    </row>
    <row r="618" spans="4:30" ht="14.1" customHeight="1">
      <c r="H618" s="195">
        <v>1</v>
      </c>
      <c r="I618" s="427" t="str">
        <f>IF(J618=0,"",MAX($I$616:I617)+1)</f>
        <v/>
      </c>
      <c r="J618" s="309">
        <f t="shared" ref="J618:J677" si="108">E426+I426+E490+I490+E554+I554</f>
        <v>0</v>
      </c>
      <c r="AB618" s="195">
        <v>1</v>
      </c>
      <c r="AC618" s="427" t="str">
        <f>IF(AD618=0,"",MAX($AC$616:AC617)+1)</f>
        <v/>
      </c>
      <c r="AD618" s="309">
        <f t="shared" ref="AD618:AD677" si="109">Y426+AC426+Y490+AC490+Y554+AC554</f>
        <v>0</v>
      </c>
    </row>
    <row r="619" spans="4:30" ht="14.1" customHeight="1">
      <c r="H619" s="195">
        <v>2</v>
      </c>
      <c r="I619" s="427" t="str">
        <f>IF(J619=0,"",MAX($I$616:I618)+1)</f>
        <v/>
      </c>
      <c r="J619" s="309">
        <f t="shared" si="108"/>
        <v>0</v>
      </c>
      <c r="AB619" s="195">
        <v>2</v>
      </c>
      <c r="AC619" s="427" t="str">
        <f>IF(AD619=0,"",MAX($AC$616:AC618)+1)</f>
        <v/>
      </c>
      <c r="AD619" s="309">
        <f t="shared" si="109"/>
        <v>0</v>
      </c>
    </row>
    <row r="620" spans="4:30" ht="14.1" customHeight="1">
      <c r="H620" s="195">
        <v>3</v>
      </c>
      <c r="I620" s="427" t="str">
        <f>IF(J620=0,"",MAX($I$616:I619)+1)</f>
        <v/>
      </c>
      <c r="J620" s="309">
        <f t="shared" si="108"/>
        <v>0</v>
      </c>
      <c r="AB620" s="195">
        <v>3</v>
      </c>
      <c r="AC620" s="427" t="str">
        <f>IF(AD620=0,"",MAX($AC$616:AC619)+1)</f>
        <v/>
      </c>
      <c r="AD620" s="309">
        <f t="shared" si="109"/>
        <v>0</v>
      </c>
    </row>
    <row r="621" spans="4:30" ht="14.1" customHeight="1">
      <c r="H621" s="195">
        <v>4</v>
      </c>
      <c r="I621" s="427" t="str">
        <f>IF(J621=0,"",MAX($I$616:I620)+1)</f>
        <v/>
      </c>
      <c r="J621" s="309">
        <f t="shared" si="108"/>
        <v>0</v>
      </c>
      <c r="AB621" s="195">
        <v>4</v>
      </c>
      <c r="AC621" s="427" t="str">
        <f>IF(AD621=0,"",MAX($AC$616:AC620)+1)</f>
        <v/>
      </c>
      <c r="AD621" s="309">
        <f t="shared" si="109"/>
        <v>0</v>
      </c>
    </row>
    <row r="622" spans="4:30" ht="14.1" customHeight="1">
      <c r="H622" s="195">
        <v>5</v>
      </c>
      <c r="I622" s="427" t="str">
        <f>IF(J622=0,"",MAX($I$616:I621)+1)</f>
        <v/>
      </c>
      <c r="J622" s="309">
        <f t="shared" si="108"/>
        <v>0</v>
      </c>
      <c r="AB622" s="195">
        <v>5</v>
      </c>
      <c r="AC622" s="427" t="str">
        <f>IF(AD622=0,"",MAX($AC$616:AC621)+1)</f>
        <v/>
      </c>
      <c r="AD622" s="309">
        <f t="shared" si="109"/>
        <v>0</v>
      </c>
    </row>
    <row r="623" spans="4:30" ht="14.1" customHeight="1">
      <c r="H623" s="195">
        <v>6</v>
      </c>
      <c r="I623" s="427" t="str">
        <f>IF(J623=0,"",MAX($I$616:I622)+1)</f>
        <v/>
      </c>
      <c r="J623" s="309">
        <f t="shared" si="108"/>
        <v>0</v>
      </c>
      <c r="AB623" s="195">
        <v>6</v>
      </c>
      <c r="AC623" s="427" t="str">
        <f>IF(AD623=0,"",MAX($AC$616:AC622)+1)</f>
        <v/>
      </c>
      <c r="AD623" s="309">
        <f t="shared" si="109"/>
        <v>0</v>
      </c>
    </row>
    <row r="624" spans="4:30" ht="14.1" customHeight="1">
      <c r="H624" s="195">
        <v>7</v>
      </c>
      <c r="I624" s="427" t="str">
        <f>IF(J624=0,"",MAX($I$616:I623)+1)</f>
        <v/>
      </c>
      <c r="J624" s="309">
        <f t="shared" si="108"/>
        <v>0</v>
      </c>
      <c r="AB624" s="195">
        <v>7</v>
      </c>
      <c r="AC624" s="427" t="str">
        <f>IF(AD624=0,"",MAX($AC$616:AC623)+1)</f>
        <v/>
      </c>
      <c r="AD624" s="309">
        <f t="shared" si="109"/>
        <v>0</v>
      </c>
    </row>
    <row r="625" spans="8:30" ht="14.1" customHeight="1">
      <c r="H625" s="195">
        <v>8</v>
      </c>
      <c r="I625" s="427" t="str">
        <f>IF(J625=0,"",MAX($I$616:I624)+1)</f>
        <v/>
      </c>
      <c r="J625" s="309">
        <f t="shared" si="108"/>
        <v>0</v>
      </c>
      <c r="AB625" s="195">
        <v>8</v>
      </c>
      <c r="AC625" s="427" t="str">
        <f>IF(AD625=0,"",MAX($AC$616:AC624)+1)</f>
        <v/>
      </c>
      <c r="AD625" s="309">
        <f t="shared" si="109"/>
        <v>0</v>
      </c>
    </row>
    <row r="626" spans="8:30" ht="14.1" customHeight="1">
      <c r="H626" s="195">
        <v>9</v>
      </c>
      <c r="I626" s="427" t="str">
        <f>IF(J626=0,"",MAX($I$616:I625)+1)</f>
        <v/>
      </c>
      <c r="J626" s="309">
        <f t="shared" si="108"/>
        <v>0</v>
      </c>
      <c r="AB626" s="195">
        <v>9</v>
      </c>
      <c r="AC626" s="427" t="str">
        <f>IF(AD626=0,"",MAX($AC$616:AC625)+1)</f>
        <v/>
      </c>
      <c r="AD626" s="309">
        <f t="shared" si="109"/>
        <v>0</v>
      </c>
    </row>
    <row r="627" spans="8:30" ht="14.1" customHeight="1">
      <c r="H627" s="195">
        <v>10</v>
      </c>
      <c r="I627" s="427" t="str">
        <f>IF(J627=0,"",MAX($I$616:I626)+1)</f>
        <v/>
      </c>
      <c r="J627" s="309">
        <f t="shared" si="108"/>
        <v>0</v>
      </c>
      <c r="AB627" s="195">
        <v>10</v>
      </c>
      <c r="AC627" s="427" t="str">
        <f>IF(AD627=0,"",MAX($AC$616:AC626)+1)</f>
        <v/>
      </c>
      <c r="AD627" s="309">
        <f t="shared" si="109"/>
        <v>0</v>
      </c>
    </row>
    <row r="628" spans="8:30" ht="14.1" customHeight="1">
      <c r="H628" s="195">
        <v>11</v>
      </c>
      <c r="I628" s="427" t="str">
        <f>IF(J628=0,"",MAX($I$616:I627)+1)</f>
        <v/>
      </c>
      <c r="J628" s="309">
        <f t="shared" si="108"/>
        <v>0</v>
      </c>
      <c r="AB628" s="195">
        <v>11</v>
      </c>
      <c r="AC628" s="427" t="str">
        <f>IF(AD628=0,"",MAX($AC$616:AC627)+1)</f>
        <v/>
      </c>
      <c r="AD628" s="309">
        <f t="shared" si="109"/>
        <v>0</v>
      </c>
    </row>
    <row r="629" spans="8:30" ht="14.1" customHeight="1">
      <c r="H629" s="195">
        <v>12</v>
      </c>
      <c r="I629" s="427" t="str">
        <f>IF(J629=0,"",MAX($I$616:I628)+1)</f>
        <v/>
      </c>
      <c r="J629" s="309">
        <f t="shared" si="108"/>
        <v>0</v>
      </c>
      <c r="AB629" s="195">
        <v>12</v>
      </c>
      <c r="AC629" s="427" t="str">
        <f>IF(AD629=0,"",MAX($AC$616:AC628)+1)</f>
        <v/>
      </c>
      <c r="AD629" s="309">
        <f t="shared" si="109"/>
        <v>0</v>
      </c>
    </row>
    <row r="630" spans="8:30" ht="14.1" customHeight="1">
      <c r="H630" s="195">
        <v>13</v>
      </c>
      <c r="I630" s="427" t="str">
        <f>IF(J630=0,"",MAX($I$616:I629)+1)</f>
        <v/>
      </c>
      <c r="J630" s="309">
        <f t="shared" si="108"/>
        <v>0</v>
      </c>
      <c r="AB630" s="195">
        <v>13</v>
      </c>
      <c r="AC630" s="427" t="str">
        <f>IF(AD630=0,"",MAX($AC$616:AC629)+1)</f>
        <v/>
      </c>
      <c r="AD630" s="309">
        <f t="shared" si="109"/>
        <v>0</v>
      </c>
    </row>
    <row r="631" spans="8:30" ht="14.1" customHeight="1">
      <c r="H631" s="195">
        <v>14</v>
      </c>
      <c r="I631" s="427" t="str">
        <f>IF(J631=0,"",MAX($I$616:I630)+1)</f>
        <v/>
      </c>
      <c r="J631" s="309">
        <f t="shared" si="108"/>
        <v>0</v>
      </c>
      <c r="AB631" s="195">
        <v>14</v>
      </c>
      <c r="AC631" s="427" t="str">
        <f>IF(AD631=0,"",MAX($AC$616:AC630)+1)</f>
        <v/>
      </c>
      <c r="AD631" s="309">
        <f t="shared" si="109"/>
        <v>0</v>
      </c>
    </row>
    <row r="632" spans="8:30" ht="14.1" customHeight="1">
      <c r="H632" s="195">
        <v>15</v>
      </c>
      <c r="I632" s="427" t="str">
        <f>IF(J632=0,"",MAX($I$616:I631)+1)</f>
        <v/>
      </c>
      <c r="J632" s="309">
        <f t="shared" si="108"/>
        <v>0</v>
      </c>
      <c r="AB632" s="195">
        <v>15</v>
      </c>
      <c r="AC632" s="427" t="str">
        <f>IF(AD632=0,"",MAX($AC$616:AC631)+1)</f>
        <v/>
      </c>
      <c r="AD632" s="309">
        <f t="shared" si="109"/>
        <v>0</v>
      </c>
    </row>
    <row r="633" spans="8:30" ht="14.1" customHeight="1">
      <c r="H633" s="195">
        <v>16</v>
      </c>
      <c r="I633" s="427" t="str">
        <f>IF(J633=0,"",MAX($I$616:I632)+1)</f>
        <v/>
      </c>
      <c r="J633" s="309">
        <f t="shared" si="108"/>
        <v>0</v>
      </c>
      <c r="AB633" s="195">
        <v>16</v>
      </c>
      <c r="AC633" s="427" t="str">
        <f>IF(AD633=0,"",MAX($AC$616:AC632)+1)</f>
        <v/>
      </c>
      <c r="AD633" s="309">
        <f t="shared" si="109"/>
        <v>0</v>
      </c>
    </row>
    <row r="634" spans="8:30" ht="14.1" customHeight="1">
      <c r="H634" s="195">
        <v>17</v>
      </c>
      <c r="I634" s="427" t="str">
        <f>IF(J634=0,"",MAX($I$616:I633)+1)</f>
        <v/>
      </c>
      <c r="J634" s="309">
        <f t="shared" si="108"/>
        <v>0</v>
      </c>
      <c r="AB634" s="195">
        <v>17</v>
      </c>
      <c r="AC634" s="427" t="str">
        <f>IF(AD634=0,"",MAX($AC$616:AC633)+1)</f>
        <v/>
      </c>
      <c r="AD634" s="309">
        <f t="shared" si="109"/>
        <v>0</v>
      </c>
    </row>
    <row r="635" spans="8:30" ht="14.1" customHeight="1">
      <c r="H635" s="195">
        <v>18</v>
      </c>
      <c r="I635" s="427" t="str">
        <f>IF(J635=0,"",MAX($I$616:I634)+1)</f>
        <v/>
      </c>
      <c r="J635" s="309">
        <f t="shared" si="108"/>
        <v>0</v>
      </c>
      <c r="AB635" s="195">
        <v>18</v>
      </c>
      <c r="AC635" s="427" t="str">
        <f>IF(AD635=0,"",MAX($AC$616:AC634)+1)</f>
        <v/>
      </c>
      <c r="AD635" s="309">
        <f t="shared" si="109"/>
        <v>0</v>
      </c>
    </row>
    <row r="636" spans="8:30" ht="14.1" customHeight="1">
      <c r="H636" s="195">
        <v>19</v>
      </c>
      <c r="I636" s="427" t="str">
        <f>IF(J636=0,"",MAX($I$616:I635)+1)</f>
        <v/>
      </c>
      <c r="J636" s="309">
        <f t="shared" si="108"/>
        <v>0</v>
      </c>
      <c r="AB636" s="195">
        <v>19</v>
      </c>
      <c r="AC636" s="427" t="str">
        <f>IF(AD636=0,"",MAX($AC$616:AC635)+1)</f>
        <v/>
      </c>
      <c r="AD636" s="309">
        <f t="shared" si="109"/>
        <v>0</v>
      </c>
    </row>
    <row r="637" spans="8:30" ht="14.1" customHeight="1">
      <c r="H637" s="195">
        <v>20</v>
      </c>
      <c r="I637" s="427" t="str">
        <f>IF(J637=0,"",MAX($I$616:I636)+1)</f>
        <v/>
      </c>
      <c r="J637" s="309">
        <f t="shared" si="108"/>
        <v>0</v>
      </c>
      <c r="AB637" s="195">
        <v>20</v>
      </c>
      <c r="AC637" s="427" t="str">
        <f>IF(AD637=0,"",MAX($AC$616:AC636)+1)</f>
        <v/>
      </c>
      <c r="AD637" s="309">
        <f t="shared" si="109"/>
        <v>0</v>
      </c>
    </row>
    <row r="638" spans="8:30" ht="14.1" customHeight="1">
      <c r="H638" s="195">
        <v>21</v>
      </c>
      <c r="I638" s="427" t="str">
        <f>IF(J638=0,"",MAX($I$616:I637)+1)</f>
        <v/>
      </c>
      <c r="J638" s="309">
        <f t="shared" si="108"/>
        <v>0</v>
      </c>
      <c r="AB638" s="195">
        <v>21</v>
      </c>
      <c r="AC638" s="427" t="str">
        <f>IF(AD638=0,"",MAX($AC$616:AC637)+1)</f>
        <v/>
      </c>
      <c r="AD638" s="309">
        <f t="shared" si="109"/>
        <v>0</v>
      </c>
    </row>
    <row r="639" spans="8:30" ht="14.1" customHeight="1">
      <c r="H639" s="195">
        <v>22</v>
      </c>
      <c r="I639" s="427" t="str">
        <f>IF(J639=0,"",MAX($I$616:I638)+1)</f>
        <v/>
      </c>
      <c r="J639" s="309">
        <f t="shared" si="108"/>
        <v>0</v>
      </c>
      <c r="AB639" s="195">
        <v>22</v>
      </c>
      <c r="AC639" s="427" t="str">
        <f>IF(AD639=0,"",MAX($AC$616:AC638)+1)</f>
        <v/>
      </c>
      <c r="AD639" s="309">
        <f t="shared" si="109"/>
        <v>0</v>
      </c>
    </row>
    <row r="640" spans="8:30" ht="14.1" customHeight="1">
      <c r="H640" s="195">
        <v>23</v>
      </c>
      <c r="I640" s="427" t="str">
        <f>IF(J640=0,"",MAX($I$616:I639)+1)</f>
        <v/>
      </c>
      <c r="J640" s="309">
        <f t="shared" si="108"/>
        <v>0</v>
      </c>
      <c r="AB640" s="195">
        <v>23</v>
      </c>
      <c r="AC640" s="427" t="str">
        <f>IF(AD640=0,"",MAX($AC$616:AC639)+1)</f>
        <v/>
      </c>
      <c r="AD640" s="309">
        <f t="shared" si="109"/>
        <v>0</v>
      </c>
    </row>
    <row r="641" spans="8:30" ht="14.1" customHeight="1">
      <c r="H641" s="195">
        <v>24</v>
      </c>
      <c r="I641" s="427" t="str">
        <f>IF(J641=0,"",MAX($I$616:I640)+1)</f>
        <v/>
      </c>
      <c r="J641" s="309">
        <f t="shared" si="108"/>
        <v>0</v>
      </c>
      <c r="AB641" s="195">
        <v>24</v>
      </c>
      <c r="AC641" s="427" t="str">
        <f>IF(AD641=0,"",MAX($AC$616:AC640)+1)</f>
        <v/>
      </c>
      <c r="AD641" s="309">
        <f t="shared" si="109"/>
        <v>0</v>
      </c>
    </row>
    <row r="642" spans="8:30" ht="14.1" customHeight="1">
      <c r="H642" s="195">
        <v>25</v>
      </c>
      <c r="I642" s="427">
        <f>IF(J642=0,"",MAX($I$616:I641)+1)</f>
        <v>1</v>
      </c>
      <c r="J642" s="309">
        <f t="shared" si="108"/>
        <v>1.2</v>
      </c>
      <c r="AB642" s="195">
        <v>25</v>
      </c>
      <c r="AC642" s="427" t="str">
        <f>IF(AD642=0,"",MAX($AC$616:AC641)+1)</f>
        <v/>
      </c>
      <c r="AD642" s="309">
        <f t="shared" si="109"/>
        <v>0</v>
      </c>
    </row>
    <row r="643" spans="8:30" ht="14.1" customHeight="1">
      <c r="H643" s="195">
        <v>26</v>
      </c>
      <c r="I643" s="427" t="str">
        <f>IF(J643=0,"",MAX($I$616:I642)+1)</f>
        <v/>
      </c>
      <c r="J643" s="309">
        <f t="shared" si="108"/>
        <v>0</v>
      </c>
      <c r="AB643" s="195">
        <v>26</v>
      </c>
      <c r="AC643" s="427" t="str">
        <f>IF(AD643=0,"",MAX($AC$616:AC642)+1)</f>
        <v/>
      </c>
      <c r="AD643" s="309">
        <f t="shared" si="109"/>
        <v>0</v>
      </c>
    </row>
    <row r="644" spans="8:30" ht="14.1" customHeight="1">
      <c r="H644" s="195">
        <v>27</v>
      </c>
      <c r="I644" s="427" t="str">
        <f>IF(J644=0,"",MAX($I$616:I643)+1)</f>
        <v/>
      </c>
      <c r="J644" s="309">
        <f t="shared" si="108"/>
        <v>0</v>
      </c>
      <c r="AB644" s="195">
        <v>27</v>
      </c>
      <c r="AC644" s="427" t="str">
        <f>IF(AD644=0,"",MAX($AC$616:AC643)+1)</f>
        <v/>
      </c>
      <c r="AD644" s="309">
        <f t="shared" si="109"/>
        <v>0</v>
      </c>
    </row>
    <row r="645" spans="8:30" ht="14.1" customHeight="1">
      <c r="H645" s="195">
        <v>28</v>
      </c>
      <c r="I645" s="427" t="str">
        <f>IF(J645=0,"",MAX($I$616:I644)+1)</f>
        <v/>
      </c>
      <c r="J645" s="309">
        <f t="shared" si="108"/>
        <v>0</v>
      </c>
      <c r="AB645" s="195">
        <v>28</v>
      </c>
      <c r="AC645" s="427" t="str">
        <f>IF(AD645=0,"",MAX($AC$616:AC644)+1)</f>
        <v/>
      </c>
      <c r="AD645" s="309">
        <f t="shared" si="109"/>
        <v>0</v>
      </c>
    </row>
    <row r="646" spans="8:30" ht="14.1" customHeight="1">
      <c r="H646" s="195">
        <v>29</v>
      </c>
      <c r="I646" s="427" t="str">
        <f>IF(J646=0,"",MAX($I$616:I645)+1)</f>
        <v/>
      </c>
      <c r="J646" s="309">
        <f t="shared" si="108"/>
        <v>0</v>
      </c>
      <c r="AB646" s="195">
        <v>29</v>
      </c>
      <c r="AC646" s="427" t="str">
        <f>IF(AD646=0,"",MAX($AC$616:AC645)+1)</f>
        <v/>
      </c>
      <c r="AD646" s="309">
        <f t="shared" si="109"/>
        <v>0</v>
      </c>
    </row>
    <row r="647" spans="8:30" ht="14.1" customHeight="1">
      <c r="H647" s="195">
        <v>30</v>
      </c>
      <c r="I647" s="427" t="str">
        <f>IF(J647=0,"",MAX($I$616:I646)+1)</f>
        <v/>
      </c>
      <c r="J647" s="309">
        <f t="shared" si="108"/>
        <v>0</v>
      </c>
      <c r="AB647" s="195">
        <v>30</v>
      </c>
      <c r="AC647" s="427" t="str">
        <f>IF(AD647=0,"",MAX($AC$616:AC646)+1)</f>
        <v/>
      </c>
      <c r="AD647" s="309">
        <f t="shared" si="109"/>
        <v>0</v>
      </c>
    </row>
    <row r="648" spans="8:30" ht="14.1" customHeight="1">
      <c r="H648" s="195">
        <v>31</v>
      </c>
      <c r="I648" s="427" t="str">
        <f>IF(J648=0,"",MAX($I$616:I647)+1)</f>
        <v/>
      </c>
      <c r="J648" s="309">
        <f t="shared" si="108"/>
        <v>0</v>
      </c>
      <c r="AB648" s="195">
        <v>31</v>
      </c>
      <c r="AC648" s="427" t="str">
        <f>IF(AD648=0,"",MAX($AC$616:AC647)+1)</f>
        <v/>
      </c>
      <c r="AD648" s="309">
        <f t="shared" si="109"/>
        <v>0</v>
      </c>
    </row>
    <row r="649" spans="8:30" ht="14.1" customHeight="1">
      <c r="H649" s="195">
        <v>32</v>
      </c>
      <c r="I649" s="427" t="str">
        <f>IF(J649=0,"",MAX($I$616:I648)+1)</f>
        <v/>
      </c>
      <c r="J649" s="309">
        <f t="shared" si="108"/>
        <v>0</v>
      </c>
      <c r="AB649" s="195">
        <v>32</v>
      </c>
      <c r="AC649" s="427" t="str">
        <f>IF(AD649=0,"",MAX($AC$616:AC648)+1)</f>
        <v/>
      </c>
      <c r="AD649" s="309">
        <f t="shared" si="109"/>
        <v>0</v>
      </c>
    </row>
    <row r="650" spans="8:30" ht="14.1" customHeight="1">
      <c r="H650" s="195">
        <v>33</v>
      </c>
      <c r="I650" s="427" t="str">
        <f>IF(J650=0,"",MAX($I$616:I649)+1)</f>
        <v/>
      </c>
      <c r="J650" s="309">
        <f t="shared" si="108"/>
        <v>0</v>
      </c>
      <c r="AB650" s="195">
        <v>33</v>
      </c>
      <c r="AC650" s="427" t="str">
        <f>IF(AD650=0,"",MAX($AC$616:AC649)+1)</f>
        <v/>
      </c>
      <c r="AD650" s="309">
        <f t="shared" si="109"/>
        <v>0</v>
      </c>
    </row>
    <row r="651" spans="8:30" ht="14.1" customHeight="1">
      <c r="H651" s="195">
        <v>34</v>
      </c>
      <c r="I651" s="427" t="str">
        <f>IF(J651=0,"",MAX($I$616:I650)+1)</f>
        <v/>
      </c>
      <c r="J651" s="309">
        <f t="shared" si="108"/>
        <v>0</v>
      </c>
      <c r="AB651" s="195">
        <v>34</v>
      </c>
      <c r="AC651" s="427" t="str">
        <f>IF(AD651=0,"",MAX($AC$616:AC650)+1)</f>
        <v/>
      </c>
      <c r="AD651" s="309">
        <f t="shared" si="109"/>
        <v>0</v>
      </c>
    </row>
    <row r="652" spans="8:30" ht="14.1" customHeight="1">
      <c r="H652" s="195">
        <v>35</v>
      </c>
      <c r="I652" s="427" t="str">
        <f>IF(J652=0,"",MAX($I$616:I651)+1)</f>
        <v/>
      </c>
      <c r="J652" s="309">
        <f t="shared" si="108"/>
        <v>0</v>
      </c>
      <c r="AB652" s="195">
        <v>35</v>
      </c>
      <c r="AC652" s="427" t="str">
        <f>IF(AD652=0,"",MAX($AC$616:AC651)+1)</f>
        <v/>
      </c>
      <c r="AD652" s="309">
        <f t="shared" si="109"/>
        <v>0</v>
      </c>
    </row>
    <row r="653" spans="8:30" ht="14.1" customHeight="1">
      <c r="H653" s="195">
        <v>36</v>
      </c>
      <c r="I653" s="427" t="str">
        <f>IF(J653=0,"",MAX($I$616:I652)+1)</f>
        <v/>
      </c>
      <c r="J653" s="309">
        <f t="shared" si="108"/>
        <v>0</v>
      </c>
      <c r="AB653" s="195">
        <v>36</v>
      </c>
      <c r="AC653" s="427" t="str">
        <f>IF(AD653=0,"",MAX($AC$616:AC652)+1)</f>
        <v/>
      </c>
      <c r="AD653" s="309">
        <f t="shared" si="109"/>
        <v>0</v>
      </c>
    </row>
    <row r="654" spans="8:30" ht="14.1" customHeight="1">
      <c r="H654" s="195">
        <v>37</v>
      </c>
      <c r="I654" s="427" t="str">
        <f>IF(J654=0,"",MAX($I$616:I653)+1)</f>
        <v/>
      </c>
      <c r="J654" s="309">
        <f t="shared" si="108"/>
        <v>0</v>
      </c>
      <c r="AB654" s="195">
        <v>37</v>
      </c>
      <c r="AC654" s="427" t="str">
        <f>IF(AD654=0,"",MAX($AC$616:AC653)+1)</f>
        <v/>
      </c>
      <c r="AD654" s="309">
        <f t="shared" si="109"/>
        <v>0</v>
      </c>
    </row>
    <row r="655" spans="8:30" ht="14.1" customHeight="1">
      <c r="H655" s="195">
        <v>38</v>
      </c>
      <c r="I655" s="427" t="str">
        <f>IF(J655=0,"",MAX($I$616:I654)+1)</f>
        <v/>
      </c>
      <c r="J655" s="309">
        <f t="shared" si="108"/>
        <v>0</v>
      </c>
      <c r="AB655" s="195">
        <v>38</v>
      </c>
      <c r="AC655" s="427" t="str">
        <f>IF(AD655=0,"",MAX($AC$616:AC654)+1)</f>
        <v/>
      </c>
      <c r="AD655" s="309">
        <f t="shared" si="109"/>
        <v>0</v>
      </c>
    </row>
    <row r="656" spans="8:30" ht="14.1" customHeight="1">
      <c r="H656" s="195">
        <v>39</v>
      </c>
      <c r="I656" s="427" t="str">
        <f>IF(J656=0,"",MAX($I$616:I655)+1)</f>
        <v/>
      </c>
      <c r="J656" s="309">
        <f t="shared" si="108"/>
        <v>0</v>
      </c>
      <c r="AB656" s="195">
        <v>39</v>
      </c>
      <c r="AC656" s="427" t="str">
        <f>IF(AD656=0,"",MAX($AC$616:AC655)+1)</f>
        <v/>
      </c>
      <c r="AD656" s="309">
        <f t="shared" si="109"/>
        <v>0</v>
      </c>
    </row>
    <row r="657" spans="8:30" ht="14.1" customHeight="1">
      <c r="H657" s="195">
        <v>40</v>
      </c>
      <c r="I657" s="427" t="str">
        <f>IF(J657=0,"",MAX($I$616:I656)+1)</f>
        <v/>
      </c>
      <c r="J657" s="309">
        <f t="shared" si="108"/>
        <v>0</v>
      </c>
      <c r="AB657" s="195">
        <v>40</v>
      </c>
      <c r="AC657" s="427" t="str">
        <f>IF(AD657=0,"",MAX($AC$616:AC656)+1)</f>
        <v/>
      </c>
      <c r="AD657" s="309">
        <f t="shared" si="109"/>
        <v>0</v>
      </c>
    </row>
    <row r="658" spans="8:30" ht="14.1" customHeight="1">
      <c r="H658" s="195">
        <v>41</v>
      </c>
      <c r="I658" s="427" t="str">
        <f>IF(J658=0,"",MAX($I$616:I657)+1)</f>
        <v/>
      </c>
      <c r="J658" s="309">
        <f t="shared" si="108"/>
        <v>0</v>
      </c>
      <c r="AB658" s="195">
        <v>41</v>
      </c>
      <c r="AC658" s="427" t="str">
        <f>IF(AD658=0,"",MAX($AC$616:AC657)+1)</f>
        <v/>
      </c>
      <c r="AD658" s="309">
        <f t="shared" si="109"/>
        <v>0</v>
      </c>
    </row>
    <row r="659" spans="8:30" ht="14.1" customHeight="1">
      <c r="H659" s="195">
        <v>42</v>
      </c>
      <c r="I659" s="427" t="str">
        <f>IF(J659=0,"",MAX($I$616:I658)+1)</f>
        <v/>
      </c>
      <c r="J659" s="309">
        <f t="shared" si="108"/>
        <v>0</v>
      </c>
      <c r="AB659" s="195">
        <v>42</v>
      </c>
      <c r="AC659" s="427" t="str">
        <f>IF(AD659=0,"",MAX($AC$616:AC658)+1)</f>
        <v/>
      </c>
      <c r="AD659" s="309">
        <f t="shared" si="109"/>
        <v>0</v>
      </c>
    </row>
    <row r="660" spans="8:30" ht="14.1" customHeight="1">
      <c r="H660" s="195">
        <v>43</v>
      </c>
      <c r="I660" s="427" t="str">
        <f>IF(J660=0,"",MAX($I$616:I659)+1)</f>
        <v/>
      </c>
      <c r="J660" s="309">
        <f t="shared" si="108"/>
        <v>0</v>
      </c>
      <c r="AB660" s="195">
        <v>43</v>
      </c>
      <c r="AC660" s="427" t="str">
        <f>IF(AD660=0,"",MAX($AC$616:AC659)+1)</f>
        <v/>
      </c>
      <c r="AD660" s="309">
        <f t="shared" si="109"/>
        <v>0</v>
      </c>
    </row>
    <row r="661" spans="8:30" ht="14.1" customHeight="1">
      <c r="H661" s="195">
        <v>44</v>
      </c>
      <c r="I661" s="427" t="str">
        <f>IF(J661=0,"",MAX($I$616:I660)+1)</f>
        <v/>
      </c>
      <c r="J661" s="309">
        <f t="shared" si="108"/>
        <v>0</v>
      </c>
      <c r="AB661" s="195">
        <v>44</v>
      </c>
      <c r="AC661" s="427" t="str">
        <f>IF(AD661=0,"",MAX($AC$616:AC660)+1)</f>
        <v/>
      </c>
      <c r="AD661" s="309">
        <f t="shared" si="109"/>
        <v>0</v>
      </c>
    </row>
    <row r="662" spans="8:30" ht="14.1" customHeight="1">
      <c r="H662" s="195">
        <v>45</v>
      </c>
      <c r="I662" s="427" t="str">
        <f>IF(J662=0,"",MAX($I$616:I661)+1)</f>
        <v/>
      </c>
      <c r="J662" s="309">
        <f t="shared" si="108"/>
        <v>0</v>
      </c>
      <c r="AB662" s="195">
        <v>45</v>
      </c>
      <c r="AC662" s="427" t="str">
        <f>IF(AD662=0,"",MAX($AC$616:AC661)+1)</f>
        <v/>
      </c>
      <c r="AD662" s="309">
        <f t="shared" si="109"/>
        <v>0</v>
      </c>
    </row>
    <row r="663" spans="8:30" ht="14.1" customHeight="1">
      <c r="H663" s="195">
        <v>46</v>
      </c>
      <c r="I663" s="427" t="str">
        <f>IF(J663=0,"",MAX($I$616:I662)+1)</f>
        <v/>
      </c>
      <c r="J663" s="309">
        <f t="shared" si="108"/>
        <v>0</v>
      </c>
      <c r="AB663" s="195">
        <v>46</v>
      </c>
      <c r="AC663" s="427" t="str">
        <f>IF(AD663=0,"",MAX($AC$616:AC662)+1)</f>
        <v/>
      </c>
      <c r="AD663" s="309">
        <f t="shared" si="109"/>
        <v>0</v>
      </c>
    </row>
    <row r="664" spans="8:30" ht="14.1" customHeight="1">
      <c r="H664" s="195">
        <v>47</v>
      </c>
      <c r="I664" s="427" t="str">
        <f>IF(J664=0,"",MAX($I$616:I663)+1)</f>
        <v/>
      </c>
      <c r="J664" s="309">
        <f t="shared" si="108"/>
        <v>0</v>
      </c>
      <c r="AB664" s="195">
        <v>47</v>
      </c>
      <c r="AC664" s="427" t="str">
        <f>IF(AD664=0,"",MAX($AC$616:AC663)+1)</f>
        <v/>
      </c>
      <c r="AD664" s="309">
        <f t="shared" si="109"/>
        <v>0</v>
      </c>
    </row>
    <row r="665" spans="8:30" ht="14.1" customHeight="1">
      <c r="H665" s="195">
        <v>48</v>
      </c>
      <c r="I665" s="427" t="str">
        <f>IF(J665=0,"",MAX($I$616:I664)+1)</f>
        <v/>
      </c>
      <c r="J665" s="309">
        <f t="shared" si="108"/>
        <v>0</v>
      </c>
      <c r="AB665" s="195">
        <v>48</v>
      </c>
      <c r="AC665" s="427" t="str">
        <f>IF(AD665=0,"",MAX($AC$616:AC664)+1)</f>
        <v/>
      </c>
      <c r="AD665" s="309">
        <f t="shared" si="109"/>
        <v>0</v>
      </c>
    </row>
    <row r="666" spans="8:30" ht="14.1" customHeight="1">
      <c r="H666" s="195">
        <v>49</v>
      </c>
      <c r="I666" s="427" t="str">
        <f>IF(J666=0,"",MAX($I$616:I665)+1)</f>
        <v/>
      </c>
      <c r="J666" s="309">
        <f t="shared" si="108"/>
        <v>0</v>
      </c>
      <c r="AB666" s="195">
        <v>49</v>
      </c>
      <c r="AC666" s="427" t="str">
        <f>IF(AD666=0,"",MAX($AC$616:AC665)+1)</f>
        <v/>
      </c>
      <c r="AD666" s="309">
        <f t="shared" si="109"/>
        <v>0</v>
      </c>
    </row>
    <row r="667" spans="8:30" ht="14.1" customHeight="1">
      <c r="H667" s="195">
        <v>50</v>
      </c>
      <c r="I667" s="427" t="str">
        <f>IF(J667=0,"",MAX($I$616:I666)+1)</f>
        <v/>
      </c>
      <c r="J667" s="309">
        <f t="shared" si="108"/>
        <v>0</v>
      </c>
      <c r="AB667" s="195">
        <v>50</v>
      </c>
      <c r="AC667" s="427" t="str">
        <f>IF(AD667=0,"",MAX($AC$616:AC666)+1)</f>
        <v/>
      </c>
      <c r="AD667" s="309">
        <f t="shared" si="109"/>
        <v>0</v>
      </c>
    </row>
    <row r="668" spans="8:30" ht="14.1" customHeight="1">
      <c r="H668" s="195">
        <v>51</v>
      </c>
      <c r="I668" s="427" t="str">
        <f>IF(J668=0,"",MAX($I$616:I667)+1)</f>
        <v/>
      </c>
      <c r="J668" s="309">
        <f t="shared" si="108"/>
        <v>0</v>
      </c>
      <c r="AB668" s="195">
        <v>51</v>
      </c>
      <c r="AC668" s="427" t="str">
        <f>IF(AD668=0,"",MAX($AC$616:AC667)+1)</f>
        <v/>
      </c>
      <c r="AD668" s="309">
        <f t="shared" si="109"/>
        <v>0</v>
      </c>
    </row>
    <row r="669" spans="8:30" ht="14.1" customHeight="1">
      <c r="H669" s="195">
        <v>52</v>
      </c>
      <c r="I669" s="427" t="str">
        <f>IF(J669=0,"",MAX($I$616:I668)+1)</f>
        <v/>
      </c>
      <c r="J669" s="309">
        <f t="shared" si="108"/>
        <v>0</v>
      </c>
      <c r="AB669" s="195">
        <v>52</v>
      </c>
      <c r="AC669" s="427" t="str">
        <f>IF(AD669=0,"",MAX($AC$616:AC668)+1)</f>
        <v/>
      </c>
      <c r="AD669" s="309">
        <f t="shared" si="109"/>
        <v>0</v>
      </c>
    </row>
    <row r="670" spans="8:30" ht="14.1" customHeight="1">
      <c r="H670" s="195">
        <v>53</v>
      </c>
      <c r="I670" s="427" t="str">
        <f>IF(J670=0,"",MAX($I$616:I669)+1)</f>
        <v/>
      </c>
      <c r="J670" s="309">
        <f t="shared" si="108"/>
        <v>0</v>
      </c>
      <c r="AB670" s="195">
        <v>53</v>
      </c>
      <c r="AC670" s="427" t="str">
        <f>IF(AD670=0,"",MAX($AC$616:AC669)+1)</f>
        <v/>
      </c>
      <c r="AD670" s="309">
        <f t="shared" si="109"/>
        <v>0</v>
      </c>
    </row>
    <row r="671" spans="8:30" ht="14.1" customHeight="1">
      <c r="H671" s="195">
        <v>54</v>
      </c>
      <c r="I671" s="427" t="str">
        <f>IF(J671=0,"",MAX($I$616:I670)+1)</f>
        <v/>
      </c>
      <c r="J671" s="309">
        <f t="shared" si="108"/>
        <v>0</v>
      </c>
      <c r="AB671" s="195">
        <v>54</v>
      </c>
      <c r="AC671" s="427" t="str">
        <f>IF(AD671=0,"",MAX($AC$616:AC670)+1)</f>
        <v/>
      </c>
      <c r="AD671" s="309">
        <f t="shared" si="109"/>
        <v>0</v>
      </c>
    </row>
    <row r="672" spans="8:30" ht="14.1" customHeight="1">
      <c r="H672" s="195">
        <v>55</v>
      </c>
      <c r="I672" s="427" t="str">
        <f>IF(J672=0,"",MAX($I$616:I671)+1)</f>
        <v/>
      </c>
      <c r="J672" s="309">
        <f t="shared" si="108"/>
        <v>0</v>
      </c>
      <c r="AB672" s="195">
        <v>55</v>
      </c>
      <c r="AC672" s="427" t="str">
        <f>IF(AD672=0,"",MAX($AC$616:AC671)+1)</f>
        <v/>
      </c>
      <c r="AD672" s="309">
        <f t="shared" si="109"/>
        <v>0</v>
      </c>
    </row>
    <row r="673" spans="2:30" ht="14.1" customHeight="1">
      <c r="H673" s="195">
        <v>56</v>
      </c>
      <c r="I673" s="427" t="str">
        <f>IF(J673=0,"",MAX($I$616:I672)+1)</f>
        <v/>
      </c>
      <c r="J673" s="309">
        <f t="shared" si="108"/>
        <v>0</v>
      </c>
      <c r="AB673" s="195">
        <v>56</v>
      </c>
      <c r="AC673" s="427" t="str">
        <f>IF(AD673=0,"",MAX($AC$616:AC672)+1)</f>
        <v/>
      </c>
      <c r="AD673" s="309">
        <f t="shared" si="109"/>
        <v>0</v>
      </c>
    </row>
    <row r="674" spans="2:30" ht="14.1" customHeight="1">
      <c r="H674" s="195">
        <v>57</v>
      </c>
      <c r="I674" s="427" t="str">
        <f>IF(J674=0,"",MAX($I$616:I673)+1)</f>
        <v/>
      </c>
      <c r="J674" s="309">
        <f t="shared" si="108"/>
        <v>0</v>
      </c>
      <c r="AB674" s="195">
        <v>57</v>
      </c>
      <c r="AC674" s="427" t="str">
        <f>IF(AD674=0,"",MAX($AC$616:AC673)+1)</f>
        <v/>
      </c>
      <c r="AD674" s="309">
        <f t="shared" si="109"/>
        <v>0</v>
      </c>
    </row>
    <row r="675" spans="2:30" ht="14.1" customHeight="1">
      <c r="H675" s="195">
        <v>58</v>
      </c>
      <c r="I675" s="427" t="str">
        <f>IF(J675=0,"",MAX($I$616:I674)+1)</f>
        <v/>
      </c>
      <c r="J675" s="309">
        <f t="shared" si="108"/>
        <v>0</v>
      </c>
      <c r="AB675" s="195">
        <v>58</v>
      </c>
      <c r="AC675" s="427" t="str">
        <f>IF(AD675=0,"",MAX($AC$616:AC674)+1)</f>
        <v/>
      </c>
      <c r="AD675" s="309">
        <f t="shared" si="109"/>
        <v>0</v>
      </c>
    </row>
    <row r="676" spans="2:30" ht="14.1" customHeight="1">
      <c r="H676" s="195">
        <v>59</v>
      </c>
      <c r="I676" s="427" t="str">
        <f>IF(J676=0,"",MAX($I$616:I675)+1)</f>
        <v/>
      </c>
      <c r="J676" s="309">
        <f t="shared" si="108"/>
        <v>0</v>
      </c>
      <c r="AB676" s="195">
        <v>59</v>
      </c>
      <c r="AC676" s="427" t="str">
        <f>IF(AD676=0,"",MAX($AC$616:AC675)+1)</f>
        <v/>
      </c>
      <c r="AD676" s="309">
        <f t="shared" si="109"/>
        <v>0</v>
      </c>
    </row>
    <row r="677" spans="2:30" ht="14.1" customHeight="1" thickBot="1">
      <c r="H677" s="430">
        <v>60</v>
      </c>
      <c r="I677" s="429" t="str">
        <f>IF(J677=0,"",MAX($I$616:I676)+1)</f>
        <v/>
      </c>
      <c r="J677" s="431">
        <f t="shared" si="108"/>
        <v>0</v>
      </c>
      <c r="AB677" s="430">
        <v>60</v>
      </c>
      <c r="AC677" s="429" t="str">
        <f>IF(AD677=0,"",MAX($AC$616:AC676)+1)</f>
        <v/>
      </c>
      <c r="AD677" s="431">
        <f t="shared" si="109"/>
        <v>0</v>
      </c>
    </row>
    <row r="679" spans="2:30" ht="14.1" customHeight="1">
      <c r="B679" s="349"/>
      <c r="C679" s="349"/>
      <c r="D679" s="349"/>
      <c r="E679" s="349"/>
      <c r="F679" s="349"/>
      <c r="G679" s="349"/>
      <c r="H679" s="349"/>
      <c r="V679" s="349"/>
      <c r="W679" s="349"/>
      <c r="X679" s="349"/>
      <c r="Y679" s="349"/>
      <c r="Z679" s="349"/>
      <c r="AA679" s="349"/>
      <c r="AB679" s="349"/>
    </row>
    <row r="680" spans="2:30" ht="14.1" customHeight="1">
      <c r="B680" s="349"/>
      <c r="C680" s="349"/>
      <c r="D680" s="349"/>
      <c r="E680" s="423"/>
      <c r="F680" s="423"/>
      <c r="G680" s="423"/>
      <c r="H680" s="423"/>
      <c r="V680" s="349"/>
      <c r="W680" s="349"/>
      <c r="X680" s="349"/>
      <c r="Y680" s="423"/>
      <c r="Z680" s="423"/>
      <c r="AA680" s="423"/>
      <c r="AB680" s="423"/>
    </row>
    <row r="681" spans="2:30" ht="14.1" customHeight="1">
      <c r="B681" s="349"/>
      <c r="C681" s="349"/>
      <c r="D681" s="349"/>
      <c r="E681" s="423"/>
      <c r="F681" s="423"/>
      <c r="G681" s="423"/>
      <c r="H681" s="423"/>
      <c r="V681" s="349"/>
      <c r="W681" s="349"/>
      <c r="X681" s="349"/>
      <c r="Y681" s="423"/>
      <c r="Z681" s="423"/>
      <c r="AA681" s="423"/>
      <c r="AB681" s="423"/>
    </row>
    <row r="682" spans="2:30" ht="14.1" customHeight="1">
      <c r="B682" s="349"/>
      <c r="C682" s="349"/>
      <c r="D682" s="349"/>
      <c r="E682" s="424"/>
      <c r="F682" s="425"/>
      <c r="G682" s="424"/>
      <c r="H682" s="426"/>
      <c r="V682" s="349"/>
      <c r="W682" s="349"/>
      <c r="X682" s="349"/>
      <c r="Y682" s="424"/>
      <c r="Z682" s="425"/>
      <c r="AA682" s="424"/>
      <c r="AB682" s="426"/>
    </row>
    <row r="683" spans="2:30" ht="14.1" customHeight="1">
      <c r="B683" s="349"/>
      <c r="C683" s="349"/>
      <c r="D683" s="349"/>
      <c r="E683" s="424"/>
      <c r="F683" s="425"/>
      <c r="G683" s="424"/>
      <c r="H683" s="426"/>
      <c r="V683" s="349"/>
      <c r="W683" s="349"/>
      <c r="X683" s="349"/>
      <c r="Y683" s="424"/>
      <c r="Z683" s="425"/>
      <c r="AA683" s="424"/>
      <c r="AB683" s="426"/>
    </row>
    <row r="684" spans="2:30" ht="14.1" customHeight="1">
      <c r="B684" s="349"/>
      <c r="C684" s="349"/>
      <c r="D684" s="349"/>
      <c r="E684" s="424"/>
      <c r="F684" s="425"/>
      <c r="G684" s="424"/>
      <c r="H684" s="426"/>
      <c r="V684" s="349"/>
      <c r="W684" s="349"/>
      <c r="X684" s="349"/>
      <c r="Y684" s="424"/>
      <c r="Z684" s="425"/>
      <c r="AA684" s="424"/>
      <c r="AB684" s="426"/>
    </row>
    <row r="685" spans="2:30" ht="14.1" customHeight="1">
      <c r="B685" s="349"/>
      <c r="C685" s="349"/>
      <c r="D685" s="349"/>
      <c r="E685" s="424"/>
      <c r="F685" s="425"/>
      <c r="G685" s="424"/>
      <c r="H685" s="425"/>
      <c r="V685" s="349"/>
      <c r="W685" s="349"/>
      <c r="X685" s="349"/>
      <c r="Y685" s="424"/>
      <c r="Z685" s="425"/>
      <c r="AA685" s="424"/>
      <c r="AB685" s="425"/>
    </row>
    <row r="686" spans="2:30" ht="14.1" customHeight="1">
      <c r="B686" s="349"/>
      <c r="C686" s="349"/>
      <c r="D686" s="349"/>
      <c r="E686" s="424"/>
      <c r="F686" s="425"/>
      <c r="G686" s="424"/>
      <c r="H686" s="425"/>
      <c r="V686" s="349"/>
      <c r="W686" s="349"/>
      <c r="X686" s="349"/>
      <c r="Y686" s="424"/>
      <c r="Z686" s="425"/>
      <c r="AA686" s="424"/>
      <c r="AB686" s="425"/>
    </row>
    <row r="687" spans="2:30" ht="14.1" customHeight="1">
      <c r="B687" s="349"/>
      <c r="C687" s="349"/>
      <c r="D687" s="349"/>
      <c r="E687" s="424"/>
      <c r="F687" s="426"/>
      <c r="G687" s="424"/>
      <c r="H687" s="425"/>
      <c r="V687" s="349"/>
      <c r="W687" s="349"/>
      <c r="X687" s="349"/>
      <c r="Y687" s="424"/>
      <c r="Z687" s="426"/>
      <c r="AA687" s="424"/>
      <c r="AB687" s="425"/>
    </row>
    <row r="688" spans="2:30" ht="14.1" customHeight="1">
      <c r="B688" s="349"/>
      <c r="C688" s="349"/>
      <c r="D688" s="349"/>
      <c r="E688" s="424"/>
      <c r="F688" s="426"/>
      <c r="G688" s="424"/>
      <c r="H688" s="425"/>
      <c r="V688" s="349"/>
      <c r="W688" s="349"/>
      <c r="X688" s="349"/>
      <c r="Y688" s="424"/>
      <c r="Z688" s="426"/>
      <c r="AA688" s="424"/>
      <c r="AB688" s="425"/>
    </row>
    <row r="689" spans="2:28" ht="14.1" customHeight="1">
      <c r="B689" s="349"/>
      <c r="C689" s="349"/>
      <c r="D689" s="349"/>
      <c r="E689" s="424"/>
      <c r="F689" s="426"/>
      <c r="G689" s="424"/>
      <c r="H689" s="425"/>
      <c r="V689" s="349"/>
      <c r="W689" s="349"/>
      <c r="X689" s="349"/>
      <c r="Y689" s="424"/>
      <c r="Z689" s="426"/>
      <c r="AA689" s="424"/>
      <c r="AB689" s="425"/>
    </row>
    <row r="690" spans="2:28" ht="14.1" customHeight="1">
      <c r="B690" s="349"/>
      <c r="C690" s="349"/>
      <c r="D690" s="349"/>
      <c r="E690" s="424"/>
      <c r="F690" s="426"/>
      <c r="G690" s="424"/>
      <c r="H690" s="425"/>
      <c r="V690" s="349"/>
      <c r="W690" s="349"/>
      <c r="X690" s="349"/>
      <c r="Y690" s="424"/>
      <c r="Z690" s="426"/>
      <c r="AA690" s="424"/>
      <c r="AB690" s="425"/>
    </row>
    <row r="691" spans="2:28" ht="14.1" customHeight="1">
      <c r="B691" s="349"/>
      <c r="C691" s="349"/>
      <c r="D691" s="349"/>
      <c r="E691" s="424"/>
      <c r="F691" s="426"/>
      <c r="G691" s="424"/>
      <c r="H691" s="425"/>
      <c r="V691" s="349"/>
      <c r="W691" s="349"/>
      <c r="X691" s="349"/>
      <c r="Y691" s="424"/>
      <c r="Z691" s="426"/>
      <c r="AA691" s="424"/>
      <c r="AB691" s="425"/>
    </row>
    <row r="692" spans="2:28" ht="14.1" customHeight="1">
      <c r="B692" s="349"/>
      <c r="C692" s="349"/>
      <c r="D692" s="349"/>
      <c r="E692" s="424"/>
      <c r="F692" s="426"/>
      <c r="G692" s="424"/>
      <c r="H692" s="425"/>
      <c r="V692" s="349"/>
      <c r="W692" s="349"/>
      <c r="X692" s="349"/>
      <c r="Y692" s="424"/>
      <c r="Z692" s="426"/>
      <c r="AA692" s="424"/>
      <c r="AB692" s="425"/>
    </row>
  </sheetData>
  <mergeCells count="325">
    <mergeCell ref="H616:H617"/>
    <mergeCell ref="I616:J616"/>
    <mergeCell ref="AB616:AB617"/>
    <mergeCell ref="AC616:AD616"/>
    <mergeCell ref="I617:J617"/>
    <mergeCell ref="AC617:AD617"/>
    <mergeCell ref="D424:D425"/>
    <mergeCell ref="H424:H425"/>
    <mergeCell ref="X424:X425"/>
    <mergeCell ref="AB424:AB425"/>
    <mergeCell ref="D488:D489"/>
    <mergeCell ref="H488:H489"/>
    <mergeCell ref="X488:X489"/>
    <mergeCell ref="AB488:AB489"/>
    <mergeCell ref="D552:D553"/>
    <mergeCell ref="H552:H553"/>
    <mergeCell ref="X552:X553"/>
    <mergeCell ref="AB552:AB553"/>
    <mergeCell ref="X334:X335"/>
    <mergeCell ref="Y334:Z334"/>
    <mergeCell ref="AA334:AB334"/>
    <mergeCell ref="AC334:AD334"/>
    <mergeCell ref="D378:D380"/>
    <mergeCell ref="E378:H378"/>
    <mergeCell ref="I378:J378"/>
    <mergeCell ref="X378:X380"/>
    <mergeCell ref="Y378:AB378"/>
    <mergeCell ref="AC378:AD378"/>
    <mergeCell ref="E379:F380"/>
    <mergeCell ref="G379:H380"/>
    <mergeCell ref="I379:J380"/>
    <mergeCell ref="Y379:Z380"/>
    <mergeCell ref="AA379:AB380"/>
    <mergeCell ref="AC379:AD380"/>
    <mergeCell ref="D334:D335"/>
    <mergeCell ref="E334:F334"/>
    <mergeCell ref="G334:H334"/>
    <mergeCell ref="I334:J334"/>
    <mergeCell ref="D246:D247"/>
    <mergeCell ref="E246:F246"/>
    <mergeCell ref="G246:H246"/>
    <mergeCell ref="I246:J246"/>
    <mergeCell ref="X246:X247"/>
    <mergeCell ref="Y246:Z246"/>
    <mergeCell ref="AA246:AB246"/>
    <mergeCell ref="AC246:AD246"/>
    <mergeCell ref="D290:D291"/>
    <mergeCell ref="E290:F290"/>
    <mergeCell ref="G290:H290"/>
    <mergeCell ref="I290:J290"/>
    <mergeCell ref="X290:X291"/>
    <mergeCell ref="Y290:Z290"/>
    <mergeCell ref="AA290:AB290"/>
    <mergeCell ref="AC290:AD290"/>
    <mergeCell ref="D158:D159"/>
    <mergeCell ref="E158:F158"/>
    <mergeCell ref="G158:H158"/>
    <mergeCell ref="I158:J158"/>
    <mergeCell ref="X158:X159"/>
    <mergeCell ref="Y158:Z158"/>
    <mergeCell ref="AA158:AB158"/>
    <mergeCell ref="AC158:AD158"/>
    <mergeCell ref="D202:D203"/>
    <mergeCell ref="E202:F202"/>
    <mergeCell ref="G202:H202"/>
    <mergeCell ref="I202:J202"/>
    <mergeCell ref="X202:X203"/>
    <mergeCell ref="Y202:Z202"/>
    <mergeCell ref="AA202:AB202"/>
    <mergeCell ref="AC202:AD202"/>
    <mergeCell ref="AC70:AD70"/>
    <mergeCell ref="D114:D115"/>
    <mergeCell ref="E114:F114"/>
    <mergeCell ref="G114:H114"/>
    <mergeCell ref="I114:J114"/>
    <mergeCell ref="X114:X115"/>
    <mergeCell ref="Y114:Z114"/>
    <mergeCell ref="AA114:AB114"/>
    <mergeCell ref="AC114:AD114"/>
    <mergeCell ref="D59:D61"/>
    <mergeCell ref="G59:G61"/>
    <mergeCell ref="X59:X61"/>
    <mergeCell ref="AA59:AA61"/>
    <mergeCell ref="D63:D65"/>
    <mergeCell ref="G63:G65"/>
    <mergeCell ref="X63:X65"/>
    <mergeCell ref="AA63:AA65"/>
    <mergeCell ref="D70:D71"/>
    <mergeCell ref="E70:F70"/>
    <mergeCell ref="G70:H70"/>
    <mergeCell ref="I70:J70"/>
    <mergeCell ref="X70:X71"/>
    <mergeCell ref="Y70:Z70"/>
    <mergeCell ref="AA70:AB70"/>
    <mergeCell ref="D47:D49"/>
    <mergeCell ref="G47:G49"/>
    <mergeCell ref="X47:X49"/>
    <mergeCell ref="AA47:AA49"/>
    <mergeCell ref="D51:D53"/>
    <mergeCell ref="G51:G53"/>
    <mergeCell ref="X51:X53"/>
    <mergeCell ref="AA51:AA53"/>
    <mergeCell ref="D55:D57"/>
    <mergeCell ref="G55:G57"/>
    <mergeCell ref="X55:X57"/>
    <mergeCell ref="AA55:AA57"/>
    <mergeCell ref="C38:D38"/>
    <mergeCell ref="E38:G38"/>
    <mergeCell ref="H38:J38"/>
    <mergeCell ref="W38:X38"/>
    <mergeCell ref="Y38:AA38"/>
    <mergeCell ref="AB38:AD38"/>
    <mergeCell ref="O39:R39"/>
    <mergeCell ref="AI39:AL39"/>
    <mergeCell ref="D43:D45"/>
    <mergeCell ref="G43:G45"/>
    <mergeCell ref="X43:X45"/>
    <mergeCell ref="AA43:AA45"/>
    <mergeCell ref="C36:D37"/>
    <mergeCell ref="E36:G36"/>
    <mergeCell ref="H36:J36"/>
    <mergeCell ref="W36:X37"/>
    <mergeCell ref="Y36:AA36"/>
    <mergeCell ref="AB36:AD36"/>
    <mergeCell ref="E37:G37"/>
    <mergeCell ref="H37:J37"/>
    <mergeCell ref="Y37:AA37"/>
    <mergeCell ref="AB37:AD37"/>
    <mergeCell ref="AI32:AL32"/>
    <mergeCell ref="C33:D33"/>
    <mergeCell ref="E33:G33"/>
    <mergeCell ref="H33:J33"/>
    <mergeCell ref="W33:X33"/>
    <mergeCell ref="Y33:AA33"/>
    <mergeCell ref="AB33:AD33"/>
    <mergeCell ref="C34:D35"/>
    <mergeCell ref="E34:G34"/>
    <mergeCell ref="H34:J34"/>
    <mergeCell ref="W34:X35"/>
    <mergeCell ref="Y34:AA34"/>
    <mergeCell ref="AB34:AD34"/>
    <mergeCell ref="AH34:AI34"/>
    <mergeCell ref="AK34:AL34"/>
    <mergeCell ref="E35:G35"/>
    <mergeCell ref="H35:J35"/>
    <mergeCell ref="Y35:AA35"/>
    <mergeCell ref="AB35:AD35"/>
    <mergeCell ref="N34:O34"/>
    <mergeCell ref="Q34:R34"/>
    <mergeCell ref="C29:D29"/>
    <mergeCell ref="E29:G29"/>
    <mergeCell ref="H29:J29"/>
    <mergeCell ref="W29:X29"/>
    <mergeCell ref="Y29:AA29"/>
    <mergeCell ref="AB29:AD29"/>
    <mergeCell ref="C30:D30"/>
    <mergeCell ref="E30:G30"/>
    <mergeCell ref="H30:J30"/>
    <mergeCell ref="W30:X30"/>
    <mergeCell ref="Y30:AA30"/>
    <mergeCell ref="AB30:AD30"/>
    <mergeCell ref="C31:D31"/>
    <mergeCell ref="W31:X31"/>
    <mergeCell ref="C32:D32"/>
    <mergeCell ref="O32:R32"/>
    <mergeCell ref="W32:X32"/>
    <mergeCell ref="AH25:AI25"/>
    <mergeCell ref="AK25:AL25"/>
    <mergeCell ref="C24:D25"/>
    <mergeCell ref="E24:G24"/>
    <mergeCell ref="N25:O25"/>
    <mergeCell ref="Q25:R25"/>
    <mergeCell ref="C28:D28"/>
    <mergeCell ref="E28:G28"/>
    <mergeCell ref="H28:J28"/>
    <mergeCell ref="W28:X28"/>
    <mergeCell ref="Y28:AA28"/>
    <mergeCell ref="AB28:AD28"/>
    <mergeCell ref="C26:D26"/>
    <mergeCell ref="E26:G26"/>
    <mergeCell ref="H26:J26"/>
    <mergeCell ref="W26:X26"/>
    <mergeCell ref="Y26:AA26"/>
    <mergeCell ref="AB26:AD26"/>
    <mergeCell ref="C27:D27"/>
    <mergeCell ref="E27:G27"/>
    <mergeCell ref="H27:J27"/>
    <mergeCell ref="W27:X27"/>
    <mergeCell ref="Y27:AA27"/>
    <mergeCell ref="AB27:AD27"/>
    <mergeCell ref="AK21:AL21"/>
    <mergeCell ref="C22:D23"/>
    <mergeCell ref="E22:G22"/>
    <mergeCell ref="H22:J22"/>
    <mergeCell ref="W22:X23"/>
    <mergeCell ref="Y22:AA22"/>
    <mergeCell ref="AB22:AD22"/>
    <mergeCell ref="AH22:AI22"/>
    <mergeCell ref="AK22:AL22"/>
    <mergeCell ref="E23:G23"/>
    <mergeCell ref="H23:J23"/>
    <mergeCell ref="Y23:AA23"/>
    <mergeCell ref="AB23:AD23"/>
    <mergeCell ref="C21:D21"/>
    <mergeCell ref="E21:G21"/>
    <mergeCell ref="H21:J21"/>
    <mergeCell ref="W21:X21"/>
    <mergeCell ref="Y21:AA21"/>
    <mergeCell ref="AH21:AI21"/>
    <mergeCell ref="N21:O21"/>
    <mergeCell ref="Q21:R21"/>
    <mergeCell ref="Q22:R22"/>
    <mergeCell ref="N22:O22"/>
    <mergeCell ref="W18:X18"/>
    <mergeCell ref="Y18:AA18"/>
    <mergeCell ref="AB18:AD18"/>
    <mergeCell ref="C19:D19"/>
    <mergeCell ref="W19:X19"/>
    <mergeCell ref="C20:D20"/>
    <mergeCell ref="N20:O20"/>
    <mergeCell ref="Q20:R20"/>
    <mergeCell ref="W20:X20"/>
    <mergeCell ref="H24:J24"/>
    <mergeCell ref="W24:X25"/>
    <mergeCell ref="Y24:AA24"/>
    <mergeCell ref="AB24:AD24"/>
    <mergeCell ref="E25:G25"/>
    <mergeCell ref="H25:J25"/>
    <mergeCell ref="C16:D16"/>
    <mergeCell ref="E16:G16"/>
    <mergeCell ref="H16:J16"/>
    <mergeCell ref="W16:X16"/>
    <mergeCell ref="Y16:AA16"/>
    <mergeCell ref="AB16:AD16"/>
    <mergeCell ref="C17:D17"/>
    <mergeCell ref="E17:G17"/>
    <mergeCell ref="H17:J17"/>
    <mergeCell ref="W17:X17"/>
    <mergeCell ref="Y17:AA17"/>
    <mergeCell ref="AB17:AD17"/>
    <mergeCell ref="AB21:AD21"/>
    <mergeCell ref="Y25:AA25"/>
    <mergeCell ref="AB25:AD25"/>
    <mergeCell ref="C18:D18"/>
    <mergeCell ref="E18:G18"/>
    <mergeCell ref="H18:J18"/>
    <mergeCell ref="C14:D14"/>
    <mergeCell ref="E14:G14"/>
    <mergeCell ref="H14:J14"/>
    <mergeCell ref="W14:X14"/>
    <mergeCell ref="Y14:AA14"/>
    <mergeCell ref="AB14:AD14"/>
    <mergeCell ref="C15:D15"/>
    <mergeCell ref="E15:G15"/>
    <mergeCell ref="H15:J15"/>
    <mergeCell ref="W15:X15"/>
    <mergeCell ref="Y15:AA15"/>
    <mergeCell ref="AB15:AD15"/>
    <mergeCell ref="AH10:AI10"/>
    <mergeCell ref="AK10:AL10"/>
    <mergeCell ref="E11:G11"/>
    <mergeCell ref="H11:J11"/>
    <mergeCell ref="Y11:AA11"/>
    <mergeCell ref="AB11:AD11"/>
    <mergeCell ref="C12:D13"/>
    <mergeCell ref="E12:G12"/>
    <mergeCell ref="H12:J12"/>
    <mergeCell ref="W12:X13"/>
    <mergeCell ref="Y12:AA12"/>
    <mergeCell ref="AB12:AD12"/>
    <mergeCell ref="E13:G13"/>
    <mergeCell ref="H13:J13"/>
    <mergeCell ref="Y13:AA13"/>
    <mergeCell ref="AB13:AD13"/>
    <mergeCell ref="C9:D9"/>
    <mergeCell ref="E9:G9"/>
    <mergeCell ref="H9:J9"/>
    <mergeCell ref="W9:X9"/>
    <mergeCell ref="Y9:AA9"/>
    <mergeCell ref="AB9:AD9"/>
    <mergeCell ref="C10:D11"/>
    <mergeCell ref="E10:G10"/>
    <mergeCell ref="H10:J10"/>
    <mergeCell ref="N10:O10"/>
    <mergeCell ref="Q10:R10"/>
    <mergeCell ref="W10:X11"/>
    <mergeCell ref="Y10:AA10"/>
    <mergeCell ref="AB10:AD10"/>
    <mergeCell ref="C6:D6"/>
    <mergeCell ref="E6:G6"/>
    <mergeCell ref="H6:J6"/>
    <mergeCell ref="W6:X6"/>
    <mergeCell ref="Y6:AA6"/>
    <mergeCell ref="AB6:AD6"/>
    <mergeCell ref="C7:D7"/>
    <mergeCell ref="W7:X7"/>
    <mergeCell ref="C8:D8"/>
    <mergeCell ref="W8:X8"/>
    <mergeCell ref="C4:D4"/>
    <mergeCell ref="E4:G4"/>
    <mergeCell ref="H4:J4"/>
    <mergeCell ref="W4:X4"/>
    <mergeCell ref="Y4:AA4"/>
    <mergeCell ref="AB4:AD4"/>
    <mergeCell ref="C5:D5"/>
    <mergeCell ref="E5:G5"/>
    <mergeCell ref="H5:J5"/>
    <mergeCell ref="W5:X5"/>
    <mergeCell ref="Y5:AA5"/>
    <mergeCell ref="AB5:AD5"/>
    <mergeCell ref="L1:N1"/>
    <mergeCell ref="O1:S1"/>
    <mergeCell ref="U1:AE1"/>
    <mergeCell ref="AF1:AH1"/>
    <mergeCell ref="AI1:AM1"/>
    <mergeCell ref="C3:D3"/>
    <mergeCell ref="E3:G3"/>
    <mergeCell ref="H3:J3"/>
    <mergeCell ref="N3:O3"/>
    <mergeCell ref="Q3:R3"/>
    <mergeCell ref="W3:X3"/>
    <mergeCell ref="Y3:AA3"/>
    <mergeCell ref="AB3:AD3"/>
    <mergeCell ref="AH3:AI3"/>
    <mergeCell ref="AK3:AL3"/>
  </mergeCells>
  <phoneticPr fontId="2"/>
  <dataValidations count="5">
    <dataValidation type="list" allowBlank="1" showInputMessage="1" showErrorMessage="1" sqref="E10:J10 Y34:AD34 E22:J22 E34:J34 Y10:AD10 Y22:AD22">
      <formula1>"As,Co,As+Co"</formula1>
    </dataValidation>
    <dataValidation type="list" allowBlank="1" showInputMessage="1" showErrorMessage="1" sqref="H18 Y30:AB30 E18 E6:J6 E30:H30 AB18 Y18 Y6:AD6">
      <formula1>"昼間施工,夜間施工"</formula1>
    </dataValidation>
    <dataValidation type="list" allowBlank="1" showInputMessage="1" showErrorMessage="1" sqref="H17 Y29:AB29 E17 E5:J5 E29:H29 AB17 Y17 Y5:AD5">
      <formula1>"車 道,歩 道"</formula1>
    </dataValidation>
    <dataValidation type="list" allowBlank="1" showInputMessage="1" showErrorMessage="1" sqref="Y24:AD24 Y36:AD36 E12:J12 E24:J24 E36:J36 Y12:AD12">
      <formula1>"発生土（再使用）"</formula1>
    </dataValidation>
    <dataValidation type="list" allowBlank="1" showInputMessage="1" showErrorMessage="1" sqref="R23 Q22:Q23">
      <formula1>"As（車道）＋As（歩道）,As（車道）＋Co,As（歩道）＋Co,全種"</formula1>
    </dataValidation>
  </dataValidations>
  <printOptions horizontalCentered="1"/>
  <pageMargins left="0.39370078740157483" right="0.39370078740157483" top="0.78740157480314965" bottom="0.39370078740157483" header="0.51181102362204722" footer="0.51181102362204722"/>
  <pageSetup paperSize="9" scale="89" orientation="landscape" r:id="rId1"/>
  <headerFooter alignWithMargins="0"/>
  <colBreaks count="1" manualBreakCount="1">
    <brk id="20" max="38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D56"/>
  <sheetViews>
    <sheetView showGridLines="0" showZeros="0" view="pageBreakPreview" zoomScaleNormal="70" zoomScaleSheetLayoutView="100" workbookViewId="0">
      <selection activeCell="F18" sqref="F18"/>
    </sheetView>
  </sheetViews>
  <sheetFormatPr defaultColWidth="0" defaultRowHeight="11.1" customHeight="1"/>
  <cols>
    <col min="1" max="3" width="2.109375" style="2" customWidth="1"/>
    <col min="4" max="4" width="8.6640625" style="2" customWidth="1"/>
    <col min="5" max="5" width="2.6640625" style="2" customWidth="1"/>
    <col min="6" max="6" width="8.6640625" style="2" customWidth="1"/>
    <col min="7" max="7" width="6.109375" style="2" customWidth="1"/>
    <col min="8" max="8" width="8.6640625" style="2" customWidth="1"/>
    <col min="9" max="11" width="2.6640625" style="2" customWidth="1"/>
    <col min="12" max="12" width="12.6640625" style="3" customWidth="1"/>
    <col min="13" max="14" width="2.109375" style="3" customWidth="1"/>
    <col min="15" max="15" width="6.6640625" style="3" customWidth="1"/>
    <col min="16" max="18" width="2.109375" style="3" customWidth="1"/>
    <col min="19" max="19" width="6.6640625" style="31" customWidth="1"/>
    <col min="20" max="22" width="2.109375" style="3" customWidth="1"/>
    <col min="23" max="23" width="6.6640625" style="31" customWidth="1"/>
    <col min="24" max="26" width="2.109375" style="3" customWidth="1"/>
    <col min="27" max="27" width="6.6640625" style="31" customWidth="1"/>
    <col min="28" max="29" width="2.109375" style="3" customWidth="1"/>
    <col min="30" max="30" width="8.6640625" style="31" customWidth="1"/>
    <col min="31" max="31" width="2.6640625" style="2" customWidth="1"/>
    <col min="32" max="16384" width="0" style="2" hidden="1"/>
  </cols>
  <sheetData>
    <row r="1" spans="1:30" ht="25.2" customHeight="1">
      <c r="A1" s="734" t="s">
        <v>707</v>
      </c>
      <c r="L1" s="31"/>
      <c r="M1" s="2"/>
      <c r="O1" s="2249" t="s">
        <v>157</v>
      </c>
      <c r="P1" s="2249"/>
      <c r="Q1" s="2249"/>
      <c r="R1" s="2249"/>
      <c r="S1" s="2249"/>
      <c r="T1" s="2191" t="str">
        <f>表紙!C2</f>
        <v>東白川特2高層配水池揚水管取替工事</v>
      </c>
      <c r="U1" s="2191"/>
      <c r="V1" s="2191"/>
      <c r="W1" s="2191"/>
      <c r="X1" s="2191"/>
      <c r="Y1" s="2191"/>
      <c r="Z1" s="2191"/>
      <c r="AA1" s="2191"/>
      <c r="AB1" s="2191"/>
      <c r="AC1" s="2191"/>
      <c r="AD1" s="2191"/>
    </row>
    <row r="2" spans="1:30" ht="11.1" customHeight="1">
      <c r="A2" s="1"/>
      <c r="B2" s="2" t="s">
        <v>235</v>
      </c>
      <c r="L2" s="31"/>
      <c r="M2" s="2"/>
      <c r="O2" s="149"/>
      <c r="P2" s="149"/>
      <c r="Q2" s="149"/>
      <c r="R2" s="149"/>
      <c r="S2" s="14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359"/>
    </row>
    <row r="3" spans="1:30" ht="11.1" customHeight="1" thickBot="1">
      <c r="C3" s="2" t="s">
        <v>236</v>
      </c>
      <c r="J3" s="2" t="s">
        <v>459</v>
      </c>
      <c r="U3" s="2250" t="s">
        <v>602</v>
      </c>
      <c r="V3" s="2250"/>
      <c r="W3" s="360" t="s">
        <v>438</v>
      </c>
      <c r="X3" s="40" t="s">
        <v>149</v>
      </c>
      <c r="Y3" s="40"/>
    </row>
    <row r="4" spans="1:30" ht="11.1" customHeight="1">
      <c r="D4" s="2251" t="s">
        <v>238</v>
      </c>
      <c r="E4" s="2178"/>
      <c r="F4" s="35" t="s">
        <v>1</v>
      </c>
      <c r="G4" s="35" t="s">
        <v>237</v>
      </c>
      <c r="H4" s="44"/>
      <c r="M4" s="4"/>
      <c r="O4" s="31" t="s">
        <v>603</v>
      </c>
    </row>
    <row r="5" spans="1:30" ht="11.1" customHeight="1">
      <c r="D5" s="183" t="s">
        <v>1045</v>
      </c>
      <c r="E5" s="2252" t="s">
        <v>8</v>
      </c>
      <c r="F5" s="59">
        <f>'試掘（舗50'!E9</f>
        <v>1.2</v>
      </c>
      <c r="G5" s="144">
        <v>0.1</v>
      </c>
      <c r="H5" s="138">
        <f t="shared" ref="H5:H15" si="0">ROUND(F5*G5,2)</f>
        <v>0.12</v>
      </c>
      <c r="L5" s="3" t="s">
        <v>137</v>
      </c>
      <c r="M5" s="4"/>
      <c r="N5" s="3" t="s">
        <v>604</v>
      </c>
      <c r="O5" s="36">
        <f>IF($W$3="仮置無し",0,$H$17)</f>
        <v>0</v>
      </c>
      <c r="P5" s="3" t="s">
        <v>605</v>
      </c>
      <c r="S5" s="36"/>
      <c r="AC5" s="3" t="s">
        <v>606</v>
      </c>
      <c r="AD5" s="39">
        <f>O5</f>
        <v>0</v>
      </c>
    </row>
    <row r="6" spans="1:30" ht="11.1" customHeight="1">
      <c r="D6" s="379"/>
      <c r="E6" s="2253"/>
      <c r="F6" s="380"/>
      <c r="G6" s="381"/>
      <c r="H6" s="139">
        <f t="shared" si="0"/>
        <v>0</v>
      </c>
      <c r="M6" s="4"/>
      <c r="O6" s="31" t="s">
        <v>607</v>
      </c>
    </row>
    <row r="7" spans="1:30" ht="11.1" customHeight="1">
      <c r="D7" s="379"/>
      <c r="E7" s="2253"/>
      <c r="F7" s="380"/>
      <c r="G7" s="381"/>
      <c r="H7" s="139">
        <f t="shared" si="0"/>
        <v>0</v>
      </c>
      <c r="L7" s="3" t="s">
        <v>140</v>
      </c>
      <c r="M7" s="4"/>
      <c r="N7" s="3" t="s">
        <v>604</v>
      </c>
      <c r="O7" s="36">
        <f>IF($W$3="仮置無し",0,$H$30)</f>
        <v>0</v>
      </c>
      <c r="P7" s="3" t="s">
        <v>605</v>
      </c>
      <c r="S7" s="36"/>
      <c r="AC7" s="3" t="s">
        <v>606</v>
      </c>
      <c r="AD7" s="39">
        <f>O7</f>
        <v>0</v>
      </c>
    </row>
    <row r="8" spans="1:30" ht="11.1" customHeight="1">
      <c r="D8" s="379"/>
      <c r="E8" s="2253"/>
      <c r="F8" s="380"/>
      <c r="G8" s="381"/>
      <c r="H8" s="139">
        <f t="shared" si="0"/>
        <v>0</v>
      </c>
      <c r="M8" s="4"/>
      <c r="O8" s="31" t="s">
        <v>608</v>
      </c>
    </row>
    <row r="9" spans="1:30" ht="11.1" customHeight="1">
      <c r="D9" s="379"/>
      <c r="E9" s="2253"/>
      <c r="F9" s="380"/>
      <c r="G9" s="381"/>
      <c r="H9" s="139">
        <f t="shared" si="0"/>
        <v>0</v>
      </c>
      <c r="L9" s="3" t="s">
        <v>576</v>
      </c>
      <c r="M9" s="4"/>
      <c r="N9" s="3" t="s">
        <v>604</v>
      </c>
      <c r="O9" s="36">
        <f>IF($W$3="仮置無し",0,$H$43)</f>
        <v>0</v>
      </c>
      <c r="P9" s="3" t="s">
        <v>605</v>
      </c>
      <c r="S9" s="36"/>
      <c r="AC9" s="3" t="s">
        <v>606</v>
      </c>
      <c r="AD9" s="39">
        <f>O9</f>
        <v>0</v>
      </c>
    </row>
    <row r="10" spans="1:30" ht="11.1" customHeight="1">
      <c r="D10" s="379"/>
      <c r="E10" s="2253"/>
      <c r="F10" s="380"/>
      <c r="G10" s="381"/>
      <c r="H10" s="139">
        <f t="shared" si="0"/>
        <v>0</v>
      </c>
    </row>
    <row r="11" spans="1:30" ht="11.1" customHeight="1">
      <c r="D11" s="379"/>
      <c r="E11" s="2253"/>
      <c r="F11" s="380"/>
      <c r="G11" s="381"/>
      <c r="H11" s="139">
        <f t="shared" si="0"/>
        <v>0</v>
      </c>
      <c r="J11" s="2" t="s">
        <v>460</v>
      </c>
    </row>
    <row r="12" spans="1:30" ht="11.1" customHeight="1">
      <c r="D12" s="379"/>
      <c r="E12" s="2253"/>
      <c r="F12" s="380"/>
      <c r="G12" s="381"/>
      <c r="H12" s="139">
        <f t="shared" si="0"/>
        <v>0</v>
      </c>
      <c r="K12" s="2" t="s">
        <v>375</v>
      </c>
      <c r="O12" s="31" t="s">
        <v>376</v>
      </c>
      <c r="AD12" s="31" t="s">
        <v>609</v>
      </c>
    </row>
    <row r="13" spans="1:30" ht="11.1" customHeight="1">
      <c r="D13" s="184"/>
      <c r="E13" s="2253"/>
      <c r="F13" s="61"/>
      <c r="G13" s="145"/>
      <c r="H13" s="139">
        <f t="shared" si="0"/>
        <v>0</v>
      </c>
      <c r="L13" s="3" t="s">
        <v>377</v>
      </c>
      <c r="N13" s="3" t="s">
        <v>604</v>
      </c>
      <c r="O13" s="317">
        <f>SUM('試掘（舗50'!AA7,'試掘（舗50'!AD7,'試掘（舗50'!AA19,'試掘（舗50'!AD19,'試掘（舗50'!AA31,'試掘（舗50'!AD31,'試掘（舗50'!G7,'試掘（舗50'!J7,'試掘（舗50'!G19,'試掘（舗50'!J19,'試掘（舗50'!G31,'試掘（舗50'!J31)</f>
        <v>3</v>
      </c>
      <c r="P13" s="3" t="s">
        <v>605</v>
      </c>
      <c r="Q13" s="3" t="s">
        <v>610</v>
      </c>
      <c r="R13" s="2255">
        <f>ROUND(0.6*1*1.2,2)</f>
        <v>0.72</v>
      </c>
      <c r="S13" s="2255"/>
      <c r="T13" s="2255"/>
      <c r="W13" s="36"/>
      <c r="AC13" s="3" t="s">
        <v>606</v>
      </c>
      <c r="AD13" s="39">
        <f>ROUND(O13*R13,2)</f>
        <v>2.16</v>
      </c>
    </row>
    <row r="14" spans="1:30" ht="11.1" customHeight="1">
      <c r="D14" s="184"/>
      <c r="E14" s="2253"/>
      <c r="F14" s="61"/>
      <c r="G14" s="145"/>
      <c r="H14" s="139">
        <f t="shared" si="0"/>
        <v>0</v>
      </c>
      <c r="K14" s="2" t="s">
        <v>378</v>
      </c>
      <c r="O14" s="31" t="s">
        <v>609</v>
      </c>
      <c r="S14" s="31" t="s">
        <v>603</v>
      </c>
      <c r="W14" s="31" t="s">
        <v>607</v>
      </c>
      <c r="AA14" s="31" t="s">
        <v>608</v>
      </c>
      <c r="AD14" s="31" t="s">
        <v>611</v>
      </c>
    </row>
    <row r="15" spans="1:30" ht="11.1" customHeight="1">
      <c r="D15" s="184"/>
      <c r="E15" s="2253"/>
      <c r="F15" s="61"/>
      <c r="G15" s="145"/>
      <c r="H15" s="139">
        <f t="shared" si="0"/>
        <v>0</v>
      </c>
      <c r="L15" s="3" t="s">
        <v>379</v>
      </c>
      <c r="N15" s="3" t="s">
        <v>604</v>
      </c>
      <c r="O15" s="36">
        <f>$AD$13</f>
        <v>2.16</v>
      </c>
      <c r="P15" s="3" t="s">
        <v>605</v>
      </c>
      <c r="Q15" s="3" t="s">
        <v>612</v>
      </c>
      <c r="R15" s="3" t="s">
        <v>604</v>
      </c>
      <c r="S15" s="36">
        <f>$H$17</f>
        <v>0.12</v>
      </c>
      <c r="T15" s="3" t="s">
        <v>605</v>
      </c>
      <c r="U15" s="3" t="s">
        <v>612</v>
      </c>
      <c r="V15" s="3" t="s">
        <v>604</v>
      </c>
      <c r="W15" s="36">
        <f>$H$30</f>
        <v>0.02</v>
      </c>
      <c r="X15" s="3" t="s">
        <v>605</v>
      </c>
      <c r="Y15" s="3" t="s">
        <v>612</v>
      </c>
      <c r="Z15" s="3" t="s">
        <v>604</v>
      </c>
      <c r="AA15" s="36">
        <f>$H$43</f>
        <v>0</v>
      </c>
      <c r="AB15" s="3" t="s">
        <v>605</v>
      </c>
      <c r="AC15" s="3" t="s">
        <v>606</v>
      </c>
      <c r="AD15" s="39">
        <f>O15-S15-W15-AA15</f>
        <v>2.02</v>
      </c>
    </row>
    <row r="16" spans="1:30" ht="11.1" customHeight="1">
      <c r="D16" s="185"/>
      <c r="E16" s="2254"/>
      <c r="F16" s="137"/>
      <c r="G16" s="146"/>
      <c r="H16" s="140">
        <f>ROUND(F16*G16,2)</f>
        <v>0</v>
      </c>
      <c r="K16" s="2" t="s">
        <v>19</v>
      </c>
      <c r="O16" s="31" t="s">
        <v>611</v>
      </c>
    </row>
    <row r="17" spans="4:30" ht="11.1" customHeight="1">
      <c r="D17" s="2260" t="s">
        <v>239</v>
      </c>
      <c r="E17" s="2261"/>
      <c r="F17" s="2261"/>
      <c r="G17" s="2261"/>
      <c r="H17" s="72">
        <f>SUM(H5:H16)</f>
        <v>0.12</v>
      </c>
      <c r="L17" s="3" t="s">
        <v>18</v>
      </c>
      <c r="N17" s="3" t="s">
        <v>604</v>
      </c>
      <c r="O17" s="36">
        <f>$AD$15</f>
        <v>2.02</v>
      </c>
      <c r="P17" s="3" t="s">
        <v>605</v>
      </c>
      <c r="AC17" s="3" t="s">
        <v>606</v>
      </c>
      <c r="AD17" s="39">
        <f>O17</f>
        <v>2.02</v>
      </c>
    </row>
    <row r="18" spans="4:30" ht="11.1" customHeight="1">
      <c r="D18" s="183" t="s">
        <v>1047</v>
      </c>
      <c r="E18" s="2252" t="s">
        <v>9</v>
      </c>
      <c r="F18" s="59">
        <f>'試掘（舗50'!H9</f>
        <v>0.6</v>
      </c>
      <c r="G18" s="144">
        <v>0.04</v>
      </c>
      <c r="H18" s="138">
        <f t="shared" ref="H18:H28" si="1">ROUND(F18*G18,2)</f>
        <v>0.02</v>
      </c>
      <c r="K18" s="2" t="s">
        <v>380</v>
      </c>
      <c r="O18" s="31" t="s">
        <v>27</v>
      </c>
      <c r="S18" s="31" t="s">
        <v>271</v>
      </c>
      <c r="W18" s="31" t="s">
        <v>272</v>
      </c>
      <c r="AD18" s="31" t="s">
        <v>119</v>
      </c>
    </row>
    <row r="19" spans="4:30" ht="11.1" customHeight="1">
      <c r="D19" s="379"/>
      <c r="E19" s="2253"/>
      <c r="F19" s="380">
        <f>'試掘（舗50'!E21</f>
        <v>0</v>
      </c>
      <c r="G19" s="381"/>
      <c r="H19" s="139">
        <f t="shared" si="1"/>
        <v>0</v>
      </c>
      <c r="L19" s="3" t="s">
        <v>381</v>
      </c>
      <c r="N19" s="3" t="s">
        <v>23</v>
      </c>
      <c r="O19" s="36">
        <f>$AD$13</f>
        <v>2.16</v>
      </c>
      <c r="P19" s="3" t="s">
        <v>605</v>
      </c>
      <c r="Q19" s="3" t="s">
        <v>612</v>
      </c>
      <c r="R19" s="3" t="s">
        <v>604</v>
      </c>
      <c r="S19" s="36">
        <f>IF('試掘（舗50'!AM32="",'試掘（舗50'!S32,'試掘（舗50'!AM32)</f>
        <v>0.3</v>
      </c>
      <c r="T19" s="3" t="s">
        <v>605</v>
      </c>
      <c r="U19" s="3" t="s">
        <v>612</v>
      </c>
      <c r="V19" s="3" t="s">
        <v>604</v>
      </c>
      <c r="W19" s="36">
        <f>IF('試掘（舗50'!AM39="",'試掘（舗50'!S39,'試掘（舗50'!AM39)</f>
        <v>0.08</v>
      </c>
      <c r="X19" s="3" t="s">
        <v>605</v>
      </c>
      <c r="AA19" s="36"/>
      <c r="AC19" s="3" t="s">
        <v>606</v>
      </c>
      <c r="AD19" s="39">
        <f>O19-S19-W19</f>
        <v>1.78</v>
      </c>
    </row>
    <row r="20" spans="4:30" ht="11.1" customHeight="1">
      <c r="D20" s="379"/>
      <c r="E20" s="2253"/>
      <c r="F20" s="380">
        <f>'試掘（舗50'!H21</f>
        <v>0</v>
      </c>
      <c r="G20" s="381"/>
      <c r="H20" s="139">
        <f t="shared" si="1"/>
        <v>0</v>
      </c>
      <c r="K20" s="2" t="s">
        <v>445</v>
      </c>
      <c r="O20" s="31" t="s">
        <v>611</v>
      </c>
      <c r="S20" s="31" t="s">
        <v>613</v>
      </c>
      <c r="AD20" s="31" t="s">
        <v>614</v>
      </c>
    </row>
    <row r="21" spans="4:30" ht="11.1" customHeight="1">
      <c r="D21" s="379"/>
      <c r="E21" s="2253"/>
      <c r="F21" s="380"/>
      <c r="G21" s="381"/>
      <c r="H21" s="139">
        <f>ROUND(F21*G21,2)</f>
        <v>0</v>
      </c>
      <c r="L21" s="3" t="s">
        <v>51</v>
      </c>
      <c r="N21" s="3" t="s">
        <v>604</v>
      </c>
      <c r="O21" s="36">
        <f>$AD$15</f>
        <v>2.02</v>
      </c>
      <c r="P21" s="3" t="s">
        <v>605</v>
      </c>
      <c r="Q21" s="3" t="s">
        <v>612</v>
      </c>
      <c r="R21" s="3" t="s">
        <v>604</v>
      </c>
      <c r="S21" s="36">
        <f>$AD$19</f>
        <v>1.78</v>
      </c>
      <c r="T21" s="3" t="s">
        <v>605</v>
      </c>
      <c r="AC21" s="3" t="s">
        <v>606</v>
      </c>
      <c r="AD21" s="39">
        <f>O21-S21</f>
        <v>0.24</v>
      </c>
    </row>
    <row r="22" spans="4:30" ht="11.1" customHeight="1">
      <c r="D22" s="379"/>
      <c r="E22" s="2253"/>
      <c r="F22" s="380"/>
      <c r="G22" s="381"/>
      <c r="H22" s="139">
        <f t="shared" si="1"/>
        <v>0</v>
      </c>
      <c r="M22" s="4"/>
      <c r="O22" s="31"/>
    </row>
    <row r="23" spans="4:30" ht="11.1" customHeight="1">
      <c r="D23" s="379"/>
      <c r="E23" s="2253"/>
      <c r="F23" s="380"/>
      <c r="G23" s="381"/>
      <c r="H23" s="139">
        <f t="shared" si="1"/>
        <v>0</v>
      </c>
      <c r="M23" s="4"/>
      <c r="O23" s="36"/>
      <c r="AD23" s="43"/>
    </row>
    <row r="24" spans="4:30" ht="11.1" customHeight="1">
      <c r="D24" s="379"/>
      <c r="E24" s="2253"/>
      <c r="F24" s="380"/>
      <c r="G24" s="381"/>
      <c r="H24" s="139">
        <f t="shared" si="1"/>
        <v>0</v>
      </c>
    </row>
    <row r="25" spans="4:30" ht="11.1" customHeight="1">
      <c r="D25" s="379"/>
      <c r="E25" s="2253"/>
      <c r="F25" s="380"/>
      <c r="G25" s="381"/>
      <c r="H25" s="139">
        <f t="shared" si="1"/>
        <v>0</v>
      </c>
      <c r="J25" s="2" t="s">
        <v>461</v>
      </c>
      <c r="O25" s="31" t="s">
        <v>613</v>
      </c>
    </row>
    <row r="26" spans="4:30" ht="11.1" customHeight="1">
      <c r="D26" s="379"/>
      <c r="E26" s="2253"/>
      <c r="F26" s="380"/>
      <c r="G26" s="381"/>
      <c r="H26" s="139">
        <f t="shared" si="1"/>
        <v>0</v>
      </c>
      <c r="L26" s="3" t="s">
        <v>21</v>
      </c>
      <c r="N26" s="3" t="s">
        <v>604</v>
      </c>
      <c r="O26" s="36">
        <f>$AD$19</f>
        <v>1.78</v>
      </c>
      <c r="P26" s="3" t="s">
        <v>605</v>
      </c>
      <c r="AC26" s="3" t="s">
        <v>606</v>
      </c>
      <c r="AD26" s="39">
        <f>O26</f>
        <v>1.78</v>
      </c>
    </row>
    <row r="27" spans="4:30" ht="11.1" customHeight="1">
      <c r="D27" s="379"/>
      <c r="E27" s="2253"/>
      <c r="F27" s="380"/>
      <c r="G27" s="381"/>
      <c r="H27" s="139">
        <f t="shared" si="1"/>
        <v>0</v>
      </c>
    </row>
    <row r="28" spans="4:30" ht="11.1" customHeight="1">
      <c r="D28" s="184"/>
      <c r="E28" s="2253"/>
      <c r="F28" s="61"/>
      <c r="G28" s="145"/>
      <c r="H28" s="139">
        <f t="shared" si="1"/>
        <v>0</v>
      </c>
      <c r="J28" s="2" t="str">
        <f>IF(W3="仮置有り","□As殻Co殻運搬処理（仮置場～処分地）","□As殻Co殻運搬処理（現場～処分地）")</f>
        <v>□As殻Co殻運搬処理（現場～処分地）</v>
      </c>
    </row>
    <row r="29" spans="4:30" ht="11.1" customHeight="1">
      <c r="D29" s="185"/>
      <c r="E29" s="2254"/>
      <c r="F29" s="137"/>
      <c r="G29" s="146"/>
      <c r="H29" s="140">
        <f>ROUND(F29*G29,2)</f>
        <v>0</v>
      </c>
      <c r="K29" s="2" t="s">
        <v>22</v>
      </c>
      <c r="O29" s="31" t="s">
        <v>603</v>
      </c>
      <c r="S29" s="31" t="s">
        <v>607</v>
      </c>
      <c r="U29" s="2250" t="s">
        <v>602</v>
      </c>
      <c r="V29" s="2250"/>
      <c r="W29" s="14" t="str">
        <f>W3</f>
        <v>仮置無し</v>
      </c>
      <c r="X29" s="40" t="s">
        <v>149</v>
      </c>
    </row>
    <row r="30" spans="4:30" ht="11.1" customHeight="1">
      <c r="D30" s="2262" t="s">
        <v>240</v>
      </c>
      <c r="E30" s="2263"/>
      <c r="F30" s="2263"/>
      <c r="G30" s="2263"/>
      <c r="H30" s="72">
        <f>SUM(H18:H29)</f>
        <v>0.02</v>
      </c>
      <c r="L30" s="3" t="s">
        <v>578</v>
      </c>
      <c r="N30" s="3" t="s">
        <v>604</v>
      </c>
      <c r="O30" s="36">
        <f>IF($W$3="仮置無し",0,$H$17)</f>
        <v>0</v>
      </c>
      <c r="P30" s="3" t="s">
        <v>605</v>
      </c>
      <c r="Q30" s="3" t="s">
        <v>615</v>
      </c>
      <c r="R30" s="3" t="s">
        <v>604</v>
      </c>
      <c r="S30" s="36">
        <f>IF($W$3="仮置無し",0,$H$30)</f>
        <v>0</v>
      </c>
      <c r="T30" s="3" t="s">
        <v>605</v>
      </c>
      <c r="AC30" s="3" t="s">
        <v>606</v>
      </c>
      <c r="AD30" s="39">
        <f>O30+S30</f>
        <v>0</v>
      </c>
    </row>
    <row r="31" spans="4:30" ht="11.1" customHeight="1">
      <c r="D31" s="183"/>
      <c r="E31" s="2252" t="s">
        <v>576</v>
      </c>
      <c r="F31" s="59"/>
      <c r="G31" s="144"/>
      <c r="H31" s="138">
        <f t="shared" ref="H31:H41" si="2">ROUND(F31*G31,2)</f>
        <v>0</v>
      </c>
      <c r="M31" s="4"/>
      <c r="O31" s="31" t="s">
        <v>608</v>
      </c>
    </row>
    <row r="32" spans="4:30" ht="11.1" customHeight="1">
      <c r="D32" s="379"/>
      <c r="E32" s="2253"/>
      <c r="F32" s="380"/>
      <c r="G32" s="381"/>
      <c r="H32" s="139">
        <f t="shared" si="2"/>
        <v>0</v>
      </c>
      <c r="L32" s="3" t="s">
        <v>576</v>
      </c>
      <c r="M32" s="4"/>
      <c r="N32" s="3" t="s">
        <v>604</v>
      </c>
      <c r="O32" s="36">
        <f>IF($W$3="仮置無し",0,$H$43)</f>
        <v>0</v>
      </c>
      <c r="P32" s="3" t="s">
        <v>605</v>
      </c>
      <c r="S32" s="36"/>
      <c r="AC32" s="3" t="s">
        <v>606</v>
      </c>
      <c r="AD32" s="39">
        <f>O32</f>
        <v>0</v>
      </c>
    </row>
    <row r="33" spans="3:30" ht="11.1" customHeight="1">
      <c r="D33" s="379"/>
      <c r="E33" s="2253"/>
      <c r="F33" s="380"/>
      <c r="G33" s="381"/>
      <c r="H33" s="139">
        <f t="shared" si="2"/>
        <v>0</v>
      </c>
      <c r="K33" s="2" t="s">
        <v>448</v>
      </c>
      <c r="O33" s="31" t="s">
        <v>603</v>
      </c>
    </row>
    <row r="34" spans="3:30" ht="11.1" customHeight="1">
      <c r="D34" s="379"/>
      <c r="E34" s="2253"/>
      <c r="F34" s="380"/>
      <c r="G34" s="381"/>
      <c r="H34" s="139">
        <f t="shared" si="2"/>
        <v>0</v>
      </c>
      <c r="L34" s="3" t="s">
        <v>137</v>
      </c>
      <c r="N34" s="3" t="s">
        <v>604</v>
      </c>
      <c r="O34" s="36">
        <f>$H$17</f>
        <v>0.12</v>
      </c>
      <c r="P34" s="3" t="s">
        <v>605</v>
      </c>
      <c r="AC34" s="3" t="s">
        <v>606</v>
      </c>
      <c r="AD34" s="39">
        <f>O34</f>
        <v>0.12</v>
      </c>
    </row>
    <row r="35" spans="3:30" ht="11.1" customHeight="1">
      <c r="D35" s="379"/>
      <c r="E35" s="2253"/>
      <c r="F35" s="380"/>
      <c r="G35" s="381"/>
      <c r="H35" s="139">
        <f t="shared" si="2"/>
        <v>0</v>
      </c>
      <c r="O35" s="31" t="s">
        <v>607</v>
      </c>
    </row>
    <row r="36" spans="3:30" ht="11.1" customHeight="1">
      <c r="D36" s="379"/>
      <c r="E36" s="2253"/>
      <c r="F36" s="380"/>
      <c r="G36" s="381"/>
      <c r="H36" s="139">
        <f t="shared" si="2"/>
        <v>0</v>
      </c>
      <c r="L36" s="3" t="s">
        <v>140</v>
      </c>
      <c r="N36" s="3" t="s">
        <v>604</v>
      </c>
      <c r="O36" s="36">
        <f>$H$30</f>
        <v>0.02</v>
      </c>
      <c r="P36" s="3" t="s">
        <v>605</v>
      </c>
      <c r="AC36" s="3" t="s">
        <v>606</v>
      </c>
      <c r="AD36" s="39">
        <f>O36</f>
        <v>0.02</v>
      </c>
    </row>
    <row r="37" spans="3:30" ht="11.1" customHeight="1">
      <c r="D37" s="379"/>
      <c r="E37" s="2253"/>
      <c r="F37" s="380"/>
      <c r="G37" s="381"/>
      <c r="H37" s="139">
        <f t="shared" si="2"/>
        <v>0</v>
      </c>
      <c r="O37" s="31" t="s">
        <v>608</v>
      </c>
    </row>
    <row r="38" spans="3:30" ht="11.1" customHeight="1">
      <c r="D38" s="379"/>
      <c r="E38" s="2253"/>
      <c r="F38" s="380"/>
      <c r="G38" s="381"/>
      <c r="H38" s="139">
        <f t="shared" si="2"/>
        <v>0</v>
      </c>
      <c r="L38" s="3" t="s">
        <v>576</v>
      </c>
      <c r="N38" s="3" t="s">
        <v>604</v>
      </c>
      <c r="O38" s="36">
        <f>$H$43</f>
        <v>0</v>
      </c>
      <c r="P38" s="3" t="s">
        <v>605</v>
      </c>
      <c r="S38" s="36"/>
      <c r="AC38" s="3" t="s">
        <v>606</v>
      </c>
      <c r="AD38" s="39">
        <f>O38</f>
        <v>0</v>
      </c>
    </row>
    <row r="39" spans="3:30" ht="11.1" customHeight="1">
      <c r="D39" s="379"/>
      <c r="E39" s="2253"/>
      <c r="F39" s="380"/>
      <c r="G39" s="381"/>
      <c r="H39" s="139">
        <f t="shared" si="2"/>
        <v>0</v>
      </c>
    </row>
    <row r="40" spans="3:30" ht="11.1" customHeight="1">
      <c r="D40" s="379"/>
      <c r="E40" s="2253"/>
      <c r="F40" s="380"/>
      <c r="G40" s="381"/>
      <c r="H40" s="139">
        <f t="shared" si="2"/>
        <v>0</v>
      </c>
      <c r="J40" s="2" t="s">
        <v>450</v>
      </c>
    </row>
    <row r="41" spans="3:30" ht="11.1" customHeight="1">
      <c r="D41" s="184"/>
      <c r="E41" s="2253"/>
      <c r="F41" s="61"/>
      <c r="G41" s="145"/>
      <c r="H41" s="139">
        <f t="shared" si="2"/>
        <v>0</v>
      </c>
      <c r="K41" s="2" t="s">
        <v>449</v>
      </c>
      <c r="M41" s="4"/>
      <c r="O41" s="31" t="s">
        <v>614</v>
      </c>
    </row>
    <row r="42" spans="3:30" ht="11.1" customHeight="1">
      <c r="D42" s="185"/>
      <c r="E42" s="2254"/>
      <c r="F42" s="137"/>
      <c r="G42" s="146"/>
      <c r="H42" s="140">
        <f>ROUND(F42*G42,2)</f>
        <v>0</v>
      </c>
      <c r="L42" s="3" t="s">
        <v>144</v>
      </c>
      <c r="M42" s="4"/>
      <c r="N42" s="3" t="s">
        <v>604</v>
      </c>
      <c r="O42" s="36">
        <f>$AD$21</f>
        <v>0.24</v>
      </c>
      <c r="P42" s="3" t="s">
        <v>605</v>
      </c>
      <c r="AC42" s="3" t="s">
        <v>606</v>
      </c>
      <c r="AD42" s="39">
        <f>O42</f>
        <v>0.24</v>
      </c>
    </row>
    <row r="43" spans="3:30" ht="11.1" customHeight="1" thickBot="1">
      <c r="D43" s="2264" t="s">
        <v>241</v>
      </c>
      <c r="E43" s="2265"/>
      <c r="F43" s="2265"/>
      <c r="G43" s="2265"/>
      <c r="H43" s="76">
        <f>SUM(H31:H42)</f>
        <v>0</v>
      </c>
      <c r="K43" s="2" t="s">
        <v>452</v>
      </c>
      <c r="O43" s="31" t="s">
        <v>614</v>
      </c>
    </row>
    <row r="44" spans="3:30" ht="11.1" customHeight="1">
      <c r="D44" s="31"/>
      <c r="E44" s="31"/>
      <c r="F44" s="31"/>
      <c r="G44" s="31"/>
      <c r="H44" s="31"/>
      <c r="L44" s="3" t="s">
        <v>144</v>
      </c>
      <c r="N44" s="3" t="s">
        <v>604</v>
      </c>
      <c r="O44" s="36">
        <f>$AD$21</f>
        <v>0.24</v>
      </c>
      <c r="P44" s="3" t="s">
        <v>605</v>
      </c>
      <c r="S44" s="36"/>
      <c r="AC44" s="3" t="s">
        <v>606</v>
      </c>
      <c r="AD44" s="39">
        <f>O44</f>
        <v>0.24</v>
      </c>
    </row>
    <row r="45" spans="3:30" ht="11.1" customHeight="1" thickBot="1">
      <c r="C45" s="2" t="s">
        <v>495</v>
      </c>
    </row>
    <row r="46" spans="3:30" ht="11.1" customHeight="1">
      <c r="D46" s="2256" t="s">
        <v>496</v>
      </c>
      <c r="E46" s="2257"/>
      <c r="F46" s="2257"/>
      <c r="G46" s="2257"/>
      <c r="H46" s="485">
        <f>SUM('試掘（舗50'!S32,'試掘（舗50'!AK44)</f>
        <v>0.3</v>
      </c>
    </row>
    <row r="47" spans="3:30" ht="11.1" customHeight="1" thickBot="1">
      <c r="D47" s="2258" t="s">
        <v>494</v>
      </c>
      <c r="E47" s="2259"/>
      <c r="F47" s="2259"/>
      <c r="G47" s="2259"/>
      <c r="H47" s="13">
        <f>SUM('試掘（舗50'!S39,'試掘（舗50'!AK45)</f>
        <v>0.08</v>
      </c>
    </row>
    <row r="56" spans="23:23" ht="11.1" customHeight="1">
      <c r="W56" s="36"/>
    </row>
  </sheetData>
  <mergeCells count="14">
    <mergeCell ref="D46:G46"/>
    <mergeCell ref="D47:G47"/>
    <mergeCell ref="D17:G17"/>
    <mergeCell ref="E18:E29"/>
    <mergeCell ref="U29:V29"/>
    <mergeCell ref="D30:G30"/>
    <mergeCell ref="E31:E42"/>
    <mergeCell ref="D43:G43"/>
    <mergeCell ref="O1:S1"/>
    <mergeCell ref="T1:AD1"/>
    <mergeCell ref="U3:V3"/>
    <mergeCell ref="D4:E4"/>
    <mergeCell ref="E5:E16"/>
    <mergeCell ref="R13:T13"/>
  </mergeCells>
  <phoneticPr fontId="2"/>
  <dataValidations count="1">
    <dataValidation type="list" allowBlank="1" showInputMessage="1" showErrorMessage="1" sqref="W3">
      <formula1>"仮置有り,仮置無し"</formula1>
    </dataValidation>
  </dataValidations>
  <printOptions horizontalCentered="1"/>
  <pageMargins left="0.39370078740157483" right="0.39370078740157483" top="0.78740157480314965" bottom="0.59055118110236227" header="0.51181102362204722" footer="0.51181102362204722"/>
  <pageSetup paperSize="9" scale="94" orientation="landscape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M692"/>
  <sheetViews>
    <sheetView showGridLines="0" showZeros="0" view="pageBreakPreview" zoomScaleNormal="85" zoomScaleSheetLayoutView="100" workbookViewId="0">
      <selection activeCell="H7" sqref="H7"/>
    </sheetView>
  </sheetViews>
  <sheetFormatPr defaultColWidth="0" defaultRowHeight="14.1" customHeight="1"/>
  <cols>
    <col min="1" max="2" width="2.6640625" style="2" customWidth="1"/>
    <col min="3" max="3" width="7.6640625" style="2" customWidth="1"/>
    <col min="4" max="4" width="4.6640625" style="2" customWidth="1"/>
    <col min="5" max="5" width="6.6640625" style="2" customWidth="1"/>
    <col min="6" max="6" width="10.21875" style="2" bestFit="1" customWidth="1"/>
    <col min="7" max="8" width="6.6640625" style="2" customWidth="1"/>
    <col min="9" max="9" width="10.21875" style="2" bestFit="1" customWidth="1"/>
    <col min="10" max="10" width="6.6640625" style="2" customWidth="1"/>
    <col min="11" max="13" width="2.6640625" style="2" customWidth="1"/>
    <col min="14" max="14" width="5.109375" style="2" customWidth="1"/>
    <col min="15" max="16" width="9.6640625" style="2" customWidth="1"/>
    <col min="17" max="17" width="5.109375" style="2" customWidth="1"/>
    <col min="18" max="19" width="9.6640625" style="2" customWidth="1"/>
    <col min="20" max="22" width="2.6640625" style="2" customWidth="1"/>
    <col min="23" max="23" width="7.6640625" style="2" customWidth="1"/>
    <col min="24" max="24" width="4.6640625" style="2" customWidth="1"/>
    <col min="25" max="25" width="6.6640625" style="2" customWidth="1"/>
    <col min="26" max="26" width="10.21875" style="2" bestFit="1" customWidth="1"/>
    <col min="27" max="28" width="6.6640625" style="2" customWidth="1"/>
    <col min="29" max="29" width="10.21875" style="2" bestFit="1" customWidth="1"/>
    <col min="30" max="30" width="6.6640625" style="2" customWidth="1"/>
    <col min="31" max="33" width="2.6640625" style="2" customWidth="1"/>
    <col min="34" max="34" width="5.109375" style="2" customWidth="1"/>
    <col min="35" max="36" width="9.6640625" style="2" customWidth="1"/>
    <col min="37" max="37" width="5.109375" style="2" customWidth="1"/>
    <col min="38" max="39" width="9.6640625" style="2" customWidth="1"/>
    <col min="40" max="40" width="2.6640625" style="2" customWidth="1"/>
    <col min="41" max="16384" width="0" style="2" hidden="1"/>
  </cols>
  <sheetData>
    <row r="1" spans="1:39" ht="25.2" customHeight="1">
      <c r="A1" s="728" t="str">
        <f>IF(AK43="×","■試験掘（φ300）【新設】　舗装復旧積算用集計表","■試験掘（φ300）【新設】　舗装復旧積算用集計表No.1")</f>
        <v>■試験掘（φ300）【新設】　舗装復旧積算用集計表</v>
      </c>
      <c r="L1" s="2190" t="s">
        <v>157</v>
      </c>
      <c r="M1" s="2190"/>
      <c r="N1" s="2190"/>
      <c r="O1" s="2191" t="str">
        <f>表紙!C2</f>
        <v>東白川特2高層配水池揚水管取替工事</v>
      </c>
      <c r="P1" s="2191"/>
      <c r="Q1" s="2191"/>
      <c r="R1" s="2191"/>
      <c r="S1" s="2191"/>
      <c r="U1" s="2192" t="str">
        <f>IF(AK43="×","二枚目使用する時は印刷範囲へ(※掘削延長を入力すると１Pも含め様式変換されます)","■試験掘（φ200～φ300）【新設】　舗装復旧積算用集計表No.2")</f>
        <v>二枚目使用する時は印刷範囲へ(※掘削延長を入力すると１Pも含め様式変換されます)</v>
      </c>
      <c r="V1" s="2192"/>
      <c r="W1" s="2192"/>
      <c r="X1" s="2192"/>
      <c r="Y1" s="2192"/>
      <c r="Z1" s="2192"/>
      <c r="AA1" s="2192"/>
      <c r="AB1" s="2192"/>
      <c r="AC1" s="2192"/>
      <c r="AD1" s="2192"/>
      <c r="AE1" s="2192"/>
      <c r="AF1" s="2190" t="s">
        <v>157</v>
      </c>
      <c r="AG1" s="2190"/>
      <c r="AH1" s="2190"/>
      <c r="AI1" s="2191" t="str">
        <f>表紙!C2</f>
        <v>東白川特2高層配水池揚水管取替工事</v>
      </c>
      <c r="AJ1" s="2191"/>
      <c r="AK1" s="2191"/>
      <c r="AL1" s="2191"/>
      <c r="AM1" s="2191"/>
    </row>
    <row r="2" spans="1:39" ht="14.1" customHeight="1" thickBot="1">
      <c r="B2" s="2" t="str">
        <f>IF(AK43="×","□掘削面積","□掘削面積No.1")</f>
        <v>□掘削面積</v>
      </c>
      <c r="M2" s="2" t="str">
        <f>IF(AK43="×","□舗装切断工","□舗装切断工No.1")</f>
        <v>□舗装切断工</v>
      </c>
      <c r="V2" s="2" t="s">
        <v>464</v>
      </c>
      <c r="AG2" s="2" t="s">
        <v>455</v>
      </c>
    </row>
    <row r="3" spans="1:39" ht="14.1" customHeight="1">
      <c r="C3" s="2193" t="s">
        <v>70</v>
      </c>
      <c r="D3" s="2194"/>
      <c r="E3" s="2195" t="s">
        <v>701</v>
      </c>
      <c r="F3" s="2196"/>
      <c r="G3" s="2197"/>
      <c r="H3" s="2195" t="s">
        <v>703</v>
      </c>
      <c r="I3" s="2196"/>
      <c r="J3" s="2198"/>
      <c r="N3" s="2199" t="s">
        <v>81</v>
      </c>
      <c r="O3" s="2200"/>
      <c r="P3" s="19" t="s">
        <v>66</v>
      </c>
      <c r="Q3" s="2199" t="s">
        <v>81</v>
      </c>
      <c r="R3" s="2200"/>
      <c r="S3" s="20" t="s">
        <v>66</v>
      </c>
      <c r="W3" s="2193" t="s">
        <v>70</v>
      </c>
      <c r="X3" s="2194"/>
      <c r="Y3" s="2195" t="s">
        <v>351</v>
      </c>
      <c r="Z3" s="2196"/>
      <c r="AA3" s="2197"/>
      <c r="AB3" s="2195" t="s">
        <v>352</v>
      </c>
      <c r="AC3" s="2196"/>
      <c r="AD3" s="2198"/>
      <c r="AH3" s="2199" t="s">
        <v>81</v>
      </c>
      <c r="AI3" s="2200"/>
      <c r="AJ3" s="19" t="s">
        <v>66</v>
      </c>
      <c r="AK3" s="2199" t="s">
        <v>81</v>
      </c>
      <c r="AL3" s="2200"/>
      <c r="AM3" s="20" t="s">
        <v>66</v>
      </c>
    </row>
    <row r="4" spans="1:39" ht="14.1" customHeight="1">
      <c r="C4" s="2201" t="s">
        <v>71</v>
      </c>
      <c r="D4" s="2202"/>
      <c r="E4" s="2203" t="s">
        <v>702</v>
      </c>
      <c r="F4" s="2204"/>
      <c r="G4" s="2205"/>
      <c r="H4" s="2203" t="s">
        <v>702</v>
      </c>
      <c r="I4" s="2204"/>
      <c r="J4" s="2206"/>
      <c r="N4" s="211" t="s">
        <v>56</v>
      </c>
      <c r="O4" s="247" t="s">
        <v>492</v>
      </c>
      <c r="P4" s="230">
        <f>F43+F47+F51+F55+F59+F63</f>
        <v>0</v>
      </c>
      <c r="Q4" s="211" t="s">
        <v>83</v>
      </c>
      <c r="R4" s="247" t="s">
        <v>492</v>
      </c>
      <c r="S4" s="231">
        <f>I43+I47+I51+I55+I59+I63</f>
        <v>0</v>
      </c>
      <c r="W4" s="2201" t="s">
        <v>71</v>
      </c>
      <c r="X4" s="2202"/>
      <c r="Y4" s="2203" t="s">
        <v>361</v>
      </c>
      <c r="Z4" s="2204"/>
      <c r="AA4" s="2205"/>
      <c r="AB4" s="2203" t="s">
        <v>361</v>
      </c>
      <c r="AC4" s="2204"/>
      <c r="AD4" s="2206"/>
      <c r="AH4" s="211" t="s">
        <v>56</v>
      </c>
      <c r="AI4" s="247" t="s">
        <v>492</v>
      </c>
      <c r="AJ4" s="230">
        <f>Z43+Z47+Z51+Z55+Z59+Z63</f>
        <v>0</v>
      </c>
      <c r="AK4" s="211" t="s">
        <v>83</v>
      </c>
      <c r="AL4" s="247" t="s">
        <v>492</v>
      </c>
      <c r="AM4" s="231">
        <f>AC43+AC47+AC51+AC55+AC59+AC63</f>
        <v>0</v>
      </c>
    </row>
    <row r="5" spans="1:39" ht="14.1" customHeight="1">
      <c r="C5" s="2201" t="s">
        <v>3</v>
      </c>
      <c r="D5" s="2207"/>
      <c r="E5" s="2208" t="s">
        <v>5</v>
      </c>
      <c r="F5" s="2209"/>
      <c r="G5" s="2210"/>
      <c r="H5" s="2208" t="s">
        <v>4</v>
      </c>
      <c r="I5" s="2209"/>
      <c r="J5" s="2211"/>
      <c r="N5" s="212" t="s">
        <v>56</v>
      </c>
      <c r="O5" s="248" t="s">
        <v>493</v>
      </c>
      <c r="P5" s="234">
        <f>F44+F48+F52+F56+F60+F64</f>
        <v>0</v>
      </c>
      <c r="Q5" s="212" t="s">
        <v>83</v>
      </c>
      <c r="R5" s="248" t="s">
        <v>493</v>
      </c>
      <c r="S5" s="235">
        <f>I44+I48+I52+I56+I60+I64</f>
        <v>0</v>
      </c>
      <c r="W5" s="2201" t="s">
        <v>3</v>
      </c>
      <c r="X5" s="2207"/>
      <c r="Y5" s="2208" t="s">
        <v>5</v>
      </c>
      <c r="Z5" s="2209"/>
      <c r="AA5" s="2210"/>
      <c r="AB5" s="2208" t="s">
        <v>4</v>
      </c>
      <c r="AC5" s="2209"/>
      <c r="AD5" s="2211"/>
      <c r="AH5" s="212" t="s">
        <v>56</v>
      </c>
      <c r="AI5" s="248" t="s">
        <v>493</v>
      </c>
      <c r="AJ5" s="234">
        <f>Z44+Z48+Z52+Z56+Z60+Z64</f>
        <v>0</v>
      </c>
      <c r="AK5" s="212" t="s">
        <v>83</v>
      </c>
      <c r="AL5" s="248" t="s">
        <v>493</v>
      </c>
      <c r="AM5" s="235">
        <f>AC44+AC48+AC52+AC56+AC60+AC64</f>
        <v>0</v>
      </c>
    </row>
    <row r="6" spans="1:39" ht="14.1" customHeight="1">
      <c r="C6" s="2201" t="s">
        <v>59</v>
      </c>
      <c r="D6" s="2202"/>
      <c r="E6" s="2208" t="s">
        <v>74</v>
      </c>
      <c r="F6" s="2209"/>
      <c r="G6" s="2210"/>
      <c r="H6" s="2208" t="s">
        <v>74</v>
      </c>
      <c r="I6" s="2209"/>
      <c r="J6" s="2211"/>
      <c r="N6" s="212" t="s">
        <v>56</v>
      </c>
      <c r="O6" s="248" t="s">
        <v>80</v>
      </c>
      <c r="P6" s="234">
        <f>F45+F49+F53+F57+F61+F65</f>
        <v>0</v>
      </c>
      <c r="Q6" s="383"/>
      <c r="R6" s="478"/>
      <c r="S6" s="479"/>
      <c r="W6" s="2201" t="s">
        <v>59</v>
      </c>
      <c r="X6" s="2202"/>
      <c r="Y6" s="2208" t="s">
        <v>74</v>
      </c>
      <c r="Z6" s="2209"/>
      <c r="AA6" s="2210"/>
      <c r="AB6" s="2208" t="s">
        <v>74</v>
      </c>
      <c r="AC6" s="2209"/>
      <c r="AD6" s="2211"/>
      <c r="AH6" s="212" t="s">
        <v>56</v>
      </c>
      <c r="AI6" s="248" t="s">
        <v>80</v>
      </c>
      <c r="AJ6" s="234">
        <f>Z45+Z49+Z53+Z57+Z61+Z65</f>
        <v>0</v>
      </c>
      <c r="AK6" s="383"/>
      <c r="AL6" s="478"/>
      <c r="AM6" s="479"/>
    </row>
    <row r="7" spans="1:39" ht="14.1" customHeight="1" thickBot="1">
      <c r="C7" s="2201" t="s">
        <v>0</v>
      </c>
      <c r="D7" s="2207"/>
      <c r="E7" s="300"/>
      <c r="F7" s="301">
        <v>20</v>
      </c>
      <c r="G7" s="302">
        <f>ROUNDUP(E7/F7,0)</f>
        <v>0</v>
      </c>
      <c r="H7" s="300"/>
      <c r="I7" s="301">
        <v>20</v>
      </c>
      <c r="J7" s="303">
        <f>ROUNDUP(H7/I7,0)</f>
        <v>0</v>
      </c>
      <c r="N7" s="378"/>
      <c r="O7" s="416"/>
      <c r="P7" s="417"/>
      <c r="Q7" s="378"/>
      <c r="R7" s="474"/>
      <c r="S7" s="476"/>
      <c r="W7" s="2201" t="s">
        <v>0</v>
      </c>
      <c r="X7" s="2207"/>
      <c r="Y7" s="300"/>
      <c r="Z7" s="301">
        <v>20</v>
      </c>
      <c r="AA7" s="302">
        <f>ROUNDUP(Y7/Z7,0)</f>
        <v>0</v>
      </c>
      <c r="AB7" s="300"/>
      <c r="AC7" s="301">
        <v>20</v>
      </c>
      <c r="AD7" s="303">
        <f>ROUNDUP(AB7/AC7,0)</f>
        <v>0</v>
      </c>
      <c r="AH7" s="378"/>
      <c r="AI7" s="474"/>
      <c r="AJ7" s="475"/>
      <c r="AK7" s="378"/>
      <c r="AL7" s="474"/>
      <c r="AM7" s="476"/>
    </row>
    <row r="8" spans="1:39" ht="14.1" customHeight="1">
      <c r="C8" s="2212" t="s">
        <v>1</v>
      </c>
      <c r="D8" s="2213"/>
      <c r="E8" s="304">
        <f>G7</f>
        <v>0</v>
      </c>
      <c r="F8" s="727">
        <v>0.7</v>
      </c>
      <c r="G8" s="241">
        <f>ROUND(E8*F8,2)</f>
        <v>0</v>
      </c>
      <c r="H8" s="304">
        <f>J7</f>
        <v>0</v>
      </c>
      <c r="I8" s="727">
        <v>0.7</v>
      </c>
      <c r="J8" s="209">
        <f>ROUND(H8*I8,2)</f>
        <v>0</v>
      </c>
      <c r="N8" s="31"/>
      <c r="O8" s="31"/>
      <c r="P8" s="31"/>
      <c r="Q8" s="31"/>
      <c r="R8" s="31"/>
      <c r="S8" s="31"/>
      <c r="W8" s="2212" t="s">
        <v>1</v>
      </c>
      <c r="X8" s="2213"/>
      <c r="Y8" s="304">
        <f>AA7</f>
        <v>0</v>
      </c>
      <c r="Z8" s="727">
        <v>0.7</v>
      </c>
      <c r="AA8" s="241">
        <f>ROUND(Y8*Z8,2)</f>
        <v>0</v>
      </c>
      <c r="AB8" s="304">
        <f>AD7</f>
        <v>0</v>
      </c>
      <c r="AC8" s="727">
        <v>0.7</v>
      </c>
      <c r="AD8" s="209">
        <f>ROUND(AB8*AC8,2)</f>
        <v>0</v>
      </c>
      <c r="AH8" s="31"/>
      <c r="AI8" s="31"/>
      <c r="AJ8" s="31"/>
      <c r="AK8" s="31"/>
      <c r="AL8" s="31"/>
      <c r="AM8" s="31"/>
    </row>
    <row r="9" spans="1:39" ht="14.1" customHeight="1" thickBot="1">
      <c r="C9" s="2201" t="s">
        <v>75</v>
      </c>
      <c r="D9" s="2202"/>
      <c r="E9" s="2214">
        <f>SUM(G8:G8)</f>
        <v>0</v>
      </c>
      <c r="F9" s="2202"/>
      <c r="G9" s="2207"/>
      <c r="H9" s="2214">
        <f>SUM(J8:J8)</f>
        <v>0</v>
      </c>
      <c r="I9" s="2202"/>
      <c r="J9" s="2215"/>
      <c r="M9" s="2" t="str">
        <f>IF(AK43="×","□舗装版破砕工（人力）","□舗装版破砕工（人力）No.1")</f>
        <v>□舗装版破砕工（人力）</v>
      </c>
      <c r="N9" s="31"/>
      <c r="O9" s="31"/>
      <c r="P9" s="31"/>
      <c r="Q9" s="31"/>
      <c r="R9" s="31"/>
      <c r="S9" s="31"/>
      <c r="W9" s="2201" t="s">
        <v>75</v>
      </c>
      <c r="X9" s="2202"/>
      <c r="Y9" s="2214">
        <f>SUM(AA8:AA8)</f>
        <v>0</v>
      </c>
      <c r="Z9" s="2202"/>
      <c r="AA9" s="2207"/>
      <c r="AB9" s="2214">
        <f>SUM(AD8:AD8)</f>
        <v>0</v>
      </c>
      <c r="AC9" s="2202"/>
      <c r="AD9" s="2215"/>
      <c r="AG9" s="2" t="s">
        <v>463</v>
      </c>
      <c r="AH9" s="31"/>
      <c r="AI9" s="31"/>
      <c r="AJ9" s="31"/>
      <c r="AK9" s="31"/>
      <c r="AL9" s="31"/>
      <c r="AM9" s="31"/>
    </row>
    <row r="10" spans="1:39" ht="14.1" customHeight="1">
      <c r="C10" s="2201" t="s">
        <v>76</v>
      </c>
      <c r="D10" s="2202"/>
      <c r="E10" s="2208" t="s">
        <v>77</v>
      </c>
      <c r="F10" s="2209"/>
      <c r="G10" s="2210"/>
      <c r="H10" s="2208" t="s">
        <v>77</v>
      </c>
      <c r="I10" s="2209"/>
      <c r="J10" s="2211"/>
      <c r="N10" s="2199" t="s">
        <v>81</v>
      </c>
      <c r="O10" s="2200"/>
      <c r="P10" s="19" t="s">
        <v>66</v>
      </c>
      <c r="Q10" s="2199" t="s">
        <v>81</v>
      </c>
      <c r="R10" s="2200"/>
      <c r="S10" s="20" t="s">
        <v>66</v>
      </c>
      <c r="W10" s="2201" t="s">
        <v>76</v>
      </c>
      <c r="X10" s="2202"/>
      <c r="Y10" s="2208" t="s">
        <v>77</v>
      </c>
      <c r="Z10" s="2209"/>
      <c r="AA10" s="2210"/>
      <c r="AB10" s="2208" t="s">
        <v>77</v>
      </c>
      <c r="AC10" s="2209"/>
      <c r="AD10" s="2211"/>
      <c r="AH10" s="2199" t="s">
        <v>81</v>
      </c>
      <c r="AI10" s="2200"/>
      <c r="AJ10" s="19" t="s">
        <v>66</v>
      </c>
      <c r="AK10" s="2199" t="s">
        <v>81</v>
      </c>
      <c r="AL10" s="2200"/>
      <c r="AM10" s="20" t="s">
        <v>66</v>
      </c>
    </row>
    <row r="11" spans="1:39" ht="14.1" customHeight="1">
      <c r="C11" s="2201"/>
      <c r="D11" s="2202"/>
      <c r="E11" s="2216">
        <v>10</v>
      </c>
      <c r="F11" s="2217"/>
      <c r="G11" s="2218"/>
      <c r="H11" s="2216">
        <v>4</v>
      </c>
      <c r="I11" s="2217"/>
      <c r="J11" s="2219"/>
      <c r="N11" s="263" t="s">
        <v>77</v>
      </c>
      <c r="O11" s="358" t="str">
        <f t="shared" ref="O11:O16" si="0">IF(MAX($E$381:$E$420)&lt;ROW()-10,"",INDEX($D$381:$D$420,MATCH(ROW()-10,$E$381:$E$420,0),1))</f>
        <v/>
      </c>
      <c r="P11" s="224">
        <f t="shared" ref="P11:P16" si="1">SUMIF($D$381:$D$420,O11,$F$381:$F$420)</f>
        <v>0</v>
      </c>
      <c r="Q11" s="263" t="s">
        <v>82</v>
      </c>
      <c r="R11" s="261" t="str">
        <f t="shared" ref="R11:R16" si="2">IF(MAX($G$381:$G$420)&lt;ROW()-10,"",INDEX($D$381:$D$420,MATCH(ROW()-10,$G$381:$G$420,0),1))</f>
        <v/>
      </c>
      <c r="S11" s="225">
        <f t="shared" ref="S11:S16" si="3">SUMIF($D$381:$D$420,R11,$H$381:$H$420)</f>
        <v>0</v>
      </c>
      <c r="W11" s="2201"/>
      <c r="X11" s="2202"/>
      <c r="Y11" s="2216">
        <v>10</v>
      </c>
      <c r="Z11" s="2217"/>
      <c r="AA11" s="2218"/>
      <c r="AB11" s="2216">
        <v>4</v>
      </c>
      <c r="AC11" s="2217"/>
      <c r="AD11" s="2219"/>
      <c r="AH11" s="263" t="s">
        <v>77</v>
      </c>
      <c r="AI11" s="358" t="str">
        <f t="shared" ref="AI11:AI16" si="4">IF(MAX($Y$381:$Y$420)&lt;ROW()-10,"",INDEX($X$381:$X$420,MATCH(ROW()-10,$Y$381:$Y$420,0),1))</f>
        <v/>
      </c>
      <c r="AJ11" s="224">
        <f t="shared" ref="AJ11:AJ16" si="5">SUMIF($X$381:$X$420,AI11,$Z$381:$Z$420)</f>
        <v>0</v>
      </c>
      <c r="AK11" s="263" t="s">
        <v>82</v>
      </c>
      <c r="AL11" s="261" t="str">
        <f t="shared" ref="AL11:AL16" si="6">IF(MAX($AA$381:$AA$420)&lt;ROW()-10,"",INDEX($X$381:$X$420,MATCH(ROW()-10,$AA$381:$AA$420,0),1))</f>
        <v/>
      </c>
      <c r="AM11" s="225">
        <f t="shared" ref="AM11:AM16" si="7">SUMIF($X$381:$X$420,AL11,$AB$381:$AB$420)</f>
        <v>0</v>
      </c>
    </row>
    <row r="12" spans="1:39" ht="14.1" customHeight="1">
      <c r="C12" s="2201" t="s">
        <v>87</v>
      </c>
      <c r="D12" s="2207"/>
      <c r="E12" s="2208" t="s">
        <v>372</v>
      </c>
      <c r="F12" s="2209"/>
      <c r="G12" s="2210"/>
      <c r="H12" s="2208"/>
      <c r="I12" s="2209"/>
      <c r="J12" s="2211"/>
      <c r="N12" s="264" t="s">
        <v>77</v>
      </c>
      <c r="O12" s="357" t="str">
        <f t="shared" si="0"/>
        <v/>
      </c>
      <c r="P12" s="226">
        <f t="shared" si="1"/>
        <v>0</v>
      </c>
      <c r="Q12" s="264" t="s">
        <v>82</v>
      </c>
      <c r="R12" s="262" t="str">
        <f t="shared" si="2"/>
        <v/>
      </c>
      <c r="S12" s="227">
        <f t="shared" si="3"/>
        <v>0</v>
      </c>
      <c r="W12" s="2201" t="s">
        <v>87</v>
      </c>
      <c r="X12" s="2207"/>
      <c r="Y12" s="2208" t="s">
        <v>372</v>
      </c>
      <c r="Z12" s="2209"/>
      <c r="AA12" s="2210"/>
      <c r="AB12" s="2208" t="s">
        <v>372</v>
      </c>
      <c r="AC12" s="2209"/>
      <c r="AD12" s="2211"/>
      <c r="AH12" s="264" t="s">
        <v>77</v>
      </c>
      <c r="AI12" s="357" t="str">
        <f t="shared" si="4"/>
        <v/>
      </c>
      <c r="AJ12" s="226">
        <f t="shared" si="5"/>
        <v>0</v>
      </c>
      <c r="AK12" s="264" t="s">
        <v>82</v>
      </c>
      <c r="AL12" s="262" t="str">
        <f t="shared" si="6"/>
        <v/>
      </c>
      <c r="AM12" s="227">
        <f t="shared" si="7"/>
        <v>0</v>
      </c>
    </row>
    <row r="13" spans="1:39" ht="14.1" customHeight="1">
      <c r="C13" s="2201"/>
      <c r="D13" s="2207"/>
      <c r="E13" s="2216">
        <v>25</v>
      </c>
      <c r="F13" s="2217"/>
      <c r="G13" s="2218"/>
      <c r="H13" s="2216"/>
      <c r="I13" s="2217"/>
      <c r="J13" s="2219"/>
      <c r="N13" s="264" t="s">
        <v>77</v>
      </c>
      <c r="O13" s="357" t="str">
        <f t="shared" si="0"/>
        <v/>
      </c>
      <c r="P13" s="226">
        <f t="shared" si="1"/>
        <v>0</v>
      </c>
      <c r="Q13" s="264" t="s">
        <v>82</v>
      </c>
      <c r="R13" s="262" t="str">
        <f t="shared" si="2"/>
        <v/>
      </c>
      <c r="S13" s="227">
        <f t="shared" si="3"/>
        <v>0</v>
      </c>
      <c r="W13" s="2201"/>
      <c r="X13" s="2207"/>
      <c r="Y13" s="2216">
        <v>25</v>
      </c>
      <c r="Z13" s="2217"/>
      <c r="AA13" s="2218"/>
      <c r="AB13" s="2216">
        <v>10</v>
      </c>
      <c r="AC13" s="2217"/>
      <c r="AD13" s="2219"/>
      <c r="AH13" s="264" t="s">
        <v>77</v>
      </c>
      <c r="AI13" s="357" t="str">
        <f t="shared" si="4"/>
        <v/>
      </c>
      <c r="AJ13" s="226">
        <f t="shared" si="5"/>
        <v>0</v>
      </c>
      <c r="AK13" s="264" t="s">
        <v>82</v>
      </c>
      <c r="AL13" s="262" t="str">
        <f t="shared" si="6"/>
        <v/>
      </c>
      <c r="AM13" s="227">
        <f t="shared" si="7"/>
        <v>0</v>
      </c>
    </row>
    <row r="14" spans="1:39" ht="14.1" customHeight="1" thickBot="1">
      <c r="B14" s="15"/>
      <c r="C14" s="2220" t="s">
        <v>78</v>
      </c>
      <c r="D14" s="2221"/>
      <c r="E14" s="2222">
        <v>5</v>
      </c>
      <c r="F14" s="2223"/>
      <c r="G14" s="2224"/>
      <c r="H14" s="2222">
        <v>4</v>
      </c>
      <c r="I14" s="2223"/>
      <c r="J14" s="2225"/>
      <c r="N14" s="264" t="s">
        <v>77</v>
      </c>
      <c r="O14" s="357" t="str">
        <f t="shared" si="0"/>
        <v/>
      </c>
      <c r="P14" s="226">
        <f t="shared" si="1"/>
        <v>0</v>
      </c>
      <c r="Q14" s="264" t="s">
        <v>82</v>
      </c>
      <c r="R14" s="262" t="str">
        <f t="shared" si="2"/>
        <v/>
      </c>
      <c r="S14" s="227">
        <f t="shared" si="3"/>
        <v>0</v>
      </c>
      <c r="V14" s="15"/>
      <c r="W14" s="2220" t="s">
        <v>78</v>
      </c>
      <c r="X14" s="2221"/>
      <c r="Y14" s="2222">
        <v>5</v>
      </c>
      <c r="Z14" s="2223"/>
      <c r="AA14" s="2224"/>
      <c r="AB14" s="2222">
        <v>4</v>
      </c>
      <c r="AC14" s="2223"/>
      <c r="AD14" s="2225"/>
      <c r="AH14" s="264" t="s">
        <v>77</v>
      </c>
      <c r="AI14" s="357" t="str">
        <f t="shared" si="4"/>
        <v/>
      </c>
      <c r="AJ14" s="226">
        <f t="shared" si="5"/>
        <v>0</v>
      </c>
      <c r="AK14" s="264" t="s">
        <v>82</v>
      </c>
      <c r="AL14" s="262" t="str">
        <f t="shared" si="6"/>
        <v/>
      </c>
      <c r="AM14" s="227">
        <f t="shared" si="7"/>
        <v>0</v>
      </c>
    </row>
    <row r="15" spans="1:39" ht="14.1" customHeight="1">
      <c r="B15" s="15"/>
      <c r="C15" s="2193" t="s">
        <v>70</v>
      </c>
      <c r="D15" s="2194"/>
      <c r="E15" s="2195"/>
      <c r="F15" s="2196"/>
      <c r="G15" s="2197"/>
      <c r="H15" s="2195"/>
      <c r="I15" s="2196"/>
      <c r="J15" s="2198"/>
      <c r="N15" s="264" t="s">
        <v>77</v>
      </c>
      <c r="O15" s="357" t="str">
        <f t="shared" si="0"/>
        <v/>
      </c>
      <c r="P15" s="226">
        <f t="shared" si="1"/>
        <v>0</v>
      </c>
      <c r="Q15" s="264" t="s">
        <v>82</v>
      </c>
      <c r="R15" s="262" t="str">
        <f t="shared" si="2"/>
        <v/>
      </c>
      <c r="S15" s="227">
        <f t="shared" si="3"/>
        <v>0</v>
      </c>
      <c r="V15" s="15"/>
      <c r="W15" s="2193" t="s">
        <v>70</v>
      </c>
      <c r="X15" s="2194"/>
      <c r="Y15" s="2195" t="s">
        <v>350</v>
      </c>
      <c r="Z15" s="2196"/>
      <c r="AA15" s="2197"/>
      <c r="AB15" s="2195"/>
      <c r="AC15" s="2196"/>
      <c r="AD15" s="2198"/>
      <c r="AH15" s="264" t="s">
        <v>77</v>
      </c>
      <c r="AI15" s="357" t="str">
        <f t="shared" si="4"/>
        <v/>
      </c>
      <c r="AJ15" s="226">
        <f t="shared" si="5"/>
        <v>0</v>
      </c>
      <c r="AK15" s="264" t="s">
        <v>82</v>
      </c>
      <c r="AL15" s="262" t="str">
        <f t="shared" si="6"/>
        <v/>
      </c>
      <c r="AM15" s="227">
        <f t="shared" si="7"/>
        <v>0</v>
      </c>
    </row>
    <row r="16" spans="1:39" ht="14.1" customHeight="1">
      <c r="B16" s="15"/>
      <c r="C16" s="2201" t="s">
        <v>71</v>
      </c>
      <c r="D16" s="2202"/>
      <c r="E16" s="2203"/>
      <c r="F16" s="2204"/>
      <c r="G16" s="2205"/>
      <c r="H16" s="2203"/>
      <c r="I16" s="2204"/>
      <c r="J16" s="2206"/>
      <c r="N16" s="264" t="s">
        <v>77</v>
      </c>
      <c r="O16" s="357" t="str">
        <f t="shared" si="0"/>
        <v/>
      </c>
      <c r="P16" s="226">
        <f t="shared" si="1"/>
        <v>0</v>
      </c>
      <c r="Q16" s="264" t="s">
        <v>82</v>
      </c>
      <c r="R16" s="262" t="str">
        <f t="shared" si="2"/>
        <v/>
      </c>
      <c r="S16" s="227">
        <f t="shared" si="3"/>
        <v>0</v>
      </c>
      <c r="V16" s="15"/>
      <c r="W16" s="2201" t="s">
        <v>71</v>
      </c>
      <c r="X16" s="2202"/>
      <c r="Y16" s="2203" t="s">
        <v>361</v>
      </c>
      <c r="Z16" s="2204"/>
      <c r="AA16" s="2205"/>
      <c r="AB16" s="2203"/>
      <c r="AC16" s="2204"/>
      <c r="AD16" s="2206"/>
      <c r="AH16" s="264" t="s">
        <v>77</v>
      </c>
      <c r="AI16" s="357" t="str">
        <f t="shared" si="4"/>
        <v/>
      </c>
      <c r="AJ16" s="226">
        <f t="shared" si="5"/>
        <v>0</v>
      </c>
      <c r="AK16" s="264" t="s">
        <v>82</v>
      </c>
      <c r="AL16" s="262" t="str">
        <f t="shared" si="6"/>
        <v/>
      </c>
      <c r="AM16" s="227">
        <f t="shared" si="7"/>
        <v>0</v>
      </c>
    </row>
    <row r="17" spans="3:39" ht="14.1" customHeight="1" thickBot="1">
      <c r="C17" s="2201" t="s">
        <v>3</v>
      </c>
      <c r="D17" s="2207"/>
      <c r="E17" s="2208"/>
      <c r="F17" s="2209"/>
      <c r="G17" s="2210"/>
      <c r="H17" s="2208"/>
      <c r="I17" s="2209"/>
      <c r="J17" s="2211"/>
      <c r="N17" s="378"/>
      <c r="O17" s="522"/>
      <c r="P17" s="523"/>
      <c r="Q17" s="378"/>
      <c r="R17" s="522"/>
      <c r="S17" s="524"/>
      <c r="W17" s="2201" t="s">
        <v>3</v>
      </c>
      <c r="X17" s="2207"/>
      <c r="Y17" s="2208" t="s">
        <v>5</v>
      </c>
      <c r="Z17" s="2209"/>
      <c r="AA17" s="2210"/>
      <c r="AB17" s="2208"/>
      <c r="AC17" s="2209"/>
      <c r="AD17" s="2211"/>
      <c r="AH17" s="383"/>
      <c r="AI17" s="411"/>
      <c r="AJ17" s="436"/>
      <c r="AK17" s="383"/>
      <c r="AL17" s="411"/>
      <c r="AM17" s="408"/>
    </row>
    <row r="18" spans="3:39" ht="14.1" customHeight="1" thickBot="1">
      <c r="C18" s="2201" t="s">
        <v>59</v>
      </c>
      <c r="D18" s="2207"/>
      <c r="E18" s="2208"/>
      <c r="F18" s="2209"/>
      <c r="G18" s="2210"/>
      <c r="H18" s="2208"/>
      <c r="I18" s="2209"/>
      <c r="J18" s="2211"/>
      <c r="N18" s="31"/>
      <c r="O18" s="31"/>
      <c r="P18" s="31"/>
      <c r="Q18" s="31"/>
      <c r="R18" s="31"/>
      <c r="S18" s="31"/>
      <c r="W18" s="2201" t="s">
        <v>59</v>
      </c>
      <c r="X18" s="2207"/>
      <c r="Y18" s="2208" t="s">
        <v>74</v>
      </c>
      <c r="Z18" s="2209"/>
      <c r="AA18" s="2210"/>
      <c r="AB18" s="2208"/>
      <c r="AC18" s="2209"/>
      <c r="AD18" s="2211"/>
      <c r="AH18" s="378"/>
      <c r="AI18" s="412"/>
      <c r="AJ18" s="407"/>
      <c r="AK18" s="378"/>
      <c r="AL18" s="412"/>
      <c r="AM18" s="409"/>
    </row>
    <row r="19" spans="3:39" ht="14.1" customHeight="1" thickBot="1">
      <c r="C19" s="2201" t="s">
        <v>0</v>
      </c>
      <c r="D19" s="2207"/>
      <c r="E19" s="300"/>
      <c r="F19" s="301">
        <v>20</v>
      </c>
      <c r="G19" s="302">
        <f>ROUNDUP(E19/F19,0)</f>
        <v>0</v>
      </c>
      <c r="H19" s="300"/>
      <c r="I19" s="301">
        <v>20</v>
      </c>
      <c r="J19" s="303">
        <f>ROUNDUP(H19/I19,0)</f>
        <v>0</v>
      </c>
      <c r="M19" s="2" t="s">
        <v>547</v>
      </c>
      <c r="W19" s="2201" t="s">
        <v>0</v>
      </c>
      <c r="X19" s="2207"/>
      <c r="Y19" s="300"/>
      <c r="Z19" s="301">
        <v>20</v>
      </c>
      <c r="AA19" s="302">
        <f>ROUNDUP(Y19/Z19,0)</f>
        <v>0</v>
      </c>
      <c r="AB19" s="300"/>
      <c r="AC19" s="301">
        <v>20</v>
      </c>
      <c r="AD19" s="303">
        <f>ROUNDUP(AB19/AC19,0)</f>
        <v>0</v>
      </c>
      <c r="AH19" s="31"/>
      <c r="AI19" s="31"/>
      <c r="AJ19" s="31"/>
      <c r="AK19" s="31"/>
      <c r="AL19" s="31"/>
      <c r="AM19" s="31"/>
    </row>
    <row r="20" spans="3:39" ht="14.1" customHeight="1">
      <c r="C20" s="2212" t="s">
        <v>1</v>
      </c>
      <c r="D20" s="2213"/>
      <c r="E20" s="304">
        <f>G19</f>
        <v>0</v>
      </c>
      <c r="F20" s="727">
        <v>0.7</v>
      </c>
      <c r="G20" s="241">
        <f>ROUND(E20*F20,2)</f>
        <v>0</v>
      </c>
      <c r="H20" s="304">
        <f>J19</f>
        <v>0</v>
      </c>
      <c r="I20" s="727">
        <v>0.7</v>
      </c>
      <c r="J20" s="209">
        <f>ROUND(H20*I20,2)</f>
        <v>0</v>
      </c>
      <c r="N20" s="2266" t="s">
        <v>373</v>
      </c>
      <c r="O20" s="2166"/>
      <c r="P20" s="348" t="s">
        <v>66</v>
      </c>
      <c r="Q20" s="2266" t="s">
        <v>373</v>
      </c>
      <c r="R20" s="2166"/>
      <c r="S20" s="348" t="s">
        <v>66</v>
      </c>
      <c r="W20" s="2212" t="s">
        <v>1</v>
      </c>
      <c r="X20" s="2213"/>
      <c r="Y20" s="304">
        <f>AA19</f>
        <v>0</v>
      </c>
      <c r="Z20" s="727">
        <v>0.7</v>
      </c>
      <c r="AA20" s="241">
        <f>ROUND(Y20*Z20,2)</f>
        <v>0</v>
      </c>
      <c r="AB20" s="304">
        <f>AD19</f>
        <v>0</v>
      </c>
      <c r="AC20" s="727">
        <v>0.7</v>
      </c>
      <c r="AD20" s="209">
        <f>ROUND(AB20*AC20,2)</f>
        <v>0</v>
      </c>
      <c r="AG20" s="349"/>
      <c r="AH20" s="349"/>
      <c r="AI20" s="349"/>
      <c r="AJ20" s="349"/>
      <c r="AK20" s="349"/>
      <c r="AL20" s="349"/>
      <c r="AM20" s="349"/>
    </row>
    <row r="21" spans="3:39" ht="14.1" customHeight="1">
      <c r="C21" s="2201" t="s">
        <v>75</v>
      </c>
      <c r="D21" s="2202"/>
      <c r="E21" s="2214">
        <f>SUM(G20:G20)</f>
        <v>0</v>
      </c>
      <c r="F21" s="2202"/>
      <c r="G21" s="2207"/>
      <c r="H21" s="2214">
        <f>SUM(J20:J20)</f>
        <v>0</v>
      </c>
      <c r="I21" s="2202"/>
      <c r="J21" s="2215"/>
      <c r="M21" s="712"/>
      <c r="N21" s="2226" t="s">
        <v>697</v>
      </c>
      <c r="O21" s="2227"/>
      <c r="P21" s="713">
        <f>SUMPRODUCT($X$336:$X$375,$Z$336:$Z$375)/100+SUMPRODUCT($D$336:$D$375,$F$336:$F$375)/100</f>
        <v>0</v>
      </c>
      <c r="Q21" s="2226" t="s">
        <v>82</v>
      </c>
      <c r="R21" s="2227"/>
      <c r="S21" s="713">
        <f>SUMPRODUCT($X$381:$X$420,$AB$381:$AB$420)/100+SUMPRODUCT($D$381:$D$420,$H$381:$H$420)/100</f>
        <v>0</v>
      </c>
      <c r="T21" s="715"/>
      <c r="W21" s="2201" t="s">
        <v>75</v>
      </c>
      <c r="X21" s="2202"/>
      <c r="Y21" s="2214">
        <f>SUM(AA20:AA20)</f>
        <v>0</v>
      </c>
      <c r="Z21" s="2202"/>
      <c r="AA21" s="2207"/>
      <c r="AB21" s="2214">
        <f>SUM(AD20:AD20)</f>
        <v>0</v>
      </c>
      <c r="AC21" s="2202"/>
      <c r="AD21" s="2215"/>
      <c r="AG21" s="349"/>
      <c r="AH21" s="2232"/>
      <c r="AI21" s="2232"/>
      <c r="AJ21" s="315"/>
      <c r="AK21" s="2232"/>
      <c r="AL21" s="2232"/>
      <c r="AM21" s="315"/>
    </row>
    <row r="22" spans="3:39" ht="14.1" customHeight="1" thickBot="1">
      <c r="C22" s="2201" t="s">
        <v>76</v>
      </c>
      <c r="D22" s="2202"/>
      <c r="E22" s="2208"/>
      <c r="F22" s="2209"/>
      <c r="G22" s="2210"/>
      <c r="H22" s="2208"/>
      <c r="I22" s="2209"/>
      <c r="J22" s="2211"/>
      <c r="M22" s="712"/>
      <c r="N22" s="2230" t="s">
        <v>698</v>
      </c>
      <c r="O22" s="2231"/>
      <c r="P22" s="306">
        <f>SUMPRODUCT($X$336:$X$375,$Y$336:$Y$375)/100+SUMPRODUCT($D$336:$D$375,$E$336:$E$375)/100</f>
        <v>0</v>
      </c>
      <c r="Q22" s="2228" t="s">
        <v>533</v>
      </c>
      <c r="R22" s="2229"/>
      <c r="S22" s="306">
        <f>IF($Q$22="全種",$P$21+$S$21+$P$22,"0")+IF($Q$22="As（車道）＋As（歩道）",$P$21+$P$22,"0")+IF($Q$22="As（車道）＋Co",$P$21+$S$21,"0")+IF($Q$22="As（歩道）＋Co",$P$22+$S$21,"0")</f>
        <v>0</v>
      </c>
      <c r="T22" s="715"/>
      <c r="W22" s="2201" t="s">
        <v>76</v>
      </c>
      <c r="X22" s="2202"/>
      <c r="Y22" s="2208" t="s">
        <v>77</v>
      </c>
      <c r="Z22" s="2209"/>
      <c r="AA22" s="2210"/>
      <c r="AB22" s="2208" t="s">
        <v>77</v>
      </c>
      <c r="AC22" s="2209"/>
      <c r="AD22" s="2211"/>
      <c r="AG22" s="349"/>
      <c r="AH22" s="2233"/>
      <c r="AI22" s="2233"/>
      <c r="AJ22" s="568"/>
      <c r="AK22" s="2233"/>
      <c r="AL22" s="2233"/>
      <c r="AM22" s="568"/>
    </row>
    <row r="23" spans="3:39" ht="14.1" customHeight="1">
      <c r="C23" s="2201"/>
      <c r="D23" s="2202"/>
      <c r="E23" s="2216"/>
      <c r="F23" s="2217"/>
      <c r="G23" s="2218"/>
      <c r="H23" s="2216"/>
      <c r="I23" s="2217"/>
      <c r="J23" s="2219"/>
      <c r="N23" s="372"/>
      <c r="O23" s="372"/>
      <c r="Q23" s="706"/>
      <c r="R23" s="706"/>
      <c r="S23" s="531"/>
      <c r="W23" s="2201"/>
      <c r="X23" s="2202"/>
      <c r="Y23" s="2216">
        <v>15</v>
      </c>
      <c r="Z23" s="2217"/>
      <c r="AA23" s="2218"/>
      <c r="AB23" s="2216">
        <v>10</v>
      </c>
      <c r="AC23" s="2217"/>
      <c r="AD23" s="2219"/>
    </row>
    <row r="24" spans="3:39" ht="14.1" customHeight="1" thickBot="1">
      <c r="C24" s="2201" t="s">
        <v>87</v>
      </c>
      <c r="D24" s="2207"/>
      <c r="E24" s="2208"/>
      <c r="F24" s="2209"/>
      <c r="G24" s="2210"/>
      <c r="H24" s="2208"/>
      <c r="I24" s="2209"/>
      <c r="J24" s="2211"/>
      <c r="M24" s="2" t="str">
        <f>IF(AK43="×","□先行路盤（再使用）","□先行路盤（再使用）No.1")</f>
        <v>□先行路盤（再使用）</v>
      </c>
      <c r="N24" s="31"/>
      <c r="O24" s="31"/>
      <c r="P24" s="31"/>
      <c r="Q24" s="31"/>
      <c r="R24" s="31"/>
      <c r="S24" s="31"/>
      <c r="W24" s="2201" t="s">
        <v>87</v>
      </c>
      <c r="X24" s="2207"/>
      <c r="Y24" s="2208" t="s">
        <v>372</v>
      </c>
      <c r="Z24" s="2209"/>
      <c r="AA24" s="2210"/>
      <c r="AB24" s="2208" t="s">
        <v>372</v>
      </c>
      <c r="AC24" s="2209"/>
      <c r="AD24" s="2211"/>
      <c r="AG24" s="2" t="s">
        <v>462</v>
      </c>
      <c r="AH24" s="31"/>
      <c r="AI24" s="31"/>
      <c r="AJ24" s="31"/>
      <c r="AK24" s="31"/>
      <c r="AL24" s="31"/>
      <c r="AM24" s="31"/>
    </row>
    <row r="25" spans="3:39" ht="14.1" customHeight="1">
      <c r="C25" s="2201"/>
      <c r="D25" s="2207"/>
      <c r="E25" s="2216"/>
      <c r="F25" s="2217"/>
      <c r="G25" s="2218"/>
      <c r="H25" s="2216"/>
      <c r="I25" s="2217"/>
      <c r="J25" s="2219"/>
      <c r="N25" s="2199" t="s">
        <v>96</v>
      </c>
      <c r="O25" s="2200"/>
      <c r="P25" s="19" t="s">
        <v>66</v>
      </c>
      <c r="Q25" s="2199" t="s">
        <v>96</v>
      </c>
      <c r="R25" s="2200"/>
      <c r="S25" s="20" t="s">
        <v>66</v>
      </c>
      <c r="W25" s="2201"/>
      <c r="X25" s="2207"/>
      <c r="Y25" s="2216">
        <v>50</v>
      </c>
      <c r="Z25" s="2217"/>
      <c r="AA25" s="2218"/>
      <c r="AB25" s="2216">
        <v>25</v>
      </c>
      <c r="AC25" s="2217"/>
      <c r="AD25" s="2219"/>
      <c r="AH25" s="2199" t="s">
        <v>96</v>
      </c>
      <c r="AI25" s="2200"/>
      <c r="AJ25" s="19" t="s">
        <v>66</v>
      </c>
      <c r="AK25" s="2199" t="s">
        <v>96</v>
      </c>
      <c r="AL25" s="2200"/>
      <c r="AM25" s="20" t="s">
        <v>66</v>
      </c>
    </row>
    <row r="26" spans="3:39" ht="14.1" customHeight="1" thickBot="1">
      <c r="C26" s="2220" t="s">
        <v>78</v>
      </c>
      <c r="D26" s="2221"/>
      <c r="E26" s="2222"/>
      <c r="F26" s="2223"/>
      <c r="G26" s="2224"/>
      <c r="H26" s="2222"/>
      <c r="I26" s="2223"/>
      <c r="J26" s="2225"/>
      <c r="N26" s="263" t="s">
        <v>374</v>
      </c>
      <c r="O26" s="719" t="str">
        <f>IF(MAX($I$618:$I$677)&lt;ROW()-25,"",INDEX($H$618:$H$677,MATCH(ROW()-25,$I$618:$I$677,0),1))</f>
        <v/>
      </c>
      <c r="P26" s="224">
        <f t="shared" ref="P26:P31" si="8">SUMIF($H$618:$H$677,O26,$J$618:$J$677)</f>
        <v>0</v>
      </c>
      <c r="Q26" s="382"/>
      <c r="R26" s="414"/>
      <c r="S26" s="435"/>
      <c r="W26" s="2220" t="s">
        <v>78</v>
      </c>
      <c r="X26" s="2221"/>
      <c r="Y26" s="2222">
        <v>10</v>
      </c>
      <c r="Z26" s="2223"/>
      <c r="AA26" s="2224"/>
      <c r="AB26" s="2222">
        <v>5</v>
      </c>
      <c r="AC26" s="2223"/>
      <c r="AD26" s="2225"/>
      <c r="AH26" s="263" t="s">
        <v>374</v>
      </c>
      <c r="AI26" s="432" t="str">
        <f t="shared" ref="AI26:AI31" si="9">IF(MAX($AC$618:$AC$677)&lt;ROW()-25,"",INDEX($AB$618:$AB$677,MATCH(ROW()-25,$AC$618:$AC$677,0),1))</f>
        <v/>
      </c>
      <c r="AJ26" s="224">
        <f t="shared" ref="AJ26:AJ31" si="10">SUMIF($AB$618:$AB$677,AI26,$AD$618:$AD$677)</f>
        <v>0</v>
      </c>
      <c r="AK26" s="382"/>
      <c r="AL26" s="414"/>
      <c r="AM26" s="435"/>
    </row>
    <row r="27" spans="3:39" ht="14.1" customHeight="1">
      <c r="C27" s="2193" t="s">
        <v>70</v>
      </c>
      <c r="D27" s="2194"/>
      <c r="E27" s="2195"/>
      <c r="F27" s="2196"/>
      <c r="G27" s="2197"/>
      <c r="H27" s="2195"/>
      <c r="I27" s="2196"/>
      <c r="J27" s="2198"/>
      <c r="N27" s="264" t="s">
        <v>374</v>
      </c>
      <c r="O27" s="720" t="str">
        <f t="shared" ref="O27:O31" si="11">IF(MAX($I$618:$I$677)&lt;ROW()-25,"",INDEX($H$618:$H$677,MATCH(ROW()-25,$I$618:$I$677,0),1))</f>
        <v/>
      </c>
      <c r="P27" s="226">
        <f t="shared" si="8"/>
        <v>0</v>
      </c>
      <c r="Q27" s="383"/>
      <c r="R27" s="415"/>
      <c r="S27" s="408"/>
      <c r="T27" s="15"/>
      <c r="W27" s="2193" t="s">
        <v>70</v>
      </c>
      <c r="X27" s="2194"/>
      <c r="Y27" s="2195"/>
      <c r="Z27" s="2196"/>
      <c r="AA27" s="2197"/>
      <c r="AB27" s="2195"/>
      <c r="AC27" s="2196"/>
      <c r="AD27" s="2198"/>
      <c r="AH27" s="264" t="s">
        <v>374</v>
      </c>
      <c r="AI27" s="433" t="str">
        <f t="shared" si="9"/>
        <v/>
      </c>
      <c r="AJ27" s="226">
        <f t="shared" si="10"/>
        <v>0</v>
      </c>
      <c r="AK27" s="383"/>
      <c r="AL27" s="415"/>
      <c r="AM27" s="408"/>
    </row>
    <row r="28" spans="3:39" ht="14.1" customHeight="1">
      <c r="C28" s="2201" t="s">
        <v>71</v>
      </c>
      <c r="D28" s="2202"/>
      <c r="E28" s="2203"/>
      <c r="F28" s="2204"/>
      <c r="G28" s="2205"/>
      <c r="H28" s="2203"/>
      <c r="I28" s="2204"/>
      <c r="J28" s="2206"/>
      <c r="N28" s="264" t="s">
        <v>374</v>
      </c>
      <c r="O28" s="720" t="str">
        <f t="shared" si="11"/>
        <v/>
      </c>
      <c r="P28" s="226">
        <f t="shared" si="8"/>
        <v>0</v>
      </c>
      <c r="Q28" s="383"/>
      <c r="R28" s="415"/>
      <c r="S28" s="408"/>
      <c r="T28" s="15"/>
      <c r="W28" s="2201" t="s">
        <v>71</v>
      </c>
      <c r="X28" s="2202"/>
      <c r="Y28" s="2203"/>
      <c r="Z28" s="2204"/>
      <c r="AA28" s="2205"/>
      <c r="AB28" s="2203"/>
      <c r="AC28" s="2204"/>
      <c r="AD28" s="2206"/>
      <c r="AH28" s="264" t="s">
        <v>374</v>
      </c>
      <c r="AI28" s="433" t="str">
        <f t="shared" si="9"/>
        <v/>
      </c>
      <c r="AJ28" s="226">
        <f t="shared" si="10"/>
        <v>0</v>
      </c>
      <c r="AK28" s="383"/>
      <c r="AL28" s="415"/>
      <c r="AM28" s="408"/>
    </row>
    <row r="29" spans="3:39" s="15" customFormat="1" ht="14.1" customHeight="1">
      <c r="C29" s="2201" t="s">
        <v>3</v>
      </c>
      <c r="D29" s="2207"/>
      <c r="E29" s="2208"/>
      <c r="F29" s="2209"/>
      <c r="G29" s="2210"/>
      <c r="H29" s="2208"/>
      <c r="I29" s="2209"/>
      <c r="J29" s="2211"/>
      <c r="M29" s="2"/>
      <c r="N29" s="264" t="s">
        <v>374</v>
      </c>
      <c r="O29" s="722" t="str">
        <f t="shared" si="11"/>
        <v/>
      </c>
      <c r="P29" s="226">
        <f t="shared" si="8"/>
        <v>0</v>
      </c>
      <c r="Q29" s="383"/>
      <c r="R29" s="415"/>
      <c r="S29" s="408"/>
      <c r="W29" s="2201" t="s">
        <v>3</v>
      </c>
      <c r="X29" s="2207"/>
      <c r="Y29" s="2208" t="s">
        <v>5</v>
      </c>
      <c r="Z29" s="2209"/>
      <c r="AA29" s="2210"/>
      <c r="AB29" s="2208" t="s">
        <v>5</v>
      </c>
      <c r="AC29" s="2209"/>
      <c r="AD29" s="2211"/>
      <c r="AG29" s="2"/>
      <c r="AH29" s="264" t="s">
        <v>374</v>
      </c>
      <c r="AI29" s="433" t="str">
        <f t="shared" si="9"/>
        <v/>
      </c>
      <c r="AJ29" s="226">
        <f t="shared" si="10"/>
        <v>0</v>
      </c>
      <c r="AK29" s="383"/>
      <c r="AL29" s="415"/>
      <c r="AM29" s="408"/>
    </row>
    <row r="30" spans="3:39" s="15" customFormat="1" ht="14.1" customHeight="1">
      <c r="C30" s="2201" t="s">
        <v>59</v>
      </c>
      <c r="D30" s="2202"/>
      <c r="E30" s="2208"/>
      <c r="F30" s="2209"/>
      <c r="G30" s="2210"/>
      <c r="H30" s="2208"/>
      <c r="I30" s="2209"/>
      <c r="J30" s="2211"/>
      <c r="M30" s="2"/>
      <c r="N30" s="264" t="s">
        <v>374</v>
      </c>
      <c r="O30" s="720" t="str">
        <f t="shared" si="11"/>
        <v/>
      </c>
      <c r="P30" s="226">
        <f t="shared" si="8"/>
        <v>0</v>
      </c>
      <c r="Q30" s="383"/>
      <c r="R30" s="415"/>
      <c r="S30" s="408"/>
      <c r="W30" s="2201" t="s">
        <v>59</v>
      </c>
      <c r="X30" s="2202"/>
      <c r="Y30" s="2208" t="s">
        <v>74</v>
      </c>
      <c r="Z30" s="2209"/>
      <c r="AA30" s="2210"/>
      <c r="AB30" s="2208" t="s">
        <v>74</v>
      </c>
      <c r="AC30" s="2209"/>
      <c r="AD30" s="2211"/>
      <c r="AG30" s="2"/>
      <c r="AH30" s="264" t="s">
        <v>374</v>
      </c>
      <c r="AI30" s="433" t="str">
        <f t="shared" si="9"/>
        <v/>
      </c>
      <c r="AJ30" s="226">
        <f t="shared" si="10"/>
        <v>0</v>
      </c>
      <c r="AK30" s="383"/>
      <c r="AL30" s="415"/>
      <c r="AM30" s="408"/>
    </row>
    <row r="31" spans="3:39" s="15" customFormat="1" ht="14.1" customHeight="1" thickBot="1">
      <c r="C31" s="2201" t="s">
        <v>0</v>
      </c>
      <c r="D31" s="2207"/>
      <c r="E31" s="300"/>
      <c r="F31" s="301">
        <v>20</v>
      </c>
      <c r="G31" s="437">
        <f>ROUNDUP(E31/F31,0)</f>
        <v>0</v>
      </c>
      <c r="H31" s="300"/>
      <c r="I31" s="301">
        <v>20</v>
      </c>
      <c r="J31" s="303">
        <f>ROUNDUP(H31/I31,0)</f>
        <v>0</v>
      </c>
      <c r="M31" s="2"/>
      <c r="N31" s="265" t="s">
        <v>374</v>
      </c>
      <c r="O31" s="723" t="str">
        <f t="shared" si="11"/>
        <v/>
      </c>
      <c r="P31" s="228">
        <f t="shared" si="8"/>
        <v>0</v>
      </c>
      <c r="Q31" s="384"/>
      <c r="R31" s="413"/>
      <c r="S31" s="409"/>
      <c r="W31" s="2201" t="s">
        <v>0</v>
      </c>
      <c r="X31" s="2207"/>
      <c r="Y31" s="300"/>
      <c r="Z31" s="301">
        <v>20</v>
      </c>
      <c r="AA31" s="437">
        <f>ROUNDUP(Y31/Z31,0)</f>
        <v>0</v>
      </c>
      <c r="AB31" s="300"/>
      <c r="AC31" s="301">
        <v>20</v>
      </c>
      <c r="AD31" s="303">
        <f>ROUNDUP(AB31/AC31,0)</f>
        <v>0</v>
      </c>
      <c r="AG31" s="2"/>
      <c r="AH31" s="265" t="s">
        <v>374</v>
      </c>
      <c r="AI31" s="434" t="str">
        <f t="shared" si="9"/>
        <v/>
      </c>
      <c r="AJ31" s="228">
        <f t="shared" si="10"/>
        <v>0</v>
      </c>
      <c r="AK31" s="384"/>
      <c r="AL31" s="413"/>
      <c r="AM31" s="409"/>
    </row>
    <row r="32" spans="3:39" s="15" customFormat="1" ht="14.1" customHeight="1">
      <c r="C32" s="2212" t="s">
        <v>1</v>
      </c>
      <c r="D32" s="2213"/>
      <c r="E32" s="304">
        <f>G31</f>
        <v>0</v>
      </c>
      <c r="F32" s="727">
        <v>0.7</v>
      </c>
      <c r="G32" s="241">
        <f>ROUND(E32*F32,2)</f>
        <v>0</v>
      </c>
      <c r="H32" s="304">
        <f>J31</f>
        <v>0</v>
      </c>
      <c r="I32" s="727">
        <v>0.7</v>
      </c>
      <c r="J32" s="209">
        <f>ROUND(H32*I32,2)</f>
        <v>0</v>
      </c>
      <c r="M32" s="2"/>
      <c r="N32" s="38"/>
      <c r="O32" s="2234" t="str">
        <f>IF(AK43="×","※先行路盤(再使用) 土量 計 ： H=　","※先行路盤(再使用) 土量No.1 計 ：　")</f>
        <v>※先行路盤(再使用) 土量 計 ： H=　</v>
      </c>
      <c r="P32" s="2234"/>
      <c r="Q32" s="2234"/>
      <c r="R32" s="2234"/>
      <c r="S32" s="361">
        <f>ROUND(SUMPRODUCT(O26:O31,P26:P31)/100+SUMPRODUCT(R26:R31,S26:S31)/100,2)</f>
        <v>0</v>
      </c>
      <c r="W32" s="2212" t="s">
        <v>1</v>
      </c>
      <c r="X32" s="2213"/>
      <c r="Y32" s="304">
        <f>AA31</f>
        <v>0</v>
      </c>
      <c r="Z32" s="727">
        <v>0.7</v>
      </c>
      <c r="AA32" s="241">
        <f>ROUND(Y32*Z32,2)</f>
        <v>0</v>
      </c>
      <c r="AB32" s="304">
        <f>AD31</f>
        <v>0</v>
      </c>
      <c r="AC32" s="727">
        <v>0.7</v>
      </c>
      <c r="AD32" s="209">
        <f>ROUND(AB32*AC32,2)</f>
        <v>0</v>
      </c>
      <c r="AG32" s="2"/>
      <c r="AH32" s="38"/>
      <c r="AI32" s="2234" t="s">
        <v>500</v>
      </c>
      <c r="AJ32" s="2234"/>
      <c r="AK32" s="2234"/>
      <c r="AL32" s="2234"/>
      <c r="AM32" s="361" t="str">
        <f>IF(AK43="○",AK44+S32,"")</f>
        <v/>
      </c>
    </row>
    <row r="33" spans="2:39" s="15" customFormat="1" ht="14.1" customHeight="1" thickBot="1">
      <c r="C33" s="2201" t="s">
        <v>75</v>
      </c>
      <c r="D33" s="2202"/>
      <c r="E33" s="2214">
        <f>SUM(G32:G32)</f>
        <v>0</v>
      </c>
      <c r="F33" s="2202"/>
      <c r="G33" s="2207"/>
      <c r="H33" s="2214">
        <f>SUM(J32:J32)</f>
        <v>0</v>
      </c>
      <c r="I33" s="2202"/>
      <c r="J33" s="2215"/>
      <c r="M33" s="2" t="str">
        <f>IF(AK43="×","□仮復旧工","□仮復旧工No.1")</f>
        <v>□仮復旧工</v>
      </c>
      <c r="N33" s="31"/>
      <c r="O33" s="31"/>
      <c r="P33" s="31"/>
      <c r="Q33" s="31"/>
      <c r="R33" s="31"/>
      <c r="S33" s="31"/>
      <c r="W33" s="2201" t="s">
        <v>75</v>
      </c>
      <c r="X33" s="2202"/>
      <c r="Y33" s="2214">
        <f>SUM(AA32:AA32)</f>
        <v>0</v>
      </c>
      <c r="Z33" s="2202"/>
      <c r="AA33" s="2207"/>
      <c r="AB33" s="2214">
        <f>SUM(AD32:AD32)</f>
        <v>0</v>
      </c>
      <c r="AC33" s="2202"/>
      <c r="AD33" s="2215"/>
      <c r="AG33" s="2" t="s">
        <v>458</v>
      </c>
      <c r="AH33" s="31"/>
      <c r="AI33" s="31"/>
      <c r="AJ33" s="31"/>
      <c r="AK33" s="31"/>
      <c r="AL33" s="31"/>
      <c r="AM33" s="31"/>
    </row>
    <row r="34" spans="2:39" s="15" customFormat="1" ht="14.1" customHeight="1">
      <c r="C34" s="2201" t="s">
        <v>76</v>
      </c>
      <c r="D34" s="2202"/>
      <c r="E34" s="2208"/>
      <c r="F34" s="2209"/>
      <c r="G34" s="2210"/>
      <c r="H34" s="2208"/>
      <c r="I34" s="2209"/>
      <c r="J34" s="2211"/>
      <c r="M34" s="2"/>
      <c r="N34" s="2199" t="s">
        <v>81</v>
      </c>
      <c r="O34" s="2200"/>
      <c r="P34" s="19" t="s">
        <v>66</v>
      </c>
      <c r="Q34" s="2199" t="s">
        <v>81</v>
      </c>
      <c r="R34" s="2200"/>
      <c r="S34" s="20" t="s">
        <v>66</v>
      </c>
      <c r="W34" s="2201" t="s">
        <v>76</v>
      </c>
      <c r="X34" s="2202"/>
      <c r="Y34" s="2208" t="s">
        <v>77</v>
      </c>
      <c r="Z34" s="2209"/>
      <c r="AA34" s="2210"/>
      <c r="AB34" s="2208" t="s">
        <v>77</v>
      </c>
      <c r="AC34" s="2209"/>
      <c r="AD34" s="2211"/>
      <c r="AG34" s="2"/>
      <c r="AH34" s="2199" t="s">
        <v>81</v>
      </c>
      <c r="AI34" s="2200"/>
      <c r="AJ34" s="19" t="s">
        <v>66</v>
      </c>
      <c r="AK34" s="2199" t="s">
        <v>81</v>
      </c>
      <c r="AL34" s="2200"/>
      <c r="AM34" s="20" t="s">
        <v>66</v>
      </c>
    </row>
    <row r="35" spans="2:39" s="15" customFormat="1" ht="14.1" customHeight="1">
      <c r="C35" s="2201"/>
      <c r="D35" s="2202"/>
      <c r="E35" s="2216"/>
      <c r="F35" s="2217"/>
      <c r="G35" s="2218"/>
      <c r="H35" s="2216"/>
      <c r="I35" s="2217"/>
      <c r="J35" s="2219"/>
      <c r="M35" s="2"/>
      <c r="N35" s="263" t="s">
        <v>56</v>
      </c>
      <c r="O35" s="721" t="str">
        <f>IF(MAX($I$381:$I$420)&lt;ROW()-34,"",INDEX($D$381:$D$420,MATCH(ROW()-34,$I$381:$I$420,0),1))</f>
        <v/>
      </c>
      <c r="P35" s="224">
        <f>SUMIF($D$381:$D$420,O35,$J$381:$J$420)</f>
        <v>0</v>
      </c>
      <c r="Q35" s="263" t="s">
        <v>56</v>
      </c>
      <c r="R35" s="432" t="str">
        <f>IF(MAX($I$381:$I$420)&lt;ROW()-30,"",INDEX($D$381:$D$420,MATCH(ROW()-30,$I$381:$I$420,0),1))</f>
        <v/>
      </c>
      <c r="S35" s="225">
        <f>SUMIF($D$381:$D$420,R35,$J$381:$J$420)</f>
        <v>0</v>
      </c>
      <c r="W35" s="2201"/>
      <c r="X35" s="2202"/>
      <c r="Y35" s="2216"/>
      <c r="Z35" s="2217"/>
      <c r="AA35" s="2218"/>
      <c r="AB35" s="2216"/>
      <c r="AC35" s="2217"/>
      <c r="AD35" s="2219"/>
      <c r="AG35" s="2"/>
      <c r="AH35" s="263" t="s">
        <v>56</v>
      </c>
      <c r="AI35" s="432" t="str">
        <f>IF(MAX($AC$381:$AC$420)&lt;ROW()-34,"",INDEX($X$381:$X$420,MATCH(ROW()-34,$AC$381:$AC$420,0),1))</f>
        <v/>
      </c>
      <c r="AJ35" s="224">
        <f>SUMIF($X$381:$X$420,AI35,$AD$381:$AD$420)</f>
        <v>0</v>
      </c>
      <c r="AK35" s="263" t="s">
        <v>56</v>
      </c>
      <c r="AL35" s="432" t="str">
        <f>IF(MAX($AC$381:$AC$420)&lt;ROW()-30,"",INDEX($X$381:$X$420,MATCH(ROW()-30,$AC$381:$AC$420,0),1))</f>
        <v/>
      </c>
      <c r="AM35" s="225">
        <f>SUMIF($X$381:$X$420,AL35,$AD$381:$AD$420)</f>
        <v>0</v>
      </c>
    </row>
    <row r="36" spans="2:39" s="15" customFormat="1" ht="14.1" customHeight="1">
      <c r="C36" s="2201" t="s">
        <v>87</v>
      </c>
      <c r="D36" s="2207"/>
      <c r="E36" s="2208"/>
      <c r="F36" s="2209"/>
      <c r="G36" s="2210"/>
      <c r="H36" s="2208"/>
      <c r="I36" s="2209"/>
      <c r="J36" s="2211"/>
      <c r="M36" s="2"/>
      <c r="N36" s="264" t="s">
        <v>56</v>
      </c>
      <c r="O36" s="722" t="str">
        <f t="shared" ref="O36:O38" si="12">IF(MAX($I$381:$I$420)&lt;ROW()-34,"",INDEX($D$381:$D$420,MATCH(ROW()-34,$I$381:$I$420,0),1))</f>
        <v/>
      </c>
      <c r="P36" s="226">
        <f>SUMIF($D$381:$D$420,O36,$J$381:$J$420)</f>
        <v>0</v>
      </c>
      <c r="Q36" s="264" t="s">
        <v>56</v>
      </c>
      <c r="R36" s="433" t="str">
        <f>IF(MAX($I$381:$I$420)&lt;ROW()-30,"",INDEX($D$381:$D$420,MATCH(ROW()-30,$I$381:$I$420,0),1))</f>
        <v/>
      </c>
      <c r="S36" s="227">
        <f>SUMIF($D$381:$D$420,R36,$J$381:$J$420)</f>
        <v>0</v>
      </c>
      <c r="W36" s="2201" t="s">
        <v>87</v>
      </c>
      <c r="X36" s="2207"/>
      <c r="Y36" s="2208" t="s">
        <v>372</v>
      </c>
      <c r="Z36" s="2209"/>
      <c r="AA36" s="2210"/>
      <c r="AB36" s="2208" t="s">
        <v>372</v>
      </c>
      <c r="AC36" s="2209"/>
      <c r="AD36" s="2211"/>
      <c r="AG36" s="2"/>
      <c r="AH36" s="264" t="s">
        <v>56</v>
      </c>
      <c r="AI36" s="433" t="str">
        <f>IF(MAX($AC$381:$AC$420)&lt;ROW()-34,"",INDEX($X$381:$X$420,MATCH(ROW()-34,$AC$381:$AC$420,0),1))</f>
        <v/>
      </c>
      <c r="AJ36" s="226">
        <f>SUMIF($X$381:$X$420,AI36,$AD$381:$AD$420)</f>
        <v>0</v>
      </c>
      <c r="AK36" s="264" t="s">
        <v>56</v>
      </c>
      <c r="AL36" s="433" t="str">
        <f>IF(MAX($AC$381:$AC$420)&lt;ROW()-30,"",INDEX($X$381:$X$420,MATCH(ROW()-30,$AC$381:$AC$420,0),1))</f>
        <v/>
      </c>
      <c r="AM36" s="227">
        <f>SUMIF($X$381:$X$420,AL36,$AD$381:$AD$420)</f>
        <v>0</v>
      </c>
    </row>
    <row r="37" spans="2:39" s="15" customFormat="1" ht="14.1" customHeight="1">
      <c r="C37" s="2201"/>
      <c r="D37" s="2207"/>
      <c r="E37" s="2216"/>
      <c r="F37" s="2217"/>
      <c r="G37" s="2218"/>
      <c r="H37" s="2216"/>
      <c r="I37" s="2217"/>
      <c r="J37" s="2219"/>
      <c r="M37" s="2"/>
      <c r="N37" s="264" t="s">
        <v>56</v>
      </c>
      <c r="O37" s="722" t="str">
        <f t="shared" si="12"/>
        <v/>
      </c>
      <c r="P37" s="226">
        <f>SUMIF($D$381:$D$420,O37,$J$381:$J$420)</f>
        <v>0</v>
      </c>
      <c r="Q37" s="383"/>
      <c r="R37" s="415"/>
      <c r="S37" s="408"/>
      <c r="W37" s="2201"/>
      <c r="X37" s="2207"/>
      <c r="Y37" s="2216"/>
      <c r="Z37" s="2217"/>
      <c r="AA37" s="2218"/>
      <c r="AB37" s="2216"/>
      <c r="AC37" s="2217"/>
      <c r="AD37" s="2219"/>
      <c r="AG37" s="2"/>
      <c r="AH37" s="264" t="s">
        <v>56</v>
      </c>
      <c r="AI37" s="433" t="str">
        <f>IF(MAX($AC$381:$AC$420)&lt;ROW()-34,"",INDEX($X$381:$X$420,MATCH(ROW()-34,$AC$381:$AC$420,0),1))</f>
        <v/>
      </c>
      <c r="AJ37" s="226">
        <f>SUMIF($X$381:$X$420,AI37,$AD$381:$AD$420)</f>
        <v>0</v>
      </c>
      <c r="AK37" s="383"/>
      <c r="AL37" s="415"/>
      <c r="AM37" s="408"/>
    </row>
    <row r="38" spans="2:39" s="15" customFormat="1" ht="14.1" customHeight="1" thickBot="1">
      <c r="C38" s="2220" t="s">
        <v>78</v>
      </c>
      <c r="D38" s="2221"/>
      <c r="E38" s="2222"/>
      <c r="F38" s="2223"/>
      <c r="G38" s="2224"/>
      <c r="H38" s="2222"/>
      <c r="I38" s="2223"/>
      <c r="J38" s="2225"/>
      <c r="M38" s="2"/>
      <c r="N38" s="385" t="s">
        <v>56</v>
      </c>
      <c r="O38" s="722" t="str">
        <f t="shared" si="12"/>
        <v/>
      </c>
      <c r="P38" s="420">
        <f>SUMIF($D$381:$D$420,O38,$J$381:$J$420)</f>
        <v>0</v>
      </c>
      <c r="Q38" s="724"/>
      <c r="R38" s="725"/>
      <c r="S38" s="409"/>
      <c r="W38" s="2220" t="s">
        <v>78</v>
      </c>
      <c r="X38" s="2221"/>
      <c r="Y38" s="2222"/>
      <c r="Z38" s="2223"/>
      <c r="AA38" s="2224"/>
      <c r="AB38" s="2222"/>
      <c r="AC38" s="2223"/>
      <c r="AD38" s="2225"/>
      <c r="AG38" s="2"/>
      <c r="AH38" s="385" t="s">
        <v>56</v>
      </c>
      <c r="AI38" s="434" t="str">
        <f>IF(MAX($AC$381:$AC$420)&lt;ROW()-34,"",INDEX($X$381:$X$420,MATCH(ROW()-34,$AC$381:$AC$420,0),1))</f>
        <v/>
      </c>
      <c r="AJ38" s="228">
        <f>SUMIF($X$381:$X$420,AI38,$AD$381:$AD$420)</f>
        <v>0</v>
      </c>
      <c r="AK38" s="378"/>
      <c r="AL38" s="413"/>
      <c r="AM38" s="409"/>
    </row>
    <row r="39" spans="2:39" s="15" customFormat="1" ht="14.1" customHeight="1">
      <c r="C39" s="161"/>
      <c r="D39" s="161"/>
      <c r="E39" s="38"/>
      <c r="F39" s="38"/>
      <c r="G39" s="38"/>
      <c r="H39" s="38"/>
      <c r="I39" s="38"/>
      <c r="J39" s="38"/>
      <c r="K39" s="38"/>
      <c r="M39" s="704"/>
      <c r="N39" s="670"/>
      <c r="O39" s="2234" t="str">
        <f>IF(AK43="×","※仮復旧 土量 計 ： M=　","※仮復旧 土量No.1 計 ：　")</f>
        <v>※仮復旧 土量 計 ： M=　</v>
      </c>
      <c r="P39" s="2234"/>
      <c r="Q39" s="2234"/>
      <c r="R39" s="2234"/>
      <c r="S39" s="711">
        <f>ROUND(SUMPRODUCT(O35:O38,P35:P38)/100+SUMPRODUCT(R35:R38,S35:S38)/100,2)</f>
        <v>0</v>
      </c>
      <c r="W39" s="161"/>
      <c r="X39" s="161"/>
      <c r="Y39" s="38"/>
      <c r="Z39" s="38"/>
      <c r="AA39" s="38"/>
      <c r="AB39" s="38"/>
      <c r="AC39" s="38"/>
      <c r="AD39" s="38"/>
      <c r="AE39" s="38"/>
      <c r="AI39" s="2234" t="s">
        <v>499</v>
      </c>
      <c r="AJ39" s="2234"/>
      <c r="AK39" s="2234"/>
      <c r="AL39" s="2234"/>
      <c r="AM39" s="361" t="str">
        <f>IF(AK43="○",AK45+S40,"")</f>
        <v/>
      </c>
    </row>
    <row r="40" spans="2:39" s="15" customFormat="1" ht="14.1" customHeight="1">
      <c r="C40" s="161"/>
      <c r="D40" s="161"/>
      <c r="E40" s="38"/>
      <c r="F40" s="38"/>
      <c r="G40" s="38"/>
      <c r="H40" s="38"/>
      <c r="I40" s="38"/>
      <c r="J40" s="38"/>
      <c r="K40" s="38"/>
      <c r="O40" s="2"/>
      <c r="P40" s="2"/>
      <c r="Q40" s="2"/>
      <c r="R40" s="2"/>
      <c r="S40" s="163"/>
      <c r="T40" s="2"/>
      <c r="W40" s="161"/>
      <c r="X40" s="161"/>
      <c r="Y40" s="38"/>
      <c r="Z40" s="38"/>
      <c r="AA40" s="38"/>
      <c r="AB40" s="38"/>
      <c r="AC40" s="38"/>
      <c r="AD40" s="38"/>
      <c r="AE40" s="38"/>
    </row>
    <row r="41" spans="2:39" ht="14.1" customHeight="1">
      <c r="B41" s="2" t="s">
        <v>84</v>
      </c>
      <c r="V41" s="2" t="s">
        <v>84</v>
      </c>
    </row>
    <row r="42" spans="2:39" ht="14.1" customHeight="1" thickBot="1">
      <c r="D42" s="2" t="s">
        <v>85</v>
      </c>
      <c r="X42" s="2" t="s">
        <v>85</v>
      </c>
    </row>
    <row r="43" spans="2:39" ht="14.1" customHeight="1">
      <c r="D43" s="2235" t="s">
        <v>56</v>
      </c>
      <c r="E43" s="330" t="s">
        <v>492</v>
      </c>
      <c r="F43" s="480">
        <f>IF($E$10&lt;&gt;"As",0,IF($E$11&lt;=15,ROUND(SUM($E$8:$E$8)*1.2,2),0))</f>
        <v>0</v>
      </c>
      <c r="G43" s="2235" t="s">
        <v>83</v>
      </c>
      <c r="H43" s="330" t="s">
        <v>492</v>
      </c>
      <c r="I43" s="483">
        <f>IF($E$10&lt;&gt;"Co",0,IF($E$11&lt;=15,ROUND(SUM($E$8:$E$8)*1.2,2),0))</f>
        <v>0</v>
      </c>
      <c r="X43" s="2235" t="s">
        <v>56</v>
      </c>
      <c r="Y43" s="330" t="s">
        <v>492</v>
      </c>
      <c r="Z43" s="28">
        <f>IF($Y$10&lt;&gt;"As",0,IF($Y$11&lt;=15,ROUND(SUM($Y$8:$Y$8)*1.2,2),0))</f>
        <v>0</v>
      </c>
      <c r="AA43" s="2235" t="s">
        <v>83</v>
      </c>
      <c r="AB43" s="330" t="s">
        <v>492</v>
      </c>
      <c r="AC43" s="27">
        <f>IF($Y$10&lt;&gt;"Co",0,IF($Y$11&lt;=15,ROUND(SUM($Y$8:$Y$8)*1.2,2),0))</f>
        <v>0</v>
      </c>
      <c r="AI43" s="486" t="s">
        <v>480</v>
      </c>
      <c r="AJ43" s="487"/>
      <c r="AK43" s="491" t="str">
        <f>IF(SUM(Y9:AD9,Y21:AD21,Y33:AD33)=0,"×","○")</f>
        <v>×</v>
      </c>
    </row>
    <row r="44" spans="2:39" ht="14.1" customHeight="1">
      <c r="D44" s="2236"/>
      <c r="E44" s="21" t="s">
        <v>493</v>
      </c>
      <c r="F44" s="24">
        <f>IF($E$10&lt;&gt;"As",0,IF(AND($E$11&gt;15,$E$11&lt;=30),ROUND(SUM($E$8:$E$8)*1.2,2),0))</f>
        <v>0</v>
      </c>
      <c r="G44" s="2236"/>
      <c r="H44" s="21" t="s">
        <v>493</v>
      </c>
      <c r="I44" s="24">
        <f>IF($E$10&lt;&gt;"Co",0,IF(AND($E$11&gt;15,$E$11&lt;=30),ROUND(SUM($E$8:$E$8)*1.2,2),0))</f>
        <v>0</v>
      </c>
      <c r="X44" s="2236"/>
      <c r="Y44" s="21" t="s">
        <v>493</v>
      </c>
      <c r="Z44" s="29">
        <f>IF($Y$10&lt;&gt;"As",0,IF(AND($Y$11&gt;15,$Y$11&lt;=30),ROUND(SUM($Y$8:$Y$8)*1.2,2),0))</f>
        <v>0</v>
      </c>
      <c r="AA44" s="2236"/>
      <c r="AB44" s="21" t="s">
        <v>493</v>
      </c>
      <c r="AC44" s="24">
        <f>IF($Y$10&lt;&gt;"Co",0,IF(AND($Y$11&gt;15,$Y$11&lt;=30),ROUND(SUM($Y$8:$Y$8)*1.2,2),0))</f>
        <v>0</v>
      </c>
      <c r="AI44" s="490" t="s">
        <v>497</v>
      </c>
      <c r="AJ44" s="489"/>
      <c r="AK44" s="492">
        <f>ROUND(SUMPRODUCT(AI26:AI31,AJ26:AJ31)/100+SUMPRODUCT(AL26:AL31,AM26:AM31)/100,2)</f>
        <v>0</v>
      </c>
    </row>
    <row r="45" spans="2:39" ht="14.1" customHeight="1" thickBot="1">
      <c r="D45" s="2237"/>
      <c r="E45" s="481" t="s">
        <v>80</v>
      </c>
      <c r="F45" s="482">
        <f>IF($E$10&lt;&gt;"As",0,IF(AND($E$11&gt;30,$E$11&lt;=40),ROUND(SUM($E$8:$E$8)*1.2,2),0))</f>
        <v>0</v>
      </c>
      <c r="G45" s="2237"/>
      <c r="H45" s="25"/>
      <c r="I45" s="26"/>
      <c r="X45" s="2237"/>
      <c r="Y45" s="481" t="s">
        <v>80</v>
      </c>
      <c r="Z45" s="30">
        <f>IF($Y$10&lt;&gt;"As",0,IF(AND($Y$11&gt;30,$Y$11&lt;=40),ROUND(SUM($Y$8:$Y$8)*1.2,2),0))</f>
        <v>0</v>
      </c>
      <c r="AA45" s="2237"/>
      <c r="AB45" s="25"/>
      <c r="AC45" s="26"/>
      <c r="AI45" s="488" t="s">
        <v>498</v>
      </c>
      <c r="AJ45" s="429"/>
      <c r="AK45" s="493">
        <f>ROUND(SUMPRODUCT(AI35:AI38,AJ35:AJ38)/100+SUMPRODUCT(AL35:AL38,AM35:AM38)/100,2)</f>
        <v>0</v>
      </c>
    </row>
    <row r="46" spans="2:39" ht="14.1" customHeight="1" thickBot="1">
      <c r="D46" s="2" t="s">
        <v>88</v>
      </c>
      <c r="X46" s="2" t="s">
        <v>88</v>
      </c>
    </row>
    <row r="47" spans="2:39" ht="14.1" customHeight="1">
      <c r="D47" s="2235" t="s">
        <v>56</v>
      </c>
      <c r="E47" s="330" t="s">
        <v>492</v>
      </c>
      <c r="F47" s="28">
        <f>IF($H$10&lt;&gt;"As",0,IF($H$11&lt;=15,ROUND(SUM($H$8:$H$8)*1.2,2),0))</f>
        <v>0</v>
      </c>
      <c r="G47" s="2235" t="s">
        <v>83</v>
      </c>
      <c r="H47" s="330" t="s">
        <v>492</v>
      </c>
      <c r="I47" s="27">
        <f>IF($H$10&lt;&gt;"Co",0,IF($H$11&lt;=15,ROUND(SUM($H$8:$H$8)*1.2,2),0))</f>
        <v>0</v>
      </c>
      <c r="X47" s="2235" t="s">
        <v>56</v>
      </c>
      <c r="Y47" s="330" t="s">
        <v>492</v>
      </c>
      <c r="Z47" s="28">
        <f>IF($AB$10&lt;&gt;"As",0,IF($AB$11&lt;=15,ROUND(SUM($AB$8:$AB$8)*1.2,2),0))</f>
        <v>0</v>
      </c>
      <c r="AA47" s="2235" t="s">
        <v>83</v>
      </c>
      <c r="AB47" s="330" t="s">
        <v>492</v>
      </c>
      <c r="AC47" s="27">
        <f>IF($AB$10&lt;&gt;"Co",0,IF($AB$11&lt;=15,ROUND(SUM($AB$8:$AB$8)*1.2,2),0))</f>
        <v>0</v>
      </c>
    </row>
    <row r="48" spans="2:39" ht="14.1" customHeight="1">
      <c r="D48" s="2236"/>
      <c r="E48" s="21" t="s">
        <v>493</v>
      </c>
      <c r="F48" s="29">
        <f>IF($H$10&lt;&gt;"As",0,IF(AND($H$11&gt;15,$H$11&lt;=30),ROUND(SUM($H$8:$H$8)*1.2,2),0))</f>
        <v>0</v>
      </c>
      <c r="G48" s="2236"/>
      <c r="H48" s="21" t="s">
        <v>493</v>
      </c>
      <c r="I48" s="24">
        <f>IF($H$10&lt;&gt;"Co",0,IF(AND($H$11&gt;15,$H$11&lt;=30),ROUND(SUM($H$8:$H$8)*1.2,2),0))</f>
        <v>0</v>
      </c>
      <c r="X48" s="2236"/>
      <c r="Y48" s="21" t="s">
        <v>493</v>
      </c>
      <c r="Z48" s="29">
        <f>IF($AB$10&lt;&gt;"As",0,IF(AND($AB$11&gt;15,$AB$11&lt;=30),ROUND(SUM($AB$8:$AB$8)*1.2,2),0))</f>
        <v>0</v>
      </c>
      <c r="AA48" s="2236"/>
      <c r="AB48" s="21" t="s">
        <v>493</v>
      </c>
      <c r="AC48" s="24">
        <f>IF($AB$10&lt;&gt;"Co",0,IF(AND($AB$11&gt;15,$AB$11&lt;=30),ROUND(SUM($AB$8:$AB$8)*1.2,2),0))</f>
        <v>0</v>
      </c>
    </row>
    <row r="49" spans="4:29" ht="14.1" customHeight="1" thickBot="1">
      <c r="D49" s="2237"/>
      <c r="E49" s="481" t="s">
        <v>80</v>
      </c>
      <c r="F49" s="30">
        <f>IF($H$10&lt;&gt;"As",0,IF(AND($H$11&gt;30,$H$11&lt;=40),ROUND(SUM($H$8:$H$8)*1.2,2),0))</f>
        <v>0</v>
      </c>
      <c r="G49" s="2237"/>
      <c r="H49" s="25"/>
      <c r="I49" s="26"/>
      <c r="X49" s="2237"/>
      <c r="Y49" s="481" t="s">
        <v>80</v>
      </c>
      <c r="Z49" s="30">
        <f>IF($AB$10&lt;&gt;"As",0,IF(AND($AB$11&gt;30,$AB$11&lt;=40),ROUND(SUM($AB$8:$AB$8)*1.2,2),0))</f>
        <v>0</v>
      </c>
      <c r="AA49" s="2237"/>
      <c r="AB49" s="25"/>
      <c r="AC49" s="26"/>
    </row>
    <row r="50" spans="4:29" ht="14.1" customHeight="1" thickBot="1">
      <c r="D50" s="2" t="s">
        <v>89</v>
      </c>
      <c r="X50" s="2" t="s">
        <v>89</v>
      </c>
    </row>
    <row r="51" spans="4:29" ht="14.1" customHeight="1">
      <c r="D51" s="2235" t="s">
        <v>56</v>
      </c>
      <c r="E51" s="330" t="s">
        <v>492</v>
      </c>
      <c r="F51" s="28">
        <f>IF($E$22&lt;&gt;"As",0,IF($E$23&lt;=15,ROUND(SUM($E$20:$E$20)*1.2,2),0))</f>
        <v>0</v>
      </c>
      <c r="G51" s="2235" t="s">
        <v>83</v>
      </c>
      <c r="H51" s="330" t="s">
        <v>492</v>
      </c>
      <c r="I51" s="27">
        <f>IF($E$22&lt;&gt;"Co",0,IF($E$23&lt;=15,ROUND(SUM($E$20:$E$20)*1.2,2),0))</f>
        <v>0</v>
      </c>
      <c r="X51" s="2235" t="s">
        <v>56</v>
      </c>
      <c r="Y51" s="330" t="s">
        <v>492</v>
      </c>
      <c r="Z51" s="28">
        <f>IF($Y$22&lt;&gt;"As",0,IF($Y$23&lt;=15,ROUND(SUM($Y$20:$Y$20)*1.2,2),0))</f>
        <v>0</v>
      </c>
      <c r="AA51" s="2235" t="s">
        <v>83</v>
      </c>
      <c r="AB51" s="330" t="s">
        <v>492</v>
      </c>
      <c r="AC51" s="27">
        <f>IF($Y$22&lt;&gt;"Co",0,IF($Y$23&lt;=15,ROUND(SUM($Y$20:$Y$20)*1.2,2),0))</f>
        <v>0</v>
      </c>
    </row>
    <row r="52" spans="4:29" ht="14.1" customHeight="1">
      <c r="D52" s="2236"/>
      <c r="E52" s="21" t="s">
        <v>493</v>
      </c>
      <c r="F52" s="29">
        <f>IF($E$22&lt;&gt;"As",0,IF(AND($E$23&gt;15,$E$23&lt;=30),ROUND(SUM($E$20:$E$20)*1.2,2),0))</f>
        <v>0</v>
      </c>
      <c r="G52" s="2236"/>
      <c r="H52" s="21" t="s">
        <v>493</v>
      </c>
      <c r="I52" s="24">
        <f>IF($E$22&lt;&gt;"Co",0,IF(AND($E$23&gt;15,$E$23&lt;=30),ROUND(SUM($E$20:$E$20)*1.2,2),0))</f>
        <v>0</v>
      </c>
      <c r="X52" s="2236"/>
      <c r="Y52" s="21" t="s">
        <v>493</v>
      </c>
      <c r="Z52" s="29">
        <f>IF($Y$22&lt;&gt;"As",0,IF(AND($Y$23&gt;15,$Y$23&lt;=30),ROUND(SUM($Y$20:$Y$20)*1.2,2),0))</f>
        <v>0</v>
      </c>
      <c r="AA52" s="2236"/>
      <c r="AB52" s="21" t="s">
        <v>493</v>
      </c>
      <c r="AC52" s="24">
        <f>IF($Y$22&lt;&gt;"Co",0,IF(AND($Y$23&gt;15,$Y$23&lt;=30),ROUND(SUM($Y$20:$Y$20)*1.2,2),0))</f>
        <v>0</v>
      </c>
    </row>
    <row r="53" spans="4:29" ht="14.1" customHeight="1" thickBot="1">
      <c r="D53" s="2237"/>
      <c r="E53" s="481" t="s">
        <v>80</v>
      </c>
      <c r="F53" s="30">
        <f>IF($E$22&lt;&gt;"As",0,IF(AND($E$23&gt;30,$E$23&lt;=40),ROUND(SUM($E$20:$E$20)*1.2,2),0))</f>
        <v>0</v>
      </c>
      <c r="G53" s="2237"/>
      <c r="H53" s="25"/>
      <c r="I53" s="26"/>
      <c r="X53" s="2237"/>
      <c r="Y53" s="481" t="s">
        <v>80</v>
      </c>
      <c r="Z53" s="30">
        <f>IF($Y$22&lt;&gt;"As",0,IF(AND($Y$23&gt;30,$Y$23&lt;=40),ROUND(SUM($Y$20:$Y$20)*1.2,2),0))</f>
        <v>0</v>
      </c>
      <c r="AA53" s="2237"/>
      <c r="AB53" s="25"/>
      <c r="AC53" s="26"/>
    </row>
    <row r="54" spans="4:29" ht="14.1" customHeight="1" thickBot="1">
      <c r="D54" s="2" t="s">
        <v>90</v>
      </c>
      <c r="X54" s="2" t="s">
        <v>90</v>
      </c>
    </row>
    <row r="55" spans="4:29" ht="14.1" customHeight="1">
      <c r="D55" s="2235" t="s">
        <v>56</v>
      </c>
      <c r="E55" s="330" t="s">
        <v>492</v>
      </c>
      <c r="F55" s="28">
        <f>IF($H$22&lt;&gt;"As",0,IF($H$23&lt;=15,ROUND(SUM($H$20:$H$20)*1.2,2),0))</f>
        <v>0</v>
      </c>
      <c r="G55" s="2235" t="s">
        <v>83</v>
      </c>
      <c r="H55" s="330" t="s">
        <v>492</v>
      </c>
      <c r="I55" s="27">
        <f>IF($H$22&lt;&gt;"Co",0,IF($H$23&lt;=15,ROUND(SUM($H$20:$H$20)*1.2,2),0))</f>
        <v>0</v>
      </c>
      <c r="X55" s="2235" t="s">
        <v>56</v>
      </c>
      <c r="Y55" s="330" t="s">
        <v>492</v>
      </c>
      <c r="Z55" s="28">
        <f>IF($AB$22&lt;&gt;"As",0,IF($AB$23&lt;=15,ROUND(SUM($AB$20:$AB$20)*1.2,2),0))</f>
        <v>0</v>
      </c>
      <c r="AA55" s="2235" t="s">
        <v>83</v>
      </c>
      <c r="AB55" s="330" t="s">
        <v>492</v>
      </c>
      <c r="AC55" s="27">
        <f>IF($AB$22&lt;&gt;"Co",0,IF($AB$23&lt;=15,ROUND(SUM($AB$20:$AB$20)*1.2,2),0))</f>
        <v>0</v>
      </c>
    </row>
    <row r="56" spans="4:29" ht="14.1" customHeight="1">
      <c r="D56" s="2236"/>
      <c r="E56" s="21" t="s">
        <v>493</v>
      </c>
      <c r="F56" s="29">
        <f>IF($H$22&lt;&gt;"As",0,IF(AND($H$23&gt;15,$H$23&lt;=30),ROUND(SUM($H$20:$H$20)*1.2,2),0))</f>
        <v>0</v>
      </c>
      <c r="G56" s="2236"/>
      <c r="H56" s="21" t="s">
        <v>493</v>
      </c>
      <c r="I56" s="24">
        <f>IF($H$22&lt;&gt;"Co",0,IF(AND($H$23&gt;15,$H$23&lt;=30),ROUND(SUM($H$20:$H$20)*1.2,2),0))</f>
        <v>0</v>
      </c>
      <c r="X56" s="2236"/>
      <c r="Y56" s="21" t="s">
        <v>493</v>
      </c>
      <c r="Z56" s="29">
        <f>IF($AB$22&lt;&gt;"As",0,IF(AND($AB$23&gt;15,$AB$23&lt;=30),ROUND(SUM($AB$20:$AB$20)*1.2,2),0))</f>
        <v>0</v>
      </c>
      <c r="AA56" s="2236"/>
      <c r="AB56" s="21" t="s">
        <v>493</v>
      </c>
      <c r="AC56" s="24">
        <f>IF($AB$22&lt;&gt;"Co",0,IF(AND($AB$23&gt;15,$AB$23&lt;=30),ROUND(SUM($AB$20:$AB$20)*1.2,2),0))</f>
        <v>0</v>
      </c>
    </row>
    <row r="57" spans="4:29" ht="14.1" customHeight="1" thickBot="1">
      <c r="D57" s="2237"/>
      <c r="E57" s="481" t="s">
        <v>80</v>
      </c>
      <c r="F57" s="30">
        <f>IF($H$22&lt;&gt;"As",0,IF(AND($H$23&gt;30,$H$23&lt;=40),ROUND(SUM($H$20:$H$20)*1.2,2),0))</f>
        <v>0</v>
      </c>
      <c r="G57" s="2237"/>
      <c r="H57" s="25"/>
      <c r="I57" s="26"/>
      <c r="X57" s="2237"/>
      <c r="Y57" s="481" t="s">
        <v>80</v>
      </c>
      <c r="Z57" s="30">
        <f>IF($AB$22&lt;&gt;"As",0,IF(AND($AB$23&gt;30,$AB$23&lt;=40),ROUND(SUM($AB$20:$AB$20)*1.2,2),0))</f>
        <v>0</v>
      </c>
      <c r="AA57" s="2237"/>
      <c r="AB57" s="25"/>
      <c r="AC57" s="26"/>
    </row>
    <row r="58" spans="4:29" ht="14.1" customHeight="1" thickBot="1">
      <c r="D58" s="2" t="s">
        <v>91</v>
      </c>
      <c r="X58" s="2" t="s">
        <v>91</v>
      </c>
    </row>
    <row r="59" spans="4:29" ht="14.1" customHeight="1">
      <c r="D59" s="2235" t="s">
        <v>56</v>
      </c>
      <c r="E59" s="330" t="s">
        <v>492</v>
      </c>
      <c r="F59" s="28">
        <f>IF($E$34&lt;&gt;"As",0,IF($E$35&lt;=15,ROUND(SUM($E$32:$E$32)*1.2,2),0))</f>
        <v>0</v>
      </c>
      <c r="G59" s="2235" t="s">
        <v>83</v>
      </c>
      <c r="H59" s="330" t="s">
        <v>492</v>
      </c>
      <c r="I59" s="27">
        <f>IF($E$34&lt;&gt;"Co",0,IF($E$35&lt;=15,ROUND(SUM($E$32:$E$32)*1.2,2),0))</f>
        <v>0</v>
      </c>
      <c r="X59" s="2235" t="s">
        <v>56</v>
      </c>
      <c r="Y59" s="330" t="s">
        <v>492</v>
      </c>
      <c r="Z59" s="28">
        <f>IF($Y$34&lt;&gt;"As",0,IF($Y$35&lt;=15,ROUND(SUM($Y$32:$Y$32)*1.2,2),0))</f>
        <v>0</v>
      </c>
      <c r="AA59" s="2235" t="s">
        <v>83</v>
      </c>
      <c r="AB59" s="330" t="s">
        <v>492</v>
      </c>
      <c r="AC59" s="27">
        <f>IF($Y$34&lt;&gt;"Co",0,IF($Y$35&lt;=15,ROUND(SUM($Y$32:$Y$32)*1.2,2),0))</f>
        <v>0</v>
      </c>
    </row>
    <row r="60" spans="4:29" ht="14.1" customHeight="1">
      <c r="D60" s="2236"/>
      <c r="E60" s="21" t="s">
        <v>493</v>
      </c>
      <c r="F60" s="29">
        <f>IF($E$34&lt;&gt;"As",0,IF(AND($E$35&gt;15,$E$35&lt;=30),ROUND(SUM($E$32:$E$32)*1.2,2),0))</f>
        <v>0</v>
      </c>
      <c r="G60" s="2236"/>
      <c r="H60" s="21" t="s">
        <v>493</v>
      </c>
      <c r="I60" s="24">
        <f>IF($E$34&lt;&gt;"Co",0,IF(AND($E$35&gt;15,$E$35&lt;=30),ROUND(SUM($E$32:$E$32)*1.2,2),0))</f>
        <v>0</v>
      </c>
      <c r="X60" s="2236"/>
      <c r="Y60" s="21" t="s">
        <v>493</v>
      </c>
      <c r="Z60" s="29">
        <f>IF($Y$34&lt;&gt;"As",0,IF(AND($Y$35&gt;15,$Y$35&lt;=30),ROUND(SUM($Y$32:$Y$32)*1.2,2),0))</f>
        <v>0</v>
      </c>
      <c r="AA60" s="2236"/>
      <c r="AB60" s="21" t="s">
        <v>493</v>
      </c>
      <c r="AC60" s="24">
        <f>IF($Y$34&lt;&gt;"Co",0,IF(AND($Y$35&gt;15,$Y$35&lt;=30),ROUND(SUM($Y$32:$Y$32)*1.2,2),0))</f>
        <v>0</v>
      </c>
    </row>
    <row r="61" spans="4:29" ht="14.1" customHeight="1" thickBot="1">
      <c r="D61" s="2237"/>
      <c r="E61" s="481" t="s">
        <v>80</v>
      </c>
      <c r="F61" s="30">
        <f>IF($E$34&lt;&gt;"As",0,IF(AND($E$35&gt;30,$E$35&lt;=40),ROUND(SUM($E$32:$E$32)*1.2,2),0))</f>
        <v>0</v>
      </c>
      <c r="G61" s="2237"/>
      <c r="H61" s="25"/>
      <c r="I61" s="26"/>
      <c r="X61" s="2237"/>
      <c r="Y61" s="481" t="s">
        <v>80</v>
      </c>
      <c r="Z61" s="30">
        <f>IF($Y$34&lt;&gt;"As",0,IF(AND($Y$35&gt;30,$Y$35&lt;=40),ROUND(SUM($Y$32:$Y$32)*1.2,2),0))</f>
        <v>0</v>
      </c>
      <c r="AA61" s="2237"/>
      <c r="AB61" s="25"/>
      <c r="AC61" s="26"/>
    </row>
    <row r="62" spans="4:29" ht="14.1" customHeight="1" thickBot="1">
      <c r="D62" s="2" t="s">
        <v>92</v>
      </c>
      <c r="X62" s="2" t="s">
        <v>92</v>
      </c>
    </row>
    <row r="63" spans="4:29" ht="14.1" customHeight="1">
      <c r="D63" s="2235" t="s">
        <v>56</v>
      </c>
      <c r="E63" s="330" t="s">
        <v>492</v>
      </c>
      <c r="F63" s="28">
        <f>IF($H$34&lt;&gt;"As",0,IF($H$35&lt;=15,ROUND(SUM($H$32:$H$32)*1.2,2),0))</f>
        <v>0</v>
      </c>
      <c r="G63" s="2235" t="s">
        <v>83</v>
      </c>
      <c r="H63" s="330" t="s">
        <v>492</v>
      </c>
      <c r="I63" s="27">
        <f>IF($H$34&lt;&gt;"Co",0,IF($H$35&lt;=15,ROUND(SUM($H$32:$H$32)*1.2,2),0))</f>
        <v>0</v>
      </c>
      <c r="X63" s="2235" t="s">
        <v>56</v>
      </c>
      <c r="Y63" s="330" t="s">
        <v>492</v>
      </c>
      <c r="Z63" s="28">
        <f>IF($AB$34&lt;&gt;"As",0,IF($AB$35&lt;=15,ROUND(SUM($AB$32:$AB$32)*1.2,2),0))</f>
        <v>0</v>
      </c>
      <c r="AA63" s="2235" t="s">
        <v>83</v>
      </c>
      <c r="AB63" s="330" t="s">
        <v>492</v>
      </c>
      <c r="AC63" s="27">
        <f>IF($AB$34&lt;&gt;"Co",0,IF($AB$35&lt;=15,ROUND(SUM($AB$32:$AB$32)*1.2,2),0))</f>
        <v>0</v>
      </c>
    </row>
    <row r="64" spans="4:29" ht="14.1" customHeight="1">
      <c r="D64" s="2236"/>
      <c r="E64" s="21" t="s">
        <v>493</v>
      </c>
      <c r="F64" s="29">
        <f>IF($H$34&lt;&gt;"As",0,IF(AND($H$35&gt;15,$H$35&lt;=30),ROUND(SUM($H$32:$H$32)*1.2,2),0))</f>
        <v>0</v>
      </c>
      <c r="G64" s="2236"/>
      <c r="H64" s="21" t="s">
        <v>493</v>
      </c>
      <c r="I64" s="24">
        <f>IF($H$34&lt;&gt;"Co",0,IF(AND($H$35&gt;15,$H$35&lt;=30),ROUND(SUM($H$32:$H$32)*1.2,2),0))</f>
        <v>0</v>
      </c>
      <c r="X64" s="2236"/>
      <c r="Y64" s="21" t="s">
        <v>493</v>
      </c>
      <c r="Z64" s="29">
        <f>IF($AB$34&lt;&gt;"As",0,IF(AND($AB$35&gt;15,$AB$35&lt;=30),ROUND(SUM($AB$32:$AB$32)*1.2,2),0))</f>
        <v>0</v>
      </c>
      <c r="AA64" s="2236"/>
      <c r="AB64" s="21" t="s">
        <v>493</v>
      </c>
      <c r="AC64" s="24">
        <f>IF($AB$34&lt;&gt;"Co",0,IF(AND($AB$35&gt;15,$AB$35&lt;=30),ROUND(SUM($AB$32:$AB$32)*1.2,2),0))</f>
        <v>0</v>
      </c>
    </row>
    <row r="65" spans="2:30" ht="14.1" customHeight="1" thickBot="1">
      <c r="D65" s="2237"/>
      <c r="E65" s="481" t="s">
        <v>80</v>
      </c>
      <c r="F65" s="30">
        <f>IF($H$34&lt;&gt;"As",0,IF(AND($H$35&gt;30,$H$35&lt;=40),ROUND(SUM($H$32:$H$32)*1.2,2),0))</f>
        <v>0</v>
      </c>
      <c r="G65" s="2237"/>
      <c r="H65" s="25"/>
      <c r="I65" s="26"/>
      <c r="X65" s="2237"/>
      <c r="Y65" s="481" t="s">
        <v>80</v>
      </c>
      <c r="Z65" s="30">
        <f>IF($AB$34&lt;&gt;"As",0,IF(AND($AB$35&gt;30,$AB$35&lt;=40),ROUND(SUM($AB$32:$AB$32)*1.2,2),0))</f>
        <v>0</v>
      </c>
      <c r="AA65" s="2237"/>
      <c r="AB65" s="25"/>
      <c r="AC65" s="26"/>
    </row>
    <row r="68" spans="2:30" ht="14.1" customHeight="1">
      <c r="B68" s="2" t="s">
        <v>84</v>
      </c>
      <c r="V68" s="2" t="s">
        <v>84</v>
      </c>
    </row>
    <row r="69" spans="2:30" ht="14.1" customHeight="1" thickBot="1">
      <c r="D69" s="2" t="s">
        <v>85</v>
      </c>
      <c r="X69" s="2" t="s">
        <v>85</v>
      </c>
    </row>
    <row r="70" spans="2:30" ht="14.1" customHeight="1">
      <c r="D70" s="2199"/>
      <c r="E70" s="2200" t="s">
        <v>56</v>
      </c>
      <c r="F70" s="2200"/>
      <c r="G70" s="2200" t="s">
        <v>83</v>
      </c>
      <c r="H70" s="2200"/>
      <c r="I70" s="2200" t="s">
        <v>78</v>
      </c>
      <c r="J70" s="2239"/>
      <c r="X70" s="2199"/>
      <c r="Y70" s="2200" t="s">
        <v>56</v>
      </c>
      <c r="Z70" s="2200"/>
      <c r="AA70" s="2200" t="s">
        <v>83</v>
      </c>
      <c r="AB70" s="2200"/>
      <c r="AC70" s="2200" t="s">
        <v>78</v>
      </c>
      <c r="AD70" s="2239"/>
    </row>
    <row r="71" spans="2:30" ht="14.1" customHeight="1">
      <c r="D71" s="2238"/>
      <c r="E71" s="21" t="s">
        <v>354</v>
      </c>
      <c r="F71" s="21" t="s">
        <v>355</v>
      </c>
      <c r="G71" s="21" t="s">
        <v>354</v>
      </c>
      <c r="H71" s="21" t="s">
        <v>355</v>
      </c>
      <c r="I71" s="21" t="s">
        <v>354</v>
      </c>
      <c r="J71" s="194" t="s">
        <v>355</v>
      </c>
      <c r="X71" s="2238"/>
      <c r="Y71" s="21" t="s">
        <v>354</v>
      </c>
      <c r="Z71" s="21" t="s">
        <v>355</v>
      </c>
      <c r="AA71" s="21" t="s">
        <v>354</v>
      </c>
      <c r="AB71" s="21" t="s">
        <v>355</v>
      </c>
      <c r="AC71" s="21" t="s">
        <v>354</v>
      </c>
      <c r="AD71" s="194" t="s">
        <v>355</v>
      </c>
    </row>
    <row r="72" spans="2:30" ht="14.1" customHeight="1">
      <c r="D72" s="195">
        <v>1</v>
      </c>
      <c r="E72" s="165">
        <f t="shared" ref="E72:E111" si="13">IF($E$10&lt;&gt;"As",0,IF($E$5&lt;&gt;"歩 道",0,SUMIF($E$11,D72,$E$9)))</f>
        <v>0</v>
      </c>
      <c r="F72" s="165">
        <f t="shared" ref="F72:F111" si="14">IF($E$10&lt;&gt;"As",0,IF($E$5&lt;&gt;"車 道",0,SUMIF($E$11,D72,$E$9)))</f>
        <v>0</v>
      </c>
      <c r="G72" s="165">
        <f t="shared" ref="G72:G111" si="15">IF($E$10&lt;&gt;"Co",0,IF($E$5&lt;&gt;"歩 道",0,SUMIF($E$11,D72,$E$9)))</f>
        <v>0</v>
      </c>
      <c r="H72" s="165">
        <f t="shared" ref="H72:H111" si="16">IF($E$10&lt;&gt;"Co",0,IF($E$5&lt;&gt;"車 道",0,SUMIF($E$11,D72,$E$9)))</f>
        <v>0</v>
      </c>
      <c r="I72" s="165">
        <f t="shared" ref="I72:I111" si="17">IF($E$5&lt;&gt;"歩 道",0,SUMIF($E$14,D72,$E$9))</f>
        <v>0</v>
      </c>
      <c r="J72" s="197">
        <f t="shared" ref="J72:J111" si="18">IF($E$5&lt;&gt;"車 道",0,SUMIF($E$14,D72,$E$9))</f>
        <v>0</v>
      </c>
      <c r="X72" s="195">
        <v>1</v>
      </c>
      <c r="Y72" s="165">
        <f t="shared" ref="Y72:Y111" si="19">IF($Y$10&lt;&gt;"As",0,IF($Y$5&lt;&gt;"歩 道",0,SUMIF($Y$11,X72,$Y$9)))</f>
        <v>0</v>
      </c>
      <c r="Z72" s="165">
        <f t="shared" ref="Z72:Z111" si="20">IF($Y$10&lt;&gt;"As",0,IF($Y$5&lt;&gt;"車 道",0,SUMIF($Y$11,X72,$Y$9)))</f>
        <v>0</v>
      </c>
      <c r="AA72" s="165">
        <f t="shared" ref="AA72:AA111" si="21">IF($Y$10&lt;&gt;"Co",0,IF($Y$5&lt;&gt;"歩 道",0,SUMIF($Y$11,X72,$Y$9)))</f>
        <v>0</v>
      </c>
      <c r="AB72" s="165">
        <f t="shared" ref="AB72:AB111" si="22">IF($Y$10&lt;&gt;"Co",0,IF($Y$5&lt;&gt;"車 道",0,SUMIF($Y$11,X72,$Y$9)))</f>
        <v>0</v>
      </c>
      <c r="AC72" s="165">
        <f t="shared" ref="AC72:AC111" si="23">IF($Y$5&lt;&gt;"歩 道",0,SUMIF($Y$14,X72,$Y$9))</f>
        <v>0</v>
      </c>
      <c r="AD72" s="197">
        <f t="shared" ref="AD72:AD111" si="24">IF($Y$5&lt;&gt;"車 道",0,SUMIF($Y$14,X72,$Y$9))</f>
        <v>0</v>
      </c>
    </row>
    <row r="73" spans="2:30" ht="14.1" customHeight="1">
      <c r="D73" s="195">
        <v>2</v>
      </c>
      <c r="E73" s="165">
        <f t="shared" si="13"/>
        <v>0</v>
      </c>
      <c r="F73" s="165">
        <f t="shared" si="14"/>
        <v>0</v>
      </c>
      <c r="G73" s="165">
        <f t="shared" si="15"/>
        <v>0</v>
      </c>
      <c r="H73" s="165">
        <f t="shared" si="16"/>
        <v>0</v>
      </c>
      <c r="I73" s="165">
        <f t="shared" si="17"/>
        <v>0</v>
      </c>
      <c r="J73" s="197">
        <f t="shared" si="18"/>
        <v>0</v>
      </c>
      <c r="X73" s="195">
        <v>2</v>
      </c>
      <c r="Y73" s="165">
        <f t="shared" si="19"/>
        <v>0</v>
      </c>
      <c r="Z73" s="165">
        <f t="shared" si="20"/>
        <v>0</v>
      </c>
      <c r="AA73" s="165">
        <f t="shared" si="21"/>
        <v>0</v>
      </c>
      <c r="AB73" s="165">
        <f t="shared" si="22"/>
        <v>0</v>
      </c>
      <c r="AC73" s="165">
        <f t="shared" si="23"/>
        <v>0</v>
      </c>
      <c r="AD73" s="197">
        <f t="shared" si="24"/>
        <v>0</v>
      </c>
    </row>
    <row r="74" spans="2:30" ht="14.1" customHeight="1">
      <c r="D74" s="195">
        <v>3</v>
      </c>
      <c r="E74" s="165">
        <f t="shared" si="13"/>
        <v>0</v>
      </c>
      <c r="F74" s="165">
        <f t="shared" si="14"/>
        <v>0</v>
      </c>
      <c r="G74" s="165">
        <f t="shared" si="15"/>
        <v>0</v>
      </c>
      <c r="H74" s="165">
        <f t="shared" si="16"/>
        <v>0</v>
      </c>
      <c r="I74" s="165">
        <f t="shared" si="17"/>
        <v>0</v>
      </c>
      <c r="J74" s="197">
        <f t="shared" si="18"/>
        <v>0</v>
      </c>
      <c r="X74" s="195">
        <v>3</v>
      </c>
      <c r="Y74" s="165">
        <f t="shared" si="19"/>
        <v>0</v>
      </c>
      <c r="Z74" s="165">
        <f t="shared" si="20"/>
        <v>0</v>
      </c>
      <c r="AA74" s="165">
        <f t="shared" si="21"/>
        <v>0</v>
      </c>
      <c r="AB74" s="165">
        <f t="shared" si="22"/>
        <v>0</v>
      </c>
      <c r="AC74" s="165">
        <f t="shared" si="23"/>
        <v>0</v>
      </c>
      <c r="AD74" s="197">
        <f t="shared" si="24"/>
        <v>0</v>
      </c>
    </row>
    <row r="75" spans="2:30" ht="14.1" customHeight="1">
      <c r="D75" s="195">
        <v>4</v>
      </c>
      <c r="E75" s="165">
        <f t="shared" si="13"/>
        <v>0</v>
      </c>
      <c r="F75" s="165">
        <f t="shared" si="14"/>
        <v>0</v>
      </c>
      <c r="G75" s="165">
        <f t="shared" si="15"/>
        <v>0</v>
      </c>
      <c r="H75" s="165">
        <f t="shared" si="16"/>
        <v>0</v>
      </c>
      <c r="I75" s="165">
        <f t="shared" si="17"/>
        <v>0</v>
      </c>
      <c r="J75" s="197">
        <f t="shared" si="18"/>
        <v>0</v>
      </c>
      <c r="X75" s="195">
        <v>4</v>
      </c>
      <c r="Y75" s="165">
        <f t="shared" si="19"/>
        <v>0</v>
      </c>
      <c r="Z75" s="165">
        <f t="shared" si="20"/>
        <v>0</v>
      </c>
      <c r="AA75" s="165">
        <f t="shared" si="21"/>
        <v>0</v>
      </c>
      <c r="AB75" s="165">
        <f t="shared" si="22"/>
        <v>0</v>
      </c>
      <c r="AC75" s="165">
        <f t="shared" si="23"/>
        <v>0</v>
      </c>
      <c r="AD75" s="197">
        <f t="shared" si="24"/>
        <v>0</v>
      </c>
    </row>
    <row r="76" spans="2:30" ht="14.1" customHeight="1">
      <c r="D76" s="195">
        <v>5</v>
      </c>
      <c r="E76" s="165">
        <f t="shared" si="13"/>
        <v>0</v>
      </c>
      <c r="F76" s="165">
        <f t="shared" si="14"/>
        <v>0</v>
      </c>
      <c r="G76" s="165">
        <f t="shared" si="15"/>
        <v>0</v>
      </c>
      <c r="H76" s="165">
        <f t="shared" si="16"/>
        <v>0</v>
      </c>
      <c r="I76" s="165">
        <f t="shared" si="17"/>
        <v>0</v>
      </c>
      <c r="J76" s="197">
        <f t="shared" si="18"/>
        <v>0</v>
      </c>
      <c r="X76" s="195">
        <v>5</v>
      </c>
      <c r="Y76" s="165">
        <f t="shared" si="19"/>
        <v>0</v>
      </c>
      <c r="Z76" s="165">
        <f t="shared" si="20"/>
        <v>0</v>
      </c>
      <c r="AA76" s="165">
        <f t="shared" si="21"/>
        <v>0</v>
      </c>
      <c r="AB76" s="165">
        <f t="shared" si="22"/>
        <v>0</v>
      </c>
      <c r="AC76" s="165">
        <f t="shared" si="23"/>
        <v>0</v>
      </c>
      <c r="AD76" s="197">
        <f t="shared" si="24"/>
        <v>0</v>
      </c>
    </row>
    <row r="77" spans="2:30" ht="14.1" customHeight="1">
      <c r="D77" s="195">
        <v>6</v>
      </c>
      <c r="E77" s="165">
        <f t="shared" si="13"/>
        <v>0</v>
      </c>
      <c r="F77" s="165">
        <f t="shared" si="14"/>
        <v>0</v>
      </c>
      <c r="G77" s="165">
        <f t="shared" si="15"/>
        <v>0</v>
      </c>
      <c r="H77" s="165">
        <f t="shared" si="16"/>
        <v>0</v>
      </c>
      <c r="I77" s="165">
        <f t="shared" si="17"/>
        <v>0</v>
      </c>
      <c r="J77" s="197">
        <f t="shared" si="18"/>
        <v>0</v>
      </c>
      <c r="X77" s="195">
        <v>6</v>
      </c>
      <c r="Y77" s="165">
        <f t="shared" si="19"/>
        <v>0</v>
      </c>
      <c r="Z77" s="165">
        <f t="shared" si="20"/>
        <v>0</v>
      </c>
      <c r="AA77" s="165">
        <f t="shared" si="21"/>
        <v>0</v>
      </c>
      <c r="AB77" s="165">
        <f t="shared" si="22"/>
        <v>0</v>
      </c>
      <c r="AC77" s="165">
        <f t="shared" si="23"/>
        <v>0</v>
      </c>
      <c r="AD77" s="197">
        <f t="shared" si="24"/>
        <v>0</v>
      </c>
    </row>
    <row r="78" spans="2:30" ht="14.1" customHeight="1">
      <c r="D78" s="195">
        <v>7</v>
      </c>
      <c r="E78" s="165">
        <f t="shared" si="13"/>
        <v>0</v>
      </c>
      <c r="F78" s="165">
        <f t="shared" si="14"/>
        <v>0</v>
      </c>
      <c r="G78" s="165">
        <f t="shared" si="15"/>
        <v>0</v>
      </c>
      <c r="H78" s="165">
        <f t="shared" si="16"/>
        <v>0</v>
      </c>
      <c r="I78" s="165">
        <f t="shared" si="17"/>
        <v>0</v>
      </c>
      <c r="J78" s="197">
        <f t="shared" si="18"/>
        <v>0</v>
      </c>
      <c r="X78" s="195">
        <v>7</v>
      </c>
      <c r="Y78" s="165">
        <f t="shared" si="19"/>
        <v>0</v>
      </c>
      <c r="Z78" s="165">
        <f t="shared" si="20"/>
        <v>0</v>
      </c>
      <c r="AA78" s="165">
        <f t="shared" si="21"/>
        <v>0</v>
      </c>
      <c r="AB78" s="165">
        <f t="shared" si="22"/>
        <v>0</v>
      </c>
      <c r="AC78" s="165">
        <f t="shared" si="23"/>
        <v>0</v>
      </c>
      <c r="AD78" s="197">
        <f t="shared" si="24"/>
        <v>0</v>
      </c>
    </row>
    <row r="79" spans="2:30" ht="14.1" customHeight="1">
      <c r="D79" s="195">
        <v>8</v>
      </c>
      <c r="E79" s="165">
        <f t="shared" si="13"/>
        <v>0</v>
      </c>
      <c r="F79" s="165">
        <f t="shared" si="14"/>
        <v>0</v>
      </c>
      <c r="G79" s="165">
        <f t="shared" si="15"/>
        <v>0</v>
      </c>
      <c r="H79" s="165">
        <f t="shared" si="16"/>
        <v>0</v>
      </c>
      <c r="I79" s="165">
        <f t="shared" si="17"/>
        <v>0</v>
      </c>
      <c r="J79" s="197">
        <f t="shared" si="18"/>
        <v>0</v>
      </c>
      <c r="X79" s="195">
        <v>8</v>
      </c>
      <c r="Y79" s="165">
        <f t="shared" si="19"/>
        <v>0</v>
      </c>
      <c r="Z79" s="165">
        <f t="shared" si="20"/>
        <v>0</v>
      </c>
      <c r="AA79" s="165">
        <f t="shared" si="21"/>
        <v>0</v>
      </c>
      <c r="AB79" s="165">
        <f t="shared" si="22"/>
        <v>0</v>
      </c>
      <c r="AC79" s="165">
        <f t="shared" si="23"/>
        <v>0</v>
      </c>
      <c r="AD79" s="197">
        <f t="shared" si="24"/>
        <v>0</v>
      </c>
    </row>
    <row r="80" spans="2:30" ht="14.1" customHeight="1">
      <c r="D80" s="195">
        <v>9</v>
      </c>
      <c r="E80" s="165">
        <f t="shared" si="13"/>
        <v>0</v>
      </c>
      <c r="F80" s="165">
        <f t="shared" si="14"/>
        <v>0</v>
      </c>
      <c r="G80" s="165">
        <f t="shared" si="15"/>
        <v>0</v>
      </c>
      <c r="H80" s="165">
        <f t="shared" si="16"/>
        <v>0</v>
      </c>
      <c r="I80" s="165">
        <f t="shared" si="17"/>
        <v>0</v>
      </c>
      <c r="J80" s="197">
        <f t="shared" si="18"/>
        <v>0</v>
      </c>
      <c r="X80" s="195">
        <v>9</v>
      </c>
      <c r="Y80" s="165">
        <f t="shared" si="19"/>
        <v>0</v>
      </c>
      <c r="Z80" s="165">
        <f t="shared" si="20"/>
        <v>0</v>
      </c>
      <c r="AA80" s="165">
        <f t="shared" si="21"/>
        <v>0</v>
      </c>
      <c r="AB80" s="165">
        <f t="shared" si="22"/>
        <v>0</v>
      </c>
      <c r="AC80" s="165">
        <f t="shared" si="23"/>
        <v>0</v>
      </c>
      <c r="AD80" s="197">
        <f t="shared" si="24"/>
        <v>0</v>
      </c>
    </row>
    <row r="81" spans="4:30" ht="14.1" customHeight="1">
      <c r="D81" s="195">
        <v>10</v>
      </c>
      <c r="E81" s="165">
        <f t="shared" si="13"/>
        <v>0</v>
      </c>
      <c r="F81" s="165">
        <f t="shared" si="14"/>
        <v>0</v>
      </c>
      <c r="G81" s="165">
        <f t="shared" si="15"/>
        <v>0</v>
      </c>
      <c r="H81" s="165">
        <f t="shared" si="16"/>
        <v>0</v>
      </c>
      <c r="I81" s="165">
        <f t="shared" si="17"/>
        <v>0</v>
      </c>
      <c r="J81" s="197">
        <f t="shared" si="18"/>
        <v>0</v>
      </c>
      <c r="X81" s="195">
        <v>10</v>
      </c>
      <c r="Y81" s="165">
        <f t="shared" si="19"/>
        <v>0</v>
      </c>
      <c r="Z81" s="165">
        <f t="shared" si="20"/>
        <v>0</v>
      </c>
      <c r="AA81" s="165">
        <f t="shared" si="21"/>
        <v>0</v>
      </c>
      <c r="AB81" s="165">
        <f t="shared" si="22"/>
        <v>0</v>
      </c>
      <c r="AC81" s="165">
        <f t="shared" si="23"/>
        <v>0</v>
      </c>
      <c r="AD81" s="197">
        <f t="shared" si="24"/>
        <v>0</v>
      </c>
    </row>
    <row r="82" spans="4:30" ht="14.1" customHeight="1">
      <c r="D82" s="195">
        <v>11</v>
      </c>
      <c r="E82" s="165">
        <f t="shared" si="13"/>
        <v>0</v>
      </c>
      <c r="F82" s="165">
        <f t="shared" si="14"/>
        <v>0</v>
      </c>
      <c r="G82" s="165">
        <f t="shared" si="15"/>
        <v>0</v>
      </c>
      <c r="H82" s="165">
        <f t="shared" si="16"/>
        <v>0</v>
      </c>
      <c r="I82" s="165">
        <f t="shared" si="17"/>
        <v>0</v>
      </c>
      <c r="J82" s="197">
        <f t="shared" si="18"/>
        <v>0</v>
      </c>
      <c r="X82" s="195">
        <v>11</v>
      </c>
      <c r="Y82" s="165">
        <f t="shared" si="19"/>
        <v>0</v>
      </c>
      <c r="Z82" s="165">
        <f t="shared" si="20"/>
        <v>0</v>
      </c>
      <c r="AA82" s="165">
        <f t="shared" si="21"/>
        <v>0</v>
      </c>
      <c r="AB82" s="165">
        <f t="shared" si="22"/>
        <v>0</v>
      </c>
      <c r="AC82" s="165">
        <f t="shared" si="23"/>
        <v>0</v>
      </c>
      <c r="AD82" s="197">
        <f t="shared" si="24"/>
        <v>0</v>
      </c>
    </row>
    <row r="83" spans="4:30" ht="14.1" customHeight="1">
      <c r="D83" s="195">
        <v>12</v>
      </c>
      <c r="E83" s="165">
        <f t="shared" si="13"/>
        <v>0</v>
      </c>
      <c r="F83" s="165">
        <f t="shared" si="14"/>
        <v>0</v>
      </c>
      <c r="G83" s="165">
        <f t="shared" si="15"/>
        <v>0</v>
      </c>
      <c r="H83" s="165">
        <f t="shared" si="16"/>
        <v>0</v>
      </c>
      <c r="I83" s="165">
        <f t="shared" si="17"/>
        <v>0</v>
      </c>
      <c r="J83" s="197">
        <f t="shared" si="18"/>
        <v>0</v>
      </c>
      <c r="X83" s="195">
        <v>12</v>
      </c>
      <c r="Y83" s="165">
        <f t="shared" si="19"/>
        <v>0</v>
      </c>
      <c r="Z83" s="165">
        <f t="shared" si="20"/>
        <v>0</v>
      </c>
      <c r="AA83" s="165">
        <f t="shared" si="21"/>
        <v>0</v>
      </c>
      <c r="AB83" s="165">
        <f t="shared" si="22"/>
        <v>0</v>
      </c>
      <c r="AC83" s="165">
        <f t="shared" si="23"/>
        <v>0</v>
      </c>
      <c r="AD83" s="197">
        <f t="shared" si="24"/>
        <v>0</v>
      </c>
    </row>
    <row r="84" spans="4:30" ht="14.1" customHeight="1">
      <c r="D84" s="195">
        <v>13</v>
      </c>
      <c r="E84" s="165">
        <f t="shared" si="13"/>
        <v>0</v>
      </c>
      <c r="F84" s="165">
        <f t="shared" si="14"/>
        <v>0</v>
      </c>
      <c r="G84" s="165">
        <f t="shared" si="15"/>
        <v>0</v>
      </c>
      <c r="H84" s="165">
        <f t="shared" si="16"/>
        <v>0</v>
      </c>
      <c r="I84" s="165">
        <f t="shared" si="17"/>
        <v>0</v>
      </c>
      <c r="J84" s="197">
        <f t="shared" si="18"/>
        <v>0</v>
      </c>
      <c r="X84" s="195">
        <v>13</v>
      </c>
      <c r="Y84" s="165">
        <f t="shared" si="19"/>
        <v>0</v>
      </c>
      <c r="Z84" s="165">
        <f t="shared" si="20"/>
        <v>0</v>
      </c>
      <c r="AA84" s="165">
        <f t="shared" si="21"/>
        <v>0</v>
      </c>
      <c r="AB84" s="165">
        <f t="shared" si="22"/>
        <v>0</v>
      </c>
      <c r="AC84" s="165">
        <f t="shared" si="23"/>
        <v>0</v>
      </c>
      <c r="AD84" s="197">
        <f t="shared" si="24"/>
        <v>0</v>
      </c>
    </row>
    <row r="85" spans="4:30" ht="14.1" customHeight="1">
      <c r="D85" s="195">
        <v>14</v>
      </c>
      <c r="E85" s="165">
        <f t="shared" si="13"/>
        <v>0</v>
      </c>
      <c r="F85" s="165">
        <f t="shared" si="14"/>
        <v>0</v>
      </c>
      <c r="G85" s="165">
        <f t="shared" si="15"/>
        <v>0</v>
      </c>
      <c r="H85" s="165">
        <f t="shared" si="16"/>
        <v>0</v>
      </c>
      <c r="I85" s="165">
        <f t="shared" si="17"/>
        <v>0</v>
      </c>
      <c r="J85" s="197">
        <f t="shared" si="18"/>
        <v>0</v>
      </c>
      <c r="X85" s="195">
        <v>14</v>
      </c>
      <c r="Y85" s="165">
        <f t="shared" si="19"/>
        <v>0</v>
      </c>
      <c r="Z85" s="165">
        <f t="shared" si="20"/>
        <v>0</v>
      </c>
      <c r="AA85" s="165">
        <f t="shared" si="21"/>
        <v>0</v>
      </c>
      <c r="AB85" s="165">
        <f t="shared" si="22"/>
        <v>0</v>
      </c>
      <c r="AC85" s="165">
        <f t="shared" si="23"/>
        <v>0</v>
      </c>
      <c r="AD85" s="197">
        <f t="shared" si="24"/>
        <v>0</v>
      </c>
    </row>
    <row r="86" spans="4:30" ht="14.1" customHeight="1">
      <c r="D86" s="195">
        <v>15</v>
      </c>
      <c r="E86" s="165">
        <f t="shared" si="13"/>
        <v>0</v>
      </c>
      <c r="F86" s="165">
        <f t="shared" si="14"/>
        <v>0</v>
      </c>
      <c r="G86" s="165">
        <f t="shared" si="15"/>
        <v>0</v>
      </c>
      <c r="H86" s="165">
        <f t="shared" si="16"/>
        <v>0</v>
      </c>
      <c r="I86" s="165">
        <f t="shared" si="17"/>
        <v>0</v>
      </c>
      <c r="J86" s="197">
        <f t="shared" si="18"/>
        <v>0</v>
      </c>
      <c r="X86" s="195">
        <v>15</v>
      </c>
      <c r="Y86" s="165">
        <f t="shared" si="19"/>
        <v>0</v>
      </c>
      <c r="Z86" s="165">
        <f t="shared" si="20"/>
        <v>0</v>
      </c>
      <c r="AA86" s="165">
        <f t="shared" si="21"/>
        <v>0</v>
      </c>
      <c r="AB86" s="165">
        <f t="shared" si="22"/>
        <v>0</v>
      </c>
      <c r="AC86" s="165">
        <f t="shared" si="23"/>
        <v>0</v>
      </c>
      <c r="AD86" s="197">
        <f t="shared" si="24"/>
        <v>0</v>
      </c>
    </row>
    <row r="87" spans="4:30" ht="14.1" customHeight="1">
      <c r="D87" s="195">
        <v>16</v>
      </c>
      <c r="E87" s="165">
        <f t="shared" si="13"/>
        <v>0</v>
      </c>
      <c r="F87" s="165">
        <f t="shared" si="14"/>
        <v>0</v>
      </c>
      <c r="G87" s="165">
        <f t="shared" si="15"/>
        <v>0</v>
      </c>
      <c r="H87" s="165">
        <f t="shared" si="16"/>
        <v>0</v>
      </c>
      <c r="I87" s="165">
        <f t="shared" si="17"/>
        <v>0</v>
      </c>
      <c r="J87" s="197">
        <f t="shared" si="18"/>
        <v>0</v>
      </c>
      <c r="X87" s="195">
        <v>16</v>
      </c>
      <c r="Y87" s="165">
        <f t="shared" si="19"/>
        <v>0</v>
      </c>
      <c r="Z87" s="165">
        <f t="shared" si="20"/>
        <v>0</v>
      </c>
      <c r="AA87" s="165">
        <f t="shared" si="21"/>
        <v>0</v>
      </c>
      <c r="AB87" s="165">
        <f t="shared" si="22"/>
        <v>0</v>
      </c>
      <c r="AC87" s="165">
        <f t="shared" si="23"/>
        <v>0</v>
      </c>
      <c r="AD87" s="197">
        <f t="shared" si="24"/>
        <v>0</v>
      </c>
    </row>
    <row r="88" spans="4:30" ht="14.1" customHeight="1">
      <c r="D88" s="195">
        <v>17</v>
      </c>
      <c r="E88" s="165">
        <f t="shared" si="13"/>
        <v>0</v>
      </c>
      <c r="F88" s="165">
        <f t="shared" si="14"/>
        <v>0</v>
      </c>
      <c r="G88" s="165">
        <f t="shared" si="15"/>
        <v>0</v>
      </c>
      <c r="H88" s="165">
        <f t="shared" si="16"/>
        <v>0</v>
      </c>
      <c r="I88" s="165">
        <f t="shared" si="17"/>
        <v>0</v>
      </c>
      <c r="J88" s="197">
        <f t="shared" si="18"/>
        <v>0</v>
      </c>
      <c r="X88" s="195">
        <v>17</v>
      </c>
      <c r="Y88" s="165">
        <f t="shared" si="19"/>
        <v>0</v>
      </c>
      <c r="Z88" s="165">
        <f t="shared" si="20"/>
        <v>0</v>
      </c>
      <c r="AA88" s="165">
        <f t="shared" si="21"/>
        <v>0</v>
      </c>
      <c r="AB88" s="165">
        <f t="shared" si="22"/>
        <v>0</v>
      </c>
      <c r="AC88" s="165">
        <f t="shared" si="23"/>
        <v>0</v>
      </c>
      <c r="AD88" s="197">
        <f t="shared" si="24"/>
        <v>0</v>
      </c>
    </row>
    <row r="89" spans="4:30" ht="14.1" customHeight="1">
      <c r="D89" s="195">
        <v>18</v>
      </c>
      <c r="E89" s="165">
        <f t="shared" si="13"/>
        <v>0</v>
      </c>
      <c r="F89" s="165">
        <f t="shared" si="14"/>
        <v>0</v>
      </c>
      <c r="G89" s="165">
        <f t="shared" si="15"/>
        <v>0</v>
      </c>
      <c r="H89" s="165">
        <f t="shared" si="16"/>
        <v>0</v>
      </c>
      <c r="I89" s="165">
        <f t="shared" si="17"/>
        <v>0</v>
      </c>
      <c r="J89" s="197">
        <f t="shared" si="18"/>
        <v>0</v>
      </c>
      <c r="X89" s="195">
        <v>18</v>
      </c>
      <c r="Y89" s="165">
        <f t="shared" si="19"/>
        <v>0</v>
      </c>
      <c r="Z89" s="165">
        <f t="shared" si="20"/>
        <v>0</v>
      </c>
      <c r="AA89" s="165">
        <f t="shared" si="21"/>
        <v>0</v>
      </c>
      <c r="AB89" s="165">
        <f t="shared" si="22"/>
        <v>0</v>
      </c>
      <c r="AC89" s="165">
        <f t="shared" si="23"/>
        <v>0</v>
      </c>
      <c r="AD89" s="197">
        <f t="shared" si="24"/>
        <v>0</v>
      </c>
    </row>
    <row r="90" spans="4:30" ht="14.1" customHeight="1">
      <c r="D90" s="195">
        <v>19</v>
      </c>
      <c r="E90" s="165">
        <f t="shared" si="13"/>
        <v>0</v>
      </c>
      <c r="F90" s="165">
        <f t="shared" si="14"/>
        <v>0</v>
      </c>
      <c r="G90" s="165">
        <f t="shared" si="15"/>
        <v>0</v>
      </c>
      <c r="H90" s="165">
        <f t="shared" si="16"/>
        <v>0</v>
      </c>
      <c r="I90" s="165">
        <f t="shared" si="17"/>
        <v>0</v>
      </c>
      <c r="J90" s="197">
        <f t="shared" si="18"/>
        <v>0</v>
      </c>
      <c r="X90" s="195">
        <v>19</v>
      </c>
      <c r="Y90" s="165">
        <f t="shared" si="19"/>
        <v>0</v>
      </c>
      <c r="Z90" s="165">
        <f t="shared" si="20"/>
        <v>0</v>
      </c>
      <c r="AA90" s="165">
        <f t="shared" si="21"/>
        <v>0</v>
      </c>
      <c r="AB90" s="165">
        <f t="shared" si="22"/>
        <v>0</v>
      </c>
      <c r="AC90" s="165">
        <f t="shared" si="23"/>
        <v>0</v>
      </c>
      <c r="AD90" s="197">
        <f t="shared" si="24"/>
        <v>0</v>
      </c>
    </row>
    <row r="91" spans="4:30" ht="14.1" customHeight="1">
      <c r="D91" s="195">
        <v>20</v>
      </c>
      <c r="E91" s="165">
        <f t="shared" si="13"/>
        <v>0</v>
      </c>
      <c r="F91" s="165">
        <f t="shared" si="14"/>
        <v>0</v>
      </c>
      <c r="G91" s="165">
        <f t="shared" si="15"/>
        <v>0</v>
      </c>
      <c r="H91" s="165">
        <f t="shared" si="16"/>
        <v>0</v>
      </c>
      <c r="I91" s="165">
        <f t="shared" si="17"/>
        <v>0</v>
      </c>
      <c r="J91" s="197">
        <f t="shared" si="18"/>
        <v>0</v>
      </c>
      <c r="X91" s="195">
        <v>20</v>
      </c>
      <c r="Y91" s="165">
        <f t="shared" si="19"/>
        <v>0</v>
      </c>
      <c r="Z91" s="165">
        <f t="shared" si="20"/>
        <v>0</v>
      </c>
      <c r="AA91" s="165">
        <f t="shared" si="21"/>
        <v>0</v>
      </c>
      <c r="AB91" s="165">
        <f t="shared" si="22"/>
        <v>0</v>
      </c>
      <c r="AC91" s="165">
        <f t="shared" si="23"/>
        <v>0</v>
      </c>
      <c r="AD91" s="197">
        <f t="shared" si="24"/>
        <v>0</v>
      </c>
    </row>
    <row r="92" spans="4:30" ht="14.1" customHeight="1">
      <c r="D92" s="195">
        <v>21</v>
      </c>
      <c r="E92" s="165">
        <f t="shared" si="13"/>
        <v>0</v>
      </c>
      <c r="F92" s="165">
        <f t="shared" si="14"/>
        <v>0</v>
      </c>
      <c r="G92" s="165">
        <f t="shared" si="15"/>
        <v>0</v>
      </c>
      <c r="H92" s="165">
        <f t="shared" si="16"/>
        <v>0</v>
      </c>
      <c r="I92" s="165">
        <f t="shared" si="17"/>
        <v>0</v>
      </c>
      <c r="J92" s="197">
        <f t="shared" si="18"/>
        <v>0</v>
      </c>
      <c r="X92" s="195">
        <v>21</v>
      </c>
      <c r="Y92" s="165">
        <f t="shared" si="19"/>
        <v>0</v>
      </c>
      <c r="Z92" s="165">
        <f t="shared" si="20"/>
        <v>0</v>
      </c>
      <c r="AA92" s="165">
        <f t="shared" si="21"/>
        <v>0</v>
      </c>
      <c r="AB92" s="165">
        <f t="shared" si="22"/>
        <v>0</v>
      </c>
      <c r="AC92" s="165">
        <f t="shared" si="23"/>
        <v>0</v>
      </c>
      <c r="AD92" s="197">
        <f t="shared" si="24"/>
        <v>0</v>
      </c>
    </row>
    <row r="93" spans="4:30" ht="14.1" customHeight="1">
      <c r="D93" s="195">
        <v>22</v>
      </c>
      <c r="E93" s="165">
        <f t="shared" si="13"/>
        <v>0</v>
      </c>
      <c r="F93" s="165">
        <f t="shared" si="14"/>
        <v>0</v>
      </c>
      <c r="G93" s="165">
        <f t="shared" si="15"/>
        <v>0</v>
      </c>
      <c r="H93" s="165">
        <f t="shared" si="16"/>
        <v>0</v>
      </c>
      <c r="I93" s="165">
        <f t="shared" si="17"/>
        <v>0</v>
      </c>
      <c r="J93" s="197">
        <f t="shared" si="18"/>
        <v>0</v>
      </c>
      <c r="X93" s="195">
        <v>22</v>
      </c>
      <c r="Y93" s="165">
        <f t="shared" si="19"/>
        <v>0</v>
      </c>
      <c r="Z93" s="165">
        <f t="shared" si="20"/>
        <v>0</v>
      </c>
      <c r="AA93" s="165">
        <f t="shared" si="21"/>
        <v>0</v>
      </c>
      <c r="AB93" s="165">
        <f t="shared" si="22"/>
        <v>0</v>
      </c>
      <c r="AC93" s="165">
        <f t="shared" si="23"/>
        <v>0</v>
      </c>
      <c r="AD93" s="197">
        <f t="shared" si="24"/>
        <v>0</v>
      </c>
    </row>
    <row r="94" spans="4:30" ht="14.1" customHeight="1">
      <c r="D94" s="195">
        <v>23</v>
      </c>
      <c r="E94" s="165">
        <f t="shared" si="13"/>
        <v>0</v>
      </c>
      <c r="F94" s="165">
        <f t="shared" si="14"/>
        <v>0</v>
      </c>
      <c r="G94" s="165">
        <f t="shared" si="15"/>
        <v>0</v>
      </c>
      <c r="H94" s="165">
        <f t="shared" si="16"/>
        <v>0</v>
      </c>
      <c r="I94" s="165">
        <f t="shared" si="17"/>
        <v>0</v>
      </c>
      <c r="J94" s="197">
        <f t="shared" si="18"/>
        <v>0</v>
      </c>
      <c r="X94" s="195">
        <v>23</v>
      </c>
      <c r="Y94" s="165">
        <f t="shared" si="19"/>
        <v>0</v>
      </c>
      <c r="Z94" s="165">
        <f t="shared" si="20"/>
        <v>0</v>
      </c>
      <c r="AA94" s="165">
        <f t="shared" si="21"/>
        <v>0</v>
      </c>
      <c r="AB94" s="165">
        <f t="shared" si="22"/>
        <v>0</v>
      </c>
      <c r="AC94" s="165">
        <f t="shared" si="23"/>
        <v>0</v>
      </c>
      <c r="AD94" s="197">
        <f t="shared" si="24"/>
        <v>0</v>
      </c>
    </row>
    <row r="95" spans="4:30" ht="14.1" customHeight="1">
      <c r="D95" s="195">
        <v>24</v>
      </c>
      <c r="E95" s="165">
        <f t="shared" si="13"/>
        <v>0</v>
      </c>
      <c r="F95" s="165">
        <f t="shared" si="14"/>
        <v>0</v>
      </c>
      <c r="G95" s="165">
        <f t="shared" si="15"/>
        <v>0</v>
      </c>
      <c r="H95" s="165">
        <f t="shared" si="16"/>
        <v>0</v>
      </c>
      <c r="I95" s="165">
        <f t="shared" si="17"/>
        <v>0</v>
      </c>
      <c r="J95" s="197">
        <f t="shared" si="18"/>
        <v>0</v>
      </c>
      <c r="X95" s="195">
        <v>24</v>
      </c>
      <c r="Y95" s="165">
        <f t="shared" si="19"/>
        <v>0</v>
      </c>
      <c r="Z95" s="165">
        <f t="shared" si="20"/>
        <v>0</v>
      </c>
      <c r="AA95" s="165">
        <f t="shared" si="21"/>
        <v>0</v>
      </c>
      <c r="AB95" s="165">
        <f t="shared" si="22"/>
        <v>0</v>
      </c>
      <c r="AC95" s="165">
        <f t="shared" si="23"/>
        <v>0</v>
      </c>
      <c r="AD95" s="197">
        <f t="shared" si="24"/>
        <v>0</v>
      </c>
    </row>
    <row r="96" spans="4:30" ht="14.1" customHeight="1">
      <c r="D96" s="195">
        <v>25</v>
      </c>
      <c r="E96" s="165">
        <f t="shared" si="13"/>
        <v>0</v>
      </c>
      <c r="F96" s="165">
        <f t="shared" si="14"/>
        <v>0</v>
      </c>
      <c r="G96" s="165">
        <f t="shared" si="15"/>
        <v>0</v>
      </c>
      <c r="H96" s="165">
        <f t="shared" si="16"/>
        <v>0</v>
      </c>
      <c r="I96" s="165">
        <f t="shared" si="17"/>
        <v>0</v>
      </c>
      <c r="J96" s="197">
        <f t="shared" si="18"/>
        <v>0</v>
      </c>
      <c r="X96" s="195">
        <v>25</v>
      </c>
      <c r="Y96" s="165">
        <f t="shared" si="19"/>
        <v>0</v>
      </c>
      <c r="Z96" s="165">
        <f t="shared" si="20"/>
        <v>0</v>
      </c>
      <c r="AA96" s="165">
        <f t="shared" si="21"/>
        <v>0</v>
      </c>
      <c r="AB96" s="165">
        <f t="shared" si="22"/>
        <v>0</v>
      </c>
      <c r="AC96" s="165">
        <f t="shared" si="23"/>
        <v>0</v>
      </c>
      <c r="AD96" s="197">
        <f t="shared" si="24"/>
        <v>0</v>
      </c>
    </row>
    <row r="97" spans="4:30" ht="14.1" customHeight="1">
      <c r="D97" s="195">
        <v>26</v>
      </c>
      <c r="E97" s="165">
        <f t="shared" si="13"/>
        <v>0</v>
      </c>
      <c r="F97" s="165">
        <f t="shared" si="14"/>
        <v>0</v>
      </c>
      <c r="G97" s="165">
        <f t="shared" si="15"/>
        <v>0</v>
      </c>
      <c r="H97" s="165">
        <f t="shared" si="16"/>
        <v>0</v>
      </c>
      <c r="I97" s="165">
        <f t="shared" si="17"/>
        <v>0</v>
      </c>
      <c r="J97" s="197">
        <f t="shared" si="18"/>
        <v>0</v>
      </c>
      <c r="X97" s="195">
        <v>26</v>
      </c>
      <c r="Y97" s="165">
        <f t="shared" si="19"/>
        <v>0</v>
      </c>
      <c r="Z97" s="165">
        <f t="shared" si="20"/>
        <v>0</v>
      </c>
      <c r="AA97" s="165">
        <f t="shared" si="21"/>
        <v>0</v>
      </c>
      <c r="AB97" s="165">
        <f t="shared" si="22"/>
        <v>0</v>
      </c>
      <c r="AC97" s="165">
        <f t="shared" si="23"/>
        <v>0</v>
      </c>
      <c r="AD97" s="197">
        <f t="shared" si="24"/>
        <v>0</v>
      </c>
    </row>
    <row r="98" spans="4:30" ht="14.1" customHeight="1">
      <c r="D98" s="195">
        <v>27</v>
      </c>
      <c r="E98" s="165">
        <f t="shared" si="13"/>
        <v>0</v>
      </c>
      <c r="F98" s="165">
        <f t="shared" si="14"/>
        <v>0</v>
      </c>
      <c r="G98" s="165">
        <f t="shared" si="15"/>
        <v>0</v>
      </c>
      <c r="H98" s="165">
        <f t="shared" si="16"/>
        <v>0</v>
      </c>
      <c r="I98" s="165">
        <f t="shared" si="17"/>
        <v>0</v>
      </c>
      <c r="J98" s="197">
        <f t="shared" si="18"/>
        <v>0</v>
      </c>
      <c r="X98" s="195">
        <v>27</v>
      </c>
      <c r="Y98" s="165">
        <f t="shared" si="19"/>
        <v>0</v>
      </c>
      <c r="Z98" s="165">
        <f t="shared" si="20"/>
        <v>0</v>
      </c>
      <c r="AA98" s="165">
        <f t="shared" si="21"/>
        <v>0</v>
      </c>
      <c r="AB98" s="165">
        <f t="shared" si="22"/>
        <v>0</v>
      </c>
      <c r="AC98" s="165">
        <f t="shared" si="23"/>
        <v>0</v>
      </c>
      <c r="AD98" s="197">
        <f t="shared" si="24"/>
        <v>0</v>
      </c>
    </row>
    <row r="99" spans="4:30" ht="14.1" customHeight="1">
      <c r="D99" s="195">
        <v>28</v>
      </c>
      <c r="E99" s="165">
        <f t="shared" si="13"/>
        <v>0</v>
      </c>
      <c r="F99" s="165">
        <f t="shared" si="14"/>
        <v>0</v>
      </c>
      <c r="G99" s="165">
        <f t="shared" si="15"/>
        <v>0</v>
      </c>
      <c r="H99" s="165">
        <f t="shared" si="16"/>
        <v>0</v>
      </c>
      <c r="I99" s="165">
        <f t="shared" si="17"/>
        <v>0</v>
      </c>
      <c r="J99" s="197">
        <f t="shared" si="18"/>
        <v>0</v>
      </c>
      <c r="X99" s="195">
        <v>28</v>
      </c>
      <c r="Y99" s="165">
        <f t="shared" si="19"/>
        <v>0</v>
      </c>
      <c r="Z99" s="165">
        <f t="shared" si="20"/>
        <v>0</v>
      </c>
      <c r="AA99" s="165">
        <f t="shared" si="21"/>
        <v>0</v>
      </c>
      <c r="AB99" s="165">
        <f t="shared" si="22"/>
        <v>0</v>
      </c>
      <c r="AC99" s="165">
        <f t="shared" si="23"/>
        <v>0</v>
      </c>
      <c r="AD99" s="197">
        <f t="shared" si="24"/>
        <v>0</v>
      </c>
    </row>
    <row r="100" spans="4:30" ht="14.1" customHeight="1">
      <c r="D100" s="195">
        <v>29</v>
      </c>
      <c r="E100" s="165">
        <f t="shared" si="13"/>
        <v>0</v>
      </c>
      <c r="F100" s="165">
        <f t="shared" si="14"/>
        <v>0</v>
      </c>
      <c r="G100" s="165">
        <f t="shared" si="15"/>
        <v>0</v>
      </c>
      <c r="H100" s="165">
        <f t="shared" si="16"/>
        <v>0</v>
      </c>
      <c r="I100" s="165">
        <f t="shared" si="17"/>
        <v>0</v>
      </c>
      <c r="J100" s="197">
        <f t="shared" si="18"/>
        <v>0</v>
      </c>
      <c r="X100" s="195">
        <v>29</v>
      </c>
      <c r="Y100" s="165">
        <f t="shared" si="19"/>
        <v>0</v>
      </c>
      <c r="Z100" s="165">
        <f t="shared" si="20"/>
        <v>0</v>
      </c>
      <c r="AA100" s="165">
        <f t="shared" si="21"/>
        <v>0</v>
      </c>
      <c r="AB100" s="165">
        <f t="shared" si="22"/>
        <v>0</v>
      </c>
      <c r="AC100" s="165">
        <f t="shared" si="23"/>
        <v>0</v>
      </c>
      <c r="AD100" s="197">
        <f t="shared" si="24"/>
        <v>0</v>
      </c>
    </row>
    <row r="101" spans="4:30" ht="14.1" customHeight="1">
      <c r="D101" s="195">
        <v>30</v>
      </c>
      <c r="E101" s="165">
        <f t="shared" si="13"/>
        <v>0</v>
      </c>
      <c r="F101" s="165">
        <f t="shared" si="14"/>
        <v>0</v>
      </c>
      <c r="G101" s="165">
        <f t="shared" si="15"/>
        <v>0</v>
      </c>
      <c r="H101" s="165">
        <f t="shared" si="16"/>
        <v>0</v>
      </c>
      <c r="I101" s="165">
        <f t="shared" si="17"/>
        <v>0</v>
      </c>
      <c r="J101" s="197">
        <f t="shared" si="18"/>
        <v>0</v>
      </c>
      <c r="X101" s="195">
        <v>30</v>
      </c>
      <c r="Y101" s="165">
        <f t="shared" si="19"/>
        <v>0</v>
      </c>
      <c r="Z101" s="165">
        <f t="shared" si="20"/>
        <v>0</v>
      </c>
      <c r="AA101" s="165">
        <f t="shared" si="21"/>
        <v>0</v>
      </c>
      <c r="AB101" s="165">
        <f t="shared" si="22"/>
        <v>0</v>
      </c>
      <c r="AC101" s="165">
        <f t="shared" si="23"/>
        <v>0</v>
      </c>
      <c r="AD101" s="197">
        <f t="shared" si="24"/>
        <v>0</v>
      </c>
    </row>
    <row r="102" spans="4:30" ht="14.1" customHeight="1">
      <c r="D102" s="195">
        <v>31</v>
      </c>
      <c r="E102" s="165">
        <f t="shared" si="13"/>
        <v>0</v>
      </c>
      <c r="F102" s="165">
        <f t="shared" si="14"/>
        <v>0</v>
      </c>
      <c r="G102" s="165">
        <f t="shared" si="15"/>
        <v>0</v>
      </c>
      <c r="H102" s="165">
        <f t="shared" si="16"/>
        <v>0</v>
      </c>
      <c r="I102" s="165">
        <f t="shared" si="17"/>
        <v>0</v>
      </c>
      <c r="J102" s="197">
        <f t="shared" si="18"/>
        <v>0</v>
      </c>
      <c r="X102" s="195">
        <v>31</v>
      </c>
      <c r="Y102" s="165">
        <f t="shared" si="19"/>
        <v>0</v>
      </c>
      <c r="Z102" s="165">
        <f t="shared" si="20"/>
        <v>0</v>
      </c>
      <c r="AA102" s="165">
        <f t="shared" si="21"/>
        <v>0</v>
      </c>
      <c r="AB102" s="165">
        <f t="shared" si="22"/>
        <v>0</v>
      </c>
      <c r="AC102" s="165">
        <f t="shared" si="23"/>
        <v>0</v>
      </c>
      <c r="AD102" s="197">
        <f t="shared" si="24"/>
        <v>0</v>
      </c>
    </row>
    <row r="103" spans="4:30" ht="14.1" customHeight="1">
      <c r="D103" s="195">
        <v>32</v>
      </c>
      <c r="E103" s="165">
        <f t="shared" si="13"/>
        <v>0</v>
      </c>
      <c r="F103" s="165">
        <f t="shared" si="14"/>
        <v>0</v>
      </c>
      <c r="G103" s="165">
        <f t="shared" si="15"/>
        <v>0</v>
      </c>
      <c r="H103" s="165">
        <f t="shared" si="16"/>
        <v>0</v>
      </c>
      <c r="I103" s="165">
        <f t="shared" si="17"/>
        <v>0</v>
      </c>
      <c r="J103" s="197">
        <f t="shared" si="18"/>
        <v>0</v>
      </c>
      <c r="X103" s="195">
        <v>32</v>
      </c>
      <c r="Y103" s="165">
        <f t="shared" si="19"/>
        <v>0</v>
      </c>
      <c r="Z103" s="165">
        <f t="shared" si="20"/>
        <v>0</v>
      </c>
      <c r="AA103" s="165">
        <f t="shared" si="21"/>
        <v>0</v>
      </c>
      <c r="AB103" s="165">
        <f t="shared" si="22"/>
        <v>0</v>
      </c>
      <c r="AC103" s="165">
        <f t="shared" si="23"/>
        <v>0</v>
      </c>
      <c r="AD103" s="197">
        <f t="shared" si="24"/>
        <v>0</v>
      </c>
    </row>
    <row r="104" spans="4:30" ht="14.1" customHeight="1">
      <c r="D104" s="195">
        <v>33</v>
      </c>
      <c r="E104" s="165">
        <f t="shared" si="13"/>
        <v>0</v>
      </c>
      <c r="F104" s="165">
        <f t="shared" si="14"/>
        <v>0</v>
      </c>
      <c r="G104" s="165">
        <f t="shared" si="15"/>
        <v>0</v>
      </c>
      <c r="H104" s="165">
        <f t="shared" si="16"/>
        <v>0</v>
      </c>
      <c r="I104" s="165">
        <f t="shared" si="17"/>
        <v>0</v>
      </c>
      <c r="J104" s="197">
        <f t="shared" si="18"/>
        <v>0</v>
      </c>
      <c r="X104" s="195">
        <v>33</v>
      </c>
      <c r="Y104" s="165">
        <f t="shared" si="19"/>
        <v>0</v>
      </c>
      <c r="Z104" s="165">
        <f t="shared" si="20"/>
        <v>0</v>
      </c>
      <c r="AA104" s="165">
        <f t="shared" si="21"/>
        <v>0</v>
      </c>
      <c r="AB104" s="165">
        <f t="shared" si="22"/>
        <v>0</v>
      </c>
      <c r="AC104" s="165">
        <f t="shared" si="23"/>
        <v>0</v>
      </c>
      <c r="AD104" s="197">
        <f t="shared" si="24"/>
        <v>0</v>
      </c>
    </row>
    <row r="105" spans="4:30" ht="14.1" customHeight="1">
      <c r="D105" s="195">
        <v>34</v>
      </c>
      <c r="E105" s="165">
        <f t="shared" si="13"/>
        <v>0</v>
      </c>
      <c r="F105" s="165">
        <f t="shared" si="14"/>
        <v>0</v>
      </c>
      <c r="G105" s="165">
        <f t="shared" si="15"/>
        <v>0</v>
      </c>
      <c r="H105" s="165">
        <f t="shared" si="16"/>
        <v>0</v>
      </c>
      <c r="I105" s="165">
        <f t="shared" si="17"/>
        <v>0</v>
      </c>
      <c r="J105" s="197">
        <f t="shared" si="18"/>
        <v>0</v>
      </c>
      <c r="X105" s="195">
        <v>34</v>
      </c>
      <c r="Y105" s="165">
        <f t="shared" si="19"/>
        <v>0</v>
      </c>
      <c r="Z105" s="165">
        <f t="shared" si="20"/>
        <v>0</v>
      </c>
      <c r="AA105" s="165">
        <f t="shared" si="21"/>
        <v>0</v>
      </c>
      <c r="AB105" s="165">
        <f t="shared" si="22"/>
        <v>0</v>
      </c>
      <c r="AC105" s="165">
        <f t="shared" si="23"/>
        <v>0</v>
      </c>
      <c r="AD105" s="197">
        <f t="shared" si="24"/>
        <v>0</v>
      </c>
    </row>
    <row r="106" spans="4:30" ht="14.1" customHeight="1">
      <c r="D106" s="195">
        <v>35</v>
      </c>
      <c r="E106" s="165">
        <f t="shared" si="13"/>
        <v>0</v>
      </c>
      <c r="F106" s="165">
        <f t="shared" si="14"/>
        <v>0</v>
      </c>
      <c r="G106" s="165">
        <f t="shared" si="15"/>
        <v>0</v>
      </c>
      <c r="H106" s="165">
        <f t="shared" si="16"/>
        <v>0</v>
      </c>
      <c r="I106" s="165">
        <f t="shared" si="17"/>
        <v>0</v>
      </c>
      <c r="J106" s="197">
        <f t="shared" si="18"/>
        <v>0</v>
      </c>
      <c r="X106" s="195">
        <v>35</v>
      </c>
      <c r="Y106" s="165">
        <f t="shared" si="19"/>
        <v>0</v>
      </c>
      <c r="Z106" s="165">
        <f t="shared" si="20"/>
        <v>0</v>
      </c>
      <c r="AA106" s="165">
        <f t="shared" si="21"/>
        <v>0</v>
      </c>
      <c r="AB106" s="165">
        <f t="shared" si="22"/>
        <v>0</v>
      </c>
      <c r="AC106" s="165">
        <f t="shared" si="23"/>
        <v>0</v>
      </c>
      <c r="AD106" s="197">
        <f t="shared" si="24"/>
        <v>0</v>
      </c>
    </row>
    <row r="107" spans="4:30" ht="14.1" customHeight="1">
      <c r="D107" s="195">
        <v>36</v>
      </c>
      <c r="E107" s="165">
        <f t="shared" si="13"/>
        <v>0</v>
      </c>
      <c r="F107" s="165">
        <f t="shared" si="14"/>
        <v>0</v>
      </c>
      <c r="G107" s="165">
        <f t="shared" si="15"/>
        <v>0</v>
      </c>
      <c r="H107" s="165">
        <f t="shared" si="16"/>
        <v>0</v>
      </c>
      <c r="I107" s="165">
        <f t="shared" si="17"/>
        <v>0</v>
      </c>
      <c r="J107" s="197">
        <f t="shared" si="18"/>
        <v>0</v>
      </c>
      <c r="X107" s="195">
        <v>36</v>
      </c>
      <c r="Y107" s="165">
        <f t="shared" si="19"/>
        <v>0</v>
      </c>
      <c r="Z107" s="165">
        <f t="shared" si="20"/>
        <v>0</v>
      </c>
      <c r="AA107" s="165">
        <f t="shared" si="21"/>
        <v>0</v>
      </c>
      <c r="AB107" s="165">
        <f t="shared" si="22"/>
        <v>0</v>
      </c>
      <c r="AC107" s="165">
        <f t="shared" si="23"/>
        <v>0</v>
      </c>
      <c r="AD107" s="197">
        <f t="shared" si="24"/>
        <v>0</v>
      </c>
    </row>
    <row r="108" spans="4:30" ht="14.1" customHeight="1">
      <c r="D108" s="195">
        <v>37</v>
      </c>
      <c r="E108" s="165">
        <f t="shared" si="13"/>
        <v>0</v>
      </c>
      <c r="F108" s="165">
        <f t="shared" si="14"/>
        <v>0</v>
      </c>
      <c r="G108" s="165">
        <f t="shared" si="15"/>
        <v>0</v>
      </c>
      <c r="H108" s="165">
        <f t="shared" si="16"/>
        <v>0</v>
      </c>
      <c r="I108" s="165">
        <f t="shared" si="17"/>
        <v>0</v>
      </c>
      <c r="J108" s="197">
        <f t="shared" si="18"/>
        <v>0</v>
      </c>
      <c r="X108" s="195">
        <v>37</v>
      </c>
      <c r="Y108" s="165">
        <f t="shared" si="19"/>
        <v>0</v>
      </c>
      <c r="Z108" s="165">
        <f t="shared" si="20"/>
        <v>0</v>
      </c>
      <c r="AA108" s="165">
        <f t="shared" si="21"/>
        <v>0</v>
      </c>
      <c r="AB108" s="165">
        <f t="shared" si="22"/>
        <v>0</v>
      </c>
      <c r="AC108" s="165">
        <f t="shared" si="23"/>
        <v>0</v>
      </c>
      <c r="AD108" s="197">
        <f t="shared" si="24"/>
        <v>0</v>
      </c>
    </row>
    <row r="109" spans="4:30" ht="14.1" customHeight="1">
      <c r="D109" s="195">
        <v>38</v>
      </c>
      <c r="E109" s="165">
        <f t="shared" si="13"/>
        <v>0</v>
      </c>
      <c r="F109" s="165">
        <f t="shared" si="14"/>
        <v>0</v>
      </c>
      <c r="G109" s="165">
        <f t="shared" si="15"/>
        <v>0</v>
      </c>
      <c r="H109" s="165">
        <f t="shared" si="16"/>
        <v>0</v>
      </c>
      <c r="I109" s="165">
        <f t="shared" si="17"/>
        <v>0</v>
      </c>
      <c r="J109" s="197">
        <f t="shared" si="18"/>
        <v>0</v>
      </c>
      <c r="X109" s="195">
        <v>38</v>
      </c>
      <c r="Y109" s="165">
        <f t="shared" si="19"/>
        <v>0</v>
      </c>
      <c r="Z109" s="165">
        <f t="shared" si="20"/>
        <v>0</v>
      </c>
      <c r="AA109" s="165">
        <f t="shared" si="21"/>
        <v>0</v>
      </c>
      <c r="AB109" s="165">
        <f t="shared" si="22"/>
        <v>0</v>
      </c>
      <c r="AC109" s="165">
        <f t="shared" si="23"/>
        <v>0</v>
      </c>
      <c r="AD109" s="197">
        <f t="shared" si="24"/>
        <v>0</v>
      </c>
    </row>
    <row r="110" spans="4:30" ht="14.1" customHeight="1">
      <c r="D110" s="195">
        <v>39</v>
      </c>
      <c r="E110" s="165">
        <f t="shared" si="13"/>
        <v>0</v>
      </c>
      <c r="F110" s="165">
        <f t="shared" si="14"/>
        <v>0</v>
      </c>
      <c r="G110" s="165">
        <f t="shared" si="15"/>
        <v>0</v>
      </c>
      <c r="H110" s="165">
        <f t="shared" si="16"/>
        <v>0</v>
      </c>
      <c r="I110" s="165">
        <f t="shared" si="17"/>
        <v>0</v>
      </c>
      <c r="J110" s="197">
        <f t="shared" si="18"/>
        <v>0</v>
      </c>
      <c r="X110" s="195">
        <v>39</v>
      </c>
      <c r="Y110" s="165">
        <f t="shared" si="19"/>
        <v>0</v>
      </c>
      <c r="Z110" s="165">
        <f t="shared" si="20"/>
        <v>0</v>
      </c>
      <c r="AA110" s="165">
        <f t="shared" si="21"/>
        <v>0</v>
      </c>
      <c r="AB110" s="165">
        <f t="shared" si="22"/>
        <v>0</v>
      </c>
      <c r="AC110" s="165">
        <f t="shared" si="23"/>
        <v>0</v>
      </c>
      <c r="AD110" s="197">
        <f t="shared" si="24"/>
        <v>0</v>
      </c>
    </row>
    <row r="111" spans="4:30" ht="14.1" customHeight="1" thickBot="1">
      <c r="D111" s="196">
        <v>40</v>
      </c>
      <c r="E111" s="198">
        <f t="shared" si="13"/>
        <v>0</v>
      </c>
      <c r="F111" s="198">
        <f t="shared" si="14"/>
        <v>0</v>
      </c>
      <c r="G111" s="198">
        <f t="shared" si="15"/>
        <v>0</v>
      </c>
      <c r="H111" s="198">
        <f t="shared" si="16"/>
        <v>0</v>
      </c>
      <c r="I111" s="198">
        <f t="shared" si="17"/>
        <v>0</v>
      </c>
      <c r="J111" s="199">
        <f t="shared" si="18"/>
        <v>0</v>
      </c>
      <c r="X111" s="196">
        <v>40</v>
      </c>
      <c r="Y111" s="198">
        <f t="shared" si="19"/>
        <v>0</v>
      </c>
      <c r="Z111" s="198">
        <f t="shared" si="20"/>
        <v>0</v>
      </c>
      <c r="AA111" s="198">
        <f t="shared" si="21"/>
        <v>0</v>
      </c>
      <c r="AB111" s="198">
        <f t="shared" si="22"/>
        <v>0</v>
      </c>
      <c r="AC111" s="198">
        <f t="shared" si="23"/>
        <v>0</v>
      </c>
      <c r="AD111" s="199">
        <f t="shared" si="24"/>
        <v>0</v>
      </c>
    </row>
    <row r="113" spans="4:30" ht="14.1" customHeight="1" thickBot="1">
      <c r="D113" s="2" t="s">
        <v>88</v>
      </c>
      <c r="X113" s="2" t="s">
        <v>88</v>
      </c>
    </row>
    <row r="114" spans="4:30" ht="14.1" customHeight="1">
      <c r="D114" s="2199"/>
      <c r="E114" s="2200" t="s">
        <v>56</v>
      </c>
      <c r="F114" s="2200"/>
      <c r="G114" s="2200" t="s">
        <v>83</v>
      </c>
      <c r="H114" s="2200"/>
      <c r="I114" s="2200" t="s">
        <v>78</v>
      </c>
      <c r="J114" s="2239"/>
      <c r="X114" s="2199"/>
      <c r="Y114" s="2200" t="s">
        <v>56</v>
      </c>
      <c r="Z114" s="2200"/>
      <c r="AA114" s="2200" t="s">
        <v>83</v>
      </c>
      <c r="AB114" s="2200"/>
      <c r="AC114" s="2200" t="s">
        <v>78</v>
      </c>
      <c r="AD114" s="2239"/>
    </row>
    <row r="115" spans="4:30" ht="14.1" customHeight="1">
      <c r="D115" s="2238"/>
      <c r="E115" s="21" t="s">
        <v>354</v>
      </c>
      <c r="F115" s="21" t="s">
        <v>355</v>
      </c>
      <c r="G115" s="21" t="s">
        <v>354</v>
      </c>
      <c r="H115" s="21" t="s">
        <v>355</v>
      </c>
      <c r="I115" s="21" t="s">
        <v>354</v>
      </c>
      <c r="J115" s="194" t="s">
        <v>355</v>
      </c>
      <c r="X115" s="2238"/>
      <c r="Y115" s="21" t="s">
        <v>354</v>
      </c>
      <c r="Z115" s="21" t="s">
        <v>355</v>
      </c>
      <c r="AA115" s="21" t="s">
        <v>354</v>
      </c>
      <c r="AB115" s="21" t="s">
        <v>355</v>
      </c>
      <c r="AC115" s="21" t="s">
        <v>354</v>
      </c>
      <c r="AD115" s="194" t="s">
        <v>355</v>
      </c>
    </row>
    <row r="116" spans="4:30" ht="14.1" customHeight="1">
      <c r="D116" s="195">
        <v>1</v>
      </c>
      <c r="E116" s="165">
        <f t="shared" ref="E116:E155" si="25">IF($H$10&lt;&gt;"As",0,IF($H$5&lt;&gt;"歩 道",0,SUMIF($H$11,D116,$H$9)))</f>
        <v>0</v>
      </c>
      <c r="F116" s="165">
        <f t="shared" ref="F116:F155" si="26">IF($H$10&lt;&gt;"As",0,IF($H$5&lt;&gt;"車 道",0,SUMIF($H$11,D116,$H$9)))</f>
        <v>0</v>
      </c>
      <c r="G116" s="165">
        <f t="shared" ref="G116:G155" si="27">IF($H$10&lt;&gt;"Co",0,IF($H$5&lt;&gt;"歩 道",0,SUMIF($H$11,D116,$H$9)))</f>
        <v>0</v>
      </c>
      <c r="H116" s="165">
        <f t="shared" ref="H116:H155" si="28">IF($H$10&lt;&gt;"Co",0,IF($H$5&lt;&gt;"車 道",0,SUMIF($H$11,D116,$H$9)))</f>
        <v>0</v>
      </c>
      <c r="I116" s="165">
        <f t="shared" ref="I116:I155" si="29">IF($H$5&lt;&gt;"歩 道",0,SUMIF($H$14,D116,$H$9))</f>
        <v>0</v>
      </c>
      <c r="J116" s="197">
        <f t="shared" ref="J116:J155" si="30">IF($H$5&lt;&gt;"車 道",0,SUMIF($H$14,D116,$H$9))</f>
        <v>0</v>
      </c>
      <c r="X116" s="195">
        <v>1</v>
      </c>
      <c r="Y116" s="165">
        <f t="shared" ref="Y116:Y155" si="31">IF($AB$10&lt;&gt;"As",0,IF($AB$5&lt;&gt;"歩 道",0,SUMIF($AB$11,X116,$AB$9)))</f>
        <v>0</v>
      </c>
      <c r="Z116" s="165">
        <f t="shared" ref="Z116:Z155" si="32">IF($AB$10&lt;&gt;"As",0,IF($AB$5&lt;&gt;"車 道",0,SUMIF($AB$11,X116,$AB$9)))</f>
        <v>0</v>
      </c>
      <c r="AA116" s="165">
        <f t="shared" ref="AA116:AA155" si="33">IF($AB$10&lt;&gt;"Co",0,IF($AB$5&lt;&gt;"歩 道",0,SUMIF($AB$11,X116,$AB$9)))</f>
        <v>0</v>
      </c>
      <c r="AB116" s="165">
        <f t="shared" ref="AB116:AB155" si="34">IF($AB$10&lt;&gt;"Co",0,IF($AB$5&lt;&gt;"車 道",0,SUMIF($AB$11,X116,$AB$9)))</f>
        <v>0</v>
      </c>
      <c r="AC116" s="165">
        <f t="shared" ref="AC116:AC155" si="35">IF($AB$5&lt;&gt;"歩 道",0,SUMIF($AB$14,X116,$AB$9))</f>
        <v>0</v>
      </c>
      <c r="AD116" s="197">
        <f t="shared" ref="AD116:AD155" si="36">IF($AB$5&lt;&gt;"車 道",0,SUMIF($AB$14,X116,$AB$9))</f>
        <v>0</v>
      </c>
    </row>
    <row r="117" spans="4:30" ht="14.1" customHeight="1">
      <c r="D117" s="195">
        <v>2</v>
      </c>
      <c r="E117" s="165">
        <f t="shared" si="25"/>
        <v>0</v>
      </c>
      <c r="F117" s="165">
        <f t="shared" si="26"/>
        <v>0</v>
      </c>
      <c r="G117" s="165">
        <f t="shared" si="27"/>
        <v>0</v>
      </c>
      <c r="H117" s="165">
        <f t="shared" si="28"/>
        <v>0</v>
      </c>
      <c r="I117" s="165">
        <f t="shared" si="29"/>
        <v>0</v>
      </c>
      <c r="J117" s="197">
        <f t="shared" si="30"/>
        <v>0</v>
      </c>
      <c r="X117" s="195">
        <v>2</v>
      </c>
      <c r="Y117" s="165">
        <f t="shared" si="31"/>
        <v>0</v>
      </c>
      <c r="Z117" s="165">
        <f t="shared" si="32"/>
        <v>0</v>
      </c>
      <c r="AA117" s="165">
        <f t="shared" si="33"/>
        <v>0</v>
      </c>
      <c r="AB117" s="165">
        <f t="shared" si="34"/>
        <v>0</v>
      </c>
      <c r="AC117" s="165">
        <f t="shared" si="35"/>
        <v>0</v>
      </c>
      <c r="AD117" s="197">
        <f t="shared" si="36"/>
        <v>0</v>
      </c>
    </row>
    <row r="118" spans="4:30" ht="14.1" customHeight="1">
      <c r="D118" s="195">
        <v>3</v>
      </c>
      <c r="E118" s="165">
        <f t="shared" si="25"/>
        <v>0</v>
      </c>
      <c r="F118" s="165">
        <f t="shared" si="26"/>
        <v>0</v>
      </c>
      <c r="G118" s="165">
        <f t="shared" si="27"/>
        <v>0</v>
      </c>
      <c r="H118" s="165">
        <f t="shared" si="28"/>
        <v>0</v>
      </c>
      <c r="I118" s="165">
        <f t="shared" si="29"/>
        <v>0</v>
      </c>
      <c r="J118" s="197">
        <f t="shared" si="30"/>
        <v>0</v>
      </c>
      <c r="X118" s="195">
        <v>3</v>
      </c>
      <c r="Y118" s="165">
        <f t="shared" si="31"/>
        <v>0</v>
      </c>
      <c r="Z118" s="165">
        <f t="shared" si="32"/>
        <v>0</v>
      </c>
      <c r="AA118" s="165">
        <f t="shared" si="33"/>
        <v>0</v>
      </c>
      <c r="AB118" s="165">
        <f t="shared" si="34"/>
        <v>0</v>
      </c>
      <c r="AC118" s="165">
        <f t="shared" si="35"/>
        <v>0</v>
      </c>
      <c r="AD118" s="197">
        <f t="shared" si="36"/>
        <v>0</v>
      </c>
    </row>
    <row r="119" spans="4:30" ht="14.1" customHeight="1">
      <c r="D119" s="195">
        <v>4</v>
      </c>
      <c r="E119" s="165">
        <f t="shared" si="25"/>
        <v>0</v>
      </c>
      <c r="F119" s="165">
        <f t="shared" si="26"/>
        <v>0</v>
      </c>
      <c r="G119" s="165">
        <f t="shared" si="27"/>
        <v>0</v>
      </c>
      <c r="H119" s="165">
        <f t="shared" si="28"/>
        <v>0</v>
      </c>
      <c r="I119" s="165">
        <f t="shared" si="29"/>
        <v>0</v>
      </c>
      <c r="J119" s="197">
        <f t="shared" si="30"/>
        <v>0</v>
      </c>
      <c r="X119" s="195">
        <v>4</v>
      </c>
      <c r="Y119" s="165">
        <f t="shared" si="31"/>
        <v>0</v>
      </c>
      <c r="Z119" s="165">
        <f t="shared" si="32"/>
        <v>0</v>
      </c>
      <c r="AA119" s="165">
        <f t="shared" si="33"/>
        <v>0</v>
      </c>
      <c r="AB119" s="165">
        <f t="shared" si="34"/>
        <v>0</v>
      </c>
      <c r="AC119" s="165">
        <f t="shared" si="35"/>
        <v>0</v>
      </c>
      <c r="AD119" s="197">
        <f t="shared" si="36"/>
        <v>0</v>
      </c>
    </row>
    <row r="120" spans="4:30" ht="14.1" customHeight="1">
      <c r="D120" s="195">
        <v>5</v>
      </c>
      <c r="E120" s="165">
        <f t="shared" si="25"/>
        <v>0</v>
      </c>
      <c r="F120" s="165">
        <f t="shared" si="26"/>
        <v>0</v>
      </c>
      <c r="G120" s="165">
        <f t="shared" si="27"/>
        <v>0</v>
      </c>
      <c r="H120" s="165">
        <f t="shared" si="28"/>
        <v>0</v>
      </c>
      <c r="I120" s="165">
        <f t="shared" si="29"/>
        <v>0</v>
      </c>
      <c r="J120" s="197">
        <f t="shared" si="30"/>
        <v>0</v>
      </c>
      <c r="X120" s="195">
        <v>5</v>
      </c>
      <c r="Y120" s="165">
        <f t="shared" si="31"/>
        <v>0</v>
      </c>
      <c r="Z120" s="165">
        <f t="shared" si="32"/>
        <v>0</v>
      </c>
      <c r="AA120" s="165">
        <f t="shared" si="33"/>
        <v>0</v>
      </c>
      <c r="AB120" s="165">
        <f t="shared" si="34"/>
        <v>0</v>
      </c>
      <c r="AC120" s="165">
        <f t="shared" si="35"/>
        <v>0</v>
      </c>
      <c r="AD120" s="197">
        <f t="shared" si="36"/>
        <v>0</v>
      </c>
    </row>
    <row r="121" spans="4:30" ht="14.1" customHeight="1">
      <c r="D121" s="195">
        <v>6</v>
      </c>
      <c r="E121" s="165">
        <f t="shared" si="25"/>
        <v>0</v>
      </c>
      <c r="F121" s="165">
        <f t="shared" si="26"/>
        <v>0</v>
      </c>
      <c r="G121" s="165">
        <f t="shared" si="27"/>
        <v>0</v>
      </c>
      <c r="H121" s="165">
        <f t="shared" si="28"/>
        <v>0</v>
      </c>
      <c r="I121" s="165">
        <f t="shared" si="29"/>
        <v>0</v>
      </c>
      <c r="J121" s="197">
        <f t="shared" si="30"/>
        <v>0</v>
      </c>
      <c r="X121" s="195">
        <v>6</v>
      </c>
      <c r="Y121" s="165">
        <f t="shared" si="31"/>
        <v>0</v>
      </c>
      <c r="Z121" s="165">
        <f t="shared" si="32"/>
        <v>0</v>
      </c>
      <c r="AA121" s="165">
        <f t="shared" si="33"/>
        <v>0</v>
      </c>
      <c r="AB121" s="165">
        <f t="shared" si="34"/>
        <v>0</v>
      </c>
      <c r="AC121" s="165">
        <f t="shared" si="35"/>
        <v>0</v>
      </c>
      <c r="AD121" s="197">
        <f t="shared" si="36"/>
        <v>0</v>
      </c>
    </row>
    <row r="122" spans="4:30" ht="14.1" customHeight="1">
      <c r="D122" s="195">
        <v>7</v>
      </c>
      <c r="E122" s="165">
        <f t="shared" si="25"/>
        <v>0</v>
      </c>
      <c r="F122" s="165">
        <f t="shared" si="26"/>
        <v>0</v>
      </c>
      <c r="G122" s="165">
        <f t="shared" si="27"/>
        <v>0</v>
      </c>
      <c r="H122" s="165">
        <f t="shared" si="28"/>
        <v>0</v>
      </c>
      <c r="I122" s="165">
        <f t="shared" si="29"/>
        <v>0</v>
      </c>
      <c r="J122" s="197">
        <f t="shared" si="30"/>
        <v>0</v>
      </c>
      <c r="X122" s="195">
        <v>7</v>
      </c>
      <c r="Y122" s="165">
        <f t="shared" si="31"/>
        <v>0</v>
      </c>
      <c r="Z122" s="165">
        <f t="shared" si="32"/>
        <v>0</v>
      </c>
      <c r="AA122" s="165">
        <f t="shared" si="33"/>
        <v>0</v>
      </c>
      <c r="AB122" s="165">
        <f t="shared" si="34"/>
        <v>0</v>
      </c>
      <c r="AC122" s="165">
        <f t="shared" si="35"/>
        <v>0</v>
      </c>
      <c r="AD122" s="197">
        <f t="shared" si="36"/>
        <v>0</v>
      </c>
    </row>
    <row r="123" spans="4:30" ht="14.1" customHeight="1">
      <c r="D123" s="195">
        <v>8</v>
      </c>
      <c r="E123" s="165">
        <f t="shared" si="25"/>
        <v>0</v>
      </c>
      <c r="F123" s="165">
        <f t="shared" si="26"/>
        <v>0</v>
      </c>
      <c r="G123" s="165">
        <f t="shared" si="27"/>
        <v>0</v>
      </c>
      <c r="H123" s="165">
        <f t="shared" si="28"/>
        <v>0</v>
      </c>
      <c r="I123" s="165">
        <f t="shared" si="29"/>
        <v>0</v>
      </c>
      <c r="J123" s="197">
        <f t="shared" si="30"/>
        <v>0</v>
      </c>
      <c r="X123" s="195">
        <v>8</v>
      </c>
      <c r="Y123" s="165">
        <f t="shared" si="31"/>
        <v>0</v>
      </c>
      <c r="Z123" s="165">
        <f t="shared" si="32"/>
        <v>0</v>
      </c>
      <c r="AA123" s="165">
        <f t="shared" si="33"/>
        <v>0</v>
      </c>
      <c r="AB123" s="165">
        <f t="shared" si="34"/>
        <v>0</v>
      </c>
      <c r="AC123" s="165">
        <f t="shared" si="35"/>
        <v>0</v>
      </c>
      <c r="AD123" s="197">
        <f t="shared" si="36"/>
        <v>0</v>
      </c>
    </row>
    <row r="124" spans="4:30" ht="14.1" customHeight="1">
      <c r="D124" s="195">
        <v>9</v>
      </c>
      <c r="E124" s="165">
        <f t="shared" si="25"/>
        <v>0</v>
      </c>
      <c r="F124" s="165">
        <f t="shared" si="26"/>
        <v>0</v>
      </c>
      <c r="G124" s="165">
        <f t="shared" si="27"/>
        <v>0</v>
      </c>
      <c r="H124" s="165">
        <f t="shared" si="28"/>
        <v>0</v>
      </c>
      <c r="I124" s="165">
        <f t="shared" si="29"/>
        <v>0</v>
      </c>
      <c r="J124" s="197">
        <f t="shared" si="30"/>
        <v>0</v>
      </c>
      <c r="X124" s="195">
        <v>9</v>
      </c>
      <c r="Y124" s="165">
        <f t="shared" si="31"/>
        <v>0</v>
      </c>
      <c r="Z124" s="165">
        <f t="shared" si="32"/>
        <v>0</v>
      </c>
      <c r="AA124" s="165">
        <f t="shared" si="33"/>
        <v>0</v>
      </c>
      <c r="AB124" s="165">
        <f t="shared" si="34"/>
        <v>0</v>
      </c>
      <c r="AC124" s="165">
        <f t="shared" si="35"/>
        <v>0</v>
      </c>
      <c r="AD124" s="197">
        <f t="shared" si="36"/>
        <v>0</v>
      </c>
    </row>
    <row r="125" spans="4:30" ht="14.1" customHeight="1">
      <c r="D125" s="195">
        <v>10</v>
      </c>
      <c r="E125" s="165">
        <f t="shared" si="25"/>
        <v>0</v>
      </c>
      <c r="F125" s="165">
        <f t="shared" si="26"/>
        <v>0</v>
      </c>
      <c r="G125" s="165">
        <f t="shared" si="27"/>
        <v>0</v>
      </c>
      <c r="H125" s="165">
        <f t="shared" si="28"/>
        <v>0</v>
      </c>
      <c r="I125" s="165">
        <f t="shared" si="29"/>
        <v>0</v>
      </c>
      <c r="J125" s="197">
        <f t="shared" si="30"/>
        <v>0</v>
      </c>
      <c r="X125" s="195">
        <v>10</v>
      </c>
      <c r="Y125" s="165">
        <f t="shared" si="31"/>
        <v>0</v>
      </c>
      <c r="Z125" s="165">
        <f t="shared" si="32"/>
        <v>0</v>
      </c>
      <c r="AA125" s="165">
        <f t="shared" si="33"/>
        <v>0</v>
      </c>
      <c r="AB125" s="165">
        <f t="shared" si="34"/>
        <v>0</v>
      </c>
      <c r="AC125" s="165">
        <f t="shared" si="35"/>
        <v>0</v>
      </c>
      <c r="AD125" s="197">
        <f t="shared" si="36"/>
        <v>0</v>
      </c>
    </row>
    <row r="126" spans="4:30" ht="14.1" customHeight="1">
      <c r="D126" s="195">
        <v>11</v>
      </c>
      <c r="E126" s="165">
        <f t="shared" si="25"/>
        <v>0</v>
      </c>
      <c r="F126" s="165">
        <f t="shared" si="26"/>
        <v>0</v>
      </c>
      <c r="G126" s="165">
        <f t="shared" si="27"/>
        <v>0</v>
      </c>
      <c r="H126" s="165">
        <f t="shared" si="28"/>
        <v>0</v>
      </c>
      <c r="I126" s="165">
        <f t="shared" si="29"/>
        <v>0</v>
      </c>
      <c r="J126" s="197">
        <f t="shared" si="30"/>
        <v>0</v>
      </c>
      <c r="X126" s="195">
        <v>11</v>
      </c>
      <c r="Y126" s="165">
        <f t="shared" si="31"/>
        <v>0</v>
      </c>
      <c r="Z126" s="165">
        <f t="shared" si="32"/>
        <v>0</v>
      </c>
      <c r="AA126" s="165">
        <f t="shared" si="33"/>
        <v>0</v>
      </c>
      <c r="AB126" s="165">
        <f t="shared" si="34"/>
        <v>0</v>
      </c>
      <c r="AC126" s="165">
        <f t="shared" si="35"/>
        <v>0</v>
      </c>
      <c r="AD126" s="197">
        <f t="shared" si="36"/>
        <v>0</v>
      </c>
    </row>
    <row r="127" spans="4:30" ht="14.1" customHeight="1">
      <c r="D127" s="195">
        <v>12</v>
      </c>
      <c r="E127" s="165">
        <f t="shared" si="25"/>
        <v>0</v>
      </c>
      <c r="F127" s="165">
        <f t="shared" si="26"/>
        <v>0</v>
      </c>
      <c r="G127" s="165">
        <f t="shared" si="27"/>
        <v>0</v>
      </c>
      <c r="H127" s="165">
        <f t="shared" si="28"/>
        <v>0</v>
      </c>
      <c r="I127" s="165">
        <f t="shared" si="29"/>
        <v>0</v>
      </c>
      <c r="J127" s="197">
        <f t="shared" si="30"/>
        <v>0</v>
      </c>
      <c r="X127" s="195">
        <v>12</v>
      </c>
      <c r="Y127" s="165">
        <f t="shared" si="31"/>
        <v>0</v>
      </c>
      <c r="Z127" s="165">
        <f t="shared" si="32"/>
        <v>0</v>
      </c>
      <c r="AA127" s="165">
        <f t="shared" si="33"/>
        <v>0</v>
      </c>
      <c r="AB127" s="165">
        <f t="shared" si="34"/>
        <v>0</v>
      </c>
      <c r="AC127" s="165">
        <f t="shared" si="35"/>
        <v>0</v>
      </c>
      <c r="AD127" s="197">
        <f t="shared" si="36"/>
        <v>0</v>
      </c>
    </row>
    <row r="128" spans="4:30" ht="14.1" customHeight="1">
      <c r="D128" s="195">
        <v>13</v>
      </c>
      <c r="E128" s="165">
        <f t="shared" si="25"/>
        <v>0</v>
      </c>
      <c r="F128" s="165">
        <f t="shared" si="26"/>
        <v>0</v>
      </c>
      <c r="G128" s="165">
        <f t="shared" si="27"/>
        <v>0</v>
      </c>
      <c r="H128" s="165">
        <f t="shared" si="28"/>
        <v>0</v>
      </c>
      <c r="I128" s="165">
        <f t="shared" si="29"/>
        <v>0</v>
      </c>
      <c r="J128" s="197">
        <f t="shared" si="30"/>
        <v>0</v>
      </c>
      <c r="X128" s="195">
        <v>13</v>
      </c>
      <c r="Y128" s="165">
        <f t="shared" si="31"/>
        <v>0</v>
      </c>
      <c r="Z128" s="165">
        <f t="shared" si="32"/>
        <v>0</v>
      </c>
      <c r="AA128" s="165">
        <f t="shared" si="33"/>
        <v>0</v>
      </c>
      <c r="AB128" s="165">
        <f t="shared" si="34"/>
        <v>0</v>
      </c>
      <c r="AC128" s="165">
        <f t="shared" si="35"/>
        <v>0</v>
      </c>
      <c r="AD128" s="197">
        <f t="shared" si="36"/>
        <v>0</v>
      </c>
    </row>
    <row r="129" spans="4:30" ht="14.1" customHeight="1">
      <c r="D129" s="195">
        <v>14</v>
      </c>
      <c r="E129" s="165">
        <f t="shared" si="25"/>
        <v>0</v>
      </c>
      <c r="F129" s="165">
        <f t="shared" si="26"/>
        <v>0</v>
      </c>
      <c r="G129" s="165">
        <f t="shared" si="27"/>
        <v>0</v>
      </c>
      <c r="H129" s="165">
        <f t="shared" si="28"/>
        <v>0</v>
      </c>
      <c r="I129" s="165">
        <f t="shared" si="29"/>
        <v>0</v>
      </c>
      <c r="J129" s="197">
        <f t="shared" si="30"/>
        <v>0</v>
      </c>
      <c r="X129" s="195">
        <v>14</v>
      </c>
      <c r="Y129" s="165">
        <f t="shared" si="31"/>
        <v>0</v>
      </c>
      <c r="Z129" s="165">
        <f t="shared" si="32"/>
        <v>0</v>
      </c>
      <c r="AA129" s="165">
        <f t="shared" si="33"/>
        <v>0</v>
      </c>
      <c r="AB129" s="165">
        <f t="shared" si="34"/>
        <v>0</v>
      </c>
      <c r="AC129" s="165">
        <f t="shared" si="35"/>
        <v>0</v>
      </c>
      <c r="AD129" s="197">
        <f t="shared" si="36"/>
        <v>0</v>
      </c>
    </row>
    <row r="130" spans="4:30" ht="14.1" customHeight="1">
      <c r="D130" s="195">
        <v>15</v>
      </c>
      <c r="E130" s="165">
        <f t="shared" si="25"/>
        <v>0</v>
      </c>
      <c r="F130" s="165">
        <f t="shared" si="26"/>
        <v>0</v>
      </c>
      <c r="G130" s="165">
        <f t="shared" si="27"/>
        <v>0</v>
      </c>
      <c r="H130" s="165">
        <f t="shared" si="28"/>
        <v>0</v>
      </c>
      <c r="I130" s="165">
        <f t="shared" si="29"/>
        <v>0</v>
      </c>
      <c r="J130" s="197">
        <f t="shared" si="30"/>
        <v>0</v>
      </c>
      <c r="X130" s="195">
        <v>15</v>
      </c>
      <c r="Y130" s="165">
        <f t="shared" si="31"/>
        <v>0</v>
      </c>
      <c r="Z130" s="165">
        <f t="shared" si="32"/>
        <v>0</v>
      </c>
      <c r="AA130" s="165">
        <f t="shared" si="33"/>
        <v>0</v>
      </c>
      <c r="AB130" s="165">
        <f t="shared" si="34"/>
        <v>0</v>
      </c>
      <c r="AC130" s="165">
        <f t="shared" si="35"/>
        <v>0</v>
      </c>
      <c r="AD130" s="197">
        <f t="shared" si="36"/>
        <v>0</v>
      </c>
    </row>
    <row r="131" spans="4:30" ht="14.1" customHeight="1">
      <c r="D131" s="195">
        <v>16</v>
      </c>
      <c r="E131" s="165">
        <f t="shared" si="25"/>
        <v>0</v>
      </c>
      <c r="F131" s="165">
        <f t="shared" si="26"/>
        <v>0</v>
      </c>
      <c r="G131" s="165">
        <f t="shared" si="27"/>
        <v>0</v>
      </c>
      <c r="H131" s="165">
        <f t="shared" si="28"/>
        <v>0</v>
      </c>
      <c r="I131" s="165">
        <f t="shared" si="29"/>
        <v>0</v>
      </c>
      <c r="J131" s="197">
        <f t="shared" si="30"/>
        <v>0</v>
      </c>
      <c r="X131" s="195">
        <v>16</v>
      </c>
      <c r="Y131" s="165">
        <f t="shared" si="31"/>
        <v>0</v>
      </c>
      <c r="Z131" s="165">
        <f t="shared" si="32"/>
        <v>0</v>
      </c>
      <c r="AA131" s="165">
        <f t="shared" si="33"/>
        <v>0</v>
      </c>
      <c r="AB131" s="165">
        <f t="shared" si="34"/>
        <v>0</v>
      </c>
      <c r="AC131" s="165">
        <f t="shared" si="35"/>
        <v>0</v>
      </c>
      <c r="AD131" s="197">
        <f t="shared" si="36"/>
        <v>0</v>
      </c>
    </row>
    <row r="132" spans="4:30" ht="14.1" customHeight="1">
      <c r="D132" s="195">
        <v>17</v>
      </c>
      <c r="E132" s="165">
        <f t="shared" si="25"/>
        <v>0</v>
      </c>
      <c r="F132" s="165">
        <f t="shared" si="26"/>
        <v>0</v>
      </c>
      <c r="G132" s="165">
        <f t="shared" si="27"/>
        <v>0</v>
      </c>
      <c r="H132" s="165">
        <f t="shared" si="28"/>
        <v>0</v>
      </c>
      <c r="I132" s="165">
        <f t="shared" si="29"/>
        <v>0</v>
      </c>
      <c r="J132" s="197">
        <f t="shared" si="30"/>
        <v>0</v>
      </c>
      <c r="X132" s="195">
        <v>17</v>
      </c>
      <c r="Y132" s="165">
        <f t="shared" si="31"/>
        <v>0</v>
      </c>
      <c r="Z132" s="165">
        <f t="shared" si="32"/>
        <v>0</v>
      </c>
      <c r="AA132" s="165">
        <f t="shared" si="33"/>
        <v>0</v>
      </c>
      <c r="AB132" s="165">
        <f t="shared" si="34"/>
        <v>0</v>
      </c>
      <c r="AC132" s="165">
        <f t="shared" si="35"/>
        <v>0</v>
      </c>
      <c r="AD132" s="197">
        <f t="shared" si="36"/>
        <v>0</v>
      </c>
    </row>
    <row r="133" spans="4:30" ht="14.1" customHeight="1">
      <c r="D133" s="195">
        <v>18</v>
      </c>
      <c r="E133" s="165">
        <f t="shared" si="25"/>
        <v>0</v>
      </c>
      <c r="F133" s="165">
        <f t="shared" si="26"/>
        <v>0</v>
      </c>
      <c r="G133" s="165">
        <f t="shared" si="27"/>
        <v>0</v>
      </c>
      <c r="H133" s="165">
        <f t="shared" si="28"/>
        <v>0</v>
      </c>
      <c r="I133" s="165">
        <f t="shared" si="29"/>
        <v>0</v>
      </c>
      <c r="J133" s="197">
        <f t="shared" si="30"/>
        <v>0</v>
      </c>
      <c r="X133" s="195">
        <v>18</v>
      </c>
      <c r="Y133" s="165">
        <f t="shared" si="31"/>
        <v>0</v>
      </c>
      <c r="Z133" s="165">
        <f t="shared" si="32"/>
        <v>0</v>
      </c>
      <c r="AA133" s="165">
        <f t="shared" si="33"/>
        <v>0</v>
      </c>
      <c r="AB133" s="165">
        <f t="shared" si="34"/>
        <v>0</v>
      </c>
      <c r="AC133" s="165">
        <f t="shared" si="35"/>
        <v>0</v>
      </c>
      <c r="AD133" s="197">
        <f t="shared" si="36"/>
        <v>0</v>
      </c>
    </row>
    <row r="134" spans="4:30" ht="14.1" customHeight="1">
      <c r="D134" s="195">
        <v>19</v>
      </c>
      <c r="E134" s="165">
        <f t="shared" si="25"/>
        <v>0</v>
      </c>
      <c r="F134" s="165">
        <f t="shared" si="26"/>
        <v>0</v>
      </c>
      <c r="G134" s="165">
        <f t="shared" si="27"/>
        <v>0</v>
      </c>
      <c r="H134" s="165">
        <f t="shared" si="28"/>
        <v>0</v>
      </c>
      <c r="I134" s="165">
        <f t="shared" si="29"/>
        <v>0</v>
      </c>
      <c r="J134" s="197">
        <f t="shared" si="30"/>
        <v>0</v>
      </c>
      <c r="X134" s="195">
        <v>19</v>
      </c>
      <c r="Y134" s="165">
        <f t="shared" si="31"/>
        <v>0</v>
      </c>
      <c r="Z134" s="165">
        <f t="shared" si="32"/>
        <v>0</v>
      </c>
      <c r="AA134" s="165">
        <f t="shared" si="33"/>
        <v>0</v>
      </c>
      <c r="AB134" s="165">
        <f t="shared" si="34"/>
        <v>0</v>
      </c>
      <c r="AC134" s="165">
        <f t="shared" si="35"/>
        <v>0</v>
      </c>
      <c r="AD134" s="197">
        <f t="shared" si="36"/>
        <v>0</v>
      </c>
    </row>
    <row r="135" spans="4:30" ht="14.1" customHeight="1">
      <c r="D135" s="195">
        <v>20</v>
      </c>
      <c r="E135" s="165">
        <f t="shared" si="25"/>
        <v>0</v>
      </c>
      <c r="F135" s="165">
        <f t="shared" si="26"/>
        <v>0</v>
      </c>
      <c r="G135" s="165">
        <f t="shared" si="27"/>
        <v>0</v>
      </c>
      <c r="H135" s="165">
        <f t="shared" si="28"/>
        <v>0</v>
      </c>
      <c r="I135" s="165">
        <f t="shared" si="29"/>
        <v>0</v>
      </c>
      <c r="J135" s="197">
        <f t="shared" si="30"/>
        <v>0</v>
      </c>
      <c r="X135" s="195">
        <v>20</v>
      </c>
      <c r="Y135" s="165">
        <f t="shared" si="31"/>
        <v>0</v>
      </c>
      <c r="Z135" s="165">
        <f t="shared" si="32"/>
        <v>0</v>
      </c>
      <c r="AA135" s="165">
        <f t="shared" si="33"/>
        <v>0</v>
      </c>
      <c r="AB135" s="165">
        <f t="shared" si="34"/>
        <v>0</v>
      </c>
      <c r="AC135" s="165">
        <f t="shared" si="35"/>
        <v>0</v>
      </c>
      <c r="AD135" s="197">
        <f t="shared" si="36"/>
        <v>0</v>
      </c>
    </row>
    <row r="136" spans="4:30" ht="14.1" customHeight="1">
      <c r="D136" s="195">
        <v>21</v>
      </c>
      <c r="E136" s="165">
        <f t="shared" si="25"/>
        <v>0</v>
      </c>
      <c r="F136" s="165">
        <f t="shared" si="26"/>
        <v>0</v>
      </c>
      <c r="G136" s="165">
        <f t="shared" si="27"/>
        <v>0</v>
      </c>
      <c r="H136" s="165">
        <f t="shared" si="28"/>
        <v>0</v>
      </c>
      <c r="I136" s="165">
        <f t="shared" si="29"/>
        <v>0</v>
      </c>
      <c r="J136" s="197">
        <f t="shared" si="30"/>
        <v>0</v>
      </c>
      <c r="X136" s="195">
        <v>21</v>
      </c>
      <c r="Y136" s="165">
        <f t="shared" si="31"/>
        <v>0</v>
      </c>
      <c r="Z136" s="165">
        <f t="shared" si="32"/>
        <v>0</v>
      </c>
      <c r="AA136" s="165">
        <f t="shared" si="33"/>
        <v>0</v>
      </c>
      <c r="AB136" s="165">
        <f t="shared" si="34"/>
        <v>0</v>
      </c>
      <c r="AC136" s="165">
        <f t="shared" si="35"/>
        <v>0</v>
      </c>
      <c r="AD136" s="197">
        <f t="shared" si="36"/>
        <v>0</v>
      </c>
    </row>
    <row r="137" spans="4:30" ht="14.1" customHeight="1">
      <c r="D137" s="195">
        <v>22</v>
      </c>
      <c r="E137" s="165">
        <f t="shared" si="25"/>
        <v>0</v>
      </c>
      <c r="F137" s="165">
        <f t="shared" si="26"/>
        <v>0</v>
      </c>
      <c r="G137" s="165">
        <f t="shared" si="27"/>
        <v>0</v>
      </c>
      <c r="H137" s="165">
        <f t="shared" si="28"/>
        <v>0</v>
      </c>
      <c r="I137" s="165">
        <f t="shared" si="29"/>
        <v>0</v>
      </c>
      <c r="J137" s="197">
        <f t="shared" si="30"/>
        <v>0</v>
      </c>
      <c r="X137" s="195">
        <v>22</v>
      </c>
      <c r="Y137" s="165">
        <f t="shared" si="31"/>
        <v>0</v>
      </c>
      <c r="Z137" s="165">
        <f t="shared" si="32"/>
        <v>0</v>
      </c>
      <c r="AA137" s="165">
        <f t="shared" si="33"/>
        <v>0</v>
      </c>
      <c r="AB137" s="165">
        <f t="shared" si="34"/>
        <v>0</v>
      </c>
      <c r="AC137" s="165">
        <f t="shared" si="35"/>
        <v>0</v>
      </c>
      <c r="AD137" s="197">
        <f t="shared" si="36"/>
        <v>0</v>
      </c>
    </row>
    <row r="138" spans="4:30" ht="14.1" customHeight="1">
      <c r="D138" s="195">
        <v>23</v>
      </c>
      <c r="E138" s="165">
        <f t="shared" si="25"/>
        <v>0</v>
      </c>
      <c r="F138" s="165">
        <f t="shared" si="26"/>
        <v>0</v>
      </c>
      <c r="G138" s="165">
        <f t="shared" si="27"/>
        <v>0</v>
      </c>
      <c r="H138" s="165">
        <f t="shared" si="28"/>
        <v>0</v>
      </c>
      <c r="I138" s="165">
        <f t="shared" si="29"/>
        <v>0</v>
      </c>
      <c r="J138" s="197">
        <f t="shared" si="30"/>
        <v>0</v>
      </c>
      <c r="X138" s="195">
        <v>23</v>
      </c>
      <c r="Y138" s="165">
        <f t="shared" si="31"/>
        <v>0</v>
      </c>
      <c r="Z138" s="165">
        <f t="shared" si="32"/>
        <v>0</v>
      </c>
      <c r="AA138" s="165">
        <f t="shared" si="33"/>
        <v>0</v>
      </c>
      <c r="AB138" s="165">
        <f t="shared" si="34"/>
        <v>0</v>
      </c>
      <c r="AC138" s="165">
        <f t="shared" si="35"/>
        <v>0</v>
      </c>
      <c r="AD138" s="197">
        <f t="shared" si="36"/>
        <v>0</v>
      </c>
    </row>
    <row r="139" spans="4:30" ht="14.1" customHeight="1">
      <c r="D139" s="195">
        <v>24</v>
      </c>
      <c r="E139" s="165">
        <f t="shared" si="25"/>
        <v>0</v>
      </c>
      <c r="F139" s="165">
        <f t="shared" si="26"/>
        <v>0</v>
      </c>
      <c r="G139" s="165">
        <f t="shared" si="27"/>
        <v>0</v>
      </c>
      <c r="H139" s="165">
        <f t="shared" si="28"/>
        <v>0</v>
      </c>
      <c r="I139" s="165">
        <f t="shared" si="29"/>
        <v>0</v>
      </c>
      <c r="J139" s="197">
        <f t="shared" si="30"/>
        <v>0</v>
      </c>
      <c r="X139" s="195">
        <v>24</v>
      </c>
      <c r="Y139" s="165">
        <f t="shared" si="31"/>
        <v>0</v>
      </c>
      <c r="Z139" s="165">
        <f t="shared" si="32"/>
        <v>0</v>
      </c>
      <c r="AA139" s="165">
        <f t="shared" si="33"/>
        <v>0</v>
      </c>
      <c r="AB139" s="165">
        <f t="shared" si="34"/>
        <v>0</v>
      </c>
      <c r="AC139" s="165">
        <f t="shared" si="35"/>
        <v>0</v>
      </c>
      <c r="AD139" s="197">
        <f t="shared" si="36"/>
        <v>0</v>
      </c>
    </row>
    <row r="140" spans="4:30" ht="14.1" customHeight="1">
      <c r="D140" s="195">
        <v>25</v>
      </c>
      <c r="E140" s="165">
        <f t="shared" si="25"/>
        <v>0</v>
      </c>
      <c r="F140" s="165">
        <f t="shared" si="26"/>
        <v>0</v>
      </c>
      <c r="G140" s="165">
        <f t="shared" si="27"/>
        <v>0</v>
      </c>
      <c r="H140" s="165">
        <f t="shared" si="28"/>
        <v>0</v>
      </c>
      <c r="I140" s="165">
        <f t="shared" si="29"/>
        <v>0</v>
      </c>
      <c r="J140" s="197">
        <f t="shared" si="30"/>
        <v>0</v>
      </c>
      <c r="X140" s="195">
        <v>25</v>
      </c>
      <c r="Y140" s="165">
        <f t="shared" si="31"/>
        <v>0</v>
      </c>
      <c r="Z140" s="165">
        <f t="shared" si="32"/>
        <v>0</v>
      </c>
      <c r="AA140" s="165">
        <f t="shared" si="33"/>
        <v>0</v>
      </c>
      <c r="AB140" s="165">
        <f t="shared" si="34"/>
        <v>0</v>
      </c>
      <c r="AC140" s="165">
        <f t="shared" si="35"/>
        <v>0</v>
      </c>
      <c r="AD140" s="197">
        <f t="shared" si="36"/>
        <v>0</v>
      </c>
    </row>
    <row r="141" spans="4:30" ht="14.1" customHeight="1">
      <c r="D141" s="195">
        <v>26</v>
      </c>
      <c r="E141" s="165">
        <f t="shared" si="25"/>
        <v>0</v>
      </c>
      <c r="F141" s="165">
        <f t="shared" si="26"/>
        <v>0</v>
      </c>
      <c r="G141" s="165">
        <f t="shared" si="27"/>
        <v>0</v>
      </c>
      <c r="H141" s="165">
        <f t="shared" si="28"/>
        <v>0</v>
      </c>
      <c r="I141" s="165">
        <f t="shared" si="29"/>
        <v>0</v>
      </c>
      <c r="J141" s="197">
        <f t="shared" si="30"/>
        <v>0</v>
      </c>
      <c r="X141" s="195">
        <v>26</v>
      </c>
      <c r="Y141" s="165">
        <f t="shared" si="31"/>
        <v>0</v>
      </c>
      <c r="Z141" s="165">
        <f t="shared" si="32"/>
        <v>0</v>
      </c>
      <c r="AA141" s="165">
        <f t="shared" si="33"/>
        <v>0</v>
      </c>
      <c r="AB141" s="165">
        <f t="shared" si="34"/>
        <v>0</v>
      </c>
      <c r="AC141" s="165">
        <f t="shared" si="35"/>
        <v>0</v>
      </c>
      <c r="AD141" s="197">
        <f t="shared" si="36"/>
        <v>0</v>
      </c>
    </row>
    <row r="142" spans="4:30" ht="14.1" customHeight="1">
      <c r="D142" s="195">
        <v>27</v>
      </c>
      <c r="E142" s="165">
        <f t="shared" si="25"/>
        <v>0</v>
      </c>
      <c r="F142" s="165">
        <f t="shared" si="26"/>
        <v>0</v>
      </c>
      <c r="G142" s="165">
        <f t="shared" si="27"/>
        <v>0</v>
      </c>
      <c r="H142" s="165">
        <f t="shared" si="28"/>
        <v>0</v>
      </c>
      <c r="I142" s="165">
        <f t="shared" si="29"/>
        <v>0</v>
      </c>
      <c r="J142" s="197">
        <f t="shared" si="30"/>
        <v>0</v>
      </c>
      <c r="X142" s="195">
        <v>27</v>
      </c>
      <c r="Y142" s="165">
        <f t="shared" si="31"/>
        <v>0</v>
      </c>
      <c r="Z142" s="165">
        <f t="shared" si="32"/>
        <v>0</v>
      </c>
      <c r="AA142" s="165">
        <f t="shared" si="33"/>
        <v>0</v>
      </c>
      <c r="AB142" s="165">
        <f t="shared" si="34"/>
        <v>0</v>
      </c>
      <c r="AC142" s="165">
        <f t="shared" si="35"/>
        <v>0</v>
      </c>
      <c r="AD142" s="197">
        <f t="shared" si="36"/>
        <v>0</v>
      </c>
    </row>
    <row r="143" spans="4:30" ht="14.1" customHeight="1">
      <c r="D143" s="195">
        <v>28</v>
      </c>
      <c r="E143" s="165">
        <f t="shared" si="25"/>
        <v>0</v>
      </c>
      <c r="F143" s="165">
        <f t="shared" si="26"/>
        <v>0</v>
      </c>
      <c r="G143" s="165">
        <f t="shared" si="27"/>
        <v>0</v>
      </c>
      <c r="H143" s="165">
        <f t="shared" si="28"/>
        <v>0</v>
      </c>
      <c r="I143" s="165">
        <f t="shared" si="29"/>
        <v>0</v>
      </c>
      <c r="J143" s="197">
        <f t="shared" si="30"/>
        <v>0</v>
      </c>
      <c r="X143" s="195">
        <v>28</v>
      </c>
      <c r="Y143" s="165">
        <f t="shared" si="31"/>
        <v>0</v>
      </c>
      <c r="Z143" s="165">
        <f t="shared" si="32"/>
        <v>0</v>
      </c>
      <c r="AA143" s="165">
        <f t="shared" si="33"/>
        <v>0</v>
      </c>
      <c r="AB143" s="165">
        <f t="shared" si="34"/>
        <v>0</v>
      </c>
      <c r="AC143" s="165">
        <f t="shared" si="35"/>
        <v>0</v>
      </c>
      <c r="AD143" s="197">
        <f t="shared" si="36"/>
        <v>0</v>
      </c>
    </row>
    <row r="144" spans="4:30" ht="14.1" customHeight="1">
      <c r="D144" s="195">
        <v>29</v>
      </c>
      <c r="E144" s="165">
        <f t="shared" si="25"/>
        <v>0</v>
      </c>
      <c r="F144" s="165">
        <f t="shared" si="26"/>
        <v>0</v>
      </c>
      <c r="G144" s="165">
        <f t="shared" si="27"/>
        <v>0</v>
      </c>
      <c r="H144" s="165">
        <f t="shared" si="28"/>
        <v>0</v>
      </c>
      <c r="I144" s="165">
        <f t="shared" si="29"/>
        <v>0</v>
      </c>
      <c r="J144" s="197">
        <f t="shared" si="30"/>
        <v>0</v>
      </c>
      <c r="X144" s="195">
        <v>29</v>
      </c>
      <c r="Y144" s="165">
        <f t="shared" si="31"/>
        <v>0</v>
      </c>
      <c r="Z144" s="165">
        <f t="shared" si="32"/>
        <v>0</v>
      </c>
      <c r="AA144" s="165">
        <f t="shared" si="33"/>
        <v>0</v>
      </c>
      <c r="AB144" s="165">
        <f t="shared" si="34"/>
        <v>0</v>
      </c>
      <c r="AC144" s="165">
        <f t="shared" si="35"/>
        <v>0</v>
      </c>
      <c r="AD144" s="197">
        <f t="shared" si="36"/>
        <v>0</v>
      </c>
    </row>
    <row r="145" spans="4:30" ht="14.1" customHeight="1">
      <c r="D145" s="195">
        <v>30</v>
      </c>
      <c r="E145" s="165">
        <f t="shared" si="25"/>
        <v>0</v>
      </c>
      <c r="F145" s="165">
        <f t="shared" si="26"/>
        <v>0</v>
      </c>
      <c r="G145" s="165">
        <f t="shared" si="27"/>
        <v>0</v>
      </c>
      <c r="H145" s="165">
        <f t="shared" si="28"/>
        <v>0</v>
      </c>
      <c r="I145" s="165">
        <f t="shared" si="29"/>
        <v>0</v>
      </c>
      <c r="J145" s="197">
        <f t="shared" si="30"/>
        <v>0</v>
      </c>
      <c r="X145" s="195">
        <v>30</v>
      </c>
      <c r="Y145" s="165">
        <f t="shared" si="31"/>
        <v>0</v>
      </c>
      <c r="Z145" s="165">
        <f t="shared" si="32"/>
        <v>0</v>
      </c>
      <c r="AA145" s="165">
        <f t="shared" si="33"/>
        <v>0</v>
      </c>
      <c r="AB145" s="165">
        <f t="shared" si="34"/>
        <v>0</v>
      </c>
      <c r="AC145" s="165">
        <f t="shared" si="35"/>
        <v>0</v>
      </c>
      <c r="AD145" s="197">
        <f t="shared" si="36"/>
        <v>0</v>
      </c>
    </row>
    <row r="146" spans="4:30" ht="14.1" customHeight="1">
      <c r="D146" s="195">
        <v>31</v>
      </c>
      <c r="E146" s="165">
        <f t="shared" si="25"/>
        <v>0</v>
      </c>
      <c r="F146" s="165">
        <f t="shared" si="26"/>
        <v>0</v>
      </c>
      <c r="G146" s="165">
        <f t="shared" si="27"/>
        <v>0</v>
      </c>
      <c r="H146" s="165">
        <f t="shared" si="28"/>
        <v>0</v>
      </c>
      <c r="I146" s="165">
        <f t="shared" si="29"/>
        <v>0</v>
      </c>
      <c r="J146" s="197">
        <f t="shared" si="30"/>
        <v>0</v>
      </c>
      <c r="X146" s="195">
        <v>31</v>
      </c>
      <c r="Y146" s="165">
        <f t="shared" si="31"/>
        <v>0</v>
      </c>
      <c r="Z146" s="165">
        <f t="shared" si="32"/>
        <v>0</v>
      </c>
      <c r="AA146" s="165">
        <f t="shared" si="33"/>
        <v>0</v>
      </c>
      <c r="AB146" s="165">
        <f t="shared" si="34"/>
        <v>0</v>
      </c>
      <c r="AC146" s="165">
        <f t="shared" si="35"/>
        <v>0</v>
      </c>
      <c r="AD146" s="197">
        <f t="shared" si="36"/>
        <v>0</v>
      </c>
    </row>
    <row r="147" spans="4:30" ht="14.1" customHeight="1">
      <c r="D147" s="195">
        <v>32</v>
      </c>
      <c r="E147" s="165">
        <f t="shared" si="25"/>
        <v>0</v>
      </c>
      <c r="F147" s="165">
        <f t="shared" si="26"/>
        <v>0</v>
      </c>
      <c r="G147" s="165">
        <f t="shared" si="27"/>
        <v>0</v>
      </c>
      <c r="H147" s="165">
        <f t="shared" si="28"/>
        <v>0</v>
      </c>
      <c r="I147" s="165">
        <f t="shared" si="29"/>
        <v>0</v>
      </c>
      <c r="J147" s="197">
        <f t="shared" si="30"/>
        <v>0</v>
      </c>
      <c r="X147" s="195">
        <v>32</v>
      </c>
      <c r="Y147" s="165">
        <f t="shared" si="31"/>
        <v>0</v>
      </c>
      <c r="Z147" s="165">
        <f t="shared" si="32"/>
        <v>0</v>
      </c>
      <c r="AA147" s="165">
        <f t="shared" si="33"/>
        <v>0</v>
      </c>
      <c r="AB147" s="165">
        <f t="shared" si="34"/>
        <v>0</v>
      </c>
      <c r="AC147" s="165">
        <f t="shared" si="35"/>
        <v>0</v>
      </c>
      <c r="AD147" s="197">
        <f t="shared" si="36"/>
        <v>0</v>
      </c>
    </row>
    <row r="148" spans="4:30" ht="14.1" customHeight="1">
      <c r="D148" s="195">
        <v>33</v>
      </c>
      <c r="E148" s="165">
        <f t="shared" si="25"/>
        <v>0</v>
      </c>
      <c r="F148" s="165">
        <f t="shared" si="26"/>
        <v>0</v>
      </c>
      <c r="G148" s="165">
        <f t="shared" si="27"/>
        <v>0</v>
      </c>
      <c r="H148" s="165">
        <f t="shared" si="28"/>
        <v>0</v>
      </c>
      <c r="I148" s="165">
        <f t="shared" si="29"/>
        <v>0</v>
      </c>
      <c r="J148" s="197">
        <f t="shared" si="30"/>
        <v>0</v>
      </c>
      <c r="X148" s="195">
        <v>33</v>
      </c>
      <c r="Y148" s="165">
        <f t="shared" si="31"/>
        <v>0</v>
      </c>
      <c r="Z148" s="165">
        <f t="shared" si="32"/>
        <v>0</v>
      </c>
      <c r="AA148" s="165">
        <f t="shared" si="33"/>
        <v>0</v>
      </c>
      <c r="AB148" s="165">
        <f t="shared" si="34"/>
        <v>0</v>
      </c>
      <c r="AC148" s="165">
        <f t="shared" si="35"/>
        <v>0</v>
      </c>
      <c r="AD148" s="197">
        <f t="shared" si="36"/>
        <v>0</v>
      </c>
    </row>
    <row r="149" spans="4:30" ht="14.1" customHeight="1">
      <c r="D149" s="195">
        <v>34</v>
      </c>
      <c r="E149" s="165">
        <f t="shared" si="25"/>
        <v>0</v>
      </c>
      <c r="F149" s="165">
        <f t="shared" si="26"/>
        <v>0</v>
      </c>
      <c r="G149" s="165">
        <f t="shared" si="27"/>
        <v>0</v>
      </c>
      <c r="H149" s="165">
        <f t="shared" si="28"/>
        <v>0</v>
      </c>
      <c r="I149" s="165">
        <f t="shared" si="29"/>
        <v>0</v>
      </c>
      <c r="J149" s="197">
        <f t="shared" si="30"/>
        <v>0</v>
      </c>
      <c r="X149" s="195">
        <v>34</v>
      </c>
      <c r="Y149" s="165">
        <f t="shared" si="31"/>
        <v>0</v>
      </c>
      <c r="Z149" s="165">
        <f t="shared" si="32"/>
        <v>0</v>
      </c>
      <c r="AA149" s="165">
        <f t="shared" si="33"/>
        <v>0</v>
      </c>
      <c r="AB149" s="165">
        <f t="shared" si="34"/>
        <v>0</v>
      </c>
      <c r="AC149" s="165">
        <f t="shared" si="35"/>
        <v>0</v>
      </c>
      <c r="AD149" s="197">
        <f t="shared" si="36"/>
        <v>0</v>
      </c>
    </row>
    <row r="150" spans="4:30" ht="14.1" customHeight="1">
      <c r="D150" s="195">
        <v>35</v>
      </c>
      <c r="E150" s="165">
        <f t="shared" si="25"/>
        <v>0</v>
      </c>
      <c r="F150" s="165">
        <f t="shared" si="26"/>
        <v>0</v>
      </c>
      <c r="G150" s="165">
        <f t="shared" si="27"/>
        <v>0</v>
      </c>
      <c r="H150" s="165">
        <f t="shared" si="28"/>
        <v>0</v>
      </c>
      <c r="I150" s="165">
        <f t="shared" si="29"/>
        <v>0</v>
      </c>
      <c r="J150" s="197">
        <f t="shared" si="30"/>
        <v>0</v>
      </c>
      <c r="X150" s="195">
        <v>35</v>
      </c>
      <c r="Y150" s="165">
        <f t="shared" si="31"/>
        <v>0</v>
      </c>
      <c r="Z150" s="165">
        <f t="shared" si="32"/>
        <v>0</v>
      </c>
      <c r="AA150" s="165">
        <f t="shared" si="33"/>
        <v>0</v>
      </c>
      <c r="AB150" s="165">
        <f t="shared" si="34"/>
        <v>0</v>
      </c>
      <c r="AC150" s="165">
        <f t="shared" si="35"/>
        <v>0</v>
      </c>
      <c r="AD150" s="197">
        <f t="shared" si="36"/>
        <v>0</v>
      </c>
    </row>
    <row r="151" spans="4:30" ht="14.1" customHeight="1">
      <c r="D151" s="195">
        <v>36</v>
      </c>
      <c r="E151" s="165">
        <f t="shared" si="25"/>
        <v>0</v>
      </c>
      <c r="F151" s="165">
        <f t="shared" si="26"/>
        <v>0</v>
      </c>
      <c r="G151" s="165">
        <f t="shared" si="27"/>
        <v>0</v>
      </c>
      <c r="H151" s="165">
        <f t="shared" si="28"/>
        <v>0</v>
      </c>
      <c r="I151" s="165">
        <f t="shared" si="29"/>
        <v>0</v>
      </c>
      <c r="J151" s="197">
        <f t="shared" si="30"/>
        <v>0</v>
      </c>
      <c r="X151" s="195">
        <v>36</v>
      </c>
      <c r="Y151" s="165">
        <f t="shared" si="31"/>
        <v>0</v>
      </c>
      <c r="Z151" s="165">
        <f t="shared" si="32"/>
        <v>0</v>
      </c>
      <c r="AA151" s="165">
        <f t="shared" si="33"/>
        <v>0</v>
      </c>
      <c r="AB151" s="165">
        <f t="shared" si="34"/>
        <v>0</v>
      </c>
      <c r="AC151" s="165">
        <f t="shared" si="35"/>
        <v>0</v>
      </c>
      <c r="AD151" s="197">
        <f t="shared" si="36"/>
        <v>0</v>
      </c>
    </row>
    <row r="152" spans="4:30" ht="14.1" customHeight="1">
      <c r="D152" s="195">
        <v>37</v>
      </c>
      <c r="E152" s="165">
        <f t="shared" si="25"/>
        <v>0</v>
      </c>
      <c r="F152" s="165">
        <f t="shared" si="26"/>
        <v>0</v>
      </c>
      <c r="G152" s="165">
        <f t="shared" si="27"/>
        <v>0</v>
      </c>
      <c r="H152" s="165">
        <f t="shared" si="28"/>
        <v>0</v>
      </c>
      <c r="I152" s="165">
        <f t="shared" si="29"/>
        <v>0</v>
      </c>
      <c r="J152" s="197">
        <f t="shared" si="30"/>
        <v>0</v>
      </c>
      <c r="X152" s="195">
        <v>37</v>
      </c>
      <c r="Y152" s="165">
        <f t="shared" si="31"/>
        <v>0</v>
      </c>
      <c r="Z152" s="165">
        <f t="shared" si="32"/>
        <v>0</v>
      </c>
      <c r="AA152" s="165">
        <f t="shared" si="33"/>
        <v>0</v>
      </c>
      <c r="AB152" s="165">
        <f t="shared" si="34"/>
        <v>0</v>
      </c>
      <c r="AC152" s="165">
        <f t="shared" si="35"/>
        <v>0</v>
      </c>
      <c r="AD152" s="197">
        <f t="shared" si="36"/>
        <v>0</v>
      </c>
    </row>
    <row r="153" spans="4:30" ht="14.1" customHeight="1">
      <c r="D153" s="195">
        <v>38</v>
      </c>
      <c r="E153" s="165">
        <f t="shared" si="25"/>
        <v>0</v>
      </c>
      <c r="F153" s="165">
        <f t="shared" si="26"/>
        <v>0</v>
      </c>
      <c r="G153" s="165">
        <f t="shared" si="27"/>
        <v>0</v>
      </c>
      <c r="H153" s="165">
        <f t="shared" si="28"/>
        <v>0</v>
      </c>
      <c r="I153" s="165">
        <f t="shared" si="29"/>
        <v>0</v>
      </c>
      <c r="J153" s="197">
        <f t="shared" si="30"/>
        <v>0</v>
      </c>
      <c r="X153" s="195">
        <v>38</v>
      </c>
      <c r="Y153" s="165">
        <f t="shared" si="31"/>
        <v>0</v>
      </c>
      <c r="Z153" s="165">
        <f t="shared" si="32"/>
        <v>0</v>
      </c>
      <c r="AA153" s="165">
        <f t="shared" si="33"/>
        <v>0</v>
      </c>
      <c r="AB153" s="165">
        <f t="shared" si="34"/>
        <v>0</v>
      </c>
      <c r="AC153" s="165">
        <f t="shared" si="35"/>
        <v>0</v>
      </c>
      <c r="AD153" s="197">
        <f t="shared" si="36"/>
        <v>0</v>
      </c>
    </row>
    <row r="154" spans="4:30" ht="14.1" customHeight="1">
      <c r="D154" s="195">
        <v>39</v>
      </c>
      <c r="E154" s="165">
        <f t="shared" si="25"/>
        <v>0</v>
      </c>
      <c r="F154" s="165">
        <f t="shared" si="26"/>
        <v>0</v>
      </c>
      <c r="G154" s="165">
        <f t="shared" si="27"/>
        <v>0</v>
      </c>
      <c r="H154" s="165">
        <f t="shared" si="28"/>
        <v>0</v>
      </c>
      <c r="I154" s="165">
        <f t="shared" si="29"/>
        <v>0</v>
      </c>
      <c r="J154" s="197">
        <f t="shared" si="30"/>
        <v>0</v>
      </c>
      <c r="X154" s="195">
        <v>39</v>
      </c>
      <c r="Y154" s="165">
        <f t="shared" si="31"/>
        <v>0</v>
      </c>
      <c r="Z154" s="165">
        <f t="shared" si="32"/>
        <v>0</v>
      </c>
      <c r="AA154" s="165">
        <f t="shared" si="33"/>
        <v>0</v>
      </c>
      <c r="AB154" s="165">
        <f t="shared" si="34"/>
        <v>0</v>
      </c>
      <c r="AC154" s="165">
        <f t="shared" si="35"/>
        <v>0</v>
      </c>
      <c r="AD154" s="197">
        <f t="shared" si="36"/>
        <v>0</v>
      </c>
    </row>
    <row r="155" spans="4:30" ht="14.1" customHeight="1" thickBot="1">
      <c r="D155" s="196">
        <v>40</v>
      </c>
      <c r="E155" s="198">
        <f t="shared" si="25"/>
        <v>0</v>
      </c>
      <c r="F155" s="198">
        <f t="shared" si="26"/>
        <v>0</v>
      </c>
      <c r="G155" s="198">
        <f t="shared" si="27"/>
        <v>0</v>
      </c>
      <c r="H155" s="198">
        <f t="shared" si="28"/>
        <v>0</v>
      </c>
      <c r="I155" s="198">
        <f t="shared" si="29"/>
        <v>0</v>
      </c>
      <c r="J155" s="199">
        <f t="shared" si="30"/>
        <v>0</v>
      </c>
      <c r="X155" s="196">
        <v>40</v>
      </c>
      <c r="Y155" s="198">
        <f t="shared" si="31"/>
        <v>0</v>
      </c>
      <c r="Z155" s="198">
        <f t="shared" si="32"/>
        <v>0</v>
      </c>
      <c r="AA155" s="198">
        <f t="shared" si="33"/>
        <v>0</v>
      </c>
      <c r="AB155" s="198">
        <f t="shared" si="34"/>
        <v>0</v>
      </c>
      <c r="AC155" s="198">
        <f t="shared" si="35"/>
        <v>0</v>
      </c>
      <c r="AD155" s="199">
        <f t="shared" si="36"/>
        <v>0</v>
      </c>
    </row>
    <row r="157" spans="4:30" ht="14.1" customHeight="1" thickBot="1">
      <c r="D157" s="2" t="s">
        <v>89</v>
      </c>
      <c r="X157" s="2" t="s">
        <v>89</v>
      </c>
    </row>
    <row r="158" spans="4:30" ht="14.1" customHeight="1">
      <c r="D158" s="2199"/>
      <c r="E158" s="2200" t="s">
        <v>56</v>
      </c>
      <c r="F158" s="2200"/>
      <c r="G158" s="2200" t="s">
        <v>83</v>
      </c>
      <c r="H158" s="2200"/>
      <c r="I158" s="2200" t="s">
        <v>78</v>
      </c>
      <c r="J158" s="2239"/>
      <c r="X158" s="2199"/>
      <c r="Y158" s="2200" t="s">
        <v>56</v>
      </c>
      <c r="Z158" s="2200"/>
      <c r="AA158" s="2200" t="s">
        <v>83</v>
      </c>
      <c r="AB158" s="2200"/>
      <c r="AC158" s="2200" t="s">
        <v>78</v>
      </c>
      <c r="AD158" s="2239"/>
    </row>
    <row r="159" spans="4:30" ht="14.1" customHeight="1">
      <c r="D159" s="2238"/>
      <c r="E159" s="21" t="s">
        <v>354</v>
      </c>
      <c r="F159" s="21" t="s">
        <v>355</v>
      </c>
      <c r="G159" s="21" t="s">
        <v>354</v>
      </c>
      <c r="H159" s="21" t="s">
        <v>355</v>
      </c>
      <c r="I159" s="21" t="s">
        <v>354</v>
      </c>
      <c r="J159" s="194" t="s">
        <v>355</v>
      </c>
      <c r="X159" s="2238"/>
      <c r="Y159" s="21" t="s">
        <v>354</v>
      </c>
      <c r="Z159" s="21" t="s">
        <v>355</v>
      </c>
      <c r="AA159" s="21" t="s">
        <v>354</v>
      </c>
      <c r="AB159" s="21" t="s">
        <v>355</v>
      </c>
      <c r="AC159" s="21" t="s">
        <v>354</v>
      </c>
      <c r="AD159" s="194" t="s">
        <v>355</v>
      </c>
    </row>
    <row r="160" spans="4:30" ht="14.1" customHeight="1">
      <c r="D160" s="195">
        <v>1</v>
      </c>
      <c r="E160" s="165">
        <f t="shared" ref="E160:E199" si="37">IF($E$22&lt;&gt;"As",0,IF($E$17&lt;&gt;"歩 道",0,SUMIF($E$23,D160,$E$21)))</f>
        <v>0</v>
      </c>
      <c r="F160" s="165">
        <f t="shared" ref="F160:F199" si="38">IF($E$22&lt;&gt;"As",0,IF($E$17&lt;&gt;"車 道",0,SUMIF($E$23,D160,$E$21)))</f>
        <v>0</v>
      </c>
      <c r="G160" s="165">
        <f t="shared" ref="G160:G199" si="39">IF($E$22&lt;&gt;"Co",0,IF($E$17&lt;&gt;"歩 道",0,SUMIF($E$23,D160,$E$21)))</f>
        <v>0</v>
      </c>
      <c r="H160" s="165">
        <f t="shared" ref="H160:H199" si="40">IF($E$22&lt;&gt;"Co",0,IF($E$17&lt;&gt;"車 道",0,SUMIF($E$23,D160,$E$21)))</f>
        <v>0</v>
      </c>
      <c r="I160" s="165">
        <f t="shared" ref="I160:I199" si="41">IF($E$17&lt;&gt;"歩 道",0,SUMIF($E$26,D160,$E$21))</f>
        <v>0</v>
      </c>
      <c r="J160" s="197">
        <f t="shared" ref="J160:J199" si="42">IF($E$17&lt;&gt;"車 道",0,SUMIF($E$26,D160,$E$21))</f>
        <v>0</v>
      </c>
      <c r="X160" s="195">
        <v>1</v>
      </c>
      <c r="Y160" s="165">
        <f t="shared" ref="Y160:Y199" si="43">IF($Y$22&lt;&gt;"As",0,IF($Y$17&lt;&gt;"歩 道",0,SUMIF($Y$23,X160,$Y$21)))</f>
        <v>0</v>
      </c>
      <c r="Z160" s="165">
        <f t="shared" ref="Z160:Z199" si="44">IF($Y$22&lt;&gt;"As",0,IF($Y$17&lt;&gt;"車 道",0,SUMIF($Y$23,X160,$Y$21)))</f>
        <v>0</v>
      </c>
      <c r="AA160" s="165">
        <f t="shared" ref="AA160:AA199" si="45">IF($Y$22&lt;&gt;"Co",0,IF($Y$17&lt;&gt;"歩 道",0,SUMIF($Y$23,X160,$Y$21)))</f>
        <v>0</v>
      </c>
      <c r="AB160" s="165">
        <f t="shared" ref="AB160:AB199" si="46">IF($Y$22&lt;&gt;"Co",0,IF($Y$17&lt;&gt;"車 道",0,SUMIF($Y$23,X160,$Y$21)))</f>
        <v>0</v>
      </c>
      <c r="AC160" s="165">
        <f t="shared" ref="AC160:AC199" si="47">IF($Y$17&lt;&gt;"歩 道",0,SUMIF($Y$26,X160,$Y$21))</f>
        <v>0</v>
      </c>
      <c r="AD160" s="197">
        <f t="shared" ref="AD160:AD199" si="48">IF($Y$17&lt;&gt;"車 道",0,SUMIF($Y$26,X160,$Y$21))</f>
        <v>0</v>
      </c>
    </row>
    <row r="161" spans="4:30" ht="14.1" customHeight="1">
      <c r="D161" s="195">
        <v>2</v>
      </c>
      <c r="E161" s="165">
        <f t="shared" si="37"/>
        <v>0</v>
      </c>
      <c r="F161" s="165">
        <f t="shared" si="38"/>
        <v>0</v>
      </c>
      <c r="G161" s="165">
        <f t="shared" si="39"/>
        <v>0</v>
      </c>
      <c r="H161" s="165">
        <f t="shared" si="40"/>
        <v>0</v>
      </c>
      <c r="I161" s="165">
        <f t="shared" si="41"/>
        <v>0</v>
      </c>
      <c r="J161" s="197">
        <f t="shared" si="42"/>
        <v>0</v>
      </c>
      <c r="X161" s="195">
        <v>2</v>
      </c>
      <c r="Y161" s="165">
        <f t="shared" si="43"/>
        <v>0</v>
      </c>
      <c r="Z161" s="165">
        <f t="shared" si="44"/>
        <v>0</v>
      </c>
      <c r="AA161" s="165">
        <f t="shared" si="45"/>
        <v>0</v>
      </c>
      <c r="AB161" s="165">
        <f t="shared" si="46"/>
        <v>0</v>
      </c>
      <c r="AC161" s="165">
        <f t="shared" si="47"/>
        <v>0</v>
      </c>
      <c r="AD161" s="197">
        <f t="shared" si="48"/>
        <v>0</v>
      </c>
    </row>
    <row r="162" spans="4:30" ht="14.1" customHeight="1">
      <c r="D162" s="195">
        <v>3</v>
      </c>
      <c r="E162" s="165">
        <f t="shared" si="37"/>
        <v>0</v>
      </c>
      <c r="F162" s="165">
        <f t="shared" si="38"/>
        <v>0</v>
      </c>
      <c r="G162" s="165">
        <f t="shared" si="39"/>
        <v>0</v>
      </c>
      <c r="H162" s="165">
        <f t="shared" si="40"/>
        <v>0</v>
      </c>
      <c r="I162" s="165">
        <f t="shared" si="41"/>
        <v>0</v>
      </c>
      <c r="J162" s="197">
        <f t="shared" si="42"/>
        <v>0</v>
      </c>
      <c r="X162" s="195">
        <v>3</v>
      </c>
      <c r="Y162" s="165">
        <f t="shared" si="43"/>
        <v>0</v>
      </c>
      <c r="Z162" s="165">
        <f t="shared" si="44"/>
        <v>0</v>
      </c>
      <c r="AA162" s="165">
        <f t="shared" si="45"/>
        <v>0</v>
      </c>
      <c r="AB162" s="165">
        <f t="shared" si="46"/>
        <v>0</v>
      </c>
      <c r="AC162" s="165">
        <f t="shared" si="47"/>
        <v>0</v>
      </c>
      <c r="AD162" s="197">
        <f t="shared" si="48"/>
        <v>0</v>
      </c>
    </row>
    <row r="163" spans="4:30" ht="14.1" customHeight="1">
      <c r="D163" s="195">
        <v>4</v>
      </c>
      <c r="E163" s="165">
        <f t="shared" si="37"/>
        <v>0</v>
      </c>
      <c r="F163" s="165">
        <f t="shared" si="38"/>
        <v>0</v>
      </c>
      <c r="G163" s="165">
        <f t="shared" si="39"/>
        <v>0</v>
      </c>
      <c r="H163" s="165">
        <f t="shared" si="40"/>
        <v>0</v>
      </c>
      <c r="I163" s="165">
        <f t="shared" si="41"/>
        <v>0</v>
      </c>
      <c r="J163" s="197">
        <f t="shared" si="42"/>
        <v>0</v>
      </c>
      <c r="X163" s="195">
        <v>4</v>
      </c>
      <c r="Y163" s="165">
        <f t="shared" si="43"/>
        <v>0</v>
      </c>
      <c r="Z163" s="165">
        <f t="shared" si="44"/>
        <v>0</v>
      </c>
      <c r="AA163" s="165">
        <f t="shared" si="45"/>
        <v>0</v>
      </c>
      <c r="AB163" s="165">
        <f t="shared" si="46"/>
        <v>0</v>
      </c>
      <c r="AC163" s="165">
        <f t="shared" si="47"/>
        <v>0</v>
      </c>
      <c r="AD163" s="197">
        <f t="shared" si="48"/>
        <v>0</v>
      </c>
    </row>
    <row r="164" spans="4:30" ht="14.1" customHeight="1">
      <c r="D164" s="195">
        <v>5</v>
      </c>
      <c r="E164" s="165">
        <f t="shared" si="37"/>
        <v>0</v>
      </c>
      <c r="F164" s="165">
        <f t="shared" si="38"/>
        <v>0</v>
      </c>
      <c r="G164" s="165">
        <f t="shared" si="39"/>
        <v>0</v>
      </c>
      <c r="H164" s="165">
        <f t="shared" si="40"/>
        <v>0</v>
      </c>
      <c r="I164" s="165">
        <f t="shared" si="41"/>
        <v>0</v>
      </c>
      <c r="J164" s="197">
        <f t="shared" si="42"/>
        <v>0</v>
      </c>
      <c r="X164" s="195">
        <v>5</v>
      </c>
      <c r="Y164" s="165">
        <f t="shared" si="43"/>
        <v>0</v>
      </c>
      <c r="Z164" s="165">
        <f t="shared" si="44"/>
        <v>0</v>
      </c>
      <c r="AA164" s="165">
        <f t="shared" si="45"/>
        <v>0</v>
      </c>
      <c r="AB164" s="165">
        <f t="shared" si="46"/>
        <v>0</v>
      </c>
      <c r="AC164" s="165">
        <f t="shared" si="47"/>
        <v>0</v>
      </c>
      <c r="AD164" s="197">
        <f t="shared" si="48"/>
        <v>0</v>
      </c>
    </row>
    <row r="165" spans="4:30" ht="14.1" customHeight="1">
      <c r="D165" s="195">
        <v>6</v>
      </c>
      <c r="E165" s="165">
        <f t="shared" si="37"/>
        <v>0</v>
      </c>
      <c r="F165" s="165">
        <f t="shared" si="38"/>
        <v>0</v>
      </c>
      <c r="G165" s="165">
        <f t="shared" si="39"/>
        <v>0</v>
      </c>
      <c r="H165" s="165">
        <f t="shared" si="40"/>
        <v>0</v>
      </c>
      <c r="I165" s="165">
        <f t="shared" si="41"/>
        <v>0</v>
      </c>
      <c r="J165" s="197">
        <f t="shared" si="42"/>
        <v>0</v>
      </c>
      <c r="X165" s="195">
        <v>6</v>
      </c>
      <c r="Y165" s="165">
        <f t="shared" si="43"/>
        <v>0</v>
      </c>
      <c r="Z165" s="165">
        <f t="shared" si="44"/>
        <v>0</v>
      </c>
      <c r="AA165" s="165">
        <f t="shared" si="45"/>
        <v>0</v>
      </c>
      <c r="AB165" s="165">
        <f t="shared" si="46"/>
        <v>0</v>
      </c>
      <c r="AC165" s="165">
        <f t="shared" si="47"/>
        <v>0</v>
      </c>
      <c r="AD165" s="197">
        <f t="shared" si="48"/>
        <v>0</v>
      </c>
    </row>
    <row r="166" spans="4:30" ht="14.1" customHeight="1">
      <c r="D166" s="195">
        <v>7</v>
      </c>
      <c r="E166" s="165">
        <f t="shared" si="37"/>
        <v>0</v>
      </c>
      <c r="F166" s="165">
        <f t="shared" si="38"/>
        <v>0</v>
      </c>
      <c r="G166" s="165">
        <f t="shared" si="39"/>
        <v>0</v>
      </c>
      <c r="H166" s="165">
        <f t="shared" si="40"/>
        <v>0</v>
      </c>
      <c r="I166" s="165">
        <f t="shared" si="41"/>
        <v>0</v>
      </c>
      <c r="J166" s="197">
        <f t="shared" si="42"/>
        <v>0</v>
      </c>
      <c r="X166" s="195">
        <v>7</v>
      </c>
      <c r="Y166" s="165">
        <f t="shared" si="43"/>
        <v>0</v>
      </c>
      <c r="Z166" s="165">
        <f t="shared" si="44"/>
        <v>0</v>
      </c>
      <c r="AA166" s="165">
        <f t="shared" si="45"/>
        <v>0</v>
      </c>
      <c r="AB166" s="165">
        <f t="shared" si="46"/>
        <v>0</v>
      </c>
      <c r="AC166" s="165">
        <f t="shared" si="47"/>
        <v>0</v>
      </c>
      <c r="AD166" s="197">
        <f t="shared" si="48"/>
        <v>0</v>
      </c>
    </row>
    <row r="167" spans="4:30" ht="14.1" customHeight="1">
      <c r="D167" s="195">
        <v>8</v>
      </c>
      <c r="E167" s="165">
        <f t="shared" si="37"/>
        <v>0</v>
      </c>
      <c r="F167" s="165">
        <f t="shared" si="38"/>
        <v>0</v>
      </c>
      <c r="G167" s="165">
        <f t="shared" si="39"/>
        <v>0</v>
      </c>
      <c r="H167" s="165">
        <f t="shared" si="40"/>
        <v>0</v>
      </c>
      <c r="I167" s="165">
        <f t="shared" si="41"/>
        <v>0</v>
      </c>
      <c r="J167" s="197">
        <f t="shared" si="42"/>
        <v>0</v>
      </c>
      <c r="X167" s="195">
        <v>8</v>
      </c>
      <c r="Y167" s="165">
        <f t="shared" si="43"/>
        <v>0</v>
      </c>
      <c r="Z167" s="165">
        <f t="shared" si="44"/>
        <v>0</v>
      </c>
      <c r="AA167" s="165">
        <f t="shared" si="45"/>
        <v>0</v>
      </c>
      <c r="AB167" s="165">
        <f t="shared" si="46"/>
        <v>0</v>
      </c>
      <c r="AC167" s="165">
        <f t="shared" si="47"/>
        <v>0</v>
      </c>
      <c r="AD167" s="197">
        <f t="shared" si="48"/>
        <v>0</v>
      </c>
    </row>
    <row r="168" spans="4:30" ht="14.1" customHeight="1">
      <c r="D168" s="195">
        <v>9</v>
      </c>
      <c r="E168" s="165">
        <f t="shared" si="37"/>
        <v>0</v>
      </c>
      <c r="F168" s="165">
        <f t="shared" si="38"/>
        <v>0</v>
      </c>
      <c r="G168" s="165">
        <f t="shared" si="39"/>
        <v>0</v>
      </c>
      <c r="H168" s="165">
        <f t="shared" si="40"/>
        <v>0</v>
      </c>
      <c r="I168" s="165">
        <f t="shared" si="41"/>
        <v>0</v>
      </c>
      <c r="J168" s="197">
        <f t="shared" si="42"/>
        <v>0</v>
      </c>
      <c r="X168" s="195">
        <v>9</v>
      </c>
      <c r="Y168" s="165">
        <f t="shared" si="43"/>
        <v>0</v>
      </c>
      <c r="Z168" s="165">
        <f t="shared" si="44"/>
        <v>0</v>
      </c>
      <c r="AA168" s="165">
        <f t="shared" si="45"/>
        <v>0</v>
      </c>
      <c r="AB168" s="165">
        <f t="shared" si="46"/>
        <v>0</v>
      </c>
      <c r="AC168" s="165">
        <f t="shared" si="47"/>
        <v>0</v>
      </c>
      <c r="AD168" s="197">
        <f t="shared" si="48"/>
        <v>0</v>
      </c>
    </row>
    <row r="169" spans="4:30" ht="14.1" customHeight="1">
      <c r="D169" s="195">
        <v>10</v>
      </c>
      <c r="E169" s="165">
        <f t="shared" si="37"/>
        <v>0</v>
      </c>
      <c r="F169" s="165">
        <f t="shared" si="38"/>
        <v>0</v>
      </c>
      <c r="G169" s="165">
        <f t="shared" si="39"/>
        <v>0</v>
      </c>
      <c r="H169" s="165">
        <f t="shared" si="40"/>
        <v>0</v>
      </c>
      <c r="I169" s="165">
        <f t="shared" si="41"/>
        <v>0</v>
      </c>
      <c r="J169" s="197">
        <f t="shared" si="42"/>
        <v>0</v>
      </c>
      <c r="X169" s="195">
        <v>10</v>
      </c>
      <c r="Y169" s="165">
        <f t="shared" si="43"/>
        <v>0</v>
      </c>
      <c r="Z169" s="165">
        <f t="shared" si="44"/>
        <v>0</v>
      </c>
      <c r="AA169" s="165">
        <f t="shared" si="45"/>
        <v>0</v>
      </c>
      <c r="AB169" s="165">
        <f t="shared" si="46"/>
        <v>0</v>
      </c>
      <c r="AC169" s="165">
        <f t="shared" si="47"/>
        <v>0</v>
      </c>
      <c r="AD169" s="197">
        <f t="shared" si="48"/>
        <v>0</v>
      </c>
    </row>
    <row r="170" spans="4:30" ht="14.1" customHeight="1">
      <c r="D170" s="195">
        <v>11</v>
      </c>
      <c r="E170" s="165">
        <f t="shared" si="37"/>
        <v>0</v>
      </c>
      <c r="F170" s="165">
        <f t="shared" si="38"/>
        <v>0</v>
      </c>
      <c r="G170" s="165">
        <f t="shared" si="39"/>
        <v>0</v>
      </c>
      <c r="H170" s="165">
        <f t="shared" si="40"/>
        <v>0</v>
      </c>
      <c r="I170" s="165">
        <f t="shared" si="41"/>
        <v>0</v>
      </c>
      <c r="J170" s="197">
        <f t="shared" si="42"/>
        <v>0</v>
      </c>
      <c r="X170" s="195">
        <v>11</v>
      </c>
      <c r="Y170" s="165">
        <f t="shared" si="43"/>
        <v>0</v>
      </c>
      <c r="Z170" s="165">
        <f t="shared" si="44"/>
        <v>0</v>
      </c>
      <c r="AA170" s="165">
        <f t="shared" si="45"/>
        <v>0</v>
      </c>
      <c r="AB170" s="165">
        <f t="shared" si="46"/>
        <v>0</v>
      </c>
      <c r="AC170" s="165">
        <f t="shared" si="47"/>
        <v>0</v>
      </c>
      <c r="AD170" s="197">
        <f t="shared" si="48"/>
        <v>0</v>
      </c>
    </row>
    <row r="171" spans="4:30" ht="14.1" customHeight="1">
      <c r="D171" s="195">
        <v>12</v>
      </c>
      <c r="E171" s="165">
        <f t="shared" si="37"/>
        <v>0</v>
      </c>
      <c r="F171" s="165">
        <f t="shared" si="38"/>
        <v>0</v>
      </c>
      <c r="G171" s="165">
        <f t="shared" si="39"/>
        <v>0</v>
      </c>
      <c r="H171" s="165">
        <f t="shared" si="40"/>
        <v>0</v>
      </c>
      <c r="I171" s="165">
        <f t="shared" si="41"/>
        <v>0</v>
      </c>
      <c r="J171" s="197">
        <f t="shared" si="42"/>
        <v>0</v>
      </c>
      <c r="X171" s="195">
        <v>12</v>
      </c>
      <c r="Y171" s="165">
        <f t="shared" si="43"/>
        <v>0</v>
      </c>
      <c r="Z171" s="165">
        <f t="shared" si="44"/>
        <v>0</v>
      </c>
      <c r="AA171" s="165">
        <f t="shared" si="45"/>
        <v>0</v>
      </c>
      <c r="AB171" s="165">
        <f t="shared" si="46"/>
        <v>0</v>
      </c>
      <c r="AC171" s="165">
        <f t="shared" si="47"/>
        <v>0</v>
      </c>
      <c r="AD171" s="197">
        <f t="shared" si="48"/>
        <v>0</v>
      </c>
    </row>
    <row r="172" spans="4:30" ht="14.1" customHeight="1">
      <c r="D172" s="195">
        <v>13</v>
      </c>
      <c r="E172" s="165">
        <f t="shared" si="37"/>
        <v>0</v>
      </c>
      <c r="F172" s="165">
        <f t="shared" si="38"/>
        <v>0</v>
      </c>
      <c r="G172" s="165">
        <f t="shared" si="39"/>
        <v>0</v>
      </c>
      <c r="H172" s="165">
        <f t="shared" si="40"/>
        <v>0</v>
      </c>
      <c r="I172" s="165">
        <f t="shared" si="41"/>
        <v>0</v>
      </c>
      <c r="J172" s="197">
        <f t="shared" si="42"/>
        <v>0</v>
      </c>
      <c r="X172" s="195">
        <v>13</v>
      </c>
      <c r="Y172" s="165">
        <f t="shared" si="43"/>
        <v>0</v>
      </c>
      <c r="Z172" s="165">
        <f t="shared" si="44"/>
        <v>0</v>
      </c>
      <c r="AA172" s="165">
        <f t="shared" si="45"/>
        <v>0</v>
      </c>
      <c r="AB172" s="165">
        <f t="shared" si="46"/>
        <v>0</v>
      </c>
      <c r="AC172" s="165">
        <f t="shared" si="47"/>
        <v>0</v>
      </c>
      <c r="AD172" s="197">
        <f t="shared" si="48"/>
        <v>0</v>
      </c>
    </row>
    <row r="173" spans="4:30" ht="14.1" customHeight="1">
      <c r="D173" s="195">
        <v>14</v>
      </c>
      <c r="E173" s="165">
        <f t="shared" si="37"/>
        <v>0</v>
      </c>
      <c r="F173" s="165">
        <f t="shared" si="38"/>
        <v>0</v>
      </c>
      <c r="G173" s="165">
        <f t="shared" si="39"/>
        <v>0</v>
      </c>
      <c r="H173" s="165">
        <f t="shared" si="40"/>
        <v>0</v>
      </c>
      <c r="I173" s="165">
        <f t="shared" si="41"/>
        <v>0</v>
      </c>
      <c r="J173" s="197">
        <f t="shared" si="42"/>
        <v>0</v>
      </c>
      <c r="X173" s="195">
        <v>14</v>
      </c>
      <c r="Y173" s="165">
        <f t="shared" si="43"/>
        <v>0</v>
      </c>
      <c r="Z173" s="165">
        <f t="shared" si="44"/>
        <v>0</v>
      </c>
      <c r="AA173" s="165">
        <f t="shared" si="45"/>
        <v>0</v>
      </c>
      <c r="AB173" s="165">
        <f t="shared" si="46"/>
        <v>0</v>
      </c>
      <c r="AC173" s="165">
        <f t="shared" si="47"/>
        <v>0</v>
      </c>
      <c r="AD173" s="197">
        <f t="shared" si="48"/>
        <v>0</v>
      </c>
    </row>
    <row r="174" spans="4:30" ht="14.1" customHeight="1">
      <c r="D174" s="195">
        <v>15</v>
      </c>
      <c r="E174" s="165">
        <f t="shared" si="37"/>
        <v>0</v>
      </c>
      <c r="F174" s="165">
        <f t="shared" si="38"/>
        <v>0</v>
      </c>
      <c r="G174" s="165">
        <f t="shared" si="39"/>
        <v>0</v>
      </c>
      <c r="H174" s="165">
        <f t="shared" si="40"/>
        <v>0</v>
      </c>
      <c r="I174" s="165">
        <f t="shared" si="41"/>
        <v>0</v>
      </c>
      <c r="J174" s="197">
        <f t="shared" si="42"/>
        <v>0</v>
      </c>
      <c r="X174" s="195">
        <v>15</v>
      </c>
      <c r="Y174" s="165">
        <f t="shared" si="43"/>
        <v>0</v>
      </c>
      <c r="Z174" s="165">
        <f t="shared" si="44"/>
        <v>0</v>
      </c>
      <c r="AA174" s="165">
        <f t="shared" si="45"/>
        <v>0</v>
      </c>
      <c r="AB174" s="165">
        <f t="shared" si="46"/>
        <v>0</v>
      </c>
      <c r="AC174" s="165">
        <f t="shared" si="47"/>
        <v>0</v>
      </c>
      <c r="AD174" s="197">
        <f t="shared" si="48"/>
        <v>0</v>
      </c>
    </row>
    <row r="175" spans="4:30" ht="14.1" customHeight="1">
      <c r="D175" s="195">
        <v>16</v>
      </c>
      <c r="E175" s="165">
        <f t="shared" si="37"/>
        <v>0</v>
      </c>
      <c r="F175" s="165">
        <f t="shared" si="38"/>
        <v>0</v>
      </c>
      <c r="G175" s="165">
        <f t="shared" si="39"/>
        <v>0</v>
      </c>
      <c r="H175" s="165">
        <f t="shared" si="40"/>
        <v>0</v>
      </c>
      <c r="I175" s="165">
        <f t="shared" si="41"/>
        <v>0</v>
      </c>
      <c r="J175" s="197">
        <f t="shared" si="42"/>
        <v>0</v>
      </c>
      <c r="X175" s="195">
        <v>16</v>
      </c>
      <c r="Y175" s="165">
        <f t="shared" si="43"/>
        <v>0</v>
      </c>
      <c r="Z175" s="165">
        <f t="shared" si="44"/>
        <v>0</v>
      </c>
      <c r="AA175" s="165">
        <f t="shared" si="45"/>
        <v>0</v>
      </c>
      <c r="AB175" s="165">
        <f t="shared" si="46"/>
        <v>0</v>
      </c>
      <c r="AC175" s="165">
        <f t="shared" si="47"/>
        <v>0</v>
      </c>
      <c r="AD175" s="197">
        <f t="shared" si="48"/>
        <v>0</v>
      </c>
    </row>
    <row r="176" spans="4:30" ht="14.1" customHeight="1">
      <c r="D176" s="195">
        <v>17</v>
      </c>
      <c r="E176" s="165">
        <f t="shared" si="37"/>
        <v>0</v>
      </c>
      <c r="F176" s="165">
        <f t="shared" si="38"/>
        <v>0</v>
      </c>
      <c r="G176" s="165">
        <f t="shared" si="39"/>
        <v>0</v>
      </c>
      <c r="H176" s="165">
        <f t="shared" si="40"/>
        <v>0</v>
      </c>
      <c r="I176" s="165">
        <f t="shared" si="41"/>
        <v>0</v>
      </c>
      <c r="J176" s="197">
        <f t="shared" si="42"/>
        <v>0</v>
      </c>
      <c r="X176" s="195">
        <v>17</v>
      </c>
      <c r="Y176" s="165">
        <f t="shared" si="43"/>
        <v>0</v>
      </c>
      <c r="Z176" s="165">
        <f t="shared" si="44"/>
        <v>0</v>
      </c>
      <c r="AA176" s="165">
        <f t="shared" si="45"/>
        <v>0</v>
      </c>
      <c r="AB176" s="165">
        <f t="shared" si="46"/>
        <v>0</v>
      </c>
      <c r="AC176" s="165">
        <f t="shared" si="47"/>
        <v>0</v>
      </c>
      <c r="AD176" s="197">
        <f t="shared" si="48"/>
        <v>0</v>
      </c>
    </row>
    <row r="177" spans="4:30" ht="14.1" customHeight="1">
      <c r="D177" s="195">
        <v>18</v>
      </c>
      <c r="E177" s="165">
        <f t="shared" si="37"/>
        <v>0</v>
      </c>
      <c r="F177" s="165">
        <f t="shared" si="38"/>
        <v>0</v>
      </c>
      <c r="G177" s="165">
        <f t="shared" si="39"/>
        <v>0</v>
      </c>
      <c r="H177" s="165">
        <f t="shared" si="40"/>
        <v>0</v>
      </c>
      <c r="I177" s="165">
        <f t="shared" si="41"/>
        <v>0</v>
      </c>
      <c r="J177" s="197">
        <f t="shared" si="42"/>
        <v>0</v>
      </c>
      <c r="X177" s="195">
        <v>18</v>
      </c>
      <c r="Y177" s="165">
        <f t="shared" si="43"/>
        <v>0</v>
      </c>
      <c r="Z177" s="165">
        <f t="shared" si="44"/>
        <v>0</v>
      </c>
      <c r="AA177" s="165">
        <f t="shared" si="45"/>
        <v>0</v>
      </c>
      <c r="AB177" s="165">
        <f t="shared" si="46"/>
        <v>0</v>
      </c>
      <c r="AC177" s="165">
        <f t="shared" si="47"/>
        <v>0</v>
      </c>
      <c r="AD177" s="197">
        <f t="shared" si="48"/>
        <v>0</v>
      </c>
    </row>
    <row r="178" spans="4:30" ht="14.1" customHeight="1">
      <c r="D178" s="195">
        <v>19</v>
      </c>
      <c r="E178" s="165">
        <f t="shared" si="37"/>
        <v>0</v>
      </c>
      <c r="F178" s="165">
        <f t="shared" si="38"/>
        <v>0</v>
      </c>
      <c r="G178" s="165">
        <f t="shared" si="39"/>
        <v>0</v>
      </c>
      <c r="H178" s="165">
        <f t="shared" si="40"/>
        <v>0</v>
      </c>
      <c r="I178" s="165">
        <f t="shared" si="41"/>
        <v>0</v>
      </c>
      <c r="J178" s="197">
        <f t="shared" si="42"/>
        <v>0</v>
      </c>
      <c r="X178" s="195">
        <v>19</v>
      </c>
      <c r="Y178" s="165">
        <f t="shared" si="43"/>
        <v>0</v>
      </c>
      <c r="Z178" s="165">
        <f t="shared" si="44"/>
        <v>0</v>
      </c>
      <c r="AA178" s="165">
        <f t="shared" si="45"/>
        <v>0</v>
      </c>
      <c r="AB178" s="165">
        <f t="shared" si="46"/>
        <v>0</v>
      </c>
      <c r="AC178" s="165">
        <f t="shared" si="47"/>
        <v>0</v>
      </c>
      <c r="AD178" s="197">
        <f t="shared" si="48"/>
        <v>0</v>
      </c>
    </row>
    <row r="179" spans="4:30" ht="14.1" customHeight="1">
      <c r="D179" s="195">
        <v>20</v>
      </c>
      <c r="E179" s="165">
        <f t="shared" si="37"/>
        <v>0</v>
      </c>
      <c r="F179" s="165">
        <f t="shared" si="38"/>
        <v>0</v>
      </c>
      <c r="G179" s="165">
        <f t="shared" si="39"/>
        <v>0</v>
      </c>
      <c r="H179" s="165">
        <f t="shared" si="40"/>
        <v>0</v>
      </c>
      <c r="I179" s="165">
        <f t="shared" si="41"/>
        <v>0</v>
      </c>
      <c r="J179" s="197">
        <f t="shared" si="42"/>
        <v>0</v>
      </c>
      <c r="X179" s="195">
        <v>20</v>
      </c>
      <c r="Y179" s="165">
        <f t="shared" si="43"/>
        <v>0</v>
      </c>
      <c r="Z179" s="165">
        <f t="shared" si="44"/>
        <v>0</v>
      </c>
      <c r="AA179" s="165">
        <f t="shared" si="45"/>
        <v>0</v>
      </c>
      <c r="AB179" s="165">
        <f t="shared" si="46"/>
        <v>0</v>
      </c>
      <c r="AC179" s="165">
        <f t="shared" si="47"/>
        <v>0</v>
      </c>
      <c r="AD179" s="197">
        <f t="shared" si="48"/>
        <v>0</v>
      </c>
    </row>
    <row r="180" spans="4:30" ht="14.1" customHeight="1">
      <c r="D180" s="195">
        <v>21</v>
      </c>
      <c r="E180" s="165">
        <f t="shared" si="37"/>
        <v>0</v>
      </c>
      <c r="F180" s="165">
        <f t="shared" si="38"/>
        <v>0</v>
      </c>
      <c r="G180" s="165">
        <f t="shared" si="39"/>
        <v>0</v>
      </c>
      <c r="H180" s="165">
        <f t="shared" si="40"/>
        <v>0</v>
      </c>
      <c r="I180" s="165">
        <f t="shared" si="41"/>
        <v>0</v>
      </c>
      <c r="J180" s="197">
        <f t="shared" si="42"/>
        <v>0</v>
      </c>
      <c r="X180" s="195">
        <v>21</v>
      </c>
      <c r="Y180" s="165">
        <f t="shared" si="43"/>
        <v>0</v>
      </c>
      <c r="Z180" s="165">
        <f t="shared" si="44"/>
        <v>0</v>
      </c>
      <c r="AA180" s="165">
        <f t="shared" si="45"/>
        <v>0</v>
      </c>
      <c r="AB180" s="165">
        <f t="shared" si="46"/>
        <v>0</v>
      </c>
      <c r="AC180" s="165">
        <f t="shared" si="47"/>
        <v>0</v>
      </c>
      <c r="AD180" s="197">
        <f t="shared" si="48"/>
        <v>0</v>
      </c>
    </row>
    <row r="181" spans="4:30" ht="14.1" customHeight="1">
      <c r="D181" s="195">
        <v>22</v>
      </c>
      <c r="E181" s="165">
        <f t="shared" si="37"/>
        <v>0</v>
      </c>
      <c r="F181" s="165">
        <f t="shared" si="38"/>
        <v>0</v>
      </c>
      <c r="G181" s="165">
        <f t="shared" si="39"/>
        <v>0</v>
      </c>
      <c r="H181" s="165">
        <f t="shared" si="40"/>
        <v>0</v>
      </c>
      <c r="I181" s="165">
        <f t="shared" si="41"/>
        <v>0</v>
      </c>
      <c r="J181" s="197">
        <f t="shared" si="42"/>
        <v>0</v>
      </c>
      <c r="X181" s="195">
        <v>22</v>
      </c>
      <c r="Y181" s="165">
        <f t="shared" si="43"/>
        <v>0</v>
      </c>
      <c r="Z181" s="165">
        <f t="shared" si="44"/>
        <v>0</v>
      </c>
      <c r="AA181" s="165">
        <f t="shared" si="45"/>
        <v>0</v>
      </c>
      <c r="AB181" s="165">
        <f t="shared" si="46"/>
        <v>0</v>
      </c>
      <c r="AC181" s="165">
        <f t="shared" si="47"/>
        <v>0</v>
      </c>
      <c r="AD181" s="197">
        <f t="shared" si="48"/>
        <v>0</v>
      </c>
    </row>
    <row r="182" spans="4:30" ht="14.1" customHeight="1">
      <c r="D182" s="195">
        <v>23</v>
      </c>
      <c r="E182" s="165">
        <f t="shared" si="37"/>
        <v>0</v>
      </c>
      <c r="F182" s="165">
        <f t="shared" si="38"/>
        <v>0</v>
      </c>
      <c r="G182" s="165">
        <f t="shared" si="39"/>
        <v>0</v>
      </c>
      <c r="H182" s="165">
        <f t="shared" si="40"/>
        <v>0</v>
      </c>
      <c r="I182" s="165">
        <f t="shared" si="41"/>
        <v>0</v>
      </c>
      <c r="J182" s="197">
        <f t="shared" si="42"/>
        <v>0</v>
      </c>
      <c r="X182" s="195">
        <v>23</v>
      </c>
      <c r="Y182" s="165">
        <f t="shared" si="43"/>
        <v>0</v>
      </c>
      <c r="Z182" s="165">
        <f t="shared" si="44"/>
        <v>0</v>
      </c>
      <c r="AA182" s="165">
        <f t="shared" si="45"/>
        <v>0</v>
      </c>
      <c r="AB182" s="165">
        <f t="shared" si="46"/>
        <v>0</v>
      </c>
      <c r="AC182" s="165">
        <f t="shared" si="47"/>
        <v>0</v>
      </c>
      <c r="AD182" s="197">
        <f t="shared" si="48"/>
        <v>0</v>
      </c>
    </row>
    <row r="183" spans="4:30" ht="14.1" customHeight="1">
      <c r="D183" s="195">
        <v>24</v>
      </c>
      <c r="E183" s="165">
        <f t="shared" si="37"/>
        <v>0</v>
      </c>
      <c r="F183" s="165">
        <f t="shared" si="38"/>
        <v>0</v>
      </c>
      <c r="G183" s="165">
        <f t="shared" si="39"/>
        <v>0</v>
      </c>
      <c r="H183" s="165">
        <f t="shared" si="40"/>
        <v>0</v>
      </c>
      <c r="I183" s="165">
        <f t="shared" si="41"/>
        <v>0</v>
      </c>
      <c r="J183" s="197">
        <f t="shared" si="42"/>
        <v>0</v>
      </c>
      <c r="X183" s="195">
        <v>24</v>
      </c>
      <c r="Y183" s="165">
        <f t="shared" si="43"/>
        <v>0</v>
      </c>
      <c r="Z183" s="165">
        <f t="shared" si="44"/>
        <v>0</v>
      </c>
      <c r="AA183" s="165">
        <f t="shared" si="45"/>
        <v>0</v>
      </c>
      <c r="AB183" s="165">
        <f t="shared" si="46"/>
        <v>0</v>
      </c>
      <c r="AC183" s="165">
        <f t="shared" si="47"/>
        <v>0</v>
      </c>
      <c r="AD183" s="197">
        <f t="shared" si="48"/>
        <v>0</v>
      </c>
    </row>
    <row r="184" spans="4:30" ht="14.1" customHeight="1">
      <c r="D184" s="195">
        <v>25</v>
      </c>
      <c r="E184" s="165">
        <f t="shared" si="37"/>
        <v>0</v>
      </c>
      <c r="F184" s="165">
        <f t="shared" si="38"/>
        <v>0</v>
      </c>
      <c r="G184" s="165">
        <f t="shared" si="39"/>
        <v>0</v>
      </c>
      <c r="H184" s="165">
        <f t="shared" si="40"/>
        <v>0</v>
      </c>
      <c r="I184" s="165">
        <f t="shared" si="41"/>
        <v>0</v>
      </c>
      <c r="J184" s="197">
        <f t="shared" si="42"/>
        <v>0</v>
      </c>
      <c r="X184" s="195">
        <v>25</v>
      </c>
      <c r="Y184" s="165">
        <f t="shared" si="43"/>
        <v>0</v>
      </c>
      <c r="Z184" s="165">
        <f t="shared" si="44"/>
        <v>0</v>
      </c>
      <c r="AA184" s="165">
        <f t="shared" si="45"/>
        <v>0</v>
      </c>
      <c r="AB184" s="165">
        <f t="shared" si="46"/>
        <v>0</v>
      </c>
      <c r="AC184" s="165">
        <f t="shared" si="47"/>
        <v>0</v>
      </c>
      <c r="AD184" s="197">
        <f t="shared" si="48"/>
        <v>0</v>
      </c>
    </row>
    <row r="185" spans="4:30" ht="14.1" customHeight="1">
      <c r="D185" s="195">
        <v>26</v>
      </c>
      <c r="E185" s="165">
        <f t="shared" si="37"/>
        <v>0</v>
      </c>
      <c r="F185" s="165">
        <f t="shared" si="38"/>
        <v>0</v>
      </c>
      <c r="G185" s="165">
        <f t="shared" si="39"/>
        <v>0</v>
      </c>
      <c r="H185" s="165">
        <f t="shared" si="40"/>
        <v>0</v>
      </c>
      <c r="I185" s="165">
        <f t="shared" si="41"/>
        <v>0</v>
      </c>
      <c r="J185" s="197">
        <f t="shared" si="42"/>
        <v>0</v>
      </c>
      <c r="X185" s="195">
        <v>26</v>
      </c>
      <c r="Y185" s="165">
        <f t="shared" si="43"/>
        <v>0</v>
      </c>
      <c r="Z185" s="165">
        <f t="shared" si="44"/>
        <v>0</v>
      </c>
      <c r="AA185" s="165">
        <f t="shared" si="45"/>
        <v>0</v>
      </c>
      <c r="AB185" s="165">
        <f t="shared" si="46"/>
        <v>0</v>
      </c>
      <c r="AC185" s="165">
        <f t="shared" si="47"/>
        <v>0</v>
      </c>
      <c r="AD185" s="197">
        <f t="shared" si="48"/>
        <v>0</v>
      </c>
    </row>
    <row r="186" spans="4:30" ht="14.1" customHeight="1">
      <c r="D186" s="195">
        <v>27</v>
      </c>
      <c r="E186" s="165">
        <f t="shared" si="37"/>
        <v>0</v>
      </c>
      <c r="F186" s="165">
        <f t="shared" si="38"/>
        <v>0</v>
      </c>
      <c r="G186" s="165">
        <f t="shared" si="39"/>
        <v>0</v>
      </c>
      <c r="H186" s="165">
        <f t="shared" si="40"/>
        <v>0</v>
      </c>
      <c r="I186" s="165">
        <f t="shared" si="41"/>
        <v>0</v>
      </c>
      <c r="J186" s="197">
        <f t="shared" si="42"/>
        <v>0</v>
      </c>
      <c r="X186" s="195">
        <v>27</v>
      </c>
      <c r="Y186" s="165">
        <f t="shared" si="43"/>
        <v>0</v>
      </c>
      <c r="Z186" s="165">
        <f t="shared" si="44"/>
        <v>0</v>
      </c>
      <c r="AA186" s="165">
        <f t="shared" si="45"/>
        <v>0</v>
      </c>
      <c r="AB186" s="165">
        <f t="shared" si="46"/>
        <v>0</v>
      </c>
      <c r="AC186" s="165">
        <f t="shared" si="47"/>
        <v>0</v>
      </c>
      <c r="AD186" s="197">
        <f t="shared" si="48"/>
        <v>0</v>
      </c>
    </row>
    <row r="187" spans="4:30" ht="14.1" customHeight="1">
      <c r="D187" s="195">
        <v>28</v>
      </c>
      <c r="E187" s="165">
        <f t="shared" si="37"/>
        <v>0</v>
      </c>
      <c r="F187" s="165">
        <f t="shared" si="38"/>
        <v>0</v>
      </c>
      <c r="G187" s="165">
        <f t="shared" si="39"/>
        <v>0</v>
      </c>
      <c r="H187" s="165">
        <f t="shared" si="40"/>
        <v>0</v>
      </c>
      <c r="I187" s="165">
        <f t="shared" si="41"/>
        <v>0</v>
      </c>
      <c r="J187" s="197">
        <f t="shared" si="42"/>
        <v>0</v>
      </c>
      <c r="X187" s="195">
        <v>28</v>
      </c>
      <c r="Y187" s="165">
        <f t="shared" si="43"/>
        <v>0</v>
      </c>
      <c r="Z187" s="165">
        <f t="shared" si="44"/>
        <v>0</v>
      </c>
      <c r="AA187" s="165">
        <f t="shared" si="45"/>
        <v>0</v>
      </c>
      <c r="AB187" s="165">
        <f t="shared" si="46"/>
        <v>0</v>
      </c>
      <c r="AC187" s="165">
        <f t="shared" si="47"/>
        <v>0</v>
      </c>
      <c r="AD187" s="197">
        <f t="shared" si="48"/>
        <v>0</v>
      </c>
    </row>
    <row r="188" spans="4:30" ht="14.1" customHeight="1">
      <c r="D188" s="195">
        <v>29</v>
      </c>
      <c r="E188" s="165">
        <f t="shared" si="37"/>
        <v>0</v>
      </c>
      <c r="F188" s="165">
        <f t="shared" si="38"/>
        <v>0</v>
      </c>
      <c r="G188" s="165">
        <f t="shared" si="39"/>
        <v>0</v>
      </c>
      <c r="H188" s="165">
        <f t="shared" si="40"/>
        <v>0</v>
      </c>
      <c r="I188" s="165">
        <f t="shared" si="41"/>
        <v>0</v>
      </c>
      <c r="J188" s="197">
        <f t="shared" si="42"/>
        <v>0</v>
      </c>
      <c r="X188" s="195">
        <v>29</v>
      </c>
      <c r="Y188" s="165">
        <f t="shared" si="43"/>
        <v>0</v>
      </c>
      <c r="Z188" s="165">
        <f t="shared" si="44"/>
        <v>0</v>
      </c>
      <c r="AA188" s="165">
        <f t="shared" si="45"/>
        <v>0</v>
      </c>
      <c r="AB188" s="165">
        <f t="shared" si="46"/>
        <v>0</v>
      </c>
      <c r="AC188" s="165">
        <f t="shared" si="47"/>
        <v>0</v>
      </c>
      <c r="AD188" s="197">
        <f t="shared" si="48"/>
        <v>0</v>
      </c>
    </row>
    <row r="189" spans="4:30" ht="14.1" customHeight="1">
      <c r="D189" s="195">
        <v>30</v>
      </c>
      <c r="E189" s="165">
        <f t="shared" si="37"/>
        <v>0</v>
      </c>
      <c r="F189" s="165">
        <f t="shared" si="38"/>
        <v>0</v>
      </c>
      <c r="G189" s="165">
        <f t="shared" si="39"/>
        <v>0</v>
      </c>
      <c r="H189" s="165">
        <f t="shared" si="40"/>
        <v>0</v>
      </c>
      <c r="I189" s="165">
        <f t="shared" si="41"/>
        <v>0</v>
      </c>
      <c r="J189" s="197">
        <f t="shared" si="42"/>
        <v>0</v>
      </c>
      <c r="X189" s="195">
        <v>30</v>
      </c>
      <c r="Y189" s="165">
        <f t="shared" si="43"/>
        <v>0</v>
      </c>
      <c r="Z189" s="165">
        <f t="shared" si="44"/>
        <v>0</v>
      </c>
      <c r="AA189" s="165">
        <f t="shared" si="45"/>
        <v>0</v>
      </c>
      <c r="AB189" s="165">
        <f t="shared" si="46"/>
        <v>0</v>
      </c>
      <c r="AC189" s="165">
        <f t="shared" si="47"/>
        <v>0</v>
      </c>
      <c r="AD189" s="197">
        <f t="shared" si="48"/>
        <v>0</v>
      </c>
    </row>
    <row r="190" spans="4:30" ht="14.1" customHeight="1">
      <c r="D190" s="195">
        <v>31</v>
      </c>
      <c r="E190" s="165">
        <f t="shared" si="37"/>
        <v>0</v>
      </c>
      <c r="F190" s="165">
        <f t="shared" si="38"/>
        <v>0</v>
      </c>
      <c r="G190" s="165">
        <f t="shared" si="39"/>
        <v>0</v>
      </c>
      <c r="H190" s="165">
        <f t="shared" si="40"/>
        <v>0</v>
      </c>
      <c r="I190" s="165">
        <f t="shared" si="41"/>
        <v>0</v>
      </c>
      <c r="J190" s="197">
        <f t="shared" si="42"/>
        <v>0</v>
      </c>
      <c r="X190" s="195">
        <v>31</v>
      </c>
      <c r="Y190" s="165">
        <f t="shared" si="43"/>
        <v>0</v>
      </c>
      <c r="Z190" s="165">
        <f t="shared" si="44"/>
        <v>0</v>
      </c>
      <c r="AA190" s="165">
        <f t="shared" si="45"/>
        <v>0</v>
      </c>
      <c r="AB190" s="165">
        <f t="shared" si="46"/>
        <v>0</v>
      </c>
      <c r="AC190" s="165">
        <f t="shared" si="47"/>
        <v>0</v>
      </c>
      <c r="AD190" s="197">
        <f t="shared" si="48"/>
        <v>0</v>
      </c>
    </row>
    <row r="191" spans="4:30" ht="14.1" customHeight="1">
      <c r="D191" s="195">
        <v>32</v>
      </c>
      <c r="E191" s="165">
        <f t="shared" si="37"/>
        <v>0</v>
      </c>
      <c r="F191" s="165">
        <f t="shared" si="38"/>
        <v>0</v>
      </c>
      <c r="G191" s="165">
        <f t="shared" si="39"/>
        <v>0</v>
      </c>
      <c r="H191" s="165">
        <f t="shared" si="40"/>
        <v>0</v>
      </c>
      <c r="I191" s="165">
        <f t="shared" si="41"/>
        <v>0</v>
      </c>
      <c r="J191" s="197">
        <f t="shared" si="42"/>
        <v>0</v>
      </c>
      <c r="X191" s="195">
        <v>32</v>
      </c>
      <c r="Y191" s="165">
        <f t="shared" si="43"/>
        <v>0</v>
      </c>
      <c r="Z191" s="165">
        <f t="shared" si="44"/>
        <v>0</v>
      </c>
      <c r="AA191" s="165">
        <f t="shared" si="45"/>
        <v>0</v>
      </c>
      <c r="AB191" s="165">
        <f t="shared" si="46"/>
        <v>0</v>
      </c>
      <c r="AC191" s="165">
        <f t="shared" si="47"/>
        <v>0</v>
      </c>
      <c r="AD191" s="197">
        <f t="shared" si="48"/>
        <v>0</v>
      </c>
    </row>
    <row r="192" spans="4:30" ht="14.1" customHeight="1">
      <c r="D192" s="195">
        <v>33</v>
      </c>
      <c r="E192" s="165">
        <f t="shared" si="37"/>
        <v>0</v>
      </c>
      <c r="F192" s="165">
        <f t="shared" si="38"/>
        <v>0</v>
      </c>
      <c r="G192" s="165">
        <f t="shared" si="39"/>
        <v>0</v>
      </c>
      <c r="H192" s="165">
        <f t="shared" si="40"/>
        <v>0</v>
      </c>
      <c r="I192" s="165">
        <f t="shared" si="41"/>
        <v>0</v>
      </c>
      <c r="J192" s="197">
        <f t="shared" si="42"/>
        <v>0</v>
      </c>
      <c r="X192" s="195">
        <v>33</v>
      </c>
      <c r="Y192" s="165">
        <f t="shared" si="43"/>
        <v>0</v>
      </c>
      <c r="Z192" s="165">
        <f t="shared" si="44"/>
        <v>0</v>
      </c>
      <c r="AA192" s="165">
        <f t="shared" si="45"/>
        <v>0</v>
      </c>
      <c r="AB192" s="165">
        <f t="shared" si="46"/>
        <v>0</v>
      </c>
      <c r="AC192" s="165">
        <f t="shared" si="47"/>
        <v>0</v>
      </c>
      <c r="AD192" s="197">
        <f t="shared" si="48"/>
        <v>0</v>
      </c>
    </row>
    <row r="193" spans="4:30" ht="14.1" customHeight="1">
      <c r="D193" s="195">
        <v>34</v>
      </c>
      <c r="E193" s="165">
        <f t="shared" si="37"/>
        <v>0</v>
      </c>
      <c r="F193" s="165">
        <f t="shared" si="38"/>
        <v>0</v>
      </c>
      <c r="G193" s="165">
        <f t="shared" si="39"/>
        <v>0</v>
      </c>
      <c r="H193" s="165">
        <f t="shared" si="40"/>
        <v>0</v>
      </c>
      <c r="I193" s="165">
        <f t="shared" si="41"/>
        <v>0</v>
      </c>
      <c r="J193" s="197">
        <f t="shared" si="42"/>
        <v>0</v>
      </c>
      <c r="X193" s="195">
        <v>34</v>
      </c>
      <c r="Y193" s="165">
        <f t="shared" si="43"/>
        <v>0</v>
      </c>
      <c r="Z193" s="165">
        <f t="shared" si="44"/>
        <v>0</v>
      </c>
      <c r="AA193" s="165">
        <f t="shared" si="45"/>
        <v>0</v>
      </c>
      <c r="AB193" s="165">
        <f t="shared" si="46"/>
        <v>0</v>
      </c>
      <c r="AC193" s="165">
        <f t="shared" si="47"/>
        <v>0</v>
      </c>
      <c r="AD193" s="197">
        <f t="shared" si="48"/>
        <v>0</v>
      </c>
    </row>
    <row r="194" spans="4:30" ht="14.1" customHeight="1">
      <c r="D194" s="195">
        <v>35</v>
      </c>
      <c r="E194" s="165">
        <f t="shared" si="37"/>
        <v>0</v>
      </c>
      <c r="F194" s="165">
        <f t="shared" si="38"/>
        <v>0</v>
      </c>
      <c r="G194" s="165">
        <f t="shared" si="39"/>
        <v>0</v>
      </c>
      <c r="H194" s="165">
        <f t="shared" si="40"/>
        <v>0</v>
      </c>
      <c r="I194" s="165">
        <f t="shared" si="41"/>
        <v>0</v>
      </c>
      <c r="J194" s="197">
        <f t="shared" si="42"/>
        <v>0</v>
      </c>
      <c r="X194" s="195">
        <v>35</v>
      </c>
      <c r="Y194" s="165">
        <f t="shared" si="43"/>
        <v>0</v>
      </c>
      <c r="Z194" s="165">
        <f t="shared" si="44"/>
        <v>0</v>
      </c>
      <c r="AA194" s="165">
        <f t="shared" si="45"/>
        <v>0</v>
      </c>
      <c r="AB194" s="165">
        <f t="shared" si="46"/>
        <v>0</v>
      </c>
      <c r="AC194" s="165">
        <f t="shared" si="47"/>
        <v>0</v>
      </c>
      <c r="AD194" s="197">
        <f t="shared" si="48"/>
        <v>0</v>
      </c>
    </row>
    <row r="195" spans="4:30" ht="14.1" customHeight="1">
      <c r="D195" s="195">
        <v>36</v>
      </c>
      <c r="E195" s="165">
        <f t="shared" si="37"/>
        <v>0</v>
      </c>
      <c r="F195" s="165">
        <f t="shared" si="38"/>
        <v>0</v>
      </c>
      <c r="G195" s="165">
        <f t="shared" si="39"/>
        <v>0</v>
      </c>
      <c r="H195" s="165">
        <f t="shared" si="40"/>
        <v>0</v>
      </c>
      <c r="I195" s="165">
        <f t="shared" si="41"/>
        <v>0</v>
      </c>
      <c r="J195" s="197">
        <f t="shared" si="42"/>
        <v>0</v>
      </c>
      <c r="X195" s="195">
        <v>36</v>
      </c>
      <c r="Y195" s="165">
        <f t="shared" si="43"/>
        <v>0</v>
      </c>
      <c r="Z195" s="165">
        <f t="shared" si="44"/>
        <v>0</v>
      </c>
      <c r="AA195" s="165">
        <f t="shared" si="45"/>
        <v>0</v>
      </c>
      <c r="AB195" s="165">
        <f t="shared" si="46"/>
        <v>0</v>
      </c>
      <c r="AC195" s="165">
        <f t="shared" si="47"/>
        <v>0</v>
      </c>
      <c r="AD195" s="197">
        <f t="shared" si="48"/>
        <v>0</v>
      </c>
    </row>
    <row r="196" spans="4:30" ht="14.1" customHeight="1">
      <c r="D196" s="195">
        <v>37</v>
      </c>
      <c r="E196" s="165">
        <f t="shared" si="37"/>
        <v>0</v>
      </c>
      <c r="F196" s="165">
        <f t="shared" si="38"/>
        <v>0</v>
      </c>
      <c r="G196" s="165">
        <f t="shared" si="39"/>
        <v>0</v>
      </c>
      <c r="H196" s="165">
        <f t="shared" si="40"/>
        <v>0</v>
      </c>
      <c r="I196" s="165">
        <f t="shared" si="41"/>
        <v>0</v>
      </c>
      <c r="J196" s="197">
        <f t="shared" si="42"/>
        <v>0</v>
      </c>
      <c r="X196" s="195">
        <v>37</v>
      </c>
      <c r="Y196" s="165">
        <f t="shared" si="43"/>
        <v>0</v>
      </c>
      <c r="Z196" s="165">
        <f t="shared" si="44"/>
        <v>0</v>
      </c>
      <c r="AA196" s="165">
        <f t="shared" si="45"/>
        <v>0</v>
      </c>
      <c r="AB196" s="165">
        <f t="shared" si="46"/>
        <v>0</v>
      </c>
      <c r="AC196" s="165">
        <f t="shared" si="47"/>
        <v>0</v>
      </c>
      <c r="AD196" s="197">
        <f t="shared" si="48"/>
        <v>0</v>
      </c>
    </row>
    <row r="197" spans="4:30" ht="14.1" customHeight="1">
      <c r="D197" s="195">
        <v>38</v>
      </c>
      <c r="E197" s="165">
        <f t="shared" si="37"/>
        <v>0</v>
      </c>
      <c r="F197" s="165">
        <f t="shared" si="38"/>
        <v>0</v>
      </c>
      <c r="G197" s="165">
        <f t="shared" si="39"/>
        <v>0</v>
      </c>
      <c r="H197" s="165">
        <f t="shared" si="40"/>
        <v>0</v>
      </c>
      <c r="I197" s="165">
        <f t="shared" si="41"/>
        <v>0</v>
      </c>
      <c r="J197" s="197">
        <f t="shared" si="42"/>
        <v>0</v>
      </c>
      <c r="X197" s="195">
        <v>38</v>
      </c>
      <c r="Y197" s="165">
        <f t="shared" si="43"/>
        <v>0</v>
      </c>
      <c r="Z197" s="165">
        <f t="shared" si="44"/>
        <v>0</v>
      </c>
      <c r="AA197" s="165">
        <f t="shared" si="45"/>
        <v>0</v>
      </c>
      <c r="AB197" s="165">
        <f t="shared" si="46"/>
        <v>0</v>
      </c>
      <c r="AC197" s="165">
        <f t="shared" si="47"/>
        <v>0</v>
      </c>
      <c r="AD197" s="197">
        <f t="shared" si="48"/>
        <v>0</v>
      </c>
    </row>
    <row r="198" spans="4:30" ht="14.1" customHeight="1">
      <c r="D198" s="195">
        <v>39</v>
      </c>
      <c r="E198" s="165">
        <f t="shared" si="37"/>
        <v>0</v>
      </c>
      <c r="F198" s="165">
        <f t="shared" si="38"/>
        <v>0</v>
      </c>
      <c r="G198" s="165">
        <f t="shared" si="39"/>
        <v>0</v>
      </c>
      <c r="H198" s="165">
        <f t="shared" si="40"/>
        <v>0</v>
      </c>
      <c r="I198" s="165">
        <f t="shared" si="41"/>
        <v>0</v>
      </c>
      <c r="J198" s="197">
        <f t="shared" si="42"/>
        <v>0</v>
      </c>
      <c r="X198" s="195">
        <v>39</v>
      </c>
      <c r="Y198" s="165">
        <f t="shared" si="43"/>
        <v>0</v>
      </c>
      <c r="Z198" s="165">
        <f t="shared" si="44"/>
        <v>0</v>
      </c>
      <c r="AA198" s="165">
        <f t="shared" si="45"/>
        <v>0</v>
      </c>
      <c r="AB198" s="165">
        <f t="shared" si="46"/>
        <v>0</v>
      </c>
      <c r="AC198" s="165">
        <f t="shared" si="47"/>
        <v>0</v>
      </c>
      <c r="AD198" s="197">
        <f t="shared" si="48"/>
        <v>0</v>
      </c>
    </row>
    <row r="199" spans="4:30" ht="14.1" customHeight="1" thickBot="1">
      <c r="D199" s="196">
        <v>40</v>
      </c>
      <c r="E199" s="198">
        <f t="shared" si="37"/>
        <v>0</v>
      </c>
      <c r="F199" s="198">
        <f t="shared" si="38"/>
        <v>0</v>
      </c>
      <c r="G199" s="198">
        <f t="shared" si="39"/>
        <v>0</v>
      </c>
      <c r="H199" s="198">
        <f t="shared" si="40"/>
        <v>0</v>
      </c>
      <c r="I199" s="198">
        <f t="shared" si="41"/>
        <v>0</v>
      </c>
      <c r="J199" s="199">
        <f t="shared" si="42"/>
        <v>0</v>
      </c>
      <c r="X199" s="196">
        <v>40</v>
      </c>
      <c r="Y199" s="198">
        <f t="shared" si="43"/>
        <v>0</v>
      </c>
      <c r="Z199" s="198">
        <f t="shared" si="44"/>
        <v>0</v>
      </c>
      <c r="AA199" s="198">
        <f t="shared" si="45"/>
        <v>0</v>
      </c>
      <c r="AB199" s="198">
        <f t="shared" si="46"/>
        <v>0</v>
      </c>
      <c r="AC199" s="198">
        <f t="shared" si="47"/>
        <v>0</v>
      </c>
      <c r="AD199" s="199">
        <f t="shared" si="48"/>
        <v>0</v>
      </c>
    </row>
    <row r="201" spans="4:30" ht="14.1" customHeight="1" thickBot="1">
      <c r="D201" s="2" t="s">
        <v>90</v>
      </c>
      <c r="X201" s="2" t="s">
        <v>90</v>
      </c>
    </row>
    <row r="202" spans="4:30" ht="14.1" customHeight="1">
      <c r="D202" s="2199"/>
      <c r="E202" s="2200" t="s">
        <v>56</v>
      </c>
      <c r="F202" s="2200"/>
      <c r="G202" s="2200" t="s">
        <v>83</v>
      </c>
      <c r="H202" s="2200"/>
      <c r="I202" s="2200" t="s">
        <v>78</v>
      </c>
      <c r="J202" s="2239"/>
      <c r="X202" s="2199"/>
      <c r="Y202" s="2200" t="s">
        <v>56</v>
      </c>
      <c r="Z202" s="2200"/>
      <c r="AA202" s="2200" t="s">
        <v>83</v>
      </c>
      <c r="AB202" s="2200"/>
      <c r="AC202" s="2200" t="s">
        <v>78</v>
      </c>
      <c r="AD202" s="2239"/>
    </row>
    <row r="203" spans="4:30" ht="14.1" customHeight="1">
      <c r="D203" s="2238"/>
      <c r="E203" s="21" t="s">
        <v>354</v>
      </c>
      <c r="F203" s="21" t="s">
        <v>355</v>
      </c>
      <c r="G203" s="21" t="s">
        <v>354</v>
      </c>
      <c r="H203" s="21" t="s">
        <v>355</v>
      </c>
      <c r="I203" s="21" t="s">
        <v>354</v>
      </c>
      <c r="J203" s="194" t="s">
        <v>355</v>
      </c>
      <c r="X203" s="2238"/>
      <c r="Y203" s="21" t="s">
        <v>354</v>
      </c>
      <c r="Z203" s="21" t="s">
        <v>355</v>
      </c>
      <c r="AA203" s="21" t="s">
        <v>354</v>
      </c>
      <c r="AB203" s="21" t="s">
        <v>355</v>
      </c>
      <c r="AC203" s="21" t="s">
        <v>354</v>
      </c>
      <c r="AD203" s="194" t="s">
        <v>355</v>
      </c>
    </row>
    <row r="204" spans="4:30" ht="14.1" customHeight="1">
      <c r="D204" s="195">
        <v>1</v>
      </c>
      <c r="E204" s="165">
        <f t="shared" ref="E204:E243" si="49">IF($H$22&lt;&gt;"As",0,IF($H$17&lt;&gt;"歩 道",0,SUMIF($H$23,D204,$H$21)))</f>
        <v>0</v>
      </c>
      <c r="F204" s="165">
        <f t="shared" ref="F204:F243" si="50">IF($H$22&lt;&gt;"As",0,IF($H$17&lt;&gt;"車 道",0,SUMIF($H$23,D204,$H$21)))</f>
        <v>0</v>
      </c>
      <c r="G204" s="165">
        <f t="shared" ref="G204:G243" si="51">IF($H$22&lt;&gt;"Co",0,IF($H$17&lt;&gt;"歩 道",0,SUMIF($H$23,D204,$H$21)))</f>
        <v>0</v>
      </c>
      <c r="H204" s="165">
        <f t="shared" ref="H204:H243" si="52">IF($H$22&lt;&gt;"Co",0,IF($H$17&lt;&gt;"車 道",0,SUMIF($H$23,D204,$H$21)))</f>
        <v>0</v>
      </c>
      <c r="I204" s="165">
        <f t="shared" ref="I204:I243" si="53">IF($H$17&lt;&gt;"歩 道",0,SUMIF($H$26,D204,$H$21))</f>
        <v>0</v>
      </c>
      <c r="J204" s="197">
        <f t="shared" ref="J204:J243" si="54">IF($H$17&lt;&gt;"車 道",0,SUMIF($H$26,D204,$H$21))</f>
        <v>0</v>
      </c>
      <c r="X204" s="195">
        <v>1</v>
      </c>
      <c r="Y204" s="165">
        <f t="shared" ref="Y204:Y243" si="55">IF($AB$22&lt;&gt;"As",0,IF($AB$17&lt;&gt;"歩 道",0,SUMIF($AB$23,X204,$AB$21)))</f>
        <v>0</v>
      </c>
      <c r="Z204" s="165">
        <f t="shared" ref="Z204:Z243" si="56">IF($AB$22&lt;&gt;"As",0,IF($AB$17&lt;&gt;"車 道",0,SUMIF($AB$23,X204,$AB$21)))</f>
        <v>0</v>
      </c>
      <c r="AA204" s="165">
        <f t="shared" ref="AA204:AA243" si="57">IF($AB$22&lt;&gt;"Co",0,IF($AB$17&lt;&gt;"歩 道",0,SUMIF($AB$23,X204,$AB$21)))</f>
        <v>0</v>
      </c>
      <c r="AB204" s="165">
        <f t="shared" ref="AB204:AB243" si="58">IF($AB$22&lt;&gt;"Co",0,IF($AB$17&lt;&gt;"車 道",0,SUMIF($AB$23,X204,$AB$21)))</f>
        <v>0</v>
      </c>
      <c r="AC204" s="165">
        <f t="shared" ref="AC204:AC243" si="59">IF($AB$17&lt;&gt;"歩 道",0,SUMIF($AB$26,X204,$AB$21))</f>
        <v>0</v>
      </c>
      <c r="AD204" s="197">
        <f t="shared" ref="AD204:AD243" si="60">IF($AB$17&lt;&gt;"車 道",0,SUMIF($AB$26,X204,$AB$21))</f>
        <v>0</v>
      </c>
    </row>
    <row r="205" spans="4:30" ht="14.1" customHeight="1">
      <c r="D205" s="195">
        <v>2</v>
      </c>
      <c r="E205" s="165">
        <f t="shared" si="49"/>
        <v>0</v>
      </c>
      <c r="F205" s="165">
        <f t="shared" si="50"/>
        <v>0</v>
      </c>
      <c r="G205" s="165">
        <f t="shared" si="51"/>
        <v>0</v>
      </c>
      <c r="H205" s="165">
        <f t="shared" si="52"/>
        <v>0</v>
      </c>
      <c r="I205" s="165">
        <f t="shared" si="53"/>
        <v>0</v>
      </c>
      <c r="J205" s="197">
        <f t="shared" si="54"/>
        <v>0</v>
      </c>
      <c r="X205" s="195">
        <v>2</v>
      </c>
      <c r="Y205" s="165">
        <f t="shared" si="55"/>
        <v>0</v>
      </c>
      <c r="Z205" s="165">
        <f t="shared" si="56"/>
        <v>0</v>
      </c>
      <c r="AA205" s="165">
        <f t="shared" si="57"/>
        <v>0</v>
      </c>
      <c r="AB205" s="165">
        <f t="shared" si="58"/>
        <v>0</v>
      </c>
      <c r="AC205" s="165">
        <f t="shared" si="59"/>
        <v>0</v>
      </c>
      <c r="AD205" s="197">
        <f t="shared" si="60"/>
        <v>0</v>
      </c>
    </row>
    <row r="206" spans="4:30" ht="14.1" customHeight="1">
      <c r="D206" s="195">
        <v>3</v>
      </c>
      <c r="E206" s="165">
        <f t="shared" si="49"/>
        <v>0</v>
      </c>
      <c r="F206" s="165">
        <f t="shared" si="50"/>
        <v>0</v>
      </c>
      <c r="G206" s="165">
        <f t="shared" si="51"/>
        <v>0</v>
      </c>
      <c r="H206" s="165">
        <f t="shared" si="52"/>
        <v>0</v>
      </c>
      <c r="I206" s="165">
        <f t="shared" si="53"/>
        <v>0</v>
      </c>
      <c r="J206" s="197">
        <f t="shared" si="54"/>
        <v>0</v>
      </c>
      <c r="X206" s="195">
        <v>3</v>
      </c>
      <c r="Y206" s="165">
        <f t="shared" si="55"/>
        <v>0</v>
      </c>
      <c r="Z206" s="165">
        <f t="shared" si="56"/>
        <v>0</v>
      </c>
      <c r="AA206" s="165">
        <f t="shared" si="57"/>
        <v>0</v>
      </c>
      <c r="AB206" s="165">
        <f t="shared" si="58"/>
        <v>0</v>
      </c>
      <c r="AC206" s="165">
        <f t="shared" si="59"/>
        <v>0</v>
      </c>
      <c r="AD206" s="197">
        <f t="shared" si="60"/>
        <v>0</v>
      </c>
    </row>
    <row r="207" spans="4:30" ht="14.1" customHeight="1">
      <c r="D207" s="195">
        <v>4</v>
      </c>
      <c r="E207" s="165">
        <f t="shared" si="49"/>
        <v>0</v>
      </c>
      <c r="F207" s="165">
        <f t="shared" si="50"/>
        <v>0</v>
      </c>
      <c r="G207" s="165">
        <f t="shared" si="51"/>
        <v>0</v>
      </c>
      <c r="H207" s="165">
        <f t="shared" si="52"/>
        <v>0</v>
      </c>
      <c r="I207" s="165">
        <f t="shared" si="53"/>
        <v>0</v>
      </c>
      <c r="J207" s="197">
        <f t="shared" si="54"/>
        <v>0</v>
      </c>
      <c r="X207" s="195">
        <v>4</v>
      </c>
      <c r="Y207" s="165">
        <f t="shared" si="55"/>
        <v>0</v>
      </c>
      <c r="Z207" s="165">
        <f t="shared" si="56"/>
        <v>0</v>
      </c>
      <c r="AA207" s="165">
        <f t="shared" si="57"/>
        <v>0</v>
      </c>
      <c r="AB207" s="165">
        <f t="shared" si="58"/>
        <v>0</v>
      </c>
      <c r="AC207" s="165">
        <f t="shared" si="59"/>
        <v>0</v>
      </c>
      <c r="AD207" s="197">
        <f t="shared" si="60"/>
        <v>0</v>
      </c>
    </row>
    <row r="208" spans="4:30" ht="14.1" customHeight="1">
      <c r="D208" s="195">
        <v>5</v>
      </c>
      <c r="E208" s="165">
        <f t="shared" si="49"/>
        <v>0</v>
      </c>
      <c r="F208" s="165">
        <f t="shared" si="50"/>
        <v>0</v>
      </c>
      <c r="G208" s="165">
        <f t="shared" si="51"/>
        <v>0</v>
      </c>
      <c r="H208" s="165">
        <f t="shared" si="52"/>
        <v>0</v>
      </c>
      <c r="I208" s="165">
        <f t="shared" si="53"/>
        <v>0</v>
      </c>
      <c r="J208" s="197">
        <f t="shared" si="54"/>
        <v>0</v>
      </c>
      <c r="X208" s="195">
        <v>5</v>
      </c>
      <c r="Y208" s="165">
        <f t="shared" si="55"/>
        <v>0</v>
      </c>
      <c r="Z208" s="165">
        <f t="shared" si="56"/>
        <v>0</v>
      </c>
      <c r="AA208" s="165">
        <f t="shared" si="57"/>
        <v>0</v>
      </c>
      <c r="AB208" s="165">
        <f t="shared" si="58"/>
        <v>0</v>
      </c>
      <c r="AC208" s="165">
        <f t="shared" si="59"/>
        <v>0</v>
      </c>
      <c r="AD208" s="197">
        <f t="shared" si="60"/>
        <v>0</v>
      </c>
    </row>
    <row r="209" spans="4:30" ht="14.1" customHeight="1">
      <c r="D209" s="195">
        <v>6</v>
      </c>
      <c r="E209" s="165">
        <f t="shared" si="49"/>
        <v>0</v>
      </c>
      <c r="F209" s="165">
        <f t="shared" si="50"/>
        <v>0</v>
      </c>
      <c r="G209" s="165">
        <f t="shared" si="51"/>
        <v>0</v>
      </c>
      <c r="H209" s="165">
        <f t="shared" si="52"/>
        <v>0</v>
      </c>
      <c r="I209" s="165">
        <f t="shared" si="53"/>
        <v>0</v>
      </c>
      <c r="J209" s="197">
        <f t="shared" si="54"/>
        <v>0</v>
      </c>
      <c r="X209" s="195">
        <v>6</v>
      </c>
      <c r="Y209" s="165">
        <f t="shared" si="55"/>
        <v>0</v>
      </c>
      <c r="Z209" s="165">
        <f t="shared" si="56"/>
        <v>0</v>
      </c>
      <c r="AA209" s="165">
        <f t="shared" si="57"/>
        <v>0</v>
      </c>
      <c r="AB209" s="165">
        <f t="shared" si="58"/>
        <v>0</v>
      </c>
      <c r="AC209" s="165">
        <f t="shared" si="59"/>
        <v>0</v>
      </c>
      <c r="AD209" s="197">
        <f t="shared" si="60"/>
        <v>0</v>
      </c>
    </row>
    <row r="210" spans="4:30" ht="14.1" customHeight="1">
      <c r="D210" s="195">
        <v>7</v>
      </c>
      <c r="E210" s="165">
        <f t="shared" si="49"/>
        <v>0</v>
      </c>
      <c r="F210" s="165">
        <f t="shared" si="50"/>
        <v>0</v>
      </c>
      <c r="G210" s="165">
        <f t="shared" si="51"/>
        <v>0</v>
      </c>
      <c r="H210" s="165">
        <f t="shared" si="52"/>
        <v>0</v>
      </c>
      <c r="I210" s="165">
        <f t="shared" si="53"/>
        <v>0</v>
      </c>
      <c r="J210" s="197">
        <f t="shared" si="54"/>
        <v>0</v>
      </c>
      <c r="X210" s="195">
        <v>7</v>
      </c>
      <c r="Y210" s="165">
        <f t="shared" si="55"/>
        <v>0</v>
      </c>
      <c r="Z210" s="165">
        <f t="shared" si="56"/>
        <v>0</v>
      </c>
      <c r="AA210" s="165">
        <f t="shared" si="57"/>
        <v>0</v>
      </c>
      <c r="AB210" s="165">
        <f t="shared" si="58"/>
        <v>0</v>
      </c>
      <c r="AC210" s="165">
        <f t="shared" si="59"/>
        <v>0</v>
      </c>
      <c r="AD210" s="197">
        <f t="shared" si="60"/>
        <v>0</v>
      </c>
    </row>
    <row r="211" spans="4:30" ht="14.1" customHeight="1">
      <c r="D211" s="195">
        <v>8</v>
      </c>
      <c r="E211" s="165">
        <f t="shared" si="49"/>
        <v>0</v>
      </c>
      <c r="F211" s="165">
        <f t="shared" si="50"/>
        <v>0</v>
      </c>
      <c r="G211" s="165">
        <f t="shared" si="51"/>
        <v>0</v>
      </c>
      <c r="H211" s="165">
        <f t="shared" si="52"/>
        <v>0</v>
      </c>
      <c r="I211" s="165">
        <f t="shared" si="53"/>
        <v>0</v>
      </c>
      <c r="J211" s="197">
        <f t="shared" si="54"/>
        <v>0</v>
      </c>
      <c r="X211" s="195">
        <v>8</v>
      </c>
      <c r="Y211" s="165">
        <f t="shared" si="55"/>
        <v>0</v>
      </c>
      <c r="Z211" s="165">
        <f t="shared" si="56"/>
        <v>0</v>
      </c>
      <c r="AA211" s="165">
        <f t="shared" si="57"/>
        <v>0</v>
      </c>
      <c r="AB211" s="165">
        <f t="shared" si="58"/>
        <v>0</v>
      </c>
      <c r="AC211" s="165">
        <f t="shared" si="59"/>
        <v>0</v>
      </c>
      <c r="AD211" s="197">
        <f t="shared" si="60"/>
        <v>0</v>
      </c>
    </row>
    <row r="212" spans="4:30" ht="14.1" customHeight="1">
      <c r="D212" s="195">
        <v>9</v>
      </c>
      <c r="E212" s="165">
        <f t="shared" si="49"/>
        <v>0</v>
      </c>
      <c r="F212" s="165">
        <f t="shared" si="50"/>
        <v>0</v>
      </c>
      <c r="G212" s="165">
        <f t="shared" si="51"/>
        <v>0</v>
      </c>
      <c r="H212" s="165">
        <f t="shared" si="52"/>
        <v>0</v>
      </c>
      <c r="I212" s="165">
        <f t="shared" si="53"/>
        <v>0</v>
      </c>
      <c r="J212" s="197">
        <f t="shared" si="54"/>
        <v>0</v>
      </c>
      <c r="X212" s="195">
        <v>9</v>
      </c>
      <c r="Y212" s="165">
        <f t="shared" si="55"/>
        <v>0</v>
      </c>
      <c r="Z212" s="165">
        <f t="shared" si="56"/>
        <v>0</v>
      </c>
      <c r="AA212" s="165">
        <f t="shared" si="57"/>
        <v>0</v>
      </c>
      <c r="AB212" s="165">
        <f t="shared" si="58"/>
        <v>0</v>
      </c>
      <c r="AC212" s="165">
        <f t="shared" si="59"/>
        <v>0</v>
      </c>
      <c r="AD212" s="197">
        <f t="shared" si="60"/>
        <v>0</v>
      </c>
    </row>
    <row r="213" spans="4:30" ht="14.1" customHeight="1">
      <c r="D213" s="195">
        <v>10</v>
      </c>
      <c r="E213" s="165">
        <f t="shared" si="49"/>
        <v>0</v>
      </c>
      <c r="F213" s="165">
        <f t="shared" si="50"/>
        <v>0</v>
      </c>
      <c r="G213" s="165">
        <f t="shared" si="51"/>
        <v>0</v>
      </c>
      <c r="H213" s="165">
        <f t="shared" si="52"/>
        <v>0</v>
      </c>
      <c r="I213" s="165">
        <f t="shared" si="53"/>
        <v>0</v>
      </c>
      <c r="J213" s="197">
        <f t="shared" si="54"/>
        <v>0</v>
      </c>
      <c r="X213" s="195">
        <v>10</v>
      </c>
      <c r="Y213" s="165">
        <f t="shared" si="55"/>
        <v>0</v>
      </c>
      <c r="Z213" s="165">
        <f t="shared" si="56"/>
        <v>0</v>
      </c>
      <c r="AA213" s="165">
        <f t="shared" si="57"/>
        <v>0</v>
      </c>
      <c r="AB213" s="165">
        <f t="shared" si="58"/>
        <v>0</v>
      </c>
      <c r="AC213" s="165">
        <f t="shared" si="59"/>
        <v>0</v>
      </c>
      <c r="AD213" s="197">
        <f t="shared" si="60"/>
        <v>0</v>
      </c>
    </row>
    <row r="214" spans="4:30" ht="14.1" customHeight="1">
      <c r="D214" s="195">
        <v>11</v>
      </c>
      <c r="E214" s="165">
        <f t="shared" si="49"/>
        <v>0</v>
      </c>
      <c r="F214" s="165">
        <f t="shared" si="50"/>
        <v>0</v>
      </c>
      <c r="G214" s="165">
        <f t="shared" si="51"/>
        <v>0</v>
      </c>
      <c r="H214" s="165">
        <f t="shared" si="52"/>
        <v>0</v>
      </c>
      <c r="I214" s="165">
        <f t="shared" si="53"/>
        <v>0</v>
      </c>
      <c r="J214" s="197">
        <f t="shared" si="54"/>
        <v>0</v>
      </c>
      <c r="X214" s="195">
        <v>11</v>
      </c>
      <c r="Y214" s="165">
        <f t="shared" si="55"/>
        <v>0</v>
      </c>
      <c r="Z214" s="165">
        <f t="shared" si="56"/>
        <v>0</v>
      </c>
      <c r="AA214" s="165">
        <f t="shared" si="57"/>
        <v>0</v>
      </c>
      <c r="AB214" s="165">
        <f t="shared" si="58"/>
        <v>0</v>
      </c>
      <c r="AC214" s="165">
        <f t="shared" si="59"/>
        <v>0</v>
      </c>
      <c r="AD214" s="197">
        <f t="shared" si="60"/>
        <v>0</v>
      </c>
    </row>
    <row r="215" spans="4:30" ht="14.1" customHeight="1">
      <c r="D215" s="195">
        <v>12</v>
      </c>
      <c r="E215" s="165">
        <f t="shared" si="49"/>
        <v>0</v>
      </c>
      <c r="F215" s="165">
        <f t="shared" si="50"/>
        <v>0</v>
      </c>
      <c r="G215" s="165">
        <f t="shared" si="51"/>
        <v>0</v>
      </c>
      <c r="H215" s="165">
        <f t="shared" si="52"/>
        <v>0</v>
      </c>
      <c r="I215" s="165">
        <f t="shared" si="53"/>
        <v>0</v>
      </c>
      <c r="J215" s="197">
        <f t="shared" si="54"/>
        <v>0</v>
      </c>
      <c r="X215" s="195">
        <v>12</v>
      </c>
      <c r="Y215" s="165">
        <f t="shared" si="55"/>
        <v>0</v>
      </c>
      <c r="Z215" s="165">
        <f t="shared" si="56"/>
        <v>0</v>
      </c>
      <c r="AA215" s="165">
        <f t="shared" si="57"/>
        <v>0</v>
      </c>
      <c r="AB215" s="165">
        <f t="shared" si="58"/>
        <v>0</v>
      </c>
      <c r="AC215" s="165">
        <f t="shared" si="59"/>
        <v>0</v>
      </c>
      <c r="AD215" s="197">
        <f t="shared" si="60"/>
        <v>0</v>
      </c>
    </row>
    <row r="216" spans="4:30" ht="14.1" customHeight="1">
      <c r="D216" s="195">
        <v>13</v>
      </c>
      <c r="E216" s="165">
        <f t="shared" si="49"/>
        <v>0</v>
      </c>
      <c r="F216" s="165">
        <f t="shared" si="50"/>
        <v>0</v>
      </c>
      <c r="G216" s="165">
        <f t="shared" si="51"/>
        <v>0</v>
      </c>
      <c r="H216" s="165">
        <f t="shared" si="52"/>
        <v>0</v>
      </c>
      <c r="I216" s="165">
        <f t="shared" si="53"/>
        <v>0</v>
      </c>
      <c r="J216" s="197">
        <f t="shared" si="54"/>
        <v>0</v>
      </c>
      <c r="X216" s="195">
        <v>13</v>
      </c>
      <c r="Y216" s="165">
        <f t="shared" si="55"/>
        <v>0</v>
      </c>
      <c r="Z216" s="165">
        <f t="shared" si="56"/>
        <v>0</v>
      </c>
      <c r="AA216" s="165">
        <f t="shared" si="57"/>
        <v>0</v>
      </c>
      <c r="AB216" s="165">
        <f t="shared" si="58"/>
        <v>0</v>
      </c>
      <c r="AC216" s="165">
        <f t="shared" si="59"/>
        <v>0</v>
      </c>
      <c r="AD216" s="197">
        <f t="shared" si="60"/>
        <v>0</v>
      </c>
    </row>
    <row r="217" spans="4:30" ht="14.1" customHeight="1">
      <c r="D217" s="195">
        <v>14</v>
      </c>
      <c r="E217" s="165">
        <f t="shared" si="49"/>
        <v>0</v>
      </c>
      <c r="F217" s="165">
        <f t="shared" si="50"/>
        <v>0</v>
      </c>
      <c r="G217" s="165">
        <f t="shared" si="51"/>
        <v>0</v>
      </c>
      <c r="H217" s="165">
        <f t="shared" si="52"/>
        <v>0</v>
      </c>
      <c r="I217" s="165">
        <f t="shared" si="53"/>
        <v>0</v>
      </c>
      <c r="J217" s="197">
        <f t="shared" si="54"/>
        <v>0</v>
      </c>
      <c r="X217" s="195">
        <v>14</v>
      </c>
      <c r="Y217" s="165">
        <f t="shared" si="55"/>
        <v>0</v>
      </c>
      <c r="Z217" s="165">
        <f t="shared" si="56"/>
        <v>0</v>
      </c>
      <c r="AA217" s="165">
        <f t="shared" si="57"/>
        <v>0</v>
      </c>
      <c r="AB217" s="165">
        <f t="shared" si="58"/>
        <v>0</v>
      </c>
      <c r="AC217" s="165">
        <f t="shared" si="59"/>
        <v>0</v>
      </c>
      <c r="AD217" s="197">
        <f t="shared" si="60"/>
        <v>0</v>
      </c>
    </row>
    <row r="218" spans="4:30" ht="14.1" customHeight="1">
      <c r="D218" s="195">
        <v>15</v>
      </c>
      <c r="E218" s="165">
        <f t="shared" si="49"/>
        <v>0</v>
      </c>
      <c r="F218" s="165">
        <f t="shared" si="50"/>
        <v>0</v>
      </c>
      <c r="G218" s="165">
        <f t="shared" si="51"/>
        <v>0</v>
      </c>
      <c r="H218" s="165">
        <f t="shared" si="52"/>
        <v>0</v>
      </c>
      <c r="I218" s="165">
        <f t="shared" si="53"/>
        <v>0</v>
      </c>
      <c r="J218" s="197">
        <f t="shared" si="54"/>
        <v>0</v>
      </c>
      <c r="X218" s="195">
        <v>15</v>
      </c>
      <c r="Y218" s="165">
        <f t="shared" si="55"/>
        <v>0</v>
      </c>
      <c r="Z218" s="165">
        <f t="shared" si="56"/>
        <v>0</v>
      </c>
      <c r="AA218" s="165">
        <f t="shared" si="57"/>
        <v>0</v>
      </c>
      <c r="AB218" s="165">
        <f t="shared" si="58"/>
        <v>0</v>
      </c>
      <c r="AC218" s="165">
        <f t="shared" si="59"/>
        <v>0</v>
      </c>
      <c r="AD218" s="197">
        <f t="shared" si="60"/>
        <v>0</v>
      </c>
    </row>
    <row r="219" spans="4:30" ht="14.1" customHeight="1">
      <c r="D219" s="195">
        <v>16</v>
      </c>
      <c r="E219" s="165">
        <f t="shared" si="49"/>
        <v>0</v>
      </c>
      <c r="F219" s="165">
        <f t="shared" si="50"/>
        <v>0</v>
      </c>
      <c r="G219" s="165">
        <f t="shared" si="51"/>
        <v>0</v>
      </c>
      <c r="H219" s="165">
        <f t="shared" si="52"/>
        <v>0</v>
      </c>
      <c r="I219" s="165">
        <f t="shared" si="53"/>
        <v>0</v>
      </c>
      <c r="J219" s="197">
        <f t="shared" si="54"/>
        <v>0</v>
      </c>
      <c r="X219" s="195">
        <v>16</v>
      </c>
      <c r="Y219" s="165">
        <f t="shared" si="55"/>
        <v>0</v>
      </c>
      <c r="Z219" s="165">
        <f t="shared" si="56"/>
        <v>0</v>
      </c>
      <c r="AA219" s="165">
        <f t="shared" si="57"/>
        <v>0</v>
      </c>
      <c r="AB219" s="165">
        <f t="shared" si="58"/>
        <v>0</v>
      </c>
      <c r="AC219" s="165">
        <f t="shared" si="59"/>
        <v>0</v>
      </c>
      <c r="AD219" s="197">
        <f t="shared" si="60"/>
        <v>0</v>
      </c>
    </row>
    <row r="220" spans="4:30" ht="14.1" customHeight="1">
      <c r="D220" s="195">
        <v>17</v>
      </c>
      <c r="E220" s="165">
        <f t="shared" si="49"/>
        <v>0</v>
      </c>
      <c r="F220" s="165">
        <f t="shared" si="50"/>
        <v>0</v>
      </c>
      <c r="G220" s="165">
        <f t="shared" si="51"/>
        <v>0</v>
      </c>
      <c r="H220" s="165">
        <f t="shared" si="52"/>
        <v>0</v>
      </c>
      <c r="I220" s="165">
        <f t="shared" si="53"/>
        <v>0</v>
      </c>
      <c r="J220" s="197">
        <f t="shared" si="54"/>
        <v>0</v>
      </c>
      <c r="X220" s="195">
        <v>17</v>
      </c>
      <c r="Y220" s="165">
        <f t="shared" si="55"/>
        <v>0</v>
      </c>
      <c r="Z220" s="165">
        <f t="shared" si="56"/>
        <v>0</v>
      </c>
      <c r="AA220" s="165">
        <f t="shared" si="57"/>
        <v>0</v>
      </c>
      <c r="AB220" s="165">
        <f t="shared" si="58"/>
        <v>0</v>
      </c>
      <c r="AC220" s="165">
        <f t="shared" si="59"/>
        <v>0</v>
      </c>
      <c r="AD220" s="197">
        <f t="shared" si="60"/>
        <v>0</v>
      </c>
    </row>
    <row r="221" spans="4:30" ht="14.1" customHeight="1">
      <c r="D221" s="195">
        <v>18</v>
      </c>
      <c r="E221" s="165">
        <f t="shared" si="49"/>
        <v>0</v>
      </c>
      <c r="F221" s="165">
        <f t="shared" si="50"/>
        <v>0</v>
      </c>
      <c r="G221" s="165">
        <f t="shared" si="51"/>
        <v>0</v>
      </c>
      <c r="H221" s="165">
        <f t="shared" si="52"/>
        <v>0</v>
      </c>
      <c r="I221" s="165">
        <f t="shared" si="53"/>
        <v>0</v>
      </c>
      <c r="J221" s="197">
        <f t="shared" si="54"/>
        <v>0</v>
      </c>
      <c r="X221" s="195">
        <v>18</v>
      </c>
      <c r="Y221" s="165">
        <f t="shared" si="55"/>
        <v>0</v>
      </c>
      <c r="Z221" s="165">
        <f t="shared" si="56"/>
        <v>0</v>
      </c>
      <c r="AA221" s="165">
        <f t="shared" si="57"/>
        <v>0</v>
      </c>
      <c r="AB221" s="165">
        <f t="shared" si="58"/>
        <v>0</v>
      </c>
      <c r="AC221" s="165">
        <f t="shared" si="59"/>
        <v>0</v>
      </c>
      <c r="AD221" s="197">
        <f t="shared" si="60"/>
        <v>0</v>
      </c>
    </row>
    <row r="222" spans="4:30" ht="14.1" customHeight="1">
      <c r="D222" s="195">
        <v>19</v>
      </c>
      <c r="E222" s="165">
        <f t="shared" si="49"/>
        <v>0</v>
      </c>
      <c r="F222" s="165">
        <f t="shared" si="50"/>
        <v>0</v>
      </c>
      <c r="G222" s="165">
        <f t="shared" si="51"/>
        <v>0</v>
      </c>
      <c r="H222" s="165">
        <f t="shared" si="52"/>
        <v>0</v>
      </c>
      <c r="I222" s="165">
        <f t="shared" si="53"/>
        <v>0</v>
      </c>
      <c r="J222" s="197">
        <f t="shared" si="54"/>
        <v>0</v>
      </c>
      <c r="X222" s="195">
        <v>19</v>
      </c>
      <c r="Y222" s="165">
        <f t="shared" si="55"/>
        <v>0</v>
      </c>
      <c r="Z222" s="165">
        <f t="shared" si="56"/>
        <v>0</v>
      </c>
      <c r="AA222" s="165">
        <f t="shared" si="57"/>
        <v>0</v>
      </c>
      <c r="AB222" s="165">
        <f t="shared" si="58"/>
        <v>0</v>
      </c>
      <c r="AC222" s="165">
        <f t="shared" si="59"/>
        <v>0</v>
      </c>
      <c r="AD222" s="197">
        <f t="shared" si="60"/>
        <v>0</v>
      </c>
    </row>
    <row r="223" spans="4:30" ht="14.1" customHeight="1">
      <c r="D223" s="195">
        <v>20</v>
      </c>
      <c r="E223" s="165">
        <f t="shared" si="49"/>
        <v>0</v>
      </c>
      <c r="F223" s="165">
        <f t="shared" si="50"/>
        <v>0</v>
      </c>
      <c r="G223" s="165">
        <f t="shared" si="51"/>
        <v>0</v>
      </c>
      <c r="H223" s="165">
        <f t="shared" si="52"/>
        <v>0</v>
      </c>
      <c r="I223" s="165">
        <f t="shared" si="53"/>
        <v>0</v>
      </c>
      <c r="J223" s="197">
        <f t="shared" si="54"/>
        <v>0</v>
      </c>
      <c r="X223" s="195">
        <v>20</v>
      </c>
      <c r="Y223" s="165">
        <f t="shared" si="55"/>
        <v>0</v>
      </c>
      <c r="Z223" s="165">
        <f t="shared" si="56"/>
        <v>0</v>
      </c>
      <c r="AA223" s="165">
        <f t="shared" si="57"/>
        <v>0</v>
      </c>
      <c r="AB223" s="165">
        <f t="shared" si="58"/>
        <v>0</v>
      </c>
      <c r="AC223" s="165">
        <f t="shared" si="59"/>
        <v>0</v>
      </c>
      <c r="AD223" s="197">
        <f t="shared" si="60"/>
        <v>0</v>
      </c>
    </row>
    <row r="224" spans="4:30" ht="14.1" customHeight="1">
      <c r="D224" s="195">
        <v>21</v>
      </c>
      <c r="E224" s="165">
        <f t="shared" si="49"/>
        <v>0</v>
      </c>
      <c r="F224" s="165">
        <f t="shared" si="50"/>
        <v>0</v>
      </c>
      <c r="G224" s="165">
        <f t="shared" si="51"/>
        <v>0</v>
      </c>
      <c r="H224" s="165">
        <f t="shared" si="52"/>
        <v>0</v>
      </c>
      <c r="I224" s="165">
        <f t="shared" si="53"/>
        <v>0</v>
      </c>
      <c r="J224" s="197">
        <f t="shared" si="54"/>
        <v>0</v>
      </c>
      <c r="X224" s="195">
        <v>21</v>
      </c>
      <c r="Y224" s="165">
        <f t="shared" si="55"/>
        <v>0</v>
      </c>
      <c r="Z224" s="165">
        <f t="shared" si="56"/>
        <v>0</v>
      </c>
      <c r="AA224" s="165">
        <f t="shared" si="57"/>
        <v>0</v>
      </c>
      <c r="AB224" s="165">
        <f t="shared" si="58"/>
        <v>0</v>
      </c>
      <c r="AC224" s="165">
        <f t="shared" si="59"/>
        <v>0</v>
      </c>
      <c r="AD224" s="197">
        <f t="shared" si="60"/>
        <v>0</v>
      </c>
    </row>
    <row r="225" spans="4:30" ht="14.1" customHeight="1">
      <c r="D225" s="195">
        <v>22</v>
      </c>
      <c r="E225" s="165">
        <f t="shared" si="49"/>
        <v>0</v>
      </c>
      <c r="F225" s="165">
        <f t="shared" si="50"/>
        <v>0</v>
      </c>
      <c r="G225" s="165">
        <f t="shared" si="51"/>
        <v>0</v>
      </c>
      <c r="H225" s="165">
        <f t="shared" si="52"/>
        <v>0</v>
      </c>
      <c r="I225" s="165">
        <f t="shared" si="53"/>
        <v>0</v>
      </c>
      <c r="J225" s="197">
        <f t="shared" si="54"/>
        <v>0</v>
      </c>
      <c r="X225" s="195">
        <v>22</v>
      </c>
      <c r="Y225" s="165">
        <f t="shared" si="55"/>
        <v>0</v>
      </c>
      <c r="Z225" s="165">
        <f t="shared" si="56"/>
        <v>0</v>
      </c>
      <c r="AA225" s="165">
        <f t="shared" si="57"/>
        <v>0</v>
      </c>
      <c r="AB225" s="165">
        <f t="shared" si="58"/>
        <v>0</v>
      </c>
      <c r="AC225" s="165">
        <f t="shared" si="59"/>
        <v>0</v>
      </c>
      <c r="AD225" s="197">
        <f t="shared" si="60"/>
        <v>0</v>
      </c>
    </row>
    <row r="226" spans="4:30" ht="14.1" customHeight="1">
      <c r="D226" s="195">
        <v>23</v>
      </c>
      <c r="E226" s="165">
        <f t="shared" si="49"/>
        <v>0</v>
      </c>
      <c r="F226" s="165">
        <f t="shared" si="50"/>
        <v>0</v>
      </c>
      <c r="G226" s="165">
        <f t="shared" si="51"/>
        <v>0</v>
      </c>
      <c r="H226" s="165">
        <f t="shared" si="52"/>
        <v>0</v>
      </c>
      <c r="I226" s="165">
        <f t="shared" si="53"/>
        <v>0</v>
      </c>
      <c r="J226" s="197">
        <f t="shared" si="54"/>
        <v>0</v>
      </c>
      <c r="X226" s="195">
        <v>23</v>
      </c>
      <c r="Y226" s="165">
        <f t="shared" si="55"/>
        <v>0</v>
      </c>
      <c r="Z226" s="165">
        <f t="shared" si="56"/>
        <v>0</v>
      </c>
      <c r="AA226" s="165">
        <f t="shared" si="57"/>
        <v>0</v>
      </c>
      <c r="AB226" s="165">
        <f t="shared" si="58"/>
        <v>0</v>
      </c>
      <c r="AC226" s="165">
        <f t="shared" si="59"/>
        <v>0</v>
      </c>
      <c r="AD226" s="197">
        <f t="shared" si="60"/>
        <v>0</v>
      </c>
    </row>
    <row r="227" spans="4:30" ht="14.1" customHeight="1">
      <c r="D227" s="195">
        <v>24</v>
      </c>
      <c r="E227" s="165">
        <f t="shared" si="49"/>
        <v>0</v>
      </c>
      <c r="F227" s="165">
        <f t="shared" si="50"/>
        <v>0</v>
      </c>
      <c r="G227" s="165">
        <f t="shared" si="51"/>
        <v>0</v>
      </c>
      <c r="H227" s="165">
        <f t="shared" si="52"/>
        <v>0</v>
      </c>
      <c r="I227" s="165">
        <f t="shared" si="53"/>
        <v>0</v>
      </c>
      <c r="J227" s="197">
        <f t="shared" si="54"/>
        <v>0</v>
      </c>
      <c r="X227" s="195">
        <v>24</v>
      </c>
      <c r="Y227" s="165">
        <f t="shared" si="55"/>
        <v>0</v>
      </c>
      <c r="Z227" s="165">
        <f t="shared" si="56"/>
        <v>0</v>
      </c>
      <c r="AA227" s="165">
        <f t="shared" si="57"/>
        <v>0</v>
      </c>
      <c r="AB227" s="165">
        <f t="shared" si="58"/>
        <v>0</v>
      </c>
      <c r="AC227" s="165">
        <f t="shared" si="59"/>
        <v>0</v>
      </c>
      <c r="AD227" s="197">
        <f t="shared" si="60"/>
        <v>0</v>
      </c>
    </row>
    <row r="228" spans="4:30" ht="14.1" customHeight="1">
      <c r="D228" s="195">
        <v>25</v>
      </c>
      <c r="E228" s="165">
        <f t="shared" si="49"/>
        <v>0</v>
      </c>
      <c r="F228" s="165">
        <f t="shared" si="50"/>
        <v>0</v>
      </c>
      <c r="G228" s="165">
        <f t="shared" si="51"/>
        <v>0</v>
      </c>
      <c r="H228" s="165">
        <f t="shared" si="52"/>
        <v>0</v>
      </c>
      <c r="I228" s="165">
        <f t="shared" si="53"/>
        <v>0</v>
      </c>
      <c r="J228" s="197">
        <f t="shared" si="54"/>
        <v>0</v>
      </c>
      <c r="X228" s="195">
        <v>25</v>
      </c>
      <c r="Y228" s="165">
        <f t="shared" si="55"/>
        <v>0</v>
      </c>
      <c r="Z228" s="165">
        <f t="shared" si="56"/>
        <v>0</v>
      </c>
      <c r="AA228" s="165">
        <f t="shared" si="57"/>
        <v>0</v>
      </c>
      <c r="AB228" s="165">
        <f t="shared" si="58"/>
        <v>0</v>
      </c>
      <c r="AC228" s="165">
        <f t="shared" si="59"/>
        <v>0</v>
      </c>
      <c r="AD228" s="197">
        <f t="shared" si="60"/>
        <v>0</v>
      </c>
    </row>
    <row r="229" spans="4:30" ht="14.1" customHeight="1">
      <c r="D229" s="195">
        <v>26</v>
      </c>
      <c r="E229" s="165">
        <f t="shared" si="49"/>
        <v>0</v>
      </c>
      <c r="F229" s="165">
        <f t="shared" si="50"/>
        <v>0</v>
      </c>
      <c r="G229" s="165">
        <f t="shared" si="51"/>
        <v>0</v>
      </c>
      <c r="H229" s="165">
        <f t="shared" si="52"/>
        <v>0</v>
      </c>
      <c r="I229" s="165">
        <f t="shared" si="53"/>
        <v>0</v>
      </c>
      <c r="J229" s="197">
        <f t="shared" si="54"/>
        <v>0</v>
      </c>
      <c r="X229" s="195">
        <v>26</v>
      </c>
      <c r="Y229" s="165">
        <f t="shared" si="55"/>
        <v>0</v>
      </c>
      <c r="Z229" s="165">
        <f t="shared" si="56"/>
        <v>0</v>
      </c>
      <c r="AA229" s="165">
        <f t="shared" si="57"/>
        <v>0</v>
      </c>
      <c r="AB229" s="165">
        <f t="shared" si="58"/>
        <v>0</v>
      </c>
      <c r="AC229" s="165">
        <f t="shared" si="59"/>
        <v>0</v>
      </c>
      <c r="AD229" s="197">
        <f t="shared" si="60"/>
        <v>0</v>
      </c>
    </row>
    <row r="230" spans="4:30" ht="14.1" customHeight="1">
      <c r="D230" s="195">
        <v>27</v>
      </c>
      <c r="E230" s="165">
        <f t="shared" si="49"/>
        <v>0</v>
      </c>
      <c r="F230" s="165">
        <f t="shared" si="50"/>
        <v>0</v>
      </c>
      <c r="G230" s="165">
        <f t="shared" si="51"/>
        <v>0</v>
      </c>
      <c r="H230" s="165">
        <f t="shared" si="52"/>
        <v>0</v>
      </c>
      <c r="I230" s="165">
        <f t="shared" si="53"/>
        <v>0</v>
      </c>
      <c r="J230" s="197">
        <f t="shared" si="54"/>
        <v>0</v>
      </c>
      <c r="X230" s="195">
        <v>27</v>
      </c>
      <c r="Y230" s="165">
        <f t="shared" si="55"/>
        <v>0</v>
      </c>
      <c r="Z230" s="165">
        <f t="shared" si="56"/>
        <v>0</v>
      </c>
      <c r="AA230" s="165">
        <f t="shared" si="57"/>
        <v>0</v>
      </c>
      <c r="AB230" s="165">
        <f t="shared" si="58"/>
        <v>0</v>
      </c>
      <c r="AC230" s="165">
        <f t="shared" si="59"/>
        <v>0</v>
      </c>
      <c r="AD230" s="197">
        <f t="shared" si="60"/>
        <v>0</v>
      </c>
    </row>
    <row r="231" spans="4:30" ht="14.1" customHeight="1">
      <c r="D231" s="195">
        <v>28</v>
      </c>
      <c r="E231" s="165">
        <f t="shared" si="49"/>
        <v>0</v>
      </c>
      <c r="F231" s="165">
        <f t="shared" si="50"/>
        <v>0</v>
      </c>
      <c r="G231" s="165">
        <f t="shared" si="51"/>
        <v>0</v>
      </c>
      <c r="H231" s="165">
        <f t="shared" si="52"/>
        <v>0</v>
      </c>
      <c r="I231" s="165">
        <f t="shared" si="53"/>
        <v>0</v>
      </c>
      <c r="J231" s="197">
        <f t="shared" si="54"/>
        <v>0</v>
      </c>
      <c r="X231" s="195">
        <v>28</v>
      </c>
      <c r="Y231" s="165">
        <f t="shared" si="55"/>
        <v>0</v>
      </c>
      <c r="Z231" s="165">
        <f t="shared" si="56"/>
        <v>0</v>
      </c>
      <c r="AA231" s="165">
        <f t="shared" si="57"/>
        <v>0</v>
      </c>
      <c r="AB231" s="165">
        <f t="shared" si="58"/>
        <v>0</v>
      </c>
      <c r="AC231" s="165">
        <f t="shared" si="59"/>
        <v>0</v>
      </c>
      <c r="AD231" s="197">
        <f t="shared" si="60"/>
        <v>0</v>
      </c>
    </row>
    <row r="232" spans="4:30" ht="14.1" customHeight="1">
      <c r="D232" s="195">
        <v>29</v>
      </c>
      <c r="E232" s="165">
        <f t="shared" si="49"/>
        <v>0</v>
      </c>
      <c r="F232" s="165">
        <f t="shared" si="50"/>
        <v>0</v>
      </c>
      <c r="G232" s="165">
        <f t="shared" si="51"/>
        <v>0</v>
      </c>
      <c r="H232" s="165">
        <f t="shared" si="52"/>
        <v>0</v>
      </c>
      <c r="I232" s="165">
        <f t="shared" si="53"/>
        <v>0</v>
      </c>
      <c r="J232" s="197">
        <f t="shared" si="54"/>
        <v>0</v>
      </c>
      <c r="X232" s="195">
        <v>29</v>
      </c>
      <c r="Y232" s="165">
        <f t="shared" si="55"/>
        <v>0</v>
      </c>
      <c r="Z232" s="165">
        <f t="shared" si="56"/>
        <v>0</v>
      </c>
      <c r="AA232" s="165">
        <f t="shared" si="57"/>
        <v>0</v>
      </c>
      <c r="AB232" s="165">
        <f t="shared" si="58"/>
        <v>0</v>
      </c>
      <c r="AC232" s="165">
        <f t="shared" si="59"/>
        <v>0</v>
      </c>
      <c r="AD232" s="197">
        <f t="shared" si="60"/>
        <v>0</v>
      </c>
    </row>
    <row r="233" spans="4:30" ht="14.1" customHeight="1">
      <c r="D233" s="195">
        <v>30</v>
      </c>
      <c r="E233" s="165">
        <f t="shared" si="49"/>
        <v>0</v>
      </c>
      <c r="F233" s="165">
        <f t="shared" si="50"/>
        <v>0</v>
      </c>
      <c r="G233" s="165">
        <f t="shared" si="51"/>
        <v>0</v>
      </c>
      <c r="H233" s="165">
        <f t="shared" si="52"/>
        <v>0</v>
      </c>
      <c r="I233" s="165">
        <f t="shared" si="53"/>
        <v>0</v>
      </c>
      <c r="J233" s="197">
        <f t="shared" si="54"/>
        <v>0</v>
      </c>
      <c r="X233" s="195">
        <v>30</v>
      </c>
      <c r="Y233" s="165">
        <f t="shared" si="55"/>
        <v>0</v>
      </c>
      <c r="Z233" s="165">
        <f t="shared" si="56"/>
        <v>0</v>
      </c>
      <c r="AA233" s="165">
        <f t="shared" si="57"/>
        <v>0</v>
      </c>
      <c r="AB233" s="165">
        <f t="shared" si="58"/>
        <v>0</v>
      </c>
      <c r="AC233" s="165">
        <f t="shared" si="59"/>
        <v>0</v>
      </c>
      <c r="AD233" s="197">
        <f t="shared" si="60"/>
        <v>0</v>
      </c>
    </row>
    <row r="234" spans="4:30" ht="14.1" customHeight="1">
      <c r="D234" s="195">
        <v>31</v>
      </c>
      <c r="E234" s="165">
        <f t="shared" si="49"/>
        <v>0</v>
      </c>
      <c r="F234" s="165">
        <f t="shared" si="50"/>
        <v>0</v>
      </c>
      <c r="G234" s="165">
        <f t="shared" si="51"/>
        <v>0</v>
      </c>
      <c r="H234" s="165">
        <f t="shared" si="52"/>
        <v>0</v>
      </c>
      <c r="I234" s="165">
        <f t="shared" si="53"/>
        <v>0</v>
      </c>
      <c r="J234" s="197">
        <f t="shared" si="54"/>
        <v>0</v>
      </c>
      <c r="X234" s="195">
        <v>31</v>
      </c>
      <c r="Y234" s="165">
        <f t="shared" si="55"/>
        <v>0</v>
      </c>
      <c r="Z234" s="165">
        <f t="shared" si="56"/>
        <v>0</v>
      </c>
      <c r="AA234" s="165">
        <f t="shared" si="57"/>
        <v>0</v>
      </c>
      <c r="AB234" s="165">
        <f t="shared" si="58"/>
        <v>0</v>
      </c>
      <c r="AC234" s="165">
        <f t="shared" si="59"/>
        <v>0</v>
      </c>
      <c r="AD234" s="197">
        <f t="shared" si="60"/>
        <v>0</v>
      </c>
    </row>
    <row r="235" spans="4:30" ht="14.1" customHeight="1">
      <c r="D235" s="195">
        <v>32</v>
      </c>
      <c r="E235" s="165">
        <f t="shared" si="49"/>
        <v>0</v>
      </c>
      <c r="F235" s="165">
        <f t="shared" si="50"/>
        <v>0</v>
      </c>
      <c r="G235" s="165">
        <f t="shared" si="51"/>
        <v>0</v>
      </c>
      <c r="H235" s="165">
        <f t="shared" si="52"/>
        <v>0</v>
      </c>
      <c r="I235" s="165">
        <f t="shared" si="53"/>
        <v>0</v>
      </c>
      <c r="J235" s="197">
        <f t="shared" si="54"/>
        <v>0</v>
      </c>
      <c r="X235" s="195">
        <v>32</v>
      </c>
      <c r="Y235" s="165">
        <f t="shared" si="55"/>
        <v>0</v>
      </c>
      <c r="Z235" s="165">
        <f t="shared" si="56"/>
        <v>0</v>
      </c>
      <c r="AA235" s="165">
        <f t="shared" si="57"/>
        <v>0</v>
      </c>
      <c r="AB235" s="165">
        <f t="shared" si="58"/>
        <v>0</v>
      </c>
      <c r="AC235" s="165">
        <f t="shared" si="59"/>
        <v>0</v>
      </c>
      <c r="AD235" s="197">
        <f t="shared" si="60"/>
        <v>0</v>
      </c>
    </row>
    <row r="236" spans="4:30" ht="14.1" customHeight="1">
      <c r="D236" s="195">
        <v>33</v>
      </c>
      <c r="E236" s="165">
        <f t="shared" si="49"/>
        <v>0</v>
      </c>
      <c r="F236" s="165">
        <f t="shared" si="50"/>
        <v>0</v>
      </c>
      <c r="G236" s="165">
        <f t="shared" si="51"/>
        <v>0</v>
      </c>
      <c r="H236" s="165">
        <f t="shared" si="52"/>
        <v>0</v>
      </c>
      <c r="I236" s="165">
        <f t="shared" si="53"/>
        <v>0</v>
      </c>
      <c r="J236" s="197">
        <f t="shared" si="54"/>
        <v>0</v>
      </c>
      <c r="X236" s="195">
        <v>33</v>
      </c>
      <c r="Y236" s="165">
        <f t="shared" si="55"/>
        <v>0</v>
      </c>
      <c r="Z236" s="165">
        <f t="shared" si="56"/>
        <v>0</v>
      </c>
      <c r="AA236" s="165">
        <f t="shared" si="57"/>
        <v>0</v>
      </c>
      <c r="AB236" s="165">
        <f t="shared" si="58"/>
        <v>0</v>
      </c>
      <c r="AC236" s="165">
        <f t="shared" si="59"/>
        <v>0</v>
      </c>
      <c r="AD236" s="197">
        <f t="shared" si="60"/>
        <v>0</v>
      </c>
    </row>
    <row r="237" spans="4:30" ht="14.1" customHeight="1">
      <c r="D237" s="195">
        <v>34</v>
      </c>
      <c r="E237" s="165">
        <f t="shared" si="49"/>
        <v>0</v>
      </c>
      <c r="F237" s="165">
        <f t="shared" si="50"/>
        <v>0</v>
      </c>
      <c r="G237" s="165">
        <f t="shared" si="51"/>
        <v>0</v>
      </c>
      <c r="H237" s="165">
        <f t="shared" si="52"/>
        <v>0</v>
      </c>
      <c r="I237" s="165">
        <f t="shared" si="53"/>
        <v>0</v>
      </c>
      <c r="J237" s="197">
        <f t="shared" si="54"/>
        <v>0</v>
      </c>
      <c r="X237" s="195">
        <v>34</v>
      </c>
      <c r="Y237" s="165">
        <f t="shared" si="55"/>
        <v>0</v>
      </c>
      <c r="Z237" s="165">
        <f t="shared" si="56"/>
        <v>0</v>
      </c>
      <c r="AA237" s="165">
        <f t="shared" si="57"/>
        <v>0</v>
      </c>
      <c r="AB237" s="165">
        <f t="shared" si="58"/>
        <v>0</v>
      </c>
      <c r="AC237" s="165">
        <f t="shared" si="59"/>
        <v>0</v>
      </c>
      <c r="AD237" s="197">
        <f t="shared" si="60"/>
        <v>0</v>
      </c>
    </row>
    <row r="238" spans="4:30" ht="14.1" customHeight="1">
      <c r="D238" s="195">
        <v>35</v>
      </c>
      <c r="E238" s="165">
        <f t="shared" si="49"/>
        <v>0</v>
      </c>
      <c r="F238" s="165">
        <f t="shared" si="50"/>
        <v>0</v>
      </c>
      <c r="G238" s="165">
        <f t="shared" si="51"/>
        <v>0</v>
      </c>
      <c r="H238" s="165">
        <f t="shared" si="52"/>
        <v>0</v>
      </c>
      <c r="I238" s="165">
        <f t="shared" si="53"/>
        <v>0</v>
      </c>
      <c r="J238" s="197">
        <f t="shared" si="54"/>
        <v>0</v>
      </c>
      <c r="X238" s="195">
        <v>35</v>
      </c>
      <c r="Y238" s="165">
        <f t="shared" si="55"/>
        <v>0</v>
      </c>
      <c r="Z238" s="165">
        <f t="shared" si="56"/>
        <v>0</v>
      </c>
      <c r="AA238" s="165">
        <f t="shared" si="57"/>
        <v>0</v>
      </c>
      <c r="AB238" s="165">
        <f t="shared" si="58"/>
        <v>0</v>
      </c>
      <c r="AC238" s="165">
        <f t="shared" si="59"/>
        <v>0</v>
      </c>
      <c r="AD238" s="197">
        <f t="shared" si="60"/>
        <v>0</v>
      </c>
    </row>
    <row r="239" spans="4:30" ht="14.1" customHeight="1">
      <c r="D239" s="195">
        <v>36</v>
      </c>
      <c r="E239" s="165">
        <f t="shared" si="49"/>
        <v>0</v>
      </c>
      <c r="F239" s="165">
        <f t="shared" si="50"/>
        <v>0</v>
      </c>
      <c r="G239" s="165">
        <f t="shared" si="51"/>
        <v>0</v>
      </c>
      <c r="H239" s="165">
        <f t="shared" si="52"/>
        <v>0</v>
      </c>
      <c r="I239" s="165">
        <f t="shared" si="53"/>
        <v>0</v>
      </c>
      <c r="J239" s="197">
        <f t="shared" si="54"/>
        <v>0</v>
      </c>
      <c r="X239" s="195">
        <v>36</v>
      </c>
      <c r="Y239" s="165">
        <f t="shared" si="55"/>
        <v>0</v>
      </c>
      <c r="Z239" s="165">
        <f t="shared" si="56"/>
        <v>0</v>
      </c>
      <c r="AA239" s="165">
        <f t="shared" si="57"/>
        <v>0</v>
      </c>
      <c r="AB239" s="165">
        <f t="shared" si="58"/>
        <v>0</v>
      </c>
      <c r="AC239" s="165">
        <f t="shared" si="59"/>
        <v>0</v>
      </c>
      <c r="AD239" s="197">
        <f t="shared" si="60"/>
        <v>0</v>
      </c>
    </row>
    <row r="240" spans="4:30" ht="14.1" customHeight="1">
      <c r="D240" s="195">
        <v>37</v>
      </c>
      <c r="E240" s="165">
        <f t="shared" si="49"/>
        <v>0</v>
      </c>
      <c r="F240" s="165">
        <f t="shared" si="50"/>
        <v>0</v>
      </c>
      <c r="G240" s="165">
        <f t="shared" si="51"/>
        <v>0</v>
      </c>
      <c r="H240" s="165">
        <f t="shared" si="52"/>
        <v>0</v>
      </c>
      <c r="I240" s="165">
        <f t="shared" si="53"/>
        <v>0</v>
      </c>
      <c r="J240" s="197">
        <f t="shared" si="54"/>
        <v>0</v>
      </c>
      <c r="X240" s="195">
        <v>37</v>
      </c>
      <c r="Y240" s="165">
        <f t="shared" si="55"/>
        <v>0</v>
      </c>
      <c r="Z240" s="165">
        <f t="shared" si="56"/>
        <v>0</v>
      </c>
      <c r="AA240" s="165">
        <f t="shared" si="57"/>
        <v>0</v>
      </c>
      <c r="AB240" s="165">
        <f t="shared" si="58"/>
        <v>0</v>
      </c>
      <c r="AC240" s="165">
        <f t="shared" si="59"/>
        <v>0</v>
      </c>
      <c r="AD240" s="197">
        <f t="shared" si="60"/>
        <v>0</v>
      </c>
    </row>
    <row r="241" spans="4:30" ht="14.1" customHeight="1">
      <c r="D241" s="195">
        <v>38</v>
      </c>
      <c r="E241" s="165">
        <f t="shared" si="49"/>
        <v>0</v>
      </c>
      <c r="F241" s="165">
        <f t="shared" si="50"/>
        <v>0</v>
      </c>
      <c r="G241" s="165">
        <f t="shared" si="51"/>
        <v>0</v>
      </c>
      <c r="H241" s="165">
        <f t="shared" si="52"/>
        <v>0</v>
      </c>
      <c r="I241" s="165">
        <f t="shared" si="53"/>
        <v>0</v>
      </c>
      <c r="J241" s="197">
        <f t="shared" si="54"/>
        <v>0</v>
      </c>
      <c r="X241" s="195">
        <v>38</v>
      </c>
      <c r="Y241" s="165">
        <f t="shared" si="55"/>
        <v>0</v>
      </c>
      <c r="Z241" s="165">
        <f t="shared" si="56"/>
        <v>0</v>
      </c>
      <c r="AA241" s="165">
        <f t="shared" si="57"/>
        <v>0</v>
      </c>
      <c r="AB241" s="165">
        <f t="shared" si="58"/>
        <v>0</v>
      </c>
      <c r="AC241" s="165">
        <f t="shared" si="59"/>
        <v>0</v>
      </c>
      <c r="AD241" s="197">
        <f t="shared" si="60"/>
        <v>0</v>
      </c>
    </row>
    <row r="242" spans="4:30" ht="14.1" customHeight="1">
      <c r="D242" s="195">
        <v>39</v>
      </c>
      <c r="E242" s="165">
        <f t="shared" si="49"/>
        <v>0</v>
      </c>
      <c r="F242" s="165">
        <f t="shared" si="50"/>
        <v>0</v>
      </c>
      <c r="G242" s="165">
        <f t="shared" si="51"/>
        <v>0</v>
      </c>
      <c r="H242" s="165">
        <f t="shared" si="52"/>
        <v>0</v>
      </c>
      <c r="I242" s="165">
        <f t="shared" si="53"/>
        <v>0</v>
      </c>
      <c r="J242" s="197">
        <f t="shared" si="54"/>
        <v>0</v>
      </c>
      <c r="X242" s="195">
        <v>39</v>
      </c>
      <c r="Y242" s="165">
        <f t="shared" si="55"/>
        <v>0</v>
      </c>
      <c r="Z242" s="165">
        <f t="shared" si="56"/>
        <v>0</v>
      </c>
      <c r="AA242" s="165">
        <f t="shared" si="57"/>
        <v>0</v>
      </c>
      <c r="AB242" s="165">
        <f t="shared" si="58"/>
        <v>0</v>
      </c>
      <c r="AC242" s="165">
        <f t="shared" si="59"/>
        <v>0</v>
      </c>
      <c r="AD242" s="197">
        <f t="shared" si="60"/>
        <v>0</v>
      </c>
    </row>
    <row r="243" spans="4:30" ht="14.1" customHeight="1" thickBot="1">
      <c r="D243" s="196">
        <v>40</v>
      </c>
      <c r="E243" s="198">
        <f t="shared" si="49"/>
        <v>0</v>
      </c>
      <c r="F243" s="198">
        <f t="shared" si="50"/>
        <v>0</v>
      </c>
      <c r="G243" s="198">
        <f t="shared" si="51"/>
        <v>0</v>
      </c>
      <c r="H243" s="198">
        <f t="shared" si="52"/>
        <v>0</v>
      </c>
      <c r="I243" s="198">
        <f t="shared" si="53"/>
        <v>0</v>
      </c>
      <c r="J243" s="199">
        <f t="shared" si="54"/>
        <v>0</v>
      </c>
      <c r="X243" s="196">
        <v>40</v>
      </c>
      <c r="Y243" s="198">
        <f t="shared" si="55"/>
        <v>0</v>
      </c>
      <c r="Z243" s="198">
        <f t="shared" si="56"/>
        <v>0</v>
      </c>
      <c r="AA243" s="198">
        <f t="shared" si="57"/>
        <v>0</v>
      </c>
      <c r="AB243" s="198">
        <f t="shared" si="58"/>
        <v>0</v>
      </c>
      <c r="AC243" s="198">
        <f t="shared" si="59"/>
        <v>0</v>
      </c>
      <c r="AD243" s="199">
        <f t="shared" si="60"/>
        <v>0</v>
      </c>
    </row>
    <row r="245" spans="4:30" ht="14.1" customHeight="1" thickBot="1">
      <c r="D245" s="2" t="s">
        <v>91</v>
      </c>
      <c r="X245" s="2" t="s">
        <v>91</v>
      </c>
    </row>
    <row r="246" spans="4:30" ht="14.1" customHeight="1">
      <c r="D246" s="2199"/>
      <c r="E246" s="2200" t="s">
        <v>56</v>
      </c>
      <c r="F246" s="2200"/>
      <c r="G246" s="2200" t="s">
        <v>83</v>
      </c>
      <c r="H246" s="2200"/>
      <c r="I246" s="2200" t="s">
        <v>78</v>
      </c>
      <c r="J246" s="2239"/>
      <c r="X246" s="2199"/>
      <c r="Y246" s="2200" t="s">
        <v>56</v>
      </c>
      <c r="Z246" s="2200"/>
      <c r="AA246" s="2200" t="s">
        <v>83</v>
      </c>
      <c r="AB246" s="2200"/>
      <c r="AC246" s="2200" t="s">
        <v>78</v>
      </c>
      <c r="AD246" s="2239"/>
    </row>
    <row r="247" spans="4:30" ht="14.1" customHeight="1">
      <c r="D247" s="2238"/>
      <c r="E247" s="21" t="s">
        <v>354</v>
      </c>
      <c r="F247" s="21" t="s">
        <v>355</v>
      </c>
      <c r="G247" s="21" t="s">
        <v>354</v>
      </c>
      <c r="H247" s="21" t="s">
        <v>355</v>
      </c>
      <c r="I247" s="21" t="s">
        <v>354</v>
      </c>
      <c r="J247" s="194" t="s">
        <v>355</v>
      </c>
      <c r="X247" s="2238"/>
      <c r="Y247" s="21" t="s">
        <v>354</v>
      </c>
      <c r="Z247" s="21" t="s">
        <v>355</v>
      </c>
      <c r="AA247" s="21" t="s">
        <v>354</v>
      </c>
      <c r="AB247" s="21" t="s">
        <v>355</v>
      </c>
      <c r="AC247" s="21" t="s">
        <v>354</v>
      </c>
      <c r="AD247" s="194" t="s">
        <v>355</v>
      </c>
    </row>
    <row r="248" spans="4:30" ht="14.1" customHeight="1">
      <c r="D248" s="195">
        <v>1</v>
      </c>
      <c r="E248" s="165">
        <f t="shared" ref="E248:E287" si="61">IF($E$34&lt;&gt;"As",0,IF($E$29&lt;&gt;"歩 道",0,SUMIF($E$35,D248,$E$33)))</f>
        <v>0</v>
      </c>
      <c r="F248" s="165">
        <f t="shared" ref="F248:F287" si="62">IF($E$34&lt;&gt;"As",0,IF($E$29&lt;&gt;"車 道",0,SUMIF($E$35,D248,$E$33)))</f>
        <v>0</v>
      </c>
      <c r="G248" s="165">
        <f t="shared" ref="G248:G287" si="63">IF($E$34&lt;&gt;"Co",0,IF($E$29&lt;&gt;"歩 道",0,SUMIF($E$35,D248,$E$33)))</f>
        <v>0</v>
      </c>
      <c r="H248" s="165">
        <f t="shared" ref="H248:H287" si="64">IF($E$34&lt;&gt;"Co",0,IF($E$29&lt;&gt;"車 道",0,SUMIF($E$35,D248,$E$33)))</f>
        <v>0</v>
      </c>
      <c r="I248" s="165">
        <f t="shared" ref="I248:I287" si="65">IF($E$29&lt;&gt;"歩 道",0,SUMIF($E$38,D248,$E$33))</f>
        <v>0</v>
      </c>
      <c r="J248" s="197">
        <f t="shared" ref="J248:J287" si="66">IF($E$29&lt;&gt;"車 道",0,SUMIF($E$38,D248,$E$33))</f>
        <v>0</v>
      </c>
      <c r="X248" s="195">
        <v>1</v>
      </c>
      <c r="Y248" s="165">
        <f t="shared" ref="Y248:Y287" si="67">IF($Y$34&lt;&gt;"As",0,IF($Y$29&lt;&gt;"歩 道",0,SUMIF($Y$35,X248,$Y$33)))</f>
        <v>0</v>
      </c>
      <c r="Z248" s="165">
        <f t="shared" ref="Z248:Z287" si="68">IF($Y$34&lt;&gt;"As",0,IF($Y$29&lt;&gt;"車 道",0,SUMIF($Y$35,X248,$Y$33)))</f>
        <v>0</v>
      </c>
      <c r="AA248" s="165">
        <f t="shared" ref="AA248:AA287" si="69">IF($Y$34&lt;&gt;"Co",0,IF($Y$29&lt;&gt;"歩 道",0,SUMIF($Y$35,X248,$Y$33)))</f>
        <v>0</v>
      </c>
      <c r="AB248" s="165">
        <f t="shared" ref="AB248:AB287" si="70">IF($Y$34&lt;&gt;"Co",0,IF($Y$29&lt;&gt;"車 道",0,SUMIF($Y$35,X248,$Y$33)))</f>
        <v>0</v>
      </c>
      <c r="AC248" s="165">
        <f t="shared" ref="AC248:AC287" si="71">IF($Y$29&lt;&gt;"歩 道",0,SUMIF($Y$38,X248,$Y$33))</f>
        <v>0</v>
      </c>
      <c r="AD248" s="197">
        <f t="shared" ref="AD248:AD287" si="72">IF($Y$29&lt;&gt;"車 道",0,SUMIF($Y$38,X248,$Y$33))</f>
        <v>0</v>
      </c>
    </row>
    <row r="249" spans="4:30" ht="14.1" customHeight="1">
      <c r="D249" s="195">
        <v>2</v>
      </c>
      <c r="E249" s="165">
        <f t="shared" si="61"/>
        <v>0</v>
      </c>
      <c r="F249" s="165">
        <f t="shared" si="62"/>
        <v>0</v>
      </c>
      <c r="G249" s="165">
        <f t="shared" si="63"/>
        <v>0</v>
      </c>
      <c r="H249" s="165">
        <f t="shared" si="64"/>
        <v>0</v>
      </c>
      <c r="I249" s="165">
        <f t="shared" si="65"/>
        <v>0</v>
      </c>
      <c r="J249" s="197">
        <f t="shared" si="66"/>
        <v>0</v>
      </c>
      <c r="X249" s="195">
        <v>2</v>
      </c>
      <c r="Y249" s="165">
        <f t="shared" si="67"/>
        <v>0</v>
      </c>
      <c r="Z249" s="165">
        <f t="shared" si="68"/>
        <v>0</v>
      </c>
      <c r="AA249" s="165">
        <f t="shared" si="69"/>
        <v>0</v>
      </c>
      <c r="AB249" s="165">
        <f t="shared" si="70"/>
        <v>0</v>
      </c>
      <c r="AC249" s="165">
        <f t="shared" si="71"/>
        <v>0</v>
      </c>
      <c r="AD249" s="197">
        <f t="shared" si="72"/>
        <v>0</v>
      </c>
    </row>
    <row r="250" spans="4:30" ht="14.1" customHeight="1">
      <c r="D250" s="195">
        <v>3</v>
      </c>
      <c r="E250" s="165">
        <f t="shared" si="61"/>
        <v>0</v>
      </c>
      <c r="F250" s="165">
        <f t="shared" si="62"/>
        <v>0</v>
      </c>
      <c r="G250" s="165">
        <f t="shared" si="63"/>
        <v>0</v>
      </c>
      <c r="H250" s="165">
        <f t="shared" si="64"/>
        <v>0</v>
      </c>
      <c r="I250" s="165">
        <f t="shared" si="65"/>
        <v>0</v>
      </c>
      <c r="J250" s="197">
        <f t="shared" si="66"/>
        <v>0</v>
      </c>
      <c r="X250" s="195">
        <v>3</v>
      </c>
      <c r="Y250" s="165">
        <f t="shared" si="67"/>
        <v>0</v>
      </c>
      <c r="Z250" s="165">
        <f t="shared" si="68"/>
        <v>0</v>
      </c>
      <c r="AA250" s="165">
        <f t="shared" si="69"/>
        <v>0</v>
      </c>
      <c r="AB250" s="165">
        <f t="shared" si="70"/>
        <v>0</v>
      </c>
      <c r="AC250" s="165">
        <f t="shared" si="71"/>
        <v>0</v>
      </c>
      <c r="AD250" s="197">
        <f t="shared" si="72"/>
        <v>0</v>
      </c>
    </row>
    <row r="251" spans="4:30" ht="14.1" customHeight="1">
      <c r="D251" s="195">
        <v>4</v>
      </c>
      <c r="E251" s="165">
        <f t="shared" si="61"/>
        <v>0</v>
      </c>
      <c r="F251" s="165">
        <f t="shared" si="62"/>
        <v>0</v>
      </c>
      <c r="G251" s="165">
        <f t="shared" si="63"/>
        <v>0</v>
      </c>
      <c r="H251" s="165">
        <f t="shared" si="64"/>
        <v>0</v>
      </c>
      <c r="I251" s="165">
        <f t="shared" si="65"/>
        <v>0</v>
      </c>
      <c r="J251" s="197">
        <f t="shared" si="66"/>
        <v>0</v>
      </c>
      <c r="X251" s="195">
        <v>4</v>
      </c>
      <c r="Y251" s="165">
        <f t="shared" si="67"/>
        <v>0</v>
      </c>
      <c r="Z251" s="165">
        <f t="shared" si="68"/>
        <v>0</v>
      </c>
      <c r="AA251" s="165">
        <f t="shared" si="69"/>
        <v>0</v>
      </c>
      <c r="AB251" s="165">
        <f t="shared" si="70"/>
        <v>0</v>
      </c>
      <c r="AC251" s="165">
        <f t="shared" si="71"/>
        <v>0</v>
      </c>
      <c r="AD251" s="197">
        <f t="shared" si="72"/>
        <v>0</v>
      </c>
    </row>
    <row r="252" spans="4:30" ht="14.1" customHeight="1">
      <c r="D252" s="195">
        <v>5</v>
      </c>
      <c r="E252" s="165">
        <f t="shared" si="61"/>
        <v>0</v>
      </c>
      <c r="F252" s="165">
        <f t="shared" si="62"/>
        <v>0</v>
      </c>
      <c r="G252" s="165">
        <f t="shared" si="63"/>
        <v>0</v>
      </c>
      <c r="H252" s="165">
        <f t="shared" si="64"/>
        <v>0</v>
      </c>
      <c r="I252" s="165">
        <f t="shared" si="65"/>
        <v>0</v>
      </c>
      <c r="J252" s="197">
        <f t="shared" si="66"/>
        <v>0</v>
      </c>
      <c r="X252" s="195">
        <v>5</v>
      </c>
      <c r="Y252" s="165">
        <f t="shared" si="67"/>
        <v>0</v>
      </c>
      <c r="Z252" s="165">
        <f t="shared" si="68"/>
        <v>0</v>
      </c>
      <c r="AA252" s="165">
        <f t="shared" si="69"/>
        <v>0</v>
      </c>
      <c r="AB252" s="165">
        <f t="shared" si="70"/>
        <v>0</v>
      </c>
      <c r="AC252" s="165">
        <f t="shared" si="71"/>
        <v>0</v>
      </c>
      <c r="AD252" s="197">
        <f t="shared" si="72"/>
        <v>0</v>
      </c>
    </row>
    <row r="253" spans="4:30" ht="14.1" customHeight="1">
      <c r="D253" s="195">
        <v>6</v>
      </c>
      <c r="E253" s="165">
        <f t="shared" si="61"/>
        <v>0</v>
      </c>
      <c r="F253" s="165">
        <f t="shared" si="62"/>
        <v>0</v>
      </c>
      <c r="G253" s="165">
        <f t="shared" si="63"/>
        <v>0</v>
      </c>
      <c r="H253" s="165">
        <f t="shared" si="64"/>
        <v>0</v>
      </c>
      <c r="I253" s="165">
        <f t="shared" si="65"/>
        <v>0</v>
      </c>
      <c r="J253" s="197">
        <f t="shared" si="66"/>
        <v>0</v>
      </c>
      <c r="X253" s="195">
        <v>6</v>
      </c>
      <c r="Y253" s="165">
        <f t="shared" si="67"/>
        <v>0</v>
      </c>
      <c r="Z253" s="165">
        <f t="shared" si="68"/>
        <v>0</v>
      </c>
      <c r="AA253" s="165">
        <f t="shared" si="69"/>
        <v>0</v>
      </c>
      <c r="AB253" s="165">
        <f t="shared" si="70"/>
        <v>0</v>
      </c>
      <c r="AC253" s="165">
        <f t="shared" si="71"/>
        <v>0</v>
      </c>
      <c r="AD253" s="197">
        <f t="shared" si="72"/>
        <v>0</v>
      </c>
    </row>
    <row r="254" spans="4:30" ht="14.1" customHeight="1">
      <c r="D254" s="195">
        <v>7</v>
      </c>
      <c r="E254" s="165">
        <f t="shared" si="61"/>
        <v>0</v>
      </c>
      <c r="F254" s="165">
        <f t="shared" si="62"/>
        <v>0</v>
      </c>
      <c r="G254" s="165">
        <f t="shared" si="63"/>
        <v>0</v>
      </c>
      <c r="H254" s="165">
        <f t="shared" si="64"/>
        <v>0</v>
      </c>
      <c r="I254" s="165">
        <f t="shared" si="65"/>
        <v>0</v>
      </c>
      <c r="J254" s="197">
        <f t="shared" si="66"/>
        <v>0</v>
      </c>
      <c r="X254" s="195">
        <v>7</v>
      </c>
      <c r="Y254" s="165">
        <f t="shared" si="67"/>
        <v>0</v>
      </c>
      <c r="Z254" s="165">
        <f t="shared" si="68"/>
        <v>0</v>
      </c>
      <c r="AA254" s="165">
        <f t="shared" si="69"/>
        <v>0</v>
      </c>
      <c r="AB254" s="165">
        <f t="shared" si="70"/>
        <v>0</v>
      </c>
      <c r="AC254" s="165">
        <f t="shared" si="71"/>
        <v>0</v>
      </c>
      <c r="AD254" s="197">
        <f t="shared" si="72"/>
        <v>0</v>
      </c>
    </row>
    <row r="255" spans="4:30" ht="14.1" customHeight="1">
      <c r="D255" s="195">
        <v>8</v>
      </c>
      <c r="E255" s="165">
        <f t="shared" si="61"/>
        <v>0</v>
      </c>
      <c r="F255" s="165">
        <f t="shared" si="62"/>
        <v>0</v>
      </c>
      <c r="G255" s="165">
        <f t="shared" si="63"/>
        <v>0</v>
      </c>
      <c r="H255" s="165">
        <f t="shared" si="64"/>
        <v>0</v>
      </c>
      <c r="I255" s="165">
        <f t="shared" si="65"/>
        <v>0</v>
      </c>
      <c r="J255" s="197">
        <f t="shared" si="66"/>
        <v>0</v>
      </c>
      <c r="X255" s="195">
        <v>8</v>
      </c>
      <c r="Y255" s="165">
        <f t="shared" si="67"/>
        <v>0</v>
      </c>
      <c r="Z255" s="165">
        <f t="shared" si="68"/>
        <v>0</v>
      </c>
      <c r="AA255" s="165">
        <f t="shared" si="69"/>
        <v>0</v>
      </c>
      <c r="AB255" s="165">
        <f t="shared" si="70"/>
        <v>0</v>
      </c>
      <c r="AC255" s="165">
        <f t="shared" si="71"/>
        <v>0</v>
      </c>
      <c r="AD255" s="197">
        <f t="shared" si="72"/>
        <v>0</v>
      </c>
    </row>
    <row r="256" spans="4:30" ht="14.1" customHeight="1">
      <c r="D256" s="195">
        <v>9</v>
      </c>
      <c r="E256" s="165">
        <f t="shared" si="61"/>
        <v>0</v>
      </c>
      <c r="F256" s="165">
        <f t="shared" si="62"/>
        <v>0</v>
      </c>
      <c r="G256" s="165">
        <f t="shared" si="63"/>
        <v>0</v>
      </c>
      <c r="H256" s="165">
        <f t="shared" si="64"/>
        <v>0</v>
      </c>
      <c r="I256" s="165">
        <f t="shared" si="65"/>
        <v>0</v>
      </c>
      <c r="J256" s="197">
        <f t="shared" si="66"/>
        <v>0</v>
      </c>
      <c r="X256" s="195">
        <v>9</v>
      </c>
      <c r="Y256" s="165">
        <f t="shared" si="67"/>
        <v>0</v>
      </c>
      <c r="Z256" s="165">
        <f t="shared" si="68"/>
        <v>0</v>
      </c>
      <c r="AA256" s="165">
        <f t="shared" si="69"/>
        <v>0</v>
      </c>
      <c r="AB256" s="165">
        <f t="shared" si="70"/>
        <v>0</v>
      </c>
      <c r="AC256" s="165">
        <f t="shared" si="71"/>
        <v>0</v>
      </c>
      <c r="AD256" s="197">
        <f t="shared" si="72"/>
        <v>0</v>
      </c>
    </row>
    <row r="257" spans="4:30" ht="14.1" customHeight="1">
      <c r="D257" s="195">
        <v>10</v>
      </c>
      <c r="E257" s="165">
        <f t="shared" si="61"/>
        <v>0</v>
      </c>
      <c r="F257" s="165">
        <f t="shared" si="62"/>
        <v>0</v>
      </c>
      <c r="G257" s="165">
        <f t="shared" si="63"/>
        <v>0</v>
      </c>
      <c r="H257" s="165">
        <f t="shared" si="64"/>
        <v>0</v>
      </c>
      <c r="I257" s="165">
        <f t="shared" si="65"/>
        <v>0</v>
      </c>
      <c r="J257" s="197">
        <f t="shared" si="66"/>
        <v>0</v>
      </c>
      <c r="X257" s="195">
        <v>10</v>
      </c>
      <c r="Y257" s="165">
        <f t="shared" si="67"/>
        <v>0</v>
      </c>
      <c r="Z257" s="165">
        <f t="shared" si="68"/>
        <v>0</v>
      </c>
      <c r="AA257" s="165">
        <f t="shared" si="69"/>
        <v>0</v>
      </c>
      <c r="AB257" s="165">
        <f t="shared" si="70"/>
        <v>0</v>
      </c>
      <c r="AC257" s="165">
        <f t="shared" si="71"/>
        <v>0</v>
      </c>
      <c r="AD257" s="197">
        <f t="shared" si="72"/>
        <v>0</v>
      </c>
    </row>
    <row r="258" spans="4:30" ht="14.1" customHeight="1">
      <c r="D258" s="195">
        <v>11</v>
      </c>
      <c r="E258" s="165">
        <f t="shared" si="61"/>
        <v>0</v>
      </c>
      <c r="F258" s="165">
        <f t="shared" si="62"/>
        <v>0</v>
      </c>
      <c r="G258" s="165">
        <f t="shared" si="63"/>
        <v>0</v>
      </c>
      <c r="H258" s="165">
        <f t="shared" si="64"/>
        <v>0</v>
      </c>
      <c r="I258" s="165">
        <f t="shared" si="65"/>
        <v>0</v>
      </c>
      <c r="J258" s="197">
        <f t="shared" si="66"/>
        <v>0</v>
      </c>
      <c r="X258" s="195">
        <v>11</v>
      </c>
      <c r="Y258" s="165">
        <f t="shared" si="67"/>
        <v>0</v>
      </c>
      <c r="Z258" s="165">
        <f t="shared" si="68"/>
        <v>0</v>
      </c>
      <c r="AA258" s="165">
        <f t="shared" si="69"/>
        <v>0</v>
      </c>
      <c r="AB258" s="165">
        <f t="shared" si="70"/>
        <v>0</v>
      </c>
      <c r="AC258" s="165">
        <f t="shared" si="71"/>
        <v>0</v>
      </c>
      <c r="AD258" s="197">
        <f t="shared" si="72"/>
        <v>0</v>
      </c>
    </row>
    <row r="259" spans="4:30" ht="14.1" customHeight="1">
      <c r="D259" s="195">
        <v>12</v>
      </c>
      <c r="E259" s="165">
        <f t="shared" si="61"/>
        <v>0</v>
      </c>
      <c r="F259" s="165">
        <f t="shared" si="62"/>
        <v>0</v>
      </c>
      <c r="G259" s="165">
        <f t="shared" si="63"/>
        <v>0</v>
      </c>
      <c r="H259" s="165">
        <f t="shared" si="64"/>
        <v>0</v>
      </c>
      <c r="I259" s="165">
        <f t="shared" si="65"/>
        <v>0</v>
      </c>
      <c r="J259" s="197">
        <f t="shared" si="66"/>
        <v>0</v>
      </c>
      <c r="X259" s="195">
        <v>12</v>
      </c>
      <c r="Y259" s="165">
        <f t="shared" si="67"/>
        <v>0</v>
      </c>
      <c r="Z259" s="165">
        <f t="shared" si="68"/>
        <v>0</v>
      </c>
      <c r="AA259" s="165">
        <f t="shared" si="69"/>
        <v>0</v>
      </c>
      <c r="AB259" s="165">
        <f t="shared" si="70"/>
        <v>0</v>
      </c>
      <c r="AC259" s="165">
        <f t="shared" si="71"/>
        <v>0</v>
      </c>
      <c r="AD259" s="197">
        <f t="shared" si="72"/>
        <v>0</v>
      </c>
    </row>
    <row r="260" spans="4:30" ht="14.1" customHeight="1">
      <c r="D260" s="195">
        <v>13</v>
      </c>
      <c r="E260" s="165">
        <f t="shared" si="61"/>
        <v>0</v>
      </c>
      <c r="F260" s="165">
        <f t="shared" si="62"/>
        <v>0</v>
      </c>
      <c r="G260" s="165">
        <f t="shared" si="63"/>
        <v>0</v>
      </c>
      <c r="H260" s="165">
        <f t="shared" si="64"/>
        <v>0</v>
      </c>
      <c r="I260" s="165">
        <f t="shared" si="65"/>
        <v>0</v>
      </c>
      <c r="J260" s="197">
        <f t="shared" si="66"/>
        <v>0</v>
      </c>
      <c r="X260" s="195">
        <v>13</v>
      </c>
      <c r="Y260" s="165">
        <f t="shared" si="67"/>
        <v>0</v>
      </c>
      <c r="Z260" s="165">
        <f t="shared" si="68"/>
        <v>0</v>
      </c>
      <c r="AA260" s="165">
        <f t="shared" si="69"/>
        <v>0</v>
      </c>
      <c r="AB260" s="165">
        <f t="shared" si="70"/>
        <v>0</v>
      </c>
      <c r="AC260" s="165">
        <f t="shared" si="71"/>
        <v>0</v>
      </c>
      <c r="AD260" s="197">
        <f t="shared" si="72"/>
        <v>0</v>
      </c>
    </row>
    <row r="261" spans="4:30" ht="14.1" customHeight="1">
      <c r="D261" s="195">
        <v>14</v>
      </c>
      <c r="E261" s="165">
        <f t="shared" si="61"/>
        <v>0</v>
      </c>
      <c r="F261" s="165">
        <f t="shared" si="62"/>
        <v>0</v>
      </c>
      <c r="G261" s="165">
        <f t="shared" si="63"/>
        <v>0</v>
      </c>
      <c r="H261" s="165">
        <f t="shared" si="64"/>
        <v>0</v>
      </c>
      <c r="I261" s="165">
        <f t="shared" si="65"/>
        <v>0</v>
      </c>
      <c r="J261" s="197">
        <f t="shared" si="66"/>
        <v>0</v>
      </c>
      <c r="X261" s="195">
        <v>14</v>
      </c>
      <c r="Y261" s="165">
        <f t="shared" si="67"/>
        <v>0</v>
      </c>
      <c r="Z261" s="165">
        <f t="shared" si="68"/>
        <v>0</v>
      </c>
      <c r="AA261" s="165">
        <f t="shared" si="69"/>
        <v>0</v>
      </c>
      <c r="AB261" s="165">
        <f t="shared" si="70"/>
        <v>0</v>
      </c>
      <c r="AC261" s="165">
        <f t="shared" si="71"/>
        <v>0</v>
      </c>
      <c r="AD261" s="197">
        <f t="shared" si="72"/>
        <v>0</v>
      </c>
    </row>
    <row r="262" spans="4:30" ht="14.1" customHeight="1">
      <c r="D262" s="195">
        <v>15</v>
      </c>
      <c r="E262" s="165">
        <f t="shared" si="61"/>
        <v>0</v>
      </c>
      <c r="F262" s="165">
        <f t="shared" si="62"/>
        <v>0</v>
      </c>
      <c r="G262" s="165">
        <f t="shared" si="63"/>
        <v>0</v>
      </c>
      <c r="H262" s="165">
        <f t="shared" si="64"/>
        <v>0</v>
      </c>
      <c r="I262" s="165">
        <f t="shared" si="65"/>
        <v>0</v>
      </c>
      <c r="J262" s="197">
        <f t="shared" si="66"/>
        <v>0</v>
      </c>
      <c r="X262" s="195">
        <v>15</v>
      </c>
      <c r="Y262" s="165">
        <f t="shared" si="67"/>
        <v>0</v>
      </c>
      <c r="Z262" s="165">
        <f t="shared" si="68"/>
        <v>0</v>
      </c>
      <c r="AA262" s="165">
        <f t="shared" si="69"/>
        <v>0</v>
      </c>
      <c r="AB262" s="165">
        <f t="shared" si="70"/>
        <v>0</v>
      </c>
      <c r="AC262" s="165">
        <f t="shared" si="71"/>
        <v>0</v>
      </c>
      <c r="AD262" s="197">
        <f t="shared" si="72"/>
        <v>0</v>
      </c>
    </row>
    <row r="263" spans="4:30" ht="14.1" customHeight="1">
      <c r="D263" s="195">
        <v>16</v>
      </c>
      <c r="E263" s="165">
        <f t="shared" si="61"/>
        <v>0</v>
      </c>
      <c r="F263" s="165">
        <f t="shared" si="62"/>
        <v>0</v>
      </c>
      <c r="G263" s="165">
        <f t="shared" si="63"/>
        <v>0</v>
      </c>
      <c r="H263" s="165">
        <f t="shared" si="64"/>
        <v>0</v>
      </c>
      <c r="I263" s="165">
        <f t="shared" si="65"/>
        <v>0</v>
      </c>
      <c r="J263" s="197">
        <f t="shared" si="66"/>
        <v>0</v>
      </c>
      <c r="X263" s="195">
        <v>16</v>
      </c>
      <c r="Y263" s="165">
        <f t="shared" si="67"/>
        <v>0</v>
      </c>
      <c r="Z263" s="165">
        <f t="shared" si="68"/>
        <v>0</v>
      </c>
      <c r="AA263" s="165">
        <f t="shared" si="69"/>
        <v>0</v>
      </c>
      <c r="AB263" s="165">
        <f t="shared" si="70"/>
        <v>0</v>
      </c>
      <c r="AC263" s="165">
        <f t="shared" si="71"/>
        <v>0</v>
      </c>
      <c r="AD263" s="197">
        <f t="shared" si="72"/>
        <v>0</v>
      </c>
    </row>
    <row r="264" spans="4:30" ht="14.1" customHeight="1">
      <c r="D264" s="195">
        <v>17</v>
      </c>
      <c r="E264" s="165">
        <f t="shared" si="61"/>
        <v>0</v>
      </c>
      <c r="F264" s="165">
        <f t="shared" si="62"/>
        <v>0</v>
      </c>
      <c r="G264" s="165">
        <f t="shared" si="63"/>
        <v>0</v>
      </c>
      <c r="H264" s="165">
        <f t="shared" si="64"/>
        <v>0</v>
      </c>
      <c r="I264" s="165">
        <f t="shared" si="65"/>
        <v>0</v>
      </c>
      <c r="J264" s="197">
        <f t="shared" si="66"/>
        <v>0</v>
      </c>
      <c r="X264" s="195">
        <v>17</v>
      </c>
      <c r="Y264" s="165">
        <f t="shared" si="67"/>
        <v>0</v>
      </c>
      <c r="Z264" s="165">
        <f t="shared" si="68"/>
        <v>0</v>
      </c>
      <c r="AA264" s="165">
        <f t="shared" si="69"/>
        <v>0</v>
      </c>
      <c r="AB264" s="165">
        <f t="shared" si="70"/>
        <v>0</v>
      </c>
      <c r="AC264" s="165">
        <f t="shared" si="71"/>
        <v>0</v>
      </c>
      <c r="AD264" s="197">
        <f t="shared" si="72"/>
        <v>0</v>
      </c>
    </row>
    <row r="265" spans="4:30" ht="14.1" customHeight="1">
      <c r="D265" s="195">
        <v>18</v>
      </c>
      <c r="E265" s="165">
        <f t="shared" si="61"/>
        <v>0</v>
      </c>
      <c r="F265" s="165">
        <f t="shared" si="62"/>
        <v>0</v>
      </c>
      <c r="G265" s="165">
        <f t="shared" si="63"/>
        <v>0</v>
      </c>
      <c r="H265" s="165">
        <f t="shared" si="64"/>
        <v>0</v>
      </c>
      <c r="I265" s="165">
        <f t="shared" si="65"/>
        <v>0</v>
      </c>
      <c r="J265" s="197">
        <f t="shared" si="66"/>
        <v>0</v>
      </c>
      <c r="X265" s="195">
        <v>18</v>
      </c>
      <c r="Y265" s="165">
        <f t="shared" si="67"/>
        <v>0</v>
      </c>
      <c r="Z265" s="165">
        <f t="shared" si="68"/>
        <v>0</v>
      </c>
      <c r="AA265" s="165">
        <f t="shared" si="69"/>
        <v>0</v>
      </c>
      <c r="AB265" s="165">
        <f t="shared" si="70"/>
        <v>0</v>
      </c>
      <c r="AC265" s="165">
        <f t="shared" si="71"/>
        <v>0</v>
      </c>
      <c r="AD265" s="197">
        <f t="shared" si="72"/>
        <v>0</v>
      </c>
    </row>
    <row r="266" spans="4:30" ht="14.1" customHeight="1">
      <c r="D266" s="195">
        <v>19</v>
      </c>
      <c r="E266" s="165">
        <f t="shared" si="61"/>
        <v>0</v>
      </c>
      <c r="F266" s="165">
        <f t="shared" si="62"/>
        <v>0</v>
      </c>
      <c r="G266" s="165">
        <f t="shared" si="63"/>
        <v>0</v>
      </c>
      <c r="H266" s="165">
        <f t="shared" si="64"/>
        <v>0</v>
      </c>
      <c r="I266" s="165">
        <f t="shared" si="65"/>
        <v>0</v>
      </c>
      <c r="J266" s="197">
        <f t="shared" si="66"/>
        <v>0</v>
      </c>
      <c r="X266" s="195">
        <v>19</v>
      </c>
      <c r="Y266" s="165">
        <f t="shared" si="67"/>
        <v>0</v>
      </c>
      <c r="Z266" s="165">
        <f t="shared" si="68"/>
        <v>0</v>
      </c>
      <c r="AA266" s="165">
        <f t="shared" si="69"/>
        <v>0</v>
      </c>
      <c r="AB266" s="165">
        <f t="shared" si="70"/>
        <v>0</v>
      </c>
      <c r="AC266" s="165">
        <f t="shared" si="71"/>
        <v>0</v>
      </c>
      <c r="AD266" s="197">
        <f t="shared" si="72"/>
        <v>0</v>
      </c>
    </row>
    <row r="267" spans="4:30" ht="14.1" customHeight="1">
      <c r="D267" s="195">
        <v>20</v>
      </c>
      <c r="E267" s="165">
        <f t="shared" si="61"/>
        <v>0</v>
      </c>
      <c r="F267" s="165">
        <f t="shared" si="62"/>
        <v>0</v>
      </c>
      <c r="G267" s="165">
        <f t="shared" si="63"/>
        <v>0</v>
      </c>
      <c r="H267" s="165">
        <f t="shared" si="64"/>
        <v>0</v>
      </c>
      <c r="I267" s="165">
        <f t="shared" si="65"/>
        <v>0</v>
      </c>
      <c r="J267" s="197">
        <f t="shared" si="66"/>
        <v>0</v>
      </c>
      <c r="X267" s="195">
        <v>20</v>
      </c>
      <c r="Y267" s="165">
        <f t="shared" si="67"/>
        <v>0</v>
      </c>
      <c r="Z267" s="165">
        <f t="shared" si="68"/>
        <v>0</v>
      </c>
      <c r="AA267" s="165">
        <f t="shared" si="69"/>
        <v>0</v>
      </c>
      <c r="AB267" s="165">
        <f t="shared" si="70"/>
        <v>0</v>
      </c>
      <c r="AC267" s="165">
        <f t="shared" si="71"/>
        <v>0</v>
      </c>
      <c r="AD267" s="197">
        <f t="shared" si="72"/>
        <v>0</v>
      </c>
    </row>
    <row r="268" spans="4:30" ht="14.1" customHeight="1">
      <c r="D268" s="195">
        <v>21</v>
      </c>
      <c r="E268" s="165">
        <f t="shared" si="61"/>
        <v>0</v>
      </c>
      <c r="F268" s="165">
        <f t="shared" si="62"/>
        <v>0</v>
      </c>
      <c r="G268" s="165">
        <f t="shared" si="63"/>
        <v>0</v>
      </c>
      <c r="H268" s="165">
        <f t="shared" si="64"/>
        <v>0</v>
      </c>
      <c r="I268" s="165">
        <f t="shared" si="65"/>
        <v>0</v>
      </c>
      <c r="J268" s="197">
        <f t="shared" si="66"/>
        <v>0</v>
      </c>
      <c r="X268" s="195">
        <v>21</v>
      </c>
      <c r="Y268" s="165">
        <f t="shared" si="67"/>
        <v>0</v>
      </c>
      <c r="Z268" s="165">
        <f t="shared" si="68"/>
        <v>0</v>
      </c>
      <c r="AA268" s="165">
        <f t="shared" si="69"/>
        <v>0</v>
      </c>
      <c r="AB268" s="165">
        <f t="shared" si="70"/>
        <v>0</v>
      </c>
      <c r="AC268" s="165">
        <f t="shared" si="71"/>
        <v>0</v>
      </c>
      <c r="AD268" s="197">
        <f t="shared" si="72"/>
        <v>0</v>
      </c>
    </row>
    <row r="269" spans="4:30" ht="14.1" customHeight="1">
      <c r="D269" s="195">
        <v>22</v>
      </c>
      <c r="E269" s="165">
        <f t="shared" si="61"/>
        <v>0</v>
      </c>
      <c r="F269" s="165">
        <f t="shared" si="62"/>
        <v>0</v>
      </c>
      <c r="G269" s="165">
        <f t="shared" si="63"/>
        <v>0</v>
      </c>
      <c r="H269" s="165">
        <f t="shared" si="64"/>
        <v>0</v>
      </c>
      <c r="I269" s="165">
        <f t="shared" si="65"/>
        <v>0</v>
      </c>
      <c r="J269" s="197">
        <f t="shared" si="66"/>
        <v>0</v>
      </c>
      <c r="X269" s="195">
        <v>22</v>
      </c>
      <c r="Y269" s="165">
        <f t="shared" si="67"/>
        <v>0</v>
      </c>
      <c r="Z269" s="165">
        <f t="shared" si="68"/>
        <v>0</v>
      </c>
      <c r="AA269" s="165">
        <f t="shared" si="69"/>
        <v>0</v>
      </c>
      <c r="AB269" s="165">
        <f t="shared" si="70"/>
        <v>0</v>
      </c>
      <c r="AC269" s="165">
        <f t="shared" si="71"/>
        <v>0</v>
      </c>
      <c r="AD269" s="197">
        <f t="shared" si="72"/>
        <v>0</v>
      </c>
    </row>
    <row r="270" spans="4:30" ht="14.1" customHeight="1">
      <c r="D270" s="195">
        <v>23</v>
      </c>
      <c r="E270" s="165">
        <f t="shared" si="61"/>
        <v>0</v>
      </c>
      <c r="F270" s="165">
        <f t="shared" si="62"/>
        <v>0</v>
      </c>
      <c r="G270" s="165">
        <f t="shared" si="63"/>
        <v>0</v>
      </c>
      <c r="H270" s="165">
        <f t="shared" si="64"/>
        <v>0</v>
      </c>
      <c r="I270" s="165">
        <f t="shared" si="65"/>
        <v>0</v>
      </c>
      <c r="J270" s="197">
        <f t="shared" si="66"/>
        <v>0</v>
      </c>
      <c r="X270" s="195">
        <v>23</v>
      </c>
      <c r="Y270" s="165">
        <f t="shared" si="67"/>
        <v>0</v>
      </c>
      <c r="Z270" s="165">
        <f t="shared" si="68"/>
        <v>0</v>
      </c>
      <c r="AA270" s="165">
        <f t="shared" si="69"/>
        <v>0</v>
      </c>
      <c r="AB270" s="165">
        <f t="shared" si="70"/>
        <v>0</v>
      </c>
      <c r="AC270" s="165">
        <f t="shared" si="71"/>
        <v>0</v>
      </c>
      <c r="AD270" s="197">
        <f t="shared" si="72"/>
        <v>0</v>
      </c>
    </row>
    <row r="271" spans="4:30" ht="14.1" customHeight="1">
      <c r="D271" s="195">
        <v>24</v>
      </c>
      <c r="E271" s="165">
        <f t="shared" si="61"/>
        <v>0</v>
      </c>
      <c r="F271" s="165">
        <f t="shared" si="62"/>
        <v>0</v>
      </c>
      <c r="G271" s="165">
        <f t="shared" si="63"/>
        <v>0</v>
      </c>
      <c r="H271" s="165">
        <f t="shared" si="64"/>
        <v>0</v>
      </c>
      <c r="I271" s="165">
        <f t="shared" si="65"/>
        <v>0</v>
      </c>
      <c r="J271" s="197">
        <f t="shared" si="66"/>
        <v>0</v>
      </c>
      <c r="X271" s="195">
        <v>24</v>
      </c>
      <c r="Y271" s="165">
        <f t="shared" si="67"/>
        <v>0</v>
      </c>
      <c r="Z271" s="165">
        <f t="shared" si="68"/>
        <v>0</v>
      </c>
      <c r="AA271" s="165">
        <f t="shared" si="69"/>
        <v>0</v>
      </c>
      <c r="AB271" s="165">
        <f t="shared" si="70"/>
        <v>0</v>
      </c>
      <c r="AC271" s="165">
        <f t="shared" si="71"/>
        <v>0</v>
      </c>
      <c r="AD271" s="197">
        <f t="shared" si="72"/>
        <v>0</v>
      </c>
    </row>
    <row r="272" spans="4:30" ht="14.1" customHeight="1">
      <c r="D272" s="195">
        <v>25</v>
      </c>
      <c r="E272" s="165">
        <f t="shared" si="61"/>
        <v>0</v>
      </c>
      <c r="F272" s="165">
        <f t="shared" si="62"/>
        <v>0</v>
      </c>
      <c r="G272" s="165">
        <f t="shared" si="63"/>
        <v>0</v>
      </c>
      <c r="H272" s="165">
        <f t="shared" si="64"/>
        <v>0</v>
      </c>
      <c r="I272" s="165">
        <f t="shared" si="65"/>
        <v>0</v>
      </c>
      <c r="J272" s="197">
        <f t="shared" si="66"/>
        <v>0</v>
      </c>
      <c r="X272" s="195">
        <v>25</v>
      </c>
      <c r="Y272" s="165">
        <f t="shared" si="67"/>
        <v>0</v>
      </c>
      <c r="Z272" s="165">
        <f t="shared" si="68"/>
        <v>0</v>
      </c>
      <c r="AA272" s="165">
        <f t="shared" si="69"/>
        <v>0</v>
      </c>
      <c r="AB272" s="165">
        <f t="shared" si="70"/>
        <v>0</v>
      </c>
      <c r="AC272" s="165">
        <f t="shared" si="71"/>
        <v>0</v>
      </c>
      <c r="AD272" s="197">
        <f t="shared" si="72"/>
        <v>0</v>
      </c>
    </row>
    <row r="273" spans="4:30" ht="14.1" customHeight="1">
      <c r="D273" s="195">
        <v>26</v>
      </c>
      <c r="E273" s="165">
        <f t="shared" si="61"/>
        <v>0</v>
      </c>
      <c r="F273" s="165">
        <f t="shared" si="62"/>
        <v>0</v>
      </c>
      <c r="G273" s="165">
        <f t="shared" si="63"/>
        <v>0</v>
      </c>
      <c r="H273" s="165">
        <f t="shared" si="64"/>
        <v>0</v>
      </c>
      <c r="I273" s="165">
        <f t="shared" si="65"/>
        <v>0</v>
      </c>
      <c r="J273" s="197">
        <f t="shared" si="66"/>
        <v>0</v>
      </c>
      <c r="X273" s="195">
        <v>26</v>
      </c>
      <c r="Y273" s="165">
        <f t="shared" si="67"/>
        <v>0</v>
      </c>
      <c r="Z273" s="165">
        <f t="shared" si="68"/>
        <v>0</v>
      </c>
      <c r="AA273" s="165">
        <f t="shared" si="69"/>
        <v>0</v>
      </c>
      <c r="AB273" s="165">
        <f t="shared" si="70"/>
        <v>0</v>
      </c>
      <c r="AC273" s="165">
        <f t="shared" si="71"/>
        <v>0</v>
      </c>
      <c r="AD273" s="197">
        <f t="shared" si="72"/>
        <v>0</v>
      </c>
    </row>
    <row r="274" spans="4:30" ht="14.1" customHeight="1">
      <c r="D274" s="195">
        <v>27</v>
      </c>
      <c r="E274" s="165">
        <f t="shared" si="61"/>
        <v>0</v>
      </c>
      <c r="F274" s="165">
        <f t="shared" si="62"/>
        <v>0</v>
      </c>
      <c r="G274" s="165">
        <f t="shared" si="63"/>
        <v>0</v>
      </c>
      <c r="H274" s="165">
        <f t="shared" si="64"/>
        <v>0</v>
      </c>
      <c r="I274" s="165">
        <f t="shared" si="65"/>
        <v>0</v>
      </c>
      <c r="J274" s="197">
        <f t="shared" si="66"/>
        <v>0</v>
      </c>
      <c r="X274" s="195">
        <v>27</v>
      </c>
      <c r="Y274" s="165">
        <f t="shared" si="67"/>
        <v>0</v>
      </c>
      <c r="Z274" s="165">
        <f t="shared" si="68"/>
        <v>0</v>
      </c>
      <c r="AA274" s="165">
        <f t="shared" si="69"/>
        <v>0</v>
      </c>
      <c r="AB274" s="165">
        <f t="shared" si="70"/>
        <v>0</v>
      </c>
      <c r="AC274" s="165">
        <f t="shared" si="71"/>
        <v>0</v>
      </c>
      <c r="AD274" s="197">
        <f t="shared" si="72"/>
        <v>0</v>
      </c>
    </row>
    <row r="275" spans="4:30" ht="14.1" customHeight="1">
      <c r="D275" s="195">
        <v>28</v>
      </c>
      <c r="E275" s="165">
        <f t="shared" si="61"/>
        <v>0</v>
      </c>
      <c r="F275" s="165">
        <f t="shared" si="62"/>
        <v>0</v>
      </c>
      <c r="G275" s="165">
        <f t="shared" si="63"/>
        <v>0</v>
      </c>
      <c r="H275" s="165">
        <f t="shared" si="64"/>
        <v>0</v>
      </c>
      <c r="I275" s="165">
        <f t="shared" si="65"/>
        <v>0</v>
      </c>
      <c r="J275" s="197">
        <f t="shared" si="66"/>
        <v>0</v>
      </c>
      <c r="X275" s="195">
        <v>28</v>
      </c>
      <c r="Y275" s="165">
        <f t="shared" si="67"/>
        <v>0</v>
      </c>
      <c r="Z275" s="165">
        <f t="shared" si="68"/>
        <v>0</v>
      </c>
      <c r="AA275" s="165">
        <f t="shared" si="69"/>
        <v>0</v>
      </c>
      <c r="AB275" s="165">
        <f t="shared" si="70"/>
        <v>0</v>
      </c>
      <c r="AC275" s="165">
        <f t="shared" si="71"/>
        <v>0</v>
      </c>
      <c r="AD275" s="197">
        <f t="shared" si="72"/>
        <v>0</v>
      </c>
    </row>
    <row r="276" spans="4:30" ht="14.1" customHeight="1">
      <c r="D276" s="195">
        <v>29</v>
      </c>
      <c r="E276" s="165">
        <f t="shared" si="61"/>
        <v>0</v>
      </c>
      <c r="F276" s="165">
        <f t="shared" si="62"/>
        <v>0</v>
      </c>
      <c r="G276" s="165">
        <f t="shared" si="63"/>
        <v>0</v>
      </c>
      <c r="H276" s="165">
        <f t="shared" si="64"/>
        <v>0</v>
      </c>
      <c r="I276" s="165">
        <f t="shared" si="65"/>
        <v>0</v>
      </c>
      <c r="J276" s="197">
        <f t="shared" si="66"/>
        <v>0</v>
      </c>
      <c r="X276" s="195">
        <v>29</v>
      </c>
      <c r="Y276" s="165">
        <f t="shared" si="67"/>
        <v>0</v>
      </c>
      <c r="Z276" s="165">
        <f t="shared" si="68"/>
        <v>0</v>
      </c>
      <c r="AA276" s="165">
        <f t="shared" si="69"/>
        <v>0</v>
      </c>
      <c r="AB276" s="165">
        <f t="shared" si="70"/>
        <v>0</v>
      </c>
      <c r="AC276" s="165">
        <f t="shared" si="71"/>
        <v>0</v>
      </c>
      <c r="AD276" s="197">
        <f t="shared" si="72"/>
        <v>0</v>
      </c>
    </row>
    <row r="277" spans="4:30" ht="14.1" customHeight="1">
      <c r="D277" s="195">
        <v>30</v>
      </c>
      <c r="E277" s="165">
        <f t="shared" si="61"/>
        <v>0</v>
      </c>
      <c r="F277" s="165">
        <f t="shared" si="62"/>
        <v>0</v>
      </c>
      <c r="G277" s="165">
        <f t="shared" si="63"/>
        <v>0</v>
      </c>
      <c r="H277" s="165">
        <f t="shared" si="64"/>
        <v>0</v>
      </c>
      <c r="I277" s="165">
        <f t="shared" si="65"/>
        <v>0</v>
      </c>
      <c r="J277" s="197">
        <f t="shared" si="66"/>
        <v>0</v>
      </c>
      <c r="X277" s="195">
        <v>30</v>
      </c>
      <c r="Y277" s="165">
        <f t="shared" si="67"/>
        <v>0</v>
      </c>
      <c r="Z277" s="165">
        <f t="shared" si="68"/>
        <v>0</v>
      </c>
      <c r="AA277" s="165">
        <f t="shared" si="69"/>
        <v>0</v>
      </c>
      <c r="AB277" s="165">
        <f t="shared" si="70"/>
        <v>0</v>
      </c>
      <c r="AC277" s="165">
        <f t="shared" si="71"/>
        <v>0</v>
      </c>
      <c r="AD277" s="197">
        <f t="shared" si="72"/>
        <v>0</v>
      </c>
    </row>
    <row r="278" spans="4:30" ht="14.1" customHeight="1">
      <c r="D278" s="195">
        <v>31</v>
      </c>
      <c r="E278" s="165">
        <f t="shared" si="61"/>
        <v>0</v>
      </c>
      <c r="F278" s="165">
        <f t="shared" si="62"/>
        <v>0</v>
      </c>
      <c r="G278" s="165">
        <f t="shared" si="63"/>
        <v>0</v>
      </c>
      <c r="H278" s="165">
        <f t="shared" si="64"/>
        <v>0</v>
      </c>
      <c r="I278" s="165">
        <f t="shared" si="65"/>
        <v>0</v>
      </c>
      <c r="J278" s="197">
        <f t="shared" si="66"/>
        <v>0</v>
      </c>
      <c r="X278" s="195">
        <v>31</v>
      </c>
      <c r="Y278" s="165">
        <f t="shared" si="67"/>
        <v>0</v>
      </c>
      <c r="Z278" s="165">
        <f t="shared" si="68"/>
        <v>0</v>
      </c>
      <c r="AA278" s="165">
        <f t="shared" si="69"/>
        <v>0</v>
      </c>
      <c r="AB278" s="165">
        <f t="shared" si="70"/>
        <v>0</v>
      </c>
      <c r="AC278" s="165">
        <f t="shared" si="71"/>
        <v>0</v>
      </c>
      <c r="AD278" s="197">
        <f t="shared" si="72"/>
        <v>0</v>
      </c>
    </row>
    <row r="279" spans="4:30" ht="14.1" customHeight="1">
      <c r="D279" s="195">
        <v>32</v>
      </c>
      <c r="E279" s="165">
        <f t="shared" si="61"/>
        <v>0</v>
      </c>
      <c r="F279" s="165">
        <f t="shared" si="62"/>
        <v>0</v>
      </c>
      <c r="G279" s="165">
        <f t="shared" si="63"/>
        <v>0</v>
      </c>
      <c r="H279" s="165">
        <f t="shared" si="64"/>
        <v>0</v>
      </c>
      <c r="I279" s="165">
        <f t="shared" si="65"/>
        <v>0</v>
      </c>
      <c r="J279" s="197">
        <f t="shared" si="66"/>
        <v>0</v>
      </c>
      <c r="X279" s="195">
        <v>32</v>
      </c>
      <c r="Y279" s="165">
        <f t="shared" si="67"/>
        <v>0</v>
      </c>
      <c r="Z279" s="165">
        <f t="shared" si="68"/>
        <v>0</v>
      </c>
      <c r="AA279" s="165">
        <f t="shared" si="69"/>
        <v>0</v>
      </c>
      <c r="AB279" s="165">
        <f t="shared" si="70"/>
        <v>0</v>
      </c>
      <c r="AC279" s="165">
        <f t="shared" si="71"/>
        <v>0</v>
      </c>
      <c r="AD279" s="197">
        <f t="shared" si="72"/>
        <v>0</v>
      </c>
    </row>
    <row r="280" spans="4:30" ht="14.1" customHeight="1">
      <c r="D280" s="195">
        <v>33</v>
      </c>
      <c r="E280" s="165">
        <f t="shared" si="61"/>
        <v>0</v>
      </c>
      <c r="F280" s="165">
        <f t="shared" si="62"/>
        <v>0</v>
      </c>
      <c r="G280" s="165">
        <f t="shared" si="63"/>
        <v>0</v>
      </c>
      <c r="H280" s="165">
        <f t="shared" si="64"/>
        <v>0</v>
      </c>
      <c r="I280" s="165">
        <f t="shared" si="65"/>
        <v>0</v>
      </c>
      <c r="J280" s="197">
        <f t="shared" si="66"/>
        <v>0</v>
      </c>
      <c r="X280" s="195">
        <v>33</v>
      </c>
      <c r="Y280" s="165">
        <f t="shared" si="67"/>
        <v>0</v>
      </c>
      <c r="Z280" s="165">
        <f t="shared" si="68"/>
        <v>0</v>
      </c>
      <c r="AA280" s="165">
        <f t="shared" si="69"/>
        <v>0</v>
      </c>
      <c r="AB280" s="165">
        <f t="shared" si="70"/>
        <v>0</v>
      </c>
      <c r="AC280" s="165">
        <f t="shared" si="71"/>
        <v>0</v>
      </c>
      <c r="AD280" s="197">
        <f t="shared" si="72"/>
        <v>0</v>
      </c>
    </row>
    <row r="281" spans="4:30" ht="14.1" customHeight="1">
      <c r="D281" s="195">
        <v>34</v>
      </c>
      <c r="E281" s="165">
        <f t="shared" si="61"/>
        <v>0</v>
      </c>
      <c r="F281" s="165">
        <f t="shared" si="62"/>
        <v>0</v>
      </c>
      <c r="G281" s="165">
        <f t="shared" si="63"/>
        <v>0</v>
      </c>
      <c r="H281" s="165">
        <f t="shared" si="64"/>
        <v>0</v>
      </c>
      <c r="I281" s="165">
        <f t="shared" si="65"/>
        <v>0</v>
      </c>
      <c r="J281" s="197">
        <f t="shared" si="66"/>
        <v>0</v>
      </c>
      <c r="X281" s="195">
        <v>34</v>
      </c>
      <c r="Y281" s="165">
        <f t="shared" si="67"/>
        <v>0</v>
      </c>
      <c r="Z281" s="165">
        <f t="shared" si="68"/>
        <v>0</v>
      </c>
      <c r="AA281" s="165">
        <f t="shared" si="69"/>
        <v>0</v>
      </c>
      <c r="AB281" s="165">
        <f t="shared" si="70"/>
        <v>0</v>
      </c>
      <c r="AC281" s="165">
        <f t="shared" si="71"/>
        <v>0</v>
      </c>
      <c r="AD281" s="197">
        <f t="shared" si="72"/>
        <v>0</v>
      </c>
    </row>
    <row r="282" spans="4:30" ht="14.1" customHeight="1">
      <c r="D282" s="195">
        <v>35</v>
      </c>
      <c r="E282" s="165">
        <f t="shared" si="61"/>
        <v>0</v>
      </c>
      <c r="F282" s="165">
        <f t="shared" si="62"/>
        <v>0</v>
      </c>
      <c r="G282" s="165">
        <f t="shared" si="63"/>
        <v>0</v>
      </c>
      <c r="H282" s="165">
        <f t="shared" si="64"/>
        <v>0</v>
      </c>
      <c r="I282" s="165">
        <f t="shared" si="65"/>
        <v>0</v>
      </c>
      <c r="J282" s="197">
        <f t="shared" si="66"/>
        <v>0</v>
      </c>
      <c r="X282" s="195">
        <v>35</v>
      </c>
      <c r="Y282" s="165">
        <f t="shared" si="67"/>
        <v>0</v>
      </c>
      <c r="Z282" s="165">
        <f t="shared" si="68"/>
        <v>0</v>
      </c>
      <c r="AA282" s="165">
        <f t="shared" si="69"/>
        <v>0</v>
      </c>
      <c r="AB282" s="165">
        <f t="shared" si="70"/>
        <v>0</v>
      </c>
      <c r="AC282" s="165">
        <f t="shared" si="71"/>
        <v>0</v>
      </c>
      <c r="AD282" s="197">
        <f t="shared" si="72"/>
        <v>0</v>
      </c>
    </row>
    <row r="283" spans="4:30" ht="14.1" customHeight="1">
      <c r="D283" s="195">
        <v>36</v>
      </c>
      <c r="E283" s="165">
        <f t="shared" si="61"/>
        <v>0</v>
      </c>
      <c r="F283" s="165">
        <f t="shared" si="62"/>
        <v>0</v>
      </c>
      <c r="G283" s="165">
        <f t="shared" si="63"/>
        <v>0</v>
      </c>
      <c r="H283" s="165">
        <f t="shared" si="64"/>
        <v>0</v>
      </c>
      <c r="I283" s="165">
        <f t="shared" si="65"/>
        <v>0</v>
      </c>
      <c r="J283" s="197">
        <f t="shared" si="66"/>
        <v>0</v>
      </c>
      <c r="X283" s="195">
        <v>36</v>
      </c>
      <c r="Y283" s="165">
        <f t="shared" si="67"/>
        <v>0</v>
      </c>
      <c r="Z283" s="165">
        <f t="shared" si="68"/>
        <v>0</v>
      </c>
      <c r="AA283" s="165">
        <f t="shared" si="69"/>
        <v>0</v>
      </c>
      <c r="AB283" s="165">
        <f t="shared" si="70"/>
        <v>0</v>
      </c>
      <c r="AC283" s="165">
        <f t="shared" si="71"/>
        <v>0</v>
      </c>
      <c r="AD283" s="197">
        <f t="shared" si="72"/>
        <v>0</v>
      </c>
    </row>
    <row r="284" spans="4:30" ht="14.1" customHeight="1">
      <c r="D284" s="195">
        <v>37</v>
      </c>
      <c r="E284" s="165">
        <f t="shared" si="61"/>
        <v>0</v>
      </c>
      <c r="F284" s="165">
        <f t="shared" si="62"/>
        <v>0</v>
      </c>
      <c r="G284" s="165">
        <f t="shared" si="63"/>
        <v>0</v>
      </c>
      <c r="H284" s="165">
        <f t="shared" si="64"/>
        <v>0</v>
      </c>
      <c r="I284" s="165">
        <f t="shared" si="65"/>
        <v>0</v>
      </c>
      <c r="J284" s="197">
        <f t="shared" si="66"/>
        <v>0</v>
      </c>
      <c r="X284" s="195">
        <v>37</v>
      </c>
      <c r="Y284" s="165">
        <f t="shared" si="67"/>
        <v>0</v>
      </c>
      <c r="Z284" s="165">
        <f t="shared" si="68"/>
        <v>0</v>
      </c>
      <c r="AA284" s="165">
        <f t="shared" si="69"/>
        <v>0</v>
      </c>
      <c r="AB284" s="165">
        <f t="shared" si="70"/>
        <v>0</v>
      </c>
      <c r="AC284" s="165">
        <f t="shared" si="71"/>
        <v>0</v>
      </c>
      <c r="AD284" s="197">
        <f t="shared" si="72"/>
        <v>0</v>
      </c>
    </row>
    <row r="285" spans="4:30" ht="14.1" customHeight="1">
      <c r="D285" s="195">
        <v>38</v>
      </c>
      <c r="E285" s="165">
        <f t="shared" si="61"/>
        <v>0</v>
      </c>
      <c r="F285" s="165">
        <f t="shared" si="62"/>
        <v>0</v>
      </c>
      <c r="G285" s="165">
        <f t="shared" si="63"/>
        <v>0</v>
      </c>
      <c r="H285" s="165">
        <f t="shared" si="64"/>
        <v>0</v>
      </c>
      <c r="I285" s="165">
        <f t="shared" si="65"/>
        <v>0</v>
      </c>
      <c r="J285" s="197">
        <f t="shared" si="66"/>
        <v>0</v>
      </c>
      <c r="X285" s="195">
        <v>38</v>
      </c>
      <c r="Y285" s="165">
        <f t="shared" si="67"/>
        <v>0</v>
      </c>
      <c r="Z285" s="165">
        <f t="shared" si="68"/>
        <v>0</v>
      </c>
      <c r="AA285" s="165">
        <f t="shared" si="69"/>
        <v>0</v>
      </c>
      <c r="AB285" s="165">
        <f t="shared" si="70"/>
        <v>0</v>
      </c>
      <c r="AC285" s="165">
        <f t="shared" si="71"/>
        <v>0</v>
      </c>
      <c r="AD285" s="197">
        <f t="shared" si="72"/>
        <v>0</v>
      </c>
    </row>
    <row r="286" spans="4:30" ht="14.1" customHeight="1">
      <c r="D286" s="195">
        <v>39</v>
      </c>
      <c r="E286" s="165">
        <f t="shared" si="61"/>
        <v>0</v>
      </c>
      <c r="F286" s="165">
        <f t="shared" si="62"/>
        <v>0</v>
      </c>
      <c r="G286" s="165">
        <f t="shared" si="63"/>
        <v>0</v>
      </c>
      <c r="H286" s="165">
        <f t="shared" si="64"/>
        <v>0</v>
      </c>
      <c r="I286" s="165">
        <f t="shared" si="65"/>
        <v>0</v>
      </c>
      <c r="J286" s="197">
        <f t="shared" si="66"/>
        <v>0</v>
      </c>
      <c r="X286" s="195">
        <v>39</v>
      </c>
      <c r="Y286" s="165">
        <f t="shared" si="67"/>
        <v>0</v>
      </c>
      <c r="Z286" s="165">
        <f t="shared" si="68"/>
        <v>0</v>
      </c>
      <c r="AA286" s="165">
        <f t="shared" si="69"/>
        <v>0</v>
      </c>
      <c r="AB286" s="165">
        <f t="shared" si="70"/>
        <v>0</v>
      </c>
      <c r="AC286" s="165">
        <f t="shared" si="71"/>
        <v>0</v>
      </c>
      <c r="AD286" s="197">
        <f t="shared" si="72"/>
        <v>0</v>
      </c>
    </row>
    <row r="287" spans="4:30" ht="14.1" customHeight="1" thickBot="1">
      <c r="D287" s="196">
        <v>40</v>
      </c>
      <c r="E287" s="198">
        <f t="shared" si="61"/>
        <v>0</v>
      </c>
      <c r="F287" s="198">
        <f t="shared" si="62"/>
        <v>0</v>
      </c>
      <c r="G287" s="198">
        <f t="shared" si="63"/>
        <v>0</v>
      </c>
      <c r="H287" s="198">
        <f t="shared" si="64"/>
        <v>0</v>
      </c>
      <c r="I287" s="198">
        <f t="shared" si="65"/>
        <v>0</v>
      </c>
      <c r="J287" s="199">
        <f t="shared" si="66"/>
        <v>0</v>
      </c>
      <c r="X287" s="196">
        <v>40</v>
      </c>
      <c r="Y287" s="198">
        <f t="shared" si="67"/>
        <v>0</v>
      </c>
      <c r="Z287" s="198">
        <f t="shared" si="68"/>
        <v>0</v>
      </c>
      <c r="AA287" s="198">
        <f t="shared" si="69"/>
        <v>0</v>
      </c>
      <c r="AB287" s="198">
        <f t="shared" si="70"/>
        <v>0</v>
      </c>
      <c r="AC287" s="198">
        <f t="shared" si="71"/>
        <v>0</v>
      </c>
      <c r="AD287" s="199">
        <f t="shared" si="72"/>
        <v>0</v>
      </c>
    </row>
    <row r="289" spans="4:30" ht="14.1" customHeight="1" thickBot="1">
      <c r="D289" s="2" t="s">
        <v>92</v>
      </c>
      <c r="X289" s="2" t="s">
        <v>92</v>
      </c>
    </row>
    <row r="290" spans="4:30" ht="14.1" customHeight="1">
      <c r="D290" s="2199"/>
      <c r="E290" s="2200" t="s">
        <v>56</v>
      </c>
      <c r="F290" s="2200"/>
      <c r="G290" s="2200" t="s">
        <v>83</v>
      </c>
      <c r="H290" s="2200"/>
      <c r="I290" s="2200" t="s">
        <v>78</v>
      </c>
      <c r="J290" s="2239"/>
      <c r="X290" s="2199"/>
      <c r="Y290" s="2200" t="s">
        <v>56</v>
      </c>
      <c r="Z290" s="2200"/>
      <c r="AA290" s="2200" t="s">
        <v>83</v>
      </c>
      <c r="AB290" s="2200"/>
      <c r="AC290" s="2200" t="s">
        <v>78</v>
      </c>
      <c r="AD290" s="2239"/>
    </row>
    <row r="291" spans="4:30" ht="14.1" customHeight="1">
      <c r="D291" s="2238"/>
      <c r="E291" s="21" t="s">
        <v>354</v>
      </c>
      <c r="F291" s="21" t="s">
        <v>355</v>
      </c>
      <c r="G291" s="21" t="s">
        <v>354</v>
      </c>
      <c r="H291" s="21" t="s">
        <v>355</v>
      </c>
      <c r="I291" s="21" t="s">
        <v>354</v>
      </c>
      <c r="J291" s="194" t="s">
        <v>355</v>
      </c>
      <c r="X291" s="2238"/>
      <c r="Y291" s="21" t="s">
        <v>354</v>
      </c>
      <c r="Z291" s="21" t="s">
        <v>355</v>
      </c>
      <c r="AA291" s="21" t="s">
        <v>354</v>
      </c>
      <c r="AB291" s="21" t="s">
        <v>355</v>
      </c>
      <c r="AC291" s="21" t="s">
        <v>354</v>
      </c>
      <c r="AD291" s="194" t="s">
        <v>355</v>
      </c>
    </row>
    <row r="292" spans="4:30" ht="14.1" customHeight="1">
      <c r="D292" s="195">
        <v>1</v>
      </c>
      <c r="E292" s="165">
        <f t="shared" ref="E292:E331" si="73">IF($H$34&lt;&gt;"As",0,IF($H$29&lt;&gt;"歩 道",0,SUMIF($H$35,D292,$H$33)))</f>
        <v>0</v>
      </c>
      <c r="F292" s="165">
        <f t="shared" ref="F292:F331" si="74">IF($H$34&lt;&gt;"As",0,IF($H$29&lt;&gt;"車 道",0,SUMIF($H$35,D292,$H$33)))</f>
        <v>0</v>
      </c>
      <c r="G292" s="165">
        <f t="shared" ref="G292:G331" si="75">IF($H$34&lt;&gt;"Co",0,IF($H$29&lt;&gt;"歩 道",0,SUMIF($H$35,D292,$H$33)))</f>
        <v>0</v>
      </c>
      <c r="H292" s="165">
        <f t="shared" ref="H292:H331" si="76">IF($H$34&lt;&gt;"Co",0,IF($H$29&lt;&gt;"車 道",0,SUMIF($H$35,D292,$H$33)))</f>
        <v>0</v>
      </c>
      <c r="I292" s="165">
        <f t="shared" ref="I292:I331" si="77">IF($H$29&lt;&gt;"歩 道",0,SUMIF($H$38,D292,$H$33))</f>
        <v>0</v>
      </c>
      <c r="J292" s="197">
        <f t="shared" ref="J292:J331" si="78">IF($H$29&lt;&gt;"車 道",0,SUMIF($H$38,D292,$H$33))</f>
        <v>0</v>
      </c>
      <c r="X292" s="195">
        <v>1</v>
      </c>
      <c r="Y292" s="165">
        <f t="shared" ref="Y292:Y331" si="79">IF($AB$34&lt;&gt;"As",0,IF($AB$29&lt;&gt;"歩 道",0,SUMIF($AB$35,X292,$AB$33)))</f>
        <v>0</v>
      </c>
      <c r="Z292" s="165">
        <f t="shared" ref="Z292:Z331" si="80">IF($AB$34&lt;&gt;"As",0,IF($AB$29&lt;&gt;"車 道",0,SUMIF($AB$35,X292,$AB$33)))</f>
        <v>0</v>
      </c>
      <c r="AA292" s="165">
        <f t="shared" ref="AA292:AA331" si="81">IF($AB$34&lt;&gt;"Co",0,IF($AB$29&lt;&gt;"歩 道",0,SUMIF($AB$35,X292,$AB$33)))</f>
        <v>0</v>
      </c>
      <c r="AB292" s="165">
        <f t="shared" ref="AB292:AB331" si="82">IF($AB$34&lt;&gt;"Co",0,IF($AB$29&lt;&gt;"車 道",0,SUMIF($AB$35,X292,$AB$33)))</f>
        <v>0</v>
      </c>
      <c r="AC292" s="165">
        <f t="shared" ref="AC292:AC331" si="83">IF($AB$29&lt;&gt;"歩 道",0,SUMIF($AB$38,X292,$AB$33))</f>
        <v>0</v>
      </c>
      <c r="AD292" s="197">
        <f t="shared" ref="AD292:AD331" si="84">IF($AB$29&lt;&gt;"車 道",0,SUMIF($AB$38,X292,$AB$33))</f>
        <v>0</v>
      </c>
    </row>
    <row r="293" spans="4:30" ht="14.1" customHeight="1">
      <c r="D293" s="195">
        <v>2</v>
      </c>
      <c r="E293" s="165">
        <f t="shared" si="73"/>
        <v>0</v>
      </c>
      <c r="F293" s="165">
        <f t="shared" si="74"/>
        <v>0</v>
      </c>
      <c r="G293" s="165">
        <f t="shared" si="75"/>
        <v>0</v>
      </c>
      <c r="H293" s="165">
        <f t="shared" si="76"/>
        <v>0</v>
      </c>
      <c r="I293" s="165">
        <f t="shared" si="77"/>
        <v>0</v>
      </c>
      <c r="J293" s="197">
        <f t="shared" si="78"/>
        <v>0</v>
      </c>
      <c r="X293" s="195">
        <v>2</v>
      </c>
      <c r="Y293" s="165">
        <f t="shared" si="79"/>
        <v>0</v>
      </c>
      <c r="Z293" s="165">
        <f t="shared" si="80"/>
        <v>0</v>
      </c>
      <c r="AA293" s="165">
        <f t="shared" si="81"/>
        <v>0</v>
      </c>
      <c r="AB293" s="165">
        <f t="shared" si="82"/>
        <v>0</v>
      </c>
      <c r="AC293" s="165">
        <f t="shared" si="83"/>
        <v>0</v>
      </c>
      <c r="AD293" s="197">
        <f t="shared" si="84"/>
        <v>0</v>
      </c>
    </row>
    <row r="294" spans="4:30" ht="14.1" customHeight="1">
      <c r="D294" s="195">
        <v>3</v>
      </c>
      <c r="E294" s="165">
        <f t="shared" si="73"/>
        <v>0</v>
      </c>
      <c r="F294" s="165">
        <f t="shared" si="74"/>
        <v>0</v>
      </c>
      <c r="G294" s="165">
        <f t="shared" si="75"/>
        <v>0</v>
      </c>
      <c r="H294" s="165">
        <f t="shared" si="76"/>
        <v>0</v>
      </c>
      <c r="I294" s="165">
        <f t="shared" si="77"/>
        <v>0</v>
      </c>
      <c r="J294" s="197">
        <f t="shared" si="78"/>
        <v>0</v>
      </c>
      <c r="X294" s="195">
        <v>3</v>
      </c>
      <c r="Y294" s="165">
        <f t="shared" si="79"/>
        <v>0</v>
      </c>
      <c r="Z294" s="165">
        <f t="shared" si="80"/>
        <v>0</v>
      </c>
      <c r="AA294" s="165">
        <f t="shared" si="81"/>
        <v>0</v>
      </c>
      <c r="AB294" s="165">
        <f t="shared" si="82"/>
        <v>0</v>
      </c>
      <c r="AC294" s="165">
        <f t="shared" si="83"/>
        <v>0</v>
      </c>
      <c r="AD294" s="197">
        <f t="shared" si="84"/>
        <v>0</v>
      </c>
    </row>
    <row r="295" spans="4:30" ht="14.1" customHeight="1">
      <c r="D295" s="195">
        <v>4</v>
      </c>
      <c r="E295" s="165">
        <f t="shared" si="73"/>
        <v>0</v>
      </c>
      <c r="F295" s="165">
        <f t="shared" si="74"/>
        <v>0</v>
      </c>
      <c r="G295" s="165">
        <f t="shared" si="75"/>
        <v>0</v>
      </c>
      <c r="H295" s="165">
        <f t="shared" si="76"/>
        <v>0</v>
      </c>
      <c r="I295" s="165">
        <f t="shared" si="77"/>
        <v>0</v>
      </c>
      <c r="J295" s="197">
        <f t="shared" si="78"/>
        <v>0</v>
      </c>
      <c r="X295" s="195">
        <v>4</v>
      </c>
      <c r="Y295" s="165">
        <f t="shared" si="79"/>
        <v>0</v>
      </c>
      <c r="Z295" s="165">
        <f t="shared" si="80"/>
        <v>0</v>
      </c>
      <c r="AA295" s="165">
        <f t="shared" si="81"/>
        <v>0</v>
      </c>
      <c r="AB295" s="165">
        <f t="shared" si="82"/>
        <v>0</v>
      </c>
      <c r="AC295" s="165">
        <f t="shared" si="83"/>
        <v>0</v>
      </c>
      <c r="AD295" s="197">
        <f t="shared" si="84"/>
        <v>0</v>
      </c>
    </row>
    <row r="296" spans="4:30" ht="14.1" customHeight="1">
      <c r="D296" s="195">
        <v>5</v>
      </c>
      <c r="E296" s="165">
        <f t="shared" si="73"/>
        <v>0</v>
      </c>
      <c r="F296" s="165">
        <f t="shared" si="74"/>
        <v>0</v>
      </c>
      <c r="G296" s="165">
        <f t="shared" si="75"/>
        <v>0</v>
      </c>
      <c r="H296" s="165">
        <f t="shared" si="76"/>
        <v>0</v>
      </c>
      <c r="I296" s="165">
        <f t="shared" si="77"/>
        <v>0</v>
      </c>
      <c r="J296" s="197">
        <f t="shared" si="78"/>
        <v>0</v>
      </c>
      <c r="X296" s="195">
        <v>5</v>
      </c>
      <c r="Y296" s="165">
        <f t="shared" si="79"/>
        <v>0</v>
      </c>
      <c r="Z296" s="165">
        <f t="shared" si="80"/>
        <v>0</v>
      </c>
      <c r="AA296" s="165">
        <f t="shared" si="81"/>
        <v>0</v>
      </c>
      <c r="AB296" s="165">
        <f t="shared" si="82"/>
        <v>0</v>
      </c>
      <c r="AC296" s="165">
        <f t="shared" si="83"/>
        <v>0</v>
      </c>
      <c r="AD296" s="197">
        <f t="shared" si="84"/>
        <v>0</v>
      </c>
    </row>
    <row r="297" spans="4:30" ht="14.1" customHeight="1">
      <c r="D297" s="195">
        <v>6</v>
      </c>
      <c r="E297" s="165">
        <f t="shared" si="73"/>
        <v>0</v>
      </c>
      <c r="F297" s="165">
        <f t="shared" si="74"/>
        <v>0</v>
      </c>
      <c r="G297" s="165">
        <f t="shared" si="75"/>
        <v>0</v>
      </c>
      <c r="H297" s="165">
        <f t="shared" si="76"/>
        <v>0</v>
      </c>
      <c r="I297" s="165">
        <f t="shared" si="77"/>
        <v>0</v>
      </c>
      <c r="J297" s="197">
        <f t="shared" si="78"/>
        <v>0</v>
      </c>
      <c r="X297" s="195">
        <v>6</v>
      </c>
      <c r="Y297" s="165">
        <f t="shared" si="79"/>
        <v>0</v>
      </c>
      <c r="Z297" s="165">
        <f t="shared" si="80"/>
        <v>0</v>
      </c>
      <c r="AA297" s="165">
        <f t="shared" si="81"/>
        <v>0</v>
      </c>
      <c r="AB297" s="165">
        <f t="shared" si="82"/>
        <v>0</v>
      </c>
      <c r="AC297" s="165">
        <f t="shared" si="83"/>
        <v>0</v>
      </c>
      <c r="AD297" s="197">
        <f t="shared" si="84"/>
        <v>0</v>
      </c>
    </row>
    <row r="298" spans="4:30" ht="14.1" customHeight="1">
      <c r="D298" s="195">
        <v>7</v>
      </c>
      <c r="E298" s="165">
        <f t="shared" si="73"/>
        <v>0</v>
      </c>
      <c r="F298" s="165">
        <f t="shared" si="74"/>
        <v>0</v>
      </c>
      <c r="G298" s="165">
        <f t="shared" si="75"/>
        <v>0</v>
      </c>
      <c r="H298" s="165">
        <f t="shared" si="76"/>
        <v>0</v>
      </c>
      <c r="I298" s="165">
        <f t="shared" si="77"/>
        <v>0</v>
      </c>
      <c r="J298" s="197">
        <f t="shared" si="78"/>
        <v>0</v>
      </c>
      <c r="X298" s="195">
        <v>7</v>
      </c>
      <c r="Y298" s="165">
        <f t="shared" si="79"/>
        <v>0</v>
      </c>
      <c r="Z298" s="165">
        <f t="shared" si="80"/>
        <v>0</v>
      </c>
      <c r="AA298" s="165">
        <f t="shared" si="81"/>
        <v>0</v>
      </c>
      <c r="AB298" s="165">
        <f t="shared" si="82"/>
        <v>0</v>
      </c>
      <c r="AC298" s="165">
        <f t="shared" si="83"/>
        <v>0</v>
      </c>
      <c r="AD298" s="197">
        <f t="shared" si="84"/>
        <v>0</v>
      </c>
    </row>
    <row r="299" spans="4:30" ht="14.1" customHeight="1">
      <c r="D299" s="195">
        <v>8</v>
      </c>
      <c r="E299" s="165">
        <f t="shared" si="73"/>
        <v>0</v>
      </c>
      <c r="F299" s="165">
        <f t="shared" si="74"/>
        <v>0</v>
      </c>
      <c r="G299" s="165">
        <f t="shared" si="75"/>
        <v>0</v>
      </c>
      <c r="H299" s="165">
        <f t="shared" si="76"/>
        <v>0</v>
      </c>
      <c r="I299" s="165">
        <f t="shared" si="77"/>
        <v>0</v>
      </c>
      <c r="J299" s="197">
        <f t="shared" si="78"/>
        <v>0</v>
      </c>
      <c r="X299" s="195">
        <v>8</v>
      </c>
      <c r="Y299" s="165">
        <f t="shared" si="79"/>
        <v>0</v>
      </c>
      <c r="Z299" s="165">
        <f t="shared" si="80"/>
        <v>0</v>
      </c>
      <c r="AA299" s="165">
        <f t="shared" si="81"/>
        <v>0</v>
      </c>
      <c r="AB299" s="165">
        <f t="shared" si="82"/>
        <v>0</v>
      </c>
      <c r="AC299" s="165">
        <f t="shared" si="83"/>
        <v>0</v>
      </c>
      <c r="AD299" s="197">
        <f t="shared" si="84"/>
        <v>0</v>
      </c>
    </row>
    <row r="300" spans="4:30" ht="14.1" customHeight="1">
      <c r="D300" s="195">
        <v>9</v>
      </c>
      <c r="E300" s="165">
        <f t="shared" si="73"/>
        <v>0</v>
      </c>
      <c r="F300" s="165">
        <f t="shared" si="74"/>
        <v>0</v>
      </c>
      <c r="G300" s="165">
        <f t="shared" si="75"/>
        <v>0</v>
      </c>
      <c r="H300" s="165">
        <f t="shared" si="76"/>
        <v>0</v>
      </c>
      <c r="I300" s="165">
        <f t="shared" si="77"/>
        <v>0</v>
      </c>
      <c r="J300" s="197">
        <f t="shared" si="78"/>
        <v>0</v>
      </c>
      <c r="X300" s="195">
        <v>9</v>
      </c>
      <c r="Y300" s="165">
        <f t="shared" si="79"/>
        <v>0</v>
      </c>
      <c r="Z300" s="165">
        <f t="shared" si="80"/>
        <v>0</v>
      </c>
      <c r="AA300" s="165">
        <f t="shared" si="81"/>
        <v>0</v>
      </c>
      <c r="AB300" s="165">
        <f t="shared" si="82"/>
        <v>0</v>
      </c>
      <c r="AC300" s="165">
        <f t="shared" si="83"/>
        <v>0</v>
      </c>
      <c r="AD300" s="197">
        <f t="shared" si="84"/>
        <v>0</v>
      </c>
    </row>
    <row r="301" spans="4:30" ht="14.1" customHeight="1">
      <c r="D301" s="195">
        <v>10</v>
      </c>
      <c r="E301" s="165">
        <f t="shared" si="73"/>
        <v>0</v>
      </c>
      <c r="F301" s="165">
        <f t="shared" si="74"/>
        <v>0</v>
      </c>
      <c r="G301" s="165">
        <f t="shared" si="75"/>
        <v>0</v>
      </c>
      <c r="H301" s="165">
        <f t="shared" si="76"/>
        <v>0</v>
      </c>
      <c r="I301" s="165">
        <f t="shared" si="77"/>
        <v>0</v>
      </c>
      <c r="J301" s="197">
        <f t="shared" si="78"/>
        <v>0</v>
      </c>
      <c r="X301" s="195">
        <v>10</v>
      </c>
      <c r="Y301" s="165">
        <f t="shared" si="79"/>
        <v>0</v>
      </c>
      <c r="Z301" s="165">
        <f t="shared" si="80"/>
        <v>0</v>
      </c>
      <c r="AA301" s="165">
        <f t="shared" si="81"/>
        <v>0</v>
      </c>
      <c r="AB301" s="165">
        <f t="shared" si="82"/>
        <v>0</v>
      </c>
      <c r="AC301" s="165">
        <f t="shared" si="83"/>
        <v>0</v>
      </c>
      <c r="AD301" s="197">
        <f t="shared" si="84"/>
        <v>0</v>
      </c>
    </row>
    <row r="302" spans="4:30" ht="14.1" customHeight="1">
      <c r="D302" s="195">
        <v>11</v>
      </c>
      <c r="E302" s="165">
        <f t="shared" si="73"/>
        <v>0</v>
      </c>
      <c r="F302" s="165">
        <f t="shared" si="74"/>
        <v>0</v>
      </c>
      <c r="G302" s="165">
        <f t="shared" si="75"/>
        <v>0</v>
      </c>
      <c r="H302" s="165">
        <f t="shared" si="76"/>
        <v>0</v>
      </c>
      <c r="I302" s="165">
        <f t="shared" si="77"/>
        <v>0</v>
      </c>
      <c r="J302" s="197">
        <f t="shared" si="78"/>
        <v>0</v>
      </c>
      <c r="X302" s="195">
        <v>11</v>
      </c>
      <c r="Y302" s="165">
        <f t="shared" si="79"/>
        <v>0</v>
      </c>
      <c r="Z302" s="165">
        <f t="shared" si="80"/>
        <v>0</v>
      </c>
      <c r="AA302" s="165">
        <f t="shared" si="81"/>
        <v>0</v>
      </c>
      <c r="AB302" s="165">
        <f t="shared" si="82"/>
        <v>0</v>
      </c>
      <c r="AC302" s="165">
        <f t="shared" si="83"/>
        <v>0</v>
      </c>
      <c r="AD302" s="197">
        <f t="shared" si="84"/>
        <v>0</v>
      </c>
    </row>
    <row r="303" spans="4:30" ht="14.1" customHeight="1">
      <c r="D303" s="195">
        <v>12</v>
      </c>
      <c r="E303" s="165">
        <f t="shared" si="73"/>
        <v>0</v>
      </c>
      <c r="F303" s="165">
        <f t="shared" si="74"/>
        <v>0</v>
      </c>
      <c r="G303" s="165">
        <f t="shared" si="75"/>
        <v>0</v>
      </c>
      <c r="H303" s="165">
        <f t="shared" si="76"/>
        <v>0</v>
      </c>
      <c r="I303" s="165">
        <f t="shared" si="77"/>
        <v>0</v>
      </c>
      <c r="J303" s="197">
        <f t="shared" si="78"/>
        <v>0</v>
      </c>
      <c r="X303" s="195">
        <v>12</v>
      </c>
      <c r="Y303" s="165">
        <f t="shared" si="79"/>
        <v>0</v>
      </c>
      <c r="Z303" s="165">
        <f t="shared" si="80"/>
        <v>0</v>
      </c>
      <c r="AA303" s="165">
        <f t="shared" si="81"/>
        <v>0</v>
      </c>
      <c r="AB303" s="165">
        <f t="shared" si="82"/>
        <v>0</v>
      </c>
      <c r="AC303" s="165">
        <f t="shared" si="83"/>
        <v>0</v>
      </c>
      <c r="AD303" s="197">
        <f t="shared" si="84"/>
        <v>0</v>
      </c>
    </row>
    <row r="304" spans="4:30" ht="14.1" customHeight="1">
      <c r="D304" s="195">
        <v>13</v>
      </c>
      <c r="E304" s="165">
        <f t="shared" si="73"/>
        <v>0</v>
      </c>
      <c r="F304" s="165">
        <f t="shared" si="74"/>
        <v>0</v>
      </c>
      <c r="G304" s="165">
        <f t="shared" si="75"/>
        <v>0</v>
      </c>
      <c r="H304" s="165">
        <f t="shared" si="76"/>
        <v>0</v>
      </c>
      <c r="I304" s="165">
        <f t="shared" si="77"/>
        <v>0</v>
      </c>
      <c r="J304" s="197">
        <f t="shared" si="78"/>
        <v>0</v>
      </c>
      <c r="X304" s="195">
        <v>13</v>
      </c>
      <c r="Y304" s="165">
        <f t="shared" si="79"/>
        <v>0</v>
      </c>
      <c r="Z304" s="165">
        <f t="shared" si="80"/>
        <v>0</v>
      </c>
      <c r="AA304" s="165">
        <f t="shared" si="81"/>
        <v>0</v>
      </c>
      <c r="AB304" s="165">
        <f t="shared" si="82"/>
        <v>0</v>
      </c>
      <c r="AC304" s="165">
        <f t="shared" si="83"/>
        <v>0</v>
      </c>
      <c r="AD304" s="197">
        <f t="shared" si="84"/>
        <v>0</v>
      </c>
    </row>
    <row r="305" spans="4:30" ht="14.1" customHeight="1">
      <c r="D305" s="195">
        <v>14</v>
      </c>
      <c r="E305" s="165">
        <f t="shared" si="73"/>
        <v>0</v>
      </c>
      <c r="F305" s="165">
        <f t="shared" si="74"/>
        <v>0</v>
      </c>
      <c r="G305" s="165">
        <f t="shared" si="75"/>
        <v>0</v>
      </c>
      <c r="H305" s="165">
        <f t="shared" si="76"/>
        <v>0</v>
      </c>
      <c r="I305" s="165">
        <f t="shared" si="77"/>
        <v>0</v>
      </c>
      <c r="J305" s="197">
        <f t="shared" si="78"/>
        <v>0</v>
      </c>
      <c r="X305" s="195">
        <v>14</v>
      </c>
      <c r="Y305" s="165">
        <f t="shared" si="79"/>
        <v>0</v>
      </c>
      <c r="Z305" s="165">
        <f t="shared" si="80"/>
        <v>0</v>
      </c>
      <c r="AA305" s="165">
        <f t="shared" si="81"/>
        <v>0</v>
      </c>
      <c r="AB305" s="165">
        <f t="shared" si="82"/>
        <v>0</v>
      </c>
      <c r="AC305" s="165">
        <f t="shared" si="83"/>
        <v>0</v>
      </c>
      <c r="AD305" s="197">
        <f t="shared" si="84"/>
        <v>0</v>
      </c>
    </row>
    <row r="306" spans="4:30" ht="14.1" customHeight="1">
      <c r="D306" s="195">
        <v>15</v>
      </c>
      <c r="E306" s="165">
        <f t="shared" si="73"/>
        <v>0</v>
      </c>
      <c r="F306" s="165">
        <f t="shared" si="74"/>
        <v>0</v>
      </c>
      <c r="G306" s="165">
        <f t="shared" si="75"/>
        <v>0</v>
      </c>
      <c r="H306" s="165">
        <f t="shared" si="76"/>
        <v>0</v>
      </c>
      <c r="I306" s="165">
        <f t="shared" si="77"/>
        <v>0</v>
      </c>
      <c r="J306" s="197">
        <f t="shared" si="78"/>
        <v>0</v>
      </c>
      <c r="X306" s="195">
        <v>15</v>
      </c>
      <c r="Y306" s="165">
        <f t="shared" si="79"/>
        <v>0</v>
      </c>
      <c r="Z306" s="165">
        <f t="shared" si="80"/>
        <v>0</v>
      </c>
      <c r="AA306" s="165">
        <f t="shared" si="81"/>
        <v>0</v>
      </c>
      <c r="AB306" s="165">
        <f t="shared" si="82"/>
        <v>0</v>
      </c>
      <c r="AC306" s="165">
        <f t="shared" si="83"/>
        <v>0</v>
      </c>
      <c r="AD306" s="197">
        <f t="shared" si="84"/>
        <v>0</v>
      </c>
    </row>
    <row r="307" spans="4:30" ht="14.1" customHeight="1">
      <c r="D307" s="195">
        <v>16</v>
      </c>
      <c r="E307" s="165">
        <f t="shared" si="73"/>
        <v>0</v>
      </c>
      <c r="F307" s="165">
        <f t="shared" si="74"/>
        <v>0</v>
      </c>
      <c r="G307" s="165">
        <f t="shared" si="75"/>
        <v>0</v>
      </c>
      <c r="H307" s="165">
        <f t="shared" si="76"/>
        <v>0</v>
      </c>
      <c r="I307" s="165">
        <f t="shared" si="77"/>
        <v>0</v>
      </c>
      <c r="J307" s="197">
        <f t="shared" si="78"/>
        <v>0</v>
      </c>
      <c r="X307" s="195">
        <v>16</v>
      </c>
      <c r="Y307" s="165">
        <f t="shared" si="79"/>
        <v>0</v>
      </c>
      <c r="Z307" s="165">
        <f t="shared" si="80"/>
        <v>0</v>
      </c>
      <c r="AA307" s="165">
        <f t="shared" si="81"/>
        <v>0</v>
      </c>
      <c r="AB307" s="165">
        <f t="shared" si="82"/>
        <v>0</v>
      </c>
      <c r="AC307" s="165">
        <f t="shared" si="83"/>
        <v>0</v>
      </c>
      <c r="AD307" s="197">
        <f t="shared" si="84"/>
        <v>0</v>
      </c>
    </row>
    <row r="308" spans="4:30" ht="14.1" customHeight="1">
      <c r="D308" s="195">
        <v>17</v>
      </c>
      <c r="E308" s="165">
        <f t="shared" si="73"/>
        <v>0</v>
      </c>
      <c r="F308" s="165">
        <f t="shared" si="74"/>
        <v>0</v>
      </c>
      <c r="G308" s="165">
        <f t="shared" si="75"/>
        <v>0</v>
      </c>
      <c r="H308" s="165">
        <f t="shared" si="76"/>
        <v>0</v>
      </c>
      <c r="I308" s="165">
        <f t="shared" si="77"/>
        <v>0</v>
      </c>
      <c r="J308" s="197">
        <f t="shared" si="78"/>
        <v>0</v>
      </c>
      <c r="X308" s="195">
        <v>17</v>
      </c>
      <c r="Y308" s="165">
        <f t="shared" si="79"/>
        <v>0</v>
      </c>
      <c r="Z308" s="165">
        <f t="shared" si="80"/>
        <v>0</v>
      </c>
      <c r="AA308" s="165">
        <f t="shared" si="81"/>
        <v>0</v>
      </c>
      <c r="AB308" s="165">
        <f t="shared" si="82"/>
        <v>0</v>
      </c>
      <c r="AC308" s="165">
        <f t="shared" si="83"/>
        <v>0</v>
      </c>
      <c r="AD308" s="197">
        <f t="shared" si="84"/>
        <v>0</v>
      </c>
    </row>
    <row r="309" spans="4:30" ht="14.1" customHeight="1">
      <c r="D309" s="195">
        <v>18</v>
      </c>
      <c r="E309" s="165">
        <f t="shared" si="73"/>
        <v>0</v>
      </c>
      <c r="F309" s="165">
        <f t="shared" si="74"/>
        <v>0</v>
      </c>
      <c r="G309" s="165">
        <f t="shared" si="75"/>
        <v>0</v>
      </c>
      <c r="H309" s="165">
        <f t="shared" si="76"/>
        <v>0</v>
      </c>
      <c r="I309" s="165">
        <f t="shared" si="77"/>
        <v>0</v>
      </c>
      <c r="J309" s="197">
        <f t="shared" si="78"/>
        <v>0</v>
      </c>
      <c r="X309" s="195">
        <v>18</v>
      </c>
      <c r="Y309" s="165">
        <f t="shared" si="79"/>
        <v>0</v>
      </c>
      <c r="Z309" s="165">
        <f t="shared" si="80"/>
        <v>0</v>
      </c>
      <c r="AA309" s="165">
        <f t="shared" si="81"/>
        <v>0</v>
      </c>
      <c r="AB309" s="165">
        <f t="shared" si="82"/>
        <v>0</v>
      </c>
      <c r="AC309" s="165">
        <f t="shared" si="83"/>
        <v>0</v>
      </c>
      <c r="AD309" s="197">
        <f t="shared" si="84"/>
        <v>0</v>
      </c>
    </row>
    <row r="310" spans="4:30" ht="14.1" customHeight="1">
      <c r="D310" s="195">
        <v>19</v>
      </c>
      <c r="E310" s="165">
        <f t="shared" si="73"/>
        <v>0</v>
      </c>
      <c r="F310" s="165">
        <f t="shared" si="74"/>
        <v>0</v>
      </c>
      <c r="G310" s="165">
        <f t="shared" si="75"/>
        <v>0</v>
      </c>
      <c r="H310" s="165">
        <f t="shared" si="76"/>
        <v>0</v>
      </c>
      <c r="I310" s="165">
        <f t="shared" si="77"/>
        <v>0</v>
      </c>
      <c r="J310" s="197">
        <f t="shared" si="78"/>
        <v>0</v>
      </c>
      <c r="X310" s="195">
        <v>19</v>
      </c>
      <c r="Y310" s="165">
        <f t="shared" si="79"/>
        <v>0</v>
      </c>
      <c r="Z310" s="165">
        <f t="shared" si="80"/>
        <v>0</v>
      </c>
      <c r="AA310" s="165">
        <f t="shared" si="81"/>
        <v>0</v>
      </c>
      <c r="AB310" s="165">
        <f t="shared" si="82"/>
        <v>0</v>
      </c>
      <c r="AC310" s="165">
        <f t="shared" si="83"/>
        <v>0</v>
      </c>
      <c r="AD310" s="197">
        <f t="shared" si="84"/>
        <v>0</v>
      </c>
    </row>
    <row r="311" spans="4:30" ht="14.1" customHeight="1">
      <c r="D311" s="195">
        <v>20</v>
      </c>
      <c r="E311" s="165">
        <f t="shared" si="73"/>
        <v>0</v>
      </c>
      <c r="F311" s="165">
        <f t="shared" si="74"/>
        <v>0</v>
      </c>
      <c r="G311" s="165">
        <f t="shared" si="75"/>
        <v>0</v>
      </c>
      <c r="H311" s="165">
        <f t="shared" si="76"/>
        <v>0</v>
      </c>
      <c r="I311" s="165">
        <f t="shared" si="77"/>
        <v>0</v>
      </c>
      <c r="J311" s="197">
        <f t="shared" si="78"/>
        <v>0</v>
      </c>
      <c r="X311" s="195">
        <v>20</v>
      </c>
      <c r="Y311" s="165">
        <f t="shared" si="79"/>
        <v>0</v>
      </c>
      <c r="Z311" s="165">
        <f t="shared" si="80"/>
        <v>0</v>
      </c>
      <c r="AA311" s="165">
        <f t="shared" si="81"/>
        <v>0</v>
      </c>
      <c r="AB311" s="165">
        <f t="shared" si="82"/>
        <v>0</v>
      </c>
      <c r="AC311" s="165">
        <f t="shared" si="83"/>
        <v>0</v>
      </c>
      <c r="AD311" s="197">
        <f t="shared" si="84"/>
        <v>0</v>
      </c>
    </row>
    <row r="312" spans="4:30" ht="14.1" customHeight="1">
      <c r="D312" s="195">
        <v>21</v>
      </c>
      <c r="E312" s="165">
        <f t="shared" si="73"/>
        <v>0</v>
      </c>
      <c r="F312" s="165">
        <f t="shared" si="74"/>
        <v>0</v>
      </c>
      <c r="G312" s="165">
        <f t="shared" si="75"/>
        <v>0</v>
      </c>
      <c r="H312" s="165">
        <f t="shared" si="76"/>
        <v>0</v>
      </c>
      <c r="I312" s="165">
        <f t="shared" si="77"/>
        <v>0</v>
      </c>
      <c r="J312" s="197">
        <f t="shared" si="78"/>
        <v>0</v>
      </c>
      <c r="X312" s="195">
        <v>21</v>
      </c>
      <c r="Y312" s="165">
        <f t="shared" si="79"/>
        <v>0</v>
      </c>
      <c r="Z312" s="165">
        <f t="shared" si="80"/>
        <v>0</v>
      </c>
      <c r="AA312" s="165">
        <f t="shared" si="81"/>
        <v>0</v>
      </c>
      <c r="AB312" s="165">
        <f t="shared" si="82"/>
        <v>0</v>
      </c>
      <c r="AC312" s="165">
        <f t="shared" si="83"/>
        <v>0</v>
      </c>
      <c r="AD312" s="197">
        <f t="shared" si="84"/>
        <v>0</v>
      </c>
    </row>
    <row r="313" spans="4:30" ht="14.1" customHeight="1">
      <c r="D313" s="195">
        <v>22</v>
      </c>
      <c r="E313" s="165">
        <f t="shared" si="73"/>
        <v>0</v>
      </c>
      <c r="F313" s="165">
        <f t="shared" si="74"/>
        <v>0</v>
      </c>
      <c r="G313" s="165">
        <f t="shared" si="75"/>
        <v>0</v>
      </c>
      <c r="H313" s="165">
        <f t="shared" si="76"/>
        <v>0</v>
      </c>
      <c r="I313" s="165">
        <f t="shared" si="77"/>
        <v>0</v>
      </c>
      <c r="J313" s="197">
        <f t="shared" si="78"/>
        <v>0</v>
      </c>
      <c r="X313" s="195">
        <v>22</v>
      </c>
      <c r="Y313" s="165">
        <f t="shared" si="79"/>
        <v>0</v>
      </c>
      <c r="Z313" s="165">
        <f t="shared" si="80"/>
        <v>0</v>
      </c>
      <c r="AA313" s="165">
        <f t="shared" si="81"/>
        <v>0</v>
      </c>
      <c r="AB313" s="165">
        <f t="shared" si="82"/>
        <v>0</v>
      </c>
      <c r="AC313" s="165">
        <f t="shared" si="83"/>
        <v>0</v>
      </c>
      <c r="AD313" s="197">
        <f t="shared" si="84"/>
        <v>0</v>
      </c>
    </row>
    <row r="314" spans="4:30" ht="14.1" customHeight="1">
      <c r="D314" s="195">
        <v>23</v>
      </c>
      <c r="E314" s="165">
        <f t="shared" si="73"/>
        <v>0</v>
      </c>
      <c r="F314" s="165">
        <f t="shared" si="74"/>
        <v>0</v>
      </c>
      <c r="G314" s="165">
        <f t="shared" si="75"/>
        <v>0</v>
      </c>
      <c r="H314" s="165">
        <f t="shared" si="76"/>
        <v>0</v>
      </c>
      <c r="I314" s="165">
        <f t="shared" si="77"/>
        <v>0</v>
      </c>
      <c r="J314" s="197">
        <f t="shared" si="78"/>
        <v>0</v>
      </c>
      <c r="X314" s="195">
        <v>23</v>
      </c>
      <c r="Y314" s="165">
        <f t="shared" si="79"/>
        <v>0</v>
      </c>
      <c r="Z314" s="165">
        <f t="shared" si="80"/>
        <v>0</v>
      </c>
      <c r="AA314" s="165">
        <f t="shared" si="81"/>
        <v>0</v>
      </c>
      <c r="AB314" s="165">
        <f t="shared" si="82"/>
        <v>0</v>
      </c>
      <c r="AC314" s="165">
        <f t="shared" si="83"/>
        <v>0</v>
      </c>
      <c r="AD314" s="197">
        <f t="shared" si="84"/>
        <v>0</v>
      </c>
    </row>
    <row r="315" spans="4:30" ht="14.1" customHeight="1">
      <c r="D315" s="195">
        <v>24</v>
      </c>
      <c r="E315" s="165">
        <f t="shared" si="73"/>
        <v>0</v>
      </c>
      <c r="F315" s="165">
        <f t="shared" si="74"/>
        <v>0</v>
      </c>
      <c r="G315" s="165">
        <f t="shared" si="75"/>
        <v>0</v>
      </c>
      <c r="H315" s="165">
        <f t="shared" si="76"/>
        <v>0</v>
      </c>
      <c r="I315" s="165">
        <f t="shared" si="77"/>
        <v>0</v>
      </c>
      <c r="J315" s="197">
        <f t="shared" si="78"/>
        <v>0</v>
      </c>
      <c r="X315" s="195">
        <v>24</v>
      </c>
      <c r="Y315" s="165">
        <f t="shared" si="79"/>
        <v>0</v>
      </c>
      <c r="Z315" s="165">
        <f t="shared" si="80"/>
        <v>0</v>
      </c>
      <c r="AA315" s="165">
        <f t="shared" si="81"/>
        <v>0</v>
      </c>
      <c r="AB315" s="165">
        <f t="shared" si="82"/>
        <v>0</v>
      </c>
      <c r="AC315" s="165">
        <f t="shared" si="83"/>
        <v>0</v>
      </c>
      <c r="AD315" s="197">
        <f t="shared" si="84"/>
        <v>0</v>
      </c>
    </row>
    <row r="316" spans="4:30" ht="14.1" customHeight="1">
      <c r="D316" s="195">
        <v>25</v>
      </c>
      <c r="E316" s="165">
        <f t="shared" si="73"/>
        <v>0</v>
      </c>
      <c r="F316" s="165">
        <f t="shared" si="74"/>
        <v>0</v>
      </c>
      <c r="G316" s="165">
        <f t="shared" si="75"/>
        <v>0</v>
      </c>
      <c r="H316" s="165">
        <f t="shared" si="76"/>
        <v>0</v>
      </c>
      <c r="I316" s="165">
        <f t="shared" si="77"/>
        <v>0</v>
      </c>
      <c r="J316" s="197">
        <f t="shared" si="78"/>
        <v>0</v>
      </c>
      <c r="X316" s="195">
        <v>25</v>
      </c>
      <c r="Y316" s="165">
        <f t="shared" si="79"/>
        <v>0</v>
      </c>
      <c r="Z316" s="165">
        <f t="shared" si="80"/>
        <v>0</v>
      </c>
      <c r="AA316" s="165">
        <f t="shared" si="81"/>
        <v>0</v>
      </c>
      <c r="AB316" s="165">
        <f t="shared" si="82"/>
        <v>0</v>
      </c>
      <c r="AC316" s="165">
        <f t="shared" si="83"/>
        <v>0</v>
      </c>
      <c r="AD316" s="197">
        <f t="shared" si="84"/>
        <v>0</v>
      </c>
    </row>
    <row r="317" spans="4:30" ht="14.1" customHeight="1">
      <c r="D317" s="195">
        <v>26</v>
      </c>
      <c r="E317" s="165">
        <f t="shared" si="73"/>
        <v>0</v>
      </c>
      <c r="F317" s="165">
        <f t="shared" si="74"/>
        <v>0</v>
      </c>
      <c r="G317" s="165">
        <f t="shared" si="75"/>
        <v>0</v>
      </c>
      <c r="H317" s="165">
        <f t="shared" si="76"/>
        <v>0</v>
      </c>
      <c r="I317" s="165">
        <f t="shared" si="77"/>
        <v>0</v>
      </c>
      <c r="J317" s="197">
        <f t="shared" si="78"/>
        <v>0</v>
      </c>
      <c r="X317" s="195">
        <v>26</v>
      </c>
      <c r="Y317" s="165">
        <f t="shared" si="79"/>
        <v>0</v>
      </c>
      <c r="Z317" s="165">
        <f t="shared" si="80"/>
        <v>0</v>
      </c>
      <c r="AA317" s="165">
        <f t="shared" si="81"/>
        <v>0</v>
      </c>
      <c r="AB317" s="165">
        <f t="shared" si="82"/>
        <v>0</v>
      </c>
      <c r="AC317" s="165">
        <f t="shared" si="83"/>
        <v>0</v>
      </c>
      <c r="AD317" s="197">
        <f t="shared" si="84"/>
        <v>0</v>
      </c>
    </row>
    <row r="318" spans="4:30" ht="14.1" customHeight="1">
      <c r="D318" s="195">
        <v>27</v>
      </c>
      <c r="E318" s="165">
        <f t="shared" si="73"/>
        <v>0</v>
      </c>
      <c r="F318" s="165">
        <f t="shared" si="74"/>
        <v>0</v>
      </c>
      <c r="G318" s="165">
        <f t="shared" si="75"/>
        <v>0</v>
      </c>
      <c r="H318" s="165">
        <f t="shared" si="76"/>
        <v>0</v>
      </c>
      <c r="I318" s="165">
        <f t="shared" si="77"/>
        <v>0</v>
      </c>
      <c r="J318" s="197">
        <f t="shared" si="78"/>
        <v>0</v>
      </c>
      <c r="X318" s="195">
        <v>27</v>
      </c>
      <c r="Y318" s="165">
        <f t="shared" si="79"/>
        <v>0</v>
      </c>
      <c r="Z318" s="165">
        <f t="shared" si="80"/>
        <v>0</v>
      </c>
      <c r="AA318" s="165">
        <f t="shared" si="81"/>
        <v>0</v>
      </c>
      <c r="AB318" s="165">
        <f t="shared" si="82"/>
        <v>0</v>
      </c>
      <c r="AC318" s="165">
        <f t="shared" si="83"/>
        <v>0</v>
      </c>
      <c r="AD318" s="197">
        <f t="shared" si="84"/>
        <v>0</v>
      </c>
    </row>
    <row r="319" spans="4:30" ht="14.1" customHeight="1">
      <c r="D319" s="195">
        <v>28</v>
      </c>
      <c r="E319" s="165">
        <f t="shared" si="73"/>
        <v>0</v>
      </c>
      <c r="F319" s="165">
        <f t="shared" si="74"/>
        <v>0</v>
      </c>
      <c r="G319" s="165">
        <f t="shared" si="75"/>
        <v>0</v>
      </c>
      <c r="H319" s="165">
        <f t="shared" si="76"/>
        <v>0</v>
      </c>
      <c r="I319" s="165">
        <f t="shared" si="77"/>
        <v>0</v>
      </c>
      <c r="J319" s="197">
        <f t="shared" si="78"/>
        <v>0</v>
      </c>
      <c r="X319" s="195">
        <v>28</v>
      </c>
      <c r="Y319" s="165">
        <f t="shared" si="79"/>
        <v>0</v>
      </c>
      <c r="Z319" s="165">
        <f t="shared" si="80"/>
        <v>0</v>
      </c>
      <c r="AA319" s="165">
        <f t="shared" si="81"/>
        <v>0</v>
      </c>
      <c r="AB319" s="165">
        <f t="shared" si="82"/>
        <v>0</v>
      </c>
      <c r="AC319" s="165">
        <f t="shared" si="83"/>
        <v>0</v>
      </c>
      <c r="AD319" s="197">
        <f t="shared" si="84"/>
        <v>0</v>
      </c>
    </row>
    <row r="320" spans="4:30" ht="14.1" customHeight="1">
      <c r="D320" s="195">
        <v>29</v>
      </c>
      <c r="E320" s="165">
        <f t="shared" si="73"/>
        <v>0</v>
      </c>
      <c r="F320" s="165">
        <f t="shared" si="74"/>
        <v>0</v>
      </c>
      <c r="G320" s="165">
        <f t="shared" si="75"/>
        <v>0</v>
      </c>
      <c r="H320" s="165">
        <f t="shared" si="76"/>
        <v>0</v>
      </c>
      <c r="I320" s="165">
        <f t="shared" si="77"/>
        <v>0</v>
      </c>
      <c r="J320" s="197">
        <f t="shared" si="78"/>
        <v>0</v>
      </c>
      <c r="X320" s="195">
        <v>29</v>
      </c>
      <c r="Y320" s="165">
        <f t="shared" si="79"/>
        <v>0</v>
      </c>
      <c r="Z320" s="165">
        <f t="shared" si="80"/>
        <v>0</v>
      </c>
      <c r="AA320" s="165">
        <f t="shared" si="81"/>
        <v>0</v>
      </c>
      <c r="AB320" s="165">
        <f t="shared" si="82"/>
        <v>0</v>
      </c>
      <c r="AC320" s="165">
        <f t="shared" si="83"/>
        <v>0</v>
      </c>
      <c r="AD320" s="197">
        <f t="shared" si="84"/>
        <v>0</v>
      </c>
    </row>
    <row r="321" spans="4:30" ht="14.1" customHeight="1">
      <c r="D321" s="195">
        <v>30</v>
      </c>
      <c r="E321" s="165">
        <f t="shared" si="73"/>
        <v>0</v>
      </c>
      <c r="F321" s="165">
        <f t="shared" si="74"/>
        <v>0</v>
      </c>
      <c r="G321" s="165">
        <f t="shared" si="75"/>
        <v>0</v>
      </c>
      <c r="H321" s="165">
        <f t="shared" si="76"/>
        <v>0</v>
      </c>
      <c r="I321" s="165">
        <f t="shared" si="77"/>
        <v>0</v>
      </c>
      <c r="J321" s="197">
        <f t="shared" si="78"/>
        <v>0</v>
      </c>
      <c r="X321" s="195">
        <v>30</v>
      </c>
      <c r="Y321" s="165">
        <f t="shared" si="79"/>
        <v>0</v>
      </c>
      <c r="Z321" s="165">
        <f t="shared" si="80"/>
        <v>0</v>
      </c>
      <c r="AA321" s="165">
        <f t="shared" si="81"/>
        <v>0</v>
      </c>
      <c r="AB321" s="165">
        <f t="shared" si="82"/>
        <v>0</v>
      </c>
      <c r="AC321" s="165">
        <f t="shared" si="83"/>
        <v>0</v>
      </c>
      <c r="AD321" s="197">
        <f t="shared" si="84"/>
        <v>0</v>
      </c>
    </row>
    <row r="322" spans="4:30" ht="14.1" customHeight="1">
      <c r="D322" s="195">
        <v>31</v>
      </c>
      <c r="E322" s="165">
        <f t="shared" si="73"/>
        <v>0</v>
      </c>
      <c r="F322" s="165">
        <f t="shared" si="74"/>
        <v>0</v>
      </c>
      <c r="G322" s="165">
        <f t="shared" si="75"/>
        <v>0</v>
      </c>
      <c r="H322" s="165">
        <f t="shared" si="76"/>
        <v>0</v>
      </c>
      <c r="I322" s="165">
        <f t="shared" si="77"/>
        <v>0</v>
      </c>
      <c r="J322" s="197">
        <f t="shared" si="78"/>
        <v>0</v>
      </c>
      <c r="X322" s="195">
        <v>31</v>
      </c>
      <c r="Y322" s="165">
        <f t="shared" si="79"/>
        <v>0</v>
      </c>
      <c r="Z322" s="165">
        <f t="shared" si="80"/>
        <v>0</v>
      </c>
      <c r="AA322" s="165">
        <f t="shared" si="81"/>
        <v>0</v>
      </c>
      <c r="AB322" s="165">
        <f t="shared" si="82"/>
        <v>0</v>
      </c>
      <c r="AC322" s="165">
        <f t="shared" si="83"/>
        <v>0</v>
      </c>
      <c r="AD322" s="197">
        <f t="shared" si="84"/>
        <v>0</v>
      </c>
    </row>
    <row r="323" spans="4:30" ht="14.1" customHeight="1">
      <c r="D323" s="195">
        <v>32</v>
      </c>
      <c r="E323" s="165">
        <f t="shared" si="73"/>
        <v>0</v>
      </c>
      <c r="F323" s="165">
        <f t="shared" si="74"/>
        <v>0</v>
      </c>
      <c r="G323" s="165">
        <f t="shared" si="75"/>
        <v>0</v>
      </c>
      <c r="H323" s="165">
        <f t="shared" si="76"/>
        <v>0</v>
      </c>
      <c r="I323" s="165">
        <f t="shared" si="77"/>
        <v>0</v>
      </c>
      <c r="J323" s="197">
        <f t="shared" si="78"/>
        <v>0</v>
      </c>
      <c r="X323" s="195">
        <v>32</v>
      </c>
      <c r="Y323" s="165">
        <f t="shared" si="79"/>
        <v>0</v>
      </c>
      <c r="Z323" s="165">
        <f t="shared" si="80"/>
        <v>0</v>
      </c>
      <c r="AA323" s="165">
        <f t="shared" si="81"/>
        <v>0</v>
      </c>
      <c r="AB323" s="165">
        <f t="shared" si="82"/>
        <v>0</v>
      </c>
      <c r="AC323" s="165">
        <f t="shared" si="83"/>
        <v>0</v>
      </c>
      <c r="AD323" s="197">
        <f t="shared" si="84"/>
        <v>0</v>
      </c>
    </row>
    <row r="324" spans="4:30" ht="14.1" customHeight="1">
      <c r="D324" s="195">
        <v>33</v>
      </c>
      <c r="E324" s="165">
        <f t="shared" si="73"/>
        <v>0</v>
      </c>
      <c r="F324" s="165">
        <f t="shared" si="74"/>
        <v>0</v>
      </c>
      <c r="G324" s="165">
        <f t="shared" si="75"/>
        <v>0</v>
      </c>
      <c r="H324" s="165">
        <f t="shared" si="76"/>
        <v>0</v>
      </c>
      <c r="I324" s="165">
        <f t="shared" si="77"/>
        <v>0</v>
      </c>
      <c r="J324" s="197">
        <f t="shared" si="78"/>
        <v>0</v>
      </c>
      <c r="X324" s="195">
        <v>33</v>
      </c>
      <c r="Y324" s="165">
        <f t="shared" si="79"/>
        <v>0</v>
      </c>
      <c r="Z324" s="165">
        <f t="shared" si="80"/>
        <v>0</v>
      </c>
      <c r="AA324" s="165">
        <f t="shared" si="81"/>
        <v>0</v>
      </c>
      <c r="AB324" s="165">
        <f t="shared" si="82"/>
        <v>0</v>
      </c>
      <c r="AC324" s="165">
        <f t="shared" si="83"/>
        <v>0</v>
      </c>
      <c r="AD324" s="197">
        <f t="shared" si="84"/>
        <v>0</v>
      </c>
    </row>
    <row r="325" spans="4:30" ht="14.1" customHeight="1">
      <c r="D325" s="195">
        <v>34</v>
      </c>
      <c r="E325" s="165">
        <f t="shared" si="73"/>
        <v>0</v>
      </c>
      <c r="F325" s="165">
        <f t="shared" si="74"/>
        <v>0</v>
      </c>
      <c r="G325" s="165">
        <f t="shared" si="75"/>
        <v>0</v>
      </c>
      <c r="H325" s="165">
        <f t="shared" si="76"/>
        <v>0</v>
      </c>
      <c r="I325" s="165">
        <f t="shared" si="77"/>
        <v>0</v>
      </c>
      <c r="J325" s="197">
        <f t="shared" si="78"/>
        <v>0</v>
      </c>
      <c r="X325" s="195">
        <v>34</v>
      </c>
      <c r="Y325" s="165">
        <f t="shared" si="79"/>
        <v>0</v>
      </c>
      <c r="Z325" s="165">
        <f t="shared" si="80"/>
        <v>0</v>
      </c>
      <c r="AA325" s="165">
        <f t="shared" si="81"/>
        <v>0</v>
      </c>
      <c r="AB325" s="165">
        <f t="shared" si="82"/>
        <v>0</v>
      </c>
      <c r="AC325" s="165">
        <f t="shared" si="83"/>
        <v>0</v>
      </c>
      <c r="AD325" s="197">
        <f t="shared" si="84"/>
        <v>0</v>
      </c>
    </row>
    <row r="326" spans="4:30" ht="14.1" customHeight="1">
      <c r="D326" s="195">
        <v>35</v>
      </c>
      <c r="E326" s="165">
        <f t="shared" si="73"/>
        <v>0</v>
      </c>
      <c r="F326" s="165">
        <f t="shared" si="74"/>
        <v>0</v>
      </c>
      <c r="G326" s="165">
        <f t="shared" si="75"/>
        <v>0</v>
      </c>
      <c r="H326" s="165">
        <f t="shared" si="76"/>
        <v>0</v>
      </c>
      <c r="I326" s="165">
        <f t="shared" si="77"/>
        <v>0</v>
      </c>
      <c r="J326" s="197">
        <f t="shared" si="78"/>
        <v>0</v>
      </c>
      <c r="X326" s="195">
        <v>35</v>
      </c>
      <c r="Y326" s="165">
        <f t="shared" si="79"/>
        <v>0</v>
      </c>
      <c r="Z326" s="165">
        <f t="shared" si="80"/>
        <v>0</v>
      </c>
      <c r="AA326" s="165">
        <f t="shared" si="81"/>
        <v>0</v>
      </c>
      <c r="AB326" s="165">
        <f t="shared" si="82"/>
        <v>0</v>
      </c>
      <c r="AC326" s="165">
        <f t="shared" si="83"/>
        <v>0</v>
      </c>
      <c r="AD326" s="197">
        <f t="shared" si="84"/>
        <v>0</v>
      </c>
    </row>
    <row r="327" spans="4:30" ht="14.1" customHeight="1">
      <c r="D327" s="195">
        <v>36</v>
      </c>
      <c r="E327" s="165">
        <f t="shared" si="73"/>
        <v>0</v>
      </c>
      <c r="F327" s="165">
        <f t="shared" si="74"/>
        <v>0</v>
      </c>
      <c r="G327" s="165">
        <f t="shared" si="75"/>
        <v>0</v>
      </c>
      <c r="H327" s="165">
        <f t="shared" si="76"/>
        <v>0</v>
      </c>
      <c r="I327" s="165">
        <f t="shared" si="77"/>
        <v>0</v>
      </c>
      <c r="J327" s="197">
        <f t="shared" si="78"/>
        <v>0</v>
      </c>
      <c r="X327" s="195">
        <v>36</v>
      </c>
      <c r="Y327" s="165">
        <f t="shared" si="79"/>
        <v>0</v>
      </c>
      <c r="Z327" s="165">
        <f t="shared" si="80"/>
        <v>0</v>
      </c>
      <c r="AA327" s="165">
        <f t="shared" si="81"/>
        <v>0</v>
      </c>
      <c r="AB327" s="165">
        <f t="shared" si="82"/>
        <v>0</v>
      </c>
      <c r="AC327" s="165">
        <f t="shared" si="83"/>
        <v>0</v>
      </c>
      <c r="AD327" s="197">
        <f t="shared" si="84"/>
        <v>0</v>
      </c>
    </row>
    <row r="328" spans="4:30" ht="14.1" customHeight="1">
      <c r="D328" s="195">
        <v>37</v>
      </c>
      <c r="E328" s="165">
        <f t="shared" si="73"/>
        <v>0</v>
      </c>
      <c r="F328" s="165">
        <f t="shared" si="74"/>
        <v>0</v>
      </c>
      <c r="G328" s="165">
        <f t="shared" si="75"/>
        <v>0</v>
      </c>
      <c r="H328" s="165">
        <f t="shared" si="76"/>
        <v>0</v>
      </c>
      <c r="I328" s="165">
        <f t="shared" si="77"/>
        <v>0</v>
      </c>
      <c r="J328" s="197">
        <f t="shared" si="78"/>
        <v>0</v>
      </c>
      <c r="X328" s="195">
        <v>37</v>
      </c>
      <c r="Y328" s="165">
        <f t="shared" si="79"/>
        <v>0</v>
      </c>
      <c r="Z328" s="165">
        <f t="shared" si="80"/>
        <v>0</v>
      </c>
      <c r="AA328" s="165">
        <f t="shared" si="81"/>
        <v>0</v>
      </c>
      <c r="AB328" s="165">
        <f t="shared" si="82"/>
        <v>0</v>
      </c>
      <c r="AC328" s="165">
        <f t="shared" si="83"/>
        <v>0</v>
      </c>
      <c r="AD328" s="197">
        <f t="shared" si="84"/>
        <v>0</v>
      </c>
    </row>
    <row r="329" spans="4:30" ht="14.1" customHeight="1">
      <c r="D329" s="195">
        <v>38</v>
      </c>
      <c r="E329" s="165">
        <f t="shared" si="73"/>
        <v>0</v>
      </c>
      <c r="F329" s="165">
        <f t="shared" si="74"/>
        <v>0</v>
      </c>
      <c r="G329" s="165">
        <f t="shared" si="75"/>
        <v>0</v>
      </c>
      <c r="H329" s="165">
        <f t="shared" si="76"/>
        <v>0</v>
      </c>
      <c r="I329" s="165">
        <f t="shared" si="77"/>
        <v>0</v>
      </c>
      <c r="J329" s="197">
        <f t="shared" si="78"/>
        <v>0</v>
      </c>
      <c r="X329" s="195">
        <v>38</v>
      </c>
      <c r="Y329" s="165">
        <f t="shared" si="79"/>
        <v>0</v>
      </c>
      <c r="Z329" s="165">
        <f t="shared" si="80"/>
        <v>0</v>
      </c>
      <c r="AA329" s="165">
        <f t="shared" si="81"/>
        <v>0</v>
      </c>
      <c r="AB329" s="165">
        <f t="shared" si="82"/>
        <v>0</v>
      </c>
      <c r="AC329" s="165">
        <f t="shared" si="83"/>
        <v>0</v>
      </c>
      <c r="AD329" s="197">
        <f t="shared" si="84"/>
        <v>0</v>
      </c>
    </row>
    <row r="330" spans="4:30" ht="14.1" customHeight="1">
      <c r="D330" s="195">
        <v>39</v>
      </c>
      <c r="E330" s="165">
        <f t="shared" si="73"/>
        <v>0</v>
      </c>
      <c r="F330" s="165">
        <f t="shared" si="74"/>
        <v>0</v>
      </c>
      <c r="G330" s="165">
        <f t="shared" si="75"/>
        <v>0</v>
      </c>
      <c r="H330" s="165">
        <f t="shared" si="76"/>
        <v>0</v>
      </c>
      <c r="I330" s="165">
        <f t="shared" si="77"/>
        <v>0</v>
      </c>
      <c r="J330" s="197">
        <f t="shared" si="78"/>
        <v>0</v>
      </c>
      <c r="X330" s="195">
        <v>39</v>
      </c>
      <c r="Y330" s="165">
        <f t="shared" si="79"/>
        <v>0</v>
      </c>
      <c r="Z330" s="165">
        <f t="shared" si="80"/>
        <v>0</v>
      </c>
      <c r="AA330" s="165">
        <f t="shared" si="81"/>
        <v>0</v>
      </c>
      <c r="AB330" s="165">
        <f t="shared" si="82"/>
        <v>0</v>
      </c>
      <c r="AC330" s="165">
        <f t="shared" si="83"/>
        <v>0</v>
      </c>
      <c r="AD330" s="197">
        <f t="shared" si="84"/>
        <v>0</v>
      </c>
    </row>
    <row r="331" spans="4:30" ht="14.1" customHeight="1" thickBot="1">
      <c r="D331" s="196">
        <v>40</v>
      </c>
      <c r="E331" s="198">
        <f t="shared" si="73"/>
        <v>0</v>
      </c>
      <c r="F331" s="198">
        <f t="shared" si="74"/>
        <v>0</v>
      </c>
      <c r="G331" s="198">
        <f t="shared" si="75"/>
        <v>0</v>
      </c>
      <c r="H331" s="198">
        <f t="shared" si="76"/>
        <v>0</v>
      </c>
      <c r="I331" s="198">
        <f t="shared" si="77"/>
        <v>0</v>
      </c>
      <c r="J331" s="199">
        <f t="shared" si="78"/>
        <v>0</v>
      </c>
      <c r="X331" s="196">
        <v>40</v>
      </c>
      <c r="Y331" s="198">
        <f t="shared" si="79"/>
        <v>0</v>
      </c>
      <c r="Z331" s="198">
        <f t="shared" si="80"/>
        <v>0</v>
      </c>
      <c r="AA331" s="198">
        <f t="shared" si="81"/>
        <v>0</v>
      </c>
      <c r="AB331" s="198">
        <f t="shared" si="82"/>
        <v>0</v>
      </c>
      <c r="AC331" s="198">
        <f t="shared" si="83"/>
        <v>0</v>
      </c>
      <c r="AD331" s="199">
        <f t="shared" si="84"/>
        <v>0</v>
      </c>
    </row>
    <row r="333" spans="4:30" ht="14.1" customHeight="1" thickBot="1">
      <c r="D333" s="2" t="s">
        <v>359</v>
      </c>
      <c r="X333" s="2" t="s">
        <v>359</v>
      </c>
    </row>
    <row r="334" spans="4:30" ht="14.1" customHeight="1">
      <c r="D334" s="2199"/>
      <c r="E334" s="2200" t="s">
        <v>56</v>
      </c>
      <c r="F334" s="2200"/>
      <c r="G334" s="2200" t="s">
        <v>83</v>
      </c>
      <c r="H334" s="2200"/>
      <c r="I334" s="2200" t="s">
        <v>78</v>
      </c>
      <c r="J334" s="2239"/>
      <c r="X334" s="2199"/>
      <c r="Y334" s="2200" t="s">
        <v>56</v>
      </c>
      <c r="Z334" s="2200"/>
      <c r="AA334" s="2200" t="s">
        <v>83</v>
      </c>
      <c r="AB334" s="2200"/>
      <c r="AC334" s="2200" t="s">
        <v>78</v>
      </c>
      <c r="AD334" s="2239"/>
    </row>
    <row r="335" spans="4:30" ht="14.1" customHeight="1">
      <c r="D335" s="2238"/>
      <c r="E335" s="21" t="s">
        <v>354</v>
      </c>
      <c r="F335" s="21" t="s">
        <v>355</v>
      </c>
      <c r="G335" s="21" t="s">
        <v>354</v>
      </c>
      <c r="H335" s="21" t="s">
        <v>355</v>
      </c>
      <c r="I335" s="21" t="s">
        <v>354</v>
      </c>
      <c r="J335" s="194" t="s">
        <v>355</v>
      </c>
      <c r="X335" s="2238"/>
      <c r="Y335" s="21" t="s">
        <v>354</v>
      </c>
      <c r="Z335" s="21" t="s">
        <v>355</v>
      </c>
      <c r="AA335" s="21" t="s">
        <v>354</v>
      </c>
      <c r="AB335" s="21" t="s">
        <v>355</v>
      </c>
      <c r="AC335" s="21" t="s">
        <v>354</v>
      </c>
      <c r="AD335" s="194" t="s">
        <v>355</v>
      </c>
    </row>
    <row r="336" spans="4:30" ht="14.1" customHeight="1">
      <c r="D336" s="195">
        <v>1</v>
      </c>
      <c r="E336" s="165">
        <f t="shared" ref="E336:J351" si="85">E72+E116+E160+E204+E248+E292</f>
        <v>0</v>
      </c>
      <c r="F336" s="165">
        <f t="shared" si="85"/>
        <v>0</v>
      </c>
      <c r="G336" s="165">
        <f t="shared" si="85"/>
        <v>0</v>
      </c>
      <c r="H336" s="165">
        <f t="shared" si="85"/>
        <v>0</v>
      </c>
      <c r="I336" s="165">
        <f t="shared" si="85"/>
        <v>0</v>
      </c>
      <c r="J336" s="197">
        <f t="shared" si="85"/>
        <v>0</v>
      </c>
      <c r="X336" s="195">
        <v>1</v>
      </c>
      <c r="Y336" s="165">
        <f t="shared" ref="Y336:AD351" si="86">Y72+Y116+Y160+Y204+Y248+Y292</f>
        <v>0</v>
      </c>
      <c r="Z336" s="165">
        <f t="shared" si="86"/>
        <v>0</v>
      </c>
      <c r="AA336" s="165">
        <f t="shared" si="86"/>
        <v>0</v>
      </c>
      <c r="AB336" s="165">
        <f t="shared" si="86"/>
        <v>0</v>
      </c>
      <c r="AC336" s="165">
        <f t="shared" si="86"/>
        <v>0</v>
      </c>
      <c r="AD336" s="197">
        <f t="shared" si="86"/>
        <v>0</v>
      </c>
    </row>
    <row r="337" spans="4:30" ht="14.1" customHeight="1">
      <c r="D337" s="195">
        <v>2</v>
      </c>
      <c r="E337" s="165">
        <f t="shared" si="85"/>
        <v>0</v>
      </c>
      <c r="F337" s="165">
        <f t="shared" si="85"/>
        <v>0</v>
      </c>
      <c r="G337" s="165">
        <f t="shared" si="85"/>
        <v>0</v>
      </c>
      <c r="H337" s="165">
        <f t="shared" si="85"/>
        <v>0</v>
      </c>
      <c r="I337" s="165">
        <f t="shared" si="85"/>
        <v>0</v>
      </c>
      <c r="J337" s="197">
        <f t="shared" si="85"/>
        <v>0</v>
      </c>
      <c r="X337" s="195">
        <v>2</v>
      </c>
      <c r="Y337" s="165">
        <f t="shared" si="86"/>
        <v>0</v>
      </c>
      <c r="Z337" s="165">
        <f t="shared" si="86"/>
        <v>0</v>
      </c>
      <c r="AA337" s="165">
        <f t="shared" si="86"/>
        <v>0</v>
      </c>
      <c r="AB337" s="165">
        <f t="shared" si="86"/>
        <v>0</v>
      </c>
      <c r="AC337" s="165">
        <f t="shared" si="86"/>
        <v>0</v>
      </c>
      <c r="AD337" s="197">
        <f t="shared" si="86"/>
        <v>0</v>
      </c>
    </row>
    <row r="338" spans="4:30" ht="14.1" customHeight="1">
      <c r="D338" s="195">
        <v>3</v>
      </c>
      <c r="E338" s="165">
        <f t="shared" si="85"/>
        <v>0</v>
      </c>
      <c r="F338" s="165">
        <f t="shared" si="85"/>
        <v>0</v>
      </c>
      <c r="G338" s="165">
        <f t="shared" si="85"/>
        <v>0</v>
      </c>
      <c r="H338" s="165">
        <f t="shared" si="85"/>
        <v>0</v>
      </c>
      <c r="I338" s="165">
        <f t="shared" si="85"/>
        <v>0</v>
      </c>
      <c r="J338" s="197">
        <f t="shared" si="85"/>
        <v>0</v>
      </c>
      <c r="X338" s="195">
        <v>3</v>
      </c>
      <c r="Y338" s="165">
        <f t="shared" si="86"/>
        <v>0</v>
      </c>
      <c r="Z338" s="165">
        <f t="shared" si="86"/>
        <v>0</v>
      </c>
      <c r="AA338" s="165">
        <f t="shared" si="86"/>
        <v>0</v>
      </c>
      <c r="AB338" s="165">
        <f t="shared" si="86"/>
        <v>0</v>
      </c>
      <c r="AC338" s="165">
        <f t="shared" si="86"/>
        <v>0</v>
      </c>
      <c r="AD338" s="197">
        <f t="shared" si="86"/>
        <v>0</v>
      </c>
    </row>
    <row r="339" spans="4:30" ht="14.1" customHeight="1">
      <c r="D339" s="195">
        <v>4</v>
      </c>
      <c r="E339" s="165">
        <f t="shared" si="85"/>
        <v>0</v>
      </c>
      <c r="F339" s="165">
        <f t="shared" si="85"/>
        <v>0</v>
      </c>
      <c r="G339" s="165">
        <f t="shared" si="85"/>
        <v>0</v>
      </c>
      <c r="H339" s="165">
        <f t="shared" si="85"/>
        <v>0</v>
      </c>
      <c r="I339" s="165">
        <f t="shared" si="85"/>
        <v>0</v>
      </c>
      <c r="J339" s="197">
        <f t="shared" si="85"/>
        <v>0</v>
      </c>
      <c r="X339" s="195">
        <v>4</v>
      </c>
      <c r="Y339" s="165">
        <f t="shared" si="86"/>
        <v>0</v>
      </c>
      <c r="Z339" s="165">
        <f t="shared" si="86"/>
        <v>0</v>
      </c>
      <c r="AA339" s="165">
        <f t="shared" si="86"/>
        <v>0</v>
      </c>
      <c r="AB339" s="165">
        <f t="shared" si="86"/>
        <v>0</v>
      </c>
      <c r="AC339" s="165">
        <f t="shared" si="86"/>
        <v>0</v>
      </c>
      <c r="AD339" s="197">
        <f t="shared" si="86"/>
        <v>0</v>
      </c>
    </row>
    <row r="340" spans="4:30" ht="14.1" customHeight="1">
      <c r="D340" s="195">
        <v>5</v>
      </c>
      <c r="E340" s="165">
        <f t="shared" si="85"/>
        <v>0</v>
      </c>
      <c r="F340" s="165">
        <f t="shared" si="85"/>
        <v>0</v>
      </c>
      <c r="G340" s="165">
        <f t="shared" si="85"/>
        <v>0</v>
      </c>
      <c r="H340" s="165">
        <f t="shared" si="85"/>
        <v>0</v>
      </c>
      <c r="I340" s="165">
        <f t="shared" si="85"/>
        <v>0</v>
      </c>
      <c r="J340" s="197">
        <f t="shared" si="85"/>
        <v>0</v>
      </c>
      <c r="X340" s="195">
        <v>5</v>
      </c>
      <c r="Y340" s="165">
        <f t="shared" si="86"/>
        <v>0</v>
      </c>
      <c r="Z340" s="165">
        <f t="shared" si="86"/>
        <v>0</v>
      </c>
      <c r="AA340" s="165">
        <f t="shared" si="86"/>
        <v>0</v>
      </c>
      <c r="AB340" s="165">
        <f t="shared" si="86"/>
        <v>0</v>
      </c>
      <c r="AC340" s="165">
        <f t="shared" si="86"/>
        <v>0</v>
      </c>
      <c r="AD340" s="197">
        <f t="shared" si="86"/>
        <v>0</v>
      </c>
    </row>
    <row r="341" spans="4:30" ht="14.1" customHeight="1">
      <c r="D341" s="195">
        <v>6</v>
      </c>
      <c r="E341" s="165">
        <f t="shared" si="85"/>
        <v>0</v>
      </c>
      <c r="F341" s="165">
        <f t="shared" si="85"/>
        <v>0</v>
      </c>
      <c r="G341" s="165">
        <f t="shared" si="85"/>
        <v>0</v>
      </c>
      <c r="H341" s="165">
        <f t="shared" si="85"/>
        <v>0</v>
      </c>
      <c r="I341" s="165">
        <f t="shared" si="85"/>
        <v>0</v>
      </c>
      <c r="J341" s="197">
        <f t="shared" si="85"/>
        <v>0</v>
      </c>
      <c r="X341" s="195">
        <v>6</v>
      </c>
      <c r="Y341" s="165">
        <f t="shared" si="86"/>
        <v>0</v>
      </c>
      <c r="Z341" s="165">
        <f t="shared" si="86"/>
        <v>0</v>
      </c>
      <c r="AA341" s="165">
        <f t="shared" si="86"/>
        <v>0</v>
      </c>
      <c r="AB341" s="165">
        <f t="shared" si="86"/>
        <v>0</v>
      </c>
      <c r="AC341" s="165">
        <f t="shared" si="86"/>
        <v>0</v>
      </c>
      <c r="AD341" s="197">
        <f t="shared" si="86"/>
        <v>0</v>
      </c>
    </row>
    <row r="342" spans="4:30" ht="14.1" customHeight="1">
      <c r="D342" s="195">
        <v>7</v>
      </c>
      <c r="E342" s="165">
        <f t="shared" si="85"/>
        <v>0</v>
      </c>
      <c r="F342" s="165">
        <f t="shared" si="85"/>
        <v>0</v>
      </c>
      <c r="G342" s="165">
        <f t="shared" si="85"/>
        <v>0</v>
      </c>
      <c r="H342" s="165">
        <f t="shared" si="85"/>
        <v>0</v>
      </c>
      <c r="I342" s="165">
        <f t="shared" si="85"/>
        <v>0</v>
      </c>
      <c r="J342" s="197">
        <f t="shared" si="85"/>
        <v>0</v>
      </c>
      <c r="X342" s="195">
        <v>7</v>
      </c>
      <c r="Y342" s="165">
        <f t="shared" si="86"/>
        <v>0</v>
      </c>
      <c r="Z342" s="165">
        <f t="shared" si="86"/>
        <v>0</v>
      </c>
      <c r="AA342" s="165">
        <f t="shared" si="86"/>
        <v>0</v>
      </c>
      <c r="AB342" s="165">
        <f t="shared" si="86"/>
        <v>0</v>
      </c>
      <c r="AC342" s="165">
        <f t="shared" si="86"/>
        <v>0</v>
      </c>
      <c r="AD342" s="197">
        <f t="shared" si="86"/>
        <v>0</v>
      </c>
    </row>
    <row r="343" spans="4:30" ht="14.1" customHeight="1">
      <c r="D343" s="195">
        <v>8</v>
      </c>
      <c r="E343" s="165">
        <f t="shared" si="85"/>
        <v>0</v>
      </c>
      <c r="F343" s="165">
        <f t="shared" si="85"/>
        <v>0</v>
      </c>
      <c r="G343" s="165">
        <f t="shared" si="85"/>
        <v>0</v>
      </c>
      <c r="H343" s="165">
        <f t="shared" si="85"/>
        <v>0</v>
      </c>
      <c r="I343" s="165">
        <f t="shared" si="85"/>
        <v>0</v>
      </c>
      <c r="J343" s="197">
        <f t="shared" si="85"/>
        <v>0</v>
      </c>
      <c r="X343" s="195">
        <v>8</v>
      </c>
      <c r="Y343" s="165">
        <f t="shared" si="86"/>
        <v>0</v>
      </c>
      <c r="Z343" s="165">
        <f t="shared" si="86"/>
        <v>0</v>
      </c>
      <c r="AA343" s="165">
        <f t="shared" si="86"/>
        <v>0</v>
      </c>
      <c r="AB343" s="165">
        <f t="shared" si="86"/>
        <v>0</v>
      </c>
      <c r="AC343" s="165">
        <f t="shared" si="86"/>
        <v>0</v>
      </c>
      <c r="AD343" s="197">
        <f t="shared" si="86"/>
        <v>0</v>
      </c>
    </row>
    <row r="344" spans="4:30" ht="14.1" customHeight="1">
      <c r="D344" s="195">
        <v>9</v>
      </c>
      <c r="E344" s="165">
        <f t="shared" si="85"/>
        <v>0</v>
      </c>
      <c r="F344" s="165">
        <f t="shared" si="85"/>
        <v>0</v>
      </c>
      <c r="G344" s="165">
        <f t="shared" si="85"/>
        <v>0</v>
      </c>
      <c r="H344" s="165">
        <f t="shared" si="85"/>
        <v>0</v>
      </c>
      <c r="I344" s="165">
        <f t="shared" si="85"/>
        <v>0</v>
      </c>
      <c r="J344" s="197">
        <f t="shared" si="85"/>
        <v>0</v>
      </c>
      <c r="X344" s="195">
        <v>9</v>
      </c>
      <c r="Y344" s="165">
        <f t="shared" si="86"/>
        <v>0</v>
      </c>
      <c r="Z344" s="165">
        <f t="shared" si="86"/>
        <v>0</v>
      </c>
      <c r="AA344" s="165">
        <f t="shared" si="86"/>
        <v>0</v>
      </c>
      <c r="AB344" s="165">
        <f t="shared" si="86"/>
        <v>0</v>
      </c>
      <c r="AC344" s="165">
        <f t="shared" si="86"/>
        <v>0</v>
      </c>
      <c r="AD344" s="197">
        <f t="shared" si="86"/>
        <v>0</v>
      </c>
    </row>
    <row r="345" spans="4:30" ht="14.1" customHeight="1">
      <c r="D345" s="195">
        <v>10</v>
      </c>
      <c r="E345" s="165">
        <f t="shared" si="85"/>
        <v>0</v>
      </c>
      <c r="F345" s="165">
        <f t="shared" si="85"/>
        <v>0</v>
      </c>
      <c r="G345" s="165">
        <f t="shared" si="85"/>
        <v>0</v>
      </c>
      <c r="H345" s="165">
        <f t="shared" si="85"/>
        <v>0</v>
      </c>
      <c r="I345" s="165">
        <f t="shared" si="85"/>
        <v>0</v>
      </c>
      <c r="J345" s="197">
        <f t="shared" si="85"/>
        <v>0</v>
      </c>
      <c r="X345" s="195">
        <v>10</v>
      </c>
      <c r="Y345" s="165">
        <f t="shared" si="86"/>
        <v>0</v>
      </c>
      <c r="Z345" s="165">
        <f t="shared" si="86"/>
        <v>0</v>
      </c>
      <c r="AA345" s="165">
        <f t="shared" si="86"/>
        <v>0</v>
      </c>
      <c r="AB345" s="165">
        <f t="shared" si="86"/>
        <v>0</v>
      </c>
      <c r="AC345" s="165">
        <f t="shared" si="86"/>
        <v>0</v>
      </c>
      <c r="AD345" s="197">
        <f t="shared" si="86"/>
        <v>0</v>
      </c>
    </row>
    <row r="346" spans="4:30" ht="14.1" customHeight="1">
      <c r="D346" s="195">
        <v>11</v>
      </c>
      <c r="E346" s="165">
        <f t="shared" si="85"/>
        <v>0</v>
      </c>
      <c r="F346" s="165">
        <f t="shared" si="85"/>
        <v>0</v>
      </c>
      <c r="G346" s="165">
        <f t="shared" si="85"/>
        <v>0</v>
      </c>
      <c r="H346" s="165">
        <f t="shared" si="85"/>
        <v>0</v>
      </c>
      <c r="I346" s="165">
        <f t="shared" si="85"/>
        <v>0</v>
      </c>
      <c r="J346" s="197">
        <f t="shared" si="85"/>
        <v>0</v>
      </c>
      <c r="X346" s="195">
        <v>11</v>
      </c>
      <c r="Y346" s="165">
        <f t="shared" si="86"/>
        <v>0</v>
      </c>
      <c r="Z346" s="165">
        <f t="shared" si="86"/>
        <v>0</v>
      </c>
      <c r="AA346" s="165">
        <f t="shared" si="86"/>
        <v>0</v>
      </c>
      <c r="AB346" s="165">
        <f t="shared" si="86"/>
        <v>0</v>
      </c>
      <c r="AC346" s="165">
        <f t="shared" si="86"/>
        <v>0</v>
      </c>
      <c r="AD346" s="197">
        <f t="shared" si="86"/>
        <v>0</v>
      </c>
    </row>
    <row r="347" spans="4:30" ht="14.1" customHeight="1">
      <c r="D347" s="195">
        <v>12</v>
      </c>
      <c r="E347" s="165">
        <f t="shared" si="85"/>
        <v>0</v>
      </c>
      <c r="F347" s="165">
        <f t="shared" si="85"/>
        <v>0</v>
      </c>
      <c r="G347" s="165">
        <f t="shared" si="85"/>
        <v>0</v>
      </c>
      <c r="H347" s="165">
        <f t="shared" si="85"/>
        <v>0</v>
      </c>
      <c r="I347" s="165">
        <f t="shared" si="85"/>
        <v>0</v>
      </c>
      <c r="J347" s="197">
        <f t="shared" si="85"/>
        <v>0</v>
      </c>
      <c r="X347" s="195">
        <v>12</v>
      </c>
      <c r="Y347" s="165">
        <f t="shared" si="86"/>
        <v>0</v>
      </c>
      <c r="Z347" s="165">
        <f t="shared" si="86"/>
        <v>0</v>
      </c>
      <c r="AA347" s="165">
        <f t="shared" si="86"/>
        <v>0</v>
      </c>
      <c r="AB347" s="165">
        <f t="shared" si="86"/>
        <v>0</v>
      </c>
      <c r="AC347" s="165">
        <f t="shared" si="86"/>
        <v>0</v>
      </c>
      <c r="AD347" s="197">
        <f t="shared" si="86"/>
        <v>0</v>
      </c>
    </row>
    <row r="348" spans="4:30" ht="14.1" customHeight="1">
      <c r="D348" s="195">
        <v>13</v>
      </c>
      <c r="E348" s="165">
        <f t="shared" si="85"/>
        <v>0</v>
      </c>
      <c r="F348" s="165">
        <f t="shared" si="85"/>
        <v>0</v>
      </c>
      <c r="G348" s="165">
        <f t="shared" si="85"/>
        <v>0</v>
      </c>
      <c r="H348" s="165">
        <f t="shared" si="85"/>
        <v>0</v>
      </c>
      <c r="I348" s="165">
        <f t="shared" si="85"/>
        <v>0</v>
      </c>
      <c r="J348" s="197">
        <f t="shared" si="85"/>
        <v>0</v>
      </c>
      <c r="X348" s="195">
        <v>13</v>
      </c>
      <c r="Y348" s="165">
        <f t="shared" si="86"/>
        <v>0</v>
      </c>
      <c r="Z348" s="165">
        <f t="shared" si="86"/>
        <v>0</v>
      </c>
      <c r="AA348" s="165">
        <f t="shared" si="86"/>
        <v>0</v>
      </c>
      <c r="AB348" s="165">
        <f t="shared" si="86"/>
        <v>0</v>
      </c>
      <c r="AC348" s="165">
        <f t="shared" si="86"/>
        <v>0</v>
      </c>
      <c r="AD348" s="197">
        <f t="shared" si="86"/>
        <v>0</v>
      </c>
    </row>
    <row r="349" spans="4:30" ht="14.1" customHeight="1">
      <c r="D349" s="195">
        <v>14</v>
      </c>
      <c r="E349" s="165">
        <f t="shared" si="85"/>
        <v>0</v>
      </c>
      <c r="F349" s="165">
        <f t="shared" si="85"/>
        <v>0</v>
      </c>
      <c r="G349" s="165">
        <f t="shared" si="85"/>
        <v>0</v>
      </c>
      <c r="H349" s="165">
        <f t="shared" si="85"/>
        <v>0</v>
      </c>
      <c r="I349" s="165">
        <f t="shared" si="85"/>
        <v>0</v>
      </c>
      <c r="J349" s="197">
        <f t="shared" si="85"/>
        <v>0</v>
      </c>
      <c r="X349" s="195">
        <v>14</v>
      </c>
      <c r="Y349" s="165">
        <f t="shared" si="86"/>
        <v>0</v>
      </c>
      <c r="Z349" s="165">
        <f t="shared" si="86"/>
        <v>0</v>
      </c>
      <c r="AA349" s="165">
        <f t="shared" si="86"/>
        <v>0</v>
      </c>
      <c r="AB349" s="165">
        <f t="shared" si="86"/>
        <v>0</v>
      </c>
      <c r="AC349" s="165">
        <f t="shared" si="86"/>
        <v>0</v>
      </c>
      <c r="AD349" s="197">
        <f t="shared" si="86"/>
        <v>0</v>
      </c>
    </row>
    <row r="350" spans="4:30" ht="14.1" customHeight="1">
      <c r="D350" s="195">
        <v>15</v>
      </c>
      <c r="E350" s="165">
        <f t="shared" si="85"/>
        <v>0</v>
      </c>
      <c r="F350" s="165">
        <f t="shared" si="85"/>
        <v>0</v>
      </c>
      <c r="G350" s="165">
        <f t="shared" si="85"/>
        <v>0</v>
      </c>
      <c r="H350" s="165">
        <f t="shared" si="85"/>
        <v>0</v>
      </c>
      <c r="I350" s="165">
        <f t="shared" si="85"/>
        <v>0</v>
      </c>
      <c r="J350" s="197">
        <f t="shared" si="85"/>
        <v>0</v>
      </c>
      <c r="X350" s="195">
        <v>15</v>
      </c>
      <c r="Y350" s="165">
        <f t="shared" si="86"/>
        <v>0</v>
      </c>
      <c r="Z350" s="165">
        <f t="shared" si="86"/>
        <v>0</v>
      </c>
      <c r="AA350" s="165">
        <f t="shared" si="86"/>
        <v>0</v>
      </c>
      <c r="AB350" s="165">
        <f t="shared" si="86"/>
        <v>0</v>
      </c>
      <c r="AC350" s="165">
        <f t="shared" si="86"/>
        <v>0</v>
      </c>
      <c r="AD350" s="197">
        <f t="shared" si="86"/>
        <v>0</v>
      </c>
    </row>
    <row r="351" spans="4:30" ht="14.1" customHeight="1">
      <c r="D351" s="195">
        <v>16</v>
      </c>
      <c r="E351" s="165">
        <f t="shared" si="85"/>
        <v>0</v>
      </c>
      <c r="F351" s="165">
        <f t="shared" si="85"/>
        <v>0</v>
      </c>
      <c r="G351" s="165">
        <f t="shared" si="85"/>
        <v>0</v>
      </c>
      <c r="H351" s="165">
        <f t="shared" si="85"/>
        <v>0</v>
      </c>
      <c r="I351" s="165">
        <f t="shared" si="85"/>
        <v>0</v>
      </c>
      <c r="J351" s="197">
        <f t="shared" si="85"/>
        <v>0</v>
      </c>
      <c r="X351" s="195">
        <v>16</v>
      </c>
      <c r="Y351" s="165">
        <f t="shared" si="86"/>
        <v>0</v>
      </c>
      <c r="Z351" s="165">
        <f t="shared" si="86"/>
        <v>0</v>
      </c>
      <c r="AA351" s="165">
        <f t="shared" si="86"/>
        <v>0</v>
      </c>
      <c r="AB351" s="165">
        <f t="shared" si="86"/>
        <v>0</v>
      </c>
      <c r="AC351" s="165">
        <f t="shared" si="86"/>
        <v>0</v>
      </c>
      <c r="AD351" s="197">
        <f t="shared" si="86"/>
        <v>0</v>
      </c>
    </row>
    <row r="352" spans="4:30" ht="14.1" customHeight="1">
      <c r="D352" s="195">
        <v>17</v>
      </c>
      <c r="E352" s="165">
        <f t="shared" ref="E352:J367" si="87">E88+E132+E176+E220+E264+E308</f>
        <v>0</v>
      </c>
      <c r="F352" s="165">
        <f t="shared" si="87"/>
        <v>0</v>
      </c>
      <c r="G352" s="165">
        <f t="shared" si="87"/>
        <v>0</v>
      </c>
      <c r="H352" s="165">
        <f t="shared" si="87"/>
        <v>0</v>
      </c>
      <c r="I352" s="165">
        <f t="shared" si="87"/>
        <v>0</v>
      </c>
      <c r="J352" s="197">
        <f t="shared" si="87"/>
        <v>0</v>
      </c>
      <c r="X352" s="195">
        <v>17</v>
      </c>
      <c r="Y352" s="165">
        <f t="shared" ref="Y352:AD367" si="88">Y88+Y132+Y176+Y220+Y264+Y308</f>
        <v>0</v>
      </c>
      <c r="Z352" s="165">
        <f t="shared" si="88"/>
        <v>0</v>
      </c>
      <c r="AA352" s="165">
        <f t="shared" si="88"/>
        <v>0</v>
      </c>
      <c r="AB352" s="165">
        <f t="shared" si="88"/>
        <v>0</v>
      </c>
      <c r="AC352" s="165">
        <f t="shared" si="88"/>
        <v>0</v>
      </c>
      <c r="AD352" s="197">
        <f t="shared" si="88"/>
        <v>0</v>
      </c>
    </row>
    <row r="353" spans="4:30" ht="14.1" customHeight="1">
      <c r="D353" s="195">
        <v>18</v>
      </c>
      <c r="E353" s="165">
        <f t="shared" si="87"/>
        <v>0</v>
      </c>
      <c r="F353" s="165">
        <f t="shared" si="87"/>
        <v>0</v>
      </c>
      <c r="G353" s="165">
        <f t="shared" si="87"/>
        <v>0</v>
      </c>
      <c r="H353" s="165">
        <f t="shared" si="87"/>
        <v>0</v>
      </c>
      <c r="I353" s="165">
        <f t="shared" si="87"/>
        <v>0</v>
      </c>
      <c r="J353" s="197">
        <f t="shared" si="87"/>
        <v>0</v>
      </c>
      <c r="X353" s="195">
        <v>18</v>
      </c>
      <c r="Y353" s="165">
        <f t="shared" si="88"/>
        <v>0</v>
      </c>
      <c r="Z353" s="165">
        <f t="shared" si="88"/>
        <v>0</v>
      </c>
      <c r="AA353" s="165">
        <f t="shared" si="88"/>
        <v>0</v>
      </c>
      <c r="AB353" s="165">
        <f t="shared" si="88"/>
        <v>0</v>
      </c>
      <c r="AC353" s="165">
        <f t="shared" si="88"/>
        <v>0</v>
      </c>
      <c r="AD353" s="197">
        <f t="shared" si="88"/>
        <v>0</v>
      </c>
    </row>
    <row r="354" spans="4:30" ht="14.1" customHeight="1">
      <c r="D354" s="195">
        <v>19</v>
      </c>
      <c r="E354" s="165">
        <f t="shared" si="87"/>
        <v>0</v>
      </c>
      <c r="F354" s="165">
        <f t="shared" si="87"/>
        <v>0</v>
      </c>
      <c r="G354" s="165">
        <f t="shared" si="87"/>
        <v>0</v>
      </c>
      <c r="H354" s="165">
        <f t="shared" si="87"/>
        <v>0</v>
      </c>
      <c r="I354" s="165">
        <f t="shared" si="87"/>
        <v>0</v>
      </c>
      <c r="J354" s="197">
        <f t="shared" si="87"/>
        <v>0</v>
      </c>
      <c r="X354" s="195">
        <v>19</v>
      </c>
      <c r="Y354" s="165">
        <f t="shared" si="88"/>
        <v>0</v>
      </c>
      <c r="Z354" s="165">
        <f t="shared" si="88"/>
        <v>0</v>
      </c>
      <c r="AA354" s="165">
        <f t="shared" si="88"/>
        <v>0</v>
      </c>
      <c r="AB354" s="165">
        <f t="shared" si="88"/>
        <v>0</v>
      </c>
      <c r="AC354" s="165">
        <f t="shared" si="88"/>
        <v>0</v>
      </c>
      <c r="AD354" s="197">
        <f t="shared" si="88"/>
        <v>0</v>
      </c>
    </row>
    <row r="355" spans="4:30" ht="14.1" customHeight="1">
      <c r="D355" s="195">
        <v>20</v>
      </c>
      <c r="E355" s="165">
        <f t="shared" si="87"/>
        <v>0</v>
      </c>
      <c r="F355" s="165">
        <f t="shared" si="87"/>
        <v>0</v>
      </c>
      <c r="G355" s="165">
        <f t="shared" si="87"/>
        <v>0</v>
      </c>
      <c r="H355" s="165">
        <f t="shared" si="87"/>
        <v>0</v>
      </c>
      <c r="I355" s="165">
        <f t="shared" si="87"/>
        <v>0</v>
      </c>
      <c r="J355" s="197">
        <f t="shared" si="87"/>
        <v>0</v>
      </c>
      <c r="X355" s="195">
        <v>20</v>
      </c>
      <c r="Y355" s="165">
        <f t="shared" si="88"/>
        <v>0</v>
      </c>
      <c r="Z355" s="165">
        <f t="shared" si="88"/>
        <v>0</v>
      </c>
      <c r="AA355" s="165">
        <f t="shared" si="88"/>
        <v>0</v>
      </c>
      <c r="AB355" s="165">
        <f t="shared" si="88"/>
        <v>0</v>
      </c>
      <c r="AC355" s="165">
        <f t="shared" si="88"/>
        <v>0</v>
      </c>
      <c r="AD355" s="197">
        <f t="shared" si="88"/>
        <v>0</v>
      </c>
    </row>
    <row r="356" spans="4:30" ht="14.1" customHeight="1">
      <c r="D356" s="195">
        <v>21</v>
      </c>
      <c r="E356" s="165">
        <f t="shared" si="87"/>
        <v>0</v>
      </c>
      <c r="F356" s="165">
        <f t="shared" si="87"/>
        <v>0</v>
      </c>
      <c r="G356" s="165">
        <f t="shared" si="87"/>
        <v>0</v>
      </c>
      <c r="H356" s="165">
        <f t="shared" si="87"/>
        <v>0</v>
      </c>
      <c r="I356" s="165">
        <f t="shared" si="87"/>
        <v>0</v>
      </c>
      <c r="J356" s="197">
        <f t="shared" si="87"/>
        <v>0</v>
      </c>
      <c r="X356" s="195">
        <v>21</v>
      </c>
      <c r="Y356" s="165">
        <f t="shared" si="88"/>
        <v>0</v>
      </c>
      <c r="Z356" s="165">
        <f t="shared" si="88"/>
        <v>0</v>
      </c>
      <c r="AA356" s="165">
        <f t="shared" si="88"/>
        <v>0</v>
      </c>
      <c r="AB356" s="165">
        <f t="shared" si="88"/>
        <v>0</v>
      </c>
      <c r="AC356" s="165">
        <f t="shared" si="88"/>
        <v>0</v>
      </c>
      <c r="AD356" s="197">
        <f t="shared" si="88"/>
        <v>0</v>
      </c>
    </row>
    <row r="357" spans="4:30" ht="14.1" customHeight="1">
      <c r="D357" s="195">
        <v>22</v>
      </c>
      <c r="E357" s="165">
        <f t="shared" si="87"/>
        <v>0</v>
      </c>
      <c r="F357" s="165">
        <f t="shared" si="87"/>
        <v>0</v>
      </c>
      <c r="G357" s="165">
        <f t="shared" si="87"/>
        <v>0</v>
      </c>
      <c r="H357" s="165">
        <f t="shared" si="87"/>
        <v>0</v>
      </c>
      <c r="I357" s="165">
        <f t="shared" si="87"/>
        <v>0</v>
      </c>
      <c r="J357" s="197">
        <f t="shared" si="87"/>
        <v>0</v>
      </c>
      <c r="X357" s="195">
        <v>22</v>
      </c>
      <c r="Y357" s="165">
        <f t="shared" si="88"/>
        <v>0</v>
      </c>
      <c r="Z357" s="165">
        <f t="shared" si="88"/>
        <v>0</v>
      </c>
      <c r="AA357" s="165">
        <f t="shared" si="88"/>
        <v>0</v>
      </c>
      <c r="AB357" s="165">
        <f t="shared" si="88"/>
        <v>0</v>
      </c>
      <c r="AC357" s="165">
        <f t="shared" si="88"/>
        <v>0</v>
      </c>
      <c r="AD357" s="197">
        <f t="shared" si="88"/>
        <v>0</v>
      </c>
    </row>
    <row r="358" spans="4:30" ht="14.1" customHeight="1">
      <c r="D358" s="195">
        <v>23</v>
      </c>
      <c r="E358" s="165">
        <f t="shared" si="87"/>
        <v>0</v>
      </c>
      <c r="F358" s="165">
        <f t="shared" si="87"/>
        <v>0</v>
      </c>
      <c r="G358" s="165">
        <f t="shared" si="87"/>
        <v>0</v>
      </c>
      <c r="H358" s="165">
        <f t="shared" si="87"/>
        <v>0</v>
      </c>
      <c r="I358" s="165">
        <f t="shared" si="87"/>
        <v>0</v>
      </c>
      <c r="J358" s="197">
        <f t="shared" si="87"/>
        <v>0</v>
      </c>
      <c r="X358" s="195">
        <v>23</v>
      </c>
      <c r="Y358" s="165">
        <f t="shared" si="88"/>
        <v>0</v>
      </c>
      <c r="Z358" s="165">
        <f t="shared" si="88"/>
        <v>0</v>
      </c>
      <c r="AA358" s="165">
        <f t="shared" si="88"/>
        <v>0</v>
      </c>
      <c r="AB358" s="165">
        <f t="shared" si="88"/>
        <v>0</v>
      </c>
      <c r="AC358" s="165">
        <f t="shared" si="88"/>
        <v>0</v>
      </c>
      <c r="AD358" s="197">
        <f t="shared" si="88"/>
        <v>0</v>
      </c>
    </row>
    <row r="359" spans="4:30" ht="14.1" customHeight="1">
      <c r="D359" s="195">
        <v>24</v>
      </c>
      <c r="E359" s="165">
        <f t="shared" si="87"/>
        <v>0</v>
      </c>
      <c r="F359" s="165">
        <f t="shared" si="87"/>
        <v>0</v>
      </c>
      <c r="G359" s="165">
        <f t="shared" si="87"/>
        <v>0</v>
      </c>
      <c r="H359" s="165">
        <f t="shared" si="87"/>
        <v>0</v>
      </c>
      <c r="I359" s="165">
        <f t="shared" si="87"/>
        <v>0</v>
      </c>
      <c r="J359" s="197">
        <f t="shared" si="87"/>
        <v>0</v>
      </c>
      <c r="X359" s="195">
        <v>24</v>
      </c>
      <c r="Y359" s="165">
        <f t="shared" si="88"/>
        <v>0</v>
      </c>
      <c r="Z359" s="165">
        <f t="shared" si="88"/>
        <v>0</v>
      </c>
      <c r="AA359" s="165">
        <f t="shared" si="88"/>
        <v>0</v>
      </c>
      <c r="AB359" s="165">
        <f t="shared" si="88"/>
        <v>0</v>
      </c>
      <c r="AC359" s="165">
        <f t="shared" si="88"/>
        <v>0</v>
      </c>
      <c r="AD359" s="197">
        <f t="shared" si="88"/>
        <v>0</v>
      </c>
    </row>
    <row r="360" spans="4:30" ht="14.1" customHeight="1">
      <c r="D360" s="195">
        <v>25</v>
      </c>
      <c r="E360" s="165">
        <f t="shared" si="87"/>
        <v>0</v>
      </c>
      <c r="F360" s="165">
        <f t="shared" si="87"/>
        <v>0</v>
      </c>
      <c r="G360" s="165">
        <f t="shared" si="87"/>
        <v>0</v>
      </c>
      <c r="H360" s="165">
        <f t="shared" si="87"/>
        <v>0</v>
      </c>
      <c r="I360" s="165">
        <f t="shared" si="87"/>
        <v>0</v>
      </c>
      <c r="J360" s="197">
        <f t="shared" si="87"/>
        <v>0</v>
      </c>
      <c r="X360" s="195">
        <v>25</v>
      </c>
      <c r="Y360" s="165">
        <f t="shared" si="88"/>
        <v>0</v>
      </c>
      <c r="Z360" s="165">
        <f t="shared" si="88"/>
        <v>0</v>
      </c>
      <c r="AA360" s="165">
        <f t="shared" si="88"/>
        <v>0</v>
      </c>
      <c r="AB360" s="165">
        <f t="shared" si="88"/>
        <v>0</v>
      </c>
      <c r="AC360" s="165">
        <f t="shared" si="88"/>
        <v>0</v>
      </c>
      <c r="AD360" s="197">
        <f t="shared" si="88"/>
        <v>0</v>
      </c>
    </row>
    <row r="361" spans="4:30" ht="14.1" customHeight="1">
      <c r="D361" s="195">
        <v>26</v>
      </c>
      <c r="E361" s="165">
        <f t="shared" si="87"/>
        <v>0</v>
      </c>
      <c r="F361" s="165">
        <f t="shared" si="87"/>
        <v>0</v>
      </c>
      <c r="G361" s="165">
        <f t="shared" si="87"/>
        <v>0</v>
      </c>
      <c r="H361" s="165">
        <f t="shared" si="87"/>
        <v>0</v>
      </c>
      <c r="I361" s="165">
        <f t="shared" si="87"/>
        <v>0</v>
      </c>
      <c r="J361" s="197">
        <f t="shared" si="87"/>
        <v>0</v>
      </c>
      <c r="X361" s="195">
        <v>26</v>
      </c>
      <c r="Y361" s="165">
        <f t="shared" si="88"/>
        <v>0</v>
      </c>
      <c r="Z361" s="165">
        <f t="shared" si="88"/>
        <v>0</v>
      </c>
      <c r="AA361" s="165">
        <f t="shared" si="88"/>
        <v>0</v>
      </c>
      <c r="AB361" s="165">
        <f t="shared" si="88"/>
        <v>0</v>
      </c>
      <c r="AC361" s="165">
        <f t="shared" si="88"/>
        <v>0</v>
      </c>
      <c r="AD361" s="197">
        <f t="shared" si="88"/>
        <v>0</v>
      </c>
    </row>
    <row r="362" spans="4:30" ht="14.1" customHeight="1">
      <c r="D362" s="195">
        <v>27</v>
      </c>
      <c r="E362" s="165">
        <f t="shared" si="87"/>
        <v>0</v>
      </c>
      <c r="F362" s="165">
        <f t="shared" si="87"/>
        <v>0</v>
      </c>
      <c r="G362" s="165">
        <f t="shared" si="87"/>
        <v>0</v>
      </c>
      <c r="H362" s="165">
        <f t="shared" si="87"/>
        <v>0</v>
      </c>
      <c r="I362" s="165">
        <f t="shared" si="87"/>
        <v>0</v>
      </c>
      <c r="J362" s="197">
        <f t="shared" si="87"/>
        <v>0</v>
      </c>
      <c r="X362" s="195">
        <v>27</v>
      </c>
      <c r="Y362" s="165">
        <f t="shared" si="88"/>
        <v>0</v>
      </c>
      <c r="Z362" s="165">
        <f t="shared" si="88"/>
        <v>0</v>
      </c>
      <c r="AA362" s="165">
        <f t="shared" si="88"/>
        <v>0</v>
      </c>
      <c r="AB362" s="165">
        <f t="shared" si="88"/>
        <v>0</v>
      </c>
      <c r="AC362" s="165">
        <f t="shared" si="88"/>
        <v>0</v>
      </c>
      <c r="AD362" s="197">
        <f t="shared" si="88"/>
        <v>0</v>
      </c>
    </row>
    <row r="363" spans="4:30" ht="14.1" customHeight="1">
      <c r="D363" s="195">
        <v>28</v>
      </c>
      <c r="E363" s="165">
        <f t="shared" si="87"/>
        <v>0</v>
      </c>
      <c r="F363" s="165">
        <f t="shared" si="87"/>
        <v>0</v>
      </c>
      <c r="G363" s="165">
        <f t="shared" si="87"/>
        <v>0</v>
      </c>
      <c r="H363" s="165">
        <f t="shared" si="87"/>
        <v>0</v>
      </c>
      <c r="I363" s="165">
        <f t="shared" si="87"/>
        <v>0</v>
      </c>
      <c r="J363" s="197">
        <f t="shared" si="87"/>
        <v>0</v>
      </c>
      <c r="X363" s="195">
        <v>28</v>
      </c>
      <c r="Y363" s="165">
        <f t="shared" si="88"/>
        <v>0</v>
      </c>
      <c r="Z363" s="165">
        <f t="shared" si="88"/>
        <v>0</v>
      </c>
      <c r="AA363" s="165">
        <f t="shared" si="88"/>
        <v>0</v>
      </c>
      <c r="AB363" s="165">
        <f t="shared" si="88"/>
        <v>0</v>
      </c>
      <c r="AC363" s="165">
        <f t="shared" si="88"/>
        <v>0</v>
      </c>
      <c r="AD363" s="197">
        <f t="shared" si="88"/>
        <v>0</v>
      </c>
    </row>
    <row r="364" spans="4:30" ht="14.1" customHeight="1">
      <c r="D364" s="195">
        <v>29</v>
      </c>
      <c r="E364" s="165">
        <f t="shared" si="87"/>
        <v>0</v>
      </c>
      <c r="F364" s="165">
        <f t="shared" si="87"/>
        <v>0</v>
      </c>
      <c r="G364" s="165">
        <f t="shared" si="87"/>
        <v>0</v>
      </c>
      <c r="H364" s="165">
        <f t="shared" si="87"/>
        <v>0</v>
      </c>
      <c r="I364" s="165">
        <f t="shared" si="87"/>
        <v>0</v>
      </c>
      <c r="J364" s="197">
        <f t="shared" si="87"/>
        <v>0</v>
      </c>
      <c r="X364" s="195">
        <v>29</v>
      </c>
      <c r="Y364" s="165">
        <f t="shared" si="88"/>
        <v>0</v>
      </c>
      <c r="Z364" s="165">
        <f t="shared" si="88"/>
        <v>0</v>
      </c>
      <c r="AA364" s="165">
        <f t="shared" si="88"/>
        <v>0</v>
      </c>
      <c r="AB364" s="165">
        <f t="shared" si="88"/>
        <v>0</v>
      </c>
      <c r="AC364" s="165">
        <f t="shared" si="88"/>
        <v>0</v>
      </c>
      <c r="AD364" s="197">
        <f t="shared" si="88"/>
        <v>0</v>
      </c>
    </row>
    <row r="365" spans="4:30" ht="14.1" customHeight="1">
      <c r="D365" s="195">
        <v>30</v>
      </c>
      <c r="E365" s="165">
        <f t="shared" si="87"/>
        <v>0</v>
      </c>
      <c r="F365" s="165">
        <f t="shared" si="87"/>
        <v>0</v>
      </c>
      <c r="G365" s="165">
        <f t="shared" si="87"/>
        <v>0</v>
      </c>
      <c r="H365" s="165">
        <f t="shared" si="87"/>
        <v>0</v>
      </c>
      <c r="I365" s="165">
        <f t="shared" si="87"/>
        <v>0</v>
      </c>
      <c r="J365" s="197">
        <f t="shared" si="87"/>
        <v>0</v>
      </c>
      <c r="X365" s="195">
        <v>30</v>
      </c>
      <c r="Y365" s="165">
        <f t="shared" si="88"/>
        <v>0</v>
      </c>
      <c r="Z365" s="165">
        <f t="shared" si="88"/>
        <v>0</v>
      </c>
      <c r="AA365" s="165">
        <f t="shared" si="88"/>
        <v>0</v>
      </c>
      <c r="AB365" s="165">
        <f t="shared" si="88"/>
        <v>0</v>
      </c>
      <c r="AC365" s="165">
        <f t="shared" si="88"/>
        <v>0</v>
      </c>
      <c r="AD365" s="197">
        <f t="shared" si="88"/>
        <v>0</v>
      </c>
    </row>
    <row r="366" spans="4:30" ht="14.1" customHeight="1">
      <c r="D366" s="195">
        <v>31</v>
      </c>
      <c r="E366" s="165">
        <f t="shared" si="87"/>
        <v>0</v>
      </c>
      <c r="F366" s="165">
        <f t="shared" si="87"/>
        <v>0</v>
      </c>
      <c r="G366" s="165">
        <f t="shared" si="87"/>
        <v>0</v>
      </c>
      <c r="H366" s="165">
        <f t="shared" si="87"/>
        <v>0</v>
      </c>
      <c r="I366" s="165">
        <f t="shared" si="87"/>
        <v>0</v>
      </c>
      <c r="J366" s="197">
        <f t="shared" si="87"/>
        <v>0</v>
      </c>
      <c r="X366" s="195">
        <v>31</v>
      </c>
      <c r="Y366" s="165">
        <f t="shared" si="88"/>
        <v>0</v>
      </c>
      <c r="Z366" s="165">
        <f t="shared" si="88"/>
        <v>0</v>
      </c>
      <c r="AA366" s="165">
        <f t="shared" si="88"/>
        <v>0</v>
      </c>
      <c r="AB366" s="165">
        <f t="shared" si="88"/>
        <v>0</v>
      </c>
      <c r="AC366" s="165">
        <f t="shared" si="88"/>
        <v>0</v>
      </c>
      <c r="AD366" s="197">
        <f t="shared" si="88"/>
        <v>0</v>
      </c>
    </row>
    <row r="367" spans="4:30" ht="14.1" customHeight="1">
      <c r="D367" s="195">
        <v>32</v>
      </c>
      <c r="E367" s="165">
        <f t="shared" si="87"/>
        <v>0</v>
      </c>
      <c r="F367" s="165">
        <f t="shared" si="87"/>
        <v>0</v>
      </c>
      <c r="G367" s="165">
        <f t="shared" si="87"/>
        <v>0</v>
      </c>
      <c r="H367" s="165">
        <f t="shared" si="87"/>
        <v>0</v>
      </c>
      <c r="I367" s="165">
        <f t="shared" si="87"/>
        <v>0</v>
      </c>
      <c r="J367" s="197">
        <f t="shared" si="87"/>
        <v>0</v>
      </c>
      <c r="X367" s="195">
        <v>32</v>
      </c>
      <c r="Y367" s="165">
        <f t="shared" si="88"/>
        <v>0</v>
      </c>
      <c r="Z367" s="165">
        <f t="shared" si="88"/>
        <v>0</v>
      </c>
      <c r="AA367" s="165">
        <f t="shared" si="88"/>
        <v>0</v>
      </c>
      <c r="AB367" s="165">
        <f t="shared" si="88"/>
        <v>0</v>
      </c>
      <c r="AC367" s="165">
        <f t="shared" si="88"/>
        <v>0</v>
      </c>
      <c r="AD367" s="197">
        <f t="shared" si="88"/>
        <v>0</v>
      </c>
    </row>
    <row r="368" spans="4:30" ht="14.1" customHeight="1">
      <c r="D368" s="195">
        <v>33</v>
      </c>
      <c r="E368" s="165">
        <f t="shared" ref="E368:J375" si="89">E104+E148+E192+E236+E280+E324</f>
        <v>0</v>
      </c>
      <c r="F368" s="165">
        <f t="shared" si="89"/>
        <v>0</v>
      </c>
      <c r="G368" s="165">
        <f t="shared" si="89"/>
        <v>0</v>
      </c>
      <c r="H368" s="165">
        <f t="shared" si="89"/>
        <v>0</v>
      </c>
      <c r="I368" s="165">
        <f t="shared" si="89"/>
        <v>0</v>
      </c>
      <c r="J368" s="197">
        <f t="shared" si="89"/>
        <v>0</v>
      </c>
      <c r="X368" s="195">
        <v>33</v>
      </c>
      <c r="Y368" s="165">
        <f t="shared" ref="Y368:AD375" si="90">Y104+Y148+Y192+Y236+Y280+Y324</f>
        <v>0</v>
      </c>
      <c r="Z368" s="165">
        <f t="shared" si="90"/>
        <v>0</v>
      </c>
      <c r="AA368" s="165">
        <f t="shared" si="90"/>
        <v>0</v>
      </c>
      <c r="AB368" s="165">
        <f t="shared" si="90"/>
        <v>0</v>
      </c>
      <c r="AC368" s="165">
        <f t="shared" si="90"/>
        <v>0</v>
      </c>
      <c r="AD368" s="197">
        <f t="shared" si="90"/>
        <v>0</v>
      </c>
    </row>
    <row r="369" spans="4:30" ht="14.1" customHeight="1">
      <c r="D369" s="195">
        <v>34</v>
      </c>
      <c r="E369" s="165">
        <f t="shared" si="89"/>
        <v>0</v>
      </c>
      <c r="F369" s="165">
        <f t="shared" si="89"/>
        <v>0</v>
      </c>
      <c r="G369" s="165">
        <f t="shared" si="89"/>
        <v>0</v>
      </c>
      <c r="H369" s="165">
        <f t="shared" si="89"/>
        <v>0</v>
      </c>
      <c r="I369" s="165">
        <f t="shared" si="89"/>
        <v>0</v>
      </c>
      <c r="J369" s="197">
        <f t="shared" si="89"/>
        <v>0</v>
      </c>
      <c r="X369" s="195">
        <v>34</v>
      </c>
      <c r="Y369" s="165">
        <f t="shared" si="90"/>
        <v>0</v>
      </c>
      <c r="Z369" s="165">
        <f t="shared" si="90"/>
        <v>0</v>
      </c>
      <c r="AA369" s="165">
        <f t="shared" si="90"/>
        <v>0</v>
      </c>
      <c r="AB369" s="165">
        <f t="shared" si="90"/>
        <v>0</v>
      </c>
      <c r="AC369" s="165">
        <f t="shared" si="90"/>
        <v>0</v>
      </c>
      <c r="AD369" s="197">
        <f t="shared" si="90"/>
        <v>0</v>
      </c>
    </row>
    <row r="370" spans="4:30" ht="14.1" customHeight="1">
      <c r="D370" s="195">
        <v>35</v>
      </c>
      <c r="E370" s="165">
        <f t="shared" si="89"/>
        <v>0</v>
      </c>
      <c r="F370" s="165">
        <f t="shared" si="89"/>
        <v>0</v>
      </c>
      <c r="G370" s="165">
        <f t="shared" si="89"/>
        <v>0</v>
      </c>
      <c r="H370" s="165">
        <f t="shared" si="89"/>
        <v>0</v>
      </c>
      <c r="I370" s="165">
        <f t="shared" si="89"/>
        <v>0</v>
      </c>
      <c r="J370" s="197">
        <f t="shared" si="89"/>
        <v>0</v>
      </c>
      <c r="X370" s="195">
        <v>35</v>
      </c>
      <c r="Y370" s="165">
        <f t="shared" si="90"/>
        <v>0</v>
      </c>
      <c r="Z370" s="165">
        <f t="shared" si="90"/>
        <v>0</v>
      </c>
      <c r="AA370" s="165">
        <f t="shared" si="90"/>
        <v>0</v>
      </c>
      <c r="AB370" s="165">
        <f t="shared" si="90"/>
        <v>0</v>
      </c>
      <c r="AC370" s="165">
        <f t="shared" si="90"/>
        <v>0</v>
      </c>
      <c r="AD370" s="197">
        <f t="shared" si="90"/>
        <v>0</v>
      </c>
    </row>
    <row r="371" spans="4:30" ht="14.1" customHeight="1">
      <c r="D371" s="195">
        <v>36</v>
      </c>
      <c r="E371" s="165">
        <f t="shared" si="89"/>
        <v>0</v>
      </c>
      <c r="F371" s="165">
        <f t="shared" si="89"/>
        <v>0</v>
      </c>
      <c r="G371" s="165">
        <f t="shared" si="89"/>
        <v>0</v>
      </c>
      <c r="H371" s="165">
        <f t="shared" si="89"/>
        <v>0</v>
      </c>
      <c r="I371" s="165">
        <f t="shared" si="89"/>
        <v>0</v>
      </c>
      <c r="J371" s="197">
        <f t="shared" si="89"/>
        <v>0</v>
      </c>
      <c r="X371" s="195">
        <v>36</v>
      </c>
      <c r="Y371" s="165">
        <f t="shared" si="90"/>
        <v>0</v>
      </c>
      <c r="Z371" s="165">
        <f t="shared" si="90"/>
        <v>0</v>
      </c>
      <c r="AA371" s="165">
        <f t="shared" si="90"/>
        <v>0</v>
      </c>
      <c r="AB371" s="165">
        <f t="shared" si="90"/>
        <v>0</v>
      </c>
      <c r="AC371" s="165">
        <f t="shared" si="90"/>
        <v>0</v>
      </c>
      <c r="AD371" s="197">
        <f t="shared" si="90"/>
        <v>0</v>
      </c>
    </row>
    <row r="372" spans="4:30" ht="14.1" customHeight="1">
      <c r="D372" s="195">
        <v>37</v>
      </c>
      <c r="E372" s="165">
        <f t="shared" si="89"/>
        <v>0</v>
      </c>
      <c r="F372" s="165">
        <f t="shared" si="89"/>
        <v>0</v>
      </c>
      <c r="G372" s="165">
        <f t="shared" si="89"/>
        <v>0</v>
      </c>
      <c r="H372" s="165">
        <f t="shared" si="89"/>
        <v>0</v>
      </c>
      <c r="I372" s="165">
        <f t="shared" si="89"/>
        <v>0</v>
      </c>
      <c r="J372" s="197">
        <f t="shared" si="89"/>
        <v>0</v>
      </c>
      <c r="X372" s="195">
        <v>37</v>
      </c>
      <c r="Y372" s="165">
        <f t="shared" si="90"/>
        <v>0</v>
      </c>
      <c r="Z372" s="165">
        <f t="shared" si="90"/>
        <v>0</v>
      </c>
      <c r="AA372" s="165">
        <f t="shared" si="90"/>
        <v>0</v>
      </c>
      <c r="AB372" s="165">
        <f t="shared" si="90"/>
        <v>0</v>
      </c>
      <c r="AC372" s="165">
        <f t="shared" si="90"/>
        <v>0</v>
      </c>
      <c r="AD372" s="197">
        <f t="shared" si="90"/>
        <v>0</v>
      </c>
    </row>
    <row r="373" spans="4:30" ht="14.1" customHeight="1">
      <c r="D373" s="195">
        <v>38</v>
      </c>
      <c r="E373" s="165">
        <f t="shared" si="89"/>
        <v>0</v>
      </c>
      <c r="F373" s="165">
        <f t="shared" si="89"/>
        <v>0</v>
      </c>
      <c r="G373" s="165">
        <f t="shared" si="89"/>
        <v>0</v>
      </c>
      <c r="H373" s="165">
        <f t="shared" si="89"/>
        <v>0</v>
      </c>
      <c r="I373" s="165">
        <f t="shared" si="89"/>
        <v>0</v>
      </c>
      <c r="J373" s="197">
        <f t="shared" si="89"/>
        <v>0</v>
      </c>
      <c r="X373" s="195">
        <v>38</v>
      </c>
      <c r="Y373" s="165">
        <f t="shared" si="90"/>
        <v>0</v>
      </c>
      <c r="Z373" s="165">
        <f t="shared" si="90"/>
        <v>0</v>
      </c>
      <c r="AA373" s="165">
        <f t="shared" si="90"/>
        <v>0</v>
      </c>
      <c r="AB373" s="165">
        <f t="shared" si="90"/>
        <v>0</v>
      </c>
      <c r="AC373" s="165">
        <f t="shared" si="90"/>
        <v>0</v>
      </c>
      <c r="AD373" s="197">
        <f t="shared" si="90"/>
        <v>0</v>
      </c>
    </row>
    <row r="374" spans="4:30" ht="14.1" customHeight="1">
      <c r="D374" s="195">
        <v>39</v>
      </c>
      <c r="E374" s="165">
        <f t="shared" si="89"/>
        <v>0</v>
      </c>
      <c r="F374" s="165">
        <f t="shared" si="89"/>
        <v>0</v>
      </c>
      <c r="G374" s="165">
        <f t="shared" si="89"/>
        <v>0</v>
      </c>
      <c r="H374" s="165">
        <f t="shared" si="89"/>
        <v>0</v>
      </c>
      <c r="I374" s="165">
        <f t="shared" si="89"/>
        <v>0</v>
      </c>
      <c r="J374" s="197">
        <f t="shared" si="89"/>
        <v>0</v>
      </c>
      <c r="X374" s="195">
        <v>39</v>
      </c>
      <c r="Y374" s="165">
        <f t="shared" si="90"/>
        <v>0</v>
      </c>
      <c r="Z374" s="165">
        <f t="shared" si="90"/>
        <v>0</v>
      </c>
      <c r="AA374" s="165">
        <f t="shared" si="90"/>
        <v>0</v>
      </c>
      <c r="AB374" s="165">
        <f t="shared" si="90"/>
        <v>0</v>
      </c>
      <c r="AC374" s="165">
        <f t="shared" si="90"/>
        <v>0</v>
      </c>
      <c r="AD374" s="197">
        <f t="shared" si="90"/>
        <v>0</v>
      </c>
    </row>
    <row r="375" spans="4:30" ht="14.1" customHeight="1" thickBot="1">
      <c r="D375" s="196">
        <v>40</v>
      </c>
      <c r="E375" s="198">
        <f t="shared" si="89"/>
        <v>0</v>
      </c>
      <c r="F375" s="198">
        <f t="shared" si="89"/>
        <v>0</v>
      </c>
      <c r="G375" s="198">
        <f t="shared" si="89"/>
        <v>0</v>
      </c>
      <c r="H375" s="198">
        <f t="shared" si="89"/>
        <v>0</v>
      </c>
      <c r="I375" s="198">
        <f t="shared" si="89"/>
        <v>0</v>
      </c>
      <c r="J375" s="199">
        <f t="shared" si="89"/>
        <v>0</v>
      </c>
      <c r="X375" s="196">
        <v>40</v>
      </c>
      <c r="Y375" s="198">
        <f t="shared" si="90"/>
        <v>0</v>
      </c>
      <c r="Z375" s="198">
        <f t="shared" si="90"/>
        <v>0</v>
      </c>
      <c r="AA375" s="198">
        <f t="shared" si="90"/>
        <v>0</v>
      </c>
      <c r="AB375" s="198">
        <f t="shared" si="90"/>
        <v>0</v>
      </c>
      <c r="AC375" s="198">
        <f t="shared" si="90"/>
        <v>0</v>
      </c>
      <c r="AD375" s="199">
        <f t="shared" si="90"/>
        <v>0</v>
      </c>
    </row>
    <row r="377" spans="4:30" ht="14.1" customHeight="1" thickBot="1">
      <c r="D377" s="2" t="s">
        <v>360</v>
      </c>
      <c r="X377" s="2" t="s">
        <v>360</v>
      </c>
    </row>
    <row r="378" spans="4:30" ht="14.1" customHeight="1">
      <c r="D378" s="2199"/>
      <c r="E378" s="2200" t="s">
        <v>93</v>
      </c>
      <c r="F378" s="2200"/>
      <c r="G378" s="2200"/>
      <c r="H378" s="2200"/>
      <c r="I378" s="2200" t="s">
        <v>78</v>
      </c>
      <c r="J378" s="2239"/>
      <c r="X378" s="2199"/>
      <c r="Y378" s="2200" t="s">
        <v>93</v>
      </c>
      <c r="Z378" s="2200"/>
      <c r="AA378" s="2200"/>
      <c r="AB378" s="2200"/>
      <c r="AC378" s="2200" t="s">
        <v>78</v>
      </c>
      <c r="AD378" s="2239"/>
    </row>
    <row r="379" spans="4:30" ht="14.1" customHeight="1">
      <c r="D379" s="2238"/>
      <c r="E379" s="2168" t="s">
        <v>56</v>
      </c>
      <c r="F379" s="2170"/>
      <c r="G379" s="2168" t="s">
        <v>83</v>
      </c>
      <c r="H379" s="2170"/>
      <c r="I379" s="2168" t="s">
        <v>56</v>
      </c>
      <c r="J379" s="2242"/>
      <c r="X379" s="2238"/>
      <c r="Y379" s="2168" t="s">
        <v>56</v>
      </c>
      <c r="Z379" s="2170"/>
      <c r="AA379" s="2168" t="s">
        <v>83</v>
      </c>
      <c r="AB379" s="2170"/>
      <c r="AC379" s="2168" t="s">
        <v>56</v>
      </c>
      <c r="AD379" s="2242"/>
    </row>
    <row r="380" spans="4:30" ht="14.1" customHeight="1">
      <c r="D380" s="2238"/>
      <c r="E380" s="2240"/>
      <c r="F380" s="2241"/>
      <c r="G380" s="2240"/>
      <c r="H380" s="2241"/>
      <c r="I380" s="2240"/>
      <c r="J380" s="2243"/>
      <c r="X380" s="2238"/>
      <c r="Y380" s="2240"/>
      <c r="Z380" s="2241"/>
      <c r="AA380" s="2240"/>
      <c r="AB380" s="2241"/>
      <c r="AC380" s="2240"/>
      <c r="AD380" s="2243"/>
    </row>
    <row r="381" spans="4:30" ht="14.1" customHeight="1">
      <c r="D381" s="203">
        <v>1</v>
      </c>
      <c r="E381" s="427" t="str">
        <f>IF(F381=0,"",MAX($E$379:E380)+1)</f>
        <v/>
      </c>
      <c r="F381" s="165">
        <f t="shared" ref="F381:F420" si="91">E336+F336</f>
        <v>0</v>
      </c>
      <c r="G381" s="427" t="str">
        <f>IF(H381=0,"",MAX($G$379:G380)+1)</f>
        <v/>
      </c>
      <c r="H381" s="165">
        <f t="shared" ref="H381:H420" si="92">G336+H336</f>
        <v>0</v>
      </c>
      <c r="I381" s="427" t="str">
        <f>IF(J381=0,"",MAX($I$379:I380)+1)</f>
        <v/>
      </c>
      <c r="J381" s="197">
        <f t="shared" ref="J381:J420" si="93">I336+J336</f>
        <v>0</v>
      </c>
      <c r="X381" s="203">
        <v>1</v>
      </c>
      <c r="Y381" s="427" t="str">
        <f>IF(Z381=0,"",MAX($Y$379:Y380)+1)</f>
        <v/>
      </c>
      <c r="Z381" s="165">
        <f t="shared" ref="Z381:Z420" si="94">Y336+Z336</f>
        <v>0</v>
      </c>
      <c r="AA381" s="427" t="str">
        <f>IF(AB381=0,"",MAX($AA$379:AA380)+1)</f>
        <v/>
      </c>
      <c r="AB381" s="165">
        <f t="shared" ref="AB381:AB420" si="95">AA336+AB336</f>
        <v>0</v>
      </c>
      <c r="AC381" s="427" t="str">
        <f>IF(AD381=0,"",MAX($AC$379:AC380)+1)</f>
        <v/>
      </c>
      <c r="AD381" s="197">
        <f t="shared" ref="AD381:AD420" si="96">AC336+AD336</f>
        <v>0</v>
      </c>
    </row>
    <row r="382" spans="4:30" ht="14.1" customHeight="1">
      <c r="D382" s="203">
        <v>2</v>
      </c>
      <c r="E382" s="427" t="str">
        <f>IF(F382=0,"",MAX($E$379:E381)+1)</f>
        <v/>
      </c>
      <c r="F382" s="165">
        <f t="shared" si="91"/>
        <v>0</v>
      </c>
      <c r="G382" s="427" t="str">
        <f>IF(H382=0,"",MAX($G$379:G381)+1)</f>
        <v/>
      </c>
      <c r="H382" s="165">
        <f t="shared" si="92"/>
        <v>0</v>
      </c>
      <c r="I382" s="427" t="str">
        <f>IF(J382=0,"",MAX($I$379:I381)+1)</f>
        <v/>
      </c>
      <c r="J382" s="197">
        <f t="shared" si="93"/>
        <v>0</v>
      </c>
      <c r="X382" s="203">
        <v>2</v>
      </c>
      <c r="Y382" s="427" t="str">
        <f>IF(Z382=0,"",MAX($Y$379:Y381)+1)</f>
        <v/>
      </c>
      <c r="Z382" s="165">
        <f t="shared" si="94"/>
        <v>0</v>
      </c>
      <c r="AA382" s="427" t="str">
        <f>IF(AB382=0,"",MAX($AA$379:AA381)+1)</f>
        <v/>
      </c>
      <c r="AB382" s="165">
        <f t="shared" si="95"/>
        <v>0</v>
      </c>
      <c r="AC382" s="427" t="str">
        <f>IF(AD382=0,"",MAX($AC$379:AC381)+1)</f>
        <v/>
      </c>
      <c r="AD382" s="197">
        <f t="shared" si="96"/>
        <v>0</v>
      </c>
    </row>
    <row r="383" spans="4:30" ht="14.1" customHeight="1">
      <c r="D383" s="203">
        <v>3</v>
      </c>
      <c r="E383" s="427" t="str">
        <f>IF(F383=0,"",MAX($E$379:E382)+1)</f>
        <v/>
      </c>
      <c r="F383" s="165">
        <f t="shared" si="91"/>
        <v>0</v>
      </c>
      <c r="G383" s="427" t="str">
        <f>IF(H383=0,"",MAX($G$379:G382)+1)</f>
        <v/>
      </c>
      <c r="H383" s="165">
        <f t="shared" si="92"/>
        <v>0</v>
      </c>
      <c r="I383" s="427" t="str">
        <f>IF(J383=0,"",MAX($I$379:I382)+1)</f>
        <v/>
      </c>
      <c r="J383" s="197">
        <f t="shared" si="93"/>
        <v>0</v>
      </c>
      <c r="X383" s="203">
        <v>3</v>
      </c>
      <c r="Y383" s="427" t="str">
        <f>IF(Z383=0,"",MAX($Y$379:Y382)+1)</f>
        <v/>
      </c>
      <c r="Z383" s="165">
        <f t="shared" si="94"/>
        <v>0</v>
      </c>
      <c r="AA383" s="427" t="str">
        <f>IF(AB383=0,"",MAX($AA$379:AA382)+1)</f>
        <v/>
      </c>
      <c r="AB383" s="165">
        <f t="shared" si="95"/>
        <v>0</v>
      </c>
      <c r="AC383" s="427" t="str">
        <f>IF(AD383=0,"",MAX($AC$379:AC382)+1)</f>
        <v/>
      </c>
      <c r="AD383" s="197">
        <f t="shared" si="96"/>
        <v>0</v>
      </c>
    </row>
    <row r="384" spans="4:30" ht="14.1" customHeight="1">
      <c r="D384" s="203">
        <v>4</v>
      </c>
      <c r="E384" s="427" t="str">
        <f>IF(F384=0,"",MAX($E$379:E383)+1)</f>
        <v/>
      </c>
      <c r="F384" s="165">
        <f t="shared" si="91"/>
        <v>0</v>
      </c>
      <c r="G384" s="427" t="str">
        <f>IF(H384=0,"",MAX($G$379:G383)+1)</f>
        <v/>
      </c>
      <c r="H384" s="165">
        <f t="shared" si="92"/>
        <v>0</v>
      </c>
      <c r="I384" s="427" t="str">
        <f>IF(J384=0,"",MAX($I$379:I383)+1)</f>
        <v/>
      </c>
      <c r="J384" s="197">
        <f t="shared" si="93"/>
        <v>0</v>
      </c>
      <c r="X384" s="203">
        <v>4</v>
      </c>
      <c r="Y384" s="427" t="str">
        <f>IF(Z384=0,"",MAX($Y$379:Y383)+1)</f>
        <v/>
      </c>
      <c r="Z384" s="165">
        <f t="shared" si="94"/>
        <v>0</v>
      </c>
      <c r="AA384" s="427" t="str">
        <f>IF(AB384=0,"",MAX($AA$379:AA383)+1)</f>
        <v/>
      </c>
      <c r="AB384" s="165">
        <f t="shared" si="95"/>
        <v>0</v>
      </c>
      <c r="AC384" s="427" t="str">
        <f>IF(AD384=0,"",MAX($AC$379:AC383)+1)</f>
        <v/>
      </c>
      <c r="AD384" s="197">
        <f t="shared" si="96"/>
        <v>0</v>
      </c>
    </row>
    <row r="385" spans="4:30" ht="14.1" customHeight="1">
      <c r="D385" s="203">
        <v>5</v>
      </c>
      <c r="E385" s="427" t="str">
        <f>IF(F385=0,"",MAX($E$379:E384)+1)</f>
        <v/>
      </c>
      <c r="F385" s="165">
        <f t="shared" si="91"/>
        <v>0</v>
      </c>
      <c r="G385" s="427" t="str">
        <f>IF(H385=0,"",MAX($G$379:G384)+1)</f>
        <v/>
      </c>
      <c r="H385" s="165">
        <f t="shared" si="92"/>
        <v>0</v>
      </c>
      <c r="I385" s="427" t="str">
        <f>IF(J385=0,"",MAX($I$379:I384)+1)</f>
        <v/>
      </c>
      <c r="J385" s="197">
        <f t="shared" si="93"/>
        <v>0</v>
      </c>
      <c r="X385" s="203">
        <v>5</v>
      </c>
      <c r="Y385" s="427" t="str">
        <f>IF(Z385=0,"",MAX($Y$379:Y384)+1)</f>
        <v/>
      </c>
      <c r="Z385" s="165">
        <f t="shared" si="94"/>
        <v>0</v>
      </c>
      <c r="AA385" s="427" t="str">
        <f>IF(AB385=0,"",MAX($AA$379:AA384)+1)</f>
        <v/>
      </c>
      <c r="AB385" s="165">
        <f t="shared" si="95"/>
        <v>0</v>
      </c>
      <c r="AC385" s="427" t="str">
        <f>IF(AD385=0,"",MAX($AC$379:AC384)+1)</f>
        <v/>
      </c>
      <c r="AD385" s="197">
        <f t="shared" si="96"/>
        <v>0</v>
      </c>
    </row>
    <row r="386" spans="4:30" ht="14.1" customHeight="1">
      <c r="D386" s="203">
        <v>6</v>
      </c>
      <c r="E386" s="427" t="str">
        <f>IF(F386=0,"",MAX($E$379:E385)+1)</f>
        <v/>
      </c>
      <c r="F386" s="165">
        <f t="shared" si="91"/>
        <v>0</v>
      </c>
      <c r="G386" s="427" t="str">
        <f>IF(H386=0,"",MAX($G$379:G385)+1)</f>
        <v/>
      </c>
      <c r="H386" s="165">
        <f t="shared" si="92"/>
        <v>0</v>
      </c>
      <c r="I386" s="427" t="str">
        <f>IF(J386=0,"",MAX($I$379:I385)+1)</f>
        <v/>
      </c>
      <c r="J386" s="197">
        <f t="shared" si="93"/>
        <v>0</v>
      </c>
      <c r="X386" s="203">
        <v>6</v>
      </c>
      <c r="Y386" s="427" t="str">
        <f>IF(Z386=0,"",MAX($Y$379:Y385)+1)</f>
        <v/>
      </c>
      <c r="Z386" s="165">
        <f t="shared" si="94"/>
        <v>0</v>
      </c>
      <c r="AA386" s="427" t="str">
        <f>IF(AB386=0,"",MAX($AA$379:AA385)+1)</f>
        <v/>
      </c>
      <c r="AB386" s="165">
        <f t="shared" si="95"/>
        <v>0</v>
      </c>
      <c r="AC386" s="427" t="str">
        <f>IF(AD386=0,"",MAX($AC$379:AC385)+1)</f>
        <v/>
      </c>
      <c r="AD386" s="197">
        <f t="shared" si="96"/>
        <v>0</v>
      </c>
    </row>
    <row r="387" spans="4:30" ht="14.1" customHeight="1">
      <c r="D387" s="203">
        <v>7</v>
      </c>
      <c r="E387" s="427" t="str">
        <f>IF(F387=0,"",MAX($E$379:E386)+1)</f>
        <v/>
      </c>
      <c r="F387" s="165">
        <f t="shared" si="91"/>
        <v>0</v>
      </c>
      <c r="G387" s="427" t="str">
        <f>IF(H387=0,"",MAX($G$379:G386)+1)</f>
        <v/>
      </c>
      <c r="H387" s="165">
        <f t="shared" si="92"/>
        <v>0</v>
      </c>
      <c r="I387" s="427" t="str">
        <f>IF(J387=0,"",MAX($I$379:I386)+1)</f>
        <v/>
      </c>
      <c r="J387" s="197">
        <f t="shared" si="93"/>
        <v>0</v>
      </c>
      <c r="X387" s="203">
        <v>7</v>
      </c>
      <c r="Y387" s="427" t="str">
        <f>IF(Z387=0,"",MAX($Y$379:Y386)+1)</f>
        <v/>
      </c>
      <c r="Z387" s="165">
        <f t="shared" si="94"/>
        <v>0</v>
      </c>
      <c r="AA387" s="427" t="str">
        <f>IF(AB387=0,"",MAX($AA$379:AA386)+1)</f>
        <v/>
      </c>
      <c r="AB387" s="165">
        <f t="shared" si="95"/>
        <v>0</v>
      </c>
      <c r="AC387" s="427" t="str">
        <f>IF(AD387=0,"",MAX($AC$379:AC386)+1)</f>
        <v/>
      </c>
      <c r="AD387" s="197">
        <f t="shared" si="96"/>
        <v>0</v>
      </c>
    </row>
    <row r="388" spans="4:30" ht="14.1" customHeight="1">
      <c r="D388" s="203">
        <v>8</v>
      </c>
      <c r="E388" s="427" t="str">
        <f>IF(F388=0,"",MAX($E$379:E387)+1)</f>
        <v/>
      </c>
      <c r="F388" s="165">
        <f t="shared" si="91"/>
        <v>0</v>
      </c>
      <c r="G388" s="427" t="str">
        <f>IF(H388=0,"",MAX($G$379:G387)+1)</f>
        <v/>
      </c>
      <c r="H388" s="165">
        <f t="shared" si="92"/>
        <v>0</v>
      </c>
      <c r="I388" s="427" t="str">
        <f>IF(J388=0,"",MAX($I$379:I387)+1)</f>
        <v/>
      </c>
      <c r="J388" s="197">
        <f t="shared" si="93"/>
        <v>0</v>
      </c>
      <c r="X388" s="203">
        <v>8</v>
      </c>
      <c r="Y388" s="427" t="str">
        <f>IF(Z388=0,"",MAX($Y$379:Y387)+1)</f>
        <v/>
      </c>
      <c r="Z388" s="165">
        <f t="shared" si="94"/>
        <v>0</v>
      </c>
      <c r="AA388" s="427" t="str">
        <f>IF(AB388=0,"",MAX($AA$379:AA387)+1)</f>
        <v/>
      </c>
      <c r="AB388" s="165">
        <f t="shared" si="95"/>
        <v>0</v>
      </c>
      <c r="AC388" s="427" t="str">
        <f>IF(AD388=0,"",MAX($AC$379:AC387)+1)</f>
        <v/>
      </c>
      <c r="AD388" s="197">
        <f t="shared" si="96"/>
        <v>0</v>
      </c>
    </row>
    <row r="389" spans="4:30" ht="14.1" customHeight="1">
      <c r="D389" s="203">
        <v>9</v>
      </c>
      <c r="E389" s="427" t="str">
        <f>IF(F389=0,"",MAX($E$379:E388)+1)</f>
        <v/>
      </c>
      <c r="F389" s="165">
        <f t="shared" si="91"/>
        <v>0</v>
      </c>
      <c r="G389" s="427" t="str">
        <f>IF(H389=0,"",MAX($G$379:G388)+1)</f>
        <v/>
      </c>
      <c r="H389" s="165">
        <f t="shared" si="92"/>
        <v>0</v>
      </c>
      <c r="I389" s="427" t="str">
        <f>IF(J389=0,"",MAX($I$379:I388)+1)</f>
        <v/>
      </c>
      <c r="J389" s="197">
        <f t="shared" si="93"/>
        <v>0</v>
      </c>
      <c r="X389" s="203">
        <v>9</v>
      </c>
      <c r="Y389" s="427" t="str">
        <f>IF(Z389=0,"",MAX($Y$379:Y388)+1)</f>
        <v/>
      </c>
      <c r="Z389" s="165">
        <f t="shared" si="94"/>
        <v>0</v>
      </c>
      <c r="AA389" s="427" t="str">
        <f>IF(AB389=0,"",MAX($AA$379:AA388)+1)</f>
        <v/>
      </c>
      <c r="AB389" s="165">
        <f t="shared" si="95"/>
        <v>0</v>
      </c>
      <c r="AC389" s="427" t="str">
        <f>IF(AD389=0,"",MAX($AC$379:AC388)+1)</f>
        <v/>
      </c>
      <c r="AD389" s="197">
        <f t="shared" si="96"/>
        <v>0</v>
      </c>
    </row>
    <row r="390" spans="4:30" ht="14.1" customHeight="1">
      <c r="D390" s="203">
        <v>10</v>
      </c>
      <c r="E390" s="427" t="str">
        <f>IF(F390=0,"",MAX($E$379:E389)+1)</f>
        <v/>
      </c>
      <c r="F390" s="165">
        <f t="shared" si="91"/>
        <v>0</v>
      </c>
      <c r="G390" s="427" t="str">
        <f>IF(H390=0,"",MAX($G$379:G389)+1)</f>
        <v/>
      </c>
      <c r="H390" s="165">
        <f t="shared" si="92"/>
        <v>0</v>
      </c>
      <c r="I390" s="427" t="str">
        <f>IF(J390=0,"",MAX($I$379:I389)+1)</f>
        <v/>
      </c>
      <c r="J390" s="197">
        <f t="shared" si="93"/>
        <v>0</v>
      </c>
      <c r="X390" s="203">
        <v>10</v>
      </c>
      <c r="Y390" s="427" t="str">
        <f>IF(Z390=0,"",MAX($Y$379:Y389)+1)</f>
        <v/>
      </c>
      <c r="Z390" s="165">
        <f t="shared" si="94"/>
        <v>0</v>
      </c>
      <c r="AA390" s="427" t="str">
        <f>IF(AB390=0,"",MAX($AA$379:AA389)+1)</f>
        <v/>
      </c>
      <c r="AB390" s="165">
        <f t="shared" si="95"/>
        <v>0</v>
      </c>
      <c r="AC390" s="427" t="str">
        <f>IF(AD390=0,"",MAX($AC$379:AC389)+1)</f>
        <v/>
      </c>
      <c r="AD390" s="197">
        <f t="shared" si="96"/>
        <v>0</v>
      </c>
    </row>
    <row r="391" spans="4:30" ht="14.1" customHeight="1">
      <c r="D391" s="203">
        <v>11</v>
      </c>
      <c r="E391" s="427" t="str">
        <f>IF(F391=0,"",MAX($E$379:E390)+1)</f>
        <v/>
      </c>
      <c r="F391" s="165">
        <f t="shared" si="91"/>
        <v>0</v>
      </c>
      <c r="G391" s="427" t="str">
        <f>IF(H391=0,"",MAX($G$379:G390)+1)</f>
        <v/>
      </c>
      <c r="H391" s="165">
        <f t="shared" si="92"/>
        <v>0</v>
      </c>
      <c r="I391" s="427" t="str">
        <f>IF(J391=0,"",MAX($I$379:I390)+1)</f>
        <v/>
      </c>
      <c r="J391" s="197">
        <f t="shared" si="93"/>
        <v>0</v>
      </c>
      <c r="X391" s="203">
        <v>11</v>
      </c>
      <c r="Y391" s="427" t="str">
        <f>IF(Z391=0,"",MAX($Y$379:Y390)+1)</f>
        <v/>
      </c>
      <c r="Z391" s="165">
        <f t="shared" si="94"/>
        <v>0</v>
      </c>
      <c r="AA391" s="427" t="str">
        <f>IF(AB391=0,"",MAX($AA$379:AA390)+1)</f>
        <v/>
      </c>
      <c r="AB391" s="165">
        <f t="shared" si="95"/>
        <v>0</v>
      </c>
      <c r="AC391" s="427" t="str">
        <f>IF(AD391=0,"",MAX($AC$379:AC390)+1)</f>
        <v/>
      </c>
      <c r="AD391" s="197">
        <f t="shared" si="96"/>
        <v>0</v>
      </c>
    </row>
    <row r="392" spans="4:30" ht="14.1" customHeight="1">
      <c r="D392" s="203">
        <v>12</v>
      </c>
      <c r="E392" s="427" t="str">
        <f>IF(F392=0,"",MAX($E$379:E391)+1)</f>
        <v/>
      </c>
      <c r="F392" s="165">
        <f t="shared" si="91"/>
        <v>0</v>
      </c>
      <c r="G392" s="427" t="str">
        <f>IF(H392=0,"",MAX($G$379:G391)+1)</f>
        <v/>
      </c>
      <c r="H392" s="165">
        <f t="shared" si="92"/>
        <v>0</v>
      </c>
      <c r="I392" s="427" t="str">
        <f>IF(J392=0,"",MAX($I$379:I391)+1)</f>
        <v/>
      </c>
      <c r="J392" s="197">
        <f t="shared" si="93"/>
        <v>0</v>
      </c>
      <c r="X392" s="203">
        <v>12</v>
      </c>
      <c r="Y392" s="427" t="str">
        <f>IF(Z392=0,"",MAX($Y$379:Y391)+1)</f>
        <v/>
      </c>
      <c r="Z392" s="165">
        <f t="shared" si="94"/>
        <v>0</v>
      </c>
      <c r="AA392" s="427" t="str">
        <f>IF(AB392=0,"",MAX($AA$379:AA391)+1)</f>
        <v/>
      </c>
      <c r="AB392" s="165">
        <f t="shared" si="95"/>
        <v>0</v>
      </c>
      <c r="AC392" s="427" t="str">
        <f>IF(AD392=0,"",MAX($AC$379:AC391)+1)</f>
        <v/>
      </c>
      <c r="AD392" s="197">
        <f t="shared" si="96"/>
        <v>0</v>
      </c>
    </row>
    <row r="393" spans="4:30" ht="14.1" customHeight="1">
      <c r="D393" s="203">
        <v>13</v>
      </c>
      <c r="E393" s="427" t="str">
        <f>IF(F393=0,"",MAX($E$379:E392)+1)</f>
        <v/>
      </c>
      <c r="F393" s="165">
        <f t="shared" si="91"/>
        <v>0</v>
      </c>
      <c r="G393" s="427" t="str">
        <f>IF(H393=0,"",MAX($G$379:G392)+1)</f>
        <v/>
      </c>
      <c r="H393" s="165">
        <f t="shared" si="92"/>
        <v>0</v>
      </c>
      <c r="I393" s="427" t="str">
        <f>IF(J393=0,"",MAX($I$379:I392)+1)</f>
        <v/>
      </c>
      <c r="J393" s="197">
        <f t="shared" si="93"/>
        <v>0</v>
      </c>
      <c r="X393" s="203">
        <v>13</v>
      </c>
      <c r="Y393" s="427" t="str">
        <f>IF(Z393=0,"",MAX($Y$379:Y392)+1)</f>
        <v/>
      </c>
      <c r="Z393" s="165">
        <f t="shared" si="94"/>
        <v>0</v>
      </c>
      <c r="AA393" s="427" t="str">
        <f>IF(AB393=0,"",MAX($AA$379:AA392)+1)</f>
        <v/>
      </c>
      <c r="AB393" s="165">
        <f t="shared" si="95"/>
        <v>0</v>
      </c>
      <c r="AC393" s="427" t="str">
        <f>IF(AD393=0,"",MAX($AC$379:AC392)+1)</f>
        <v/>
      </c>
      <c r="AD393" s="197">
        <f t="shared" si="96"/>
        <v>0</v>
      </c>
    </row>
    <row r="394" spans="4:30" ht="14.1" customHeight="1">
      <c r="D394" s="203">
        <v>14</v>
      </c>
      <c r="E394" s="427" t="str">
        <f>IF(F394=0,"",MAX($E$379:E393)+1)</f>
        <v/>
      </c>
      <c r="F394" s="165">
        <f t="shared" si="91"/>
        <v>0</v>
      </c>
      <c r="G394" s="427" t="str">
        <f>IF(H394=0,"",MAX($G$379:G393)+1)</f>
        <v/>
      </c>
      <c r="H394" s="165">
        <f t="shared" si="92"/>
        <v>0</v>
      </c>
      <c r="I394" s="427" t="str">
        <f>IF(J394=0,"",MAX($I$379:I393)+1)</f>
        <v/>
      </c>
      <c r="J394" s="197">
        <f t="shared" si="93"/>
        <v>0</v>
      </c>
      <c r="X394" s="203">
        <v>14</v>
      </c>
      <c r="Y394" s="427" t="str">
        <f>IF(Z394=0,"",MAX($Y$379:Y393)+1)</f>
        <v/>
      </c>
      <c r="Z394" s="165">
        <f t="shared" si="94"/>
        <v>0</v>
      </c>
      <c r="AA394" s="427" t="str">
        <f>IF(AB394=0,"",MAX($AA$379:AA393)+1)</f>
        <v/>
      </c>
      <c r="AB394" s="165">
        <f t="shared" si="95"/>
        <v>0</v>
      </c>
      <c r="AC394" s="427" t="str">
        <f>IF(AD394=0,"",MAX($AC$379:AC393)+1)</f>
        <v/>
      </c>
      <c r="AD394" s="197">
        <f t="shared" si="96"/>
        <v>0</v>
      </c>
    </row>
    <row r="395" spans="4:30" ht="14.1" customHeight="1">
      <c r="D395" s="203">
        <v>15</v>
      </c>
      <c r="E395" s="427" t="str">
        <f>IF(F395=0,"",MAX($E$379:E394)+1)</f>
        <v/>
      </c>
      <c r="F395" s="165">
        <f t="shared" si="91"/>
        <v>0</v>
      </c>
      <c r="G395" s="427" t="str">
        <f>IF(H395=0,"",MAX($G$379:G394)+1)</f>
        <v/>
      </c>
      <c r="H395" s="165">
        <f t="shared" si="92"/>
        <v>0</v>
      </c>
      <c r="I395" s="427" t="str">
        <f>IF(J395=0,"",MAX($I$379:I394)+1)</f>
        <v/>
      </c>
      <c r="J395" s="197">
        <f t="shared" si="93"/>
        <v>0</v>
      </c>
      <c r="X395" s="203">
        <v>15</v>
      </c>
      <c r="Y395" s="427" t="str">
        <f>IF(Z395=0,"",MAX($Y$379:Y394)+1)</f>
        <v/>
      </c>
      <c r="Z395" s="165">
        <f t="shared" si="94"/>
        <v>0</v>
      </c>
      <c r="AA395" s="427" t="str">
        <f>IF(AB395=0,"",MAX($AA$379:AA394)+1)</f>
        <v/>
      </c>
      <c r="AB395" s="165">
        <f t="shared" si="95"/>
        <v>0</v>
      </c>
      <c r="AC395" s="427" t="str">
        <f>IF(AD395=0,"",MAX($AC$379:AC394)+1)</f>
        <v/>
      </c>
      <c r="AD395" s="197">
        <f t="shared" si="96"/>
        <v>0</v>
      </c>
    </row>
    <row r="396" spans="4:30" ht="14.1" customHeight="1">
      <c r="D396" s="203">
        <v>16</v>
      </c>
      <c r="E396" s="427" t="str">
        <f>IF(F396=0,"",MAX($E$379:E395)+1)</f>
        <v/>
      </c>
      <c r="F396" s="165">
        <f t="shared" si="91"/>
        <v>0</v>
      </c>
      <c r="G396" s="427" t="str">
        <f>IF(H396=0,"",MAX($G$379:G395)+1)</f>
        <v/>
      </c>
      <c r="H396" s="165">
        <f t="shared" si="92"/>
        <v>0</v>
      </c>
      <c r="I396" s="427" t="str">
        <f>IF(J396=0,"",MAX($I$379:I395)+1)</f>
        <v/>
      </c>
      <c r="J396" s="197">
        <f t="shared" si="93"/>
        <v>0</v>
      </c>
      <c r="X396" s="203">
        <v>16</v>
      </c>
      <c r="Y396" s="427" t="str">
        <f>IF(Z396=0,"",MAX($Y$379:Y395)+1)</f>
        <v/>
      </c>
      <c r="Z396" s="165">
        <f t="shared" si="94"/>
        <v>0</v>
      </c>
      <c r="AA396" s="427" t="str">
        <f>IF(AB396=0,"",MAX($AA$379:AA395)+1)</f>
        <v/>
      </c>
      <c r="AB396" s="165">
        <f t="shared" si="95"/>
        <v>0</v>
      </c>
      <c r="AC396" s="427" t="str">
        <f>IF(AD396=0,"",MAX($AC$379:AC395)+1)</f>
        <v/>
      </c>
      <c r="AD396" s="197">
        <f t="shared" si="96"/>
        <v>0</v>
      </c>
    </row>
    <row r="397" spans="4:30" ht="14.1" customHeight="1">
      <c r="D397" s="203">
        <v>17</v>
      </c>
      <c r="E397" s="427" t="str">
        <f>IF(F397=0,"",MAX($E$379:E396)+1)</f>
        <v/>
      </c>
      <c r="F397" s="165">
        <f t="shared" si="91"/>
        <v>0</v>
      </c>
      <c r="G397" s="427" t="str">
        <f>IF(H397=0,"",MAX($G$379:G396)+1)</f>
        <v/>
      </c>
      <c r="H397" s="165">
        <f t="shared" si="92"/>
        <v>0</v>
      </c>
      <c r="I397" s="427" t="str">
        <f>IF(J397=0,"",MAX($I$379:I396)+1)</f>
        <v/>
      </c>
      <c r="J397" s="197">
        <f t="shared" si="93"/>
        <v>0</v>
      </c>
      <c r="X397" s="203">
        <v>17</v>
      </c>
      <c r="Y397" s="427" t="str">
        <f>IF(Z397=0,"",MAX($Y$379:Y396)+1)</f>
        <v/>
      </c>
      <c r="Z397" s="165">
        <f t="shared" si="94"/>
        <v>0</v>
      </c>
      <c r="AA397" s="427" t="str">
        <f>IF(AB397=0,"",MAX($AA$379:AA396)+1)</f>
        <v/>
      </c>
      <c r="AB397" s="165">
        <f t="shared" si="95"/>
        <v>0</v>
      </c>
      <c r="AC397" s="427" t="str">
        <f>IF(AD397=0,"",MAX($AC$379:AC396)+1)</f>
        <v/>
      </c>
      <c r="AD397" s="197">
        <f t="shared" si="96"/>
        <v>0</v>
      </c>
    </row>
    <row r="398" spans="4:30" ht="14.1" customHeight="1">
      <c r="D398" s="203">
        <v>18</v>
      </c>
      <c r="E398" s="427" t="str">
        <f>IF(F398=0,"",MAX($E$379:E397)+1)</f>
        <v/>
      </c>
      <c r="F398" s="165">
        <f t="shared" si="91"/>
        <v>0</v>
      </c>
      <c r="G398" s="427" t="str">
        <f>IF(H398=0,"",MAX($G$379:G397)+1)</f>
        <v/>
      </c>
      <c r="H398" s="165">
        <f t="shared" si="92"/>
        <v>0</v>
      </c>
      <c r="I398" s="427" t="str">
        <f>IF(J398=0,"",MAX($I$379:I397)+1)</f>
        <v/>
      </c>
      <c r="J398" s="197">
        <f t="shared" si="93"/>
        <v>0</v>
      </c>
      <c r="X398" s="203">
        <v>18</v>
      </c>
      <c r="Y398" s="427" t="str">
        <f>IF(Z398=0,"",MAX($Y$379:Y397)+1)</f>
        <v/>
      </c>
      <c r="Z398" s="165">
        <f t="shared" si="94"/>
        <v>0</v>
      </c>
      <c r="AA398" s="427" t="str">
        <f>IF(AB398=0,"",MAX($AA$379:AA397)+1)</f>
        <v/>
      </c>
      <c r="AB398" s="165">
        <f t="shared" si="95"/>
        <v>0</v>
      </c>
      <c r="AC398" s="427" t="str">
        <f>IF(AD398=0,"",MAX($AC$379:AC397)+1)</f>
        <v/>
      </c>
      <c r="AD398" s="197">
        <f t="shared" si="96"/>
        <v>0</v>
      </c>
    </row>
    <row r="399" spans="4:30" ht="14.1" customHeight="1">
      <c r="D399" s="203">
        <v>19</v>
      </c>
      <c r="E399" s="427" t="str">
        <f>IF(F399=0,"",MAX($E$379:E398)+1)</f>
        <v/>
      </c>
      <c r="F399" s="165">
        <f t="shared" si="91"/>
        <v>0</v>
      </c>
      <c r="G399" s="427" t="str">
        <f>IF(H399=0,"",MAX($G$379:G398)+1)</f>
        <v/>
      </c>
      <c r="H399" s="165">
        <f t="shared" si="92"/>
        <v>0</v>
      </c>
      <c r="I399" s="427" t="str">
        <f>IF(J399=0,"",MAX($I$379:I398)+1)</f>
        <v/>
      </c>
      <c r="J399" s="197">
        <f t="shared" si="93"/>
        <v>0</v>
      </c>
      <c r="X399" s="203">
        <v>19</v>
      </c>
      <c r="Y399" s="427" t="str">
        <f>IF(Z399=0,"",MAX($Y$379:Y398)+1)</f>
        <v/>
      </c>
      <c r="Z399" s="165">
        <f t="shared" si="94"/>
        <v>0</v>
      </c>
      <c r="AA399" s="427" t="str">
        <f>IF(AB399=0,"",MAX($AA$379:AA398)+1)</f>
        <v/>
      </c>
      <c r="AB399" s="165">
        <f t="shared" si="95"/>
        <v>0</v>
      </c>
      <c r="AC399" s="427" t="str">
        <f>IF(AD399=0,"",MAX($AC$379:AC398)+1)</f>
        <v/>
      </c>
      <c r="AD399" s="197">
        <f t="shared" si="96"/>
        <v>0</v>
      </c>
    </row>
    <row r="400" spans="4:30" ht="14.1" customHeight="1">
      <c r="D400" s="203">
        <v>20</v>
      </c>
      <c r="E400" s="427" t="str">
        <f>IF(F400=0,"",MAX($E$379:E399)+1)</f>
        <v/>
      </c>
      <c r="F400" s="165">
        <f t="shared" si="91"/>
        <v>0</v>
      </c>
      <c r="G400" s="427" t="str">
        <f>IF(H400=0,"",MAX($G$379:G399)+1)</f>
        <v/>
      </c>
      <c r="H400" s="165">
        <f t="shared" si="92"/>
        <v>0</v>
      </c>
      <c r="I400" s="427" t="str">
        <f>IF(J400=0,"",MAX($I$379:I399)+1)</f>
        <v/>
      </c>
      <c r="J400" s="197">
        <f t="shared" si="93"/>
        <v>0</v>
      </c>
      <c r="X400" s="203">
        <v>20</v>
      </c>
      <c r="Y400" s="427" t="str">
        <f>IF(Z400=0,"",MAX($Y$379:Y399)+1)</f>
        <v/>
      </c>
      <c r="Z400" s="165">
        <f t="shared" si="94"/>
        <v>0</v>
      </c>
      <c r="AA400" s="427" t="str">
        <f>IF(AB400=0,"",MAX($AA$379:AA399)+1)</f>
        <v/>
      </c>
      <c r="AB400" s="165">
        <f t="shared" si="95"/>
        <v>0</v>
      </c>
      <c r="AC400" s="427" t="str">
        <f>IF(AD400=0,"",MAX($AC$379:AC399)+1)</f>
        <v/>
      </c>
      <c r="AD400" s="197">
        <f t="shared" si="96"/>
        <v>0</v>
      </c>
    </row>
    <row r="401" spans="4:30" ht="14.1" customHeight="1">
      <c r="D401" s="203">
        <v>21</v>
      </c>
      <c r="E401" s="427" t="str">
        <f>IF(F401=0,"",MAX($E$379:E400)+1)</f>
        <v/>
      </c>
      <c r="F401" s="165">
        <f t="shared" si="91"/>
        <v>0</v>
      </c>
      <c r="G401" s="427" t="str">
        <f>IF(H401=0,"",MAX($G$379:G400)+1)</f>
        <v/>
      </c>
      <c r="H401" s="165">
        <f t="shared" si="92"/>
        <v>0</v>
      </c>
      <c r="I401" s="427" t="str">
        <f>IF(J401=0,"",MAX($I$379:I400)+1)</f>
        <v/>
      </c>
      <c r="J401" s="197">
        <f t="shared" si="93"/>
        <v>0</v>
      </c>
      <c r="X401" s="203">
        <v>21</v>
      </c>
      <c r="Y401" s="427" t="str">
        <f>IF(Z401=0,"",MAX($Y$379:Y400)+1)</f>
        <v/>
      </c>
      <c r="Z401" s="165">
        <f t="shared" si="94"/>
        <v>0</v>
      </c>
      <c r="AA401" s="427" t="str">
        <f>IF(AB401=0,"",MAX($AA$379:AA400)+1)</f>
        <v/>
      </c>
      <c r="AB401" s="165">
        <f t="shared" si="95"/>
        <v>0</v>
      </c>
      <c r="AC401" s="427" t="str">
        <f>IF(AD401=0,"",MAX($AC$379:AC400)+1)</f>
        <v/>
      </c>
      <c r="AD401" s="197">
        <f t="shared" si="96"/>
        <v>0</v>
      </c>
    </row>
    <row r="402" spans="4:30" ht="14.1" customHeight="1">
      <c r="D402" s="203">
        <v>22</v>
      </c>
      <c r="E402" s="427" t="str">
        <f>IF(F402=0,"",MAX($E$379:E401)+1)</f>
        <v/>
      </c>
      <c r="F402" s="165">
        <f t="shared" si="91"/>
        <v>0</v>
      </c>
      <c r="G402" s="427" t="str">
        <f>IF(H402=0,"",MAX($G$379:G401)+1)</f>
        <v/>
      </c>
      <c r="H402" s="165">
        <f t="shared" si="92"/>
        <v>0</v>
      </c>
      <c r="I402" s="427" t="str">
        <f>IF(J402=0,"",MAX($I$379:I401)+1)</f>
        <v/>
      </c>
      <c r="J402" s="197">
        <f t="shared" si="93"/>
        <v>0</v>
      </c>
      <c r="X402" s="203">
        <v>22</v>
      </c>
      <c r="Y402" s="427" t="str">
        <f>IF(Z402=0,"",MAX($Y$379:Y401)+1)</f>
        <v/>
      </c>
      <c r="Z402" s="165">
        <f t="shared" si="94"/>
        <v>0</v>
      </c>
      <c r="AA402" s="427" t="str">
        <f>IF(AB402=0,"",MAX($AA$379:AA401)+1)</f>
        <v/>
      </c>
      <c r="AB402" s="165">
        <f t="shared" si="95"/>
        <v>0</v>
      </c>
      <c r="AC402" s="427" t="str">
        <f>IF(AD402=0,"",MAX($AC$379:AC401)+1)</f>
        <v/>
      </c>
      <c r="AD402" s="197">
        <f t="shared" si="96"/>
        <v>0</v>
      </c>
    </row>
    <row r="403" spans="4:30" ht="14.1" customHeight="1">
      <c r="D403" s="203">
        <v>23</v>
      </c>
      <c r="E403" s="427" t="str">
        <f>IF(F403=0,"",MAX($E$379:E402)+1)</f>
        <v/>
      </c>
      <c r="F403" s="165">
        <f t="shared" si="91"/>
        <v>0</v>
      </c>
      <c r="G403" s="427" t="str">
        <f>IF(H403=0,"",MAX($G$379:G402)+1)</f>
        <v/>
      </c>
      <c r="H403" s="165">
        <f t="shared" si="92"/>
        <v>0</v>
      </c>
      <c r="I403" s="427" t="str">
        <f>IF(J403=0,"",MAX($I$379:I402)+1)</f>
        <v/>
      </c>
      <c r="J403" s="197">
        <f t="shared" si="93"/>
        <v>0</v>
      </c>
      <c r="X403" s="203">
        <v>23</v>
      </c>
      <c r="Y403" s="427" t="str">
        <f>IF(Z403=0,"",MAX($Y$379:Y402)+1)</f>
        <v/>
      </c>
      <c r="Z403" s="165">
        <f t="shared" si="94"/>
        <v>0</v>
      </c>
      <c r="AA403" s="427" t="str">
        <f>IF(AB403=0,"",MAX($AA$379:AA402)+1)</f>
        <v/>
      </c>
      <c r="AB403" s="165">
        <f t="shared" si="95"/>
        <v>0</v>
      </c>
      <c r="AC403" s="427" t="str">
        <f>IF(AD403=0,"",MAX($AC$379:AC402)+1)</f>
        <v/>
      </c>
      <c r="AD403" s="197">
        <f t="shared" si="96"/>
        <v>0</v>
      </c>
    </row>
    <row r="404" spans="4:30" ht="14.1" customHeight="1">
      <c r="D404" s="203">
        <v>24</v>
      </c>
      <c r="E404" s="427" t="str">
        <f>IF(F404=0,"",MAX($E$379:E403)+1)</f>
        <v/>
      </c>
      <c r="F404" s="165">
        <f t="shared" si="91"/>
        <v>0</v>
      </c>
      <c r="G404" s="427" t="str">
        <f>IF(H404=0,"",MAX($G$379:G403)+1)</f>
        <v/>
      </c>
      <c r="H404" s="165">
        <f t="shared" si="92"/>
        <v>0</v>
      </c>
      <c r="I404" s="427" t="str">
        <f>IF(J404=0,"",MAX($I$379:I403)+1)</f>
        <v/>
      </c>
      <c r="J404" s="197">
        <f t="shared" si="93"/>
        <v>0</v>
      </c>
      <c r="X404" s="203">
        <v>24</v>
      </c>
      <c r="Y404" s="427" t="str">
        <f>IF(Z404=0,"",MAX($Y$379:Y403)+1)</f>
        <v/>
      </c>
      <c r="Z404" s="165">
        <f t="shared" si="94"/>
        <v>0</v>
      </c>
      <c r="AA404" s="427" t="str">
        <f>IF(AB404=0,"",MAX($AA$379:AA403)+1)</f>
        <v/>
      </c>
      <c r="AB404" s="165">
        <f t="shared" si="95"/>
        <v>0</v>
      </c>
      <c r="AC404" s="427" t="str">
        <f>IF(AD404=0,"",MAX($AC$379:AC403)+1)</f>
        <v/>
      </c>
      <c r="AD404" s="197">
        <f t="shared" si="96"/>
        <v>0</v>
      </c>
    </row>
    <row r="405" spans="4:30" ht="14.1" customHeight="1">
      <c r="D405" s="203">
        <v>25</v>
      </c>
      <c r="E405" s="427" t="str">
        <f>IF(F405=0,"",MAX($E$379:E404)+1)</f>
        <v/>
      </c>
      <c r="F405" s="165">
        <f t="shared" si="91"/>
        <v>0</v>
      </c>
      <c r="G405" s="427" t="str">
        <f>IF(H405=0,"",MAX($G$379:G404)+1)</f>
        <v/>
      </c>
      <c r="H405" s="165">
        <f t="shared" si="92"/>
        <v>0</v>
      </c>
      <c r="I405" s="427" t="str">
        <f>IF(J405=0,"",MAX($I$379:I404)+1)</f>
        <v/>
      </c>
      <c r="J405" s="197">
        <f t="shared" si="93"/>
        <v>0</v>
      </c>
      <c r="X405" s="203">
        <v>25</v>
      </c>
      <c r="Y405" s="427" t="str">
        <f>IF(Z405=0,"",MAX($Y$379:Y404)+1)</f>
        <v/>
      </c>
      <c r="Z405" s="165">
        <f t="shared" si="94"/>
        <v>0</v>
      </c>
      <c r="AA405" s="427" t="str">
        <f>IF(AB405=0,"",MAX($AA$379:AA404)+1)</f>
        <v/>
      </c>
      <c r="AB405" s="165">
        <f t="shared" si="95"/>
        <v>0</v>
      </c>
      <c r="AC405" s="427" t="str">
        <f>IF(AD405=0,"",MAX($AC$379:AC404)+1)</f>
        <v/>
      </c>
      <c r="AD405" s="197">
        <f t="shared" si="96"/>
        <v>0</v>
      </c>
    </row>
    <row r="406" spans="4:30" ht="14.1" customHeight="1">
      <c r="D406" s="203">
        <v>26</v>
      </c>
      <c r="E406" s="427" t="str">
        <f>IF(F406=0,"",MAX($E$379:E405)+1)</f>
        <v/>
      </c>
      <c r="F406" s="165">
        <f t="shared" si="91"/>
        <v>0</v>
      </c>
      <c r="G406" s="427" t="str">
        <f>IF(H406=0,"",MAX($G$379:G405)+1)</f>
        <v/>
      </c>
      <c r="H406" s="165">
        <f t="shared" si="92"/>
        <v>0</v>
      </c>
      <c r="I406" s="427" t="str">
        <f>IF(J406=0,"",MAX($I$379:I405)+1)</f>
        <v/>
      </c>
      <c r="J406" s="197">
        <f t="shared" si="93"/>
        <v>0</v>
      </c>
      <c r="X406" s="203">
        <v>26</v>
      </c>
      <c r="Y406" s="427" t="str">
        <f>IF(Z406=0,"",MAX($Y$379:Y405)+1)</f>
        <v/>
      </c>
      <c r="Z406" s="165">
        <f t="shared" si="94"/>
        <v>0</v>
      </c>
      <c r="AA406" s="427" t="str">
        <f>IF(AB406=0,"",MAX($AA$379:AA405)+1)</f>
        <v/>
      </c>
      <c r="AB406" s="165">
        <f t="shared" si="95"/>
        <v>0</v>
      </c>
      <c r="AC406" s="427" t="str">
        <f>IF(AD406=0,"",MAX($AC$379:AC405)+1)</f>
        <v/>
      </c>
      <c r="AD406" s="197">
        <f t="shared" si="96"/>
        <v>0</v>
      </c>
    </row>
    <row r="407" spans="4:30" ht="14.1" customHeight="1">
      <c r="D407" s="203">
        <v>27</v>
      </c>
      <c r="E407" s="427" t="str">
        <f>IF(F407=0,"",MAX($E$379:E406)+1)</f>
        <v/>
      </c>
      <c r="F407" s="165">
        <f t="shared" si="91"/>
        <v>0</v>
      </c>
      <c r="G407" s="427" t="str">
        <f>IF(H407=0,"",MAX($G$379:G406)+1)</f>
        <v/>
      </c>
      <c r="H407" s="165">
        <f t="shared" si="92"/>
        <v>0</v>
      </c>
      <c r="I407" s="427" t="str">
        <f>IF(J407=0,"",MAX($I$379:I406)+1)</f>
        <v/>
      </c>
      <c r="J407" s="197">
        <f t="shared" si="93"/>
        <v>0</v>
      </c>
      <c r="X407" s="203">
        <v>27</v>
      </c>
      <c r="Y407" s="427" t="str">
        <f>IF(Z407=0,"",MAX($Y$379:Y406)+1)</f>
        <v/>
      </c>
      <c r="Z407" s="165">
        <f t="shared" si="94"/>
        <v>0</v>
      </c>
      <c r="AA407" s="427" t="str">
        <f>IF(AB407=0,"",MAX($AA$379:AA406)+1)</f>
        <v/>
      </c>
      <c r="AB407" s="165">
        <f t="shared" si="95"/>
        <v>0</v>
      </c>
      <c r="AC407" s="427" t="str">
        <f>IF(AD407=0,"",MAX($AC$379:AC406)+1)</f>
        <v/>
      </c>
      <c r="AD407" s="197">
        <f t="shared" si="96"/>
        <v>0</v>
      </c>
    </row>
    <row r="408" spans="4:30" ht="14.1" customHeight="1">
      <c r="D408" s="203">
        <v>28</v>
      </c>
      <c r="E408" s="427" t="str">
        <f>IF(F408=0,"",MAX($E$379:E407)+1)</f>
        <v/>
      </c>
      <c r="F408" s="165">
        <f t="shared" si="91"/>
        <v>0</v>
      </c>
      <c r="G408" s="427" t="str">
        <f>IF(H408=0,"",MAX($G$379:G407)+1)</f>
        <v/>
      </c>
      <c r="H408" s="165">
        <f t="shared" si="92"/>
        <v>0</v>
      </c>
      <c r="I408" s="427" t="str">
        <f>IF(J408=0,"",MAX($I$379:I407)+1)</f>
        <v/>
      </c>
      <c r="J408" s="197">
        <f t="shared" si="93"/>
        <v>0</v>
      </c>
      <c r="X408" s="203">
        <v>28</v>
      </c>
      <c r="Y408" s="427" t="str">
        <f>IF(Z408=0,"",MAX($Y$379:Y407)+1)</f>
        <v/>
      </c>
      <c r="Z408" s="165">
        <f t="shared" si="94"/>
        <v>0</v>
      </c>
      <c r="AA408" s="427" t="str">
        <f>IF(AB408=0,"",MAX($AA$379:AA407)+1)</f>
        <v/>
      </c>
      <c r="AB408" s="165">
        <f t="shared" si="95"/>
        <v>0</v>
      </c>
      <c r="AC408" s="427" t="str">
        <f>IF(AD408=0,"",MAX($AC$379:AC407)+1)</f>
        <v/>
      </c>
      <c r="AD408" s="197">
        <f t="shared" si="96"/>
        <v>0</v>
      </c>
    </row>
    <row r="409" spans="4:30" ht="14.1" customHeight="1">
      <c r="D409" s="203">
        <v>29</v>
      </c>
      <c r="E409" s="427" t="str">
        <f>IF(F409=0,"",MAX($E$379:E408)+1)</f>
        <v/>
      </c>
      <c r="F409" s="165">
        <f t="shared" si="91"/>
        <v>0</v>
      </c>
      <c r="G409" s="427" t="str">
        <f>IF(H409=0,"",MAX($G$379:G408)+1)</f>
        <v/>
      </c>
      <c r="H409" s="165">
        <f t="shared" si="92"/>
        <v>0</v>
      </c>
      <c r="I409" s="427" t="str">
        <f>IF(J409=0,"",MAX($I$379:I408)+1)</f>
        <v/>
      </c>
      <c r="J409" s="197">
        <f t="shared" si="93"/>
        <v>0</v>
      </c>
      <c r="X409" s="203">
        <v>29</v>
      </c>
      <c r="Y409" s="427" t="str">
        <f>IF(Z409=0,"",MAX($Y$379:Y408)+1)</f>
        <v/>
      </c>
      <c r="Z409" s="165">
        <f t="shared" si="94"/>
        <v>0</v>
      </c>
      <c r="AA409" s="427" t="str">
        <f>IF(AB409=0,"",MAX($AA$379:AA408)+1)</f>
        <v/>
      </c>
      <c r="AB409" s="165">
        <f t="shared" si="95"/>
        <v>0</v>
      </c>
      <c r="AC409" s="427" t="str">
        <f>IF(AD409=0,"",MAX($AC$379:AC408)+1)</f>
        <v/>
      </c>
      <c r="AD409" s="197">
        <f t="shared" si="96"/>
        <v>0</v>
      </c>
    </row>
    <row r="410" spans="4:30" ht="14.1" customHeight="1">
      <c r="D410" s="203">
        <v>30</v>
      </c>
      <c r="E410" s="427" t="str">
        <f>IF(F410=0,"",MAX($E$379:E409)+1)</f>
        <v/>
      </c>
      <c r="F410" s="165">
        <f t="shared" si="91"/>
        <v>0</v>
      </c>
      <c r="G410" s="427" t="str">
        <f>IF(H410=0,"",MAX($G$379:G409)+1)</f>
        <v/>
      </c>
      <c r="H410" s="165">
        <f t="shared" si="92"/>
        <v>0</v>
      </c>
      <c r="I410" s="427" t="str">
        <f>IF(J410=0,"",MAX($I$379:I409)+1)</f>
        <v/>
      </c>
      <c r="J410" s="197">
        <f t="shared" si="93"/>
        <v>0</v>
      </c>
      <c r="X410" s="203">
        <v>30</v>
      </c>
      <c r="Y410" s="427" t="str">
        <f>IF(Z410=0,"",MAX($Y$379:Y409)+1)</f>
        <v/>
      </c>
      <c r="Z410" s="165">
        <f t="shared" si="94"/>
        <v>0</v>
      </c>
      <c r="AA410" s="427" t="str">
        <f>IF(AB410=0,"",MAX($AA$379:AA409)+1)</f>
        <v/>
      </c>
      <c r="AB410" s="165">
        <f t="shared" si="95"/>
        <v>0</v>
      </c>
      <c r="AC410" s="427" t="str">
        <f>IF(AD410=0,"",MAX($AC$379:AC409)+1)</f>
        <v/>
      </c>
      <c r="AD410" s="197">
        <f t="shared" si="96"/>
        <v>0</v>
      </c>
    </row>
    <row r="411" spans="4:30" ht="14.1" customHeight="1">
      <c r="D411" s="203">
        <v>31</v>
      </c>
      <c r="E411" s="427" t="str">
        <f>IF(F411=0,"",MAX($E$379:E410)+1)</f>
        <v/>
      </c>
      <c r="F411" s="165">
        <f t="shared" si="91"/>
        <v>0</v>
      </c>
      <c r="G411" s="427" t="str">
        <f>IF(H411=0,"",MAX($G$379:G410)+1)</f>
        <v/>
      </c>
      <c r="H411" s="165">
        <f t="shared" si="92"/>
        <v>0</v>
      </c>
      <c r="I411" s="427" t="str">
        <f>IF(J411=0,"",MAX($I$379:I410)+1)</f>
        <v/>
      </c>
      <c r="J411" s="197">
        <f t="shared" si="93"/>
        <v>0</v>
      </c>
      <c r="X411" s="203">
        <v>31</v>
      </c>
      <c r="Y411" s="427" t="str">
        <f>IF(Z411=0,"",MAX($Y$379:Y410)+1)</f>
        <v/>
      </c>
      <c r="Z411" s="165">
        <f t="shared" si="94"/>
        <v>0</v>
      </c>
      <c r="AA411" s="427" t="str">
        <f>IF(AB411=0,"",MAX($AA$379:AA410)+1)</f>
        <v/>
      </c>
      <c r="AB411" s="165">
        <f t="shared" si="95"/>
        <v>0</v>
      </c>
      <c r="AC411" s="427" t="str">
        <f>IF(AD411=0,"",MAX($AC$379:AC410)+1)</f>
        <v/>
      </c>
      <c r="AD411" s="197">
        <f t="shared" si="96"/>
        <v>0</v>
      </c>
    </row>
    <row r="412" spans="4:30" ht="14.1" customHeight="1">
      <c r="D412" s="203">
        <v>32</v>
      </c>
      <c r="E412" s="427" t="str">
        <f>IF(F412=0,"",MAX($E$379:E411)+1)</f>
        <v/>
      </c>
      <c r="F412" s="165">
        <f t="shared" si="91"/>
        <v>0</v>
      </c>
      <c r="G412" s="427" t="str">
        <f>IF(H412=0,"",MAX($G$379:G411)+1)</f>
        <v/>
      </c>
      <c r="H412" s="165">
        <f t="shared" si="92"/>
        <v>0</v>
      </c>
      <c r="I412" s="427" t="str">
        <f>IF(J412=0,"",MAX($I$379:I411)+1)</f>
        <v/>
      </c>
      <c r="J412" s="197">
        <f t="shared" si="93"/>
        <v>0</v>
      </c>
      <c r="X412" s="203">
        <v>32</v>
      </c>
      <c r="Y412" s="427" t="str">
        <f>IF(Z412=0,"",MAX($Y$379:Y411)+1)</f>
        <v/>
      </c>
      <c r="Z412" s="165">
        <f t="shared" si="94"/>
        <v>0</v>
      </c>
      <c r="AA412" s="427" t="str">
        <f>IF(AB412=0,"",MAX($AA$379:AA411)+1)</f>
        <v/>
      </c>
      <c r="AB412" s="165">
        <f t="shared" si="95"/>
        <v>0</v>
      </c>
      <c r="AC412" s="427" t="str">
        <f>IF(AD412=0,"",MAX($AC$379:AC411)+1)</f>
        <v/>
      </c>
      <c r="AD412" s="197">
        <f t="shared" si="96"/>
        <v>0</v>
      </c>
    </row>
    <row r="413" spans="4:30" ht="14.1" customHeight="1">
      <c r="D413" s="203">
        <v>33</v>
      </c>
      <c r="E413" s="427" t="str">
        <f>IF(F413=0,"",MAX($E$379:E412)+1)</f>
        <v/>
      </c>
      <c r="F413" s="165">
        <f t="shared" si="91"/>
        <v>0</v>
      </c>
      <c r="G413" s="427" t="str">
        <f>IF(H413=0,"",MAX($G$379:G412)+1)</f>
        <v/>
      </c>
      <c r="H413" s="165">
        <f t="shared" si="92"/>
        <v>0</v>
      </c>
      <c r="I413" s="427" t="str">
        <f>IF(J413=0,"",MAX($I$379:I412)+1)</f>
        <v/>
      </c>
      <c r="J413" s="197">
        <f t="shared" si="93"/>
        <v>0</v>
      </c>
      <c r="X413" s="203">
        <v>33</v>
      </c>
      <c r="Y413" s="427" t="str">
        <f>IF(Z413=0,"",MAX($Y$379:Y412)+1)</f>
        <v/>
      </c>
      <c r="Z413" s="165">
        <f t="shared" si="94"/>
        <v>0</v>
      </c>
      <c r="AA413" s="427" t="str">
        <f>IF(AB413=0,"",MAX($AA$379:AA412)+1)</f>
        <v/>
      </c>
      <c r="AB413" s="165">
        <f t="shared" si="95"/>
        <v>0</v>
      </c>
      <c r="AC413" s="427" t="str">
        <f>IF(AD413=0,"",MAX($AC$379:AC412)+1)</f>
        <v/>
      </c>
      <c r="AD413" s="197">
        <f t="shared" si="96"/>
        <v>0</v>
      </c>
    </row>
    <row r="414" spans="4:30" ht="14.1" customHeight="1">
      <c r="D414" s="203">
        <v>34</v>
      </c>
      <c r="E414" s="427" t="str">
        <f>IF(F414=0,"",MAX($E$379:E413)+1)</f>
        <v/>
      </c>
      <c r="F414" s="165">
        <f t="shared" si="91"/>
        <v>0</v>
      </c>
      <c r="G414" s="427" t="str">
        <f>IF(H414=0,"",MAX($G$379:G413)+1)</f>
        <v/>
      </c>
      <c r="H414" s="165">
        <f t="shared" si="92"/>
        <v>0</v>
      </c>
      <c r="I414" s="427" t="str">
        <f>IF(J414=0,"",MAX($I$379:I413)+1)</f>
        <v/>
      </c>
      <c r="J414" s="197">
        <f t="shared" si="93"/>
        <v>0</v>
      </c>
      <c r="X414" s="203">
        <v>34</v>
      </c>
      <c r="Y414" s="427" t="str">
        <f>IF(Z414=0,"",MAX($Y$379:Y413)+1)</f>
        <v/>
      </c>
      <c r="Z414" s="165">
        <f t="shared" si="94"/>
        <v>0</v>
      </c>
      <c r="AA414" s="427" t="str">
        <f>IF(AB414=0,"",MAX($AA$379:AA413)+1)</f>
        <v/>
      </c>
      <c r="AB414" s="165">
        <f t="shared" si="95"/>
        <v>0</v>
      </c>
      <c r="AC414" s="427" t="str">
        <f>IF(AD414=0,"",MAX($AC$379:AC413)+1)</f>
        <v/>
      </c>
      <c r="AD414" s="197">
        <f t="shared" si="96"/>
        <v>0</v>
      </c>
    </row>
    <row r="415" spans="4:30" ht="14.1" customHeight="1">
      <c r="D415" s="203">
        <v>35</v>
      </c>
      <c r="E415" s="427" t="str">
        <f>IF(F415=0,"",MAX($E$379:E414)+1)</f>
        <v/>
      </c>
      <c r="F415" s="165">
        <f t="shared" si="91"/>
        <v>0</v>
      </c>
      <c r="G415" s="427" t="str">
        <f>IF(H415=0,"",MAX($G$379:G414)+1)</f>
        <v/>
      </c>
      <c r="H415" s="165">
        <f t="shared" si="92"/>
        <v>0</v>
      </c>
      <c r="I415" s="427" t="str">
        <f>IF(J415=0,"",MAX($I$379:I414)+1)</f>
        <v/>
      </c>
      <c r="J415" s="197">
        <f t="shared" si="93"/>
        <v>0</v>
      </c>
      <c r="X415" s="203">
        <v>35</v>
      </c>
      <c r="Y415" s="427" t="str">
        <f>IF(Z415=0,"",MAX($Y$379:Y414)+1)</f>
        <v/>
      </c>
      <c r="Z415" s="165">
        <f t="shared" si="94"/>
        <v>0</v>
      </c>
      <c r="AA415" s="427" t="str">
        <f>IF(AB415=0,"",MAX($AA$379:AA414)+1)</f>
        <v/>
      </c>
      <c r="AB415" s="165">
        <f t="shared" si="95"/>
        <v>0</v>
      </c>
      <c r="AC415" s="427" t="str">
        <f>IF(AD415=0,"",MAX($AC$379:AC414)+1)</f>
        <v/>
      </c>
      <c r="AD415" s="197">
        <f t="shared" si="96"/>
        <v>0</v>
      </c>
    </row>
    <row r="416" spans="4:30" ht="14.1" customHeight="1">
      <c r="D416" s="203">
        <v>36</v>
      </c>
      <c r="E416" s="427" t="str">
        <f>IF(F416=0,"",MAX($E$379:E415)+1)</f>
        <v/>
      </c>
      <c r="F416" s="165">
        <f t="shared" si="91"/>
        <v>0</v>
      </c>
      <c r="G416" s="427" t="str">
        <f>IF(H416=0,"",MAX($G$379:G415)+1)</f>
        <v/>
      </c>
      <c r="H416" s="165">
        <f t="shared" si="92"/>
        <v>0</v>
      </c>
      <c r="I416" s="427" t="str">
        <f>IF(J416=0,"",MAX($I$379:I415)+1)</f>
        <v/>
      </c>
      <c r="J416" s="197">
        <f t="shared" si="93"/>
        <v>0</v>
      </c>
      <c r="X416" s="203">
        <v>36</v>
      </c>
      <c r="Y416" s="427" t="str">
        <f>IF(Z416=0,"",MAX($Y$379:Y415)+1)</f>
        <v/>
      </c>
      <c r="Z416" s="165">
        <f t="shared" si="94"/>
        <v>0</v>
      </c>
      <c r="AA416" s="427" t="str">
        <f>IF(AB416=0,"",MAX($AA$379:AA415)+1)</f>
        <v/>
      </c>
      <c r="AB416" s="165">
        <f t="shared" si="95"/>
        <v>0</v>
      </c>
      <c r="AC416" s="427" t="str">
        <f>IF(AD416=0,"",MAX($AC$379:AC415)+1)</f>
        <v/>
      </c>
      <c r="AD416" s="197">
        <f t="shared" si="96"/>
        <v>0</v>
      </c>
    </row>
    <row r="417" spans="2:30" ht="14.1" customHeight="1">
      <c r="D417" s="203">
        <v>37</v>
      </c>
      <c r="E417" s="427" t="str">
        <f>IF(F417=0,"",MAX($E$379:E416)+1)</f>
        <v/>
      </c>
      <c r="F417" s="165">
        <f t="shared" si="91"/>
        <v>0</v>
      </c>
      <c r="G417" s="427" t="str">
        <f>IF(H417=0,"",MAX($G$379:G416)+1)</f>
        <v/>
      </c>
      <c r="H417" s="165">
        <f t="shared" si="92"/>
        <v>0</v>
      </c>
      <c r="I417" s="427" t="str">
        <f>IF(J417=0,"",MAX($I$379:I416)+1)</f>
        <v/>
      </c>
      <c r="J417" s="197">
        <f t="shared" si="93"/>
        <v>0</v>
      </c>
      <c r="X417" s="203">
        <v>37</v>
      </c>
      <c r="Y417" s="427" t="str">
        <f>IF(Z417=0,"",MAX($Y$379:Y416)+1)</f>
        <v/>
      </c>
      <c r="Z417" s="165">
        <f t="shared" si="94"/>
        <v>0</v>
      </c>
      <c r="AA417" s="427" t="str">
        <f>IF(AB417=0,"",MAX($AA$379:AA416)+1)</f>
        <v/>
      </c>
      <c r="AB417" s="165">
        <f t="shared" si="95"/>
        <v>0</v>
      </c>
      <c r="AC417" s="427" t="str">
        <f>IF(AD417=0,"",MAX($AC$379:AC416)+1)</f>
        <v/>
      </c>
      <c r="AD417" s="197">
        <f t="shared" si="96"/>
        <v>0</v>
      </c>
    </row>
    <row r="418" spans="2:30" ht="14.1" customHeight="1">
      <c r="D418" s="203">
        <v>38</v>
      </c>
      <c r="E418" s="427" t="str">
        <f>IF(F418=0,"",MAX($E$379:E417)+1)</f>
        <v/>
      </c>
      <c r="F418" s="165">
        <f t="shared" si="91"/>
        <v>0</v>
      </c>
      <c r="G418" s="427" t="str">
        <f>IF(H418=0,"",MAX($G$379:G417)+1)</f>
        <v/>
      </c>
      <c r="H418" s="165">
        <f t="shared" si="92"/>
        <v>0</v>
      </c>
      <c r="I418" s="427" t="str">
        <f>IF(J418=0,"",MAX($I$379:I417)+1)</f>
        <v/>
      </c>
      <c r="J418" s="197">
        <f t="shared" si="93"/>
        <v>0</v>
      </c>
      <c r="X418" s="203">
        <v>38</v>
      </c>
      <c r="Y418" s="427" t="str">
        <f>IF(Z418=0,"",MAX($Y$379:Y417)+1)</f>
        <v/>
      </c>
      <c r="Z418" s="165">
        <f t="shared" si="94"/>
        <v>0</v>
      </c>
      <c r="AA418" s="427" t="str">
        <f>IF(AB418=0,"",MAX($AA$379:AA417)+1)</f>
        <v/>
      </c>
      <c r="AB418" s="165">
        <f t="shared" si="95"/>
        <v>0</v>
      </c>
      <c r="AC418" s="427" t="str">
        <f>IF(AD418=0,"",MAX($AC$379:AC417)+1)</f>
        <v/>
      </c>
      <c r="AD418" s="197">
        <f t="shared" si="96"/>
        <v>0</v>
      </c>
    </row>
    <row r="419" spans="2:30" ht="14.1" customHeight="1">
      <c r="D419" s="203">
        <v>39</v>
      </c>
      <c r="E419" s="427" t="str">
        <f>IF(F419=0,"",MAX($E$379:E418)+1)</f>
        <v/>
      </c>
      <c r="F419" s="165">
        <f t="shared" si="91"/>
        <v>0</v>
      </c>
      <c r="G419" s="427" t="str">
        <f>IF(H419=0,"",MAX($G$379:G418)+1)</f>
        <v/>
      </c>
      <c r="H419" s="165">
        <f t="shared" si="92"/>
        <v>0</v>
      </c>
      <c r="I419" s="427" t="str">
        <f>IF(J419=0,"",MAX($I$379:I418)+1)</f>
        <v/>
      </c>
      <c r="J419" s="197">
        <f t="shared" si="93"/>
        <v>0</v>
      </c>
      <c r="X419" s="203">
        <v>39</v>
      </c>
      <c r="Y419" s="427" t="str">
        <f>IF(Z419=0,"",MAX($Y$379:Y418)+1)</f>
        <v/>
      </c>
      <c r="Z419" s="165">
        <f t="shared" si="94"/>
        <v>0</v>
      </c>
      <c r="AA419" s="427" t="str">
        <f>IF(AB419=0,"",MAX($AA$379:AA418)+1)</f>
        <v/>
      </c>
      <c r="AB419" s="165">
        <f t="shared" si="95"/>
        <v>0</v>
      </c>
      <c r="AC419" s="427" t="str">
        <f>IF(AD419=0,"",MAX($AC$379:AC418)+1)</f>
        <v/>
      </c>
      <c r="AD419" s="197">
        <f t="shared" si="96"/>
        <v>0</v>
      </c>
    </row>
    <row r="420" spans="2:30" ht="14.1" customHeight="1" thickBot="1">
      <c r="D420" s="200">
        <v>40</v>
      </c>
      <c r="E420" s="428" t="str">
        <f>IF(F420=0,"",MAX($E$379:E419)+1)</f>
        <v/>
      </c>
      <c r="F420" s="198">
        <f t="shared" si="91"/>
        <v>0</v>
      </c>
      <c r="G420" s="428" t="str">
        <f>IF(H420=0,"",MAX($G$379:G419)+1)</f>
        <v/>
      </c>
      <c r="H420" s="198">
        <f t="shared" si="92"/>
        <v>0</v>
      </c>
      <c r="I420" s="428" t="str">
        <f>IF(J420=0,"",MAX($I$379:I419)+1)</f>
        <v/>
      </c>
      <c r="J420" s="199">
        <f t="shared" si="93"/>
        <v>0</v>
      </c>
      <c r="X420" s="200">
        <v>40</v>
      </c>
      <c r="Y420" s="428" t="str">
        <f>IF(Z420=0,"",MAX($Y$379:Y419)+1)</f>
        <v/>
      </c>
      <c r="Z420" s="198">
        <f t="shared" si="94"/>
        <v>0</v>
      </c>
      <c r="AA420" s="428" t="str">
        <f>IF(AB420=0,"",MAX($AA$379:AA419)+1)</f>
        <v/>
      </c>
      <c r="AB420" s="198">
        <f t="shared" si="95"/>
        <v>0</v>
      </c>
      <c r="AC420" s="428" t="str">
        <f>IF(AD420=0,"",MAX($AC$379:AC419)+1)</f>
        <v/>
      </c>
      <c r="AD420" s="199">
        <f t="shared" si="96"/>
        <v>0</v>
      </c>
    </row>
    <row r="422" spans="2:30" ht="14.1" customHeight="1">
      <c r="B422" s="2" t="s">
        <v>84</v>
      </c>
      <c r="V422" s="2" t="s">
        <v>84</v>
      </c>
    </row>
    <row r="423" spans="2:30" ht="14.1" customHeight="1" thickBot="1">
      <c r="D423" s="2" t="s">
        <v>85</v>
      </c>
      <c r="H423" s="2" t="s">
        <v>90</v>
      </c>
      <c r="X423" s="2" t="s">
        <v>85</v>
      </c>
      <c r="AB423" s="2" t="s">
        <v>90</v>
      </c>
    </row>
    <row r="424" spans="2:30" ht="14.1" customHeight="1">
      <c r="D424" s="2199"/>
      <c r="E424" s="20" t="s">
        <v>87</v>
      </c>
      <c r="F424" s="213"/>
      <c r="H424" s="2199"/>
      <c r="I424" s="20" t="s">
        <v>87</v>
      </c>
      <c r="J424" s="213"/>
      <c r="X424" s="2199"/>
      <c r="Y424" s="20" t="s">
        <v>87</v>
      </c>
      <c r="Z424" s="213"/>
      <c r="AB424" s="2199"/>
      <c r="AC424" s="20" t="s">
        <v>87</v>
      </c>
      <c r="AD424" s="213"/>
    </row>
    <row r="425" spans="2:30" ht="14.1" customHeight="1">
      <c r="D425" s="2238"/>
      <c r="E425" s="194" t="s">
        <v>95</v>
      </c>
      <c r="F425" s="308"/>
      <c r="H425" s="2238"/>
      <c r="I425" s="194" t="s">
        <v>95</v>
      </c>
      <c r="J425" s="308"/>
      <c r="X425" s="2238"/>
      <c r="Y425" s="194" t="s">
        <v>95</v>
      </c>
      <c r="Z425" s="308"/>
      <c r="AB425" s="2238"/>
      <c r="AC425" s="194" t="s">
        <v>95</v>
      </c>
      <c r="AD425" s="308"/>
    </row>
    <row r="426" spans="2:30" ht="14.1" customHeight="1">
      <c r="D426" s="195">
        <v>1</v>
      </c>
      <c r="E426" s="309">
        <f t="shared" ref="E426:E485" si="97">SUMIF($E$13,D426,$E$9)</f>
        <v>0</v>
      </c>
      <c r="F426" s="310"/>
      <c r="H426" s="195">
        <v>1</v>
      </c>
      <c r="I426" s="311">
        <f t="shared" ref="I426:I485" si="98">SUMIF($H$25,H426,$H$21)</f>
        <v>0</v>
      </c>
      <c r="J426" s="310"/>
      <c r="X426" s="195">
        <v>1</v>
      </c>
      <c r="Y426" s="309">
        <f t="shared" ref="Y426:Y485" si="99">SUMIF($Y$13,X426,$Y$9)</f>
        <v>0</v>
      </c>
      <c r="Z426" s="310"/>
      <c r="AB426" s="195">
        <v>1</v>
      </c>
      <c r="AC426" s="311">
        <f t="shared" ref="AC426:AC485" si="100">SUMIF($AB$25,AB426,$AB$21)</f>
        <v>0</v>
      </c>
      <c r="AD426" s="310"/>
    </row>
    <row r="427" spans="2:30" ht="14.1" customHeight="1">
      <c r="D427" s="195">
        <v>2</v>
      </c>
      <c r="E427" s="309">
        <f t="shared" si="97"/>
        <v>0</v>
      </c>
      <c r="F427" s="310"/>
      <c r="H427" s="195">
        <v>2</v>
      </c>
      <c r="I427" s="311">
        <f t="shared" si="98"/>
        <v>0</v>
      </c>
      <c r="J427" s="310"/>
      <c r="X427" s="195">
        <v>2</v>
      </c>
      <c r="Y427" s="309">
        <f t="shared" si="99"/>
        <v>0</v>
      </c>
      <c r="Z427" s="310"/>
      <c r="AB427" s="195">
        <v>2</v>
      </c>
      <c r="AC427" s="311">
        <f t="shared" si="100"/>
        <v>0</v>
      </c>
      <c r="AD427" s="310"/>
    </row>
    <row r="428" spans="2:30" ht="14.1" customHeight="1">
      <c r="D428" s="195">
        <v>3</v>
      </c>
      <c r="E428" s="309">
        <f t="shared" si="97"/>
        <v>0</v>
      </c>
      <c r="F428" s="310"/>
      <c r="H428" s="195">
        <v>3</v>
      </c>
      <c r="I428" s="311">
        <f t="shared" si="98"/>
        <v>0</v>
      </c>
      <c r="J428" s="310"/>
      <c r="X428" s="195">
        <v>3</v>
      </c>
      <c r="Y428" s="309">
        <f t="shared" si="99"/>
        <v>0</v>
      </c>
      <c r="Z428" s="310"/>
      <c r="AB428" s="195">
        <v>3</v>
      </c>
      <c r="AC428" s="311">
        <f t="shared" si="100"/>
        <v>0</v>
      </c>
      <c r="AD428" s="310"/>
    </row>
    <row r="429" spans="2:30" ht="14.1" customHeight="1">
      <c r="D429" s="195">
        <v>4</v>
      </c>
      <c r="E429" s="309">
        <f t="shared" si="97"/>
        <v>0</v>
      </c>
      <c r="F429" s="310"/>
      <c r="H429" s="195">
        <v>4</v>
      </c>
      <c r="I429" s="311">
        <f t="shared" si="98"/>
        <v>0</v>
      </c>
      <c r="J429" s="310"/>
      <c r="X429" s="195">
        <v>4</v>
      </c>
      <c r="Y429" s="309">
        <f t="shared" si="99"/>
        <v>0</v>
      </c>
      <c r="Z429" s="310"/>
      <c r="AB429" s="195">
        <v>4</v>
      </c>
      <c r="AC429" s="311">
        <f t="shared" si="100"/>
        <v>0</v>
      </c>
      <c r="AD429" s="310"/>
    </row>
    <row r="430" spans="2:30" ht="14.1" customHeight="1">
      <c r="D430" s="195">
        <v>5</v>
      </c>
      <c r="E430" s="309">
        <f t="shared" si="97"/>
        <v>0</v>
      </c>
      <c r="F430" s="310"/>
      <c r="H430" s="195">
        <v>5</v>
      </c>
      <c r="I430" s="311">
        <f t="shared" si="98"/>
        <v>0</v>
      </c>
      <c r="J430" s="310"/>
      <c r="X430" s="195">
        <v>5</v>
      </c>
      <c r="Y430" s="309">
        <f t="shared" si="99"/>
        <v>0</v>
      </c>
      <c r="Z430" s="310"/>
      <c r="AB430" s="195">
        <v>5</v>
      </c>
      <c r="AC430" s="311">
        <f t="shared" si="100"/>
        <v>0</v>
      </c>
      <c r="AD430" s="310"/>
    </row>
    <row r="431" spans="2:30" ht="14.1" customHeight="1">
      <c r="D431" s="195">
        <v>6</v>
      </c>
      <c r="E431" s="309">
        <f t="shared" si="97"/>
        <v>0</v>
      </c>
      <c r="F431" s="310"/>
      <c r="H431" s="195">
        <v>6</v>
      </c>
      <c r="I431" s="311">
        <f t="shared" si="98"/>
        <v>0</v>
      </c>
      <c r="J431" s="310"/>
      <c r="X431" s="195">
        <v>6</v>
      </c>
      <c r="Y431" s="309">
        <f t="shared" si="99"/>
        <v>0</v>
      </c>
      <c r="Z431" s="310"/>
      <c r="AB431" s="195">
        <v>6</v>
      </c>
      <c r="AC431" s="311">
        <f t="shared" si="100"/>
        <v>0</v>
      </c>
      <c r="AD431" s="310"/>
    </row>
    <row r="432" spans="2:30" ht="14.1" customHeight="1">
      <c r="D432" s="195">
        <v>7</v>
      </c>
      <c r="E432" s="309">
        <f t="shared" si="97"/>
        <v>0</v>
      </c>
      <c r="F432" s="310"/>
      <c r="H432" s="195">
        <v>7</v>
      </c>
      <c r="I432" s="311">
        <f t="shared" si="98"/>
        <v>0</v>
      </c>
      <c r="J432" s="310"/>
      <c r="X432" s="195">
        <v>7</v>
      </c>
      <c r="Y432" s="309">
        <f t="shared" si="99"/>
        <v>0</v>
      </c>
      <c r="Z432" s="310"/>
      <c r="AB432" s="195">
        <v>7</v>
      </c>
      <c r="AC432" s="311">
        <f t="shared" si="100"/>
        <v>0</v>
      </c>
      <c r="AD432" s="310"/>
    </row>
    <row r="433" spans="4:30" ht="14.1" customHeight="1">
      <c r="D433" s="195">
        <v>8</v>
      </c>
      <c r="E433" s="309">
        <f t="shared" si="97"/>
        <v>0</v>
      </c>
      <c r="F433" s="310"/>
      <c r="H433" s="195">
        <v>8</v>
      </c>
      <c r="I433" s="311">
        <f t="shared" si="98"/>
        <v>0</v>
      </c>
      <c r="J433" s="310"/>
      <c r="X433" s="195">
        <v>8</v>
      </c>
      <c r="Y433" s="309">
        <f t="shared" si="99"/>
        <v>0</v>
      </c>
      <c r="Z433" s="310"/>
      <c r="AB433" s="195">
        <v>8</v>
      </c>
      <c r="AC433" s="311">
        <f t="shared" si="100"/>
        <v>0</v>
      </c>
      <c r="AD433" s="310"/>
    </row>
    <row r="434" spans="4:30" ht="14.1" customHeight="1">
      <c r="D434" s="195">
        <v>9</v>
      </c>
      <c r="E434" s="309">
        <f t="shared" si="97"/>
        <v>0</v>
      </c>
      <c r="F434" s="310"/>
      <c r="H434" s="195">
        <v>9</v>
      </c>
      <c r="I434" s="311">
        <f t="shared" si="98"/>
        <v>0</v>
      </c>
      <c r="J434" s="310"/>
      <c r="X434" s="195">
        <v>9</v>
      </c>
      <c r="Y434" s="309">
        <f t="shared" si="99"/>
        <v>0</v>
      </c>
      <c r="Z434" s="310"/>
      <c r="AB434" s="195">
        <v>9</v>
      </c>
      <c r="AC434" s="311">
        <f t="shared" si="100"/>
        <v>0</v>
      </c>
      <c r="AD434" s="310"/>
    </row>
    <row r="435" spans="4:30" ht="14.1" customHeight="1">
      <c r="D435" s="195">
        <v>10</v>
      </c>
      <c r="E435" s="309">
        <f t="shared" si="97"/>
        <v>0</v>
      </c>
      <c r="F435" s="310"/>
      <c r="H435" s="195">
        <v>10</v>
      </c>
      <c r="I435" s="311">
        <f t="shared" si="98"/>
        <v>0</v>
      </c>
      <c r="J435" s="310"/>
      <c r="X435" s="195">
        <v>10</v>
      </c>
      <c r="Y435" s="309">
        <f t="shared" si="99"/>
        <v>0</v>
      </c>
      <c r="Z435" s="310"/>
      <c r="AB435" s="195">
        <v>10</v>
      </c>
      <c r="AC435" s="311">
        <f t="shared" si="100"/>
        <v>0</v>
      </c>
      <c r="AD435" s="310"/>
    </row>
    <row r="436" spans="4:30" ht="14.1" customHeight="1">
      <c r="D436" s="195">
        <v>11</v>
      </c>
      <c r="E436" s="309">
        <f t="shared" si="97"/>
        <v>0</v>
      </c>
      <c r="F436" s="310"/>
      <c r="H436" s="195">
        <v>11</v>
      </c>
      <c r="I436" s="311">
        <f t="shared" si="98"/>
        <v>0</v>
      </c>
      <c r="J436" s="310"/>
      <c r="X436" s="195">
        <v>11</v>
      </c>
      <c r="Y436" s="309">
        <f t="shared" si="99"/>
        <v>0</v>
      </c>
      <c r="Z436" s="310"/>
      <c r="AB436" s="195">
        <v>11</v>
      </c>
      <c r="AC436" s="311">
        <f t="shared" si="100"/>
        <v>0</v>
      </c>
      <c r="AD436" s="310"/>
    </row>
    <row r="437" spans="4:30" ht="14.1" customHeight="1">
      <c r="D437" s="195">
        <v>12</v>
      </c>
      <c r="E437" s="309">
        <f t="shared" si="97"/>
        <v>0</v>
      </c>
      <c r="F437" s="310"/>
      <c r="H437" s="195">
        <v>12</v>
      </c>
      <c r="I437" s="311">
        <f t="shared" si="98"/>
        <v>0</v>
      </c>
      <c r="J437" s="310"/>
      <c r="X437" s="195">
        <v>12</v>
      </c>
      <c r="Y437" s="309">
        <f t="shared" si="99"/>
        <v>0</v>
      </c>
      <c r="Z437" s="310"/>
      <c r="AB437" s="195">
        <v>12</v>
      </c>
      <c r="AC437" s="311">
        <f t="shared" si="100"/>
        <v>0</v>
      </c>
      <c r="AD437" s="310"/>
    </row>
    <row r="438" spans="4:30" ht="14.1" customHeight="1">
      <c r="D438" s="195">
        <v>13</v>
      </c>
      <c r="E438" s="309">
        <f t="shared" si="97"/>
        <v>0</v>
      </c>
      <c r="F438" s="310"/>
      <c r="H438" s="195">
        <v>13</v>
      </c>
      <c r="I438" s="311">
        <f t="shared" si="98"/>
        <v>0</v>
      </c>
      <c r="J438" s="310"/>
      <c r="X438" s="195">
        <v>13</v>
      </c>
      <c r="Y438" s="309">
        <f t="shared" si="99"/>
        <v>0</v>
      </c>
      <c r="Z438" s="310"/>
      <c r="AB438" s="195">
        <v>13</v>
      </c>
      <c r="AC438" s="311">
        <f t="shared" si="100"/>
        <v>0</v>
      </c>
      <c r="AD438" s="310"/>
    </row>
    <row r="439" spans="4:30" ht="14.1" customHeight="1">
      <c r="D439" s="195">
        <v>14</v>
      </c>
      <c r="E439" s="309">
        <f t="shared" si="97"/>
        <v>0</v>
      </c>
      <c r="F439" s="310"/>
      <c r="H439" s="195">
        <v>14</v>
      </c>
      <c r="I439" s="311">
        <f t="shared" si="98"/>
        <v>0</v>
      </c>
      <c r="J439" s="310"/>
      <c r="X439" s="195">
        <v>14</v>
      </c>
      <c r="Y439" s="309">
        <f t="shared" si="99"/>
        <v>0</v>
      </c>
      <c r="Z439" s="310"/>
      <c r="AB439" s="195">
        <v>14</v>
      </c>
      <c r="AC439" s="311">
        <f t="shared" si="100"/>
        <v>0</v>
      </c>
      <c r="AD439" s="310"/>
    </row>
    <row r="440" spans="4:30" ht="14.1" customHeight="1">
      <c r="D440" s="195">
        <v>15</v>
      </c>
      <c r="E440" s="309">
        <f t="shared" si="97"/>
        <v>0</v>
      </c>
      <c r="F440" s="310"/>
      <c r="H440" s="195">
        <v>15</v>
      </c>
      <c r="I440" s="311">
        <f t="shared" si="98"/>
        <v>0</v>
      </c>
      <c r="J440" s="310"/>
      <c r="X440" s="195">
        <v>15</v>
      </c>
      <c r="Y440" s="309">
        <f t="shared" si="99"/>
        <v>0</v>
      </c>
      <c r="Z440" s="310"/>
      <c r="AB440" s="195">
        <v>15</v>
      </c>
      <c r="AC440" s="311">
        <f t="shared" si="100"/>
        <v>0</v>
      </c>
      <c r="AD440" s="310"/>
    </row>
    <row r="441" spans="4:30" ht="14.1" customHeight="1">
      <c r="D441" s="195">
        <v>16</v>
      </c>
      <c r="E441" s="309">
        <f t="shared" si="97"/>
        <v>0</v>
      </c>
      <c r="F441" s="310"/>
      <c r="H441" s="195">
        <v>16</v>
      </c>
      <c r="I441" s="311">
        <f t="shared" si="98"/>
        <v>0</v>
      </c>
      <c r="J441" s="310"/>
      <c r="X441" s="195">
        <v>16</v>
      </c>
      <c r="Y441" s="309">
        <f t="shared" si="99"/>
        <v>0</v>
      </c>
      <c r="Z441" s="310"/>
      <c r="AB441" s="195">
        <v>16</v>
      </c>
      <c r="AC441" s="311">
        <f t="shared" si="100"/>
        <v>0</v>
      </c>
      <c r="AD441" s="310"/>
    </row>
    <row r="442" spans="4:30" ht="14.1" customHeight="1">
      <c r="D442" s="195">
        <v>17</v>
      </c>
      <c r="E442" s="309">
        <f t="shared" si="97"/>
        <v>0</v>
      </c>
      <c r="F442" s="310"/>
      <c r="H442" s="195">
        <v>17</v>
      </c>
      <c r="I442" s="311">
        <f t="shared" si="98"/>
        <v>0</v>
      </c>
      <c r="J442" s="310"/>
      <c r="X442" s="195">
        <v>17</v>
      </c>
      <c r="Y442" s="309">
        <f t="shared" si="99"/>
        <v>0</v>
      </c>
      <c r="Z442" s="310"/>
      <c r="AB442" s="195">
        <v>17</v>
      </c>
      <c r="AC442" s="311">
        <f t="shared" si="100"/>
        <v>0</v>
      </c>
      <c r="AD442" s="310"/>
    </row>
    <row r="443" spans="4:30" ht="14.1" customHeight="1">
      <c r="D443" s="195">
        <v>18</v>
      </c>
      <c r="E443" s="309">
        <f t="shared" si="97"/>
        <v>0</v>
      </c>
      <c r="F443" s="310"/>
      <c r="H443" s="195">
        <v>18</v>
      </c>
      <c r="I443" s="311">
        <f t="shared" si="98"/>
        <v>0</v>
      </c>
      <c r="J443" s="310"/>
      <c r="X443" s="195">
        <v>18</v>
      </c>
      <c r="Y443" s="309">
        <f t="shared" si="99"/>
        <v>0</v>
      </c>
      <c r="Z443" s="310"/>
      <c r="AB443" s="195">
        <v>18</v>
      </c>
      <c r="AC443" s="311">
        <f t="shared" si="100"/>
        <v>0</v>
      </c>
      <c r="AD443" s="310"/>
    </row>
    <row r="444" spans="4:30" ht="14.1" customHeight="1">
      <c r="D444" s="195">
        <v>19</v>
      </c>
      <c r="E444" s="309">
        <f t="shared" si="97"/>
        <v>0</v>
      </c>
      <c r="F444" s="310"/>
      <c r="H444" s="195">
        <v>19</v>
      </c>
      <c r="I444" s="311">
        <f t="shared" si="98"/>
        <v>0</v>
      </c>
      <c r="J444" s="310"/>
      <c r="X444" s="195">
        <v>19</v>
      </c>
      <c r="Y444" s="309">
        <f t="shared" si="99"/>
        <v>0</v>
      </c>
      <c r="Z444" s="310"/>
      <c r="AB444" s="195">
        <v>19</v>
      </c>
      <c r="AC444" s="311">
        <f t="shared" si="100"/>
        <v>0</v>
      </c>
      <c r="AD444" s="310"/>
    </row>
    <row r="445" spans="4:30" ht="14.1" customHeight="1">
      <c r="D445" s="195">
        <v>20</v>
      </c>
      <c r="E445" s="309">
        <f t="shared" si="97"/>
        <v>0</v>
      </c>
      <c r="F445" s="310"/>
      <c r="H445" s="195">
        <v>20</v>
      </c>
      <c r="I445" s="311">
        <f t="shared" si="98"/>
        <v>0</v>
      </c>
      <c r="J445" s="310"/>
      <c r="X445" s="195">
        <v>20</v>
      </c>
      <c r="Y445" s="309">
        <f t="shared" si="99"/>
        <v>0</v>
      </c>
      <c r="Z445" s="310"/>
      <c r="AB445" s="195">
        <v>20</v>
      </c>
      <c r="AC445" s="311">
        <f t="shared" si="100"/>
        <v>0</v>
      </c>
      <c r="AD445" s="310"/>
    </row>
    <row r="446" spans="4:30" ht="14.1" customHeight="1">
      <c r="D446" s="195">
        <v>21</v>
      </c>
      <c r="E446" s="309">
        <f t="shared" si="97"/>
        <v>0</v>
      </c>
      <c r="F446" s="310"/>
      <c r="H446" s="195">
        <v>21</v>
      </c>
      <c r="I446" s="311">
        <f t="shared" si="98"/>
        <v>0</v>
      </c>
      <c r="J446" s="310"/>
      <c r="X446" s="195">
        <v>21</v>
      </c>
      <c r="Y446" s="309">
        <f t="shared" si="99"/>
        <v>0</v>
      </c>
      <c r="Z446" s="310"/>
      <c r="AB446" s="195">
        <v>21</v>
      </c>
      <c r="AC446" s="311">
        <f t="shared" si="100"/>
        <v>0</v>
      </c>
      <c r="AD446" s="310"/>
    </row>
    <row r="447" spans="4:30" ht="14.1" customHeight="1">
      <c r="D447" s="195">
        <v>22</v>
      </c>
      <c r="E447" s="309">
        <f t="shared" si="97"/>
        <v>0</v>
      </c>
      <c r="F447" s="310"/>
      <c r="H447" s="195">
        <v>22</v>
      </c>
      <c r="I447" s="311">
        <f t="shared" si="98"/>
        <v>0</v>
      </c>
      <c r="J447" s="310"/>
      <c r="X447" s="195">
        <v>22</v>
      </c>
      <c r="Y447" s="309">
        <f t="shared" si="99"/>
        <v>0</v>
      </c>
      <c r="Z447" s="310"/>
      <c r="AB447" s="195">
        <v>22</v>
      </c>
      <c r="AC447" s="311">
        <f t="shared" si="100"/>
        <v>0</v>
      </c>
      <c r="AD447" s="310"/>
    </row>
    <row r="448" spans="4:30" ht="14.1" customHeight="1">
      <c r="D448" s="195">
        <v>23</v>
      </c>
      <c r="E448" s="309">
        <f t="shared" si="97"/>
        <v>0</v>
      </c>
      <c r="F448" s="310"/>
      <c r="H448" s="195">
        <v>23</v>
      </c>
      <c r="I448" s="311">
        <f t="shared" si="98"/>
        <v>0</v>
      </c>
      <c r="J448" s="310"/>
      <c r="X448" s="195">
        <v>23</v>
      </c>
      <c r="Y448" s="309">
        <f t="shared" si="99"/>
        <v>0</v>
      </c>
      <c r="Z448" s="310"/>
      <c r="AB448" s="195">
        <v>23</v>
      </c>
      <c r="AC448" s="311">
        <f t="shared" si="100"/>
        <v>0</v>
      </c>
      <c r="AD448" s="310"/>
    </row>
    <row r="449" spans="4:30" ht="14.1" customHeight="1">
      <c r="D449" s="195">
        <v>24</v>
      </c>
      <c r="E449" s="309">
        <f t="shared" si="97"/>
        <v>0</v>
      </c>
      <c r="F449" s="310"/>
      <c r="H449" s="195">
        <v>24</v>
      </c>
      <c r="I449" s="311">
        <f t="shared" si="98"/>
        <v>0</v>
      </c>
      <c r="J449" s="310"/>
      <c r="X449" s="195">
        <v>24</v>
      </c>
      <c r="Y449" s="309">
        <f t="shared" si="99"/>
        <v>0</v>
      </c>
      <c r="Z449" s="310"/>
      <c r="AB449" s="195">
        <v>24</v>
      </c>
      <c r="AC449" s="311">
        <f t="shared" si="100"/>
        <v>0</v>
      </c>
      <c r="AD449" s="310"/>
    </row>
    <row r="450" spans="4:30" ht="14.1" customHeight="1">
      <c r="D450" s="195">
        <v>25</v>
      </c>
      <c r="E450" s="309">
        <f t="shared" si="97"/>
        <v>0</v>
      </c>
      <c r="F450" s="310"/>
      <c r="H450" s="195">
        <v>25</v>
      </c>
      <c r="I450" s="311">
        <f t="shared" si="98"/>
        <v>0</v>
      </c>
      <c r="J450" s="310"/>
      <c r="X450" s="195">
        <v>25</v>
      </c>
      <c r="Y450" s="309">
        <f t="shared" si="99"/>
        <v>0</v>
      </c>
      <c r="Z450" s="310"/>
      <c r="AB450" s="195">
        <v>25</v>
      </c>
      <c r="AC450" s="311">
        <f t="shared" si="100"/>
        <v>0</v>
      </c>
      <c r="AD450" s="310"/>
    </row>
    <row r="451" spans="4:30" ht="14.1" customHeight="1">
      <c r="D451" s="195">
        <v>26</v>
      </c>
      <c r="E451" s="309">
        <f t="shared" si="97"/>
        <v>0</v>
      </c>
      <c r="F451" s="310"/>
      <c r="H451" s="195">
        <v>26</v>
      </c>
      <c r="I451" s="311">
        <f t="shared" si="98"/>
        <v>0</v>
      </c>
      <c r="J451" s="310"/>
      <c r="X451" s="195">
        <v>26</v>
      </c>
      <c r="Y451" s="309">
        <f t="shared" si="99"/>
        <v>0</v>
      </c>
      <c r="Z451" s="310"/>
      <c r="AB451" s="195">
        <v>26</v>
      </c>
      <c r="AC451" s="311">
        <f t="shared" si="100"/>
        <v>0</v>
      </c>
      <c r="AD451" s="310"/>
    </row>
    <row r="452" spans="4:30" ht="14.1" customHeight="1">
      <c r="D452" s="195">
        <v>27</v>
      </c>
      <c r="E452" s="309">
        <f t="shared" si="97"/>
        <v>0</v>
      </c>
      <c r="F452" s="310"/>
      <c r="H452" s="195">
        <v>27</v>
      </c>
      <c r="I452" s="311">
        <f t="shared" si="98"/>
        <v>0</v>
      </c>
      <c r="J452" s="310"/>
      <c r="X452" s="195">
        <v>27</v>
      </c>
      <c r="Y452" s="309">
        <f t="shared" si="99"/>
        <v>0</v>
      </c>
      <c r="Z452" s="310"/>
      <c r="AB452" s="195">
        <v>27</v>
      </c>
      <c r="AC452" s="311">
        <f t="shared" si="100"/>
        <v>0</v>
      </c>
      <c r="AD452" s="310"/>
    </row>
    <row r="453" spans="4:30" ht="14.1" customHeight="1">
      <c r="D453" s="195">
        <v>28</v>
      </c>
      <c r="E453" s="309">
        <f t="shared" si="97"/>
        <v>0</v>
      </c>
      <c r="F453" s="310"/>
      <c r="H453" s="195">
        <v>28</v>
      </c>
      <c r="I453" s="311">
        <f t="shared" si="98"/>
        <v>0</v>
      </c>
      <c r="J453" s="310"/>
      <c r="X453" s="195">
        <v>28</v>
      </c>
      <c r="Y453" s="309">
        <f t="shared" si="99"/>
        <v>0</v>
      </c>
      <c r="Z453" s="310"/>
      <c r="AB453" s="195">
        <v>28</v>
      </c>
      <c r="AC453" s="311">
        <f t="shared" si="100"/>
        <v>0</v>
      </c>
      <c r="AD453" s="310"/>
    </row>
    <row r="454" spans="4:30" ht="14.1" customHeight="1">
      <c r="D454" s="195">
        <v>29</v>
      </c>
      <c r="E454" s="309">
        <f t="shared" si="97"/>
        <v>0</v>
      </c>
      <c r="F454" s="310"/>
      <c r="H454" s="195">
        <v>29</v>
      </c>
      <c r="I454" s="311">
        <f t="shared" si="98"/>
        <v>0</v>
      </c>
      <c r="J454" s="310"/>
      <c r="X454" s="195">
        <v>29</v>
      </c>
      <c r="Y454" s="309">
        <f t="shared" si="99"/>
        <v>0</v>
      </c>
      <c r="Z454" s="310"/>
      <c r="AB454" s="195">
        <v>29</v>
      </c>
      <c r="AC454" s="311">
        <f t="shared" si="100"/>
        <v>0</v>
      </c>
      <c r="AD454" s="310"/>
    </row>
    <row r="455" spans="4:30" ht="14.1" customHeight="1">
      <c r="D455" s="195">
        <v>30</v>
      </c>
      <c r="E455" s="309">
        <f t="shared" si="97"/>
        <v>0</v>
      </c>
      <c r="F455" s="310"/>
      <c r="H455" s="195">
        <v>30</v>
      </c>
      <c r="I455" s="311">
        <f t="shared" si="98"/>
        <v>0</v>
      </c>
      <c r="J455" s="310"/>
      <c r="X455" s="195">
        <v>30</v>
      </c>
      <c r="Y455" s="309">
        <f t="shared" si="99"/>
        <v>0</v>
      </c>
      <c r="Z455" s="310"/>
      <c r="AB455" s="195">
        <v>30</v>
      </c>
      <c r="AC455" s="311">
        <f t="shared" si="100"/>
        <v>0</v>
      </c>
      <c r="AD455" s="310"/>
    </row>
    <row r="456" spans="4:30" ht="14.1" customHeight="1">
      <c r="D456" s="195">
        <v>31</v>
      </c>
      <c r="E456" s="309">
        <f t="shared" si="97"/>
        <v>0</v>
      </c>
      <c r="F456" s="310"/>
      <c r="H456" s="195">
        <v>31</v>
      </c>
      <c r="I456" s="311">
        <f t="shared" si="98"/>
        <v>0</v>
      </c>
      <c r="J456" s="310"/>
      <c r="X456" s="195">
        <v>31</v>
      </c>
      <c r="Y456" s="309">
        <f t="shared" si="99"/>
        <v>0</v>
      </c>
      <c r="Z456" s="310"/>
      <c r="AB456" s="195">
        <v>31</v>
      </c>
      <c r="AC456" s="311">
        <f t="shared" si="100"/>
        <v>0</v>
      </c>
      <c r="AD456" s="310"/>
    </row>
    <row r="457" spans="4:30" ht="14.1" customHeight="1">
      <c r="D457" s="195">
        <v>32</v>
      </c>
      <c r="E457" s="309">
        <f t="shared" si="97"/>
        <v>0</v>
      </c>
      <c r="F457" s="310"/>
      <c r="H457" s="195">
        <v>32</v>
      </c>
      <c r="I457" s="311">
        <f t="shared" si="98"/>
        <v>0</v>
      </c>
      <c r="J457" s="310"/>
      <c r="X457" s="195">
        <v>32</v>
      </c>
      <c r="Y457" s="309">
        <f t="shared" si="99"/>
        <v>0</v>
      </c>
      <c r="Z457" s="310"/>
      <c r="AB457" s="195">
        <v>32</v>
      </c>
      <c r="AC457" s="311">
        <f t="shared" si="100"/>
        <v>0</v>
      </c>
      <c r="AD457" s="310"/>
    </row>
    <row r="458" spans="4:30" ht="14.1" customHeight="1">
      <c r="D458" s="195">
        <v>33</v>
      </c>
      <c r="E458" s="309">
        <f t="shared" si="97"/>
        <v>0</v>
      </c>
      <c r="F458" s="310"/>
      <c r="H458" s="195">
        <v>33</v>
      </c>
      <c r="I458" s="311">
        <f t="shared" si="98"/>
        <v>0</v>
      </c>
      <c r="J458" s="310"/>
      <c r="X458" s="195">
        <v>33</v>
      </c>
      <c r="Y458" s="309">
        <f t="shared" si="99"/>
        <v>0</v>
      </c>
      <c r="Z458" s="310"/>
      <c r="AB458" s="195">
        <v>33</v>
      </c>
      <c r="AC458" s="311">
        <f t="shared" si="100"/>
        <v>0</v>
      </c>
      <c r="AD458" s="310"/>
    </row>
    <row r="459" spans="4:30" ht="14.1" customHeight="1">
      <c r="D459" s="195">
        <v>34</v>
      </c>
      <c r="E459" s="309">
        <f t="shared" si="97"/>
        <v>0</v>
      </c>
      <c r="F459" s="310"/>
      <c r="H459" s="195">
        <v>34</v>
      </c>
      <c r="I459" s="311">
        <f t="shared" si="98"/>
        <v>0</v>
      </c>
      <c r="J459" s="310"/>
      <c r="X459" s="195">
        <v>34</v>
      </c>
      <c r="Y459" s="309">
        <f t="shared" si="99"/>
        <v>0</v>
      </c>
      <c r="Z459" s="310"/>
      <c r="AB459" s="195">
        <v>34</v>
      </c>
      <c r="AC459" s="311">
        <f t="shared" si="100"/>
        <v>0</v>
      </c>
      <c r="AD459" s="310"/>
    </row>
    <row r="460" spans="4:30" ht="14.1" customHeight="1">
      <c r="D460" s="195">
        <v>35</v>
      </c>
      <c r="E460" s="309">
        <f t="shared" si="97"/>
        <v>0</v>
      </c>
      <c r="F460" s="310"/>
      <c r="H460" s="195">
        <v>35</v>
      </c>
      <c r="I460" s="311">
        <f t="shared" si="98"/>
        <v>0</v>
      </c>
      <c r="J460" s="310"/>
      <c r="X460" s="195">
        <v>35</v>
      </c>
      <c r="Y460" s="309">
        <f t="shared" si="99"/>
        <v>0</v>
      </c>
      <c r="Z460" s="310"/>
      <c r="AB460" s="195">
        <v>35</v>
      </c>
      <c r="AC460" s="311">
        <f t="shared" si="100"/>
        <v>0</v>
      </c>
      <c r="AD460" s="310"/>
    </row>
    <row r="461" spans="4:30" ht="14.1" customHeight="1">
      <c r="D461" s="195">
        <v>36</v>
      </c>
      <c r="E461" s="309">
        <f t="shared" si="97"/>
        <v>0</v>
      </c>
      <c r="F461" s="310"/>
      <c r="H461" s="195">
        <v>36</v>
      </c>
      <c r="I461" s="311">
        <f t="shared" si="98"/>
        <v>0</v>
      </c>
      <c r="J461" s="310"/>
      <c r="X461" s="195">
        <v>36</v>
      </c>
      <c r="Y461" s="309">
        <f t="shared" si="99"/>
        <v>0</v>
      </c>
      <c r="Z461" s="310"/>
      <c r="AB461" s="195">
        <v>36</v>
      </c>
      <c r="AC461" s="311">
        <f t="shared" si="100"/>
        <v>0</v>
      </c>
      <c r="AD461" s="310"/>
    </row>
    <row r="462" spans="4:30" ht="14.1" customHeight="1">
      <c r="D462" s="195">
        <v>37</v>
      </c>
      <c r="E462" s="309">
        <f t="shared" si="97"/>
        <v>0</v>
      </c>
      <c r="F462" s="310"/>
      <c r="H462" s="195">
        <v>37</v>
      </c>
      <c r="I462" s="311">
        <f t="shared" si="98"/>
        <v>0</v>
      </c>
      <c r="J462" s="310"/>
      <c r="X462" s="195">
        <v>37</v>
      </c>
      <c r="Y462" s="309">
        <f t="shared" si="99"/>
        <v>0</v>
      </c>
      <c r="Z462" s="310"/>
      <c r="AB462" s="195">
        <v>37</v>
      </c>
      <c r="AC462" s="311">
        <f t="shared" si="100"/>
        <v>0</v>
      </c>
      <c r="AD462" s="310"/>
    </row>
    <row r="463" spans="4:30" ht="14.1" customHeight="1">
      <c r="D463" s="195">
        <v>38</v>
      </c>
      <c r="E463" s="309">
        <f t="shared" si="97"/>
        <v>0</v>
      </c>
      <c r="F463" s="310"/>
      <c r="H463" s="195">
        <v>38</v>
      </c>
      <c r="I463" s="311">
        <f t="shared" si="98"/>
        <v>0</v>
      </c>
      <c r="J463" s="310"/>
      <c r="X463" s="195">
        <v>38</v>
      </c>
      <c r="Y463" s="309">
        <f t="shared" si="99"/>
        <v>0</v>
      </c>
      <c r="Z463" s="310"/>
      <c r="AB463" s="195">
        <v>38</v>
      </c>
      <c r="AC463" s="311">
        <f t="shared" si="100"/>
        <v>0</v>
      </c>
      <c r="AD463" s="310"/>
    </row>
    <row r="464" spans="4:30" ht="14.1" customHeight="1">
      <c r="D464" s="195">
        <v>39</v>
      </c>
      <c r="E464" s="309">
        <f t="shared" si="97"/>
        <v>0</v>
      </c>
      <c r="F464" s="310"/>
      <c r="H464" s="195">
        <v>39</v>
      </c>
      <c r="I464" s="311">
        <f t="shared" si="98"/>
        <v>0</v>
      </c>
      <c r="J464" s="310"/>
      <c r="X464" s="195">
        <v>39</v>
      </c>
      <c r="Y464" s="309">
        <f t="shared" si="99"/>
        <v>0</v>
      </c>
      <c r="Z464" s="310"/>
      <c r="AB464" s="195">
        <v>39</v>
      </c>
      <c r="AC464" s="311">
        <f t="shared" si="100"/>
        <v>0</v>
      </c>
      <c r="AD464" s="310"/>
    </row>
    <row r="465" spans="4:30" ht="14.1" customHeight="1">
      <c r="D465" s="195">
        <v>40</v>
      </c>
      <c r="E465" s="309">
        <f t="shared" si="97"/>
        <v>0</v>
      </c>
      <c r="F465" s="310"/>
      <c r="H465" s="195">
        <v>40</v>
      </c>
      <c r="I465" s="311">
        <f t="shared" si="98"/>
        <v>0</v>
      </c>
      <c r="J465" s="310"/>
      <c r="X465" s="195">
        <v>40</v>
      </c>
      <c r="Y465" s="309">
        <f t="shared" si="99"/>
        <v>0</v>
      </c>
      <c r="Z465" s="310"/>
      <c r="AB465" s="195">
        <v>40</v>
      </c>
      <c r="AC465" s="311">
        <f t="shared" si="100"/>
        <v>0</v>
      </c>
      <c r="AD465" s="310"/>
    </row>
    <row r="466" spans="4:30" ht="14.1" customHeight="1">
      <c r="D466" s="195">
        <v>41</v>
      </c>
      <c r="E466" s="309">
        <f t="shared" si="97"/>
        <v>0</v>
      </c>
      <c r="F466" s="310"/>
      <c r="H466" s="195">
        <v>41</v>
      </c>
      <c r="I466" s="311">
        <f t="shared" si="98"/>
        <v>0</v>
      </c>
      <c r="J466" s="310"/>
      <c r="X466" s="195">
        <v>41</v>
      </c>
      <c r="Y466" s="309">
        <f t="shared" si="99"/>
        <v>0</v>
      </c>
      <c r="Z466" s="310"/>
      <c r="AB466" s="195">
        <v>41</v>
      </c>
      <c r="AC466" s="311">
        <f t="shared" si="100"/>
        <v>0</v>
      </c>
      <c r="AD466" s="310"/>
    </row>
    <row r="467" spans="4:30" ht="14.1" customHeight="1">
      <c r="D467" s="195">
        <v>42</v>
      </c>
      <c r="E467" s="309">
        <f t="shared" si="97"/>
        <v>0</v>
      </c>
      <c r="F467" s="310"/>
      <c r="H467" s="195">
        <v>42</v>
      </c>
      <c r="I467" s="311">
        <f t="shared" si="98"/>
        <v>0</v>
      </c>
      <c r="J467" s="310"/>
      <c r="X467" s="195">
        <v>42</v>
      </c>
      <c r="Y467" s="309">
        <f t="shared" si="99"/>
        <v>0</v>
      </c>
      <c r="Z467" s="310"/>
      <c r="AB467" s="195">
        <v>42</v>
      </c>
      <c r="AC467" s="311">
        <f t="shared" si="100"/>
        <v>0</v>
      </c>
      <c r="AD467" s="310"/>
    </row>
    <row r="468" spans="4:30" ht="14.1" customHeight="1">
      <c r="D468" s="195">
        <v>43</v>
      </c>
      <c r="E468" s="309">
        <f t="shared" si="97"/>
        <v>0</v>
      </c>
      <c r="F468" s="310"/>
      <c r="H468" s="195">
        <v>43</v>
      </c>
      <c r="I468" s="311">
        <f t="shared" si="98"/>
        <v>0</v>
      </c>
      <c r="J468" s="310"/>
      <c r="X468" s="195">
        <v>43</v>
      </c>
      <c r="Y468" s="309">
        <f t="shared" si="99"/>
        <v>0</v>
      </c>
      <c r="Z468" s="310"/>
      <c r="AB468" s="195">
        <v>43</v>
      </c>
      <c r="AC468" s="311">
        <f t="shared" si="100"/>
        <v>0</v>
      </c>
      <c r="AD468" s="310"/>
    </row>
    <row r="469" spans="4:30" ht="14.1" customHeight="1">
      <c r="D469" s="195">
        <v>44</v>
      </c>
      <c r="E469" s="309">
        <f t="shared" si="97"/>
        <v>0</v>
      </c>
      <c r="F469" s="310"/>
      <c r="H469" s="195">
        <v>44</v>
      </c>
      <c r="I469" s="311">
        <f t="shared" si="98"/>
        <v>0</v>
      </c>
      <c r="J469" s="310"/>
      <c r="X469" s="195">
        <v>44</v>
      </c>
      <c r="Y469" s="309">
        <f t="shared" si="99"/>
        <v>0</v>
      </c>
      <c r="Z469" s="310"/>
      <c r="AB469" s="195">
        <v>44</v>
      </c>
      <c r="AC469" s="311">
        <f t="shared" si="100"/>
        <v>0</v>
      </c>
      <c r="AD469" s="310"/>
    </row>
    <row r="470" spans="4:30" ht="14.1" customHeight="1">
      <c r="D470" s="195">
        <v>45</v>
      </c>
      <c r="E470" s="309">
        <f t="shared" si="97"/>
        <v>0</v>
      </c>
      <c r="F470" s="310"/>
      <c r="H470" s="195">
        <v>45</v>
      </c>
      <c r="I470" s="311">
        <f t="shared" si="98"/>
        <v>0</v>
      </c>
      <c r="J470" s="310"/>
      <c r="X470" s="195">
        <v>45</v>
      </c>
      <c r="Y470" s="309">
        <f t="shared" si="99"/>
        <v>0</v>
      </c>
      <c r="Z470" s="310"/>
      <c r="AB470" s="195">
        <v>45</v>
      </c>
      <c r="AC470" s="311">
        <f t="shared" si="100"/>
        <v>0</v>
      </c>
      <c r="AD470" s="310"/>
    </row>
    <row r="471" spans="4:30" ht="14.1" customHeight="1">
      <c r="D471" s="195">
        <v>46</v>
      </c>
      <c r="E471" s="309">
        <f t="shared" si="97"/>
        <v>0</v>
      </c>
      <c r="F471" s="310"/>
      <c r="H471" s="195">
        <v>46</v>
      </c>
      <c r="I471" s="311">
        <f t="shared" si="98"/>
        <v>0</v>
      </c>
      <c r="J471" s="310"/>
      <c r="X471" s="195">
        <v>46</v>
      </c>
      <c r="Y471" s="309">
        <f t="shared" si="99"/>
        <v>0</v>
      </c>
      <c r="Z471" s="310"/>
      <c r="AB471" s="195">
        <v>46</v>
      </c>
      <c r="AC471" s="311">
        <f t="shared" si="100"/>
        <v>0</v>
      </c>
      <c r="AD471" s="310"/>
    </row>
    <row r="472" spans="4:30" ht="14.1" customHeight="1">
      <c r="D472" s="195">
        <v>47</v>
      </c>
      <c r="E472" s="309">
        <f t="shared" si="97"/>
        <v>0</v>
      </c>
      <c r="F472" s="310"/>
      <c r="H472" s="195">
        <v>47</v>
      </c>
      <c r="I472" s="311">
        <f t="shared" si="98"/>
        <v>0</v>
      </c>
      <c r="J472" s="310"/>
      <c r="X472" s="195">
        <v>47</v>
      </c>
      <c r="Y472" s="309">
        <f t="shared" si="99"/>
        <v>0</v>
      </c>
      <c r="Z472" s="310"/>
      <c r="AB472" s="195">
        <v>47</v>
      </c>
      <c r="AC472" s="311">
        <f t="shared" si="100"/>
        <v>0</v>
      </c>
      <c r="AD472" s="310"/>
    </row>
    <row r="473" spans="4:30" ht="14.1" customHeight="1">
      <c r="D473" s="195">
        <v>48</v>
      </c>
      <c r="E473" s="309">
        <f t="shared" si="97"/>
        <v>0</v>
      </c>
      <c r="F473" s="310"/>
      <c r="H473" s="195">
        <v>48</v>
      </c>
      <c r="I473" s="311">
        <f t="shared" si="98"/>
        <v>0</v>
      </c>
      <c r="J473" s="310"/>
      <c r="X473" s="195">
        <v>48</v>
      </c>
      <c r="Y473" s="309">
        <f t="shared" si="99"/>
        <v>0</v>
      </c>
      <c r="Z473" s="310"/>
      <c r="AB473" s="195">
        <v>48</v>
      </c>
      <c r="AC473" s="311">
        <f t="shared" si="100"/>
        <v>0</v>
      </c>
      <c r="AD473" s="310"/>
    </row>
    <row r="474" spans="4:30" ht="14.1" customHeight="1">
      <c r="D474" s="195">
        <v>49</v>
      </c>
      <c r="E474" s="309">
        <f t="shared" si="97"/>
        <v>0</v>
      </c>
      <c r="F474" s="310"/>
      <c r="H474" s="195">
        <v>49</v>
      </c>
      <c r="I474" s="311">
        <f t="shared" si="98"/>
        <v>0</v>
      </c>
      <c r="J474" s="310"/>
      <c r="X474" s="195">
        <v>49</v>
      </c>
      <c r="Y474" s="309">
        <f t="shared" si="99"/>
        <v>0</v>
      </c>
      <c r="Z474" s="310"/>
      <c r="AB474" s="195">
        <v>49</v>
      </c>
      <c r="AC474" s="311">
        <f t="shared" si="100"/>
        <v>0</v>
      </c>
      <c r="AD474" s="310"/>
    </row>
    <row r="475" spans="4:30" ht="14.1" customHeight="1">
      <c r="D475" s="195">
        <v>50</v>
      </c>
      <c r="E475" s="309">
        <f t="shared" si="97"/>
        <v>0</v>
      </c>
      <c r="F475" s="310"/>
      <c r="H475" s="195">
        <v>50</v>
      </c>
      <c r="I475" s="311">
        <f t="shared" si="98"/>
        <v>0</v>
      </c>
      <c r="J475" s="310"/>
      <c r="X475" s="195">
        <v>50</v>
      </c>
      <c r="Y475" s="309">
        <f t="shared" si="99"/>
        <v>0</v>
      </c>
      <c r="Z475" s="310"/>
      <c r="AB475" s="195">
        <v>50</v>
      </c>
      <c r="AC475" s="311">
        <f t="shared" si="100"/>
        <v>0</v>
      </c>
      <c r="AD475" s="310"/>
    </row>
    <row r="476" spans="4:30" ht="14.1" customHeight="1">
      <c r="D476" s="195">
        <v>51</v>
      </c>
      <c r="E476" s="309">
        <f t="shared" si="97"/>
        <v>0</v>
      </c>
      <c r="F476" s="310"/>
      <c r="H476" s="195">
        <v>51</v>
      </c>
      <c r="I476" s="311">
        <f t="shared" si="98"/>
        <v>0</v>
      </c>
      <c r="J476" s="310"/>
      <c r="X476" s="195">
        <v>51</v>
      </c>
      <c r="Y476" s="309">
        <f t="shared" si="99"/>
        <v>0</v>
      </c>
      <c r="Z476" s="310"/>
      <c r="AB476" s="195">
        <v>51</v>
      </c>
      <c r="AC476" s="311">
        <f t="shared" si="100"/>
        <v>0</v>
      </c>
      <c r="AD476" s="310"/>
    </row>
    <row r="477" spans="4:30" ht="14.1" customHeight="1">
      <c r="D477" s="195">
        <v>52</v>
      </c>
      <c r="E477" s="309">
        <f t="shared" si="97"/>
        <v>0</v>
      </c>
      <c r="F477" s="310"/>
      <c r="H477" s="195">
        <v>52</v>
      </c>
      <c r="I477" s="311">
        <f t="shared" si="98"/>
        <v>0</v>
      </c>
      <c r="J477" s="310"/>
      <c r="X477" s="195">
        <v>52</v>
      </c>
      <c r="Y477" s="309">
        <f t="shared" si="99"/>
        <v>0</v>
      </c>
      <c r="Z477" s="310"/>
      <c r="AB477" s="195">
        <v>52</v>
      </c>
      <c r="AC477" s="311">
        <f t="shared" si="100"/>
        <v>0</v>
      </c>
      <c r="AD477" s="310"/>
    </row>
    <row r="478" spans="4:30" ht="14.1" customHeight="1">
      <c r="D478" s="195">
        <v>53</v>
      </c>
      <c r="E478" s="309">
        <f t="shared" si="97"/>
        <v>0</v>
      </c>
      <c r="F478" s="310"/>
      <c r="H478" s="195">
        <v>53</v>
      </c>
      <c r="I478" s="311">
        <f t="shared" si="98"/>
        <v>0</v>
      </c>
      <c r="J478" s="310"/>
      <c r="X478" s="195">
        <v>53</v>
      </c>
      <c r="Y478" s="309">
        <f t="shared" si="99"/>
        <v>0</v>
      </c>
      <c r="Z478" s="310"/>
      <c r="AB478" s="195">
        <v>53</v>
      </c>
      <c r="AC478" s="311">
        <f t="shared" si="100"/>
        <v>0</v>
      </c>
      <c r="AD478" s="310"/>
    </row>
    <row r="479" spans="4:30" ht="14.1" customHeight="1">
      <c r="D479" s="195">
        <v>54</v>
      </c>
      <c r="E479" s="309">
        <f t="shared" si="97"/>
        <v>0</v>
      </c>
      <c r="F479" s="310"/>
      <c r="H479" s="195">
        <v>54</v>
      </c>
      <c r="I479" s="311">
        <f t="shared" si="98"/>
        <v>0</v>
      </c>
      <c r="J479" s="310"/>
      <c r="X479" s="195">
        <v>54</v>
      </c>
      <c r="Y479" s="309">
        <f t="shared" si="99"/>
        <v>0</v>
      </c>
      <c r="Z479" s="310"/>
      <c r="AB479" s="195">
        <v>54</v>
      </c>
      <c r="AC479" s="311">
        <f t="shared" si="100"/>
        <v>0</v>
      </c>
      <c r="AD479" s="310"/>
    </row>
    <row r="480" spans="4:30" ht="14.1" customHeight="1">
      <c r="D480" s="195">
        <v>55</v>
      </c>
      <c r="E480" s="309">
        <f t="shared" si="97"/>
        <v>0</v>
      </c>
      <c r="F480" s="310"/>
      <c r="H480" s="195">
        <v>55</v>
      </c>
      <c r="I480" s="311">
        <f t="shared" si="98"/>
        <v>0</v>
      </c>
      <c r="J480" s="310"/>
      <c r="X480" s="195">
        <v>55</v>
      </c>
      <c r="Y480" s="309">
        <f t="shared" si="99"/>
        <v>0</v>
      </c>
      <c r="Z480" s="310"/>
      <c r="AB480" s="195">
        <v>55</v>
      </c>
      <c r="AC480" s="311">
        <f t="shared" si="100"/>
        <v>0</v>
      </c>
      <c r="AD480" s="310"/>
    </row>
    <row r="481" spans="4:30" ht="14.1" customHeight="1">
      <c r="D481" s="195">
        <v>56</v>
      </c>
      <c r="E481" s="309">
        <f t="shared" si="97"/>
        <v>0</v>
      </c>
      <c r="F481" s="310"/>
      <c r="H481" s="195">
        <v>56</v>
      </c>
      <c r="I481" s="311">
        <f t="shared" si="98"/>
        <v>0</v>
      </c>
      <c r="J481" s="310"/>
      <c r="X481" s="195">
        <v>56</v>
      </c>
      <c r="Y481" s="309">
        <f t="shared" si="99"/>
        <v>0</v>
      </c>
      <c r="Z481" s="310"/>
      <c r="AB481" s="195">
        <v>56</v>
      </c>
      <c r="AC481" s="311">
        <f t="shared" si="100"/>
        <v>0</v>
      </c>
      <c r="AD481" s="310"/>
    </row>
    <row r="482" spans="4:30" ht="14.1" customHeight="1">
      <c r="D482" s="195">
        <v>57</v>
      </c>
      <c r="E482" s="309">
        <f t="shared" si="97"/>
        <v>0</v>
      </c>
      <c r="F482" s="310"/>
      <c r="H482" s="195">
        <v>57</v>
      </c>
      <c r="I482" s="311">
        <f t="shared" si="98"/>
        <v>0</v>
      </c>
      <c r="J482" s="310"/>
      <c r="X482" s="195">
        <v>57</v>
      </c>
      <c r="Y482" s="309">
        <f t="shared" si="99"/>
        <v>0</v>
      </c>
      <c r="Z482" s="310"/>
      <c r="AB482" s="195">
        <v>57</v>
      </c>
      <c r="AC482" s="311">
        <f t="shared" si="100"/>
        <v>0</v>
      </c>
      <c r="AD482" s="310"/>
    </row>
    <row r="483" spans="4:30" ht="14.1" customHeight="1">
      <c r="D483" s="195">
        <v>58</v>
      </c>
      <c r="E483" s="309">
        <f t="shared" si="97"/>
        <v>0</v>
      </c>
      <c r="F483" s="310"/>
      <c r="H483" s="195">
        <v>58</v>
      </c>
      <c r="I483" s="311">
        <f t="shared" si="98"/>
        <v>0</v>
      </c>
      <c r="J483" s="310"/>
      <c r="X483" s="195">
        <v>58</v>
      </c>
      <c r="Y483" s="309">
        <f t="shared" si="99"/>
        <v>0</v>
      </c>
      <c r="Z483" s="310"/>
      <c r="AB483" s="195">
        <v>58</v>
      </c>
      <c r="AC483" s="311">
        <f t="shared" si="100"/>
        <v>0</v>
      </c>
      <c r="AD483" s="310"/>
    </row>
    <row r="484" spans="4:30" ht="14.1" customHeight="1">
      <c r="D484" s="195">
        <v>59</v>
      </c>
      <c r="E484" s="309">
        <f t="shared" si="97"/>
        <v>0</v>
      </c>
      <c r="F484" s="310"/>
      <c r="H484" s="195">
        <v>59</v>
      </c>
      <c r="I484" s="311">
        <f t="shared" si="98"/>
        <v>0</v>
      </c>
      <c r="J484" s="310"/>
      <c r="X484" s="195">
        <v>59</v>
      </c>
      <c r="Y484" s="309">
        <f t="shared" si="99"/>
        <v>0</v>
      </c>
      <c r="Z484" s="310"/>
      <c r="AB484" s="195">
        <v>59</v>
      </c>
      <c r="AC484" s="311">
        <f t="shared" si="100"/>
        <v>0</v>
      </c>
      <c r="AD484" s="310"/>
    </row>
    <row r="485" spans="4:30" ht="14.1" customHeight="1" thickBot="1">
      <c r="D485" s="196">
        <v>60</v>
      </c>
      <c r="E485" s="312">
        <f t="shared" si="97"/>
        <v>0</v>
      </c>
      <c r="F485" s="310"/>
      <c r="H485" s="196">
        <v>60</v>
      </c>
      <c r="I485" s="313">
        <f t="shared" si="98"/>
        <v>0</v>
      </c>
      <c r="J485" s="310"/>
      <c r="X485" s="196">
        <v>60</v>
      </c>
      <c r="Y485" s="312">
        <f t="shared" si="99"/>
        <v>0</v>
      </c>
      <c r="Z485" s="310"/>
      <c r="AB485" s="196">
        <v>60</v>
      </c>
      <c r="AC485" s="313">
        <f t="shared" si="100"/>
        <v>0</v>
      </c>
      <c r="AD485" s="310"/>
    </row>
    <row r="487" spans="4:30" ht="14.1" customHeight="1" thickBot="1">
      <c r="D487" s="2" t="s">
        <v>88</v>
      </c>
      <c r="H487" s="2" t="s">
        <v>91</v>
      </c>
      <c r="X487" s="2" t="s">
        <v>88</v>
      </c>
      <c r="AB487" s="2" t="s">
        <v>91</v>
      </c>
    </row>
    <row r="488" spans="4:30" ht="14.1" customHeight="1">
      <c r="D488" s="2199"/>
      <c r="E488" s="42" t="s">
        <v>87</v>
      </c>
      <c r="F488" s="213"/>
      <c r="H488" s="2199"/>
      <c r="I488" s="42" t="s">
        <v>87</v>
      </c>
      <c r="J488" s="213"/>
      <c r="X488" s="2199"/>
      <c r="Y488" s="42" t="s">
        <v>87</v>
      </c>
      <c r="Z488" s="213"/>
      <c r="AB488" s="2199"/>
      <c r="AC488" s="42" t="s">
        <v>87</v>
      </c>
      <c r="AD488" s="213"/>
    </row>
    <row r="489" spans="4:30" ht="14.1" customHeight="1">
      <c r="D489" s="2238"/>
      <c r="E489" s="314" t="s">
        <v>95</v>
      </c>
      <c r="F489" s="308"/>
      <c r="H489" s="2238"/>
      <c r="I489" s="314" t="s">
        <v>95</v>
      </c>
      <c r="J489" s="308"/>
      <c r="X489" s="2238"/>
      <c r="Y489" s="314" t="s">
        <v>95</v>
      </c>
      <c r="Z489" s="308"/>
      <c r="AB489" s="2238"/>
      <c r="AC489" s="314" t="s">
        <v>95</v>
      </c>
      <c r="AD489" s="308"/>
    </row>
    <row r="490" spans="4:30" ht="14.1" customHeight="1">
      <c r="D490" s="195">
        <v>1</v>
      </c>
      <c r="E490" s="311">
        <f t="shared" ref="E490:E549" si="101">SUMIF($H$13,D490,$H$9)</f>
        <v>0</v>
      </c>
      <c r="F490" s="310"/>
      <c r="H490" s="195">
        <v>1</v>
      </c>
      <c r="I490" s="311">
        <f t="shared" ref="I490:I549" si="102">SUMIF($E$37,H490,$E$33)</f>
        <v>0</v>
      </c>
      <c r="J490" s="310"/>
      <c r="X490" s="195">
        <v>1</v>
      </c>
      <c r="Y490" s="311">
        <f t="shared" ref="Y490:Y549" si="103">SUMIF($AB$13,X490,$AB$9)</f>
        <v>0</v>
      </c>
      <c r="Z490" s="310"/>
      <c r="AB490" s="195">
        <v>1</v>
      </c>
      <c r="AC490" s="311">
        <f t="shared" ref="AC490:AC549" si="104">SUMIF($Y$37,AB490,$Y$33)</f>
        <v>0</v>
      </c>
      <c r="AD490" s="310"/>
    </row>
    <row r="491" spans="4:30" ht="14.1" customHeight="1">
      <c r="D491" s="195">
        <v>2</v>
      </c>
      <c r="E491" s="311">
        <f t="shared" si="101"/>
        <v>0</v>
      </c>
      <c r="F491" s="310"/>
      <c r="H491" s="195">
        <v>2</v>
      </c>
      <c r="I491" s="311">
        <f t="shared" si="102"/>
        <v>0</v>
      </c>
      <c r="J491" s="310"/>
      <c r="X491" s="195">
        <v>2</v>
      </c>
      <c r="Y491" s="311">
        <f t="shared" si="103"/>
        <v>0</v>
      </c>
      <c r="Z491" s="310"/>
      <c r="AB491" s="195">
        <v>2</v>
      </c>
      <c r="AC491" s="311">
        <f t="shared" si="104"/>
        <v>0</v>
      </c>
      <c r="AD491" s="310"/>
    </row>
    <row r="492" spans="4:30" ht="14.1" customHeight="1">
      <c r="D492" s="195">
        <v>3</v>
      </c>
      <c r="E492" s="311">
        <f t="shared" si="101"/>
        <v>0</v>
      </c>
      <c r="F492" s="310"/>
      <c r="H492" s="195">
        <v>3</v>
      </c>
      <c r="I492" s="311">
        <f t="shared" si="102"/>
        <v>0</v>
      </c>
      <c r="J492" s="310"/>
      <c r="X492" s="195">
        <v>3</v>
      </c>
      <c r="Y492" s="311">
        <f t="shared" si="103"/>
        <v>0</v>
      </c>
      <c r="Z492" s="310"/>
      <c r="AB492" s="195">
        <v>3</v>
      </c>
      <c r="AC492" s="311">
        <f t="shared" si="104"/>
        <v>0</v>
      </c>
      <c r="AD492" s="310"/>
    </row>
    <row r="493" spans="4:30" ht="14.1" customHeight="1">
      <c r="D493" s="195">
        <v>4</v>
      </c>
      <c r="E493" s="311">
        <f t="shared" si="101"/>
        <v>0</v>
      </c>
      <c r="F493" s="310"/>
      <c r="H493" s="195">
        <v>4</v>
      </c>
      <c r="I493" s="311">
        <f t="shared" si="102"/>
        <v>0</v>
      </c>
      <c r="J493" s="310"/>
      <c r="X493" s="195">
        <v>4</v>
      </c>
      <c r="Y493" s="311">
        <f t="shared" si="103"/>
        <v>0</v>
      </c>
      <c r="Z493" s="310"/>
      <c r="AB493" s="195">
        <v>4</v>
      </c>
      <c r="AC493" s="311">
        <f t="shared" si="104"/>
        <v>0</v>
      </c>
      <c r="AD493" s="310"/>
    </row>
    <row r="494" spans="4:30" ht="14.1" customHeight="1">
      <c r="D494" s="195">
        <v>5</v>
      </c>
      <c r="E494" s="311">
        <f t="shared" si="101"/>
        <v>0</v>
      </c>
      <c r="F494" s="310"/>
      <c r="H494" s="195">
        <v>5</v>
      </c>
      <c r="I494" s="311">
        <f t="shared" si="102"/>
        <v>0</v>
      </c>
      <c r="J494" s="310"/>
      <c r="X494" s="195">
        <v>5</v>
      </c>
      <c r="Y494" s="311">
        <f t="shared" si="103"/>
        <v>0</v>
      </c>
      <c r="Z494" s="310"/>
      <c r="AB494" s="195">
        <v>5</v>
      </c>
      <c r="AC494" s="311">
        <f t="shared" si="104"/>
        <v>0</v>
      </c>
      <c r="AD494" s="310"/>
    </row>
    <row r="495" spans="4:30" ht="14.1" customHeight="1">
      <c r="D495" s="195">
        <v>6</v>
      </c>
      <c r="E495" s="311">
        <f t="shared" si="101"/>
        <v>0</v>
      </c>
      <c r="F495" s="310"/>
      <c r="H495" s="195">
        <v>6</v>
      </c>
      <c r="I495" s="311">
        <f t="shared" si="102"/>
        <v>0</v>
      </c>
      <c r="J495" s="310"/>
      <c r="X495" s="195">
        <v>6</v>
      </c>
      <c r="Y495" s="311">
        <f t="shared" si="103"/>
        <v>0</v>
      </c>
      <c r="Z495" s="310"/>
      <c r="AB495" s="195">
        <v>6</v>
      </c>
      <c r="AC495" s="311">
        <f t="shared" si="104"/>
        <v>0</v>
      </c>
      <c r="AD495" s="310"/>
    </row>
    <row r="496" spans="4:30" ht="14.1" customHeight="1">
      <c r="D496" s="195">
        <v>7</v>
      </c>
      <c r="E496" s="311">
        <f t="shared" si="101"/>
        <v>0</v>
      </c>
      <c r="F496" s="310"/>
      <c r="H496" s="195">
        <v>7</v>
      </c>
      <c r="I496" s="311">
        <f t="shared" si="102"/>
        <v>0</v>
      </c>
      <c r="J496" s="310"/>
      <c r="X496" s="195">
        <v>7</v>
      </c>
      <c r="Y496" s="311">
        <f t="shared" si="103"/>
        <v>0</v>
      </c>
      <c r="Z496" s="310"/>
      <c r="AB496" s="195">
        <v>7</v>
      </c>
      <c r="AC496" s="311">
        <f t="shared" si="104"/>
        <v>0</v>
      </c>
      <c r="AD496" s="310"/>
    </row>
    <row r="497" spans="4:30" ht="14.1" customHeight="1">
      <c r="D497" s="195">
        <v>8</v>
      </c>
      <c r="E497" s="311">
        <f t="shared" si="101"/>
        <v>0</v>
      </c>
      <c r="F497" s="310"/>
      <c r="H497" s="195">
        <v>8</v>
      </c>
      <c r="I497" s="311">
        <f t="shared" si="102"/>
        <v>0</v>
      </c>
      <c r="J497" s="310"/>
      <c r="X497" s="195">
        <v>8</v>
      </c>
      <c r="Y497" s="311">
        <f t="shared" si="103"/>
        <v>0</v>
      </c>
      <c r="Z497" s="310"/>
      <c r="AB497" s="195">
        <v>8</v>
      </c>
      <c r="AC497" s="311">
        <f t="shared" si="104"/>
        <v>0</v>
      </c>
      <c r="AD497" s="310"/>
    </row>
    <row r="498" spans="4:30" ht="14.1" customHeight="1">
      <c r="D498" s="195">
        <v>9</v>
      </c>
      <c r="E498" s="311">
        <f t="shared" si="101"/>
        <v>0</v>
      </c>
      <c r="F498" s="310"/>
      <c r="H498" s="195">
        <v>9</v>
      </c>
      <c r="I498" s="311">
        <f t="shared" si="102"/>
        <v>0</v>
      </c>
      <c r="J498" s="310"/>
      <c r="X498" s="195">
        <v>9</v>
      </c>
      <c r="Y498" s="311">
        <f t="shared" si="103"/>
        <v>0</v>
      </c>
      <c r="Z498" s="310"/>
      <c r="AB498" s="195">
        <v>9</v>
      </c>
      <c r="AC498" s="311">
        <f t="shared" si="104"/>
        <v>0</v>
      </c>
      <c r="AD498" s="310"/>
    </row>
    <row r="499" spans="4:30" ht="14.1" customHeight="1">
      <c r="D499" s="195">
        <v>10</v>
      </c>
      <c r="E499" s="311">
        <f t="shared" si="101"/>
        <v>0</v>
      </c>
      <c r="F499" s="310"/>
      <c r="H499" s="195">
        <v>10</v>
      </c>
      <c r="I499" s="311">
        <f t="shared" si="102"/>
        <v>0</v>
      </c>
      <c r="J499" s="310"/>
      <c r="X499" s="195">
        <v>10</v>
      </c>
      <c r="Y499" s="311">
        <f t="shared" si="103"/>
        <v>0</v>
      </c>
      <c r="Z499" s="310"/>
      <c r="AB499" s="195">
        <v>10</v>
      </c>
      <c r="AC499" s="311">
        <f t="shared" si="104"/>
        <v>0</v>
      </c>
      <c r="AD499" s="310"/>
    </row>
    <row r="500" spans="4:30" ht="14.1" customHeight="1">
      <c r="D500" s="195">
        <v>11</v>
      </c>
      <c r="E500" s="311">
        <f t="shared" si="101"/>
        <v>0</v>
      </c>
      <c r="F500" s="310"/>
      <c r="H500" s="195">
        <v>11</v>
      </c>
      <c r="I500" s="311">
        <f t="shared" si="102"/>
        <v>0</v>
      </c>
      <c r="J500" s="310"/>
      <c r="X500" s="195">
        <v>11</v>
      </c>
      <c r="Y500" s="311">
        <f t="shared" si="103"/>
        <v>0</v>
      </c>
      <c r="Z500" s="310"/>
      <c r="AB500" s="195">
        <v>11</v>
      </c>
      <c r="AC500" s="311">
        <f t="shared" si="104"/>
        <v>0</v>
      </c>
      <c r="AD500" s="310"/>
    </row>
    <row r="501" spans="4:30" ht="14.1" customHeight="1">
      <c r="D501" s="195">
        <v>12</v>
      </c>
      <c r="E501" s="311">
        <f t="shared" si="101"/>
        <v>0</v>
      </c>
      <c r="F501" s="310"/>
      <c r="H501" s="195">
        <v>12</v>
      </c>
      <c r="I501" s="311">
        <f t="shared" si="102"/>
        <v>0</v>
      </c>
      <c r="J501" s="310"/>
      <c r="X501" s="195">
        <v>12</v>
      </c>
      <c r="Y501" s="311">
        <f t="shared" si="103"/>
        <v>0</v>
      </c>
      <c r="Z501" s="310"/>
      <c r="AB501" s="195">
        <v>12</v>
      </c>
      <c r="AC501" s="311">
        <f t="shared" si="104"/>
        <v>0</v>
      </c>
      <c r="AD501" s="310"/>
    </row>
    <row r="502" spans="4:30" ht="14.1" customHeight="1">
      <c r="D502" s="195">
        <v>13</v>
      </c>
      <c r="E502" s="311">
        <f t="shared" si="101"/>
        <v>0</v>
      </c>
      <c r="F502" s="310"/>
      <c r="H502" s="195">
        <v>13</v>
      </c>
      <c r="I502" s="311">
        <f t="shared" si="102"/>
        <v>0</v>
      </c>
      <c r="J502" s="310"/>
      <c r="X502" s="195">
        <v>13</v>
      </c>
      <c r="Y502" s="311">
        <f t="shared" si="103"/>
        <v>0</v>
      </c>
      <c r="Z502" s="310"/>
      <c r="AB502" s="195">
        <v>13</v>
      </c>
      <c r="AC502" s="311">
        <f t="shared" si="104"/>
        <v>0</v>
      </c>
      <c r="AD502" s="310"/>
    </row>
    <row r="503" spans="4:30" ht="14.1" customHeight="1">
      <c r="D503" s="195">
        <v>14</v>
      </c>
      <c r="E503" s="311">
        <f t="shared" si="101"/>
        <v>0</v>
      </c>
      <c r="F503" s="310"/>
      <c r="H503" s="195">
        <v>14</v>
      </c>
      <c r="I503" s="311">
        <f t="shared" si="102"/>
        <v>0</v>
      </c>
      <c r="J503" s="310"/>
      <c r="X503" s="195">
        <v>14</v>
      </c>
      <c r="Y503" s="311">
        <f t="shared" si="103"/>
        <v>0</v>
      </c>
      <c r="Z503" s="310"/>
      <c r="AB503" s="195">
        <v>14</v>
      </c>
      <c r="AC503" s="311">
        <f t="shared" si="104"/>
        <v>0</v>
      </c>
      <c r="AD503" s="310"/>
    </row>
    <row r="504" spans="4:30" ht="14.1" customHeight="1">
      <c r="D504" s="195">
        <v>15</v>
      </c>
      <c r="E504" s="311">
        <f t="shared" si="101"/>
        <v>0</v>
      </c>
      <c r="F504" s="310"/>
      <c r="H504" s="195">
        <v>15</v>
      </c>
      <c r="I504" s="311">
        <f t="shared" si="102"/>
        <v>0</v>
      </c>
      <c r="J504" s="310"/>
      <c r="X504" s="195">
        <v>15</v>
      </c>
      <c r="Y504" s="311">
        <f t="shared" si="103"/>
        <v>0</v>
      </c>
      <c r="Z504" s="310"/>
      <c r="AB504" s="195">
        <v>15</v>
      </c>
      <c r="AC504" s="311">
        <f t="shared" si="104"/>
        <v>0</v>
      </c>
      <c r="AD504" s="310"/>
    </row>
    <row r="505" spans="4:30" ht="14.1" customHeight="1">
      <c r="D505" s="195">
        <v>16</v>
      </c>
      <c r="E505" s="311">
        <f t="shared" si="101"/>
        <v>0</v>
      </c>
      <c r="F505" s="310"/>
      <c r="H505" s="195">
        <v>16</v>
      </c>
      <c r="I505" s="311">
        <f t="shared" si="102"/>
        <v>0</v>
      </c>
      <c r="J505" s="310"/>
      <c r="X505" s="195">
        <v>16</v>
      </c>
      <c r="Y505" s="311">
        <f t="shared" si="103"/>
        <v>0</v>
      </c>
      <c r="Z505" s="310"/>
      <c r="AB505" s="195">
        <v>16</v>
      </c>
      <c r="AC505" s="311">
        <f t="shared" si="104"/>
        <v>0</v>
      </c>
      <c r="AD505" s="310"/>
    </row>
    <row r="506" spans="4:30" ht="14.1" customHeight="1">
      <c r="D506" s="195">
        <v>17</v>
      </c>
      <c r="E506" s="311">
        <f t="shared" si="101"/>
        <v>0</v>
      </c>
      <c r="F506" s="310"/>
      <c r="H506" s="195">
        <v>17</v>
      </c>
      <c r="I506" s="311">
        <f t="shared" si="102"/>
        <v>0</v>
      </c>
      <c r="J506" s="310"/>
      <c r="X506" s="195">
        <v>17</v>
      </c>
      <c r="Y506" s="311">
        <f t="shared" si="103"/>
        <v>0</v>
      </c>
      <c r="Z506" s="310"/>
      <c r="AB506" s="195">
        <v>17</v>
      </c>
      <c r="AC506" s="311">
        <f t="shared" si="104"/>
        <v>0</v>
      </c>
      <c r="AD506" s="310"/>
    </row>
    <row r="507" spans="4:30" ht="14.1" customHeight="1">
      <c r="D507" s="195">
        <v>18</v>
      </c>
      <c r="E507" s="311">
        <f t="shared" si="101"/>
        <v>0</v>
      </c>
      <c r="F507" s="310"/>
      <c r="H507" s="195">
        <v>18</v>
      </c>
      <c r="I507" s="311">
        <f t="shared" si="102"/>
        <v>0</v>
      </c>
      <c r="J507" s="310"/>
      <c r="X507" s="195">
        <v>18</v>
      </c>
      <c r="Y507" s="311">
        <f t="shared" si="103"/>
        <v>0</v>
      </c>
      <c r="Z507" s="310"/>
      <c r="AB507" s="195">
        <v>18</v>
      </c>
      <c r="AC507" s="311">
        <f t="shared" si="104"/>
        <v>0</v>
      </c>
      <c r="AD507" s="310"/>
    </row>
    <row r="508" spans="4:30" ht="14.1" customHeight="1">
      <c r="D508" s="195">
        <v>19</v>
      </c>
      <c r="E508" s="311">
        <f t="shared" si="101"/>
        <v>0</v>
      </c>
      <c r="F508" s="310"/>
      <c r="H508" s="195">
        <v>19</v>
      </c>
      <c r="I508" s="311">
        <f t="shared" si="102"/>
        <v>0</v>
      </c>
      <c r="J508" s="310"/>
      <c r="X508" s="195">
        <v>19</v>
      </c>
      <c r="Y508" s="311">
        <f t="shared" si="103"/>
        <v>0</v>
      </c>
      <c r="Z508" s="310"/>
      <c r="AB508" s="195">
        <v>19</v>
      </c>
      <c r="AC508" s="311">
        <f t="shared" si="104"/>
        <v>0</v>
      </c>
      <c r="AD508" s="310"/>
    </row>
    <row r="509" spans="4:30" ht="14.1" customHeight="1">
      <c r="D509" s="195">
        <v>20</v>
      </c>
      <c r="E509" s="311">
        <f t="shared" si="101"/>
        <v>0</v>
      </c>
      <c r="F509" s="310"/>
      <c r="H509" s="195">
        <v>20</v>
      </c>
      <c r="I509" s="311">
        <f t="shared" si="102"/>
        <v>0</v>
      </c>
      <c r="J509" s="310"/>
      <c r="X509" s="195">
        <v>20</v>
      </c>
      <c r="Y509" s="311">
        <f t="shared" si="103"/>
        <v>0</v>
      </c>
      <c r="Z509" s="310"/>
      <c r="AB509" s="195">
        <v>20</v>
      </c>
      <c r="AC509" s="311">
        <f t="shared" si="104"/>
        <v>0</v>
      </c>
      <c r="AD509" s="310"/>
    </row>
    <row r="510" spans="4:30" ht="14.1" customHeight="1">
      <c r="D510" s="195">
        <v>21</v>
      </c>
      <c r="E510" s="311">
        <f t="shared" si="101"/>
        <v>0</v>
      </c>
      <c r="F510" s="310"/>
      <c r="H510" s="195">
        <v>21</v>
      </c>
      <c r="I510" s="311">
        <f t="shared" si="102"/>
        <v>0</v>
      </c>
      <c r="J510" s="310"/>
      <c r="X510" s="195">
        <v>21</v>
      </c>
      <c r="Y510" s="311">
        <f t="shared" si="103"/>
        <v>0</v>
      </c>
      <c r="Z510" s="310"/>
      <c r="AB510" s="195">
        <v>21</v>
      </c>
      <c r="AC510" s="311">
        <f t="shared" si="104"/>
        <v>0</v>
      </c>
      <c r="AD510" s="310"/>
    </row>
    <row r="511" spans="4:30" ht="14.1" customHeight="1">
      <c r="D511" s="195">
        <v>22</v>
      </c>
      <c r="E511" s="311">
        <f t="shared" si="101"/>
        <v>0</v>
      </c>
      <c r="F511" s="310"/>
      <c r="H511" s="195">
        <v>22</v>
      </c>
      <c r="I511" s="311">
        <f t="shared" si="102"/>
        <v>0</v>
      </c>
      <c r="J511" s="310"/>
      <c r="X511" s="195">
        <v>22</v>
      </c>
      <c r="Y511" s="311">
        <f t="shared" si="103"/>
        <v>0</v>
      </c>
      <c r="Z511" s="310"/>
      <c r="AB511" s="195">
        <v>22</v>
      </c>
      <c r="AC511" s="311">
        <f t="shared" si="104"/>
        <v>0</v>
      </c>
      <c r="AD511" s="310"/>
    </row>
    <row r="512" spans="4:30" ht="14.1" customHeight="1">
      <c r="D512" s="195">
        <v>23</v>
      </c>
      <c r="E512" s="311">
        <f t="shared" si="101"/>
        <v>0</v>
      </c>
      <c r="F512" s="310"/>
      <c r="H512" s="195">
        <v>23</v>
      </c>
      <c r="I512" s="311">
        <f t="shared" si="102"/>
        <v>0</v>
      </c>
      <c r="J512" s="310"/>
      <c r="X512" s="195">
        <v>23</v>
      </c>
      <c r="Y512" s="311">
        <f t="shared" si="103"/>
        <v>0</v>
      </c>
      <c r="Z512" s="310"/>
      <c r="AB512" s="195">
        <v>23</v>
      </c>
      <c r="AC512" s="311">
        <f t="shared" si="104"/>
        <v>0</v>
      </c>
      <c r="AD512" s="310"/>
    </row>
    <row r="513" spans="4:30" ht="14.1" customHeight="1">
      <c r="D513" s="195">
        <v>24</v>
      </c>
      <c r="E513" s="311">
        <f t="shared" si="101"/>
        <v>0</v>
      </c>
      <c r="F513" s="310"/>
      <c r="H513" s="195">
        <v>24</v>
      </c>
      <c r="I513" s="311">
        <f t="shared" si="102"/>
        <v>0</v>
      </c>
      <c r="J513" s="310"/>
      <c r="X513" s="195">
        <v>24</v>
      </c>
      <c r="Y513" s="311">
        <f t="shared" si="103"/>
        <v>0</v>
      </c>
      <c r="Z513" s="310"/>
      <c r="AB513" s="195">
        <v>24</v>
      </c>
      <c r="AC513" s="311">
        <f t="shared" si="104"/>
        <v>0</v>
      </c>
      <c r="AD513" s="310"/>
    </row>
    <row r="514" spans="4:30" ht="14.1" customHeight="1">
      <c r="D514" s="195">
        <v>25</v>
      </c>
      <c r="E514" s="311">
        <f t="shared" si="101"/>
        <v>0</v>
      </c>
      <c r="F514" s="310"/>
      <c r="H514" s="195">
        <v>25</v>
      </c>
      <c r="I514" s="311">
        <f t="shared" si="102"/>
        <v>0</v>
      </c>
      <c r="J514" s="310"/>
      <c r="X514" s="195">
        <v>25</v>
      </c>
      <c r="Y514" s="311">
        <f t="shared" si="103"/>
        <v>0</v>
      </c>
      <c r="Z514" s="310"/>
      <c r="AB514" s="195">
        <v>25</v>
      </c>
      <c r="AC514" s="311">
        <f t="shared" si="104"/>
        <v>0</v>
      </c>
      <c r="AD514" s="310"/>
    </row>
    <row r="515" spans="4:30" ht="14.1" customHeight="1">
      <c r="D515" s="195">
        <v>26</v>
      </c>
      <c r="E515" s="311">
        <f t="shared" si="101"/>
        <v>0</v>
      </c>
      <c r="F515" s="310"/>
      <c r="H515" s="195">
        <v>26</v>
      </c>
      <c r="I515" s="311">
        <f t="shared" si="102"/>
        <v>0</v>
      </c>
      <c r="J515" s="310"/>
      <c r="X515" s="195">
        <v>26</v>
      </c>
      <c r="Y515" s="311">
        <f t="shared" si="103"/>
        <v>0</v>
      </c>
      <c r="Z515" s="310"/>
      <c r="AB515" s="195">
        <v>26</v>
      </c>
      <c r="AC515" s="311">
        <f t="shared" si="104"/>
        <v>0</v>
      </c>
      <c r="AD515" s="310"/>
    </row>
    <row r="516" spans="4:30" ht="14.1" customHeight="1">
      <c r="D516" s="195">
        <v>27</v>
      </c>
      <c r="E516" s="311">
        <f t="shared" si="101"/>
        <v>0</v>
      </c>
      <c r="F516" s="310"/>
      <c r="H516" s="195">
        <v>27</v>
      </c>
      <c r="I516" s="311">
        <f t="shared" si="102"/>
        <v>0</v>
      </c>
      <c r="J516" s="310"/>
      <c r="X516" s="195">
        <v>27</v>
      </c>
      <c r="Y516" s="311">
        <f t="shared" si="103"/>
        <v>0</v>
      </c>
      <c r="Z516" s="310"/>
      <c r="AB516" s="195">
        <v>27</v>
      </c>
      <c r="AC516" s="311">
        <f t="shared" si="104"/>
        <v>0</v>
      </c>
      <c r="AD516" s="310"/>
    </row>
    <row r="517" spans="4:30" ht="14.1" customHeight="1">
      <c r="D517" s="195">
        <v>28</v>
      </c>
      <c r="E517" s="311">
        <f t="shared" si="101"/>
        <v>0</v>
      </c>
      <c r="F517" s="310"/>
      <c r="H517" s="195">
        <v>28</v>
      </c>
      <c r="I517" s="311">
        <f t="shared" si="102"/>
        <v>0</v>
      </c>
      <c r="J517" s="310"/>
      <c r="X517" s="195">
        <v>28</v>
      </c>
      <c r="Y517" s="311">
        <f t="shared" si="103"/>
        <v>0</v>
      </c>
      <c r="Z517" s="310"/>
      <c r="AB517" s="195">
        <v>28</v>
      </c>
      <c r="AC517" s="311">
        <f t="shared" si="104"/>
        <v>0</v>
      </c>
      <c r="AD517" s="310"/>
    </row>
    <row r="518" spans="4:30" ht="14.1" customHeight="1">
      <c r="D518" s="195">
        <v>29</v>
      </c>
      <c r="E518" s="311">
        <f t="shared" si="101"/>
        <v>0</v>
      </c>
      <c r="F518" s="310"/>
      <c r="H518" s="195">
        <v>29</v>
      </c>
      <c r="I518" s="311">
        <f t="shared" si="102"/>
        <v>0</v>
      </c>
      <c r="J518" s="310"/>
      <c r="X518" s="195">
        <v>29</v>
      </c>
      <c r="Y518" s="311">
        <f t="shared" si="103"/>
        <v>0</v>
      </c>
      <c r="Z518" s="310"/>
      <c r="AB518" s="195">
        <v>29</v>
      </c>
      <c r="AC518" s="311">
        <f t="shared" si="104"/>
        <v>0</v>
      </c>
      <c r="AD518" s="310"/>
    </row>
    <row r="519" spans="4:30" ht="14.1" customHeight="1">
      <c r="D519" s="195">
        <v>30</v>
      </c>
      <c r="E519" s="311">
        <f t="shared" si="101"/>
        <v>0</v>
      </c>
      <c r="F519" s="310"/>
      <c r="H519" s="195">
        <v>30</v>
      </c>
      <c r="I519" s="311">
        <f t="shared" si="102"/>
        <v>0</v>
      </c>
      <c r="J519" s="310"/>
      <c r="X519" s="195">
        <v>30</v>
      </c>
      <c r="Y519" s="311">
        <f t="shared" si="103"/>
        <v>0</v>
      </c>
      <c r="Z519" s="310"/>
      <c r="AB519" s="195">
        <v>30</v>
      </c>
      <c r="AC519" s="311">
        <f t="shared" si="104"/>
        <v>0</v>
      </c>
      <c r="AD519" s="310"/>
    </row>
    <row r="520" spans="4:30" ht="14.1" customHeight="1">
      <c r="D520" s="195">
        <v>31</v>
      </c>
      <c r="E520" s="311">
        <f t="shared" si="101"/>
        <v>0</v>
      </c>
      <c r="F520" s="310"/>
      <c r="H520" s="195">
        <v>31</v>
      </c>
      <c r="I520" s="311">
        <f t="shared" si="102"/>
        <v>0</v>
      </c>
      <c r="J520" s="310"/>
      <c r="X520" s="195">
        <v>31</v>
      </c>
      <c r="Y520" s="311">
        <f t="shared" si="103"/>
        <v>0</v>
      </c>
      <c r="Z520" s="310"/>
      <c r="AB520" s="195">
        <v>31</v>
      </c>
      <c r="AC520" s="311">
        <f t="shared" si="104"/>
        <v>0</v>
      </c>
      <c r="AD520" s="310"/>
    </row>
    <row r="521" spans="4:30" ht="14.1" customHeight="1">
      <c r="D521" s="195">
        <v>32</v>
      </c>
      <c r="E521" s="311">
        <f t="shared" si="101"/>
        <v>0</v>
      </c>
      <c r="F521" s="310"/>
      <c r="H521" s="195">
        <v>32</v>
      </c>
      <c r="I521" s="311">
        <f t="shared" si="102"/>
        <v>0</v>
      </c>
      <c r="J521" s="310"/>
      <c r="X521" s="195">
        <v>32</v>
      </c>
      <c r="Y521" s="311">
        <f t="shared" si="103"/>
        <v>0</v>
      </c>
      <c r="Z521" s="310"/>
      <c r="AB521" s="195">
        <v>32</v>
      </c>
      <c r="AC521" s="311">
        <f t="shared" si="104"/>
        <v>0</v>
      </c>
      <c r="AD521" s="310"/>
    </row>
    <row r="522" spans="4:30" ht="14.1" customHeight="1">
      <c r="D522" s="195">
        <v>33</v>
      </c>
      <c r="E522" s="311">
        <f t="shared" si="101"/>
        <v>0</v>
      </c>
      <c r="F522" s="310"/>
      <c r="H522" s="195">
        <v>33</v>
      </c>
      <c r="I522" s="311">
        <f t="shared" si="102"/>
        <v>0</v>
      </c>
      <c r="J522" s="310"/>
      <c r="X522" s="195">
        <v>33</v>
      </c>
      <c r="Y522" s="311">
        <f t="shared" si="103"/>
        <v>0</v>
      </c>
      <c r="Z522" s="310"/>
      <c r="AB522" s="195">
        <v>33</v>
      </c>
      <c r="AC522" s="311">
        <f t="shared" si="104"/>
        <v>0</v>
      </c>
      <c r="AD522" s="310"/>
    </row>
    <row r="523" spans="4:30" ht="14.1" customHeight="1">
      <c r="D523" s="195">
        <v>34</v>
      </c>
      <c r="E523" s="311">
        <f t="shared" si="101"/>
        <v>0</v>
      </c>
      <c r="F523" s="310"/>
      <c r="H523" s="195">
        <v>34</v>
      </c>
      <c r="I523" s="311">
        <f t="shared" si="102"/>
        <v>0</v>
      </c>
      <c r="J523" s="310"/>
      <c r="X523" s="195">
        <v>34</v>
      </c>
      <c r="Y523" s="311">
        <f t="shared" si="103"/>
        <v>0</v>
      </c>
      <c r="Z523" s="310"/>
      <c r="AB523" s="195">
        <v>34</v>
      </c>
      <c r="AC523" s="311">
        <f t="shared" si="104"/>
        <v>0</v>
      </c>
      <c r="AD523" s="310"/>
    </row>
    <row r="524" spans="4:30" ht="14.1" customHeight="1">
      <c r="D524" s="195">
        <v>35</v>
      </c>
      <c r="E524" s="311">
        <f t="shared" si="101"/>
        <v>0</v>
      </c>
      <c r="F524" s="310"/>
      <c r="H524" s="195">
        <v>35</v>
      </c>
      <c r="I524" s="311">
        <f t="shared" si="102"/>
        <v>0</v>
      </c>
      <c r="J524" s="310"/>
      <c r="X524" s="195">
        <v>35</v>
      </c>
      <c r="Y524" s="311">
        <f t="shared" si="103"/>
        <v>0</v>
      </c>
      <c r="Z524" s="310"/>
      <c r="AB524" s="195">
        <v>35</v>
      </c>
      <c r="AC524" s="311">
        <f t="shared" si="104"/>
        <v>0</v>
      </c>
      <c r="AD524" s="310"/>
    </row>
    <row r="525" spans="4:30" ht="14.1" customHeight="1">
      <c r="D525" s="195">
        <v>36</v>
      </c>
      <c r="E525" s="311">
        <f t="shared" si="101"/>
        <v>0</v>
      </c>
      <c r="F525" s="310"/>
      <c r="H525" s="195">
        <v>36</v>
      </c>
      <c r="I525" s="311">
        <f t="shared" si="102"/>
        <v>0</v>
      </c>
      <c r="J525" s="310"/>
      <c r="X525" s="195">
        <v>36</v>
      </c>
      <c r="Y525" s="311">
        <f t="shared" si="103"/>
        <v>0</v>
      </c>
      <c r="Z525" s="310"/>
      <c r="AB525" s="195">
        <v>36</v>
      </c>
      <c r="AC525" s="311">
        <f t="shared" si="104"/>
        <v>0</v>
      </c>
      <c r="AD525" s="310"/>
    </row>
    <row r="526" spans="4:30" ht="14.1" customHeight="1">
      <c r="D526" s="195">
        <v>37</v>
      </c>
      <c r="E526" s="311">
        <f t="shared" si="101"/>
        <v>0</v>
      </c>
      <c r="F526" s="310"/>
      <c r="H526" s="195">
        <v>37</v>
      </c>
      <c r="I526" s="311">
        <f t="shared" si="102"/>
        <v>0</v>
      </c>
      <c r="J526" s="310"/>
      <c r="X526" s="195">
        <v>37</v>
      </c>
      <c r="Y526" s="311">
        <f t="shared" si="103"/>
        <v>0</v>
      </c>
      <c r="Z526" s="310"/>
      <c r="AB526" s="195">
        <v>37</v>
      </c>
      <c r="AC526" s="311">
        <f t="shared" si="104"/>
        <v>0</v>
      </c>
      <c r="AD526" s="310"/>
    </row>
    <row r="527" spans="4:30" ht="14.1" customHeight="1">
      <c r="D527" s="195">
        <v>38</v>
      </c>
      <c r="E527" s="311">
        <f t="shared" si="101"/>
        <v>0</v>
      </c>
      <c r="F527" s="310"/>
      <c r="H527" s="195">
        <v>38</v>
      </c>
      <c r="I527" s="311">
        <f t="shared" si="102"/>
        <v>0</v>
      </c>
      <c r="J527" s="310"/>
      <c r="X527" s="195">
        <v>38</v>
      </c>
      <c r="Y527" s="311">
        <f t="shared" si="103"/>
        <v>0</v>
      </c>
      <c r="Z527" s="310"/>
      <c r="AB527" s="195">
        <v>38</v>
      </c>
      <c r="AC527" s="311">
        <f t="shared" si="104"/>
        <v>0</v>
      </c>
      <c r="AD527" s="310"/>
    </row>
    <row r="528" spans="4:30" ht="14.1" customHeight="1">
      <c r="D528" s="195">
        <v>39</v>
      </c>
      <c r="E528" s="311">
        <f t="shared" si="101"/>
        <v>0</v>
      </c>
      <c r="F528" s="310"/>
      <c r="H528" s="195">
        <v>39</v>
      </c>
      <c r="I528" s="311">
        <f t="shared" si="102"/>
        <v>0</v>
      </c>
      <c r="J528" s="310"/>
      <c r="X528" s="195">
        <v>39</v>
      </c>
      <c r="Y528" s="311">
        <f t="shared" si="103"/>
        <v>0</v>
      </c>
      <c r="Z528" s="310"/>
      <c r="AB528" s="195">
        <v>39</v>
      </c>
      <c r="AC528" s="311">
        <f t="shared" si="104"/>
        <v>0</v>
      </c>
      <c r="AD528" s="310"/>
    </row>
    <row r="529" spans="4:30" ht="14.1" customHeight="1">
      <c r="D529" s="195">
        <v>40</v>
      </c>
      <c r="E529" s="311">
        <f t="shared" si="101"/>
        <v>0</v>
      </c>
      <c r="F529" s="310"/>
      <c r="H529" s="195">
        <v>40</v>
      </c>
      <c r="I529" s="311">
        <f t="shared" si="102"/>
        <v>0</v>
      </c>
      <c r="J529" s="310"/>
      <c r="X529" s="195">
        <v>40</v>
      </c>
      <c r="Y529" s="311">
        <f t="shared" si="103"/>
        <v>0</v>
      </c>
      <c r="Z529" s="310"/>
      <c r="AB529" s="195">
        <v>40</v>
      </c>
      <c r="AC529" s="311">
        <f t="shared" si="104"/>
        <v>0</v>
      </c>
      <c r="AD529" s="310"/>
    </row>
    <row r="530" spans="4:30" ht="14.1" customHeight="1">
      <c r="D530" s="195">
        <v>41</v>
      </c>
      <c r="E530" s="311">
        <f t="shared" si="101"/>
        <v>0</v>
      </c>
      <c r="F530" s="310"/>
      <c r="H530" s="195">
        <v>41</v>
      </c>
      <c r="I530" s="311">
        <f t="shared" si="102"/>
        <v>0</v>
      </c>
      <c r="J530" s="310"/>
      <c r="X530" s="195">
        <v>41</v>
      </c>
      <c r="Y530" s="311">
        <f t="shared" si="103"/>
        <v>0</v>
      </c>
      <c r="Z530" s="310"/>
      <c r="AB530" s="195">
        <v>41</v>
      </c>
      <c r="AC530" s="311">
        <f t="shared" si="104"/>
        <v>0</v>
      </c>
      <c r="AD530" s="310"/>
    </row>
    <row r="531" spans="4:30" ht="14.1" customHeight="1">
      <c r="D531" s="195">
        <v>42</v>
      </c>
      <c r="E531" s="311">
        <f t="shared" si="101"/>
        <v>0</v>
      </c>
      <c r="F531" s="310"/>
      <c r="H531" s="195">
        <v>42</v>
      </c>
      <c r="I531" s="311">
        <f t="shared" si="102"/>
        <v>0</v>
      </c>
      <c r="J531" s="310"/>
      <c r="X531" s="195">
        <v>42</v>
      </c>
      <c r="Y531" s="311">
        <f t="shared" si="103"/>
        <v>0</v>
      </c>
      <c r="Z531" s="310"/>
      <c r="AB531" s="195">
        <v>42</v>
      </c>
      <c r="AC531" s="311">
        <f t="shared" si="104"/>
        <v>0</v>
      </c>
      <c r="AD531" s="310"/>
    </row>
    <row r="532" spans="4:30" ht="14.1" customHeight="1">
      <c r="D532" s="195">
        <v>43</v>
      </c>
      <c r="E532" s="311">
        <f t="shared" si="101"/>
        <v>0</v>
      </c>
      <c r="F532" s="310"/>
      <c r="H532" s="195">
        <v>43</v>
      </c>
      <c r="I532" s="311">
        <f t="shared" si="102"/>
        <v>0</v>
      </c>
      <c r="J532" s="310"/>
      <c r="X532" s="195">
        <v>43</v>
      </c>
      <c r="Y532" s="311">
        <f t="shared" si="103"/>
        <v>0</v>
      </c>
      <c r="Z532" s="310"/>
      <c r="AB532" s="195">
        <v>43</v>
      </c>
      <c r="AC532" s="311">
        <f t="shared" si="104"/>
        <v>0</v>
      </c>
      <c r="AD532" s="310"/>
    </row>
    <row r="533" spans="4:30" ht="14.1" customHeight="1">
      <c r="D533" s="195">
        <v>44</v>
      </c>
      <c r="E533" s="311">
        <f t="shared" si="101"/>
        <v>0</v>
      </c>
      <c r="F533" s="310"/>
      <c r="H533" s="195">
        <v>44</v>
      </c>
      <c r="I533" s="311">
        <f t="shared" si="102"/>
        <v>0</v>
      </c>
      <c r="J533" s="310"/>
      <c r="X533" s="195">
        <v>44</v>
      </c>
      <c r="Y533" s="311">
        <f t="shared" si="103"/>
        <v>0</v>
      </c>
      <c r="Z533" s="310"/>
      <c r="AB533" s="195">
        <v>44</v>
      </c>
      <c r="AC533" s="311">
        <f t="shared" si="104"/>
        <v>0</v>
      </c>
      <c r="AD533" s="310"/>
    </row>
    <row r="534" spans="4:30" ht="14.1" customHeight="1">
      <c r="D534" s="195">
        <v>45</v>
      </c>
      <c r="E534" s="311">
        <f t="shared" si="101"/>
        <v>0</v>
      </c>
      <c r="F534" s="310"/>
      <c r="H534" s="195">
        <v>45</v>
      </c>
      <c r="I534" s="311">
        <f t="shared" si="102"/>
        <v>0</v>
      </c>
      <c r="J534" s="310"/>
      <c r="X534" s="195">
        <v>45</v>
      </c>
      <c r="Y534" s="311">
        <f t="shared" si="103"/>
        <v>0</v>
      </c>
      <c r="Z534" s="310"/>
      <c r="AB534" s="195">
        <v>45</v>
      </c>
      <c r="AC534" s="311">
        <f t="shared" si="104"/>
        <v>0</v>
      </c>
      <c r="AD534" s="310"/>
    </row>
    <row r="535" spans="4:30" ht="14.1" customHeight="1">
      <c r="D535" s="195">
        <v>46</v>
      </c>
      <c r="E535" s="311">
        <f t="shared" si="101"/>
        <v>0</v>
      </c>
      <c r="F535" s="310"/>
      <c r="H535" s="195">
        <v>46</v>
      </c>
      <c r="I535" s="311">
        <f t="shared" si="102"/>
        <v>0</v>
      </c>
      <c r="J535" s="310"/>
      <c r="X535" s="195">
        <v>46</v>
      </c>
      <c r="Y535" s="311">
        <f t="shared" si="103"/>
        <v>0</v>
      </c>
      <c r="Z535" s="310"/>
      <c r="AB535" s="195">
        <v>46</v>
      </c>
      <c r="AC535" s="311">
        <f t="shared" si="104"/>
        <v>0</v>
      </c>
      <c r="AD535" s="310"/>
    </row>
    <row r="536" spans="4:30" ht="14.1" customHeight="1">
      <c r="D536" s="195">
        <v>47</v>
      </c>
      <c r="E536" s="311">
        <f t="shared" si="101"/>
        <v>0</v>
      </c>
      <c r="F536" s="310"/>
      <c r="H536" s="195">
        <v>47</v>
      </c>
      <c r="I536" s="311">
        <f t="shared" si="102"/>
        <v>0</v>
      </c>
      <c r="J536" s="310"/>
      <c r="X536" s="195">
        <v>47</v>
      </c>
      <c r="Y536" s="311">
        <f t="shared" si="103"/>
        <v>0</v>
      </c>
      <c r="Z536" s="310"/>
      <c r="AB536" s="195">
        <v>47</v>
      </c>
      <c r="AC536" s="311">
        <f t="shared" si="104"/>
        <v>0</v>
      </c>
      <c r="AD536" s="310"/>
    </row>
    <row r="537" spans="4:30" ht="14.1" customHeight="1">
      <c r="D537" s="195">
        <v>48</v>
      </c>
      <c r="E537" s="311">
        <f t="shared" si="101"/>
        <v>0</v>
      </c>
      <c r="F537" s="310"/>
      <c r="H537" s="195">
        <v>48</v>
      </c>
      <c r="I537" s="311">
        <f t="shared" si="102"/>
        <v>0</v>
      </c>
      <c r="J537" s="310"/>
      <c r="X537" s="195">
        <v>48</v>
      </c>
      <c r="Y537" s="311">
        <f t="shared" si="103"/>
        <v>0</v>
      </c>
      <c r="Z537" s="310"/>
      <c r="AB537" s="195">
        <v>48</v>
      </c>
      <c r="AC537" s="311">
        <f t="shared" si="104"/>
        <v>0</v>
      </c>
      <c r="AD537" s="310"/>
    </row>
    <row r="538" spans="4:30" ht="14.1" customHeight="1">
      <c r="D538" s="195">
        <v>49</v>
      </c>
      <c r="E538" s="311">
        <f t="shared" si="101"/>
        <v>0</v>
      </c>
      <c r="F538" s="310"/>
      <c r="H538" s="195">
        <v>49</v>
      </c>
      <c r="I538" s="311">
        <f t="shared" si="102"/>
        <v>0</v>
      </c>
      <c r="J538" s="310"/>
      <c r="X538" s="195">
        <v>49</v>
      </c>
      <c r="Y538" s="311">
        <f t="shared" si="103"/>
        <v>0</v>
      </c>
      <c r="Z538" s="310"/>
      <c r="AB538" s="195">
        <v>49</v>
      </c>
      <c r="AC538" s="311">
        <f t="shared" si="104"/>
        <v>0</v>
      </c>
      <c r="AD538" s="310"/>
    </row>
    <row r="539" spans="4:30" ht="14.1" customHeight="1">
      <c r="D539" s="195">
        <v>50</v>
      </c>
      <c r="E539" s="311">
        <f t="shared" si="101"/>
        <v>0</v>
      </c>
      <c r="F539" s="310"/>
      <c r="H539" s="195">
        <v>50</v>
      </c>
      <c r="I539" s="311">
        <f t="shared" si="102"/>
        <v>0</v>
      </c>
      <c r="J539" s="310"/>
      <c r="X539" s="195">
        <v>50</v>
      </c>
      <c r="Y539" s="311">
        <f t="shared" si="103"/>
        <v>0</v>
      </c>
      <c r="Z539" s="310"/>
      <c r="AB539" s="195">
        <v>50</v>
      </c>
      <c r="AC539" s="311">
        <f t="shared" si="104"/>
        <v>0</v>
      </c>
      <c r="AD539" s="310"/>
    </row>
    <row r="540" spans="4:30" ht="14.1" customHeight="1">
      <c r="D540" s="195">
        <v>51</v>
      </c>
      <c r="E540" s="311">
        <f t="shared" si="101"/>
        <v>0</v>
      </c>
      <c r="F540" s="310"/>
      <c r="H540" s="195">
        <v>51</v>
      </c>
      <c r="I540" s="311">
        <f t="shared" si="102"/>
        <v>0</v>
      </c>
      <c r="J540" s="310"/>
      <c r="X540" s="195">
        <v>51</v>
      </c>
      <c r="Y540" s="311">
        <f t="shared" si="103"/>
        <v>0</v>
      </c>
      <c r="Z540" s="310"/>
      <c r="AB540" s="195">
        <v>51</v>
      </c>
      <c r="AC540" s="311">
        <f t="shared" si="104"/>
        <v>0</v>
      </c>
      <c r="AD540" s="310"/>
    </row>
    <row r="541" spans="4:30" ht="14.1" customHeight="1">
      <c r="D541" s="195">
        <v>52</v>
      </c>
      <c r="E541" s="311">
        <f t="shared" si="101"/>
        <v>0</v>
      </c>
      <c r="F541" s="310"/>
      <c r="H541" s="195">
        <v>52</v>
      </c>
      <c r="I541" s="311">
        <f t="shared" si="102"/>
        <v>0</v>
      </c>
      <c r="J541" s="310"/>
      <c r="X541" s="195">
        <v>52</v>
      </c>
      <c r="Y541" s="311">
        <f t="shared" si="103"/>
        <v>0</v>
      </c>
      <c r="Z541" s="310"/>
      <c r="AB541" s="195">
        <v>52</v>
      </c>
      <c r="AC541" s="311">
        <f t="shared" si="104"/>
        <v>0</v>
      </c>
      <c r="AD541" s="310"/>
    </row>
    <row r="542" spans="4:30" ht="14.1" customHeight="1">
      <c r="D542" s="195">
        <v>53</v>
      </c>
      <c r="E542" s="311">
        <f t="shared" si="101"/>
        <v>0</v>
      </c>
      <c r="F542" s="310"/>
      <c r="H542" s="195">
        <v>53</v>
      </c>
      <c r="I542" s="311">
        <f t="shared" si="102"/>
        <v>0</v>
      </c>
      <c r="J542" s="310"/>
      <c r="X542" s="195">
        <v>53</v>
      </c>
      <c r="Y542" s="311">
        <f t="shared" si="103"/>
        <v>0</v>
      </c>
      <c r="Z542" s="310"/>
      <c r="AB542" s="195">
        <v>53</v>
      </c>
      <c r="AC542" s="311">
        <f t="shared" si="104"/>
        <v>0</v>
      </c>
      <c r="AD542" s="310"/>
    </row>
    <row r="543" spans="4:30" ht="14.1" customHeight="1">
      <c r="D543" s="195">
        <v>54</v>
      </c>
      <c r="E543" s="311">
        <f t="shared" si="101"/>
        <v>0</v>
      </c>
      <c r="F543" s="310"/>
      <c r="H543" s="195">
        <v>54</v>
      </c>
      <c r="I543" s="311">
        <f t="shared" si="102"/>
        <v>0</v>
      </c>
      <c r="J543" s="310"/>
      <c r="X543" s="195">
        <v>54</v>
      </c>
      <c r="Y543" s="311">
        <f t="shared" si="103"/>
        <v>0</v>
      </c>
      <c r="Z543" s="310"/>
      <c r="AB543" s="195">
        <v>54</v>
      </c>
      <c r="AC543" s="311">
        <f t="shared" si="104"/>
        <v>0</v>
      </c>
      <c r="AD543" s="310"/>
    </row>
    <row r="544" spans="4:30" ht="14.1" customHeight="1">
      <c r="D544" s="195">
        <v>55</v>
      </c>
      <c r="E544" s="311">
        <f t="shared" si="101"/>
        <v>0</v>
      </c>
      <c r="F544" s="310"/>
      <c r="H544" s="195">
        <v>55</v>
      </c>
      <c r="I544" s="311">
        <f t="shared" si="102"/>
        <v>0</v>
      </c>
      <c r="J544" s="310"/>
      <c r="X544" s="195">
        <v>55</v>
      </c>
      <c r="Y544" s="311">
        <f t="shared" si="103"/>
        <v>0</v>
      </c>
      <c r="Z544" s="310"/>
      <c r="AB544" s="195">
        <v>55</v>
      </c>
      <c r="AC544" s="311">
        <f t="shared" si="104"/>
        <v>0</v>
      </c>
      <c r="AD544" s="310"/>
    </row>
    <row r="545" spans="4:30" ht="14.1" customHeight="1">
      <c r="D545" s="195">
        <v>56</v>
      </c>
      <c r="E545" s="311">
        <f t="shared" si="101"/>
        <v>0</v>
      </c>
      <c r="F545" s="310"/>
      <c r="H545" s="195">
        <v>56</v>
      </c>
      <c r="I545" s="311">
        <f t="shared" si="102"/>
        <v>0</v>
      </c>
      <c r="J545" s="310"/>
      <c r="X545" s="195">
        <v>56</v>
      </c>
      <c r="Y545" s="311">
        <f t="shared" si="103"/>
        <v>0</v>
      </c>
      <c r="Z545" s="310"/>
      <c r="AB545" s="195">
        <v>56</v>
      </c>
      <c r="AC545" s="311">
        <f t="shared" si="104"/>
        <v>0</v>
      </c>
      <c r="AD545" s="310"/>
    </row>
    <row r="546" spans="4:30" ht="14.1" customHeight="1">
      <c r="D546" s="195">
        <v>57</v>
      </c>
      <c r="E546" s="311">
        <f t="shared" si="101"/>
        <v>0</v>
      </c>
      <c r="F546" s="310"/>
      <c r="H546" s="195">
        <v>57</v>
      </c>
      <c r="I546" s="311">
        <f t="shared" si="102"/>
        <v>0</v>
      </c>
      <c r="J546" s="310"/>
      <c r="X546" s="195">
        <v>57</v>
      </c>
      <c r="Y546" s="311">
        <f t="shared" si="103"/>
        <v>0</v>
      </c>
      <c r="Z546" s="310"/>
      <c r="AB546" s="195">
        <v>57</v>
      </c>
      <c r="AC546" s="311">
        <f t="shared" si="104"/>
        <v>0</v>
      </c>
      <c r="AD546" s="310"/>
    </row>
    <row r="547" spans="4:30" ht="14.1" customHeight="1">
      <c r="D547" s="195">
        <v>58</v>
      </c>
      <c r="E547" s="311">
        <f t="shared" si="101"/>
        <v>0</v>
      </c>
      <c r="F547" s="310"/>
      <c r="H547" s="195">
        <v>58</v>
      </c>
      <c r="I547" s="311">
        <f t="shared" si="102"/>
        <v>0</v>
      </c>
      <c r="J547" s="310"/>
      <c r="X547" s="195">
        <v>58</v>
      </c>
      <c r="Y547" s="311">
        <f t="shared" si="103"/>
        <v>0</v>
      </c>
      <c r="Z547" s="310"/>
      <c r="AB547" s="195">
        <v>58</v>
      </c>
      <c r="AC547" s="311">
        <f t="shared" si="104"/>
        <v>0</v>
      </c>
      <c r="AD547" s="310"/>
    </row>
    <row r="548" spans="4:30" ht="14.1" customHeight="1">
      <c r="D548" s="195">
        <v>59</v>
      </c>
      <c r="E548" s="311">
        <f t="shared" si="101"/>
        <v>0</v>
      </c>
      <c r="F548" s="310"/>
      <c r="H548" s="195">
        <v>59</v>
      </c>
      <c r="I548" s="311">
        <f t="shared" si="102"/>
        <v>0</v>
      </c>
      <c r="J548" s="310"/>
      <c r="X548" s="195">
        <v>59</v>
      </c>
      <c r="Y548" s="311">
        <f t="shared" si="103"/>
        <v>0</v>
      </c>
      <c r="Z548" s="310"/>
      <c r="AB548" s="195">
        <v>59</v>
      </c>
      <c r="AC548" s="311">
        <f t="shared" si="104"/>
        <v>0</v>
      </c>
      <c r="AD548" s="310"/>
    </row>
    <row r="549" spans="4:30" ht="14.1" customHeight="1" thickBot="1">
      <c r="D549" s="196">
        <v>60</v>
      </c>
      <c r="E549" s="313">
        <f t="shared" si="101"/>
        <v>0</v>
      </c>
      <c r="F549" s="310"/>
      <c r="H549" s="196">
        <v>60</v>
      </c>
      <c r="I549" s="313">
        <f t="shared" si="102"/>
        <v>0</v>
      </c>
      <c r="J549" s="310"/>
      <c r="X549" s="196">
        <v>60</v>
      </c>
      <c r="Y549" s="313">
        <f t="shared" si="103"/>
        <v>0</v>
      </c>
      <c r="Z549" s="310"/>
      <c r="AB549" s="196">
        <v>60</v>
      </c>
      <c r="AC549" s="313">
        <f t="shared" si="104"/>
        <v>0</v>
      </c>
      <c r="AD549" s="310"/>
    </row>
    <row r="551" spans="4:30" ht="14.1" customHeight="1" thickBot="1">
      <c r="D551" s="2" t="s">
        <v>89</v>
      </c>
      <c r="H551" s="2" t="s">
        <v>92</v>
      </c>
      <c r="X551" s="2" t="s">
        <v>89</v>
      </c>
      <c r="AB551" s="2" t="s">
        <v>92</v>
      </c>
    </row>
    <row r="552" spans="4:30" ht="14.1" customHeight="1">
      <c r="D552" s="2199"/>
      <c r="E552" s="42" t="s">
        <v>87</v>
      </c>
      <c r="F552" s="213"/>
      <c r="H552" s="2199"/>
      <c r="I552" s="20" t="s">
        <v>87</v>
      </c>
      <c r="J552" s="157"/>
      <c r="X552" s="2199"/>
      <c r="Y552" s="42" t="s">
        <v>87</v>
      </c>
      <c r="Z552" s="213"/>
      <c r="AB552" s="2199"/>
      <c r="AC552" s="20" t="s">
        <v>87</v>
      </c>
      <c r="AD552" s="157"/>
    </row>
    <row r="553" spans="4:30" ht="14.1" customHeight="1">
      <c r="D553" s="2238"/>
      <c r="E553" s="314" t="s">
        <v>95</v>
      </c>
      <c r="F553" s="308"/>
      <c r="H553" s="2238"/>
      <c r="I553" s="194" t="s">
        <v>95</v>
      </c>
      <c r="J553" s="315"/>
      <c r="X553" s="2238"/>
      <c r="Y553" s="314" t="s">
        <v>95</v>
      </c>
      <c r="Z553" s="308"/>
      <c r="AB553" s="2238"/>
      <c r="AC553" s="194" t="s">
        <v>95</v>
      </c>
      <c r="AD553" s="315"/>
    </row>
    <row r="554" spans="4:30" ht="14.1" customHeight="1">
      <c r="D554" s="195">
        <v>1</v>
      </c>
      <c r="E554" s="311">
        <f t="shared" ref="E554:E613" si="105">SUMIF($E$25,D554,$E$21)</f>
        <v>0</v>
      </c>
      <c r="F554" s="310"/>
      <c r="H554" s="195">
        <v>1</v>
      </c>
      <c r="I554" s="309">
        <f t="shared" ref="I554:I613" si="106">SUMIF($H$37,H554,$H$33)</f>
        <v>0</v>
      </c>
      <c r="J554" s="316"/>
      <c r="X554" s="195">
        <v>1</v>
      </c>
      <c r="Y554" s="311">
        <f t="shared" ref="Y554:Y613" si="107">SUMIF($Y$25,X554,$Y$21)</f>
        <v>0</v>
      </c>
      <c r="Z554" s="310"/>
      <c r="AB554" s="195">
        <v>1</v>
      </c>
      <c r="AC554" s="309">
        <f t="shared" ref="AC554:AC613" si="108">SUMIF($AB$37,AB554,$AB$33)</f>
        <v>0</v>
      </c>
      <c r="AD554" s="316"/>
    </row>
    <row r="555" spans="4:30" ht="14.1" customHeight="1">
      <c r="D555" s="195">
        <v>2</v>
      </c>
      <c r="E555" s="311">
        <f t="shared" si="105"/>
        <v>0</v>
      </c>
      <c r="F555" s="310"/>
      <c r="H555" s="195">
        <v>2</v>
      </c>
      <c r="I555" s="309">
        <f t="shared" si="106"/>
        <v>0</v>
      </c>
      <c r="J555" s="316"/>
      <c r="X555" s="195">
        <v>2</v>
      </c>
      <c r="Y555" s="311">
        <f t="shared" si="107"/>
        <v>0</v>
      </c>
      <c r="Z555" s="310"/>
      <c r="AB555" s="195">
        <v>2</v>
      </c>
      <c r="AC555" s="309">
        <f t="shared" si="108"/>
        <v>0</v>
      </c>
      <c r="AD555" s="316"/>
    </row>
    <row r="556" spans="4:30" ht="14.1" customHeight="1">
      <c r="D556" s="195">
        <v>3</v>
      </c>
      <c r="E556" s="311">
        <f t="shared" si="105"/>
        <v>0</v>
      </c>
      <c r="F556" s="310"/>
      <c r="H556" s="195">
        <v>3</v>
      </c>
      <c r="I556" s="309">
        <f t="shared" si="106"/>
        <v>0</v>
      </c>
      <c r="J556" s="316"/>
      <c r="X556" s="195">
        <v>3</v>
      </c>
      <c r="Y556" s="311">
        <f t="shared" si="107"/>
        <v>0</v>
      </c>
      <c r="Z556" s="310"/>
      <c r="AB556" s="195">
        <v>3</v>
      </c>
      <c r="AC556" s="309">
        <f t="shared" si="108"/>
        <v>0</v>
      </c>
      <c r="AD556" s="316"/>
    </row>
    <row r="557" spans="4:30" ht="14.1" customHeight="1">
      <c r="D557" s="195">
        <v>4</v>
      </c>
      <c r="E557" s="311">
        <f t="shared" si="105"/>
        <v>0</v>
      </c>
      <c r="F557" s="310"/>
      <c r="H557" s="195">
        <v>4</v>
      </c>
      <c r="I557" s="309">
        <f t="shared" si="106"/>
        <v>0</v>
      </c>
      <c r="J557" s="316"/>
      <c r="X557" s="195">
        <v>4</v>
      </c>
      <c r="Y557" s="311">
        <f t="shared" si="107"/>
        <v>0</v>
      </c>
      <c r="Z557" s="310"/>
      <c r="AB557" s="195">
        <v>4</v>
      </c>
      <c r="AC557" s="309">
        <f t="shared" si="108"/>
        <v>0</v>
      </c>
      <c r="AD557" s="316"/>
    </row>
    <row r="558" spans="4:30" ht="14.1" customHeight="1">
      <c r="D558" s="195">
        <v>5</v>
      </c>
      <c r="E558" s="311">
        <f t="shared" si="105"/>
        <v>0</v>
      </c>
      <c r="F558" s="310"/>
      <c r="H558" s="195">
        <v>5</v>
      </c>
      <c r="I558" s="309">
        <f t="shared" si="106"/>
        <v>0</v>
      </c>
      <c r="J558" s="316"/>
      <c r="X558" s="195">
        <v>5</v>
      </c>
      <c r="Y558" s="311">
        <f t="shared" si="107"/>
        <v>0</v>
      </c>
      <c r="Z558" s="310"/>
      <c r="AB558" s="195">
        <v>5</v>
      </c>
      <c r="AC558" s="309">
        <f t="shared" si="108"/>
        <v>0</v>
      </c>
      <c r="AD558" s="316"/>
    </row>
    <row r="559" spans="4:30" ht="14.1" customHeight="1">
      <c r="D559" s="195">
        <v>6</v>
      </c>
      <c r="E559" s="311">
        <f t="shared" si="105"/>
        <v>0</v>
      </c>
      <c r="F559" s="310"/>
      <c r="H559" s="195">
        <v>6</v>
      </c>
      <c r="I559" s="309">
        <f t="shared" si="106"/>
        <v>0</v>
      </c>
      <c r="J559" s="316"/>
      <c r="X559" s="195">
        <v>6</v>
      </c>
      <c r="Y559" s="311">
        <f t="shared" si="107"/>
        <v>0</v>
      </c>
      <c r="Z559" s="310"/>
      <c r="AB559" s="195">
        <v>6</v>
      </c>
      <c r="AC559" s="309">
        <f t="shared" si="108"/>
        <v>0</v>
      </c>
      <c r="AD559" s="316"/>
    </row>
    <row r="560" spans="4:30" ht="14.1" customHeight="1">
      <c r="D560" s="195">
        <v>7</v>
      </c>
      <c r="E560" s="311">
        <f t="shared" si="105"/>
        <v>0</v>
      </c>
      <c r="F560" s="310"/>
      <c r="H560" s="195">
        <v>7</v>
      </c>
      <c r="I560" s="309">
        <f t="shared" si="106"/>
        <v>0</v>
      </c>
      <c r="J560" s="316"/>
      <c r="X560" s="195">
        <v>7</v>
      </c>
      <c r="Y560" s="311">
        <f t="shared" si="107"/>
        <v>0</v>
      </c>
      <c r="Z560" s="310"/>
      <c r="AB560" s="195">
        <v>7</v>
      </c>
      <c r="AC560" s="309">
        <f t="shared" si="108"/>
        <v>0</v>
      </c>
      <c r="AD560" s="316"/>
    </row>
    <row r="561" spans="4:30" ht="14.1" customHeight="1">
      <c r="D561" s="195">
        <v>8</v>
      </c>
      <c r="E561" s="311">
        <f t="shared" si="105"/>
        <v>0</v>
      </c>
      <c r="F561" s="310"/>
      <c r="H561" s="195">
        <v>8</v>
      </c>
      <c r="I561" s="309">
        <f t="shared" si="106"/>
        <v>0</v>
      </c>
      <c r="J561" s="316"/>
      <c r="X561" s="195">
        <v>8</v>
      </c>
      <c r="Y561" s="311">
        <f t="shared" si="107"/>
        <v>0</v>
      </c>
      <c r="Z561" s="310"/>
      <c r="AB561" s="195">
        <v>8</v>
      </c>
      <c r="AC561" s="309">
        <f t="shared" si="108"/>
        <v>0</v>
      </c>
      <c r="AD561" s="316"/>
    </row>
    <row r="562" spans="4:30" ht="14.1" customHeight="1">
      <c r="D562" s="195">
        <v>9</v>
      </c>
      <c r="E562" s="311">
        <f t="shared" si="105"/>
        <v>0</v>
      </c>
      <c r="F562" s="310"/>
      <c r="H562" s="195">
        <v>9</v>
      </c>
      <c r="I562" s="309">
        <f t="shared" si="106"/>
        <v>0</v>
      </c>
      <c r="J562" s="316"/>
      <c r="X562" s="195">
        <v>9</v>
      </c>
      <c r="Y562" s="311">
        <f t="shared" si="107"/>
        <v>0</v>
      </c>
      <c r="Z562" s="310"/>
      <c r="AB562" s="195">
        <v>9</v>
      </c>
      <c r="AC562" s="309">
        <f t="shared" si="108"/>
        <v>0</v>
      </c>
      <c r="AD562" s="316"/>
    </row>
    <row r="563" spans="4:30" ht="14.1" customHeight="1">
      <c r="D563" s="195">
        <v>10</v>
      </c>
      <c r="E563" s="311">
        <f t="shared" si="105"/>
        <v>0</v>
      </c>
      <c r="F563" s="310"/>
      <c r="H563" s="195">
        <v>10</v>
      </c>
      <c r="I563" s="309">
        <f t="shared" si="106"/>
        <v>0</v>
      </c>
      <c r="J563" s="316"/>
      <c r="X563" s="195">
        <v>10</v>
      </c>
      <c r="Y563" s="311">
        <f t="shared" si="107"/>
        <v>0</v>
      </c>
      <c r="Z563" s="310"/>
      <c r="AB563" s="195">
        <v>10</v>
      </c>
      <c r="AC563" s="309">
        <f t="shared" si="108"/>
        <v>0</v>
      </c>
      <c r="AD563" s="316"/>
    </row>
    <row r="564" spans="4:30" ht="14.1" customHeight="1">
      <c r="D564" s="195">
        <v>11</v>
      </c>
      <c r="E564" s="311">
        <f t="shared" si="105"/>
        <v>0</v>
      </c>
      <c r="F564" s="310"/>
      <c r="H564" s="195">
        <v>11</v>
      </c>
      <c r="I564" s="309">
        <f t="shared" si="106"/>
        <v>0</v>
      </c>
      <c r="J564" s="316"/>
      <c r="X564" s="195">
        <v>11</v>
      </c>
      <c r="Y564" s="311">
        <f t="shared" si="107"/>
        <v>0</v>
      </c>
      <c r="Z564" s="310"/>
      <c r="AB564" s="195">
        <v>11</v>
      </c>
      <c r="AC564" s="309">
        <f t="shared" si="108"/>
        <v>0</v>
      </c>
      <c r="AD564" s="316"/>
    </row>
    <row r="565" spans="4:30" ht="14.1" customHeight="1">
      <c r="D565" s="195">
        <v>12</v>
      </c>
      <c r="E565" s="311">
        <f t="shared" si="105"/>
        <v>0</v>
      </c>
      <c r="F565" s="310"/>
      <c r="H565" s="195">
        <v>12</v>
      </c>
      <c r="I565" s="309">
        <f t="shared" si="106"/>
        <v>0</v>
      </c>
      <c r="J565" s="316"/>
      <c r="X565" s="195">
        <v>12</v>
      </c>
      <c r="Y565" s="311">
        <f t="shared" si="107"/>
        <v>0</v>
      </c>
      <c r="Z565" s="310"/>
      <c r="AB565" s="195">
        <v>12</v>
      </c>
      <c r="AC565" s="309">
        <f t="shared" si="108"/>
        <v>0</v>
      </c>
      <c r="AD565" s="316"/>
    </row>
    <row r="566" spans="4:30" ht="14.1" customHeight="1">
      <c r="D566" s="195">
        <v>13</v>
      </c>
      <c r="E566" s="311">
        <f t="shared" si="105"/>
        <v>0</v>
      </c>
      <c r="F566" s="310"/>
      <c r="H566" s="195">
        <v>13</v>
      </c>
      <c r="I566" s="309">
        <f t="shared" si="106"/>
        <v>0</v>
      </c>
      <c r="J566" s="316"/>
      <c r="X566" s="195">
        <v>13</v>
      </c>
      <c r="Y566" s="311">
        <f t="shared" si="107"/>
        <v>0</v>
      </c>
      <c r="Z566" s="310"/>
      <c r="AB566" s="195">
        <v>13</v>
      </c>
      <c r="AC566" s="309">
        <f t="shared" si="108"/>
        <v>0</v>
      </c>
      <c r="AD566" s="316"/>
    </row>
    <row r="567" spans="4:30" ht="14.1" customHeight="1">
      <c r="D567" s="195">
        <v>14</v>
      </c>
      <c r="E567" s="311">
        <f t="shared" si="105"/>
        <v>0</v>
      </c>
      <c r="F567" s="310"/>
      <c r="H567" s="195">
        <v>14</v>
      </c>
      <c r="I567" s="309">
        <f t="shared" si="106"/>
        <v>0</v>
      </c>
      <c r="J567" s="316"/>
      <c r="X567" s="195">
        <v>14</v>
      </c>
      <c r="Y567" s="311">
        <f t="shared" si="107"/>
        <v>0</v>
      </c>
      <c r="Z567" s="310"/>
      <c r="AB567" s="195">
        <v>14</v>
      </c>
      <c r="AC567" s="309">
        <f t="shared" si="108"/>
        <v>0</v>
      </c>
      <c r="AD567" s="316"/>
    </row>
    <row r="568" spans="4:30" ht="14.1" customHeight="1">
      <c r="D568" s="195">
        <v>15</v>
      </c>
      <c r="E568" s="311">
        <f t="shared" si="105"/>
        <v>0</v>
      </c>
      <c r="F568" s="310"/>
      <c r="H568" s="195">
        <v>15</v>
      </c>
      <c r="I568" s="309">
        <f t="shared" si="106"/>
        <v>0</v>
      </c>
      <c r="J568" s="316"/>
      <c r="X568" s="195">
        <v>15</v>
      </c>
      <c r="Y568" s="311">
        <f t="shared" si="107"/>
        <v>0</v>
      </c>
      <c r="Z568" s="310"/>
      <c r="AB568" s="195">
        <v>15</v>
      </c>
      <c r="AC568" s="309">
        <f t="shared" si="108"/>
        <v>0</v>
      </c>
      <c r="AD568" s="316"/>
    </row>
    <row r="569" spans="4:30" ht="14.1" customHeight="1">
      <c r="D569" s="195">
        <v>16</v>
      </c>
      <c r="E569" s="311">
        <f t="shared" si="105"/>
        <v>0</v>
      </c>
      <c r="F569" s="310"/>
      <c r="H569" s="195">
        <v>16</v>
      </c>
      <c r="I569" s="309">
        <f t="shared" si="106"/>
        <v>0</v>
      </c>
      <c r="J569" s="316"/>
      <c r="X569" s="195">
        <v>16</v>
      </c>
      <c r="Y569" s="311">
        <f t="shared" si="107"/>
        <v>0</v>
      </c>
      <c r="Z569" s="310"/>
      <c r="AB569" s="195">
        <v>16</v>
      </c>
      <c r="AC569" s="309">
        <f t="shared" si="108"/>
        <v>0</v>
      </c>
      <c r="AD569" s="316"/>
    </row>
    <row r="570" spans="4:30" ht="14.1" customHeight="1">
      <c r="D570" s="195">
        <v>17</v>
      </c>
      <c r="E570" s="311">
        <f t="shared" si="105"/>
        <v>0</v>
      </c>
      <c r="F570" s="310"/>
      <c r="H570" s="195">
        <v>17</v>
      </c>
      <c r="I570" s="309">
        <f t="shared" si="106"/>
        <v>0</v>
      </c>
      <c r="J570" s="316"/>
      <c r="X570" s="195">
        <v>17</v>
      </c>
      <c r="Y570" s="311">
        <f t="shared" si="107"/>
        <v>0</v>
      </c>
      <c r="Z570" s="310"/>
      <c r="AB570" s="195">
        <v>17</v>
      </c>
      <c r="AC570" s="309">
        <f t="shared" si="108"/>
        <v>0</v>
      </c>
      <c r="AD570" s="316"/>
    </row>
    <row r="571" spans="4:30" ht="14.1" customHeight="1">
      <c r="D571" s="195">
        <v>18</v>
      </c>
      <c r="E571" s="311">
        <f t="shared" si="105"/>
        <v>0</v>
      </c>
      <c r="F571" s="310"/>
      <c r="H571" s="195">
        <v>18</v>
      </c>
      <c r="I571" s="309">
        <f t="shared" si="106"/>
        <v>0</v>
      </c>
      <c r="J571" s="316"/>
      <c r="X571" s="195">
        <v>18</v>
      </c>
      <c r="Y571" s="311">
        <f t="shared" si="107"/>
        <v>0</v>
      </c>
      <c r="Z571" s="310"/>
      <c r="AB571" s="195">
        <v>18</v>
      </c>
      <c r="AC571" s="309">
        <f t="shared" si="108"/>
        <v>0</v>
      </c>
      <c r="AD571" s="316"/>
    </row>
    <row r="572" spans="4:30" ht="14.1" customHeight="1">
      <c r="D572" s="195">
        <v>19</v>
      </c>
      <c r="E572" s="311">
        <f t="shared" si="105"/>
        <v>0</v>
      </c>
      <c r="F572" s="310"/>
      <c r="H572" s="195">
        <v>19</v>
      </c>
      <c r="I572" s="309">
        <f t="shared" si="106"/>
        <v>0</v>
      </c>
      <c r="J572" s="316"/>
      <c r="X572" s="195">
        <v>19</v>
      </c>
      <c r="Y572" s="311">
        <f t="shared" si="107"/>
        <v>0</v>
      </c>
      <c r="Z572" s="310"/>
      <c r="AB572" s="195">
        <v>19</v>
      </c>
      <c r="AC572" s="309">
        <f t="shared" si="108"/>
        <v>0</v>
      </c>
      <c r="AD572" s="316"/>
    </row>
    <row r="573" spans="4:30" ht="14.1" customHeight="1">
      <c r="D573" s="195">
        <v>20</v>
      </c>
      <c r="E573" s="311">
        <f t="shared" si="105"/>
        <v>0</v>
      </c>
      <c r="F573" s="310"/>
      <c r="H573" s="195">
        <v>20</v>
      </c>
      <c r="I573" s="309">
        <f t="shared" si="106"/>
        <v>0</v>
      </c>
      <c r="J573" s="316"/>
      <c r="X573" s="195">
        <v>20</v>
      </c>
      <c r="Y573" s="311">
        <f t="shared" si="107"/>
        <v>0</v>
      </c>
      <c r="Z573" s="310"/>
      <c r="AB573" s="195">
        <v>20</v>
      </c>
      <c r="AC573" s="309">
        <f t="shared" si="108"/>
        <v>0</v>
      </c>
      <c r="AD573" s="316"/>
    </row>
    <row r="574" spans="4:30" ht="14.1" customHeight="1">
      <c r="D574" s="195">
        <v>21</v>
      </c>
      <c r="E574" s="311">
        <f t="shared" si="105"/>
        <v>0</v>
      </c>
      <c r="F574" s="310"/>
      <c r="H574" s="195">
        <v>21</v>
      </c>
      <c r="I574" s="309">
        <f t="shared" si="106"/>
        <v>0</v>
      </c>
      <c r="J574" s="316"/>
      <c r="X574" s="195">
        <v>21</v>
      </c>
      <c r="Y574" s="311">
        <f t="shared" si="107"/>
        <v>0</v>
      </c>
      <c r="Z574" s="310"/>
      <c r="AB574" s="195">
        <v>21</v>
      </c>
      <c r="AC574" s="309">
        <f t="shared" si="108"/>
        <v>0</v>
      </c>
      <c r="AD574" s="316"/>
    </row>
    <row r="575" spans="4:30" ht="14.1" customHeight="1">
      <c r="D575" s="195">
        <v>22</v>
      </c>
      <c r="E575" s="311">
        <f t="shared" si="105"/>
        <v>0</v>
      </c>
      <c r="F575" s="310"/>
      <c r="H575" s="195">
        <v>22</v>
      </c>
      <c r="I575" s="309">
        <f t="shared" si="106"/>
        <v>0</v>
      </c>
      <c r="J575" s="316"/>
      <c r="X575" s="195">
        <v>22</v>
      </c>
      <c r="Y575" s="311">
        <f t="shared" si="107"/>
        <v>0</v>
      </c>
      <c r="Z575" s="310"/>
      <c r="AB575" s="195">
        <v>22</v>
      </c>
      <c r="AC575" s="309">
        <f t="shared" si="108"/>
        <v>0</v>
      </c>
      <c r="AD575" s="316"/>
    </row>
    <row r="576" spans="4:30" ht="14.1" customHeight="1">
      <c r="D576" s="195">
        <v>23</v>
      </c>
      <c r="E576" s="311">
        <f t="shared" si="105"/>
        <v>0</v>
      </c>
      <c r="F576" s="310"/>
      <c r="H576" s="195">
        <v>23</v>
      </c>
      <c r="I576" s="309">
        <f t="shared" si="106"/>
        <v>0</v>
      </c>
      <c r="J576" s="316"/>
      <c r="X576" s="195">
        <v>23</v>
      </c>
      <c r="Y576" s="311">
        <f t="shared" si="107"/>
        <v>0</v>
      </c>
      <c r="Z576" s="310"/>
      <c r="AB576" s="195">
        <v>23</v>
      </c>
      <c r="AC576" s="309">
        <f t="shared" si="108"/>
        <v>0</v>
      </c>
      <c r="AD576" s="316"/>
    </row>
    <row r="577" spans="4:30" ht="14.1" customHeight="1">
      <c r="D577" s="195">
        <v>24</v>
      </c>
      <c r="E577" s="311">
        <f t="shared" si="105"/>
        <v>0</v>
      </c>
      <c r="F577" s="310"/>
      <c r="H577" s="195">
        <v>24</v>
      </c>
      <c r="I577" s="309">
        <f t="shared" si="106"/>
        <v>0</v>
      </c>
      <c r="J577" s="316"/>
      <c r="X577" s="195">
        <v>24</v>
      </c>
      <c r="Y577" s="311">
        <f t="shared" si="107"/>
        <v>0</v>
      </c>
      <c r="Z577" s="310"/>
      <c r="AB577" s="195">
        <v>24</v>
      </c>
      <c r="AC577" s="309">
        <f t="shared" si="108"/>
        <v>0</v>
      </c>
      <c r="AD577" s="316"/>
    </row>
    <row r="578" spans="4:30" ht="14.1" customHeight="1">
      <c r="D578" s="195">
        <v>25</v>
      </c>
      <c r="E578" s="311">
        <f t="shared" si="105"/>
        <v>0</v>
      </c>
      <c r="F578" s="310"/>
      <c r="H578" s="195">
        <v>25</v>
      </c>
      <c r="I578" s="309">
        <f t="shared" si="106"/>
        <v>0</v>
      </c>
      <c r="J578" s="316"/>
      <c r="X578" s="195">
        <v>25</v>
      </c>
      <c r="Y578" s="311">
        <f t="shared" si="107"/>
        <v>0</v>
      </c>
      <c r="Z578" s="310"/>
      <c r="AB578" s="195">
        <v>25</v>
      </c>
      <c r="AC578" s="309">
        <f t="shared" si="108"/>
        <v>0</v>
      </c>
      <c r="AD578" s="316"/>
    </row>
    <row r="579" spans="4:30" ht="14.1" customHeight="1">
      <c r="D579" s="195">
        <v>26</v>
      </c>
      <c r="E579" s="311">
        <f t="shared" si="105"/>
        <v>0</v>
      </c>
      <c r="F579" s="310"/>
      <c r="H579" s="195">
        <v>26</v>
      </c>
      <c r="I579" s="309">
        <f t="shared" si="106"/>
        <v>0</v>
      </c>
      <c r="J579" s="316"/>
      <c r="X579" s="195">
        <v>26</v>
      </c>
      <c r="Y579" s="311">
        <f t="shared" si="107"/>
        <v>0</v>
      </c>
      <c r="Z579" s="310"/>
      <c r="AB579" s="195">
        <v>26</v>
      </c>
      <c r="AC579" s="309">
        <f t="shared" si="108"/>
        <v>0</v>
      </c>
      <c r="AD579" s="316"/>
    </row>
    <row r="580" spans="4:30" ht="14.1" customHeight="1">
      <c r="D580" s="195">
        <v>27</v>
      </c>
      <c r="E580" s="311">
        <f t="shared" si="105"/>
        <v>0</v>
      </c>
      <c r="F580" s="310"/>
      <c r="H580" s="195">
        <v>27</v>
      </c>
      <c r="I580" s="309">
        <f t="shared" si="106"/>
        <v>0</v>
      </c>
      <c r="J580" s="316"/>
      <c r="X580" s="195">
        <v>27</v>
      </c>
      <c r="Y580" s="311">
        <f t="shared" si="107"/>
        <v>0</v>
      </c>
      <c r="Z580" s="310"/>
      <c r="AB580" s="195">
        <v>27</v>
      </c>
      <c r="AC580" s="309">
        <f t="shared" si="108"/>
        <v>0</v>
      </c>
      <c r="AD580" s="316"/>
    </row>
    <row r="581" spans="4:30" ht="14.1" customHeight="1">
      <c r="D581" s="195">
        <v>28</v>
      </c>
      <c r="E581" s="311">
        <f t="shared" si="105"/>
        <v>0</v>
      </c>
      <c r="F581" s="310"/>
      <c r="H581" s="195">
        <v>28</v>
      </c>
      <c r="I581" s="309">
        <f t="shared" si="106"/>
        <v>0</v>
      </c>
      <c r="J581" s="316"/>
      <c r="X581" s="195">
        <v>28</v>
      </c>
      <c r="Y581" s="311">
        <f t="shared" si="107"/>
        <v>0</v>
      </c>
      <c r="Z581" s="310"/>
      <c r="AB581" s="195">
        <v>28</v>
      </c>
      <c r="AC581" s="309">
        <f t="shared" si="108"/>
        <v>0</v>
      </c>
      <c r="AD581" s="316"/>
    </row>
    <row r="582" spans="4:30" ht="14.1" customHeight="1">
      <c r="D582" s="195">
        <v>29</v>
      </c>
      <c r="E582" s="311">
        <f t="shared" si="105"/>
        <v>0</v>
      </c>
      <c r="F582" s="310"/>
      <c r="H582" s="195">
        <v>29</v>
      </c>
      <c r="I582" s="309">
        <f t="shared" si="106"/>
        <v>0</v>
      </c>
      <c r="J582" s="316"/>
      <c r="X582" s="195">
        <v>29</v>
      </c>
      <c r="Y582" s="311">
        <f t="shared" si="107"/>
        <v>0</v>
      </c>
      <c r="Z582" s="310"/>
      <c r="AB582" s="195">
        <v>29</v>
      </c>
      <c r="AC582" s="309">
        <f t="shared" si="108"/>
        <v>0</v>
      </c>
      <c r="AD582" s="316"/>
    </row>
    <row r="583" spans="4:30" ht="14.1" customHeight="1">
      <c r="D583" s="195">
        <v>30</v>
      </c>
      <c r="E583" s="311">
        <f t="shared" si="105"/>
        <v>0</v>
      </c>
      <c r="F583" s="310"/>
      <c r="H583" s="195">
        <v>30</v>
      </c>
      <c r="I583" s="309">
        <f t="shared" si="106"/>
        <v>0</v>
      </c>
      <c r="J583" s="316"/>
      <c r="X583" s="195">
        <v>30</v>
      </c>
      <c r="Y583" s="311">
        <f t="shared" si="107"/>
        <v>0</v>
      </c>
      <c r="Z583" s="310"/>
      <c r="AB583" s="195">
        <v>30</v>
      </c>
      <c r="AC583" s="309">
        <f t="shared" si="108"/>
        <v>0</v>
      </c>
      <c r="AD583" s="316"/>
    </row>
    <row r="584" spans="4:30" ht="14.1" customHeight="1">
      <c r="D584" s="195">
        <v>31</v>
      </c>
      <c r="E584" s="311">
        <f t="shared" si="105"/>
        <v>0</v>
      </c>
      <c r="F584" s="310"/>
      <c r="H584" s="195">
        <v>31</v>
      </c>
      <c r="I584" s="309">
        <f t="shared" si="106"/>
        <v>0</v>
      </c>
      <c r="J584" s="316"/>
      <c r="X584" s="195">
        <v>31</v>
      </c>
      <c r="Y584" s="311">
        <f t="shared" si="107"/>
        <v>0</v>
      </c>
      <c r="Z584" s="310"/>
      <c r="AB584" s="195">
        <v>31</v>
      </c>
      <c r="AC584" s="309">
        <f t="shared" si="108"/>
        <v>0</v>
      </c>
      <c r="AD584" s="316"/>
    </row>
    <row r="585" spans="4:30" ht="14.1" customHeight="1">
      <c r="D585" s="195">
        <v>32</v>
      </c>
      <c r="E585" s="311">
        <f t="shared" si="105"/>
        <v>0</v>
      </c>
      <c r="F585" s="310"/>
      <c r="H585" s="195">
        <v>32</v>
      </c>
      <c r="I585" s="309">
        <f t="shared" si="106"/>
        <v>0</v>
      </c>
      <c r="J585" s="316"/>
      <c r="X585" s="195">
        <v>32</v>
      </c>
      <c r="Y585" s="311">
        <f t="shared" si="107"/>
        <v>0</v>
      </c>
      <c r="Z585" s="310"/>
      <c r="AB585" s="195">
        <v>32</v>
      </c>
      <c r="AC585" s="309">
        <f t="shared" si="108"/>
        <v>0</v>
      </c>
      <c r="AD585" s="316"/>
    </row>
    <row r="586" spans="4:30" ht="14.1" customHeight="1">
      <c r="D586" s="195">
        <v>33</v>
      </c>
      <c r="E586" s="311">
        <f t="shared" si="105"/>
        <v>0</v>
      </c>
      <c r="F586" s="310"/>
      <c r="H586" s="195">
        <v>33</v>
      </c>
      <c r="I586" s="309">
        <f t="shared" si="106"/>
        <v>0</v>
      </c>
      <c r="J586" s="316"/>
      <c r="X586" s="195">
        <v>33</v>
      </c>
      <c r="Y586" s="311">
        <f t="shared" si="107"/>
        <v>0</v>
      </c>
      <c r="Z586" s="310"/>
      <c r="AB586" s="195">
        <v>33</v>
      </c>
      <c r="AC586" s="309">
        <f t="shared" si="108"/>
        <v>0</v>
      </c>
      <c r="AD586" s="316"/>
    </row>
    <row r="587" spans="4:30" ht="14.1" customHeight="1">
      <c r="D587" s="195">
        <v>34</v>
      </c>
      <c r="E587" s="311">
        <f t="shared" si="105"/>
        <v>0</v>
      </c>
      <c r="F587" s="310"/>
      <c r="H587" s="195">
        <v>34</v>
      </c>
      <c r="I587" s="309">
        <f t="shared" si="106"/>
        <v>0</v>
      </c>
      <c r="J587" s="316"/>
      <c r="X587" s="195">
        <v>34</v>
      </c>
      <c r="Y587" s="311">
        <f t="shared" si="107"/>
        <v>0</v>
      </c>
      <c r="Z587" s="310"/>
      <c r="AB587" s="195">
        <v>34</v>
      </c>
      <c r="AC587" s="309">
        <f t="shared" si="108"/>
        <v>0</v>
      </c>
      <c r="AD587" s="316"/>
    </row>
    <row r="588" spans="4:30" ht="14.1" customHeight="1">
      <c r="D588" s="195">
        <v>35</v>
      </c>
      <c r="E588" s="311">
        <f t="shared" si="105"/>
        <v>0</v>
      </c>
      <c r="F588" s="310"/>
      <c r="H588" s="195">
        <v>35</v>
      </c>
      <c r="I588" s="309">
        <f t="shared" si="106"/>
        <v>0</v>
      </c>
      <c r="J588" s="316"/>
      <c r="X588" s="195">
        <v>35</v>
      </c>
      <c r="Y588" s="311">
        <f t="shared" si="107"/>
        <v>0</v>
      </c>
      <c r="Z588" s="310"/>
      <c r="AB588" s="195">
        <v>35</v>
      </c>
      <c r="AC588" s="309">
        <f t="shared" si="108"/>
        <v>0</v>
      </c>
      <c r="AD588" s="316"/>
    </row>
    <row r="589" spans="4:30" ht="14.1" customHeight="1">
      <c r="D589" s="195">
        <v>36</v>
      </c>
      <c r="E589" s="311">
        <f t="shared" si="105"/>
        <v>0</v>
      </c>
      <c r="F589" s="310"/>
      <c r="H589" s="195">
        <v>36</v>
      </c>
      <c r="I589" s="309">
        <f t="shared" si="106"/>
        <v>0</v>
      </c>
      <c r="J589" s="316"/>
      <c r="X589" s="195">
        <v>36</v>
      </c>
      <c r="Y589" s="311">
        <f t="shared" si="107"/>
        <v>0</v>
      </c>
      <c r="Z589" s="310"/>
      <c r="AB589" s="195">
        <v>36</v>
      </c>
      <c r="AC589" s="309">
        <f t="shared" si="108"/>
        <v>0</v>
      </c>
      <c r="AD589" s="316"/>
    </row>
    <row r="590" spans="4:30" ht="14.1" customHeight="1">
      <c r="D590" s="195">
        <v>37</v>
      </c>
      <c r="E590" s="311">
        <f t="shared" si="105"/>
        <v>0</v>
      </c>
      <c r="F590" s="310"/>
      <c r="H590" s="195">
        <v>37</v>
      </c>
      <c r="I590" s="309">
        <f t="shared" si="106"/>
        <v>0</v>
      </c>
      <c r="J590" s="316"/>
      <c r="X590" s="195">
        <v>37</v>
      </c>
      <c r="Y590" s="311">
        <f t="shared" si="107"/>
        <v>0</v>
      </c>
      <c r="Z590" s="310"/>
      <c r="AB590" s="195">
        <v>37</v>
      </c>
      <c r="AC590" s="309">
        <f t="shared" si="108"/>
        <v>0</v>
      </c>
      <c r="AD590" s="316"/>
    </row>
    <row r="591" spans="4:30" ht="14.1" customHeight="1">
      <c r="D591" s="195">
        <v>38</v>
      </c>
      <c r="E591" s="311">
        <f t="shared" si="105"/>
        <v>0</v>
      </c>
      <c r="F591" s="310"/>
      <c r="H591" s="195">
        <v>38</v>
      </c>
      <c r="I591" s="309">
        <f t="shared" si="106"/>
        <v>0</v>
      </c>
      <c r="J591" s="316"/>
      <c r="X591" s="195">
        <v>38</v>
      </c>
      <c r="Y591" s="311">
        <f t="shared" si="107"/>
        <v>0</v>
      </c>
      <c r="Z591" s="310"/>
      <c r="AB591" s="195">
        <v>38</v>
      </c>
      <c r="AC591" s="309">
        <f t="shared" si="108"/>
        <v>0</v>
      </c>
      <c r="AD591" s="316"/>
    </row>
    <row r="592" spans="4:30" ht="14.1" customHeight="1">
      <c r="D592" s="195">
        <v>39</v>
      </c>
      <c r="E592" s="311">
        <f t="shared" si="105"/>
        <v>0</v>
      </c>
      <c r="F592" s="310"/>
      <c r="H592" s="195">
        <v>39</v>
      </c>
      <c r="I592" s="309">
        <f t="shared" si="106"/>
        <v>0</v>
      </c>
      <c r="J592" s="316"/>
      <c r="X592" s="195">
        <v>39</v>
      </c>
      <c r="Y592" s="311">
        <f t="shared" si="107"/>
        <v>0</v>
      </c>
      <c r="Z592" s="310"/>
      <c r="AB592" s="195">
        <v>39</v>
      </c>
      <c r="AC592" s="309">
        <f t="shared" si="108"/>
        <v>0</v>
      </c>
      <c r="AD592" s="316"/>
    </row>
    <row r="593" spans="4:30" ht="14.1" customHeight="1">
      <c r="D593" s="195">
        <v>40</v>
      </c>
      <c r="E593" s="311">
        <f t="shared" si="105"/>
        <v>0</v>
      </c>
      <c r="F593" s="310"/>
      <c r="H593" s="195">
        <v>40</v>
      </c>
      <c r="I593" s="309">
        <f t="shared" si="106"/>
        <v>0</v>
      </c>
      <c r="J593" s="316"/>
      <c r="X593" s="195">
        <v>40</v>
      </c>
      <c r="Y593" s="311">
        <f t="shared" si="107"/>
        <v>0</v>
      </c>
      <c r="Z593" s="310"/>
      <c r="AB593" s="195">
        <v>40</v>
      </c>
      <c r="AC593" s="309">
        <f t="shared" si="108"/>
        <v>0</v>
      </c>
      <c r="AD593" s="316"/>
    </row>
    <row r="594" spans="4:30" ht="14.1" customHeight="1">
      <c r="D594" s="195">
        <v>41</v>
      </c>
      <c r="E594" s="311">
        <f t="shared" si="105"/>
        <v>0</v>
      </c>
      <c r="F594" s="310"/>
      <c r="H594" s="195">
        <v>41</v>
      </c>
      <c r="I594" s="309">
        <f t="shared" si="106"/>
        <v>0</v>
      </c>
      <c r="J594" s="316"/>
      <c r="X594" s="195">
        <v>41</v>
      </c>
      <c r="Y594" s="311">
        <f t="shared" si="107"/>
        <v>0</v>
      </c>
      <c r="Z594" s="310"/>
      <c r="AB594" s="195">
        <v>41</v>
      </c>
      <c r="AC594" s="309">
        <f t="shared" si="108"/>
        <v>0</v>
      </c>
      <c r="AD594" s="316"/>
    </row>
    <row r="595" spans="4:30" ht="14.1" customHeight="1">
      <c r="D595" s="195">
        <v>42</v>
      </c>
      <c r="E595" s="311">
        <f t="shared" si="105"/>
        <v>0</v>
      </c>
      <c r="F595" s="310"/>
      <c r="H595" s="195">
        <v>42</v>
      </c>
      <c r="I595" s="309">
        <f t="shared" si="106"/>
        <v>0</v>
      </c>
      <c r="J595" s="316"/>
      <c r="X595" s="195">
        <v>42</v>
      </c>
      <c r="Y595" s="311">
        <f t="shared" si="107"/>
        <v>0</v>
      </c>
      <c r="Z595" s="310"/>
      <c r="AB595" s="195">
        <v>42</v>
      </c>
      <c r="AC595" s="309">
        <f t="shared" si="108"/>
        <v>0</v>
      </c>
      <c r="AD595" s="316"/>
    </row>
    <row r="596" spans="4:30" ht="14.1" customHeight="1">
      <c r="D596" s="195">
        <v>43</v>
      </c>
      <c r="E596" s="311">
        <f t="shared" si="105"/>
        <v>0</v>
      </c>
      <c r="F596" s="310"/>
      <c r="H596" s="195">
        <v>43</v>
      </c>
      <c r="I596" s="309">
        <f t="shared" si="106"/>
        <v>0</v>
      </c>
      <c r="J596" s="316"/>
      <c r="X596" s="195">
        <v>43</v>
      </c>
      <c r="Y596" s="311">
        <f t="shared" si="107"/>
        <v>0</v>
      </c>
      <c r="Z596" s="310"/>
      <c r="AB596" s="195">
        <v>43</v>
      </c>
      <c r="AC596" s="309">
        <f t="shared" si="108"/>
        <v>0</v>
      </c>
      <c r="AD596" s="316"/>
    </row>
    <row r="597" spans="4:30" ht="14.1" customHeight="1">
      <c r="D597" s="195">
        <v>44</v>
      </c>
      <c r="E597" s="311">
        <f t="shared" si="105"/>
        <v>0</v>
      </c>
      <c r="F597" s="310"/>
      <c r="H597" s="195">
        <v>44</v>
      </c>
      <c r="I597" s="309">
        <f t="shared" si="106"/>
        <v>0</v>
      </c>
      <c r="J597" s="316"/>
      <c r="X597" s="195">
        <v>44</v>
      </c>
      <c r="Y597" s="311">
        <f t="shared" si="107"/>
        <v>0</v>
      </c>
      <c r="Z597" s="310"/>
      <c r="AB597" s="195">
        <v>44</v>
      </c>
      <c r="AC597" s="309">
        <f t="shared" si="108"/>
        <v>0</v>
      </c>
      <c r="AD597" s="316"/>
    </row>
    <row r="598" spans="4:30" ht="14.1" customHeight="1">
      <c r="D598" s="195">
        <v>45</v>
      </c>
      <c r="E598" s="311">
        <f t="shared" si="105"/>
        <v>0</v>
      </c>
      <c r="F598" s="310"/>
      <c r="H598" s="195">
        <v>45</v>
      </c>
      <c r="I598" s="309">
        <f t="shared" si="106"/>
        <v>0</v>
      </c>
      <c r="J598" s="316"/>
      <c r="X598" s="195">
        <v>45</v>
      </c>
      <c r="Y598" s="311">
        <f t="shared" si="107"/>
        <v>0</v>
      </c>
      <c r="Z598" s="310"/>
      <c r="AB598" s="195">
        <v>45</v>
      </c>
      <c r="AC598" s="309">
        <f t="shared" si="108"/>
        <v>0</v>
      </c>
      <c r="AD598" s="316"/>
    </row>
    <row r="599" spans="4:30" ht="14.1" customHeight="1">
      <c r="D599" s="195">
        <v>46</v>
      </c>
      <c r="E599" s="311">
        <f t="shared" si="105"/>
        <v>0</v>
      </c>
      <c r="F599" s="310"/>
      <c r="H599" s="195">
        <v>46</v>
      </c>
      <c r="I599" s="309">
        <f t="shared" si="106"/>
        <v>0</v>
      </c>
      <c r="J599" s="316"/>
      <c r="X599" s="195">
        <v>46</v>
      </c>
      <c r="Y599" s="311">
        <f t="shared" si="107"/>
        <v>0</v>
      </c>
      <c r="Z599" s="310"/>
      <c r="AB599" s="195">
        <v>46</v>
      </c>
      <c r="AC599" s="309">
        <f t="shared" si="108"/>
        <v>0</v>
      </c>
      <c r="AD599" s="316"/>
    </row>
    <row r="600" spans="4:30" ht="14.1" customHeight="1">
      <c r="D600" s="195">
        <v>47</v>
      </c>
      <c r="E600" s="311">
        <f t="shared" si="105"/>
        <v>0</v>
      </c>
      <c r="F600" s="310"/>
      <c r="H600" s="195">
        <v>47</v>
      </c>
      <c r="I600" s="309">
        <f t="shared" si="106"/>
        <v>0</v>
      </c>
      <c r="J600" s="316"/>
      <c r="X600" s="195">
        <v>47</v>
      </c>
      <c r="Y600" s="311">
        <f t="shared" si="107"/>
        <v>0</v>
      </c>
      <c r="Z600" s="310"/>
      <c r="AB600" s="195">
        <v>47</v>
      </c>
      <c r="AC600" s="309">
        <f t="shared" si="108"/>
        <v>0</v>
      </c>
      <c r="AD600" s="316"/>
    </row>
    <row r="601" spans="4:30" ht="14.1" customHeight="1">
      <c r="D601" s="195">
        <v>48</v>
      </c>
      <c r="E601" s="311">
        <f t="shared" si="105"/>
        <v>0</v>
      </c>
      <c r="F601" s="310"/>
      <c r="H601" s="195">
        <v>48</v>
      </c>
      <c r="I601" s="309">
        <f t="shared" si="106"/>
        <v>0</v>
      </c>
      <c r="J601" s="316"/>
      <c r="X601" s="195">
        <v>48</v>
      </c>
      <c r="Y601" s="311">
        <f t="shared" si="107"/>
        <v>0</v>
      </c>
      <c r="Z601" s="310"/>
      <c r="AB601" s="195">
        <v>48</v>
      </c>
      <c r="AC601" s="309">
        <f t="shared" si="108"/>
        <v>0</v>
      </c>
      <c r="AD601" s="316"/>
    </row>
    <row r="602" spans="4:30" ht="14.1" customHeight="1">
      <c r="D602" s="195">
        <v>49</v>
      </c>
      <c r="E602" s="311">
        <f t="shared" si="105"/>
        <v>0</v>
      </c>
      <c r="F602" s="310"/>
      <c r="H602" s="195">
        <v>49</v>
      </c>
      <c r="I602" s="309">
        <f t="shared" si="106"/>
        <v>0</v>
      </c>
      <c r="J602" s="316"/>
      <c r="X602" s="195">
        <v>49</v>
      </c>
      <c r="Y602" s="311">
        <f t="shared" si="107"/>
        <v>0</v>
      </c>
      <c r="Z602" s="310"/>
      <c r="AB602" s="195">
        <v>49</v>
      </c>
      <c r="AC602" s="309">
        <f t="shared" si="108"/>
        <v>0</v>
      </c>
      <c r="AD602" s="316"/>
    </row>
    <row r="603" spans="4:30" ht="14.1" customHeight="1">
      <c r="D603" s="195">
        <v>50</v>
      </c>
      <c r="E603" s="311">
        <f t="shared" si="105"/>
        <v>0</v>
      </c>
      <c r="F603" s="310"/>
      <c r="H603" s="195">
        <v>50</v>
      </c>
      <c r="I603" s="309">
        <f t="shared" si="106"/>
        <v>0</v>
      </c>
      <c r="J603" s="316"/>
      <c r="X603" s="195">
        <v>50</v>
      </c>
      <c r="Y603" s="311">
        <f t="shared" si="107"/>
        <v>0</v>
      </c>
      <c r="Z603" s="310"/>
      <c r="AB603" s="195">
        <v>50</v>
      </c>
      <c r="AC603" s="309">
        <f t="shared" si="108"/>
        <v>0</v>
      </c>
      <c r="AD603" s="316"/>
    </row>
    <row r="604" spans="4:30" ht="14.1" customHeight="1">
      <c r="D604" s="195">
        <v>51</v>
      </c>
      <c r="E604" s="311">
        <f t="shared" si="105"/>
        <v>0</v>
      </c>
      <c r="F604" s="310"/>
      <c r="H604" s="195">
        <v>51</v>
      </c>
      <c r="I604" s="309">
        <f t="shared" si="106"/>
        <v>0</v>
      </c>
      <c r="J604" s="316"/>
      <c r="X604" s="195">
        <v>51</v>
      </c>
      <c r="Y604" s="311">
        <f t="shared" si="107"/>
        <v>0</v>
      </c>
      <c r="Z604" s="310"/>
      <c r="AB604" s="195">
        <v>51</v>
      </c>
      <c r="AC604" s="309">
        <f t="shared" si="108"/>
        <v>0</v>
      </c>
      <c r="AD604" s="316"/>
    </row>
    <row r="605" spans="4:30" ht="14.1" customHeight="1">
      <c r="D605" s="195">
        <v>52</v>
      </c>
      <c r="E605" s="311">
        <f t="shared" si="105"/>
        <v>0</v>
      </c>
      <c r="F605" s="310"/>
      <c r="H605" s="195">
        <v>52</v>
      </c>
      <c r="I605" s="309">
        <f t="shared" si="106"/>
        <v>0</v>
      </c>
      <c r="J605" s="316"/>
      <c r="X605" s="195">
        <v>52</v>
      </c>
      <c r="Y605" s="311">
        <f t="shared" si="107"/>
        <v>0</v>
      </c>
      <c r="Z605" s="310"/>
      <c r="AB605" s="195">
        <v>52</v>
      </c>
      <c r="AC605" s="309">
        <f t="shared" si="108"/>
        <v>0</v>
      </c>
      <c r="AD605" s="316"/>
    </row>
    <row r="606" spans="4:30" ht="14.1" customHeight="1">
      <c r="D606" s="195">
        <v>53</v>
      </c>
      <c r="E606" s="311">
        <f t="shared" si="105"/>
        <v>0</v>
      </c>
      <c r="F606" s="310"/>
      <c r="H606" s="195">
        <v>53</v>
      </c>
      <c r="I606" s="309">
        <f t="shared" si="106"/>
        <v>0</v>
      </c>
      <c r="J606" s="316"/>
      <c r="X606" s="195">
        <v>53</v>
      </c>
      <c r="Y606" s="311">
        <f t="shared" si="107"/>
        <v>0</v>
      </c>
      <c r="Z606" s="310"/>
      <c r="AB606" s="195">
        <v>53</v>
      </c>
      <c r="AC606" s="309">
        <f t="shared" si="108"/>
        <v>0</v>
      </c>
      <c r="AD606" s="316"/>
    </row>
    <row r="607" spans="4:30" ht="14.1" customHeight="1">
      <c r="D607" s="195">
        <v>54</v>
      </c>
      <c r="E607" s="311">
        <f t="shared" si="105"/>
        <v>0</v>
      </c>
      <c r="F607" s="310"/>
      <c r="H607" s="195">
        <v>54</v>
      </c>
      <c r="I607" s="309">
        <f t="shared" si="106"/>
        <v>0</v>
      </c>
      <c r="J607" s="316"/>
      <c r="X607" s="195">
        <v>54</v>
      </c>
      <c r="Y607" s="311">
        <f t="shared" si="107"/>
        <v>0</v>
      </c>
      <c r="Z607" s="310"/>
      <c r="AB607" s="195">
        <v>54</v>
      </c>
      <c r="AC607" s="309">
        <f t="shared" si="108"/>
        <v>0</v>
      </c>
      <c r="AD607" s="316"/>
    </row>
    <row r="608" spans="4:30" ht="14.1" customHeight="1">
      <c r="D608" s="195">
        <v>55</v>
      </c>
      <c r="E608" s="311">
        <f t="shared" si="105"/>
        <v>0</v>
      </c>
      <c r="F608" s="310"/>
      <c r="H608" s="195">
        <v>55</v>
      </c>
      <c r="I608" s="309">
        <f t="shared" si="106"/>
        <v>0</v>
      </c>
      <c r="J608" s="316"/>
      <c r="X608" s="195">
        <v>55</v>
      </c>
      <c r="Y608" s="311">
        <f t="shared" si="107"/>
        <v>0</v>
      </c>
      <c r="Z608" s="310"/>
      <c r="AB608" s="195">
        <v>55</v>
      </c>
      <c r="AC608" s="309">
        <f t="shared" si="108"/>
        <v>0</v>
      </c>
      <c r="AD608" s="316"/>
    </row>
    <row r="609" spans="4:30" ht="14.1" customHeight="1">
      <c r="D609" s="195">
        <v>56</v>
      </c>
      <c r="E609" s="311">
        <f t="shared" si="105"/>
        <v>0</v>
      </c>
      <c r="F609" s="310"/>
      <c r="H609" s="195">
        <v>56</v>
      </c>
      <c r="I609" s="309">
        <f t="shared" si="106"/>
        <v>0</v>
      </c>
      <c r="J609" s="316"/>
      <c r="X609" s="195">
        <v>56</v>
      </c>
      <c r="Y609" s="311">
        <f t="shared" si="107"/>
        <v>0</v>
      </c>
      <c r="Z609" s="310"/>
      <c r="AB609" s="195">
        <v>56</v>
      </c>
      <c r="AC609" s="309">
        <f t="shared" si="108"/>
        <v>0</v>
      </c>
      <c r="AD609" s="316"/>
    </row>
    <row r="610" spans="4:30" ht="14.1" customHeight="1">
      <c r="D610" s="195">
        <v>57</v>
      </c>
      <c r="E610" s="311">
        <f t="shared" si="105"/>
        <v>0</v>
      </c>
      <c r="F610" s="310"/>
      <c r="H610" s="195">
        <v>57</v>
      </c>
      <c r="I610" s="309">
        <f t="shared" si="106"/>
        <v>0</v>
      </c>
      <c r="J610" s="316"/>
      <c r="X610" s="195">
        <v>57</v>
      </c>
      <c r="Y610" s="311">
        <f t="shared" si="107"/>
        <v>0</v>
      </c>
      <c r="Z610" s="310"/>
      <c r="AB610" s="195">
        <v>57</v>
      </c>
      <c r="AC610" s="309">
        <f t="shared" si="108"/>
        <v>0</v>
      </c>
      <c r="AD610" s="316"/>
    </row>
    <row r="611" spans="4:30" ht="14.1" customHeight="1">
      <c r="D611" s="195">
        <v>58</v>
      </c>
      <c r="E611" s="311">
        <f t="shared" si="105"/>
        <v>0</v>
      </c>
      <c r="F611" s="310"/>
      <c r="H611" s="195">
        <v>58</v>
      </c>
      <c r="I611" s="309">
        <f t="shared" si="106"/>
        <v>0</v>
      </c>
      <c r="J611" s="316"/>
      <c r="X611" s="195">
        <v>58</v>
      </c>
      <c r="Y611" s="311">
        <f t="shared" si="107"/>
        <v>0</v>
      </c>
      <c r="Z611" s="310"/>
      <c r="AB611" s="195">
        <v>58</v>
      </c>
      <c r="AC611" s="309">
        <f t="shared" si="108"/>
        <v>0</v>
      </c>
      <c r="AD611" s="316"/>
    </row>
    <row r="612" spans="4:30" ht="14.1" customHeight="1">
      <c r="D612" s="195">
        <v>59</v>
      </c>
      <c r="E612" s="311">
        <f t="shared" si="105"/>
        <v>0</v>
      </c>
      <c r="F612" s="310"/>
      <c r="H612" s="195">
        <v>59</v>
      </c>
      <c r="I612" s="309">
        <f t="shared" si="106"/>
        <v>0</v>
      </c>
      <c r="J612" s="316"/>
      <c r="X612" s="195">
        <v>59</v>
      </c>
      <c r="Y612" s="311">
        <f t="shared" si="107"/>
        <v>0</v>
      </c>
      <c r="Z612" s="310"/>
      <c r="AB612" s="195">
        <v>59</v>
      </c>
      <c r="AC612" s="309">
        <f t="shared" si="108"/>
        <v>0</v>
      </c>
      <c r="AD612" s="316"/>
    </row>
    <row r="613" spans="4:30" ht="14.1" customHeight="1" thickBot="1">
      <c r="D613" s="196">
        <v>60</v>
      </c>
      <c r="E613" s="313">
        <f t="shared" si="105"/>
        <v>0</v>
      </c>
      <c r="F613" s="310"/>
      <c r="H613" s="196">
        <v>60</v>
      </c>
      <c r="I613" s="312">
        <f t="shared" si="106"/>
        <v>0</v>
      </c>
      <c r="J613" s="316"/>
      <c r="X613" s="196">
        <v>60</v>
      </c>
      <c r="Y613" s="313">
        <f t="shared" si="107"/>
        <v>0</v>
      </c>
      <c r="Z613" s="310"/>
      <c r="AB613" s="196">
        <v>60</v>
      </c>
      <c r="AC613" s="312">
        <f t="shared" si="108"/>
        <v>0</v>
      </c>
      <c r="AD613" s="316"/>
    </row>
    <row r="615" spans="4:30" ht="14.1" customHeight="1" thickBot="1">
      <c r="H615" s="2" t="s">
        <v>370</v>
      </c>
      <c r="AB615" s="2" t="s">
        <v>370</v>
      </c>
    </row>
    <row r="616" spans="4:30" ht="14.1" customHeight="1">
      <c r="H616" s="2199"/>
      <c r="I616" s="2245" t="s">
        <v>87</v>
      </c>
      <c r="J616" s="2246"/>
      <c r="AB616" s="2199"/>
      <c r="AC616" s="2245" t="s">
        <v>87</v>
      </c>
      <c r="AD616" s="2246"/>
    </row>
    <row r="617" spans="4:30" ht="14.1" customHeight="1">
      <c r="H617" s="2244"/>
      <c r="I617" s="2247" t="s">
        <v>95</v>
      </c>
      <c r="J617" s="2248"/>
      <c r="AB617" s="2244"/>
      <c r="AC617" s="2247" t="s">
        <v>95</v>
      </c>
      <c r="AD617" s="2248"/>
    </row>
    <row r="618" spans="4:30" ht="14.1" customHeight="1">
      <c r="H618" s="195">
        <v>1</v>
      </c>
      <c r="I618" s="427" t="str">
        <f>IF(J618=0,"",MAX($I$616:I617)+1)</f>
        <v/>
      </c>
      <c r="J618" s="309">
        <f t="shared" ref="J618:J649" si="109">E426+I426+E490+I490+E554+I554</f>
        <v>0</v>
      </c>
      <c r="AB618" s="195">
        <v>1</v>
      </c>
      <c r="AC618" s="427" t="str">
        <f>IF(AD618=0,"",MAX($AC$616:AC617)+1)</f>
        <v/>
      </c>
      <c r="AD618" s="309">
        <f t="shared" ref="AD618:AD649" si="110">Y426+AC426+Y490+AC490+Y554+AC554</f>
        <v>0</v>
      </c>
    </row>
    <row r="619" spans="4:30" ht="14.1" customHeight="1">
      <c r="H619" s="195">
        <v>2</v>
      </c>
      <c r="I619" s="427" t="str">
        <f>IF(J619=0,"",MAX($I$616:I618)+1)</f>
        <v/>
      </c>
      <c r="J619" s="309">
        <f t="shared" si="109"/>
        <v>0</v>
      </c>
      <c r="AB619" s="195">
        <v>2</v>
      </c>
      <c r="AC619" s="427" t="str">
        <f>IF(AD619=0,"",MAX($AC$616:AC618)+1)</f>
        <v/>
      </c>
      <c r="AD619" s="309">
        <f t="shared" si="110"/>
        <v>0</v>
      </c>
    </row>
    <row r="620" spans="4:30" ht="14.1" customHeight="1">
      <c r="H620" s="195">
        <v>3</v>
      </c>
      <c r="I620" s="427" t="str">
        <f>IF(J620=0,"",MAX($I$616:I619)+1)</f>
        <v/>
      </c>
      <c r="J620" s="309">
        <f t="shared" si="109"/>
        <v>0</v>
      </c>
      <c r="AB620" s="195">
        <v>3</v>
      </c>
      <c r="AC620" s="427" t="str">
        <f>IF(AD620=0,"",MAX($AC$616:AC619)+1)</f>
        <v/>
      </c>
      <c r="AD620" s="309">
        <f t="shared" si="110"/>
        <v>0</v>
      </c>
    </row>
    <row r="621" spans="4:30" ht="14.1" customHeight="1">
      <c r="H621" s="195">
        <v>4</v>
      </c>
      <c r="I621" s="427" t="str">
        <f>IF(J621=0,"",MAX($I$616:I620)+1)</f>
        <v/>
      </c>
      <c r="J621" s="309">
        <f t="shared" si="109"/>
        <v>0</v>
      </c>
      <c r="AB621" s="195">
        <v>4</v>
      </c>
      <c r="AC621" s="427" t="str">
        <f>IF(AD621=0,"",MAX($AC$616:AC620)+1)</f>
        <v/>
      </c>
      <c r="AD621" s="309">
        <f t="shared" si="110"/>
        <v>0</v>
      </c>
    </row>
    <row r="622" spans="4:30" ht="14.1" customHeight="1">
      <c r="H622" s="195">
        <v>5</v>
      </c>
      <c r="I622" s="427" t="str">
        <f>IF(J622=0,"",MAX($I$616:I621)+1)</f>
        <v/>
      </c>
      <c r="J622" s="309">
        <f t="shared" si="109"/>
        <v>0</v>
      </c>
      <c r="AB622" s="195">
        <v>5</v>
      </c>
      <c r="AC622" s="427" t="str">
        <f>IF(AD622=0,"",MAX($AC$616:AC621)+1)</f>
        <v/>
      </c>
      <c r="AD622" s="309">
        <f t="shared" si="110"/>
        <v>0</v>
      </c>
    </row>
    <row r="623" spans="4:30" ht="14.1" customHeight="1">
      <c r="H623" s="195">
        <v>6</v>
      </c>
      <c r="I623" s="427" t="str">
        <f>IF(J623=0,"",MAX($I$616:I622)+1)</f>
        <v/>
      </c>
      <c r="J623" s="309">
        <f t="shared" si="109"/>
        <v>0</v>
      </c>
      <c r="AB623" s="195">
        <v>6</v>
      </c>
      <c r="AC623" s="427" t="str">
        <f>IF(AD623=0,"",MAX($AC$616:AC622)+1)</f>
        <v/>
      </c>
      <c r="AD623" s="309">
        <f t="shared" si="110"/>
        <v>0</v>
      </c>
    </row>
    <row r="624" spans="4:30" ht="14.1" customHeight="1">
      <c r="H624" s="195">
        <v>7</v>
      </c>
      <c r="I624" s="427" t="str">
        <f>IF(J624=0,"",MAX($I$616:I623)+1)</f>
        <v/>
      </c>
      <c r="J624" s="309">
        <f t="shared" si="109"/>
        <v>0</v>
      </c>
      <c r="AB624" s="195">
        <v>7</v>
      </c>
      <c r="AC624" s="427" t="str">
        <f>IF(AD624=0,"",MAX($AC$616:AC623)+1)</f>
        <v/>
      </c>
      <c r="AD624" s="309">
        <f t="shared" si="110"/>
        <v>0</v>
      </c>
    </row>
    <row r="625" spans="8:30" ht="14.1" customHeight="1">
      <c r="H625" s="195">
        <v>8</v>
      </c>
      <c r="I625" s="427" t="str">
        <f>IF(J625=0,"",MAX($I$616:I624)+1)</f>
        <v/>
      </c>
      <c r="J625" s="309">
        <f t="shared" si="109"/>
        <v>0</v>
      </c>
      <c r="AB625" s="195">
        <v>8</v>
      </c>
      <c r="AC625" s="427" t="str">
        <f>IF(AD625=0,"",MAX($AC$616:AC624)+1)</f>
        <v/>
      </c>
      <c r="AD625" s="309">
        <f t="shared" si="110"/>
        <v>0</v>
      </c>
    </row>
    <row r="626" spans="8:30" ht="14.1" customHeight="1">
      <c r="H626" s="195">
        <v>9</v>
      </c>
      <c r="I626" s="427" t="str">
        <f>IF(J626=0,"",MAX($I$616:I625)+1)</f>
        <v/>
      </c>
      <c r="J626" s="309">
        <f t="shared" si="109"/>
        <v>0</v>
      </c>
      <c r="AB626" s="195">
        <v>9</v>
      </c>
      <c r="AC626" s="427" t="str">
        <f>IF(AD626=0,"",MAX($AC$616:AC625)+1)</f>
        <v/>
      </c>
      <c r="AD626" s="309">
        <f t="shared" si="110"/>
        <v>0</v>
      </c>
    </row>
    <row r="627" spans="8:30" ht="14.1" customHeight="1">
      <c r="H627" s="195">
        <v>10</v>
      </c>
      <c r="I627" s="427" t="str">
        <f>IF(J627=0,"",MAX($I$616:I626)+1)</f>
        <v/>
      </c>
      <c r="J627" s="309">
        <f t="shared" si="109"/>
        <v>0</v>
      </c>
      <c r="AB627" s="195">
        <v>10</v>
      </c>
      <c r="AC627" s="427" t="str">
        <f>IF(AD627=0,"",MAX($AC$616:AC626)+1)</f>
        <v/>
      </c>
      <c r="AD627" s="309">
        <f t="shared" si="110"/>
        <v>0</v>
      </c>
    </row>
    <row r="628" spans="8:30" ht="14.1" customHeight="1">
      <c r="H628" s="195">
        <v>11</v>
      </c>
      <c r="I628" s="427" t="str">
        <f>IF(J628=0,"",MAX($I$616:I627)+1)</f>
        <v/>
      </c>
      <c r="J628" s="309">
        <f t="shared" si="109"/>
        <v>0</v>
      </c>
      <c r="AB628" s="195">
        <v>11</v>
      </c>
      <c r="AC628" s="427" t="str">
        <f>IF(AD628=0,"",MAX($AC$616:AC627)+1)</f>
        <v/>
      </c>
      <c r="AD628" s="309">
        <f t="shared" si="110"/>
        <v>0</v>
      </c>
    </row>
    <row r="629" spans="8:30" ht="14.1" customHeight="1">
      <c r="H629" s="195">
        <v>12</v>
      </c>
      <c r="I629" s="427" t="str">
        <f>IF(J629=0,"",MAX($I$616:I628)+1)</f>
        <v/>
      </c>
      <c r="J629" s="309">
        <f t="shared" si="109"/>
        <v>0</v>
      </c>
      <c r="AB629" s="195">
        <v>12</v>
      </c>
      <c r="AC629" s="427" t="str">
        <f>IF(AD629=0,"",MAX($AC$616:AC628)+1)</f>
        <v/>
      </c>
      <c r="AD629" s="309">
        <f t="shared" si="110"/>
        <v>0</v>
      </c>
    </row>
    <row r="630" spans="8:30" ht="14.1" customHeight="1">
      <c r="H630" s="195">
        <v>13</v>
      </c>
      <c r="I630" s="427" t="str">
        <f>IF(J630=0,"",MAX($I$616:I629)+1)</f>
        <v/>
      </c>
      <c r="J630" s="309">
        <f t="shared" si="109"/>
        <v>0</v>
      </c>
      <c r="AB630" s="195">
        <v>13</v>
      </c>
      <c r="AC630" s="427" t="str">
        <f>IF(AD630=0,"",MAX($AC$616:AC629)+1)</f>
        <v/>
      </c>
      <c r="AD630" s="309">
        <f t="shared" si="110"/>
        <v>0</v>
      </c>
    </row>
    <row r="631" spans="8:30" ht="14.1" customHeight="1">
      <c r="H631" s="195">
        <v>14</v>
      </c>
      <c r="I631" s="427" t="str">
        <f>IF(J631=0,"",MAX($I$616:I630)+1)</f>
        <v/>
      </c>
      <c r="J631" s="309">
        <f t="shared" si="109"/>
        <v>0</v>
      </c>
      <c r="AB631" s="195">
        <v>14</v>
      </c>
      <c r="AC631" s="427" t="str">
        <f>IF(AD631=0,"",MAX($AC$616:AC630)+1)</f>
        <v/>
      </c>
      <c r="AD631" s="309">
        <f t="shared" si="110"/>
        <v>0</v>
      </c>
    </row>
    <row r="632" spans="8:30" ht="14.1" customHeight="1">
      <c r="H632" s="195">
        <v>15</v>
      </c>
      <c r="I632" s="427" t="str">
        <f>IF(J632=0,"",MAX($I$616:I631)+1)</f>
        <v/>
      </c>
      <c r="J632" s="309">
        <f t="shared" si="109"/>
        <v>0</v>
      </c>
      <c r="AB632" s="195">
        <v>15</v>
      </c>
      <c r="AC632" s="427" t="str">
        <f>IF(AD632=0,"",MAX($AC$616:AC631)+1)</f>
        <v/>
      </c>
      <c r="AD632" s="309">
        <f t="shared" si="110"/>
        <v>0</v>
      </c>
    </row>
    <row r="633" spans="8:30" ht="14.1" customHeight="1">
      <c r="H633" s="195">
        <v>16</v>
      </c>
      <c r="I633" s="427" t="str">
        <f>IF(J633=0,"",MAX($I$616:I632)+1)</f>
        <v/>
      </c>
      <c r="J633" s="309">
        <f t="shared" si="109"/>
        <v>0</v>
      </c>
      <c r="AB633" s="195">
        <v>16</v>
      </c>
      <c r="AC633" s="427" t="str">
        <f>IF(AD633=0,"",MAX($AC$616:AC632)+1)</f>
        <v/>
      </c>
      <c r="AD633" s="309">
        <f t="shared" si="110"/>
        <v>0</v>
      </c>
    </row>
    <row r="634" spans="8:30" ht="14.1" customHeight="1">
      <c r="H634" s="195">
        <v>17</v>
      </c>
      <c r="I634" s="427" t="str">
        <f>IF(J634=0,"",MAX($I$616:I633)+1)</f>
        <v/>
      </c>
      <c r="J634" s="309">
        <f t="shared" si="109"/>
        <v>0</v>
      </c>
      <c r="AB634" s="195">
        <v>17</v>
      </c>
      <c r="AC634" s="427" t="str">
        <f>IF(AD634=0,"",MAX($AC$616:AC633)+1)</f>
        <v/>
      </c>
      <c r="AD634" s="309">
        <f t="shared" si="110"/>
        <v>0</v>
      </c>
    </row>
    <row r="635" spans="8:30" ht="14.1" customHeight="1">
      <c r="H635" s="195">
        <v>18</v>
      </c>
      <c r="I635" s="427" t="str">
        <f>IF(J635=0,"",MAX($I$616:I634)+1)</f>
        <v/>
      </c>
      <c r="J635" s="309">
        <f t="shared" si="109"/>
        <v>0</v>
      </c>
      <c r="AB635" s="195">
        <v>18</v>
      </c>
      <c r="AC635" s="427" t="str">
        <f>IF(AD635=0,"",MAX($AC$616:AC634)+1)</f>
        <v/>
      </c>
      <c r="AD635" s="309">
        <f t="shared" si="110"/>
        <v>0</v>
      </c>
    </row>
    <row r="636" spans="8:30" ht="14.1" customHeight="1">
      <c r="H636" s="195">
        <v>19</v>
      </c>
      <c r="I636" s="427" t="str">
        <f>IF(J636=0,"",MAX($I$616:I635)+1)</f>
        <v/>
      </c>
      <c r="J636" s="309">
        <f t="shared" si="109"/>
        <v>0</v>
      </c>
      <c r="AB636" s="195">
        <v>19</v>
      </c>
      <c r="AC636" s="427" t="str">
        <f>IF(AD636=0,"",MAX($AC$616:AC635)+1)</f>
        <v/>
      </c>
      <c r="AD636" s="309">
        <f t="shared" si="110"/>
        <v>0</v>
      </c>
    </row>
    <row r="637" spans="8:30" ht="14.1" customHeight="1">
      <c r="H637" s="195">
        <v>20</v>
      </c>
      <c r="I637" s="427" t="str">
        <f>IF(J637=0,"",MAX($I$616:I636)+1)</f>
        <v/>
      </c>
      <c r="J637" s="309">
        <f t="shared" si="109"/>
        <v>0</v>
      </c>
      <c r="AB637" s="195">
        <v>20</v>
      </c>
      <c r="AC637" s="427" t="str">
        <f>IF(AD637=0,"",MAX($AC$616:AC636)+1)</f>
        <v/>
      </c>
      <c r="AD637" s="309">
        <f t="shared" si="110"/>
        <v>0</v>
      </c>
    </row>
    <row r="638" spans="8:30" ht="14.1" customHeight="1">
      <c r="H638" s="195">
        <v>21</v>
      </c>
      <c r="I638" s="427" t="str">
        <f>IF(J638=0,"",MAX($I$616:I637)+1)</f>
        <v/>
      </c>
      <c r="J638" s="309">
        <f t="shared" si="109"/>
        <v>0</v>
      </c>
      <c r="AB638" s="195">
        <v>21</v>
      </c>
      <c r="AC638" s="427" t="str">
        <f>IF(AD638=0,"",MAX($AC$616:AC637)+1)</f>
        <v/>
      </c>
      <c r="AD638" s="309">
        <f t="shared" si="110"/>
        <v>0</v>
      </c>
    </row>
    <row r="639" spans="8:30" ht="14.1" customHeight="1">
      <c r="H639" s="195">
        <v>22</v>
      </c>
      <c r="I639" s="427" t="str">
        <f>IF(J639=0,"",MAX($I$616:I638)+1)</f>
        <v/>
      </c>
      <c r="J639" s="309">
        <f t="shared" si="109"/>
        <v>0</v>
      </c>
      <c r="AB639" s="195">
        <v>22</v>
      </c>
      <c r="AC639" s="427" t="str">
        <f>IF(AD639=0,"",MAX($AC$616:AC638)+1)</f>
        <v/>
      </c>
      <c r="AD639" s="309">
        <f t="shared" si="110"/>
        <v>0</v>
      </c>
    </row>
    <row r="640" spans="8:30" ht="14.1" customHeight="1">
      <c r="H640" s="195">
        <v>23</v>
      </c>
      <c r="I640" s="427" t="str">
        <f>IF(J640=0,"",MAX($I$616:I639)+1)</f>
        <v/>
      </c>
      <c r="J640" s="309">
        <f t="shared" si="109"/>
        <v>0</v>
      </c>
      <c r="AB640" s="195">
        <v>23</v>
      </c>
      <c r="AC640" s="427" t="str">
        <f>IF(AD640=0,"",MAX($AC$616:AC639)+1)</f>
        <v/>
      </c>
      <c r="AD640" s="309">
        <f t="shared" si="110"/>
        <v>0</v>
      </c>
    </row>
    <row r="641" spans="8:30" ht="14.1" customHeight="1">
      <c r="H641" s="195">
        <v>24</v>
      </c>
      <c r="I641" s="427" t="str">
        <f>IF(J641=0,"",MAX($I$616:I640)+1)</f>
        <v/>
      </c>
      <c r="J641" s="309">
        <f t="shared" si="109"/>
        <v>0</v>
      </c>
      <c r="AB641" s="195">
        <v>24</v>
      </c>
      <c r="AC641" s="427" t="str">
        <f>IF(AD641=0,"",MAX($AC$616:AC640)+1)</f>
        <v/>
      </c>
      <c r="AD641" s="309">
        <f t="shared" si="110"/>
        <v>0</v>
      </c>
    </row>
    <row r="642" spans="8:30" ht="14.1" customHeight="1">
      <c r="H642" s="195">
        <v>25</v>
      </c>
      <c r="I642" s="427" t="str">
        <f>IF(J642=0,"",MAX($I$616:I641)+1)</f>
        <v/>
      </c>
      <c r="J642" s="309">
        <f t="shared" si="109"/>
        <v>0</v>
      </c>
      <c r="AB642" s="195">
        <v>25</v>
      </c>
      <c r="AC642" s="427" t="str">
        <f>IF(AD642=0,"",MAX($AC$616:AC641)+1)</f>
        <v/>
      </c>
      <c r="AD642" s="309">
        <f t="shared" si="110"/>
        <v>0</v>
      </c>
    </row>
    <row r="643" spans="8:30" ht="14.1" customHeight="1">
      <c r="H643" s="195">
        <v>26</v>
      </c>
      <c r="I643" s="427" t="str">
        <f>IF(J643=0,"",MAX($I$616:I642)+1)</f>
        <v/>
      </c>
      <c r="J643" s="309">
        <f t="shared" si="109"/>
        <v>0</v>
      </c>
      <c r="AB643" s="195">
        <v>26</v>
      </c>
      <c r="AC643" s="427" t="str">
        <f>IF(AD643=0,"",MAX($AC$616:AC642)+1)</f>
        <v/>
      </c>
      <c r="AD643" s="309">
        <f t="shared" si="110"/>
        <v>0</v>
      </c>
    </row>
    <row r="644" spans="8:30" ht="14.1" customHeight="1">
      <c r="H644" s="195">
        <v>27</v>
      </c>
      <c r="I644" s="427" t="str">
        <f>IF(J644=0,"",MAX($I$616:I643)+1)</f>
        <v/>
      </c>
      <c r="J644" s="309">
        <f t="shared" si="109"/>
        <v>0</v>
      </c>
      <c r="AB644" s="195">
        <v>27</v>
      </c>
      <c r="AC644" s="427" t="str">
        <f>IF(AD644=0,"",MAX($AC$616:AC643)+1)</f>
        <v/>
      </c>
      <c r="AD644" s="309">
        <f t="shared" si="110"/>
        <v>0</v>
      </c>
    </row>
    <row r="645" spans="8:30" ht="14.1" customHeight="1">
      <c r="H645" s="195">
        <v>28</v>
      </c>
      <c r="I645" s="427" t="str">
        <f>IF(J645=0,"",MAX($I$616:I644)+1)</f>
        <v/>
      </c>
      <c r="J645" s="309">
        <f t="shared" si="109"/>
        <v>0</v>
      </c>
      <c r="AB645" s="195">
        <v>28</v>
      </c>
      <c r="AC645" s="427" t="str">
        <f>IF(AD645=0,"",MAX($AC$616:AC644)+1)</f>
        <v/>
      </c>
      <c r="AD645" s="309">
        <f t="shared" si="110"/>
        <v>0</v>
      </c>
    </row>
    <row r="646" spans="8:30" ht="14.1" customHeight="1">
      <c r="H646" s="195">
        <v>29</v>
      </c>
      <c r="I646" s="427" t="str">
        <f>IF(J646=0,"",MAX($I$616:I645)+1)</f>
        <v/>
      </c>
      <c r="J646" s="309">
        <f t="shared" si="109"/>
        <v>0</v>
      </c>
      <c r="AB646" s="195">
        <v>29</v>
      </c>
      <c r="AC646" s="427" t="str">
        <f>IF(AD646=0,"",MAX($AC$616:AC645)+1)</f>
        <v/>
      </c>
      <c r="AD646" s="309">
        <f t="shared" si="110"/>
        <v>0</v>
      </c>
    </row>
    <row r="647" spans="8:30" ht="14.1" customHeight="1">
      <c r="H647" s="195">
        <v>30</v>
      </c>
      <c r="I647" s="427" t="str">
        <f>IF(J647=0,"",MAX($I$616:I646)+1)</f>
        <v/>
      </c>
      <c r="J647" s="309">
        <f t="shared" si="109"/>
        <v>0</v>
      </c>
      <c r="AB647" s="195">
        <v>30</v>
      </c>
      <c r="AC647" s="427" t="str">
        <f>IF(AD647=0,"",MAX($AC$616:AC646)+1)</f>
        <v/>
      </c>
      <c r="AD647" s="309">
        <f t="shared" si="110"/>
        <v>0</v>
      </c>
    </row>
    <row r="648" spans="8:30" ht="14.1" customHeight="1">
      <c r="H648" s="195">
        <v>31</v>
      </c>
      <c r="I648" s="427" t="str">
        <f>IF(J648=0,"",MAX($I$616:I647)+1)</f>
        <v/>
      </c>
      <c r="J648" s="309">
        <f t="shared" si="109"/>
        <v>0</v>
      </c>
      <c r="AB648" s="195">
        <v>31</v>
      </c>
      <c r="AC648" s="427" t="str">
        <f>IF(AD648=0,"",MAX($AC$616:AC647)+1)</f>
        <v/>
      </c>
      <c r="AD648" s="309">
        <f t="shared" si="110"/>
        <v>0</v>
      </c>
    </row>
    <row r="649" spans="8:30" ht="14.1" customHeight="1">
      <c r="H649" s="195">
        <v>32</v>
      </c>
      <c r="I649" s="427" t="str">
        <f>IF(J649=0,"",MAX($I$616:I648)+1)</f>
        <v/>
      </c>
      <c r="J649" s="309">
        <f t="shared" si="109"/>
        <v>0</v>
      </c>
      <c r="AB649" s="195">
        <v>32</v>
      </c>
      <c r="AC649" s="427" t="str">
        <f>IF(AD649=0,"",MAX($AC$616:AC648)+1)</f>
        <v/>
      </c>
      <c r="AD649" s="309">
        <f t="shared" si="110"/>
        <v>0</v>
      </c>
    </row>
    <row r="650" spans="8:30" ht="14.1" customHeight="1">
      <c r="H650" s="195">
        <v>33</v>
      </c>
      <c r="I650" s="427" t="str">
        <f>IF(J650=0,"",MAX($I$616:I649)+1)</f>
        <v/>
      </c>
      <c r="J650" s="309">
        <f t="shared" ref="J650:J677" si="111">E458+I458+E522+I522+E586+I586</f>
        <v>0</v>
      </c>
      <c r="AB650" s="195">
        <v>33</v>
      </c>
      <c r="AC650" s="427" t="str">
        <f>IF(AD650=0,"",MAX($AC$616:AC649)+1)</f>
        <v/>
      </c>
      <c r="AD650" s="309">
        <f t="shared" ref="AD650:AD677" si="112">Y458+AC458+Y522+AC522+Y586+AC586</f>
        <v>0</v>
      </c>
    </row>
    <row r="651" spans="8:30" ht="14.1" customHeight="1">
      <c r="H651" s="195">
        <v>34</v>
      </c>
      <c r="I651" s="427" t="str">
        <f>IF(J651=0,"",MAX($I$616:I650)+1)</f>
        <v/>
      </c>
      <c r="J651" s="309">
        <f t="shared" si="111"/>
        <v>0</v>
      </c>
      <c r="AB651" s="195">
        <v>34</v>
      </c>
      <c r="AC651" s="427" t="str">
        <f>IF(AD651=0,"",MAX($AC$616:AC650)+1)</f>
        <v/>
      </c>
      <c r="AD651" s="309">
        <f t="shared" si="112"/>
        <v>0</v>
      </c>
    </row>
    <row r="652" spans="8:30" ht="14.1" customHeight="1">
      <c r="H652" s="195">
        <v>35</v>
      </c>
      <c r="I652" s="427" t="str">
        <f>IF(J652=0,"",MAX($I$616:I651)+1)</f>
        <v/>
      </c>
      <c r="J652" s="309">
        <f t="shared" si="111"/>
        <v>0</v>
      </c>
      <c r="AB652" s="195">
        <v>35</v>
      </c>
      <c r="AC652" s="427" t="str">
        <f>IF(AD652=0,"",MAX($AC$616:AC651)+1)</f>
        <v/>
      </c>
      <c r="AD652" s="309">
        <f t="shared" si="112"/>
        <v>0</v>
      </c>
    </row>
    <row r="653" spans="8:30" ht="14.1" customHeight="1">
      <c r="H653" s="195">
        <v>36</v>
      </c>
      <c r="I653" s="427" t="str">
        <f>IF(J653=0,"",MAX($I$616:I652)+1)</f>
        <v/>
      </c>
      <c r="J653" s="309">
        <f t="shared" si="111"/>
        <v>0</v>
      </c>
      <c r="AB653" s="195">
        <v>36</v>
      </c>
      <c r="AC653" s="427" t="str">
        <f>IF(AD653=0,"",MAX($AC$616:AC652)+1)</f>
        <v/>
      </c>
      <c r="AD653" s="309">
        <f t="shared" si="112"/>
        <v>0</v>
      </c>
    </row>
    <row r="654" spans="8:30" ht="14.1" customHeight="1">
      <c r="H654" s="195">
        <v>37</v>
      </c>
      <c r="I654" s="427" t="str">
        <f>IF(J654=0,"",MAX($I$616:I653)+1)</f>
        <v/>
      </c>
      <c r="J654" s="309">
        <f t="shared" si="111"/>
        <v>0</v>
      </c>
      <c r="AB654" s="195">
        <v>37</v>
      </c>
      <c r="AC654" s="427" t="str">
        <f>IF(AD654=0,"",MAX($AC$616:AC653)+1)</f>
        <v/>
      </c>
      <c r="AD654" s="309">
        <f t="shared" si="112"/>
        <v>0</v>
      </c>
    </row>
    <row r="655" spans="8:30" ht="14.1" customHeight="1">
      <c r="H655" s="195">
        <v>38</v>
      </c>
      <c r="I655" s="427" t="str">
        <f>IF(J655=0,"",MAX($I$616:I654)+1)</f>
        <v/>
      </c>
      <c r="J655" s="309">
        <f t="shared" si="111"/>
        <v>0</v>
      </c>
      <c r="AB655" s="195">
        <v>38</v>
      </c>
      <c r="AC655" s="427" t="str">
        <f>IF(AD655=0,"",MAX($AC$616:AC654)+1)</f>
        <v/>
      </c>
      <c r="AD655" s="309">
        <f t="shared" si="112"/>
        <v>0</v>
      </c>
    </row>
    <row r="656" spans="8:30" ht="14.1" customHeight="1">
      <c r="H656" s="195">
        <v>39</v>
      </c>
      <c r="I656" s="427" t="str">
        <f>IF(J656=0,"",MAX($I$616:I655)+1)</f>
        <v/>
      </c>
      <c r="J656" s="309">
        <f t="shared" si="111"/>
        <v>0</v>
      </c>
      <c r="AB656" s="195">
        <v>39</v>
      </c>
      <c r="AC656" s="427" t="str">
        <f>IF(AD656=0,"",MAX($AC$616:AC655)+1)</f>
        <v/>
      </c>
      <c r="AD656" s="309">
        <f t="shared" si="112"/>
        <v>0</v>
      </c>
    </row>
    <row r="657" spans="8:30" ht="14.1" customHeight="1">
      <c r="H657" s="195">
        <v>40</v>
      </c>
      <c r="I657" s="427" t="str">
        <f>IF(J657=0,"",MAX($I$616:I656)+1)</f>
        <v/>
      </c>
      <c r="J657" s="309">
        <f t="shared" si="111"/>
        <v>0</v>
      </c>
      <c r="AB657" s="195">
        <v>40</v>
      </c>
      <c r="AC657" s="427" t="str">
        <f>IF(AD657=0,"",MAX($AC$616:AC656)+1)</f>
        <v/>
      </c>
      <c r="AD657" s="309">
        <f t="shared" si="112"/>
        <v>0</v>
      </c>
    </row>
    <row r="658" spans="8:30" ht="14.1" customHeight="1">
      <c r="H658" s="195">
        <v>41</v>
      </c>
      <c r="I658" s="427" t="str">
        <f>IF(J658=0,"",MAX($I$616:I657)+1)</f>
        <v/>
      </c>
      <c r="J658" s="309">
        <f t="shared" si="111"/>
        <v>0</v>
      </c>
      <c r="AB658" s="195">
        <v>41</v>
      </c>
      <c r="AC658" s="427" t="str">
        <f>IF(AD658=0,"",MAX($AC$616:AC657)+1)</f>
        <v/>
      </c>
      <c r="AD658" s="309">
        <f t="shared" si="112"/>
        <v>0</v>
      </c>
    </row>
    <row r="659" spans="8:30" ht="14.1" customHeight="1">
      <c r="H659" s="195">
        <v>42</v>
      </c>
      <c r="I659" s="427" t="str">
        <f>IF(J659=0,"",MAX($I$616:I658)+1)</f>
        <v/>
      </c>
      <c r="J659" s="309">
        <f t="shared" si="111"/>
        <v>0</v>
      </c>
      <c r="AB659" s="195">
        <v>42</v>
      </c>
      <c r="AC659" s="427" t="str">
        <f>IF(AD659=0,"",MAX($AC$616:AC658)+1)</f>
        <v/>
      </c>
      <c r="AD659" s="309">
        <f t="shared" si="112"/>
        <v>0</v>
      </c>
    </row>
    <row r="660" spans="8:30" ht="14.1" customHeight="1">
      <c r="H660" s="195">
        <v>43</v>
      </c>
      <c r="I660" s="427" t="str">
        <f>IF(J660=0,"",MAX($I$616:I659)+1)</f>
        <v/>
      </c>
      <c r="J660" s="309">
        <f t="shared" si="111"/>
        <v>0</v>
      </c>
      <c r="AB660" s="195">
        <v>43</v>
      </c>
      <c r="AC660" s="427" t="str">
        <f>IF(AD660=0,"",MAX($AC$616:AC659)+1)</f>
        <v/>
      </c>
      <c r="AD660" s="309">
        <f t="shared" si="112"/>
        <v>0</v>
      </c>
    </row>
    <row r="661" spans="8:30" ht="14.1" customHeight="1">
      <c r="H661" s="195">
        <v>44</v>
      </c>
      <c r="I661" s="427" t="str">
        <f>IF(J661=0,"",MAX($I$616:I660)+1)</f>
        <v/>
      </c>
      <c r="J661" s="309">
        <f t="shared" si="111"/>
        <v>0</v>
      </c>
      <c r="AB661" s="195">
        <v>44</v>
      </c>
      <c r="AC661" s="427" t="str">
        <f>IF(AD661=0,"",MAX($AC$616:AC660)+1)</f>
        <v/>
      </c>
      <c r="AD661" s="309">
        <f t="shared" si="112"/>
        <v>0</v>
      </c>
    </row>
    <row r="662" spans="8:30" ht="14.1" customHeight="1">
      <c r="H662" s="195">
        <v>45</v>
      </c>
      <c r="I662" s="427" t="str">
        <f>IF(J662=0,"",MAX($I$616:I661)+1)</f>
        <v/>
      </c>
      <c r="J662" s="309">
        <f t="shared" si="111"/>
        <v>0</v>
      </c>
      <c r="AB662" s="195">
        <v>45</v>
      </c>
      <c r="AC662" s="427" t="str">
        <f>IF(AD662=0,"",MAX($AC$616:AC661)+1)</f>
        <v/>
      </c>
      <c r="AD662" s="309">
        <f t="shared" si="112"/>
        <v>0</v>
      </c>
    </row>
    <row r="663" spans="8:30" ht="14.1" customHeight="1">
      <c r="H663" s="195">
        <v>46</v>
      </c>
      <c r="I663" s="427" t="str">
        <f>IF(J663=0,"",MAX($I$616:I662)+1)</f>
        <v/>
      </c>
      <c r="J663" s="309">
        <f t="shared" si="111"/>
        <v>0</v>
      </c>
      <c r="AB663" s="195">
        <v>46</v>
      </c>
      <c r="AC663" s="427" t="str">
        <f>IF(AD663=0,"",MAX($AC$616:AC662)+1)</f>
        <v/>
      </c>
      <c r="AD663" s="309">
        <f t="shared" si="112"/>
        <v>0</v>
      </c>
    </row>
    <row r="664" spans="8:30" ht="14.1" customHeight="1">
      <c r="H664" s="195">
        <v>47</v>
      </c>
      <c r="I664" s="427" t="str">
        <f>IF(J664=0,"",MAX($I$616:I663)+1)</f>
        <v/>
      </c>
      <c r="J664" s="309">
        <f t="shared" si="111"/>
        <v>0</v>
      </c>
      <c r="AB664" s="195">
        <v>47</v>
      </c>
      <c r="AC664" s="427" t="str">
        <f>IF(AD664=0,"",MAX($AC$616:AC663)+1)</f>
        <v/>
      </c>
      <c r="AD664" s="309">
        <f t="shared" si="112"/>
        <v>0</v>
      </c>
    </row>
    <row r="665" spans="8:30" ht="14.1" customHeight="1">
      <c r="H665" s="195">
        <v>48</v>
      </c>
      <c r="I665" s="427" t="str">
        <f>IF(J665=0,"",MAX($I$616:I664)+1)</f>
        <v/>
      </c>
      <c r="J665" s="309">
        <f t="shared" si="111"/>
        <v>0</v>
      </c>
      <c r="AB665" s="195">
        <v>48</v>
      </c>
      <c r="AC665" s="427" t="str">
        <f>IF(AD665=0,"",MAX($AC$616:AC664)+1)</f>
        <v/>
      </c>
      <c r="AD665" s="309">
        <f t="shared" si="112"/>
        <v>0</v>
      </c>
    </row>
    <row r="666" spans="8:30" ht="14.1" customHeight="1">
      <c r="H666" s="195">
        <v>49</v>
      </c>
      <c r="I666" s="427" t="str">
        <f>IF(J666=0,"",MAX($I$616:I665)+1)</f>
        <v/>
      </c>
      <c r="J666" s="309">
        <f t="shared" si="111"/>
        <v>0</v>
      </c>
      <c r="AB666" s="195">
        <v>49</v>
      </c>
      <c r="AC666" s="427" t="str">
        <f>IF(AD666=0,"",MAX($AC$616:AC665)+1)</f>
        <v/>
      </c>
      <c r="AD666" s="309">
        <f t="shared" si="112"/>
        <v>0</v>
      </c>
    </row>
    <row r="667" spans="8:30" ht="14.1" customHeight="1">
      <c r="H667" s="195">
        <v>50</v>
      </c>
      <c r="I667" s="427" t="str">
        <f>IF(J667=0,"",MAX($I$616:I666)+1)</f>
        <v/>
      </c>
      <c r="J667" s="309">
        <f t="shared" si="111"/>
        <v>0</v>
      </c>
      <c r="AB667" s="195">
        <v>50</v>
      </c>
      <c r="AC667" s="427" t="str">
        <f>IF(AD667=0,"",MAX($AC$616:AC666)+1)</f>
        <v/>
      </c>
      <c r="AD667" s="309">
        <f t="shared" si="112"/>
        <v>0</v>
      </c>
    </row>
    <row r="668" spans="8:30" ht="14.1" customHeight="1">
      <c r="H668" s="195">
        <v>51</v>
      </c>
      <c r="I668" s="427" t="str">
        <f>IF(J668=0,"",MAX($I$616:I667)+1)</f>
        <v/>
      </c>
      <c r="J668" s="309">
        <f t="shared" si="111"/>
        <v>0</v>
      </c>
      <c r="AB668" s="195">
        <v>51</v>
      </c>
      <c r="AC668" s="427" t="str">
        <f>IF(AD668=0,"",MAX($AC$616:AC667)+1)</f>
        <v/>
      </c>
      <c r="AD668" s="309">
        <f t="shared" si="112"/>
        <v>0</v>
      </c>
    </row>
    <row r="669" spans="8:30" ht="14.1" customHeight="1">
      <c r="H669" s="195">
        <v>52</v>
      </c>
      <c r="I669" s="427" t="str">
        <f>IF(J669=0,"",MAX($I$616:I668)+1)</f>
        <v/>
      </c>
      <c r="J669" s="309">
        <f t="shared" si="111"/>
        <v>0</v>
      </c>
      <c r="AB669" s="195">
        <v>52</v>
      </c>
      <c r="AC669" s="427" t="str">
        <f>IF(AD669=0,"",MAX($AC$616:AC668)+1)</f>
        <v/>
      </c>
      <c r="AD669" s="309">
        <f t="shared" si="112"/>
        <v>0</v>
      </c>
    </row>
    <row r="670" spans="8:30" ht="14.1" customHeight="1">
      <c r="H670" s="195">
        <v>53</v>
      </c>
      <c r="I670" s="427" t="str">
        <f>IF(J670=0,"",MAX($I$616:I669)+1)</f>
        <v/>
      </c>
      <c r="J670" s="309">
        <f t="shared" si="111"/>
        <v>0</v>
      </c>
      <c r="AB670" s="195">
        <v>53</v>
      </c>
      <c r="AC670" s="427" t="str">
        <f>IF(AD670=0,"",MAX($AC$616:AC669)+1)</f>
        <v/>
      </c>
      <c r="AD670" s="309">
        <f t="shared" si="112"/>
        <v>0</v>
      </c>
    </row>
    <row r="671" spans="8:30" ht="14.1" customHeight="1">
      <c r="H671" s="195">
        <v>54</v>
      </c>
      <c r="I671" s="427" t="str">
        <f>IF(J671=0,"",MAX($I$616:I670)+1)</f>
        <v/>
      </c>
      <c r="J671" s="309">
        <f t="shared" si="111"/>
        <v>0</v>
      </c>
      <c r="AB671" s="195">
        <v>54</v>
      </c>
      <c r="AC671" s="427" t="str">
        <f>IF(AD671=0,"",MAX($AC$616:AC670)+1)</f>
        <v/>
      </c>
      <c r="AD671" s="309">
        <f t="shared" si="112"/>
        <v>0</v>
      </c>
    </row>
    <row r="672" spans="8:30" ht="14.1" customHeight="1">
      <c r="H672" s="195">
        <v>55</v>
      </c>
      <c r="I672" s="427" t="str">
        <f>IF(J672=0,"",MAX($I$616:I671)+1)</f>
        <v/>
      </c>
      <c r="J672" s="309">
        <f t="shared" si="111"/>
        <v>0</v>
      </c>
      <c r="AB672" s="195">
        <v>55</v>
      </c>
      <c r="AC672" s="427" t="str">
        <f>IF(AD672=0,"",MAX($AC$616:AC671)+1)</f>
        <v/>
      </c>
      <c r="AD672" s="309">
        <f t="shared" si="112"/>
        <v>0</v>
      </c>
    </row>
    <row r="673" spans="2:30" ht="14.1" customHeight="1">
      <c r="H673" s="195">
        <v>56</v>
      </c>
      <c r="I673" s="427" t="str">
        <f>IF(J673=0,"",MAX($I$616:I672)+1)</f>
        <v/>
      </c>
      <c r="J673" s="309">
        <f t="shared" si="111"/>
        <v>0</v>
      </c>
      <c r="AB673" s="195">
        <v>56</v>
      </c>
      <c r="AC673" s="427" t="str">
        <f>IF(AD673=0,"",MAX($AC$616:AC672)+1)</f>
        <v/>
      </c>
      <c r="AD673" s="309">
        <f t="shared" si="112"/>
        <v>0</v>
      </c>
    </row>
    <row r="674" spans="2:30" ht="14.1" customHeight="1">
      <c r="H674" s="195">
        <v>57</v>
      </c>
      <c r="I674" s="427" t="str">
        <f>IF(J674=0,"",MAX($I$616:I673)+1)</f>
        <v/>
      </c>
      <c r="J674" s="309">
        <f t="shared" si="111"/>
        <v>0</v>
      </c>
      <c r="AB674" s="195">
        <v>57</v>
      </c>
      <c r="AC674" s="427" t="str">
        <f>IF(AD674=0,"",MAX($AC$616:AC673)+1)</f>
        <v/>
      </c>
      <c r="AD674" s="309">
        <f t="shared" si="112"/>
        <v>0</v>
      </c>
    </row>
    <row r="675" spans="2:30" ht="14.1" customHeight="1">
      <c r="H675" s="195">
        <v>58</v>
      </c>
      <c r="I675" s="427" t="str">
        <f>IF(J675=0,"",MAX($I$616:I674)+1)</f>
        <v/>
      </c>
      <c r="J675" s="309">
        <f t="shared" si="111"/>
        <v>0</v>
      </c>
      <c r="AB675" s="195">
        <v>58</v>
      </c>
      <c r="AC675" s="427" t="str">
        <f>IF(AD675=0,"",MAX($AC$616:AC674)+1)</f>
        <v/>
      </c>
      <c r="AD675" s="309">
        <f t="shared" si="112"/>
        <v>0</v>
      </c>
    </row>
    <row r="676" spans="2:30" ht="14.1" customHeight="1">
      <c r="H676" s="195">
        <v>59</v>
      </c>
      <c r="I676" s="427" t="str">
        <f>IF(J676=0,"",MAX($I$616:I675)+1)</f>
        <v/>
      </c>
      <c r="J676" s="309">
        <f t="shared" si="111"/>
        <v>0</v>
      </c>
      <c r="AB676" s="195">
        <v>59</v>
      </c>
      <c r="AC676" s="427" t="str">
        <f>IF(AD676=0,"",MAX($AC$616:AC675)+1)</f>
        <v/>
      </c>
      <c r="AD676" s="309">
        <f t="shared" si="112"/>
        <v>0</v>
      </c>
    </row>
    <row r="677" spans="2:30" ht="14.1" customHeight="1" thickBot="1">
      <c r="H677" s="430">
        <v>60</v>
      </c>
      <c r="I677" s="429" t="str">
        <f>IF(J677=0,"",MAX($I$616:I676)+1)</f>
        <v/>
      </c>
      <c r="J677" s="431">
        <f t="shared" si="111"/>
        <v>0</v>
      </c>
      <c r="AB677" s="430">
        <v>60</v>
      </c>
      <c r="AC677" s="429" t="str">
        <f>IF(AD677=0,"",MAX($AC$616:AC676)+1)</f>
        <v/>
      </c>
      <c r="AD677" s="431">
        <f t="shared" si="112"/>
        <v>0</v>
      </c>
    </row>
    <row r="679" spans="2:30" ht="14.1" customHeight="1">
      <c r="B679" s="349"/>
      <c r="C679" s="349"/>
      <c r="D679" s="349"/>
      <c r="E679" s="349"/>
      <c r="F679" s="349"/>
      <c r="G679" s="349"/>
      <c r="H679" s="349"/>
      <c r="V679" s="349"/>
      <c r="W679" s="349"/>
      <c r="X679" s="349"/>
      <c r="Y679" s="349"/>
      <c r="Z679" s="349"/>
      <c r="AA679" s="349"/>
      <c r="AB679" s="349"/>
    </row>
    <row r="680" spans="2:30" ht="14.1" customHeight="1">
      <c r="B680" s="349"/>
      <c r="C680" s="349"/>
      <c r="D680" s="349"/>
      <c r="E680" s="423"/>
      <c r="F680" s="423"/>
      <c r="G680" s="423"/>
      <c r="H680" s="423"/>
      <c r="V680" s="349"/>
      <c r="W680" s="349"/>
      <c r="X680" s="349"/>
      <c r="Y680" s="423"/>
      <c r="Z680" s="423"/>
      <c r="AA680" s="423"/>
      <c r="AB680" s="423"/>
    </row>
    <row r="681" spans="2:30" ht="14.1" customHeight="1">
      <c r="B681" s="349"/>
      <c r="C681" s="349"/>
      <c r="D681" s="349"/>
      <c r="E681" s="423"/>
      <c r="F681" s="423"/>
      <c r="G681" s="423"/>
      <c r="H681" s="423"/>
      <c r="V681" s="349"/>
      <c r="W681" s="349"/>
      <c r="X681" s="349"/>
      <c r="Y681" s="423"/>
      <c r="Z681" s="423"/>
      <c r="AA681" s="423"/>
      <c r="AB681" s="423"/>
    </row>
    <row r="682" spans="2:30" ht="14.1" customHeight="1">
      <c r="B682" s="349"/>
      <c r="C682" s="349"/>
      <c r="D682" s="349"/>
      <c r="E682" s="424"/>
      <c r="F682" s="425"/>
      <c r="G682" s="424"/>
      <c r="H682" s="426"/>
      <c r="V682" s="349"/>
      <c r="W682" s="349"/>
      <c r="X682" s="349"/>
      <c r="Y682" s="424"/>
      <c r="Z682" s="425"/>
      <c r="AA682" s="424"/>
      <c r="AB682" s="426"/>
    </row>
    <row r="683" spans="2:30" ht="14.1" customHeight="1">
      <c r="B683" s="349"/>
      <c r="C683" s="349"/>
      <c r="D683" s="349"/>
      <c r="E683" s="424"/>
      <c r="F683" s="425"/>
      <c r="G683" s="424"/>
      <c r="H683" s="426"/>
      <c r="V683" s="349"/>
      <c r="W683" s="349"/>
      <c r="X683" s="349"/>
      <c r="Y683" s="424"/>
      <c r="Z683" s="425"/>
      <c r="AA683" s="424"/>
      <c r="AB683" s="426"/>
    </row>
    <row r="684" spans="2:30" ht="14.1" customHeight="1">
      <c r="B684" s="349"/>
      <c r="C684" s="349"/>
      <c r="D684" s="349"/>
      <c r="E684" s="424"/>
      <c r="F684" s="425"/>
      <c r="G684" s="424"/>
      <c r="H684" s="426"/>
      <c r="V684" s="349"/>
      <c r="W684" s="349"/>
      <c r="X684" s="349"/>
      <c r="Y684" s="424"/>
      <c r="Z684" s="425"/>
      <c r="AA684" s="424"/>
      <c r="AB684" s="426"/>
    </row>
    <row r="685" spans="2:30" ht="14.1" customHeight="1">
      <c r="B685" s="349"/>
      <c r="C685" s="349"/>
      <c r="D685" s="349"/>
      <c r="E685" s="424"/>
      <c r="F685" s="425"/>
      <c r="G685" s="424"/>
      <c r="H685" s="425"/>
      <c r="V685" s="349"/>
      <c r="W685" s="349"/>
      <c r="X685" s="349"/>
      <c r="Y685" s="424"/>
      <c r="Z685" s="425"/>
      <c r="AA685" s="424"/>
      <c r="AB685" s="425"/>
    </row>
    <row r="686" spans="2:30" ht="14.1" customHeight="1">
      <c r="B686" s="349"/>
      <c r="C686" s="349"/>
      <c r="D686" s="349"/>
      <c r="E686" s="424"/>
      <c r="F686" s="425"/>
      <c r="G686" s="424"/>
      <c r="H686" s="425"/>
      <c r="V686" s="349"/>
      <c r="W686" s="349"/>
      <c r="X686" s="349"/>
      <c r="Y686" s="424"/>
      <c r="Z686" s="425"/>
      <c r="AA686" s="424"/>
      <c r="AB686" s="425"/>
    </row>
    <row r="687" spans="2:30" ht="14.1" customHeight="1">
      <c r="B687" s="349"/>
      <c r="C687" s="349"/>
      <c r="D687" s="349"/>
      <c r="E687" s="424"/>
      <c r="F687" s="426"/>
      <c r="G687" s="424"/>
      <c r="H687" s="425"/>
      <c r="V687" s="349"/>
      <c r="W687" s="349"/>
      <c r="X687" s="349"/>
      <c r="Y687" s="424"/>
      <c r="Z687" s="426"/>
      <c r="AA687" s="424"/>
      <c r="AB687" s="425"/>
    </row>
    <row r="688" spans="2:30" ht="14.1" customHeight="1">
      <c r="B688" s="349"/>
      <c r="C688" s="349"/>
      <c r="D688" s="349"/>
      <c r="E688" s="424"/>
      <c r="F688" s="426"/>
      <c r="G688" s="424"/>
      <c r="H688" s="425"/>
      <c r="V688" s="349"/>
      <c r="W688" s="349"/>
      <c r="X688" s="349"/>
      <c r="Y688" s="424"/>
      <c r="Z688" s="426"/>
      <c r="AA688" s="424"/>
      <c r="AB688" s="425"/>
    </row>
    <row r="689" spans="2:28" ht="14.1" customHeight="1">
      <c r="B689" s="349"/>
      <c r="C689" s="349"/>
      <c r="D689" s="349"/>
      <c r="E689" s="424"/>
      <c r="F689" s="426"/>
      <c r="G689" s="424"/>
      <c r="H689" s="425"/>
      <c r="V689" s="349"/>
      <c r="W689" s="349"/>
      <c r="X689" s="349"/>
      <c r="Y689" s="424"/>
      <c r="Z689" s="426"/>
      <c r="AA689" s="424"/>
      <c r="AB689" s="425"/>
    </row>
    <row r="690" spans="2:28" ht="14.1" customHeight="1">
      <c r="B690" s="349"/>
      <c r="C690" s="349"/>
      <c r="D690" s="349"/>
      <c r="E690" s="424"/>
      <c r="F690" s="426"/>
      <c r="G690" s="424"/>
      <c r="H690" s="425"/>
      <c r="V690" s="349"/>
      <c r="W690" s="349"/>
      <c r="X690" s="349"/>
      <c r="Y690" s="424"/>
      <c r="Z690" s="426"/>
      <c r="AA690" s="424"/>
      <c r="AB690" s="425"/>
    </row>
    <row r="691" spans="2:28" ht="14.1" customHeight="1">
      <c r="B691" s="349"/>
      <c r="C691" s="349"/>
      <c r="D691" s="349"/>
      <c r="E691" s="424"/>
      <c r="F691" s="426"/>
      <c r="G691" s="424"/>
      <c r="H691" s="425"/>
      <c r="V691" s="349"/>
      <c r="W691" s="349"/>
      <c r="X691" s="349"/>
      <c r="Y691" s="424"/>
      <c r="Z691" s="426"/>
      <c r="AA691" s="424"/>
      <c r="AB691" s="425"/>
    </row>
    <row r="692" spans="2:28" ht="14.1" customHeight="1">
      <c r="B692" s="349"/>
      <c r="C692" s="349"/>
      <c r="D692" s="349"/>
      <c r="E692" s="424"/>
      <c r="F692" s="426"/>
      <c r="G692" s="424"/>
      <c r="H692" s="425"/>
      <c r="V692" s="349"/>
      <c r="W692" s="349"/>
      <c r="X692" s="349"/>
      <c r="Y692" s="424"/>
      <c r="Z692" s="426"/>
      <c r="AA692" s="424"/>
      <c r="AB692" s="425"/>
    </row>
  </sheetData>
  <mergeCells count="325">
    <mergeCell ref="H616:H617"/>
    <mergeCell ref="I616:J616"/>
    <mergeCell ref="I617:J617"/>
    <mergeCell ref="U1:AE1"/>
    <mergeCell ref="D424:D425"/>
    <mergeCell ref="H424:H425"/>
    <mergeCell ref="D488:D489"/>
    <mergeCell ref="H488:H489"/>
    <mergeCell ref="D552:D553"/>
    <mergeCell ref="H552:H553"/>
    <mergeCell ref="D334:D335"/>
    <mergeCell ref="E334:F334"/>
    <mergeCell ref="G334:H334"/>
    <mergeCell ref="I334:J334"/>
    <mergeCell ref="E246:F246"/>
    <mergeCell ref="D378:D380"/>
    <mergeCell ref="E378:H378"/>
    <mergeCell ref="I378:J378"/>
    <mergeCell ref="E379:F380"/>
    <mergeCell ref="G379:H380"/>
    <mergeCell ref="I379:J380"/>
    <mergeCell ref="W7:X7"/>
    <mergeCell ref="W8:X8"/>
    <mergeCell ref="W9:X9"/>
    <mergeCell ref="AH34:AI34"/>
    <mergeCell ref="AK34:AL34"/>
    <mergeCell ref="AH10:AI10"/>
    <mergeCell ref="AK10:AL10"/>
    <mergeCell ref="I246:J246"/>
    <mergeCell ref="D290:D291"/>
    <mergeCell ref="E290:F290"/>
    <mergeCell ref="G290:H290"/>
    <mergeCell ref="I290:J290"/>
    <mergeCell ref="Y14:AA14"/>
    <mergeCell ref="AB14:AD14"/>
    <mergeCell ref="W18:X18"/>
    <mergeCell ref="Y18:AA18"/>
    <mergeCell ref="AB18:AD18"/>
    <mergeCell ref="AH25:AI25"/>
    <mergeCell ref="W22:X23"/>
    <mergeCell ref="Y22:AA22"/>
    <mergeCell ref="AB22:AD22"/>
    <mergeCell ref="AH22:AI22"/>
    <mergeCell ref="AK22:AL22"/>
    <mergeCell ref="Y23:AA23"/>
    <mergeCell ref="AB23:AD23"/>
    <mergeCell ref="W19:X19"/>
    <mergeCell ref="W20:X20"/>
    <mergeCell ref="AH3:AI3"/>
    <mergeCell ref="AK3:AL3"/>
    <mergeCell ref="W4:X4"/>
    <mergeCell ref="Y4:AA4"/>
    <mergeCell ref="AB4:AD4"/>
    <mergeCell ref="AF1:AH1"/>
    <mergeCell ref="AI1:AM1"/>
    <mergeCell ref="AK21:AL21"/>
    <mergeCell ref="AK25:AL25"/>
    <mergeCell ref="W5:X5"/>
    <mergeCell ref="Y5:AA5"/>
    <mergeCell ref="AB5:AD5"/>
    <mergeCell ref="W6:X6"/>
    <mergeCell ref="Y6:AA6"/>
    <mergeCell ref="AB6:AD6"/>
    <mergeCell ref="W3:X3"/>
    <mergeCell ref="Y3:AA3"/>
    <mergeCell ref="AB3:AD3"/>
    <mergeCell ref="W12:X13"/>
    <mergeCell ref="Y12:AA12"/>
    <mergeCell ref="AB12:AD12"/>
    <mergeCell ref="Y13:AA13"/>
    <mergeCell ref="AB13:AD13"/>
    <mergeCell ref="W14:X14"/>
    <mergeCell ref="Y9:AA9"/>
    <mergeCell ref="AB9:AD9"/>
    <mergeCell ref="W10:X11"/>
    <mergeCell ref="Y10:AA10"/>
    <mergeCell ref="AB10:AD10"/>
    <mergeCell ref="Y11:AA11"/>
    <mergeCell ref="AB11:AD11"/>
    <mergeCell ref="W17:X17"/>
    <mergeCell ref="Y17:AA17"/>
    <mergeCell ref="AB17:AD17"/>
    <mergeCell ref="W15:X15"/>
    <mergeCell ref="Y15:AA15"/>
    <mergeCell ref="AB15:AD15"/>
    <mergeCell ref="W16:X16"/>
    <mergeCell ref="Y16:AA16"/>
    <mergeCell ref="AB16:AD16"/>
    <mergeCell ref="W21:X21"/>
    <mergeCell ref="Y21:AA21"/>
    <mergeCell ref="AB21:AD21"/>
    <mergeCell ref="AH21:AI21"/>
    <mergeCell ref="W26:X26"/>
    <mergeCell ref="Y26:AA26"/>
    <mergeCell ref="AB26:AD26"/>
    <mergeCell ref="W27:X27"/>
    <mergeCell ref="Y27:AA27"/>
    <mergeCell ref="AB27:AD27"/>
    <mergeCell ref="W24:X25"/>
    <mergeCell ref="Y24:AA24"/>
    <mergeCell ref="AB24:AD24"/>
    <mergeCell ref="Y25:AA25"/>
    <mergeCell ref="AB25:AD25"/>
    <mergeCell ref="Y30:AA30"/>
    <mergeCell ref="AB30:AD30"/>
    <mergeCell ref="W31:X31"/>
    <mergeCell ref="W32:X32"/>
    <mergeCell ref="AI32:AL32"/>
    <mergeCell ref="W28:X28"/>
    <mergeCell ref="Y28:AA28"/>
    <mergeCell ref="AB28:AD28"/>
    <mergeCell ref="W29:X29"/>
    <mergeCell ref="Y29:AA29"/>
    <mergeCell ref="AB29:AD29"/>
    <mergeCell ref="AI39:AL39"/>
    <mergeCell ref="X43:X45"/>
    <mergeCell ref="AA43:AA45"/>
    <mergeCell ref="X47:X49"/>
    <mergeCell ref="AA47:AA49"/>
    <mergeCell ref="X51:X53"/>
    <mergeCell ref="AA51:AA53"/>
    <mergeCell ref="W36:X37"/>
    <mergeCell ref="Y36:AA36"/>
    <mergeCell ref="AB36:AD36"/>
    <mergeCell ref="Y37:AA37"/>
    <mergeCell ref="AB37:AD37"/>
    <mergeCell ref="W38:X38"/>
    <mergeCell ref="Y38:AA38"/>
    <mergeCell ref="AB38:AD38"/>
    <mergeCell ref="AC70:AD70"/>
    <mergeCell ref="X114:X115"/>
    <mergeCell ref="Y114:Z114"/>
    <mergeCell ref="AA114:AB114"/>
    <mergeCell ref="AC114:AD114"/>
    <mergeCell ref="X55:X57"/>
    <mergeCell ref="AA55:AA57"/>
    <mergeCell ref="X59:X61"/>
    <mergeCell ref="AA59:AA61"/>
    <mergeCell ref="X63:X65"/>
    <mergeCell ref="AA63:AA65"/>
    <mergeCell ref="AC290:AD290"/>
    <mergeCell ref="X158:X159"/>
    <mergeCell ref="Y158:Z158"/>
    <mergeCell ref="AA158:AB158"/>
    <mergeCell ref="AC158:AD158"/>
    <mergeCell ref="X202:X203"/>
    <mergeCell ref="Y202:Z202"/>
    <mergeCell ref="AA202:AB202"/>
    <mergeCell ref="AC202:AD202"/>
    <mergeCell ref="C4:D4"/>
    <mergeCell ref="E4:G4"/>
    <mergeCell ref="H4:J4"/>
    <mergeCell ref="C5:D5"/>
    <mergeCell ref="E5:G5"/>
    <mergeCell ref="H5:J5"/>
    <mergeCell ref="L1:N1"/>
    <mergeCell ref="O1:S1"/>
    <mergeCell ref="C3:D3"/>
    <mergeCell ref="E3:G3"/>
    <mergeCell ref="H3:J3"/>
    <mergeCell ref="N3:O3"/>
    <mergeCell ref="Q3:R3"/>
    <mergeCell ref="C10:D11"/>
    <mergeCell ref="E10:G10"/>
    <mergeCell ref="H10:J10"/>
    <mergeCell ref="N10:O10"/>
    <mergeCell ref="Q10:R10"/>
    <mergeCell ref="E11:G11"/>
    <mergeCell ref="H11:J11"/>
    <mergeCell ref="C6:D6"/>
    <mergeCell ref="E6:G6"/>
    <mergeCell ref="H6:J6"/>
    <mergeCell ref="C7:D7"/>
    <mergeCell ref="C8:D8"/>
    <mergeCell ref="C9:D9"/>
    <mergeCell ref="E9:G9"/>
    <mergeCell ref="H9:J9"/>
    <mergeCell ref="C15:D15"/>
    <mergeCell ref="E15:G15"/>
    <mergeCell ref="H15:J15"/>
    <mergeCell ref="C16:D16"/>
    <mergeCell ref="E16:G16"/>
    <mergeCell ref="H16:J16"/>
    <mergeCell ref="C12:D13"/>
    <mergeCell ref="E12:G12"/>
    <mergeCell ref="H12:J12"/>
    <mergeCell ref="E13:G13"/>
    <mergeCell ref="H13:J13"/>
    <mergeCell ref="C14:D14"/>
    <mergeCell ref="E14:G14"/>
    <mergeCell ref="H14:J14"/>
    <mergeCell ref="C19:D19"/>
    <mergeCell ref="C20:D20"/>
    <mergeCell ref="C21:D21"/>
    <mergeCell ref="E21:G21"/>
    <mergeCell ref="H21:J21"/>
    <mergeCell ref="N20:O20"/>
    <mergeCell ref="C17:D17"/>
    <mergeCell ref="E17:G17"/>
    <mergeCell ref="H17:J17"/>
    <mergeCell ref="C18:D18"/>
    <mergeCell ref="E18:G18"/>
    <mergeCell ref="H18:J18"/>
    <mergeCell ref="N21:O21"/>
    <mergeCell ref="C24:D25"/>
    <mergeCell ref="E24:G24"/>
    <mergeCell ref="H24:J24"/>
    <mergeCell ref="E25:G25"/>
    <mergeCell ref="H25:J25"/>
    <mergeCell ref="N25:O25"/>
    <mergeCell ref="Q20:R20"/>
    <mergeCell ref="C22:D23"/>
    <mergeCell ref="E22:G22"/>
    <mergeCell ref="H22:J22"/>
    <mergeCell ref="E23:G23"/>
    <mergeCell ref="H23:J23"/>
    <mergeCell ref="N22:O22"/>
    <mergeCell ref="Q21:R21"/>
    <mergeCell ref="Q22:R22"/>
    <mergeCell ref="C28:D28"/>
    <mergeCell ref="E28:G28"/>
    <mergeCell ref="H28:J28"/>
    <mergeCell ref="C29:D29"/>
    <mergeCell ref="E29:G29"/>
    <mergeCell ref="H29:J29"/>
    <mergeCell ref="C26:D26"/>
    <mergeCell ref="E26:G26"/>
    <mergeCell ref="H26:J26"/>
    <mergeCell ref="C27:D27"/>
    <mergeCell ref="E27:G27"/>
    <mergeCell ref="H27:J27"/>
    <mergeCell ref="C33:D33"/>
    <mergeCell ref="E33:G33"/>
    <mergeCell ref="H33:J33"/>
    <mergeCell ref="C34:D35"/>
    <mergeCell ref="E34:G34"/>
    <mergeCell ref="H34:J34"/>
    <mergeCell ref="E35:G35"/>
    <mergeCell ref="H35:J35"/>
    <mergeCell ref="C30:D30"/>
    <mergeCell ref="E30:G30"/>
    <mergeCell ref="H30:J30"/>
    <mergeCell ref="C31:D31"/>
    <mergeCell ref="C32:D32"/>
    <mergeCell ref="C38:D38"/>
    <mergeCell ref="E38:G38"/>
    <mergeCell ref="H38:J38"/>
    <mergeCell ref="O39:R39"/>
    <mergeCell ref="D43:D45"/>
    <mergeCell ref="G43:G45"/>
    <mergeCell ref="C36:D37"/>
    <mergeCell ref="E36:G36"/>
    <mergeCell ref="H36:J36"/>
    <mergeCell ref="E37:G37"/>
    <mergeCell ref="H37:J37"/>
    <mergeCell ref="D59:D61"/>
    <mergeCell ref="G59:G61"/>
    <mergeCell ref="D63:D65"/>
    <mergeCell ref="G63:G65"/>
    <mergeCell ref="D70:D71"/>
    <mergeCell ref="E70:F70"/>
    <mergeCell ref="G70:H70"/>
    <mergeCell ref="D47:D49"/>
    <mergeCell ref="G47:G49"/>
    <mergeCell ref="D51:D53"/>
    <mergeCell ref="G51:G53"/>
    <mergeCell ref="D55:D57"/>
    <mergeCell ref="G55:G57"/>
    <mergeCell ref="I70:J70"/>
    <mergeCell ref="D114:D115"/>
    <mergeCell ref="E114:F114"/>
    <mergeCell ref="G114:H114"/>
    <mergeCell ref="I114:J114"/>
    <mergeCell ref="D158:D159"/>
    <mergeCell ref="E158:F158"/>
    <mergeCell ref="G158:H158"/>
    <mergeCell ref="I158:J158"/>
    <mergeCell ref="X552:X553"/>
    <mergeCell ref="AB552:AB553"/>
    <mergeCell ref="AB616:AB617"/>
    <mergeCell ref="AC616:AD616"/>
    <mergeCell ref="AC617:AD617"/>
    <mergeCell ref="D202:D203"/>
    <mergeCell ref="E202:F202"/>
    <mergeCell ref="G202:H202"/>
    <mergeCell ref="I202:J202"/>
    <mergeCell ref="D246:D247"/>
    <mergeCell ref="G246:H246"/>
    <mergeCell ref="AA334:AB334"/>
    <mergeCell ref="AC334:AD334"/>
    <mergeCell ref="X378:X380"/>
    <mergeCell ref="Y378:AB378"/>
    <mergeCell ref="AC378:AD378"/>
    <mergeCell ref="Y379:Z380"/>
    <mergeCell ref="AA379:AB380"/>
    <mergeCell ref="AC379:AD380"/>
    <mergeCell ref="X246:X247"/>
    <mergeCell ref="Y246:Z246"/>
    <mergeCell ref="AA246:AB246"/>
    <mergeCell ref="AC246:AD246"/>
    <mergeCell ref="X290:X291"/>
    <mergeCell ref="O32:R32"/>
    <mergeCell ref="Q25:R25"/>
    <mergeCell ref="X424:X425"/>
    <mergeCell ref="AB424:AB425"/>
    <mergeCell ref="X488:X489"/>
    <mergeCell ref="AB488:AB489"/>
    <mergeCell ref="N34:O34"/>
    <mergeCell ref="Q34:R34"/>
    <mergeCell ref="X334:X335"/>
    <mergeCell ref="Y334:Z334"/>
    <mergeCell ref="Y290:Z290"/>
    <mergeCell ref="AA290:AB290"/>
    <mergeCell ref="X70:X71"/>
    <mergeCell ref="Y70:Z70"/>
    <mergeCell ref="AA70:AB70"/>
    <mergeCell ref="W33:X33"/>
    <mergeCell ref="Y33:AA33"/>
    <mergeCell ref="AB33:AD33"/>
    <mergeCell ref="W34:X35"/>
    <mergeCell ref="Y34:AA34"/>
    <mergeCell ref="AB34:AD34"/>
    <mergeCell ref="Y35:AA35"/>
    <mergeCell ref="AB35:AD35"/>
    <mergeCell ref="W30:X30"/>
  </mergeCells>
  <phoneticPr fontId="2"/>
  <dataValidations count="5">
    <dataValidation type="list" allowBlank="1" showInputMessage="1" showErrorMessage="1" sqref="E10:J10 Y34:AD34 E22:J22 E34:J34 Y10:AD10 Y22:AD22">
      <formula1>"As,Co,As+Co"</formula1>
    </dataValidation>
    <dataValidation type="list" allowBlank="1" showInputMessage="1" showErrorMessage="1" sqref="H18 Y30:AB30 E18 E6:J6 E30:H30 AB18 Y18 Y6:AD6">
      <formula1>"昼間施工,夜間施工"</formula1>
    </dataValidation>
    <dataValidation type="list" allowBlank="1" showInputMessage="1" showErrorMessage="1" sqref="H17 Y29:AB29 E17 E5:J5 E29:H29 AB17 Y17 Y5:AD5">
      <formula1>"車 道,歩 道"</formula1>
    </dataValidation>
    <dataValidation type="list" allowBlank="1" showInputMessage="1" showErrorMessage="1" sqref="Y24:AD24 Y36:AD36 E12:J12 E24:J24 E36:J36 Y12:AD12">
      <formula1>"発生土（再使用）"</formula1>
    </dataValidation>
    <dataValidation type="list" allowBlank="1" showInputMessage="1" showErrorMessage="1" sqref="Q22:Q23 R23">
      <formula1>"As（車道）＋As（歩道）,As（車道）＋Co,As（歩道）＋Co,全種"</formula1>
    </dataValidation>
  </dataValidations>
  <printOptions horizontalCentered="1"/>
  <pageMargins left="0.39370078740157483" right="0.39370078740157483" top="0.78740157480314965" bottom="0.39370078740157483" header="0.51181102362204722" footer="0.51181102362204722"/>
  <pageSetup paperSize="9" scale="89" orientation="landscape" r:id="rId1"/>
  <headerFooter alignWithMargins="0"/>
  <colBreaks count="1" manualBreakCount="1">
    <brk id="20" max="38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D56"/>
  <sheetViews>
    <sheetView showGridLines="0" showZeros="0" view="pageBreakPreview" zoomScaleNormal="70" zoomScaleSheetLayoutView="100" workbookViewId="0">
      <selection activeCell="A2" sqref="A2"/>
    </sheetView>
  </sheetViews>
  <sheetFormatPr defaultColWidth="0" defaultRowHeight="11.1" customHeight="1"/>
  <cols>
    <col min="1" max="3" width="2.109375" style="2" customWidth="1"/>
    <col min="4" max="4" width="8.6640625" style="2" customWidth="1"/>
    <col min="5" max="5" width="2.6640625" style="2" customWidth="1"/>
    <col min="6" max="6" width="8.6640625" style="2" customWidth="1"/>
    <col min="7" max="7" width="6.109375" style="2" customWidth="1"/>
    <col min="8" max="8" width="8.6640625" style="2" customWidth="1"/>
    <col min="9" max="11" width="2.6640625" style="2" customWidth="1"/>
    <col min="12" max="12" width="12.6640625" style="3" customWidth="1"/>
    <col min="13" max="14" width="2.109375" style="3" customWidth="1"/>
    <col min="15" max="15" width="6.6640625" style="3" customWidth="1"/>
    <col min="16" max="18" width="2.109375" style="3" customWidth="1"/>
    <col min="19" max="19" width="6.6640625" style="31" customWidth="1"/>
    <col min="20" max="22" width="2.109375" style="3" customWidth="1"/>
    <col min="23" max="23" width="6.6640625" style="31" customWidth="1"/>
    <col min="24" max="26" width="2.109375" style="3" customWidth="1"/>
    <col min="27" max="27" width="6.6640625" style="31" customWidth="1"/>
    <col min="28" max="29" width="2.109375" style="3" customWidth="1"/>
    <col min="30" max="30" width="8.6640625" style="31" customWidth="1"/>
    <col min="31" max="31" width="2.6640625" style="2" customWidth="1"/>
    <col min="32" max="16384" width="0" style="2" hidden="1"/>
  </cols>
  <sheetData>
    <row r="1" spans="1:30" ht="25.2" customHeight="1">
      <c r="A1" s="1" t="s">
        <v>704</v>
      </c>
      <c r="L1" s="31"/>
      <c r="M1" s="2"/>
      <c r="O1" s="2249" t="s">
        <v>157</v>
      </c>
      <c r="P1" s="2249"/>
      <c r="Q1" s="2249"/>
      <c r="R1" s="2249"/>
      <c r="S1" s="2249"/>
      <c r="T1" s="2191" t="str">
        <f>表紙!C2</f>
        <v>東白川特2高層配水池揚水管取替工事</v>
      </c>
      <c r="U1" s="2191"/>
      <c r="V1" s="2191"/>
      <c r="W1" s="2191"/>
      <c r="X1" s="2191"/>
      <c r="Y1" s="2191"/>
      <c r="Z1" s="2191"/>
      <c r="AA1" s="2191"/>
      <c r="AB1" s="2191"/>
      <c r="AC1" s="2191"/>
      <c r="AD1" s="2191"/>
    </row>
    <row r="2" spans="1:30" ht="11.1" customHeight="1">
      <c r="A2" s="1"/>
      <c r="B2" s="2" t="s">
        <v>235</v>
      </c>
      <c r="L2" s="31"/>
      <c r="M2" s="2"/>
      <c r="O2" s="149"/>
      <c r="P2" s="149"/>
      <c r="Q2" s="149"/>
      <c r="R2" s="149"/>
      <c r="S2" s="14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359"/>
    </row>
    <row r="3" spans="1:30" ht="11.1" customHeight="1" thickBot="1">
      <c r="C3" s="2" t="s">
        <v>236</v>
      </c>
      <c r="J3" s="2" t="s">
        <v>459</v>
      </c>
      <c r="U3" s="2250" t="s">
        <v>166</v>
      </c>
      <c r="V3" s="2250"/>
      <c r="W3" s="360" t="s">
        <v>438</v>
      </c>
      <c r="X3" s="40" t="s">
        <v>149</v>
      </c>
      <c r="Y3" s="40"/>
    </row>
    <row r="4" spans="1:30" ht="11.1" customHeight="1">
      <c r="D4" s="2251" t="s">
        <v>238</v>
      </c>
      <c r="E4" s="2178"/>
      <c r="F4" s="35" t="s">
        <v>1</v>
      </c>
      <c r="G4" s="35" t="s">
        <v>237</v>
      </c>
      <c r="H4" s="44"/>
      <c r="M4" s="4"/>
      <c r="O4" s="31" t="s">
        <v>279</v>
      </c>
    </row>
    <row r="5" spans="1:30" ht="11.1" customHeight="1">
      <c r="D5" s="183"/>
      <c r="E5" s="2252" t="s">
        <v>8</v>
      </c>
      <c r="F5" s="59"/>
      <c r="G5" s="144"/>
      <c r="H5" s="138">
        <f t="shared" ref="H5:H15" si="0">ROUND(F5*G5,2)</f>
        <v>0</v>
      </c>
      <c r="L5" s="3" t="s">
        <v>137</v>
      </c>
      <c r="M5" s="4"/>
      <c r="N5" s="3" t="s">
        <v>168</v>
      </c>
      <c r="O5" s="36">
        <f>IF($W$3="仮置無し",0,$H$17)</f>
        <v>0</v>
      </c>
      <c r="P5" s="3" t="s">
        <v>169</v>
      </c>
      <c r="S5" s="36"/>
      <c r="AC5" s="3" t="s">
        <v>170</v>
      </c>
      <c r="AD5" s="39">
        <f>O5</f>
        <v>0</v>
      </c>
    </row>
    <row r="6" spans="1:30" ht="11.1" customHeight="1">
      <c r="D6" s="379"/>
      <c r="E6" s="2253"/>
      <c r="F6" s="380"/>
      <c r="G6" s="381"/>
      <c r="H6" s="139">
        <f t="shared" si="0"/>
        <v>0</v>
      </c>
      <c r="M6" s="4"/>
      <c r="O6" s="31" t="s">
        <v>280</v>
      </c>
    </row>
    <row r="7" spans="1:30" ht="11.1" customHeight="1">
      <c r="D7" s="379"/>
      <c r="E7" s="2253"/>
      <c r="F7" s="380"/>
      <c r="G7" s="381"/>
      <c r="H7" s="139">
        <f t="shared" si="0"/>
        <v>0</v>
      </c>
      <c r="L7" s="3" t="s">
        <v>140</v>
      </c>
      <c r="M7" s="4"/>
      <c r="N7" s="3" t="s">
        <v>168</v>
      </c>
      <c r="O7" s="36">
        <f>IF($W$3="仮置無し",0,$H$30)</f>
        <v>0</v>
      </c>
      <c r="P7" s="3" t="s">
        <v>169</v>
      </c>
      <c r="S7" s="36"/>
      <c r="AC7" s="3" t="s">
        <v>170</v>
      </c>
      <c r="AD7" s="39">
        <f>O7</f>
        <v>0</v>
      </c>
    </row>
    <row r="8" spans="1:30" ht="11.1" customHeight="1">
      <c r="D8" s="379"/>
      <c r="E8" s="2253"/>
      <c r="F8" s="380"/>
      <c r="G8" s="381"/>
      <c r="H8" s="139">
        <f t="shared" si="0"/>
        <v>0</v>
      </c>
      <c r="M8" s="4"/>
      <c r="O8" s="31" t="s">
        <v>281</v>
      </c>
    </row>
    <row r="9" spans="1:30" ht="11.1" customHeight="1">
      <c r="D9" s="379"/>
      <c r="E9" s="2253"/>
      <c r="F9" s="380"/>
      <c r="G9" s="381"/>
      <c r="H9" s="139">
        <f t="shared" si="0"/>
        <v>0</v>
      </c>
      <c r="L9" s="3" t="s">
        <v>283</v>
      </c>
      <c r="M9" s="4"/>
      <c r="N9" s="3" t="s">
        <v>168</v>
      </c>
      <c r="O9" s="36">
        <f>IF($W$3="仮置無し",0,$H$43)</f>
        <v>0</v>
      </c>
      <c r="P9" s="3" t="s">
        <v>169</v>
      </c>
      <c r="S9" s="36"/>
      <c r="AC9" s="3" t="s">
        <v>170</v>
      </c>
      <c r="AD9" s="39">
        <f>O9</f>
        <v>0</v>
      </c>
    </row>
    <row r="10" spans="1:30" ht="11.1" customHeight="1">
      <c r="D10" s="379"/>
      <c r="E10" s="2253"/>
      <c r="F10" s="380"/>
      <c r="G10" s="381"/>
      <c r="H10" s="139">
        <f t="shared" si="0"/>
        <v>0</v>
      </c>
    </row>
    <row r="11" spans="1:30" ht="11.1" customHeight="1">
      <c r="D11" s="379"/>
      <c r="E11" s="2253"/>
      <c r="F11" s="380"/>
      <c r="G11" s="381"/>
      <c r="H11" s="139">
        <f t="shared" si="0"/>
        <v>0</v>
      </c>
      <c r="J11" s="2" t="s">
        <v>460</v>
      </c>
    </row>
    <row r="12" spans="1:30" ht="11.1" customHeight="1">
      <c r="D12" s="379"/>
      <c r="E12" s="2253"/>
      <c r="F12" s="380"/>
      <c r="G12" s="381"/>
      <c r="H12" s="139">
        <f t="shared" si="0"/>
        <v>0</v>
      </c>
      <c r="K12" s="2" t="s">
        <v>375</v>
      </c>
      <c r="O12" s="31" t="s">
        <v>376</v>
      </c>
      <c r="AD12" s="31" t="s">
        <v>382</v>
      </c>
    </row>
    <row r="13" spans="1:30" ht="11.1" customHeight="1">
      <c r="D13" s="184"/>
      <c r="E13" s="2253"/>
      <c r="F13" s="61"/>
      <c r="G13" s="145"/>
      <c r="H13" s="139">
        <f t="shared" si="0"/>
        <v>0</v>
      </c>
      <c r="L13" s="3" t="s">
        <v>377</v>
      </c>
      <c r="N13" s="3" t="s">
        <v>162</v>
      </c>
      <c r="O13" s="317">
        <f>SUM('試掘（舗300'!AA7,'試掘（舗300'!AD7,'試掘（舗300'!AA19,'試掘（舗300'!AD19,'試掘（舗300'!AA31,'試掘（舗300'!AD31,'試掘（舗300'!G7,'試掘（舗300'!J7,'試掘（舗300'!G19,'試掘（舗300'!J19,'試掘（舗300'!G31,'試掘（舗300'!J31)</f>
        <v>0</v>
      </c>
      <c r="P13" s="3" t="s">
        <v>163</v>
      </c>
      <c r="Q13" s="3" t="s">
        <v>383</v>
      </c>
      <c r="R13" s="2255">
        <f>ROUND(0.6*1*1.2,2)</f>
        <v>0.72</v>
      </c>
      <c r="S13" s="2255"/>
      <c r="T13" s="2255"/>
      <c r="W13" s="36"/>
      <c r="AC13" s="3" t="s">
        <v>165</v>
      </c>
      <c r="AD13" s="39">
        <f>ROUND(O13*R13,2)</f>
        <v>0</v>
      </c>
    </row>
    <row r="14" spans="1:30" ht="11.1" customHeight="1">
      <c r="D14" s="184"/>
      <c r="E14" s="2253"/>
      <c r="F14" s="61"/>
      <c r="G14" s="145"/>
      <c r="H14" s="139">
        <f t="shared" si="0"/>
        <v>0</v>
      </c>
      <c r="K14" s="2" t="s">
        <v>378</v>
      </c>
      <c r="O14" s="31" t="s">
        <v>384</v>
      </c>
      <c r="S14" s="31" t="s">
        <v>385</v>
      </c>
      <c r="W14" s="31" t="s">
        <v>386</v>
      </c>
      <c r="AA14" s="31" t="s">
        <v>387</v>
      </c>
      <c r="AD14" s="31" t="s">
        <v>388</v>
      </c>
    </row>
    <row r="15" spans="1:30" ht="11.1" customHeight="1">
      <c r="D15" s="184"/>
      <c r="E15" s="2253"/>
      <c r="F15" s="61"/>
      <c r="G15" s="145"/>
      <c r="H15" s="139">
        <f t="shared" si="0"/>
        <v>0</v>
      </c>
      <c r="L15" s="3" t="s">
        <v>379</v>
      </c>
      <c r="N15" s="3" t="s">
        <v>39</v>
      </c>
      <c r="O15" s="36">
        <f>$AD$13</f>
        <v>0</v>
      </c>
      <c r="P15" s="3" t="s">
        <v>40</v>
      </c>
      <c r="Q15" s="3" t="s">
        <v>389</v>
      </c>
      <c r="R15" s="3" t="s">
        <v>39</v>
      </c>
      <c r="S15" s="36">
        <f>$H$17</f>
        <v>0</v>
      </c>
      <c r="T15" s="3" t="s">
        <v>40</v>
      </c>
      <c r="U15" s="3" t="s">
        <v>389</v>
      </c>
      <c r="V15" s="3" t="s">
        <v>39</v>
      </c>
      <c r="W15" s="36">
        <f>$H$30</f>
        <v>0</v>
      </c>
      <c r="X15" s="3" t="s">
        <v>40</v>
      </c>
      <c r="Y15" s="3" t="s">
        <v>389</v>
      </c>
      <c r="Z15" s="3" t="s">
        <v>39</v>
      </c>
      <c r="AA15" s="36">
        <f>$H$43</f>
        <v>0</v>
      </c>
      <c r="AB15" s="3" t="s">
        <v>40</v>
      </c>
      <c r="AC15" s="3" t="s">
        <v>390</v>
      </c>
      <c r="AD15" s="39">
        <f>O15-S15-W15-AA15</f>
        <v>0</v>
      </c>
    </row>
    <row r="16" spans="1:30" ht="11.1" customHeight="1">
      <c r="D16" s="185"/>
      <c r="E16" s="2254"/>
      <c r="F16" s="137"/>
      <c r="G16" s="146"/>
      <c r="H16" s="140">
        <f>ROUND(F16*G16,2)</f>
        <v>0</v>
      </c>
      <c r="K16" s="2" t="s">
        <v>19</v>
      </c>
      <c r="O16" s="31" t="s">
        <v>399</v>
      </c>
    </row>
    <row r="17" spans="4:30" ht="11.1" customHeight="1">
      <c r="D17" s="2260" t="s">
        <v>239</v>
      </c>
      <c r="E17" s="2261"/>
      <c r="F17" s="2261"/>
      <c r="G17" s="2261"/>
      <c r="H17" s="72">
        <f>SUM(H5:H16)</f>
        <v>0</v>
      </c>
      <c r="L17" s="3" t="s">
        <v>18</v>
      </c>
      <c r="N17" s="3" t="s">
        <v>158</v>
      </c>
      <c r="O17" s="36">
        <f>$AD$15</f>
        <v>0</v>
      </c>
      <c r="P17" s="3" t="s">
        <v>159</v>
      </c>
      <c r="AC17" s="3" t="s">
        <v>160</v>
      </c>
      <c r="AD17" s="39">
        <f>O17</f>
        <v>0</v>
      </c>
    </row>
    <row r="18" spans="4:30" ht="11.1" customHeight="1">
      <c r="D18" s="183"/>
      <c r="E18" s="2252" t="s">
        <v>9</v>
      </c>
      <c r="F18" s="59"/>
      <c r="G18" s="144"/>
      <c r="H18" s="138">
        <f t="shared" ref="H18:H28" si="1">ROUND(F18*G18,2)</f>
        <v>0</v>
      </c>
      <c r="K18" s="2" t="s">
        <v>380</v>
      </c>
      <c r="O18" s="31" t="s">
        <v>391</v>
      </c>
      <c r="S18" s="31" t="s">
        <v>392</v>
      </c>
      <c r="W18" s="31" t="s">
        <v>393</v>
      </c>
      <c r="AD18" s="31" t="s">
        <v>394</v>
      </c>
    </row>
    <row r="19" spans="4:30" ht="11.1" customHeight="1">
      <c r="D19" s="379"/>
      <c r="E19" s="2253"/>
      <c r="F19" s="380"/>
      <c r="G19" s="381"/>
      <c r="H19" s="139">
        <f t="shared" si="1"/>
        <v>0</v>
      </c>
      <c r="L19" s="3" t="s">
        <v>381</v>
      </c>
      <c r="N19" s="3" t="s">
        <v>395</v>
      </c>
      <c r="O19" s="36">
        <f>$AD$13</f>
        <v>0</v>
      </c>
      <c r="P19" s="3" t="s">
        <v>396</v>
      </c>
      <c r="Q19" s="3" t="s">
        <v>397</v>
      </c>
      <c r="R19" s="3" t="s">
        <v>395</v>
      </c>
      <c r="S19" s="36">
        <f>IF('試掘（舗300'!AM32="",'試掘（舗300'!S32,'試掘（舗300'!AM32)</f>
        <v>0</v>
      </c>
      <c r="T19" s="3" t="s">
        <v>396</v>
      </c>
      <c r="U19" s="3" t="s">
        <v>397</v>
      </c>
      <c r="V19" s="3" t="s">
        <v>395</v>
      </c>
      <c r="W19" s="36">
        <f>IF('試掘（舗300'!AM39="",'試掘（舗300'!S39,'試掘（舗300'!AM39)</f>
        <v>0</v>
      </c>
      <c r="X19" s="3" t="s">
        <v>396</v>
      </c>
      <c r="AA19" s="36"/>
      <c r="AC19" s="3" t="s">
        <v>398</v>
      </c>
      <c r="AD19" s="39">
        <f>O19-S19-W19</f>
        <v>0</v>
      </c>
    </row>
    <row r="20" spans="4:30" ht="11.1" customHeight="1">
      <c r="D20" s="379"/>
      <c r="E20" s="2253"/>
      <c r="F20" s="380"/>
      <c r="G20" s="381"/>
      <c r="H20" s="139">
        <f t="shared" si="1"/>
        <v>0</v>
      </c>
      <c r="K20" s="2" t="s">
        <v>445</v>
      </c>
      <c r="O20" s="31" t="s">
        <v>399</v>
      </c>
      <c r="S20" s="31" t="s">
        <v>400</v>
      </c>
      <c r="AD20" s="31" t="s">
        <v>186</v>
      </c>
    </row>
    <row r="21" spans="4:30" ht="11.1" customHeight="1">
      <c r="D21" s="379"/>
      <c r="E21" s="2253"/>
      <c r="F21" s="380"/>
      <c r="G21" s="381"/>
      <c r="H21" s="139">
        <f>ROUND(F21*G21,2)</f>
        <v>0</v>
      </c>
      <c r="L21" s="3" t="s">
        <v>51</v>
      </c>
      <c r="N21" s="3" t="s">
        <v>162</v>
      </c>
      <c r="O21" s="36">
        <f>$AD$15</f>
        <v>0</v>
      </c>
      <c r="P21" s="3" t="s">
        <v>163</v>
      </c>
      <c r="Q21" s="3" t="s">
        <v>164</v>
      </c>
      <c r="R21" s="3" t="s">
        <v>162</v>
      </c>
      <c r="S21" s="36">
        <f>$AD$19</f>
        <v>0</v>
      </c>
      <c r="T21" s="3" t="s">
        <v>163</v>
      </c>
      <c r="AC21" s="3" t="s">
        <v>165</v>
      </c>
      <c r="AD21" s="39">
        <f>O21-S21</f>
        <v>0</v>
      </c>
    </row>
    <row r="22" spans="4:30" ht="11.1" customHeight="1">
      <c r="D22" s="379"/>
      <c r="E22" s="2253"/>
      <c r="F22" s="380"/>
      <c r="G22" s="381"/>
      <c r="H22" s="139">
        <f t="shared" si="1"/>
        <v>0</v>
      </c>
      <c r="M22" s="4"/>
      <c r="O22" s="31"/>
    </row>
    <row r="23" spans="4:30" ht="11.1" customHeight="1">
      <c r="D23" s="379"/>
      <c r="E23" s="2253"/>
      <c r="F23" s="380"/>
      <c r="G23" s="381"/>
      <c r="H23" s="139">
        <f t="shared" si="1"/>
        <v>0</v>
      </c>
      <c r="M23" s="4"/>
      <c r="O23" s="36"/>
      <c r="AD23" s="43"/>
    </row>
    <row r="24" spans="4:30" ht="11.1" customHeight="1">
      <c r="D24" s="379"/>
      <c r="E24" s="2253"/>
      <c r="F24" s="380"/>
      <c r="G24" s="381"/>
      <c r="H24" s="139">
        <f t="shared" si="1"/>
        <v>0</v>
      </c>
    </row>
    <row r="25" spans="4:30" ht="11.1" customHeight="1">
      <c r="D25" s="379"/>
      <c r="E25" s="2253"/>
      <c r="F25" s="380"/>
      <c r="G25" s="381"/>
      <c r="H25" s="139">
        <f t="shared" si="1"/>
        <v>0</v>
      </c>
      <c r="J25" s="2" t="s">
        <v>461</v>
      </c>
      <c r="O25" s="31" t="s">
        <v>401</v>
      </c>
    </row>
    <row r="26" spans="4:30" ht="11.1" customHeight="1">
      <c r="D26" s="379"/>
      <c r="E26" s="2253"/>
      <c r="F26" s="380"/>
      <c r="G26" s="381"/>
      <c r="H26" s="139">
        <f t="shared" si="1"/>
        <v>0</v>
      </c>
      <c r="L26" s="3" t="s">
        <v>21</v>
      </c>
      <c r="N26" s="3" t="s">
        <v>162</v>
      </c>
      <c r="O26" s="36">
        <f>$AD$19</f>
        <v>0</v>
      </c>
      <c r="P26" s="3" t="s">
        <v>163</v>
      </c>
      <c r="AC26" s="3" t="s">
        <v>165</v>
      </c>
      <c r="AD26" s="39">
        <f>O26</f>
        <v>0</v>
      </c>
    </row>
    <row r="27" spans="4:30" ht="11.1" customHeight="1">
      <c r="D27" s="379"/>
      <c r="E27" s="2253"/>
      <c r="F27" s="380"/>
      <c r="G27" s="381"/>
      <c r="H27" s="139">
        <f t="shared" si="1"/>
        <v>0</v>
      </c>
    </row>
    <row r="28" spans="4:30" ht="11.1" customHeight="1">
      <c r="D28" s="184"/>
      <c r="E28" s="2253"/>
      <c r="F28" s="61"/>
      <c r="G28" s="145"/>
      <c r="H28" s="139">
        <f t="shared" si="1"/>
        <v>0</v>
      </c>
      <c r="J28" s="2" t="str">
        <f>IF(W3="仮置有り","□As殻Co殻運搬処理（仮置場～処分地）","□As殻Co殻運搬処理（現場～処分地）")</f>
        <v>□As殻Co殻運搬処理（現場～処分地）</v>
      </c>
    </row>
    <row r="29" spans="4:30" ht="11.1" customHeight="1">
      <c r="D29" s="185"/>
      <c r="E29" s="2254"/>
      <c r="F29" s="137"/>
      <c r="G29" s="146"/>
      <c r="H29" s="140">
        <f>ROUND(F29*G29,2)</f>
        <v>0</v>
      </c>
      <c r="K29" s="2" t="s">
        <v>22</v>
      </c>
      <c r="O29" s="31" t="s">
        <v>279</v>
      </c>
      <c r="S29" s="31" t="s">
        <v>403</v>
      </c>
      <c r="U29" s="2250" t="s">
        <v>177</v>
      </c>
      <c r="V29" s="2250"/>
      <c r="W29" s="14" t="str">
        <f>W3</f>
        <v>仮置無し</v>
      </c>
      <c r="X29" s="40" t="s">
        <v>149</v>
      </c>
    </row>
    <row r="30" spans="4:30" ht="11.1" customHeight="1">
      <c r="D30" s="2262" t="s">
        <v>240</v>
      </c>
      <c r="E30" s="2263"/>
      <c r="F30" s="2263"/>
      <c r="G30" s="2263"/>
      <c r="H30" s="72">
        <f>SUM(H18:H29)</f>
        <v>0</v>
      </c>
      <c r="L30" s="3" t="s">
        <v>151</v>
      </c>
      <c r="N30" s="3" t="s">
        <v>290</v>
      </c>
      <c r="O30" s="36">
        <f>IF($W$3="仮置無し",0,$H$17)</f>
        <v>0</v>
      </c>
      <c r="P30" s="3" t="s">
        <v>291</v>
      </c>
      <c r="Q30" s="3" t="s">
        <v>292</v>
      </c>
      <c r="R30" s="3" t="s">
        <v>290</v>
      </c>
      <c r="S30" s="36">
        <f>IF($W$3="仮置無し",0,$H$30)</f>
        <v>0</v>
      </c>
      <c r="T30" s="3" t="s">
        <v>291</v>
      </c>
      <c r="AC30" s="3" t="s">
        <v>293</v>
      </c>
      <c r="AD30" s="39">
        <f>O30+S30</f>
        <v>0</v>
      </c>
    </row>
    <row r="31" spans="4:30" ht="11.1" customHeight="1">
      <c r="D31" s="183"/>
      <c r="E31" s="2252" t="s">
        <v>83</v>
      </c>
      <c r="F31" s="59"/>
      <c r="G31" s="144"/>
      <c r="H31" s="138">
        <f t="shared" ref="H31:H41" si="2">ROUND(F31*G31,2)</f>
        <v>0</v>
      </c>
      <c r="M31" s="4"/>
      <c r="O31" s="31" t="s">
        <v>404</v>
      </c>
    </row>
    <row r="32" spans="4:30" ht="11.1" customHeight="1">
      <c r="D32" s="379"/>
      <c r="E32" s="2253"/>
      <c r="F32" s="380"/>
      <c r="G32" s="381"/>
      <c r="H32" s="139">
        <f t="shared" si="2"/>
        <v>0</v>
      </c>
      <c r="L32" s="3" t="s">
        <v>283</v>
      </c>
      <c r="M32" s="4"/>
      <c r="N32" s="3" t="s">
        <v>168</v>
      </c>
      <c r="O32" s="36">
        <f>IF($W$3="仮置無し",0,$H$43)</f>
        <v>0</v>
      </c>
      <c r="P32" s="3" t="s">
        <v>169</v>
      </c>
      <c r="S32" s="36"/>
      <c r="AC32" s="3" t="s">
        <v>170</v>
      </c>
      <c r="AD32" s="39">
        <f>O32</f>
        <v>0</v>
      </c>
    </row>
    <row r="33" spans="3:30" ht="11.1" customHeight="1">
      <c r="D33" s="379"/>
      <c r="E33" s="2253"/>
      <c r="F33" s="380"/>
      <c r="G33" s="381"/>
      <c r="H33" s="139">
        <f t="shared" si="2"/>
        <v>0</v>
      </c>
      <c r="K33" s="2" t="s">
        <v>448</v>
      </c>
      <c r="O33" s="31" t="s">
        <v>279</v>
      </c>
    </row>
    <row r="34" spans="3:30" ht="11.1" customHeight="1">
      <c r="D34" s="379"/>
      <c r="E34" s="2253"/>
      <c r="F34" s="380"/>
      <c r="G34" s="381"/>
      <c r="H34" s="139">
        <f t="shared" si="2"/>
        <v>0</v>
      </c>
      <c r="L34" s="3" t="s">
        <v>137</v>
      </c>
      <c r="N34" s="3" t="s">
        <v>168</v>
      </c>
      <c r="O34" s="36">
        <f>$H$17</f>
        <v>0</v>
      </c>
      <c r="P34" s="3" t="s">
        <v>169</v>
      </c>
      <c r="AC34" s="3" t="s">
        <v>170</v>
      </c>
      <c r="AD34" s="39">
        <f>O34</f>
        <v>0</v>
      </c>
    </row>
    <row r="35" spans="3:30" ht="11.1" customHeight="1">
      <c r="D35" s="379"/>
      <c r="E35" s="2253"/>
      <c r="F35" s="380"/>
      <c r="G35" s="381"/>
      <c r="H35" s="139">
        <f t="shared" si="2"/>
        <v>0</v>
      </c>
      <c r="O35" s="31" t="s">
        <v>280</v>
      </c>
    </row>
    <row r="36" spans="3:30" ht="11.1" customHeight="1">
      <c r="D36" s="379"/>
      <c r="E36" s="2253"/>
      <c r="F36" s="380"/>
      <c r="G36" s="381"/>
      <c r="H36" s="139">
        <f t="shared" si="2"/>
        <v>0</v>
      </c>
      <c r="L36" s="3" t="s">
        <v>140</v>
      </c>
      <c r="N36" s="3" t="s">
        <v>168</v>
      </c>
      <c r="O36" s="36">
        <f>$H$30</f>
        <v>0</v>
      </c>
      <c r="P36" s="3" t="s">
        <v>169</v>
      </c>
      <c r="AC36" s="3" t="s">
        <v>170</v>
      </c>
      <c r="AD36" s="39">
        <f>O36</f>
        <v>0</v>
      </c>
    </row>
    <row r="37" spans="3:30" ht="11.1" customHeight="1">
      <c r="D37" s="379"/>
      <c r="E37" s="2253"/>
      <c r="F37" s="380"/>
      <c r="G37" s="381"/>
      <c r="H37" s="139">
        <f t="shared" si="2"/>
        <v>0</v>
      </c>
      <c r="O37" s="31" t="s">
        <v>281</v>
      </c>
    </row>
    <row r="38" spans="3:30" ht="11.1" customHeight="1">
      <c r="D38" s="379"/>
      <c r="E38" s="2253"/>
      <c r="F38" s="380"/>
      <c r="G38" s="381"/>
      <c r="H38" s="139">
        <f t="shared" si="2"/>
        <v>0</v>
      </c>
      <c r="L38" s="3" t="s">
        <v>283</v>
      </c>
      <c r="N38" s="3" t="s">
        <v>168</v>
      </c>
      <c r="O38" s="36">
        <f>$H$43</f>
        <v>0</v>
      </c>
      <c r="P38" s="3" t="s">
        <v>169</v>
      </c>
      <c r="S38" s="36"/>
      <c r="AC38" s="3" t="s">
        <v>170</v>
      </c>
      <c r="AD38" s="39">
        <f>O38</f>
        <v>0</v>
      </c>
    </row>
    <row r="39" spans="3:30" ht="11.1" customHeight="1">
      <c r="D39" s="379"/>
      <c r="E39" s="2253"/>
      <c r="F39" s="380"/>
      <c r="G39" s="381"/>
      <c r="H39" s="139">
        <f t="shared" si="2"/>
        <v>0</v>
      </c>
    </row>
    <row r="40" spans="3:30" ht="11.1" customHeight="1">
      <c r="D40" s="379"/>
      <c r="E40" s="2253"/>
      <c r="F40" s="380"/>
      <c r="G40" s="381"/>
      <c r="H40" s="139">
        <f t="shared" si="2"/>
        <v>0</v>
      </c>
      <c r="J40" s="2" t="s">
        <v>450</v>
      </c>
    </row>
    <row r="41" spans="3:30" ht="11.1" customHeight="1">
      <c r="D41" s="184"/>
      <c r="E41" s="2253"/>
      <c r="F41" s="61"/>
      <c r="G41" s="145"/>
      <c r="H41" s="139">
        <f t="shared" si="2"/>
        <v>0</v>
      </c>
      <c r="K41" s="2" t="s">
        <v>449</v>
      </c>
      <c r="M41" s="4"/>
      <c r="O41" s="31" t="s">
        <v>402</v>
      </c>
    </row>
    <row r="42" spans="3:30" ht="11.1" customHeight="1">
      <c r="D42" s="185"/>
      <c r="E42" s="2254"/>
      <c r="F42" s="137"/>
      <c r="G42" s="146"/>
      <c r="H42" s="140">
        <f>ROUND(F42*G42,2)</f>
        <v>0</v>
      </c>
      <c r="L42" s="3" t="s">
        <v>144</v>
      </c>
      <c r="M42" s="4"/>
      <c r="N42" s="3" t="s">
        <v>174</v>
      </c>
      <c r="O42" s="36">
        <f>$AD$21</f>
        <v>0</v>
      </c>
      <c r="P42" s="3" t="s">
        <v>175</v>
      </c>
      <c r="AC42" s="3" t="s">
        <v>176</v>
      </c>
      <c r="AD42" s="39">
        <f>O42</f>
        <v>0</v>
      </c>
    </row>
    <row r="43" spans="3:30" ht="11.1" customHeight="1" thickBot="1">
      <c r="D43" s="2264" t="s">
        <v>241</v>
      </c>
      <c r="E43" s="2265"/>
      <c r="F43" s="2265"/>
      <c r="G43" s="2265"/>
      <c r="H43" s="76">
        <f>SUM(H31:H42)</f>
        <v>0</v>
      </c>
      <c r="K43" s="2" t="s">
        <v>452</v>
      </c>
      <c r="O43" s="31" t="s">
        <v>402</v>
      </c>
    </row>
    <row r="44" spans="3:30" ht="11.1" customHeight="1">
      <c r="D44" s="31"/>
      <c r="E44" s="31"/>
      <c r="F44" s="31"/>
      <c r="G44" s="31"/>
      <c r="H44" s="31"/>
      <c r="L44" s="3" t="s">
        <v>144</v>
      </c>
      <c r="N44" s="3" t="s">
        <v>174</v>
      </c>
      <c r="O44" s="36">
        <f>$AD$21</f>
        <v>0</v>
      </c>
      <c r="P44" s="3" t="s">
        <v>175</v>
      </c>
      <c r="S44" s="36"/>
      <c r="AC44" s="3" t="s">
        <v>176</v>
      </c>
      <c r="AD44" s="39">
        <f>O44</f>
        <v>0</v>
      </c>
    </row>
    <row r="45" spans="3:30" ht="11.1" customHeight="1" thickBot="1">
      <c r="C45" s="2" t="s">
        <v>495</v>
      </c>
    </row>
    <row r="46" spans="3:30" ht="11.1" customHeight="1">
      <c r="D46" s="2256" t="s">
        <v>496</v>
      </c>
      <c r="E46" s="2257"/>
      <c r="F46" s="2257"/>
      <c r="G46" s="2257"/>
      <c r="H46" s="485">
        <f>SUM('試掘（舗300'!S32,'試掘（舗300'!AK44)</f>
        <v>0</v>
      </c>
    </row>
    <row r="47" spans="3:30" ht="11.1" customHeight="1" thickBot="1">
      <c r="D47" s="2258" t="s">
        <v>494</v>
      </c>
      <c r="E47" s="2259"/>
      <c r="F47" s="2259"/>
      <c r="G47" s="2259"/>
      <c r="H47" s="13">
        <f>SUM('試掘（舗300'!S39,'試掘（舗300'!AK45)</f>
        <v>0</v>
      </c>
    </row>
    <row r="56" spans="23:23" ht="11.1" customHeight="1">
      <c r="W56" s="36"/>
    </row>
  </sheetData>
  <mergeCells count="14">
    <mergeCell ref="D47:G47"/>
    <mergeCell ref="E31:E42"/>
    <mergeCell ref="D43:G43"/>
    <mergeCell ref="U3:V3"/>
    <mergeCell ref="U29:V29"/>
    <mergeCell ref="D46:G46"/>
    <mergeCell ref="T1:AD1"/>
    <mergeCell ref="D4:E4"/>
    <mergeCell ref="D17:G17"/>
    <mergeCell ref="O1:S1"/>
    <mergeCell ref="D30:G30"/>
    <mergeCell ref="R13:T13"/>
    <mergeCell ref="E5:E16"/>
    <mergeCell ref="E18:E29"/>
  </mergeCells>
  <phoneticPr fontId="2"/>
  <dataValidations disablePrompts="1" count="1">
    <dataValidation type="list" allowBlank="1" showInputMessage="1" showErrorMessage="1" sqref="W3">
      <formula1>"仮置有り,仮置無し"</formula1>
    </dataValidation>
  </dataValidations>
  <printOptions horizontalCentered="1"/>
  <pageMargins left="0.39370078740157483" right="0.39370078740157483" top="0.78740157480314965" bottom="0.59055118110236227" header="0.51181102362204722" footer="0.51181102362204722"/>
  <pageSetup paperSize="9" scale="94" orientation="landscape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AM692"/>
  <sheetViews>
    <sheetView showGridLines="0" showZeros="0" view="pageBreakPreview" topLeftCell="A13" zoomScale="115" zoomScaleNormal="85" zoomScaleSheetLayoutView="115" workbookViewId="0">
      <selection activeCell="H4" sqref="H4:J4"/>
    </sheetView>
  </sheetViews>
  <sheetFormatPr defaultColWidth="0" defaultRowHeight="14.1" customHeight="1"/>
  <cols>
    <col min="1" max="2" width="2.6640625" style="2" customWidth="1"/>
    <col min="3" max="3" width="7.6640625" style="2" customWidth="1"/>
    <col min="4" max="4" width="4.6640625" style="2" customWidth="1"/>
    <col min="5" max="5" width="6.6640625" style="2" customWidth="1"/>
    <col min="6" max="6" width="10.21875" style="2" bestFit="1" customWidth="1"/>
    <col min="7" max="8" width="6.6640625" style="2" customWidth="1"/>
    <col min="9" max="9" width="10.21875" style="2" bestFit="1" customWidth="1"/>
    <col min="10" max="10" width="6.6640625" style="2" customWidth="1"/>
    <col min="11" max="13" width="2.6640625" style="2" customWidth="1"/>
    <col min="14" max="14" width="5.109375" style="2" customWidth="1"/>
    <col min="15" max="16" width="9.6640625" style="2" customWidth="1"/>
    <col min="17" max="17" width="5.109375" style="2" customWidth="1"/>
    <col min="18" max="19" width="9.6640625" style="2" customWidth="1"/>
    <col min="20" max="22" width="2.6640625" style="2" customWidth="1"/>
    <col min="23" max="23" width="7.6640625" style="2" customWidth="1"/>
    <col min="24" max="24" width="4.6640625" style="2" customWidth="1"/>
    <col min="25" max="25" width="6.6640625" style="2" customWidth="1"/>
    <col min="26" max="26" width="10.21875" style="2" bestFit="1" customWidth="1"/>
    <col min="27" max="28" width="6.6640625" style="2" customWidth="1"/>
    <col min="29" max="29" width="10.21875" style="2" bestFit="1" customWidth="1"/>
    <col min="30" max="30" width="6.6640625" style="2" customWidth="1"/>
    <col min="31" max="33" width="2.6640625" style="2" customWidth="1"/>
    <col min="34" max="34" width="5.109375" style="2" customWidth="1"/>
    <col min="35" max="36" width="9.6640625" style="2" customWidth="1"/>
    <col min="37" max="37" width="5.109375" style="2" customWidth="1"/>
    <col min="38" max="39" width="9.6640625" style="2" customWidth="1"/>
    <col min="40" max="40" width="2.6640625" style="2" customWidth="1"/>
    <col min="41" max="16384" width="0" style="2" hidden="1"/>
  </cols>
  <sheetData>
    <row r="1" spans="1:39" ht="25.2" customHeight="1">
      <c r="A1" s="282" t="str">
        <f>IF(AK43="×","■試験掘（φ75～φ300）【取替・撤去】　舗装復旧積算用集計表","■試験掘（φ75～φ300）【取替・撤去】　舗装復旧積算用集計表No.1")</f>
        <v>■試験掘（φ75～φ300）【取替・撤去】　舗装復旧積算用集計表</v>
      </c>
      <c r="L1" s="2190" t="s">
        <v>157</v>
      </c>
      <c r="M1" s="2190"/>
      <c r="N1" s="2190"/>
      <c r="O1" s="2191" t="str">
        <f>表紙!C2</f>
        <v>東白川特2高層配水池揚水管取替工事</v>
      </c>
      <c r="P1" s="2191"/>
      <c r="Q1" s="2191"/>
      <c r="R1" s="2191"/>
      <c r="S1" s="2191"/>
      <c r="U1" s="2192" t="str">
        <f>IF(AK43="×","二枚目使用する時は印刷範囲へ(※掘削延長を入力すると１Pも含め様式変換されます)","■試験掘（φ75～φ300）【取替・撤去】　舗装復旧積算用集計表No.2")</f>
        <v>二枚目使用する時は印刷範囲へ(※掘削延長を入力すると１Pも含め様式変換されます)</v>
      </c>
      <c r="V1" s="2192"/>
      <c r="W1" s="2192"/>
      <c r="X1" s="2192"/>
      <c r="Y1" s="2192"/>
      <c r="Z1" s="2192"/>
      <c r="AA1" s="2192"/>
      <c r="AB1" s="2192"/>
      <c r="AC1" s="2192"/>
      <c r="AD1" s="2192"/>
      <c r="AE1" s="2192"/>
      <c r="AF1" s="2190" t="s">
        <v>157</v>
      </c>
      <c r="AG1" s="2190"/>
      <c r="AH1" s="2190"/>
      <c r="AI1" s="2191" t="str">
        <f>表紙!C2</f>
        <v>東白川特2高層配水池揚水管取替工事</v>
      </c>
      <c r="AJ1" s="2191"/>
      <c r="AK1" s="2191"/>
      <c r="AL1" s="2191"/>
      <c r="AM1" s="2191"/>
    </row>
    <row r="2" spans="1:39" ht="14.1" customHeight="1" thickBot="1">
      <c r="B2" s="2" t="str">
        <f>IF(AK43="×","□掘削面積","□掘削面積No.1")</f>
        <v>□掘削面積</v>
      </c>
      <c r="M2" s="2" t="str">
        <f>IF(AK43="×","□舗装切断工","□舗装切断工No.1")</f>
        <v>□舗装切断工</v>
      </c>
      <c r="V2" s="2" t="s">
        <v>464</v>
      </c>
      <c r="AG2" s="2" t="s">
        <v>455</v>
      </c>
    </row>
    <row r="3" spans="1:39" ht="14.1" customHeight="1">
      <c r="C3" s="2193" t="s">
        <v>70</v>
      </c>
      <c r="D3" s="2194"/>
      <c r="E3" s="2195" t="s">
        <v>674</v>
      </c>
      <c r="F3" s="2196"/>
      <c r="G3" s="2197"/>
      <c r="H3" s="2195" t="s">
        <v>703</v>
      </c>
      <c r="I3" s="2196"/>
      <c r="J3" s="2198"/>
      <c r="N3" s="2199" t="s">
        <v>81</v>
      </c>
      <c r="O3" s="2200"/>
      <c r="P3" s="19" t="s">
        <v>66</v>
      </c>
      <c r="Q3" s="2199" t="s">
        <v>81</v>
      </c>
      <c r="R3" s="2200"/>
      <c r="S3" s="20" t="s">
        <v>66</v>
      </c>
      <c r="W3" s="2193" t="s">
        <v>70</v>
      </c>
      <c r="X3" s="2194"/>
      <c r="Y3" s="2195" t="s">
        <v>351</v>
      </c>
      <c r="Z3" s="2196"/>
      <c r="AA3" s="2197"/>
      <c r="AB3" s="2195" t="s">
        <v>352</v>
      </c>
      <c r="AC3" s="2196"/>
      <c r="AD3" s="2198"/>
      <c r="AH3" s="2199" t="s">
        <v>81</v>
      </c>
      <c r="AI3" s="2200"/>
      <c r="AJ3" s="19" t="s">
        <v>66</v>
      </c>
      <c r="AK3" s="2199" t="s">
        <v>81</v>
      </c>
      <c r="AL3" s="2200"/>
      <c r="AM3" s="20" t="s">
        <v>66</v>
      </c>
    </row>
    <row r="4" spans="1:39" ht="14.1" customHeight="1">
      <c r="C4" s="2201" t="s">
        <v>71</v>
      </c>
      <c r="D4" s="2202"/>
      <c r="E4" s="2203" t="s">
        <v>702</v>
      </c>
      <c r="F4" s="2204"/>
      <c r="G4" s="2205"/>
      <c r="H4" s="2203" t="s">
        <v>702</v>
      </c>
      <c r="I4" s="2204"/>
      <c r="J4" s="2206"/>
      <c r="N4" s="211" t="s">
        <v>56</v>
      </c>
      <c r="O4" s="247" t="s">
        <v>492</v>
      </c>
      <c r="P4" s="230">
        <f>F43+F47+F51+F55+F59+F63</f>
        <v>0</v>
      </c>
      <c r="Q4" s="211" t="s">
        <v>83</v>
      </c>
      <c r="R4" s="247" t="s">
        <v>492</v>
      </c>
      <c r="S4" s="231">
        <f>I43+I47+I51+I55+I59+I63</f>
        <v>0</v>
      </c>
      <c r="W4" s="2201" t="s">
        <v>71</v>
      </c>
      <c r="X4" s="2202"/>
      <c r="Y4" s="2203" t="s">
        <v>361</v>
      </c>
      <c r="Z4" s="2204"/>
      <c r="AA4" s="2205"/>
      <c r="AB4" s="2203" t="s">
        <v>361</v>
      </c>
      <c r="AC4" s="2204"/>
      <c r="AD4" s="2206"/>
      <c r="AH4" s="211" t="s">
        <v>56</v>
      </c>
      <c r="AI4" s="247" t="s">
        <v>492</v>
      </c>
      <c r="AJ4" s="230">
        <f>Z43+Z47+Z51+Z55+Z59+Z63</f>
        <v>0</v>
      </c>
      <c r="AK4" s="211" t="s">
        <v>83</v>
      </c>
      <c r="AL4" s="247" t="s">
        <v>492</v>
      </c>
      <c r="AM4" s="231">
        <f>AC43+AC47+AC51+AC55+AC59+AC63</f>
        <v>0</v>
      </c>
    </row>
    <row r="5" spans="1:39" ht="14.1" customHeight="1">
      <c r="C5" s="2201" t="s">
        <v>3</v>
      </c>
      <c r="D5" s="2207"/>
      <c r="E5" s="2208" t="s">
        <v>5</v>
      </c>
      <c r="F5" s="2209"/>
      <c r="G5" s="2210"/>
      <c r="H5" s="2208" t="s">
        <v>4</v>
      </c>
      <c r="I5" s="2209"/>
      <c r="J5" s="2211"/>
      <c r="N5" s="212" t="s">
        <v>56</v>
      </c>
      <c r="O5" s="248" t="s">
        <v>493</v>
      </c>
      <c r="P5" s="234">
        <f>F44+F48+F52+F56+F60+F64</f>
        <v>0</v>
      </c>
      <c r="Q5" s="212" t="s">
        <v>83</v>
      </c>
      <c r="R5" s="248" t="s">
        <v>493</v>
      </c>
      <c r="S5" s="235">
        <f>I44+I48+I52+I56+I60+I64</f>
        <v>0</v>
      </c>
      <c r="W5" s="2201" t="s">
        <v>3</v>
      </c>
      <c r="X5" s="2207"/>
      <c r="Y5" s="2208" t="s">
        <v>5</v>
      </c>
      <c r="Z5" s="2209"/>
      <c r="AA5" s="2210"/>
      <c r="AB5" s="2208" t="s">
        <v>4</v>
      </c>
      <c r="AC5" s="2209"/>
      <c r="AD5" s="2211"/>
      <c r="AH5" s="212" t="s">
        <v>56</v>
      </c>
      <c r="AI5" s="248" t="s">
        <v>493</v>
      </c>
      <c r="AJ5" s="234">
        <f>Z44+Z48+Z52+Z56+Z60+Z64</f>
        <v>0</v>
      </c>
      <c r="AK5" s="212" t="s">
        <v>83</v>
      </c>
      <c r="AL5" s="248" t="s">
        <v>493</v>
      </c>
      <c r="AM5" s="235">
        <f>AC44+AC48+AC52+AC56+AC60+AC64</f>
        <v>0</v>
      </c>
    </row>
    <row r="6" spans="1:39" ht="14.1" customHeight="1">
      <c r="C6" s="2201" t="s">
        <v>59</v>
      </c>
      <c r="D6" s="2202"/>
      <c r="E6" s="2208" t="s">
        <v>74</v>
      </c>
      <c r="F6" s="2209"/>
      <c r="G6" s="2210"/>
      <c r="H6" s="2208" t="s">
        <v>74</v>
      </c>
      <c r="I6" s="2209"/>
      <c r="J6" s="2211"/>
      <c r="N6" s="212" t="s">
        <v>56</v>
      </c>
      <c r="O6" s="248" t="s">
        <v>80</v>
      </c>
      <c r="P6" s="234">
        <f>F45+F49+F53+F57+F61+F65</f>
        <v>0</v>
      </c>
      <c r="Q6" s="383"/>
      <c r="R6" s="478"/>
      <c r="S6" s="479"/>
      <c r="W6" s="2201" t="s">
        <v>59</v>
      </c>
      <c r="X6" s="2202"/>
      <c r="Y6" s="2208" t="s">
        <v>74</v>
      </c>
      <c r="Z6" s="2209"/>
      <c r="AA6" s="2210"/>
      <c r="AB6" s="2208" t="s">
        <v>74</v>
      </c>
      <c r="AC6" s="2209"/>
      <c r="AD6" s="2211"/>
      <c r="AH6" s="212" t="s">
        <v>56</v>
      </c>
      <c r="AI6" s="248" t="s">
        <v>80</v>
      </c>
      <c r="AJ6" s="234">
        <f>Z45+Z49+Z53+Z57+Z61+Z65</f>
        <v>0</v>
      </c>
      <c r="AK6" s="383"/>
      <c r="AL6" s="478"/>
      <c r="AM6" s="479"/>
    </row>
    <row r="7" spans="1:39" ht="14.1" customHeight="1" thickBot="1">
      <c r="C7" s="2201" t="s">
        <v>0</v>
      </c>
      <c r="D7" s="2207"/>
      <c r="E7" s="300"/>
      <c r="F7" s="301">
        <v>20</v>
      </c>
      <c r="G7" s="302">
        <f>ROUNDUP(E7/F7,0)</f>
        <v>0</v>
      </c>
      <c r="H7" s="300"/>
      <c r="I7" s="301">
        <v>20</v>
      </c>
      <c r="J7" s="303">
        <f>ROUNDUP(H7/I7,0)</f>
        <v>0</v>
      </c>
      <c r="N7" s="378"/>
      <c r="O7" s="416"/>
      <c r="P7" s="417"/>
      <c r="Q7" s="378"/>
      <c r="R7" s="474"/>
      <c r="S7" s="418"/>
      <c r="W7" s="2201" t="s">
        <v>0</v>
      </c>
      <c r="X7" s="2207"/>
      <c r="Y7" s="300"/>
      <c r="Z7" s="301">
        <v>20</v>
      </c>
      <c r="AA7" s="302">
        <f>ROUNDUP(Y7/Z7,0)</f>
        <v>0</v>
      </c>
      <c r="AB7" s="300"/>
      <c r="AC7" s="301">
        <v>20</v>
      </c>
      <c r="AD7" s="303">
        <f>ROUNDUP(AB7/AC7,0)</f>
        <v>0</v>
      </c>
      <c r="AH7" s="378"/>
      <c r="AI7" s="416"/>
      <c r="AJ7" s="417"/>
      <c r="AK7" s="378"/>
      <c r="AL7" s="474"/>
      <c r="AM7" s="476"/>
    </row>
    <row r="8" spans="1:39" ht="14.1" customHeight="1">
      <c r="C8" s="2212" t="s">
        <v>1</v>
      </c>
      <c r="D8" s="2213"/>
      <c r="E8" s="304">
        <f>G7</f>
        <v>0</v>
      </c>
      <c r="F8" s="305">
        <v>0.8</v>
      </c>
      <c r="G8" s="241">
        <f>ROUND(E8*F8,2)</f>
        <v>0</v>
      </c>
      <c r="H8" s="304">
        <f>J7</f>
        <v>0</v>
      </c>
      <c r="I8" s="305">
        <v>0.8</v>
      </c>
      <c r="J8" s="209">
        <f>ROUND(H8*I8,2)</f>
        <v>0</v>
      </c>
      <c r="N8" s="31"/>
      <c r="O8" s="31"/>
      <c r="P8" s="31"/>
      <c r="Q8" s="31"/>
      <c r="R8" s="31"/>
      <c r="S8" s="31"/>
      <c r="W8" s="2212" t="s">
        <v>1</v>
      </c>
      <c r="X8" s="2213"/>
      <c r="Y8" s="304">
        <f>AA7</f>
        <v>0</v>
      </c>
      <c r="Z8" s="305">
        <v>0.8</v>
      </c>
      <c r="AA8" s="241">
        <f>ROUND(Y8*Z8,2)</f>
        <v>0</v>
      </c>
      <c r="AB8" s="304">
        <f>AD7</f>
        <v>0</v>
      </c>
      <c r="AC8" s="305">
        <v>0.8</v>
      </c>
      <c r="AD8" s="209">
        <f>ROUND(AB8*AC8,2)</f>
        <v>0</v>
      </c>
      <c r="AH8" s="31"/>
      <c r="AI8" s="31"/>
      <c r="AJ8" s="31"/>
      <c r="AK8" s="31"/>
      <c r="AL8" s="31"/>
      <c r="AM8" s="31"/>
    </row>
    <row r="9" spans="1:39" ht="14.1" customHeight="1" thickBot="1">
      <c r="C9" s="2201" t="s">
        <v>75</v>
      </c>
      <c r="D9" s="2202"/>
      <c r="E9" s="2214">
        <f>SUM(G8:G8)</f>
        <v>0</v>
      </c>
      <c r="F9" s="2202"/>
      <c r="G9" s="2207"/>
      <c r="H9" s="2214">
        <f>SUM(J8:J8)</f>
        <v>0</v>
      </c>
      <c r="I9" s="2202"/>
      <c r="J9" s="2215"/>
      <c r="M9" s="2" t="str">
        <f>IF(AK43="×","□舗装版破砕工（人力）","□舗装版破砕工（人力）No.1")</f>
        <v>□舗装版破砕工（人力）</v>
      </c>
      <c r="N9" s="31"/>
      <c r="O9" s="31"/>
      <c r="P9" s="31"/>
      <c r="Q9" s="31"/>
      <c r="R9" s="31"/>
      <c r="S9" s="31"/>
      <c r="W9" s="2201" t="s">
        <v>75</v>
      </c>
      <c r="X9" s="2202"/>
      <c r="Y9" s="2214">
        <f>SUM(AA8:AA8)</f>
        <v>0</v>
      </c>
      <c r="Z9" s="2202"/>
      <c r="AA9" s="2207"/>
      <c r="AB9" s="2214">
        <f>SUM(AD8:AD8)</f>
        <v>0</v>
      </c>
      <c r="AC9" s="2202"/>
      <c r="AD9" s="2215"/>
      <c r="AG9" s="2" t="s">
        <v>463</v>
      </c>
      <c r="AH9" s="31"/>
      <c r="AI9" s="31"/>
      <c r="AJ9" s="31"/>
      <c r="AK9" s="31"/>
      <c r="AL9" s="31"/>
      <c r="AM9" s="31"/>
    </row>
    <row r="10" spans="1:39" ht="14.1" customHeight="1">
      <c r="C10" s="2201" t="s">
        <v>76</v>
      </c>
      <c r="D10" s="2202"/>
      <c r="E10" s="2208" t="s">
        <v>77</v>
      </c>
      <c r="F10" s="2209"/>
      <c r="G10" s="2210"/>
      <c r="H10" s="2208" t="s">
        <v>77</v>
      </c>
      <c r="I10" s="2209"/>
      <c r="J10" s="2211"/>
      <c r="N10" s="2199" t="s">
        <v>81</v>
      </c>
      <c r="O10" s="2200"/>
      <c r="P10" s="19" t="s">
        <v>66</v>
      </c>
      <c r="Q10" s="2199" t="s">
        <v>81</v>
      </c>
      <c r="R10" s="2200"/>
      <c r="S10" s="20" t="s">
        <v>66</v>
      </c>
      <c r="W10" s="2201" t="s">
        <v>76</v>
      </c>
      <c r="X10" s="2202"/>
      <c r="Y10" s="2208" t="s">
        <v>77</v>
      </c>
      <c r="Z10" s="2209"/>
      <c r="AA10" s="2210"/>
      <c r="AB10" s="2208" t="s">
        <v>77</v>
      </c>
      <c r="AC10" s="2209"/>
      <c r="AD10" s="2211"/>
      <c r="AH10" s="2199" t="s">
        <v>81</v>
      </c>
      <c r="AI10" s="2200"/>
      <c r="AJ10" s="19" t="s">
        <v>66</v>
      </c>
      <c r="AK10" s="2199" t="s">
        <v>81</v>
      </c>
      <c r="AL10" s="2200"/>
      <c r="AM10" s="20" t="s">
        <v>66</v>
      </c>
    </row>
    <row r="11" spans="1:39" ht="14.1" customHeight="1">
      <c r="C11" s="2201"/>
      <c r="D11" s="2202"/>
      <c r="E11" s="2216">
        <v>10</v>
      </c>
      <c r="F11" s="2217"/>
      <c r="G11" s="2218"/>
      <c r="H11" s="2216">
        <v>10</v>
      </c>
      <c r="I11" s="2217"/>
      <c r="J11" s="2219"/>
      <c r="N11" s="263" t="s">
        <v>77</v>
      </c>
      <c r="O11" s="358" t="str">
        <f t="shared" ref="O11:O16" si="0">IF(MAX($E$381:$E$420)&lt;ROW()-10,"",INDEX($D$381:$D$420,MATCH(ROW()-10,$E$381:$E$420,0),1))</f>
        <v/>
      </c>
      <c r="P11" s="224">
        <f t="shared" ref="P11:P16" si="1">SUMIF($D$381:$D$420,O11,$F$381:$F$420)</f>
        <v>0</v>
      </c>
      <c r="Q11" s="263" t="s">
        <v>82</v>
      </c>
      <c r="R11" s="261" t="str">
        <f t="shared" ref="R11:R16" si="2">IF(MAX($G$381:$G$420)&lt;ROW()-10,"",INDEX($D$381:$D$420,MATCH(ROW()-10,$G$381:$G$420,0),1))</f>
        <v/>
      </c>
      <c r="S11" s="225">
        <f t="shared" ref="S11:S16" si="3">SUMIF($D$381:$D$420,R11,$H$381:$H$420)</f>
        <v>0</v>
      </c>
      <c r="W11" s="2201"/>
      <c r="X11" s="2202"/>
      <c r="Y11" s="2216">
        <v>10</v>
      </c>
      <c r="Z11" s="2217"/>
      <c r="AA11" s="2218"/>
      <c r="AB11" s="2216">
        <v>4</v>
      </c>
      <c r="AC11" s="2217"/>
      <c r="AD11" s="2219"/>
      <c r="AH11" s="263" t="s">
        <v>77</v>
      </c>
      <c r="AI11" s="358" t="str">
        <f t="shared" ref="AI11:AI16" si="4">IF(MAX($Y$381:$Y$420)&lt;ROW()-10,"",INDEX($X$381:$X$420,MATCH(ROW()-10,$Y$381:$Y$420,0),1))</f>
        <v/>
      </c>
      <c r="AJ11" s="224">
        <f t="shared" ref="AJ11:AJ16" si="5">SUMIF($X$381:$X$420,AI11,$Z$381:$Z$420)</f>
        <v>0</v>
      </c>
      <c r="AK11" s="263" t="s">
        <v>82</v>
      </c>
      <c r="AL11" s="261" t="str">
        <f t="shared" ref="AL11:AL16" si="6">IF(MAX($AA$381:$AA$420)&lt;ROW()-10,"",INDEX($X$381:$X$420,MATCH(ROW()-10,$AA$381:$AA$420,0),1))</f>
        <v/>
      </c>
      <c r="AM11" s="225">
        <f t="shared" ref="AM11:AM16" si="7">SUMIF($X$381:$X$420,AL11,$AB$381:$AB$420)</f>
        <v>0</v>
      </c>
    </row>
    <row r="12" spans="1:39" ht="14.1" customHeight="1">
      <c r="C12" s="2201" t="s">
        <v>87</v>
      </c>
      <c r="D12" s="2207"/>
      <c r="E12" s="2208" t="s">
        <v>372</v>
      </c>
      <c r="F12" s="2209"/>
      <c r="G12" s="2210"/>
      <c r="H12" s="2208" t="s">
        <v>372</v>
      </c>
      <c r="I12" s="2209"/>
      <c r="J12" s="2211"/>
      <c r="N12" s="264" t="s">
        <v>77</v>
      </c>
      <c r="O12" s="357" t="str">
        <f t="shared" si="0"/>
        <v/>
      </c>
      <c r="P12" s="226">
        <f t="shared" si="1"/>
        <v>0</v>
      </c>
      <c r="Q12" s="264" t="s">
        <v>82</v>
      </c>
      <c r="R12" s="262" t="str">
        <f t="shared" si="2"/>
        <v/>
      </c>
      <c r="S12" s="227">
        <f t="shared" si="3"/>
        <v>0</v>
      </c>
      <c r="W12" s="2201" t="s">
        <v>87</v>
      </c>
      <c r="X12" s="2207"/>
      <c r="Y12" s="2208" t="s">
        <v>372</v>
      </c>
      <c r="Z12" s="2209"/>
      <c r="AA12" s="2210"/>
      <c r="AB12" s="2208" t="s">
        <v>372</v>
      </c>
      <c r="AC12" s="2209"/>
      <c r="AD12" s="2211"/>
      <c r="AH12" s="264" t="s">
        <v>77</v>
      </c>
      <c r="AI12" s="357" t="str">
        <f t="shared" si="4"/>
        <v/>
      </c>
      <c r="AJ12" s="226">
        <f t="shared" si="5"/>
        <v>0</v>
      </c>
      <c r="AK12" s="264" t="s">
        <v>82</v>
      </c>
      <c r="AL12" s="262" t="str">
        <f t="shared" si="6"/>
        <v/>
      </c>
      <c r="AM12" s="227">
        <f t="shared" si="7"/>
        <v>0</v>
      </c>
    </row>
    <row r="13" spans="1:39" ht="14.1" customHeight="1">
      <c r="C13" s="2201"/>
      <c r="D13" s="2207"/>
      <c r="E13" s="2216">
        <v>25</v>
      </c>
      <c r="F13" s="2217"/>
      <c r="G13" s="2218"/>
      <c r="H13" s="2216">
        <v>25</v>
      </c>
      <c r="I13" s="2217"/>
      <c r="J13" s="2219"/>
      <c r="N13" s="264" t="s">
        <v>77</v>
      </c>
      <c r="O13" s="357" t="str">
        <f t="shared" si="0"/>
        <v/>
      </c>
      <c r="P13" s="226">
        <f t="shared" si="1"/>
        <v>0</v>
      </c>
      <c r="Q13" s="264" t="s">
        <v>82</v>
      </c>
      <c r="R13" s="262" t="str">
        <f t="shared" si="2"/>
        <v/>
      </c>
      <c r="S13" s="227">
        <f t="shared" si="3"/>
        <v>0</v>
      </c>
      <c r="W13" s="2201"/>
      <c r="X13" s="2207"/>
      <c r="Y13" s="2216">
        <v>25</v>
      </c>
      <c r="Z13" s="2217"/>
      <c r="AA13" s="2218"/>
      <c r="AB13" s="2216">
        <v>10</v>
      </c>
      <c r="AC13" s="2217"/>
      <c r="AD13" s="2219"/>
      <c r="AH13" s="264" t="s">
        <v>77</v>
      </c>
      <c r="AI13" s="357" t="str">
        <f t="shared" si="4"/>
        <v/>
      </c>
      <c r="AJ13" s="226">
        <f t="shared" si="5"/>
        <v>0</v>
      </c>
      <c r="AK13" s="264" t="s">
        <v>82</v>
      </c>
      <c r="AL13" s="262" t="str">
        <f t="shared" si="6"/>
        <v/>
      </c>
      <c r="AM13" s="227">
        <f t="shared" si="7"/>
        <v>0</v>
      </c>
    </row>
    <row r="14" spans="1:39" ht="14.1" customHeight="1" thickBot="1">
      <c r="B14" s="15"/>
      <c r="C14" s="2220" t="s">
        <v>78</v>
      </c>
      <c r="D14" s="2221"/>
      <c r="E14" s="2222">
        <v>5</v>
      </c>
      <c r="F14" s="2223"/>
      <c r="G14" s="2224"/>
      <c r="H14" s="2222">
        <v>5</v>
      </c>
      <c r="I14" s="2223"/>
      <c r="J14" s="2225"/>
      <c r="N14" s="264" t="s">
        <v>77</v>
      </c>
      <c r="O14" s="357" t="str">
        <f t="shared" si="0"/>
        <v/>
      </c>
      <c r="P14" s="226">
        <f t="shared" si="1"/>
        <v>0</v>
      </c>
      <c r="Q14" s="264" t="s">
        <v>82</v>
      </c>
      <c r="R14" s="262" t="str">
        <f t="shared" si="2"/>
        <v/>
      </c>
      <c r="S14" s="227">
        <f t="shared" si="3"/>
        <v>0</v>
      </c>
      <c r="V14" s="15"/>
      <c r="W14" s="2220" t="s">
        <v>78</v>
      </c>
      <c r="X14" s="2221"/>
      <c r="Y14" s="2222">
        <v>5</v>
      </c>
      <c r="Z14" s="2223"/>
      <c r="AA14" s="2224"/>
      <c r="AB14" s="2222">
        <v>4</v>
      </c>
      <c r="AC14" s="2223"/>
      <c r="AD14" s="2225"/>
      <c r="AH14" s="264" t="s">
        <v>77</v>
      </c>
      <c r="AI14" s="357" t="str">
        <f t="shared" si="4"/>
        <v/>
      </c>
      <c r="AJ14" s="226">
        <f t="shared" si="5"/>
        <v>0</v>
      </c>
      <c r="AK14" s="264" t="s">
        <v>82</v>
      </c>
      <c r="AL14" s="262" t="str">
        <f t="shared" si="6"/>
        <v/>
      </c>
      <c r="AM14" s="227">
        <f t="shared" si="7"/>
        <v>0</v>
      </c>
    </row>
    <row r="15" spans="1:39" ht="14.1" customHeight="1">
      <c r="B15" s="15"/>
      <c r="C15" s="2193" t="s">
        <v>70</v>
      </c>
      <c r="D15" s="2194"/>
      <c r="E15" s="2195"/>
      <c r="F15" s="2196"/>
      <c r="G15" s="2197"/>
      <c r="H15" s="2195"/>
      <c r="I15" s="2196"/>
      <c r="J15" s="2198"/>
      <c r="N15" s="264" t="s">
        <v>77</v>
      </c>
      <c r="O15" s="357" t="str">
        <f t="shared" si="0"/>
        <v/>
      </c>
      <c r="P15" s="226">
        <f t="shared" si="1"/>
        <v>0</v>
      </c>
      <c r="Q15" s="264" t="s">
        <v>82</v>
      </c>
      <c r="R15" s="262" t="str">
        <f t="shared" si="2"/>
        <v/>
      </c>
      <c r="S15" s="227">
        <f t="shared" si="3"/>
        <v>0</v>
      </c>
      <c r="V15" s="15"/>
      <c r="W15" s="2193" t="s">
        <v>70</v>
      </c>
      <c r="X15" s="2194"/>
      <c r="Y15" s="2195" t="s">
        <v>350</v>
      </c>
      <c r="Z15" s="2196"/>
      <c r="AA15" s="2197"/>
      <c r="AB15" s="2195"/>
      <c r="AC15" s="2196"/>
      <c r="AD15" s="2198"/>
      <c r="AH15" s="264" t="s">
        <v>77</v>
      </c>
      <c r="AI15" s="357" t="str">
        <f t="shared" si="4"/>
        <v/>
      </c>
      <c r="AJ15" s="226">
        <f t="shared" si="5"/>
        <v>0</v>
      </c>
      <c r="AK15" s="264" t="s">
        <v>82</v>
      </c>
      <c r="AL15" s="262" t="str">
        <f t="shared" si="6"/>
        <v/>
      </c>
      <c r="AM15" s="227">
        <f t="shared" si="7"/>
        <v>0</v>
      </c>
    </row>
    <row r="16" spans="1:39" ht="14.1" customHeight="1">
      <c r="B16" s="15"/>
      <c r="C16" s="2201" t="s">
        <v>71</v>
      </c>
      <c r="D16" s="2202"/>
      <c r="E16" s="2203"/>
      <c r="F16" s="2204"/>
      <c r="G16" s="2205"/>
      <c r="H16" s="2203"/>
      <c r="I16" s="2204"/>
      <c r="J16" s="2206"/>
      <c r="N16" s="264" t="s">
        <v>77</v>
      </c>
      <c r="O16" s="357" t="str">
        <f t="shared" si="0"/>
        <v/>
      </c>
      <c r="P16" s="226">
        <f t="shared" si="1"/>
        <v>0</v>
      </c>
      <c r="Q16" s="264" t="s">
        <v>82</v>
      </c>
      <c r="R16" s="262" t="str">
        <f t="shared" si="2"/>
        <v/>
      </c>
      <c r="S16" s="227">
        <f t="shared" si="3"/>
        <v>0</v>
      </c>
      <c r="V16" s="15"/>
      <c r="W16" s="2201" t="s">
        <v>71</v>
      </c>
      <c r="X16" s="2202"/>
      <c r="Y16" s="2203" t="s">
        <v>361</v>
      </c>
      <c r="Z16" s="2204"/>
      <c r="AA16" s="2205"/>
      <c r="AB16" s="2203"/>
      <c r="AC16" s="2204"/>
      <c r="AD16" s="2206"/>
      <c r="AH16" s="264" t="s">
        <v>77</v>
      </c>
      <c r="AI16" s="357" t="str">
        <f t="shared" si="4"/>
        <v/>
      </c>
      <c r="AJ16" s="226">
        <f t="shared" si="5"/>
        <v>0</v>
      </c>
      <c r="AK16" s="264" t="s">
        <v>82</v>
      </c>
      <c r="AL16" s="262" t="str">
        <f t="shared" si="6"/>
        <v/>
      </c>
      <c r="AM16" s="227">
        <f t="shared" si="7"/>
        <v>0</v>
      </c>
    </row>
    <row r="17" spans="3:39" ht="14.1" customHeight="1" thickBot="1">
      <c r="C17" s="2201" t="s">
        <v>3</v>
      </c>
      <c r="D17" s="2207"/>
      <c r="E17" s="2208"/>
      <c r="F17" s="2209"/>
      <c r="G17" s="2210"/>
      <c r="H17" s="2208"/>
      <c r="I17" s="2209"/>
      <c r="J17" s="2211"/>
      <c r="N17" s="378"/>
      <c r="O17" s="412"/>
      <c r="P17" s="407"/>
      <c r="Q17" s="378"/>
      <c r="R17" s="412"/>
      <c r="S17" s="409"/>
      <c r="W17" s="2201" t="s">
        <v>3</v>
      </c>
      <c r="X17" s="2207"/>
      <c r="Y17" s="2208" t="s">
        <v>5</v>
      </c>
      <c r="Z17" s="2209"/>
      <c r="AA17" s="2210"/>
      <c r="AB17" s="2208"/>
      <c r="AC17" s="2209"/>
      <c r="AD17" s="2211"/>
      <c r="AH17" s="383"/>
      <c r="AI17" s="411"/>
      <c r="AJ17" s="436"/>
      <c r="AK17" s="383"/>
      <c r="AL17" s="411"/>
      <c r="AM17" s="408"/>
    </row>
    <row r="18" spans="3:39" ht="14.1" customHeight="1" thickBot="1">
      <c r="C18" s="2201" t="s">
        <v>59</v>
      </c>
      <c r="D18" s="2207"/>
      <c r="E18" s="2208"/>
      <c r="F18" s="2209"/>
      <c r="G18" s="2210"/>
      <c r="H18" s="2208"/>
      <c r="I18" s="2209"/>
      <c r="J18" s="2211"/>
      <c r="N18" s="31"/>
      <c r="O18" s="31"/>
      <c r="P18" s="31"/>
      <c r="Q18" s="31"/>
      <c r="R18" s="31"/>
      <c r="S18" s="31"/>
      <c r="W18" s="2201" t="s">
        <v>59</v>
      </c>
      <c r="X18" s="2207"/>
      <c r="Y18" s="2208" t="s">
        <v>74</v>
      </c>
      <c r="Z18" s="2209"/>
      <c r="AA18" s="2210"/>
      <c r="AB18" s="2208"/>
      <c r="AC18" s="2209"/>
      <c r="AD18" s="2211"/>
      <c r="AH18" s="378"/>
      <c r="AI18" s="412"/>
      <c r="AJ18" s="407"/>
      <c r="AK18" s="378"/>
      <c r="AL18" s="412"/>
      <c r="AM18" s="409"/>
    </row>
    <row r="19" spans="3:39" ht="14.1" customHeight="1" thickBot="1">
      <c r="C19" s="2201" t="s">
        <v>0</v>
      </c>
      <c r="D19" s="2207"/>
      <c r="E19" s="300"/>
      <c r="F19" s="301">
        <v>20</v>
      </c>
      <c r="G19" s="302">
        <f>ROUNDUP(E19/F19,0)</f>
        <v>0</v>
      </c>
      <c r="H19" s="300"/>
      <c r="I19" s="301">
        <v>20</v>
      </c>
      <c r="J19" s="303">
        <f>ROUNDUP(H19/I19,0)</f>
        <v>0</v>
      </c>
      <c r="M19" s="2" t="s">
        <v>547</v>
      </c>
      <c r="W19" s="2201" t="s">
        <v>0</v>
      </c>
      <c r="X19" s="2207"/>
      <c r="Y19" s="300"/>
      <c r="Z19" s="301">
        <v>20</v>
      </c>
      <c r="AA19" s="302">
        <f>ROUNDUP(Y19/Z19,0)</f>
        <v>0</v>
      </c>
      <c r="AB19" s="300"/>
      <c r="AC19" s="301">
        <v>20</v>
      </c>
      <c r="AD19" s="303">
        <f>ROUNDUP(AB19/AC19,0)</f>
        <v>0</v>
      </c>
      <c r="AH19" s="31"/>
      <c r="AI19" s="31"/>
      <c r="AJ19" s="31"/>
      <c r="AK19" s="31"/>
      <c r="AL19" s="31"/>
      <c r="AM19" s="31"/>
    </row>
    <row r="20" spans="3:39" ht="14.1" customHeight="1">
      <c r="C20" s="2212" t="s">
        <v>1</v>
      </c>
      <c r="D20" s="2213"/>
      <c r="E20" s="304">
        <f>G19</f>
        <v>0</v>
      </c>
      <c r="F20" s="305">
        <v>0.8</v>
      </c>
      <c r="G20" s="241">
        <f>ROUND(E20*F20,2)</f>
        <v>0</v>
      </c>
      <c r="H20" s="304">
        <f>J19</f>
        <v>0</v>
      </c>
      <c r="I20" s="305">
        <v>0.8</v>
      </c>
      <c r="J20" s="209">
        <f>ROUND(H20*I20,2)</f>
        <v>0</v>
      </c>
      <c r="N20" s="2251" t="s">
        <v>699</v>
      </c>
      <c r="O20" s="2179"/>
      <c r="P20" s="702" t="s">
        <v>700</v>
      </c>
      <c r="Q20" s="2251" t="s">
        <v>699</v>
      </c>
      <c r="R20" s="2179"/>
      <c r="S20" s="703" t="s">
        <v>700</v>
      </c>
      <c r="W20" s="2212" t="s">
        <v>1</v>
      </c>
      <c r="X20" s="2213"/>
      <c r="Y20" s="304">
        <f>AA19</f>
        <v>0</v>
      </c>
      <c r="Z20" s="305">
        <v>0.8</v>
      </c>
      <c r="AA20" s="241">
        <f>ROUND(Y20*Z20,2)</f>
        <v>0</v>
      </c>
      <c r="AB20" s="304">
        <f>AD19</f>
        <v>0</v>
      </c>
      <c r="AC20" s="305">
        <v>0.8</v>
      </c>
      <c r="AD20" s="209">
        <f>ROUND(AB20*AC20,2)</f>
        <v>0</v>
      </c>
      <c r="AG20" s="349"/>
      <c r="AH20" s="349"/>
      <c r="AI20" s="349"/>
      <c r="AJ20" s="349"/>
      <c r="AK20" s="349"/>
      <c r="AL20" s="349"/>
      <c r="AM20" s="349"/>
    </row>
    <row r="21" spans="3:39" ht="14.1" customHeight="1">
      <c r="C21" s="2201" t="s">
        <v>75</v>
      </c>
      <c r="D21" s="2202"/>
      <c r="E21" s="2214">
        <f>SUM(G20:G20)</f>
        <v>0</v>
      </c>
      <c r="F21" s="2202"/>
      <c r="G21" s="2207"/>
      <c r="H21" s="2214">
        <f>SUM(J20:J20)</f>
        <v>0</v>
      </c>
      <c r="I21" s="2202"/>
      <c r="J21" s="2215"/>
      <c r="N21" s="2226" t="s">
        <v>697</v>
      </c>
      <c r="O21" s="2227"/>
      <c r="P21" s="713">
        <f>SUMPRODUCT($X$336:$X$375,$Z$336:$Z$375)/100+SUMPRODUCT($D$336:$D$375,$F$336:$F$375)/100</f>
        <v>0</v>
      </c>
      <c r="Q21" s="2226" t="s">
        <v>82</v>
      </c>
      <c r="R21" s="2227"/>
      <c r="S21" s="714">
        <f>SUMPRODUCT($X$381:$X$420,$AB$381:$AB$420)/100+SUMPRODUCT($D$381:$D$420,$H$381:$H$420)/100</f>
        <v>0</v>
      </c>
      <c r="W21" s="2201" t="s">
        <v>75</v>
      </c>
      <c r="X21" s="2202"/>
      <c r="Y21" s="2214">
        <f>SUM(AA20:AA20)</f>
        <v>0</v>
      </c>
      <c r="Z21" s="2202"/>
      <c r="AA21" s="2207"/>
      <c r="AB21" s="2214">
        <f>SUM(AD20:AD20)</f>
        <v>0</v>
      </c>
      <c r="AC21" s="2202"/>
      <c r="AD21" s="2215"/>
      <c r="AG21" s="349"/>
      <c r="AH21" s="2232"/>
      <c r="AI21" s="2232"/>
      <c r="AJ21" s="315"/>
      <c r="AK21" s="2232"/>
      <c r="AL21" s="2232"/>
      <c r="AM21" s="315"/>
    </row>
    <row r="22" spans="3:39" ht="14.1" customHeight="1" thickBot="1">
      <c r="C22" s="2201" t="s">
        <v>76</v>
      </c>
      <c r="D22" s="2202"/>
      <c r="E22" s="2208"/>
      <c r="F22" s="2209"/>
      <c r="G22" s="2210"/>
      <c r="H22" s="2208"/>
      <c r="I22" s="2209"/>
      <c r="J22" s="2211"/>
      <c r="M22" s="704"/>
      <c r="N22" s="2230" t="s">
        <v>698</v>
      </c>
      <c r="O22" s="2231"/>
      <c r="P22" s="306">
        <f>SUMPRODUCT($X$336:$X$375,$Y$336:$Y$375)/100+SUMPRODUCT($D$336:$D$375,$E$336:$E$375)/100</f>
        <v>0</v>
      </c>
      <c r="Q22" s="2228" t="s">
        <v>533</v>
      </c>
      <c r="R22" s="2229"/>
      <c r="S22" s="307">
        <f>IF($Q$22="全種",$P$21+$S$21+$P$22,"0")+IF($Q$22="As（車道）＋As（歩道）",$P$21+$P$22,"0")+IF($Q$22="As（車道）＋Co",$P$21+$S$21,"0")+IF($Q$22="As（歩道）＋Co",$P$22+$S$21,"0")</f>
        <v>0</v>
      </c>
      <c r="T22" s="704"/>
      <c r="W22" s="2201" t="s">
        <v>76</v>
      </c>
      <c r="X22" s="2202"/>
      <c r="Y22" s="2208" t="s">
        <v>77</v>
      </c>
      <c r="Z22" s="2209"/>
      <c r="AA22" s="2210"/>
      <c r="AB22" s="2208" t="s">
        <v>77</v>
      </c>
      <c r="AC22" s="2209"/>
      <c r="AD22" s="2211"/>
      <c r="AG22" s="349"/>
      <c r="AH22" s="2233"/>
      <c r="AI22" s="2233"/>
      <c r="AJ22" s="568"/>
      <c r="AK22" s="2233"/>
      <c r="AL22" s="2233"/>
      <c r="AM22" s="568"/>
    </row>
    <row r="23" spans="3:39" ht="14.1" customHeight="1">
      <c r="C23" s="2201"/>
      <c r="D23" s="2202"/>
      <c r="E23" s="2216"/>
      <c r="F23" s="2217"/>
      <c r="G23" s="2218"/>
      <c r="H23" s="2216"/>
      <c r="I23" s="2217"/>
      <c r="J23" s="2219"/>
      <c r="W23" s="2201"/>
      <c r="X23" s="2202"/>
      <c r="Y23" s="2216">
        <v>15</v>
      </c>
      <c r="Z23" s="2217"/>
      <c r="AA23" s="2218"/>
      <c r="AB23" s="2216">
        <v>10</v>
      </c>
      <c r="AC23" s="2217"/>
      <c r="AD23" s="2219"/>
    </row>
    <row r="24" spans="3:39" ht="14.1" customHeight="1" thickBot="1">
      <c r="C24" s="2201" t="s">
        <v>87</v>
      </c>
      <c r="D24" s="2207"/>
      <c r="E24" s="2208"/>
      <c r="F24" s="2209"/>
      <c r="G24" s="2210"/>
      <c r="H24" s="2208"/>
      <c r="I24" s="2209"/>
      <c r="J24" s="2211"/>
      <c r="M24" s="2" t="str">
        <f>IF(AK43="×","□先行路盤（再使用）","□先行路盤（再使用）No.1")</f>
        <v>□先行路盤（再使用）</v>
      </c>
      <c r="N24" s="31"/>
      <c r="O24" s="31"/>
      <c r="P24" s="31"/>
      <c r="Q24" s="31"/>
      <c r="R24" s="31"/>
      <c r="S24" s="31"/>
      <c r="W24" s="2201" t="s">
        <v>87</v>
      </c>
      <c r="X24" s="2207"/>
      <c r="Y24" s="2208" t="s">
        <v>372</v>
      </c>
      <c r="Z24" s="2209"/>
      <c r="AA24" s="2210"/>
      <c r="AB24" s="2208" t="s">
        <v>372</v>
      </c>
      <c r="AC24" s="2209"/>
      <c r="AD24" s="2211"/>
      <c r="AG24" s="2" t="s">
        <v>462</v>
      </c>
      <c r="AH24" s="31"/>
      <c r="AI24" s="31"/>
      <c r="AJ24" s="31"/>
      <c r="AK24" s="31"/>
      <c r="AL24" s="31"/>
      <c r="AM24" s="31"/>
    </row>
    <row r="25" spans="3:39" ht="14.1" customHeight="1">
      <c r="C25" s="2201"/>
      <c r="D25" s="2207"/>
      <c r="E25" s="2216"/>
      <c r="F25" s="2217"/>
      <c r="G25" s="2218"/>
      <c r="H25" s="2216"/>
      <c r="I25" s="2217"/>
      <c r="J25" s="2219"/>
      <c r="N25" s="2199" t="s">
        <v>96</v>
      </c>
      <c r="O25" s="2200"/>
      <c r="P25" s="19" t="s">
        <v>66</v>
      </c>
      <c r="Q25" s="2199" t="s">
        <v>96</v>
      </c>
      <c r="R25" s="2200"/>
      <c r="S25" s="20" t="s">
        <v>66</v>
      </c>
      <c r="W25" s="2201"/>
      <c r="X25" s="2207"/>
      <c r="Y25" s="2216">
        <v>50</v>
      </c>
      <c r="Z25" s="2217"/>
      <c r="AA25" s="2218"/>
      <c r="AB25" s="2216">
        <v>25</v>
      </c>
      <c r="AC25" s="2217"/>
      <c r="AD25" s="2219"/>
      <c r="AH25" s="2199" t="s">
        <v>96</v>
      </c>
      <c r="AI25" s="2200"/>
      <c r="AJ25" s="19" t="s">
        <v>66</v>
      </c>
      <c r="AK25" s="2199" t="s">
        <v>96</v>
      </c>
      <c r="AL25" s="2200"/>
      <c r="AM25" s="20" t="s">
        <v>66</v>
      </c>
    </row>
    <row r="26" spans="3:39" ht="14.1" customHeight="1" thickBot="1">
      <c r="C26" s="2220" t="s">
        <v>78</v>
      </c>
      <c r="D26" s="2221"/>
      <c r="E26" s="2222"/>
      <c r="F26" s="2223"/>
      <c r="G26" s="2224"/>
      <c r="H26" s="2222"/>
      <c r="I26" s="2223"/>
      <c r="J26" s="2225"/>
      <c r="N26" s="263" t="s">
        <v>374</v>
      </c>
      <c r="O26" s="432" t="str">
        <f t="shared" ref="O26:O31" si="8">IF(MAX($I$618:$I$677)&lt;ROW()-25,"",INDEX($H$618:$H$677,MATCH(ROW()-25,$I$618:$I$677,0),1))</f>
        <v/>
      </c>
      <c r="P26" s="224">
        <f t="shared" ref="P26:P31" si="9">SUMIF($H$618:$H$677,O26,$J$618:$J$677)</f>
        <v>0</v>
      </c>
      <c r="Q26" s="382"/>
      <c r="R26" s="414"/>
      <c r="S26" s="435"/>
      <c r="W26" s="2220" t="s">
        <v>78</v>
      </c>
      <c r="X26" s="2221"/>
      <c r="Y26" s="2222">
        <v>10</v>
      </c>
      <c r="Z26" s="2223"/>
      <c r="AA26" s="2224"/>
      <c r="AB26" s="2222">
        <v>5</v>
      </c>
      <c r="AC26" s="2223"/>
      <c r="AD26" s="2225"/>
      <c r="AH26" s="263" t="s">
        <v>374</v>
      </c>
      <c r="AI26" s="432" t="str">
        <f t="shared" ref="AI26:AI31" si="10">IF(MAX($AC$618:$AC$677)&lt;ROW()-25,"",INDEX($AB$618:$AB$677,MATCH(ROW()-25,$AC$618:$AC$677,0),1))</f>
        <v/>
      </c>
      <c r="AJ26" s="224">
        <f t="shared" ref="AJ26:AJ31" si="11">SUMIF($AB$618:$AB$677,AI26,$AD$618:$AD$677)</f>
        <v>0</v>
      </c>
      <c r="AK26" s="382"/>
      <c r="AL26" s="414"/>
      <c r="AM26" s="435"/>
    </row>
    <row r="27" spans="3:39" ht="14.1" customHeight="1">
      <c r="C27" s="2193" t="s">
        <v>70</v>
      </c>
      <c r="D27" s="2194"/>
      <c r="E27" s="2195" t="s">
        <v>701</v>
      </c>
      <c r="F27" s="2196"/>
      <c r="G27" s="2197"/>
      <c r="H27" s="2195"/>
      <c r="I27" s="2196"/>
      <c r="J27" s="2198"/>
      <c r="N27" s="264" t="s">
        <v>374</v>
      </c>
      <c r="O27" s="433" t="str">
        <f t="shared" si="8"/>
        <v/>
      </c>
      <c r="P27" s="226">
        <f t="shared" si="9"/>
        <v>0</v>
      </c>
      <c r="Q27" s="383"/>
      <c r="R27" s="415"/>
      <c r="S27" s="408"/>
      <c r="W27" s="2193" t="s">
        <v>70</v>
      </c>
      <c r="X27" s="2194"/>
      <c r="Y27" s="2195"/>
      <c r="Z27" s="2196"/>
      <c r="AA27" s="2197"/>
      <c r="AB27" s="2195"/>
      <c r="AC27" s="2196"/>
      <c r="AD27" s="2198"/>
      <c r="AH27" s="264" t="s">
        <v>374</v>
      </c>
      <c r="AI27" s="433" t="str">
        <f t="shared" si="10"/>
        <v/>
      </c>
      <c r="AJ27" s="226">
        <f t="shared" si="11"/>
        <v>0</v>
      </c>
      <c r="AK27" s="383"/>
      <c r="AL27" s="415"/>
      <c r="AM27" s="408"/>
    </row>
    <row r="28" spans="3:39" ht="14.1" customHeight="1">
      <c r="C28" s="2201" t="s">
        <v>71</v>
      </c>
      <c r="D28" s="2202"/>
      <c r="E28" s="2203" t="s">
        <v>702</v>
      </c>
      <c r="F28" s="2204"/>
      <c r="G28" s="2205"/>
      <c r="H28" s="2203"/>
      <c r="I28" s="2204"/>
      <c r="J28" s="2206"/>
      <c r="N28" s="264" t="s">
        <v>374</v>
      </c>
      <c r="O28" s="433" t="str">
        <f t="shared" si="8"/>
        <v/>
      </c>
      <c r="P28" s="226">
        <f t="shared" si="9"/>
        <v>0</v>
      </c>
      <c r="Q28" s="383"/>
      <c r="R28" s="415"/>
      <c r="S28" s="408"/>
      <c r="W28" s="2201" t="s">
        <v>71</v>
      </c>
      <c r="X28" s="2202"/>
      <c r="Y28" s="2203"/>
      <c r="Z28" s="2204"/>
      <c r="AA28" s="2205"/>
      <c r="AB28" s="2203"/>
      <c r="AC28" s="2204"/>
      <c r="AD28" s="2206"/>
      <c r="AH28" s="264" t="s">
        <v>374</v>
      </c>
      <c r="AI28" s="433" t="str">
        <f t="shared" si="10"/>
        <v/>
      </c>
      <c r="AJ28" s="226">
        <f t="shared" si="11"/>
        <v>0</v>
      </c>
      <c r="AK28" s="383"/>
      <c r="AL28" s="415"/>
      <c r="AM28" s="408"/>
    </row>
    <row r="29" spans="3:39" s="15" customFormat="1" ht="14.1" customHeight="1">
      <c r="C29" s="2201" t="s">
        <v>3</v>
      </c>
      <c r="D29" s="2207"/>
      <c r="E29" s="2208"/>
      <c r="F29" s="2209"/>
      <c r="G29" s="2210"/>
      <c r="H29" s="2208"/>
      <c r="I29" s="2209"/>
      <c r="J29" s="2211"/>
      <c r="M29" s="2"/>
      <c r="N29" s="264" t="s">
        <v>374</v>
      </c>
      <c r="O29" s="433" t="str">
        <f t="shared" si="8"/>
        <v/>
      </c>
      <c r="P29" s="226">
        <f t="shared" si="9"/>
        <v>0</v>
      </c>
      <c r="Q29" s="383"/>
      <c r="R29" s="415"/>
      <c r="S29" s="408"/>
      <c r="W29" s="2201" t="s">
        <v>3</v>
      </c>
      <c r="X29" s="2207"/>
      <c r="Y29" s="2208" t="s">
        <v>5</v>
      </c>
      <c r="Z29" s="2209"/>
      <c r="AA29" s="2210"/>
      <c r="AB29" s="2208" t="s">
        <v>5</v>
      </c>
      <c r="AC29" s="2209"/>
      <c r="AD29" s="2211"/>
      <c r="AG29" s="2"/>
      <c r="AH29" s="264" t="s">
        <v>374</v>
      </c>
      <c r="AI29" s="433" t="str">
        <f t="shared" si="10"/>
        <v/>
      </c>
      <c r="AJ29" s="226">
        <f t="shared" si="11"/>
        <v>0</v>
      </c>
      <c r="AK29" s="383"/>
      <c r="AL29" s="415"/>
      <c r="AM29" s="408"/>
    </row>
    <row r="30" spans="3:39" s="15" customFormat="1" ht="14.1" customHeight="1">
      <c r="C30" s="2201" t="s">
        <v>59</v>
      </c>
      <c r="D30" s="2202"/>
      <c r="E30" s="2208"/>
      <c r="F30" s="2209"/>
      <c r="G30" s="2210"/>
      <c r="H30" s="2208"/>
      <c r="I30" s="2209"/>
      <c r="J30" s="2211"/>
      <c r="M30" s="2"/>
      <c r="N30" s="264" t="s">
        <v>374</v>
      </c>
      <c r="O30" s="433" t="str">
        <f t="shared" si="8"/>
        <v/>
      </c>
      <c r="P30" s="226">
        <f t="shared" si="9"/>
        <v>0</v>
      </c>
      <c r="Q30" s="383"/>
      <c r="R30" s="415"/>
      <c r="S30" s="408"/>
      <c r="W30" s="2201" t="s">
        <v>59</v>
      </c>
      <c r="X30" s="2202"/>
      <c r="Y30" s="2208" t="s">
        <v>74</v>
      </c>
      <c r="Z30" s="2209"/>
      <c r="AA30" s="2210"/>
      <c r="AB30" s="2208" t="s">
        <v>74</v>
      </c>
      <c r="AC30" s="2209"/>
      <c r="AD30" s="2211"/>
      <c r="AG30" s="2"/>
      <c r="AH30" s="264" t="s">
        <v>374</v>
      </c>
      <c r="AI30" s="433" t="str">
        <f t="shared" si="10"/>
        <v/>
      </c>
      <c r="AJ30" s="226">
        <f t="shared" si="11"/>
        <v>0</v>
      </c>
      <c r="AK30" s="383"/>
      <c r="AL30" s="415"/>
      <c r="AM30" s="408"/>
    </row>
    <row r="31" spans="3:39" s="15" customFormat="1" ht="14.1" customHeight="1" thickBot="1">
      <c r="C31" s="2201" t="s">
        <v>0</v>
      </c>
      <c r="D31" s="2207"/>
      <c r="E31" s="300"/>
      <c r="F31" s="301">
        <v>20</v>
      </c>
      <c r="G31" s="437">
        <f>ROUNDUP(E31/F31,0)</f>
        <v>0</v>
      </c>
      <c r="H31" s="300"/>
      <c r="I31" s="301">
        <v>20</v>
      </c>
      <c r="J31" s="303">
        <f>ROUNDUP(H31/I31,0)</f>
        <v>0</v>
      </c>
      <c r="M31" s="2"/>
      <c r="N31" s="265" t="s">
        <v>374</v>
      </c>
      <c r="O31" s="434" t="str">
        <f t="shared" si="8"/>
        <v/>
      </c>
      <c r="P31" s="228">
        <f t="shared" si="9"/>
        <v>0</v>
      </c>
      <c r="Q31" s="384"/>
      <c r="R31" s="413"/>
      <c r="S31" s="409"/>
      <c r="W31" s="2201" t="s">
        <v>0</v>
      </c>
      <c r="X31" s="2207"/>
      <c r="Y31" s="300"/>
      <c r="Z31" s="301">
        <v>20</v>
      </c>
      <c r="AA31" s="437">
        <f>ROUNDUP(Y31/Z31,0)</f>
        <v>0</v>
      </c>
      <c r="AB31" s="300"/>
      <c r="AC31" s="301">
        <v>20</v>
      </c>
      <c r="AD31" s="303">
        <f>ROUNDUP(AB31/AC31,0)</f>
        <v>0</v>
      </c>
      <c r="AG31" s="2"/>
      <c r="AH31" s="265" t="s">
        <v>374</v>
      </c>
      <c r="AI31" s="434" t="str">
        <f t="shared" si="10"/>
        <v/>
      </c>
      <c r="AJ31" s="228">
        <f t="shared" si="11"/>
        <v>0</v>
      </c>
      <c r="AK31" s="384"/>
      <c r="AL31" s="413"/>
      <c r="AM31" s="409"/>
    </row>
    <row r="32" spans="3:39" s="15" customFormat="1" ht="14.1" customHeight="1">
      <c r="C32" s="2212" t="s">
        <v>1</v>
      </c>
      <c r="D32" s="2213"/>
      <c r="E32" s="304">
        <f>G31</f>
        <v>0</v>
      </c>
      <c r="F32" s="305">
        <v>0.8</v>
      </c>
      <c r="G32" s="241">
        <f>ROUND(E32*F32,2)</f>
        <v>0</v>
      </c>
      <c r="H32" s="304"/>
      <c r="I32" s="305">
        <v>0.8</v>
      </c>
      <c r="J32" s="209">
        <f>ROUND(H32*I32,2)</f>
        <v>0</v>
      </c>
      <c r="M32" s="2"/>
      <c r="N32" s="38"/>
      <c r="O32" s="2234" t="str">
        <f>IF(AK43="×","※先行路盤(再使用) 土量 計 ： H=　","※先行路盤(再使用) 土量No.1 計 ：　")</f>
        <v>※先行路盤(再使用) 土量 計 ： H=　</v>
      </c>
      <c r="P32" s="2234"/>
      <c r="Q32" s="2234"/>
      <c r="R32" s="2234"/>
      <c r="S32" s="361">
        <f>ROUND(SUMPRODUCT(O26:O31,P26:P31)/100+SUMPRODUCT(R26:R31,S26:S31)/100,2)</f>
        <v>0</v>
      </c>
      <c r="W32" s="2212" t="s">
        <v>1</v>
      </c>
      <c r="X32" s="2213"/>
      <c r="Y32" s="304">
        <f>AA31</f>
        <v>0</v>
      </c>
      <c r="Z32" s="305">
        <v>0.8</v>
      </c>
      <c r="AA32" s="241">
        <f>ROUND(Y32*Z32,2)</f>
        <v>0</v>
      </c>
      <c r="AB32" s="304">
        <f>AD31</f>
        <v>0</v>
      </c>
      <c r="AC32" s="305">
        <v>0.8</v>
      </c>
      <c r="AD32" s="209">
        <f>ROUND(AB32*AC32,2)</f>
        <v>0</v>
      </c>
      <c r="AG32" s="2"/>
      <c r="AH32" s="38"/>
      <c r="AI32" s="2234" t="s">
        <v>501</v>
      </c>
      <c r="AJ32" s="2234"/>
      <c r="AK32" s="2234"/>
      <c r="AL32" s="2234"/>
      <c r="AM32" s="361" t="str">
        <f>IF(AK43="○",AK44+S32,"")</f>
        <v/>
      </c>
    </row>
    <row r="33" spans="2:39" s="15" customFormat="1" ht="14.1" customHeight="1" thickBot="1">
      <c r="C33" s="2201" t="s">
        <v>75</v>
      </c>
      <c r="D33" s="2202"/>
      <c r="E33" s="2214">
        <f>SUM(G32:G32)</f>
        <v>0</v>
      </c>
      <c r="F33" s="2202"/>
      <c r="G33" s="2207"/>
      <c r="H33" s="2214">
        <f>SUM(J32:J32)</f>
        <v>0</v>
      </c>
      <c r="I33" s="2202"/>
      <c r="J33" s="2215"/>
      <c r="M33" s="2" t="str">
        <f>IF(AK43="×","□仮復旧工","□仮復旧工No.1")</f>
        <v>□仮復旧工</v>
      </c>
      <c r="N33" s="31"/>
      <c r="O33" s="31"/>
      <c r="P33" s="31"/>
      <c r="Q33" s="31"/>
      <c r="R33" s="31"/>
      <c r="S33" s="31"/>
      <c r="W33" s="2201" t="s">
        <v>75</v>
      </c>
      <c r="X33" s="2202"/>
      <c r="Y33" s="2214">
        <f>SUM(AA32:AA32)</f>
        <v>0</v>
      </c>
      <c r="Z33" s="2202"/>
      <c r="AA33" s="2207"/>
      <c r="AB33" s="2214">
        <f>SUM(AD32:AD32)</f>
        <v>0</v>
      </c>
      <c r="AC33" s="2202"/>
      <c r="AD33" s="2215"/>
      <c r="AG33" s="2" t="s">
        <v>458</v>
      </c>
      <c r="AH33" s="31"/>
      <c r="AI33" s="31"/>
      <c r="AJ33" s="31"/>
      <c r="AK33" s="31"/>
      <c r="AL33" s="31"/>
      <c r="AM33" s="31"/>
    </row>
    <row r="34" spans="2:39" s="15" customFormat="1" ht="14.1" customHeight="1">
      <c r="C34" s="2201" t="s">
        <v>76</v>
      </c>
      <c r="D34" s="2202"/>
      <c r="E34" s="2208"/>
      <c r="F34" s="2209"/>
      <c r="G34" s="2210"/>
      <c r="H34" s="2208"/>
      <c r="I34" s="2209"/>
      <c r="J34" s="2211"/>
      <c r="M34" s="2"/>
      <c r="N34" s="2199" t="s">
        <v>81</v>
      </c>
      <c r="O34" s="2200"/>
      <c r="P34" s="19" t="s">
        <v>66</v>
      </c>
      <c r="Q34" s="2199" t="s">
        <v>81</v>
      </c>
      <c r="R34" s="2200"/>
      <c r="S34" s="20" t="s">
        <v>66</v>
      </c>
      <c r="W34" s="2201" t="s">
        <v>76</v>
      </c>
      <c r="X34" s="2202"/>
      <c r="Y34" s="2208" t="s">
        <v>77</v>
      </c>
      <c r="Z34" s="2209"/>
      <c r="AA34" s="2210"/>
      <c r="AB34" s="2208" t="s">
        <v>77</v>
      </c>
      <c r="AC34" s="2209"/>
      <c r="AD34" s="2211"/>
      <c r="AG34" s="2"/>
      <c r="AH34" s="2199" t="s">
        <v>81</v>
      </c>
      <c r="AI34" s="2200"/>
      <c r="AJ34" s="19" t="s">
        <v>66</v>
      </c>
      <c r="AK34" s="2199" t="s">
        <v>81</v>
      </c>
      <c r="AL34" s="2200"/>
      <c r="AM34" s="20" t="s">
        <v>66</v>
      </c>
    </row>
    <row r="35" spans="2:39" s="15" customFormat="1" ht="14.1" customHeight="1">
      <c r="C35" s="2201"/>
      <c r="D35" s="2202"/>
      <c r="E35" s="2216"/>
      <c r="F35" s="2217"/>
      <c r="G35" s="2218"/>
      <c r="H35" s="2216"/>
      <c r="I35" s="2217"/>
      <c r="J35" s="2219"/>
      <c r="M35" s="2"/>
      <c r="N35" s="263" t="s">
        <v>56</v>
      </c>
      <c r="O35" s="432" t="str">
        <f>IF(MAX($I$381:$I$420)&lt;ROW()-34,"",INDEX($D$381:$D$420,MATCH(ROW()-34,$I$381:$I$420,0),1))</f>
        <v/>
      </c>
      <c r="P35" s="224">
        <f>SUMIF($D$381:$D$420,O35,$J$381:$J$420)</f>
        <v>0</v>
      </c>
      <c r="Q35" s="263" t="s">
        <v>56</v>
      </c>
      <c r="R35" s="432" t="str">
        <f>IF(MAX($I$381:$I$420)&lt;ROW()-30,"",INDEX($D$381:$D$420,MATCH(ROW()-30,$I$381:$I$420,0),1))</f>
        <v/>
      </c>
      <c r="S35" s="225">
        <f>SUMIF($D$381:$D$420,R35,$J$381:$J$420)</f>
        <v>0</v>
      </c>
      <c r="W35" s="2201"/>
      <c r="X35" s="2202"/>
      <c r="Y35" s="2216"/>
      <c r="Z35" s="2217"/>
      <c r="AA35" s="2218"/>
      <c r="AB35" s="2216"/>
      <c r="AC35" s="2217"/>
      <c r="AD35" s="2219"/>
      <c r="AG35" s="2"/>
      <c r="AH35" s="263" t="s">
        <v>56</v>
      </c>
      <c r="AI35" s="432" t="str">
        <f>IF(MAX($AC$381:$AC$420)&lt;ROW()-34,"",INDEX($X$381:$X$420,MATCH(ROW()-34,$AC$381:$AC$420,0),1))</f>
        <v/>
      </c>
      <c r="AJ35" s="224">
        <f>SUMIF($X$381:$X$420,AI35,$AD$381:$AD$420)</f>
        <v>0</v>
      </c>
      <c r="AK35" s="263" t="s">
        <v>56</v>
      </c>
      <c r="AL35" s="432" t="str">
        <f>IF(MAX($AC$381:$AC$420)&lt;ROW()-30,"",INDEX($X$381:$X$420,MATCH(ROW()-30,$AC$381:$AC$420,0),1))</f>
        <v/>
      </c>
      <c r="AM35" s="225">
        <f>SUMIF($X$381:$X$420,AL35,$AD$381:$AD$420)</f>
        <v>0</v>
      </c>
    </row>
    <row r="36" spans="2:39" s="15" customFormat="1" ht="14.1" customHeight="1">
      <c r="C36" s="2201" t="s">
        <v>87</v>
      </c>
      <c r="D36" s="2207"/>
      <c r="E36" s="2208"/>
      <c r="F36" s="2209"/>
      <c r="G36" s="2210"/>
      <c r="H36" s="2208"/>
      <c r="I36" s="2209"/>
      <c r="J36" s="2211"/>
      <c r="M36" s="2"/>
      <c r="N36" s="264" t="s">
        <v>56</v>
      </c>
      <c r="O36" s="433" t="str">
        <f>IF(MAX($I$381:$I$420)&lt;ROW()-34,"",INDEX($D$381:$D$420,MATCH(ROW()-34,$I$381:$I$420,0),1))</f>
        <v/>
      </c>
      <c r="P36" s="226">
        <f>SUMIF($D$381:$D$420,O36,$J$381:$J$420)</f>
        <v>0</v>
      </c>
      <c r="Q36" s="264" t="s">
        <v>56</v>
      </c>
      <c r="R36" s="433" t="str">
        <f>IF(MAX($I$381:$I$420)&lt;ROW()-30,"",INDEX($D$381:$D$420,MATCH(ROW()-30,$I$381:$I$420,0),1))</f>
        <v/>
      </c>
      <c r="S36" s="227">
        <f>SUMIF($D$381:$D$420,R36,$J$381:$J$420)</f>
        <v>0</v>
      </c>
      <c r="W36" s="2201" t="s">
        <v>87</v>
      </c>
      <c r="X36" s="2207"/>
      <c r="Y36" s="2208" t="s">
        <v>372</v>
      </c>
      <c r="Z36" s="2209"/>
      <c r="AA36" s="2210"/>
      <c r="AB36" s="2208" t="s">
        <v>372</v>
      </c>
      <c r="AC36" s="2209"/>
      <c r="AD36" s="2211"/>
      <c r="AG36" s="2"/>
      <c r="AH36" s="264" t="s">
        <v>56</v>
      </c>
      <c r="AI36" s="433" t="str">
        <f>IF(MAX($AC$381:$AC$420)&lt;ROW()-34,"",INDEX($X$381:$X$420,MATCH(ROW()-34,$AC$381:$AC$420,0),1))</f>
        <v/>
      </c>
      <c r="AJ36" s="226">
        <f>SUMIF($X$381:$X$420,AI36,$AD$381:$AD$420)</f>
        <v>0</v>
      </c>
      <c r="AK36" s="264" t="s">
        <v>56</v>
      </c>
      <c r="AL36" s="433" t="str">
        <f>IF(MAX($AC$381:$AC$420)&lt;ROW()-30,"",INDEX($X$381:$X$420,MATCH(ROW()-30,$AC$381:$AC$420,0),1))</f>
        <v/>
      </c>
      <c r="AM36" s="227">
        <f>SUMIF($X$381:$X$420,AL36,$AD$381:$AD$420)</f>
        <v>0</v>
      </c>
    </row>
    <row r="37" spans="2:39" s="15" customFormat="1" ht="14.1" customHeight="1">
      <c r="C37" s="2201"/>
      <c r="D37" s="2207"/>
      <c r="E37" s="2216"/>
      <c r="F37" s="2217"/>
      <c r="G37" s="2218"/>
      <c r="H37" s="2216"/>
      <c r="I37" s="2217"/>
      <c r="J37" s="2219"/>
      <c r="M37" s="2"/>
      <c r="N37" s="264" t="s">
        <v>56</v>
      </c>
      <c r="O37" s="433" t="str">
        <f>IF(MAX($I$381:$I$420)&lt;ROW()-34,"",INDEX($D$381:$D$420,MATCH(ROW()-34,$I$381:$I$420,0),1))</f>
        <v/>
      </c>
      <c r="P37" s="226">
        <f>SUMIF($D$381:$D$420,O37,$J$381:$J$420)</f>
        <v>0</v>
      </c>
      <c r="Q37" s="383"/>
      <c r="R37" s="415"/>
      <c r="S37" s="408"/>
      <c r="W37" s="2201"/>
      <c r="X37" s="2207"/>
      <c r="Y37" s="2216"/>
      <c r="Z37" s="2217"/>
      <c r="AA37" s="2218"/>
      <c r="AB37" s="2216"/>
      <c r="AC37" s="2217"/>
      <c r="AD37" s="2219"/>
      <c r="AG37" s="2"/>
      <c r="AH37" s="264" t="s">
        <v>56</v>
      </c>
      <c r="AI37" s="433" t="str">
        <f>IF(MAX($AC$381:$AC$420)&lt;ROW()-34,"",INDEX($X$381:$X$420,MATCH(ROW()-34,$AC$381:$AC$420,0),1))</f>
        <v/>
      </c>
      <c r="AJ37" s="226">
        <f>SUMIF($X$381:$X$420,AI37,$AD$381:$AD$420)</f>
        <v>0</v>
      </c>
      <c r="AK37" s="383"/>
      <c r="AL37" s="415"/>
      <c r="AM37" s="408"/>
    </row>
    <row r="38" spans="2:39" s="15" customFormat="1" ht="14.1" customHeight="1" thickBot="1">
      <c r="C38" s="2220" t="s">
        <v>78</v>
      </c>
      <c r="D38" s="2221"/>
      <c r="E38" s="2222"/>
      <c r="F38" s="2223"/>
      <c r="G38" s="2224"/>
      <c r="H38" s="2222"/>
      <c r="I38" s="2223"/>
      <c r="J38" s="2225"/>
      <c r="M38" s="2"/>
      <c r="N38" s="385" t="s">
        <v>56</v>
      </c>
      <c r="O38" s="434" t="str">
        <f>IF(MAX($I$381:$I$420)&lt;ROW()-34,"",INDEX($D$381:$D$420,MATCH(ROW()-34,$I$381:$I$420,0),1))</f>
        <v/>
      </c>
      <c r="P38" s="228">
        <f>SUMIF($D$381:$D$420,O38,$J$381:$J$420)</f>
        <v>0</v>
      </c>
      <c r="Q38" s="378"/>
      <c r="R38" s="413"/>
      <c r="S38" s="409"/>
      <c r="W38" s="2220" t="s">
        <v>78</v>
      </c>
      <c r="X38" s="2221"/>
      <c r="Y38" s="2222"/>
      <c r="Z38" s="2223"/>
      <c r="AA38" s="2224"/>
      <c r="AB38" s="2222"/>
      <c r="AC38" s="2223"/>
      <c r="AD38" s="2225"/>
      <c r="AG38" s="2"/>
      <c r="AH38" s="385" t="s">
        <v>56</v>
      </c>
      <c r="AI38" s="434" t="str">
        <f>IF(MAX($AC$381:$AC$420)&lt;ROW()-34,"",INDEX($X$381:$X$420,MATCH(ROW()-34,$AC$381:$AC$420,0),1))</f>
        <v/>
      </c>
      <c r="AJ38" s="228">
        <f>SUMIF($X$381:$X$420,AI38,$AD$381:$AD$420)</f>
        <v>0</v>
      </c>
      <c r="AK38" s="378"/>
      <c r="AL38" s="413"/>
      <c r="AM38" s="409"/>
    </row>
    <row r="39" spans="2:39" s="15" customFormat="1" ht="14.1" customHeight="1" thickBot="1">
      <c r="C39" s="161"/>
      <c r="D39" s="161"/>
      <c r="E39" s="38"/>
      <c r="F39" s="38"/>
      <c r="G39" s="38"/>
      <c r="H39" s="38"/>
      <c r="I39" s="38"/>
      <c r="J39" s="38"/>
      <c r="K39" s="38"/>
      <c r="M39" s="704"/>
      <c r="N39" s="670"/>
      <c r="O39" s="2234" t="str">
        <f>IF(AK43="×","※仮復旧 土量 計 ： M=　","※仮復旧 土量No.1 計 ：　")</f>
        <v>※仮復旧 土量 計 ： M=　</v>
      </c>
      <c r="P39" s="2234"/>
      <c r="Q39" s="2234"/>
      <c r="R39" s="2234"/>
      <c r="S39" s="37">
        <f>ROUND(SUMPRODUCT(O35:O38,P35:P38)/100+SUMPRODUCT(R35:R38,S35:S38)/100,2)</f>
        <v>0</v>
      </c>
      <c r="W39" s="161"/>
      <c r="X39" s="161"/>
      <c r="Y39" s="38"/>
      <c r="Z39" s="38"/>
      <c r="AA39" s="38"/>
      <c r="AB39" s="38"/>
      <c r="AC39" s="38"/>
      <c r="AD39" s="38"/>
      <c r="AE39" s="38"/>
      <c r="AI39" s="2234" t="s">
        <v>502</v>
      </c>
      <c r="AJ39" s="2234"/>
      <c r="AK39" s="2234"/>
      <c r="AL39" s="2234"/>
      <c r="AM39" s="361" t="str">
        <f>IF(AK43="○",AK45+S39,"")</f>
        <v/>
      </c>
    </row>
    <row r="40" spans="2:39" s="15" customFormat="1" ht="14.1" customHeight="1">
      <c r="C40" s="161"/>
      <c r="D40" s="161"/>
      <c r="E40" s="38"/>
      <c r="F40" s="38"/>
      <c r="G40" s="38"/>
      <c r="H40" s="38"/>
      <c r="I40" s="38"/>
      <c r="J40" s="38"/>
      <c r="K40" s="38"/>
      <c r="O40" s="2"/>
      <c r="P40" s="2"/>
      <c r="Q40" s="2"/>
      <c r="R40" s="2"/>
      <c r="S40" s="361"/>
      <c r="W40" s="161"/>
      <c r="X40" s="161"/>
      <c r="Y40" s="38"/>
      <c r="Z40" s="38"/>
      <c r="AA40" s="38"/>
      <c r="AB40" s="38"/>
      <c r="AC40" s="38"/>
      <c r="AD40" s="38"/>
      <c r="AE40" s="38"/>
    </row>
    <row r="41" spans="2:39" ht="14.1" customHeight="1">
      <c r="B41" s="2" t="s">
        <v>84</v>
      </c>
      <c r="V41" s="2" t="s">
        <v>84</v>
      </c>
    </row>
    <row r="42" spans="2:39" ht="14.1" customHeight="1" thickBot="1">
      <c r="D42" s="2" t="s">
        <v>85</v>
      </c>
      <c r="X42" s="2" t="s">
        <v>85</v>
      </c>
    </row>
    <row r="43" spans="2:39" ht="14.1" customHeight="1">
      <c r="D43" s="2235" t="s">
        <v>56</v>
      </c>
      <c r="E43" s="330" t="s">
        <v>492</v>
      </c>
      <c r="F43" s="480">
        <f>IF($E$10&lt;&gt;"As",0,IF($E$11&lt;=15,ROUND(SUM($E$8:$E$8)*1.6,2),0))</f>
        <v>0</v>
      </c>
      <c r="G43" s="2235" t="s">
        <v>83</v>
      </c>
      <c r="H43" s="330" t="s">
        <v>492</v>
      </c>
      <c r="I43" s="483">
        <f>IF($E$10&lt;&gt;"Co",0,IF($E$11&lt;=15,ROUND(SUM($E$8:$E$8)*1.6,2),0))</f>
        <v>0</v>
      </c>
      <c r="X43" s="2235" t="s">
        <v>56</v>
      </c>
      <c r="Y43" s="330" t="s">
        <v>492</v>
      </c>
      <c r="Z43" s="28">
        <f>IF($Y$10&lt;&gt;"As",0,IF($Y$11&lt;=15,ROUND(SUM($Y$8:$Y$8)*1.6,2),0))</f>
        <v>0</v>
      </c>
      <c r="AA43" s="2235" t="s">
        <v>83</v>
      </c>
      <c r="AB43" s="330" t="s">
        <v>492</v>
      </c>
      <c r="AC43" s="27">
        <f>IF($Y$10&lt;&gt;"Co",0,IF($Y$11&lt;=15,ROUND(SUM($Y$8:$Y$8)*1.6,2),0))</f>
        <v>0</v>
      </c>
      <c r="AI43" s="486" t="s">
        <v>480</v>
      </c>
      <c r="AJ43" s="487"/>
      <c r="AK43" s="491" t="str">
        <f>IF(SUM(Y9:AD9,Y21:AD21,Y33:AD33)=0,"×","○")</f>
        <v>×</v>
      </c>
    </row>
    <row r="44" spans="2:39" ht="14.1" customHeight="1">
      <c r="D44" s="2236"/>
      <c r="E44" s="21" t="s">
        <v>493</v>
      </c>
      <c r="F44" s="24">
        <f>IF($E$10&lt;&gt;"As",0,IF(AND($E$11&gt;15,$E$11&lt;=30),ROUND(SUM($E$8:$E$8)*1.6,2),0))</f>
        <v>0</v>
      </c>
      <c r="G44" s="2236"/>
      <c r="H44" s="21" t="s">
        <v>493</v>
      </c>
      <c r="I44" s="24">
        <f>IF($E$10&lt;&gt;"Co",0,IF(AND($E$11&gt;15,$E$11&lt;=30),ROUND(SUM($E$8:$E$8)*1.6,2),0))</f>
        <v>0</v>
      </c>
      <c r="X44" s="2236"/>
      <c r="Y44" s="21" t="s">
        <v>493</v>
      </c>
      <c r="Z44" s="29">
        <f>IF($Y$10&lt;&gt;"As",0,IF(AND($Y$11&gt;15,$Y$11&lt;=30),ROUND(SUM($Y$8:$Y$8)*1.6,2),0))</f>
        <v>0</v>
      </c>
      <c r="AA44" s="2236"/>
      <c r="AB44" s="21" t="s">
        <v>493</v>
      </c>
      <c r="AC44" s="24">
        <f>IF($Y$10&lt;&gt;"Co",0,IF(AND($Y$11&gt;15,$Y$11&lt;=30),ROUND(SUM($Y$8:$Y$8)*1.6,2),0))</f>
        <v>0</v>
      </c>
      <c r="AI44" s="490" t="s">
        <v>497</v>
      </c>
      <c r="AJ44" s="489"/>
      <c r="AK44" s="492">
        <f>ROUND(SUMPRODUCT(AI26:AI31,AJ26:AJ31)/100+SUMPRODUCT(AL26:AL31,AM26:AM31)/100,2)</f>
        <v>0</v>
      </c>
    </row>
    <row r="45" spans="2:39" ht="14.1" customHeight="1" thickBot="1">
      <c r="D45" s="2237"/>
      <c r="E45" s="481" t="s">
        <v>80</v>
      </c>
      <c r="F45" s="482">
        <f>IF($E$10&lt;&gt;"As",0,IF(AND($E$11&gt;30,$E$11&lt;=40),ROUND(SUM($E$8:$E$8)*1.6,2),0))</f>
        <v>0</v>
      </c>
      <c r="G45" s="2237"/>
      <c r="H45" s="25"/>
      <c r="I45" s="26"/>
      <c r="X45" s="2237"/>
      <c r="Y45" s="481" t="s">
        <v>80</v>
      </c>
      <c r="Z45" s="30">
        <f>IF($Y$10&lt;&gt;"As",0,IF(AND($Y$11&gt;30,$Y$11&lt;=40),ROUND(SUM($Y$8:$Y$8)*1.6,2),0))</f>
        <v>0</v>
      </c>
      <c r="AA45" s="2237"/>
      <c r="AB45" s="25"/>
      <c r="AC45" s="26"/>
      <c r="AI45" s="488" t="s">
        <v>498</v>
      </c>
      <c r="AJ45" s="429"/>
      <c r="AK45" s="493">
        <f>ROUND(SUMPRODUCT(AI35:AI38,AJ35:AJ38)/100+SUMPRODUCT(AL35:AL38,AM35:AM38)/100,2)</f>
        <v>0</v>
      </c>
    </row>
    <row r="46" spans="2:39" ht="14.1" customHeight="1" thickBot="1">
      <c r="D46" s="2" t="s">
        <v>88</v>
      </c>
      <c r="X46" s="2" t="s">
        <v>88</v>
      </c>
    </row>
    <row r="47" spans="2:39" ht="14.1" customHeight="1">
      <c r="D47" s="2235" t="s">
        <v>56</v>
      </c>
      <c r="E47" s="330" t="s">
        <v>492</v>
      </c>
      <c r="F47" s="28">
        <f>IF($H$10&lt;&gt;"As",0,IF($H$11&lt;=15,ROUND(SUM($H$8:$H$8)*1.6,2),0))</f>
        <v>0</v>
      </c>
      <c r="G47" s="2235" t="s">
        <v>83</v>
      </c>
      <c r="H47" s="330" t="s">
        <v>492</v>
      </c>
      <c r="I47" s="27">
        <f>IF($H$10&lt;&gt;"Co",0,IF($H$11&lt;=15,ROUND(SUM($H$8:$H$8)*1.6,2),0))</f>
        <v>0</v>
      </c>
      <c r="X47" s="2235" t="s">
        <v>56</v>
      </c>
      <c r="Y47" s="330" t="s">
        <v>492</v>
      </c>
      <c r="Z47" s="28">
        <f>IF($AB$10&lt;&gt;"As",0,IF($AB$11&lt;=15,ROUND(SUM($AB$8:$AB$8)*1.6,2),0))</f>
        <v>0</v>
      </c>
      <c r="AA47" s="2235" t="s">
        <v>83</v>
      </c>
      <c r="AB47" s="330" t="s">
        <v>492</v>
      </c>
      <c r="AC47" s="27">
        <f>IF($AB$10&lt;&gt;"Co",0,IF($AB$11&lt;=15,ROUND(SUM($AB$8:$AB$8)*1.6,2),0))</f>
        <v>0</v>
      </c>
    </row>
    <row r="48" spans="2:39" ht="14.1" customHeight="1">
      <c r="D48" s="2236"/>
      <c r="E48" s="21" t="s">
        <v>493</v>
      </c>
      <c r="F48" s="29">
        <f>IF($H$10&lt;&gt;"As",0,IF(AND($H$11&gt;15,$H$11&lt;=30),ROUND(SUM($H$8:$H$8)*1.6,2),0))</f>
        <v>0</v>
      </c>
      <c r="G48" s="2236"/>
      <c r="H48" s="21" t="s">
        <v>493</v>
      </c>
      <c r="I48" s="24">
        <f>IF($H$10&lt;&gt;"Co",0,IF(AND($H$11&gt;15,$H$11&lt;=30),ROUND(SUM($H$8:$H$8)*1.6,2),0))</f>
        <v>0</v>
      </c>
      <c r="X48" s="2236"/>
      <c r="Y48" s="21" t="s">
        <v>493</v>
      </c>
      <c r="Z48" s="29">
        <f>IF($AB$10&lt;&gt;"As",0,IF(AND($AB$11&gt;15,$AB$11&lt;=30),ROUND(SUM($AB$8:$AB$8)*1.6,2),0))</f>
        <v>0</v>
      </c>
      <c r="AA48" s="2236"/>
      <c r="AB48" s="21" t="s">
        <v>493</v>
      </c>
      <c r="AC48" s="24">
        <f>IF($AB$10&lt;&gt;"Co",0,IF(AND($AB$11&gt;15,$AB$11&lt;=30),ROUND(SUM($AB$8:$AB$8)*1.6,2),0))</f>
        <v>0</v>
      </c>
    </row>
    <row r="49" spans="4:29" ht="14.1" customHeight="1" thickBot="1">
      <c r="D49" s="2237"/>
      <c r="E49" s="481" t="s">
        <v>80</v>
      </c>
      <c r="F49" s="30">
        <f>IF($H$10&lt;&gt;"As",0,IF(AND($H$11&gt;30,$H$11&lt;=40),ROUND(SUM($H$8:$H$8)*1.6,2),0))</f>
        <v>0</v>
      </c>
      <c r="G49" s="2237"/>
      <c r="H49" s="25"/>
      <c r="I49" s="26"/>
      <c r="X49" s="2237"/>
      <c r="Y49" s="481" t="s">
        <v>80</v>
      </c>
      <c r="Z49" s="30">
        <f>IF($AB$10&lt;&gt;"As",0,IF(AND($AB$11&gt;30,$AB$11&lt;=40),ROUND(SUM($AB$8:$AB$8)*1.6,2),0))</f>
        <v>0</v>
      </c>
      <c r="AA49" s="2237"/>
      <c r="AB49" s="25"/>
      <c r="AC49" s="26"/>
    </row>
    <row r="50" spans="4:29" ht="14.1" customHeight="1" thickBot="1">
      <c r="D50" s="2" t="s">
        <v>89</v>
      </c>
      <c r="X50" s="2" t="s">
        <v>89</v>
      </c>
    </row>
    <row r="51" spans="4:29" ht="14.1" customHeight="1">
      <c r="D51" s="2235" t="s">
        <v>56</v>
      </c>
      <c r="E51" s="330" t="s">
        <v>492</v>
      </c>
      <c r="F51" s="28">
        <f>IF($E$22&lt;&gt;"As",0,IF($E$23&lt;=15,ROUND(SUM($E$20:$E$20)*1.6,2),0))</f>
        <v>0</v>
      </c>
      <c r="G51" s="2235" t="s">
        <v>83</v>
      </c>
      <c r="H51" s="330" t="s">
        <v>492</v>
      </c>
      <c r="I51" s="27">
        <f>IF($E$22&lt;&gt;"Co",0,IF($E$23&lt;=15,ROUND(SUM($E$20:$E$20)*1.6,2),0))</f>
        <v>0</v>
      </c>
      <c r="X51" s="2235" t="s">
        <v>56</v>
      </c>
      <c r="Y51" s="330" t="s">
        <v>492</v>
      </c>
      <c r="Z51" s="28">
        <f>IF($Y$22&lt;&gt;"As",0,IF($Y$23&lt;=15,ROUND(SUM($Y$20:$Y$20)*1.6,2),0))</f>
        <v>0</v>
      </c>
      <c r="AA51" s="2235" t="s">
        <v>83</v>
      </c>
      <c r="AB51" s="330" t="s">
        <v>492</v>
      </c>
      <c r="AC51" s="27">
        <f>IF($Y$22&lt;&gt;"Co",0,IF($Y$23&lt;=15,ROUND(SUM($Y$20:$Y$20)*1.6,2),0))</f>
        <v>0</v>
      </c>
    </row>
    <row r="52" spans="4:29" ht="14.1" customHeight="1">
      <c r="D52" s="2236"/>
      <c r="E52" s="21" t="s">
        <v>493</v>
      </c>
      <c r="F52" s="29">
        <f>IF($E$22&lt;&gt;"As",0,IF(AND($E$23&gt;15,$E$23&lt;=30),ROUND(SUM($E$20:$E$20)*1.6,2),0))</f>
        <v>0</v>
      </c>
      <c r="G52" s="2236"/>
      <c r="H52" s="21" t="s">
        <v>493</v>
      </c>
      <c r="I52" s="24">
        <f>IF($E$22&lt;&gt;"Co",0,IF(AND($E$23&gt;15,$E$23&lt;=30),ROUND(SUM($E$20:$E$20)*1.6,2),0))</f>
        <v>0</v>
      </c>
      <c r="X52" s="2236"/>
      <c r="Y52" s="21" t="s">
        <v>493</v>
      </c>
      <c r="Z52" s="29">
        <f>IF($Y$22&lt;&gt;"As",0,IF(AND($Y$23&gt;15,$Y$23&lt;=30),ROUND(SUM($Y$20:$Y$20)*1.6,2),0))</f>
        <v>0</v>
      </c>
      <c r="AA52" s="2236"/>
      <c r="AB52" s="21" t="s">
        <v>493</v>
      </c>
      <c r="AC52" s="24">
        <f>IF($Y$22&lt;&gt;"Co",0,IF(AND($Y$23&gt;15,$Y$23&lt;=30),ROUND(SUM($Y$20:$Y$20)*1.6,2),0))</f>
        <v>0</v>
      </c>
    </row>
    <row r="53" spans="4:29" ht="14.1" customHeight="1" thickBot="1">
      <c r="D53" s="2237"/>
      <c r="E53" s="481" t="s">
        <v>80</v>
      </c>
      <c r="F53" s="30">
        <f>IF($E$22&lt;&gt;"As",0,IF(AND($E$23&gt;30,$E$23&lt;=40),ROUND(SUM($E$20:$E$20)*1.6,2),0))</f>
        <v>0</v>
      </c>
      <c r="G53" s="2237"/>
      <c r="H53" s="25"/>
      <c r="I53" s="26"/>
      <c r="X53" s="2237"/>
      <c r="Y53" s="481" t="s">
        <v>80</v>
      </c>
      <c r="Z53" s="30">
        <f>IF($Y$22&lt;&gt;"As",0,IF(AND($Y$23&gt;30,$Y$23&lt;=40),ROUND(SUM($Y$20:$Y$20)*1.6,2),0))</f>
        <v>0</v>
      </c>
      <c r="AA53" s="2237"/>
      <c r="AB53" s="25"/>
      <c r="AC53" s="26"/>
    </row>
    <row r="54" spans="4:29" ht="14.1" customHeight="1" thickBot="1">
      <c r="D54" s="2" t="s">
        <v>90</v>
      </c>
      <c r="X54" s="2" t="s">
        <v>90</v>
      </c>
    </row>
    <row r="55" spans="4:29" ht="14.1" customHeight="1">
      <c r="D55" s="2235" t="s">
        <v>56</v>
      </c>
      <c r="E55" s="330" t="s">
        <v>492</v>
      </c>
      <c r="F55" s="28">
        <f>IF($H$22&lt;&gt;"As",0,IF($H$23&lt;=15,ROUND(SUM($H$20:$H$20)*1.6,2),0))</f>
        <v>0</v>
      </c>
      <c r="G55" s="2235" t="s">
        <v>83</v>
      </c>
      <c r="H55" s="330" t="s">
        <v>492</v>
      </c>
      <c r="I55" s="27">
        <f>IF($H$22&lt;&gt;"Co",0,IF($H$23&lt;=15,ROUND(SUM($H$20:$H$20)*1.6,2),0))</f>
        <v>0</v>
      </c>
      <c r="X55" s="2235" t="s">
        <v>56</v>
      </c>
      <c r="Y55" s="330" t="s">
        <v>492</v>
      </c>
      <c r="Z55" s="28">
        <f>IF($AB$22&lt;&gt;"As",0,IF($AB$23&lt;=15,ROUND(SUM($AB$20:$AB$20)*1.6,2),0))</f>
        <v>0</v>
      </c>
      <c r="AA55" s="2235" t="s">
        <v>83</v>
      </c>
      <c r="AB55" s="330" t="s">
        <v>492</v>
      </c>
      <c r="AC55" s="27">
        <f>IF($AB$22&lt;&gt;"Co",0,IF($AB$23&lt;=15,ROUND(SUM($AB$20:$AB$20)*1.6,2),0))</f>
        <v>0</v>
      </c>
    </row>
    <row r="56" spans="4:29" ht="14.1" customHeight="1">
      <c r="D56" s="2236"/>
      <c r="E56" s="21" t="s">
        <v>493</v>
      </c>
      <c r="F56" s="29">
        <f>IF($H$22&lt;&gt;"As",0,IF(AND($H$23&gt;15,$H$23&lt;=30),ROUND(SUM($H$20:$H$20)*1.6,2),0))</f>
        <v>0</v>
      </c>
      <c r="G56" s="2236"/>
      <c r="H56" s="21" t="s">
        <v>493</v>
      </c>
      <c r="I56" s="24">
        <f>IF($H$22&lt;&gt;"Co",0,IF(AND($H$23&gt;15,$H$23&lt;=30),ROUND(SUM($H$20:$H$20)*1.6,2),0))</f>
        <v>0</v>
      </c>
      <c r="X56" s="2236"/>
      <c r="Y56" s="21" t="s">
        <v>493</v>
      </c>
      <c r="Z56" s="29">
        <f>IF($AB$22&lt;&gt;"As",0,IF(AND($AB$23&gt;15,$AB$23&lt;=30),ROUND(SUM($AB$20:$AB$20)*1.6,2),0))</f>
        <v>0</v>
      </c>
      <c r="AA56" s="2236"/>
      <c r="AB56" s="21" t="s">
        <v>493</v>
      </c>
      <c r="AC56" s="24">
        <f>IF($AB$22&lt;&gt;"Co",0,IF(AND($AB$23&gt;15,$AB$23&lt;=30),ROUND(SUM($AB$20:$AB$20)*1.6,2),0))</f>
        <v>0</v>
      </c>
    </row>
    <row r="57" spans="4:29" ht="14.1" customHeight="1" thickBot="1">
      <c r="D57" s="2237"/>
      <c r="E57" s="481" t="s">
        <v>80</v>
      </c>
      <c r="F57" s="30">
        <f>IF($H$22&lt;&gt;"As",0,IF(AND($H$23&gt;30,$H$23&lt;=40),ROUND(SUM($H$20:$H$20)*1.6,2),0))</f>
        <v>0</v>
      </c>
      <c r="G57" s="2237"/>
      <c r="H57" s="25"/>
      <c r="I57" s="26"/>
      <c r="X57" s="2237"/>
      <c r="Y57" s="481" t="s">
        <v>80</v>
      </c>
      <c r="Z57" s="30">
        <f>IF($AB$22&lt;&gt;"As",0,IF(AND($AB$23&gt;30,$AB$23&lt;=40),ROUND(SUM($AB$20:$AB$20)*1.6,2),0))</f>
        <v>0</v>
      </c>
      <c r="AA57" s="2237"/>
      <c r="AB57" s="25"/>
      <c r="AC57" s="26"/>
    </row>
    <row r="58" spans="4:29" ht="14.1" customHeight="1" thickBot="1">
      <c r="D58" s="2" t="s">
        <v>91</v>
      </c>
      <c r="X58" s="2" t="s">
        <v>91</v>
      </c>
    </row>
    <row r="59" spans="4:29" ht="14.1" customHeight="1">
      <c r="D59" s="2235" t="s">
        <v>56</v>
      </c>
      <c r="E59" s="330" t="s">
        <v>492</v>
      </c>
      <c r="F59" s="28">
        <f>IF($E$34&lt;&gt;"As",0,IF($E$35&lt;=15,ROUND(SUM($E$32:$E$32)*1.6,2),0))</f>
        <v>0</v>
      </c>
      <c r="G59" s="2235" t="s">
        <v>83</v>
      </c>
      <c r="H59" s="330" t="s">
        <v>492</v>
      </c>
      <c r="I59" s="27">
        <f>IF($E$34&lt;&gt;"Co",0,IF($E$35&lt;=15,ROUND(SUM($E$32:$E$32)*1.6,2),0))</f>
        <v>0</v>
      </c>
      <c r="X59" s="2235" t="s">
        <v>56</v>
      </c>
      <c r="Y59" s="330" t="s">
        <v>492</v>
      </c>
      <c r="Z59" s="28">
        <f>IF($Y$34&lt;&gt;"As",0,IF($Y$35&lt;=15,ROUND(SUM($Y$32:$Y$32)*1.6,2),0))</f>
        <v>0</v>
      </c>
      <c r="AA59" s="2235" t="s">
        <v>83</v>
      </c>
      <c r="AB59" s="330" t="s">
        <v>492</v>
      </c>
      <c r="AC59" s="27">
        <f>IF($Y$34&lt;&gt;"Co",0,IF($Y$35&lt;=15,ROUND(SUM($Y$32:$Y$32)*1.6,2),0))</f>
        <v>0</v>
      </c>
    </row>
    <row r="60" spans="4:29" ht="14.1" customHeight="1">
      <c r="D60" s="2236"/>
      <c r="E60" s="21" t="s">
        <v>493</v>
      </c>
      <c r="F60" s="29">
        <f>IF($E$34&lt;&gt;"As",0,IF(AND($E$35&gt;15,$E$35&lt;=30),ROUND(SUM($E$32:$E$32)*1.6,2),0))</f>
        <v>0</v>
      </c>
      <c r="G60" s="2236"/>
      <c r="H60" s="21" t="s">
        <v>493</v>
      </c>
      <c r="I60" s="24">
        <f>IF($E$34&lt;&gt;"Co",0,IF(AND($E$35&gt;15,$E$35&lt;=30),ROUND(SUM($E$32:$E$32)*1.6,2),0))</f>
        <v>0</v>
      </c>
      <c r="X60" s="2236"/>
      <c r="Y60" s="21" t="s">
        <v>493</v>
      </c>
      <c r="Z60" s="29">
        <f>IF($Y$34&lt;&gt;"As",0,IF(AND($Y$35&gt;15,$Y$35&lt;=30),ROUND(SUM($Y$32:$Y$32)*1.6,2),0))</f>
        <v>0</v>
      </c>
      <c r="AA60" s="2236"/>
      <c r="AB60" s="21" t="s">
        <v>493</v>
      </c>
      <c r="AC60" s="24">
        <f>IF($Y$34&lt;&gt;"Co",0,IF(AND($Y$35&gt;15,$Y$35&lt;=30),ROUND(SUM($Y$32:$Y$32)*1.6,2),0))</f>
        <v>0</v>
      </c>
    </row>
    <row r="61" spans="4:29" ht="14.1" customHeight="1" thickBot="1">
      <c r="D61" s="2237"/>
      <c r="E61" s="481" t="s">
        <v>80</v>
      </c>
      <c r="F61" s="30">
        <f>IF($E$34&lt;&gt;"As",0,IF(AND($E$35&gt;30,$E$35&lt;=40),ROUND(SUM($E$32:$E$32)*1.6,2),0))</f>
        <v>0</v>
      </c>
      <c r="G61" s="2237"/>
      <c r="H61" s="25"/>
      <c r="I61" s="26"/>
      <c r="X61" s="2237"/>
      <c r="Y61" s="481" t="s">
        <v>80</v>
      </c>
      <c r="Z61" s="30">
        <f>IF($Y$34&lt;&gt;"As",0,IF(AND($Y$35&gt;30,$Y$35&lt;=40),ROUND(SUM($Y$32:$Y$32)*1.6,2),0))</f>
        <v>0</v>
      </c>
      <c r="AA61" s="2237"/>
      <c r="AB61" s="25"/>
      <c r="AC61" s="26"/>
    </row>
    <row r="62" spans="4:29" ht="14.1" customHeight="1" thickBot="1">
      <c r="D62" s="2" t="s">
        <v>92</v>
      </c>
      <c r="X62" s="2" t="s">
        <v>92</v>
      </c>
    </row>
    <row r="63" spans="4:29" ht="14.1" customHeight="1">
      <c r="D63" s="2235" t="s">
        <v>56</v>
      </c>
      <c r="E63" s="330" t="s">
        <v>492</v>
      </c>
      <c r="F63" s="28">
        <f>IF($H$34&lt;&gt;"As",0,IF($H$35&lt;=15,ROUND(SUM($H$32:$H$32)*1.6,2),0))</f>
        <v>0</v>
      </c>
      <c r="G63" s="2235" t="s">
        <v>83</v>
      </c>
      <c r="H63" s="330" t="s">
        <v>492</v>
      </c>
      <c r="I63" s="27">
        <f>IF($H$34&lt;&gt;"Co",0,IF($H$35&lt;=15,ROUND(SUM($H$32:$H$32)*1.6,2),0))</f>
        <v>0</v>
      </c>
      <c r="X63" s="2235" t="s">
        <v>56</v>
      </c>
      <c r="Y63" s="330" t="s">
        <v>492</v>
      </c>
      <c r="Z63" s="28">
        <f>IF($AB$34&lt;&gt;"As",0,IF($AB$35&lt;=15,ROUND(SUM($AB$32:$AB$32)*1.6,2),0))</f>
        <v>0</v>
      </c>
      <c r="AA63" s="2235" t="s">
        <v>83</v>
      </c>
      <c r="AB63" s="330" t="s">
        <v>492</v>
      </c>
      <c r="AC63" s="27">
        <f>IF($AB$34&lt;&gt;"Co",0,IF($AB$35&lt;=15,ROUND(SUM($AB$32:$AB$32)*1.6,2),0))</f>
        <v>0</v>
      </c>
    </row>
    <row r="64" spans="4:29" ht="14.1" customHeight="1">
      <c r="D64" s="2236"/>
      <c r="E64" s="21" t="s">
        <v>493</v>
      </c>
      <c r="F64" s="29">
        <f>IF($H$34&lt;&gt;"As",0,IF(AND($H$35&gt;15,$H$35&lt;=30),ROUND(SUM($H$32:$H$32)*1.6,2),0))</f>
        <v>0</v>
      </c>
      <c r="G64" s="2236"/>
      <c r="H64" s="21" t="s">
        <v>493</v>
      </c>
      <c r="I64" s="24">
        <f>IF($H$34&lt;&gt;"Co",0,IF(AND($H$35&gt;15,$H$35&lt;=30),ROUND(SUM($H$32:$H$32)*1.6,2),0))</f>
        <v>0</v>
      </c>
      <c r="X64" s="2236"/>
      <c r="Y64" s="21" t="s">
        <v>493</v>
      </c>
      <c r="Z64" s="29">
        <f>IF($AB$34&lt;&gt;"As",0,IF(AND($AB$35&gt;15,$AB$35&lt;=30),ROUND(SUM($AB$32:$AB$32)*1.6,2),0))</f>
        <v>0</v>
      </c>
      <c r="AA64" s="2236"/>
      <c r="AB64" s="21" t="s">
        <v>493</v>
      </c>
      <c r="AC64" s="24">
        <f>IF($AB$34&lt;&gt;"Co",0,IF(AND($AB$35&gt;15,$AB$35&lt;=30),ROUND(SUM($AB$32:$AB$32)*1.6,2),0))</f>
        <v>0</v>
      </c>
    </row>
    <row r="65" spans="2:30" ht="14.1" customHeight="1" thickBot="1">
      <c r="D65" s="2237"/>
      <c r="E65" s="481" t="s">
        <v>80</v>
      </c>
      <c r="F65" s="30">
        <f>IF($H$34&lt;&gt;"As",0,IF(AND($H$35&gt;30,$H$35&lt;=40),ROUND(SUM($H$32:$H$32)*1.6,2),0))</f>
        <v>0</v>
      </c>
      <c r="G65" s="2237"/>
      <c r="H65" s="25"/>
      <c r="I65" s="26"/>
      <c r="X65" s="2237"/>
      <c r="Y65" s="481" t="s">
        <v>80</v>
      </c>
      <c r="Z65" s="30">
        <f>IF($AB$34&lt;&gt;"As",0,IF(AND($AB$35&gt;30,$AB$35&lt;=40),ROUND(SUM($AB$32:$AB$32)*1.6,2),0))</f>
        <v>0</v>
      </c>
      <c r="AA65" s="2237"/>
      <c r="AB65" s="25"/>
      <c r="AC65" s="26"/>
    </row>
    <row r="68" spans="2:30" ht="14.1" customHeight="1">
      <c r="B68" s="2" t="s">
        <v>84</v>
      </c>
      <c r="V68" s="2" t="s">
        <v>84</v>
      </c>
    </row>
    <row r="69" spans="2:30" ht="14.1" customHeight="1" thickBot="1">
      <c r="D69" s="2" t="s">
        <v>85</v>
      </c>
      <c r="X69" s="2" t="s">
        <v>85</v>
      </c>
    </row>
    <row r="70" spans="2:30" ht="14.1" customHeight="1">
      <c r="D70" s="2199"/>
      <c r="E70" s="2200" t="s">
        <v>56</v>
      </c>
      <c r="F70" s="2200"/>
      <c r="G70" s="2200" t="s">
        <v>83</v>
      </c>
      <c r="H70" s="2200"/>
      <c r="I70" s="2200" t="s">
        <v>78</v>
      </c>
      <c r="J70" s="2239"/>
      <c r="X70" s="2199"/>
      <c r="Y70" s="2200" t="s">
        <v>56</v>
      </c>
      <c r="Z70" s="2200"/>
      <c r="AA70" s="2200" t="s">
        <v>83</v>
      </c>
      <c r="AB70" s="2200"/>
      <c r="AC70" s="2200" t="s">
        <v>78</v>
      </c>
      <c r="AD70" s="2239"/>
    </row>
    <row r="71" spans="2:30" ht="14.1" customHeight="1">
      <c r="D71" s="2238"/>
      <c r="E71" s="21" t="s">
        <v>354</v>
      </c>
      <c r="F71" s="21" t="s">
        <v>355</v>
      </c>
      <c r="G71" s="21" t="s">
        <v>354</v>
      </c>
      <c r="H71" s="21" t="s">
        <v>355</v>
      </c>
      <c r="I71" s="21" t="s">
        <v>354</v>
      </c>
      <c r="J71" s="194" t="s">
        <v>355</v>
      </c>
      <c r="X71" s="2238"/>
      <c r="Y71" s="21" t="s">
        <v>354</v>
      </c>
      <c r="Z71" s="21" t="s">
        <v>355</v>
      </c>
      <c r="AA71" s="21" t="s">
        <v>354</v>
      </c>
      <c r="AB71" s="21" t="s">
        <v>355</v>
      </c>
      <c r="AC71" s="21" t="s">
        <v>354</v>
      </c>
      <c r="AD71" s="194" t="s">
        <v>355</v>
      </c>
    </row>
    <row r="72" spans="2:30" ht="14.1" customHeight="1">
      <c r="D72" s="195">
        <v>1</v>
      </c>
      <c r="E72" s="165">
        <f t="shared" ref="E72:E111" si="12">IF($E$10&lt;&gt;"As",0,IF($E$5&lt;&gt;"歩 道",0,SUMIF($E$11,D72,$E$9)))</f>
        <v>0</v>
      </c>
      <c r="F72" s="165">
        <f t="shared" ref="F72:F111" si="13">IF($E$10&lt;&gt;"As",0,IF($E$5&lt;&gt;"車 道",0,SUMIF($E$11,D72,$E$9)))</f>
        <v>0</v>
      </c>
      <c r="G72" s="165">
        <f t="shared" ref="G72:G111" si="14">IF($E$10&lt;&gt;"Co",0,IF($E$5&lt;&gt;"歩 道",0,SUMIF($E$11,D72,$E$9)))</f>
        <v>0</v>
      </c>
      <c r="H72" s="165">
        <f t="shared" ref="H72:H111" si="15">IF($E$10&lt;&gt;"Co",0,IF($E$5&lt;&gt;"車 道",0,SUMIF($E$11,D72,$E$9)))</f>
        <v>0</v>
      </c>
      <c r="I72" s="165">
        <f t="shared" ref="I72:I111" si="16">IF($E$5&lt;&gt;"歩 道",0,SUMIF($E$14,D72,$E$9))</f>
        <v>0</v>
      </c>
      <c r="J72" s="197">
        <f t="shared" ref="J72:J111" si="17">IF($E$5&lt;&gt;"車 道",0,SUMIF($E$14,D72,$E$9))</f>
        <v>0</v>
      </c>
      <c r="X72" s="195">
        <v>1</v>
      </c>
      <c r="Y72" s="165">
        <f t="shared" ref="Y72:Y111" si="18">IF($Y$10&lt;&gt;"As",0,IF($Y$5&lt;&gt;"歩 道",0,SUMIF($Y$11,X72,$Y$9)))</f>
        <v>0</v>
      </c>
      <c r="Z72" s="165">
        <f t="shared" ref="Z72:Z111" si="19">IF($Y$10&lt;&gt;"As",0,IF($Y$5&lt;&gt;"車 道",0,SUMIF($Y$11,X72,$Y$9)))</f>
        <v>0</v>
      </c>
      <c r="AA72" s="165">
        <f t="shared" ref="AA72:AA111" si="20">IF($Y$10&lt;&gt;"Co",0,IF($Y$5&lt;&gt;"歩 道",0,SUMIF($Y$11,X72,$Y$9)))</f>
        <v>0</v>
      </c>
      <c r="AB72" s="165">
        <f t="shared" ref="AB72:AB111" si="21">IF($Y$10&lt;&gt;"Co",0,IF($Y$5&lt;&gt;"車 道",0,SUMIF($Y$11,X72,$Y$9)))</f>
        <v>0</v>
      </c>
      <c r="AC72" s="165">
        <f t="shared" ref="AC72:AC111" si="22">IF($Y$5&lt;&gt;"歩 道",0,SUMIF($Y$14,X72,$Y$9))</f>
        <v>0</v>
      </c>
      <c r="AD72" s="197">
        <f t="shared" ref="AD72:AD111" si="23">IF($Y$5&lt;&gt;"車 道",0,SUMIF($Y$14,X72,$Y$9))</f>
        <v>0</v>
      </c>
    </row>
    <row r="73" spans="2:30" ht="14.1" customHeight="1">
      <c r="D73" s="195">
        <v>2</v>
      </c>
      <c r="E73" s="165">
        <f t="shared" si="12"/>
        <v>0</v>
      </c>
      <c r="F73" s="165">
        <f t="shared" si="13"/>
        <v>0</v>
      </c>
      <c r="G73" s="165">
        <f t="shared" si="14"/>
        <v>0</v>
      </c>
      <c r="H73" s="165">
        <f t="shared" si="15"/>
        <v>0</v>
      </c>
      <c r="I73" s="165">
        <f t="shared" si="16"/>
        <v>0</v>
      </c>
      <c r="J73" s="197">
        <f t="shared" si="17"/>
        <v>0</v>
      </c>
      <c r="X73" s="195">
        <v>2</v>
      </c>
      <c r="Y73" s="165">
        <f t="shared" si="18"/>
        <v>0</v>
      </c>
      <c r="Z73" s="165">
        <f t="shared" si="19"/>
        <v>0</v>
      </c>
      <c r="AA73" s="165">
        <f t="shared" si="20"/>
        <v>0</v>
      </c>
      <c r="AB73" s="165">
        <f t="shared" si="21"/>
        <v>0</v>
      </c>
      <c r="AC73" s="165">
        <f t="shared" si="22"/>
        <v>0</v>
      </c>
      <c r="AD73" s="197">
        <f t="shared" si="23"/>
        <v>0</v>
      </c>
    </row>
    <row r="74" spans="2:30" ht="14.1" customHeight="1">
      <c r="D74" s="195">
        <v>3</v>
      </c>
      <c r="E74" s="165">
        <f t="shared" si="12"/>
        <v>0</v>
      </c>
      <c r="F74" s="165">
        <f t="shared" si="13"/>
        <v>0</v>
      </c>
      <c r="G74" s="165">
        <f t="shared" si="14"/>
        <v>0</v>
      </c>
      <c r="H74" s="165">
        <f t="shared" si="15"/>
        <v>0</v>
      </c>
      <c r="I74" s="165">
        <f t="shared" si="16"/>
        <v>0</v>
      </c>
      <c r="J74" s="197">
        <f t="shared" si="17"/>
        <v>0</v>
      </c>
      <c r="X74" s="195">
        <v>3</v>
      </c>
      <c r="Y74" s="165">
        <f t="shared" si="18"/>
        <v>0</v>
      </c>
      <c r="Z74" s="165">
        <f t="shared" si="19"/>
        <v>0</v>
      </c>
      <c r="AA74" s="165">
        <f t="shared" si="20"/>
        <v>0</v>
      </c>
      <c r="AB74" s="165">
        <f t="shared" si="21"/>
        <v>0</v>
      </c>
      <c r="AC74" s="165">
        <f t="shared" si="22"/>
        <v>0</v>
      </c>
      <c r="AD74" s="197">
        <f t="shared" si="23"/>
        <v>0</v>
      </c>
    </row>
    <row r="75" spans="2:30" ht="14.1" customHeight="1">
      <c r="D75" s="195">
        <v>4</v>
      </c>
      <c r="E75" s="165">
        <f t="shared" si="12"/>
        <v>0</v>
      </c>
      <c r="F75" s="165">
        <f t="shared" si="13"/>
        <v>0</v>
      </c>
      <c r="G75" s="165">
        <f t="shared" si="14"/>
        <v>0</v>
      </c>
      <c r="H75" s="165">
        <f t="shared" si="15"/>
        <v>0</v>
      </c>
      <c r="I75" s="165">
        <f t="shared" si="16"/>
        <v>0</v>
      </c>
      <c r="J75" s="197">
        <f t="shared" si="17"/>
        <v>0</v>
      </c>
      <c r="X75" s="195">
        <v>4</v>
      </c>
      <c r="Y75" s="165">
        <f t="shared" si="18"/>
        <v>0</v>
      </c>
      <c r="Z75" s="165">
        <f t="shared" si="19"/>
        <v>0</v>
      </c>
      <c r="AA75" s="165">
        <f t="shared" si="20"/>
        <v>0</v>
      </c>
      <c r="AB75" s="165">
        <f t="shared" si="21"/>
        <v>0</v>
      </c>
      <c r="AC75" s="165">
        <f t="shared" si="22"/>
        <v>0</v>
      </c>
      <c r="AD75" s="197">
        <f t="shared" si="23"/>
        <v>0</v>
      </c>
    </row>
    <row r="76" spans="2:30" ht="14.1" customHeight="1">
      <c r="D76" s="195">
        <v>5</v>
      </c>
      <c r="E76" s="165">
        <f t="shared" si="12"/>
        <v>0</v>
      </c>
      <c r="F76" s="165">
        <f t="shared" si="13"/>
        <v>0</v>
      </c>
      <c r="G76" s="165">
        <f t="shared" si="14"/>
        <v>0</v>
      </c>
      <c r="H76" s="165">
        <f t="shared" si="15"/>
        <v>0</v>
      </c>
      <c r="I76" s="165">
        <f t="shared" si="16"/>
        <v>0</v>
      </c>
      <c r="J76" s="197">
        <f t="shared" si="17"/>
        <v>0</v>
      </c>
      <c r="X76" s="195">
        <v>5</v>
      </c>
      <c r="Y76" s="165">
        <f t="shared" si="18"/>
        <v>0</v>
      </c>
      <c r="Z76" s="165">
        <f t="shared" si="19"/>
        <v>0</v>
      </c>
      <c r="AA76" s="165">
        <f t="shared" si="20"/>
        <v>0</v>
      </c>
      <c r="AB76" s="165">
        <f t="shared" si="21"/>
        <v>0</v>
      </c>
      <c r="AC76" s="165">
        <f t="shared" si="22"/>
        <v>0</v>
      </c>
      <c r="AD76" s="197">
        <f t="shared" si="23"/>
        <v>0</v>
      </c>
    </row>
    <row r="77" spans="2:30" ht="14.1" customHeight="1">
      <c r="D77" s="195">
        <v>6</v>
      </c>
      <c r="E77" s="165">
        <f t="shared" si="12"/>
        <v>0</v>
      </c>
      <c r="F77" s="165">
        <f t="shared" si="13"/>
        <v>0</v>
      </c>
      <c r="G77" s="165">
        <f t="shared" si="14"/>
        <v>0</v>
      </c>
      <c r="H77" s="165">
        <f t="shared" si="15"/>
        <v>0</v>
      </c>
      <c r="I77" s="165">
        <f t="shared" si="16"/>
        <v>0</v>
      </c>
      <c r="J77" s="197">
        <f t="shared" si="17"/>
        <v>0</v>
      </c>
      <c r="X77" s="195">
        <v>6</v>
      </c>
      <c r="Y77" s="165">
        <f t="shared" si="18"/>
        <v>0</v>
      </c>
      <c r="Z77" s="165">
        <f t="shared" si="19"/>
        <v>0</v>
      </c>
      <c r="AA77" s="165">
        <f t="shared" si="20"/>
        <v>0</v>
      </c>
      <c r="AB77" s="165">
        <f t="shared" si="21"/>
        <v>0</v>
      </c>
      <c r="AC77" s="165">
        <f t="shared" si="22"/>
        <v>0</v>
      </c>
      <c r="AD77" s="197">
        <f t="shared" si="23"/>
        <v>0</v>
      </c>
    </row>
    <row r="78" spans="2:30" ht="14.1" customHeight="1">
      <c r="D78" s="195">
        <v>7</v>
      </c>
      <c r="E78" s="165">
        <f t="shared" si="12"/>
        <v>0</v>
      </c>
      <c r="F78" s="165">
        <f t="shared" si="13"/>
        <v>0</v>
      </c>
      <c r="G78" s="165">
        <f t="shared" si="14"/>
        <v>0</v>
      </c>
      <c r="H78" s="165">
        <f t="shared" si="15"/>
        <v>0</v>
      </c>
      <c r="I78" s="165">
        <f t="shared" si="16"/>
        <v>0</v>
      </c>
      <c r="J78" s="197">
        <f t="shared" si="17"/>
        <v>0</v>
      </c>
      <c r="X78" s="195">
        <v>7</v>
      </c>
      <c r="Y78" s="165">
        <f t="shared" si="18"/>
        <v>0</v>
      </c>
      <c r="Z78" s="165">
        <f t="shared" si="19"/>
        <v>0</v>
      </c>
      <c r="AA78" s="165">
        <f t="shared" si="20"/>
        <v>0</v>
      </c>
      <c r="AB78" s="165">
        <f t="shared" si="21"/>
        <v>0</v>
      </c>
      <c r="AC78" s="165">
        <f t="shared" si="22"/>
        <v>0</v>
      </c>
      <c r="AD78" s="197">
        <f t="shared" si="23"/>
        <v>0</v>
      </c>
    </row>
    <row r="79" spans="2:30" ht="14.1" customHeight="1">
      <c r="D79" s="195">
        <v>8</v>
      </c>
      <c r="E79" s="165">
        <f t="shared" si="12"/>
        <v>0</v>
      </c>
      <c r="F79" s="165">
        <f t="shared" si="13"/>
        <v>0</v>
      </c>
      <c r="G79" s="165">
        <f t="shared" si="14"/>
        <v>0</v>
      </c>
      <c r="H79" s="165">
        <f t="shared" si="15"/>
        <v>0</v>
      </c>
      <c r="I79" s="165">
        <f t="shared" si="16"/>
        <v>0</v>
      </c>
      <c r="J79" s="197">
        <f t="shared" si="17"/>
        <v>0</v>
      </c>
      <c r="X79" s="195">
        <v>8</v>
      </c>
      <c r="Y79" s="165">
        <f t="shared" si="18"/>
        <v>0</v>
      </c>
      <c r="Z79" s="165">
        <f t="shared" si="19"/>
        <v>0</v>
      </c>
      <c r="AA79" s="165">
        <f t="shared" si="20"/>
        <v>0</v>
      </c>
      <c r="AB79" s="165">
        <f t="shared" si="21"/>
        <v>0</v>
      </c>
      <c r="AC79" s="165">
        <f t="shared" si="22"/>
        <v>0</v>
      </c>
      <c r="AD79" s="197">
        <f t="shared" si="23"/>
        <v>0</v>
      </c>
    </row>
    <row r="80" spans="2:30" ht="14.1" customHeight="1">
      <c r="D80" s="195">
        <v>9</v>
      </c>
      <c r="E80" s="165">
        <f t="shared" si="12"/>
        <v>0</v>
      </c>
      <c r="F80" s="165">
        <f t="shared" si="13"/>
        <v>0</v>
      </c>
      <c r="G80" s="165">
        <f t="shared" si="14"/>
        <v>0</v>
      </c>
      <c r="H80" s="165">
        <f t="shared" si="15"/>
        <v>0</v>
      </c>
      <c r="I80" s="165">
        <f t="shared" si="16"/>
        <v>0</v>
      </c>
      <c r="J80" s="197">
        <f t="shared" si="17"/>
        <v>0</v>
      </c>
      <c r="X80" s="195">
        <v>9</v>
      </c>
      <c r="Y80" s="165">
        <f t="shared" si="18"/>
        <v>0</v>
      </c>
      <c r="Z80" s="165">
        <f t="shared" si="19"/>
        <v>0</v>
      </c>
      <c r="AA80" s="165">
        <f t="shared" si="20"/>
        <v>0</v>
      </c>
      <c r="AB80" s="165">
        <f t="shared" si="21"/>
        <v>0</v>
      </c>
      <c r="AC80" s="165">
        <f t="shared" si="22"/>
        <v>0</v>
      </c>
      <c r="AD80" s="197">
        <f t="shared" si="23"/>
        <v>0</v>
      </c>
    </row>
    <row r="81" spans="4:30" ht="14.1" customHeight="1">
      <c r="D81" s="195">
        <v>10</v>
      </c>
      <c r="E81" s="165">
        <f t="shared" si="12"/>
        <v>0</v>
      </c>
      <c r="F81" s="165">
        <f t="shared" si="13"/>
        <v>0</v>
      </c>
      <c r="G81" s="165">
        <f t="shared" si="14"/>
        <v>0</v>
      </c>
      <c r="H81" s="165">
        <f t="shared" si="15"/>
        <v>0</v>
      </c>
      <c r="I81" s="165">
        <f t="shared" si="16"/>
        <v>0</v>
      </c>
      <c r="J81" s="197">
        <f t="shared" si="17"/>
        <v>0</v>
      </c>
      <c r="X81" s="195">
        <v>10</v>
      </c>
      <c r="Y81" s="165">
        <f t="shared" si="18"/>
        <v>0</v>
      </c>
      <c r="Z81" s="165">
        <f t="shared" si="19"/>
        <v>0</v>
      </c>
      <c r="AA81" s="165">
        <f t="shared" si="20"/>
        <v>0</v>
      </c>
      <c r="AB81" s="165">
        <f t="shared" si="21"/>
        <v>0</v>
      </c>
      <c r="AC81" s="165">
        <f t="shared" si="22"/>
        <v>0</v>
      </c>
      <c r="AD81" s="197">
        <f t="shared" si="23"/>
        <v>0</v>
      </c>
    </row>
    <row r="82" spans="4:30" ht="14.1" customHeight="1">
      <c r="D82" s="195">
        <v>11</v>
      </c>
      <c r="E82" s="165">
        <f t="shared" si="12"/>
        <v>0</v>
      </c>
      <c r="F82" s="165">
        <f t="shared" si="13"/>
        <v>0</v>
      </c>
      <c r="G82" s="165">
        <f t="shared" si="14"/>
        <v>0</v>
      </c>
      <c r="H82" s="165">
        <f t="shared" si="15"/>
        <v>0</v>
      </c>
      <c r="I82" s="165">
        <f t="shared" si="16"/>
        <v>0</v>
      </c>
      <c r="J82" s="197">
        <f t="shared" si="17"/>
        <v>0</v>
      </c>
      <c r="X82" s="195">
        <v>11</v>
      </c>
      <c r="Y82" s="165">
        <f t="shared" si="18"/>
        <v>0</v>
      </c>
      <c r="Z82" s="165">
        <f t="shared" si="19"/>
        <v>0</v>
      </c>
      <c r="AA82" s="165">
        <f t="shared" si="20"/>
        <v>0</v>
      </c>
      <c r="AB82" s="165">
        <f t="shared" si="21"/>
        <v>0</v>
      </c>
      <c r="AC82" s="165">
        <f t="shared" si="22"/>
        <v>0</v>
      </c>
      <c r="AD82" s="197">
        <f t="shared" si="23"/>
        <v>0</v>
      </c>
    </row>
    <row r="83" spans="4:30" ht="14.1" customHeight="1">
      <c r="D83" s="195">
        <v>12</v>
      </c>
      <c r="E83" s="165">
        <f t="shared" si="12"/>
        <v>0</v>
      </c>
      <c r="F83" s="165">
        <f t="shared" si="13"/>
        <v>0</v>
      </c>
      <c r="G83" s="165">
        <f t="shared" si="14"/>
        <v>0</v>
      </c>
      <c r="H83" s="165">
        <f t="shared" si="15"/>
        <v>0</v>
      </c>
      <c r="I83" s="165">
        <f t="shared" si="16"/>
        <v>0</v>
      </c>
      <c r="J83" s="197">
        <f t="shared" si="17"/>
        <v>0</v>
      </c>
      <c r="X83" s="195">
        <v>12</v>
      </c>
      <c r="Y83" s="165">
        <f t="shared" si="18"/>
        <v>0</v>
      </c>
      <c r="Z83" s="165">
        <f t="shared" si="19"/>
        <v>0</v>
      </c>
      <c r="AA83" s="165">
        <f t="shared" si="20"/>
        <v>0</v>
      </c>
      <c r="AB83" s="165">
        <f t="shared" si="21"/>
        <v>0</v>
      </c>
      <c r="AC83" s="165">
        <f t="shared" si="22"/>
        <v>0</v>
      </c>
      <c r="AD83" s="197">
        <f t="shared" si="23"/>
        <v>0</v>
      </c>
    </row>
    <row r="84" spans="4:30" ht="14.1" customHeight="1">
      <c r="D84" s="195">
        <v>13</v>
      </c>
      <c r="E84" s="165">
        <f t="shared" si="12"/>
        <v>0</v>
      </c>
      <c r="F84" s="165">
        <f t="shared" si="13"/>
        <v>0</v>
      </c>
      <c r="G84" s="165">
        <f t="shared" si="14"/>
        <v>0</v>
      </c>
      <c r="H84" s="165">
        <f t="shared" si="15"/>
        <v>0</v>
      </c>
      <c r="I84" s="165">
        <f t="shared" si="16"/>
        <v>0</v>
      </c>
      <c r="J84" s="197">
        <f t="shared" si="17"/>
        <v>0</v>
      </c>
      <c r="X84" s="195">
        <v>13</v>
      </c>
      <c r="Y84" s="165">
        <f t="shared" si="18"/>
        <v>0</v>
      </c>
      <c r="Z84" s="165">
        <f t="shared" si="19"/>
        <v>0</v>
      </c>
      <c r="AA84" s="165">
        <f t="shared" si="20"/>
        <v>0</v>
      </c>
      <c r="AB84" s="165">
        <f t="shared" si="21"/>
        <v>0</v>
      </c>
      <c r="AC84" s="165">
        <f t="shared" si="22"/>
        <v>0</v>
      </c>
      <c r="AD84" s="197">
        <f t="shared" si="23"/>
        <v>0</v>
      </c>
    </row>
    <row r="85" spans="4:30" ht="14.1" customHeight="1">
      <c r="D85" s="195">
        <v>14</v>
      </c>
      <c r="E85" s="165">
        <f t="shared" si="12"/>
        <v>0</v>
      </c>
      <c r="F85" s="165">
        <f t="shared" si="13"/>
        <v>0</v>
      </c>
      <c r="G85" s="165">
        <f t="shared" si="14"/>
        <v>0</v>
      </c>
      <c r="H85" s="165">
        <f t="shared" si="15"/>
        <v>0</v>
      </c>
      <c r="I85" s="165">
        <f t="shared" si="16"/>
        <v>0</v>
      </c>
      <c r="J85" s="197">
        <f t="shared" si="17"/>
        <v>0</v>
      </c>
      <c r="X85" s="195">
        <v>14</v>
      </c>
      <c r="Y85" s="165">
        <f t="shared" si="18"/>
        <v>0</v>
      </c>
      <c r="Z85" s="165">
        <f t="shared" si="19"/>
        <v>0</v>
      </c>
      <c r="AA85" s="165">
        <f t="shared" si="20"/>
        <v>0</v>
      </c>
      <c r="AB85" s="165">
        <f t="shared" si="21"/>
        <v>0</v>
      </c>
      <c r="AC85" s="165">
        <f t="shared" si="22"/>
        <v>0</v>
      </c>
      <c r="AD85" s="197">
        <f t="shared" si="23"/>
        <v>0</v>
      </c>
    </row>
    <row r="86" spans="4:30" ht="14.1" customHeight="1">
      <c r="D86" s="195">
        <v>15</v>
      </c>
      <c r="E86" s="165">
        <f t="shared" si="12"/>
        <v>0</v>
      </c>
      <c r="F86" s="165">
        <f t="shared" si="13"/>
        <v>0</v>
      </c>
      <c r="G86" s="165">
        <f t="shared" si="14"/>
        <v>0</v>
      </c>
      <c r="H86" s="165">
        <f t="shared" si="15"/>
        <v>0</v>
      </c>
      <c r="I86" s="165">
        <f t="shared" si="16"/>
        <v>0</v>
      </c>
      <c r="J86" s="197">
        <f t="shared" si="17"/>
        <v>0</v>
      </c>
      <c r="X86" s="195">
        <v>15</v>
      </c>
      <c r="Y86" s="165">
        <f t="shared" si="18"/>
        <v>0</v>
      </c>
      <c r="Z86" s="165">
        <f t="shared" si="19"/>
        <v>0</v>
      </c>
      <c r="AA86" s="165">
        <f t="shared" si="20"/>
        <v>0</v>
      </c>
      <c r="AB86" s="165">
        <f t="shared" si="21"/>
        <v>0</v>
      </c>
      <c r="AC86" s="165">
        <f t="shared" si="22"/>
        <v>0</v>
      </c>
      <c r="AD86" s="197">
        <f t="shared" si="23"/>
        <v>0</v>
      </c>
    </row>
    <row r="87" spans="4:30" ht="14.1" customHeight="1">
      <c r="D87" s="195">
        <v>16</v>
      </c>
      <c r="E87" s="165">
        <f t="shared" si="12"/>
        <v>0</v>
      </c>
      <c r="F87" s="165">
        <f t="shared" si="13"/>
        <v>0</v>
      </c>
      <c r="G87" s="165">
        <f t="shared" si="14"/>
        <v>0</v>
      </c>
      <c r="H87" s="165">
        <f t="shared" si="15"/>
        <v>0</v>
      </c>
      <c r="I87" s="165">
        <f t="shared" si="16"/>
        <v>0</v>
      </c>
      <c r="J87" s="197">
        <f t="shared" si="17"/>
        <v>0</v>
      </c>
      <c r="X87" s="195">
        <v>16</v>
      </c>
      <c r="Y87" s="165">
        <f t="shared" si="18"/>
        <v>0</v>
      </c>
      <c r="Z87" s="165">
        <f t="shared" si="19"/>
        <v>0</v>
      </c>
      <c r="AA87" s="165">
        <f t="shared" si="20"/>
        <v>0</v>
      </c>
      <c r="AB87" s="165">
        <f t="shared" si="21"/>
        <v>0</v>
      </c>
      <c r="AC87" s="165">
        <f t="shared" si="22"/>
        <v>0</v>
      </c>
      <c r="AD87" s="197">
        <f t="shared" si="23"/>
        <v>0</v>
      </c>
    </row>
    <row r="88" spans="4:30" ht="14.1" customHeight="1">
      <c r="D88" s="195">
        <v>17</v>
      </c>
      <c r="E88" s="165">
        <f t="shared" si="12"/>
        <v>0</v>
      </c>
      <c r="F88" s="165">
        <f t="shared" si="13"/>
        <v>0</v>
      </c>
      <c r="G88" s="165">
        <f t="shared" si="14"/>
        <v>0</v>
      </c>
      <c r="H88" s="165">
        <f t="shared" si="15"/>
        <v>0</v>
      </c>
      <c r="I88" s="165">
        <f t="shared" si="16"/>
        <v>0</v>
      </c>
      <c r="J88" s="197">
        <f t="shared" si="17"/>
        <v>0</v>
      </c>
      <c r="X88" s="195">
        <v>17</v>
      </c>
      <c r="Y88" s="165">
        <f t="shared" si="18"/>
        <v>0</v>
      </c>
      <c r="Z88" s="165">
        <f t="shared" si="19"/>
        <v>0</v>
      </c>
      <c r="AA88" s="165">
        <f t="shared" si="20"/>
        <v>0</v>
      </c>
      <c r="AB88" s="165">
        <f t="shared" si="21"/>
        <v>0</v>
      </c>
      <c r="AC88" s="165">
        <f t="shared" si="22"/>
        <v>0</v>
      </c>
      <c r="AD88" s="197">
        <f t="shared" si="23"/>
        <v>0</v>
      </c>
    </row>
    <row r="89" spans="4:30" ht="14.1" customHeight="1">
      <c r="D89" s="195">
        <v>18</v>
      </c>
      <c r="E89" s="165">
        <f t="shared" si="12"/>
        <v>0</v>
      </c>
      <c r="F89" s="165">
        <f t="shared" si="13"/>
        <v>0</v>
      </c>
      <c r="G89" s="165">
        <f t="shared" si="14"/>
        <v>0</v>
      </c>
      <c r="H89" s="165">
        <f t="shared" si="15"/>
        <v>0</v>
      </c>
      <c r="I89" s="165">
        <f t="shared" si="16"/>
        <v>0</v>
      </c>
      <c r="J89" s="197">
        <f t="shared" si="17"/>
        <v>0</v>
      </c>
      <c r="X89" s="195">
        <v>18</v>
      </c>
      <c r="Y89" s="165">
        <f t="shared" si="18"/>
        <v>0</v>
      </c>
      <c r="Z89" s="165">
        <f t="shared" si="19"/>
        <v>0</v>
      </c>
      <c r="AA89" s="165">
        <f t="shared" si="20"/>
        <v>0</v>
      </c>
      <c r="AB89" s="165">
        <f t="shared" si="21"/>
        <v>0</v>
      </c>
      <c r="AC89" s="165">
        <f t="shared" si="22"/>
        <v>0</v>
      </c>
      <c r="AD89" s="197">
        <f t="shared" si="23"/>
        <v>0</v>
      </c>
    </row>
    <row r="90" spans="4:30" ht="14.1" customHeight="1">
      <c r="D90" s="195">
        <v>19</v>
      </c>
      <c r="E90" s="165">
        <f t="shared" si="12"/>
        <v>0</v>
      </c>
      <c r="F90" s="165">
        <f t="shared" si="13"/>
        <v>0</v>
      </c>
      <c r="G90" s="165">
        <f t="shared" si="14"/>
        <v>0</v>
      </c>
      <c r="H90" s="165">
        <f t="shared" si="15"/>
        <v>0</v>
      </c>
      <c r="I90" s="165">
        <f t="shared" si="16"/>
        <v>0</v>
      </c>
      <c r="J90" s="197">
        <f t="shared" si="17"/>
        <v>0</v>
      </c>
      <c r="X90" s="195">
        <v>19</v>
      </c>
      <c r="Y90" s="165">
        <f t="shared" si="18"/>
        <v>0</v>
      </c>
      <c r="Z90" s="165">
        <f t="shared" si="19"/>
        <v>0</v>
      </c>
      <c r="AA90" s="165">
        <f t="shared" si="20"/>
        <v>0</v>
      </c>
      <c r="AB90" s="165">
        <f t="shared" si="21"/>
        <v>0</v>
      </c>
      <c r="AC90" s="165">
        <f t="shared" si="22"/>
        <v>0</v>
      </c>
      <c r="AD90" s="197">
        <f t="shared" si="23"/>
        <v>0</v>
      </c>
    </row>
    <row r="91" spans="4:30" ht="14.1" customHeight="1">
      <c r="D91" s="195">
        <v>20</v>
      </c>
      <c r="E91" s="165">
        <f t="shared" si="12"/>
        <v>0</v>
      </c>
      <c r="F91" s="165">
        <f t="shared" si="13"/>
        <v>0</v>
      </c>
      <c r="G91" s="165">
        <f t="shared" si="14"/>
        <v>0</v>
      </c>
      <c r="H91" s="165">
        <f t="shared" si="15"/>
        <v>0</v>
      </c>
      <c r="I91" s="165">
        <f t="shared" si="16"/>
        <v>0</v>
      </c>
      <c r="J91" s="197">
        <f t="shared" si="17"/>
        <v>0</v>
      </c>
      <c r="X91" s="195">
        <v>20</v>
      </c>
      <c r="Y91" s="165">
        <f t="shared" si="18"/>
        <v>0</v>
      </c>
      <c r="Z91" s="165">
        <f t="shared" si="19"/>
        <v>0</v>
      </c>
      <c r="AA91" s="165">
        <f t="shared" si="20"/>
        <v>0</v>
      </c>
      <c r="AB91" s="165">
        <f t="shared" si="21"/>
        <v>0</v>
      </c>
      <c r="AC91" s="165">
        <f t="shared" si="22"/>
        <v>0</v>
      </c>
      <c r="AD91" s="197">
        <f t="shared" si="23"/>
        <v>0</v>
      </c>
    </row>
    <row r="92" spans="4:30" ht="14.1" customHeight="1">
      <c r="D92" s="195">
        <v>21</v>
      </c>
      <c r="E92" s="165">
        <f t="shared" si="12"/>
        <v>0</v>
      </c>
      <c r="F92" s="165">
        <f t="shared" si="13"/>
        <v>0</v>
      </c>
      <c r="G92" s="165">
        <f t="shared" si="14"/>
        <v>0</v>
      </c>
      <c r="H92" s="165">
        <f t="shared" si="15"/>
        <v>0</v>
      </c>
      <c r="I92" s="165">
        <f t="shared" si="16"/>
        <v>0</v>
      </c>
      <c r="J92" s="197">
        <f t="shared" si="17"/>
        <v>0</v>
      </c>
      <c r="X92" s="195">
        <v>21</v>
      </c>
      <c r="Y92" s="165">
        <f t="shared" si="18"/>
        <v>0</v>
      </c>
      <c r="Z92" s="165">
        <f t="shared" si="19"/>
        <v>0</v>
      </c>
      <c r="AA92" s="165">
        <f t="shared" si="20"/>
        <v>0</v>
      </c>
      <c r="AB92" s="165">
        <f t="shared" si="21"/>
        <v>0</v>
      </c>
      <c r="AC92" s="165">
        <f t="shared" si="22"/>
        <v>0</v>
      </c>
      <c r="AD92" s="197">
        <f t="shared" si="23"/>
        <v>0</v>
      </c>
    </row>
    <row r="93" spans="4:30" ht="14.1" customHeight="1">
      <c r="D93" s="195">
        <v>22</v>
      </c>
      <c r="E93" s="165">
        <f t="shared" si="12"/>
        <v>0</v>
      </c>
      <c r="F93" s="165">
        <f t="shared" si="13"/>
        <v>0</v>
      </c>
      <c r="G93" s="165">
        <f t="shared" si="14"/>
        <v>0</v>
      </c>
      <c r="H93" s="165">
        <f t="shared" si="15"/>
        <v>0</v>
      </c>
      <c r="I93" s="165">
        <f t="shared" si="16"/>
        <v>0</v>
      </c>
      <c r="J93" s="197">
        <f t="shared" si="17"/>
        <v>0</v>
      </c>
      <c r="X93" s="195">
        <v>22</v>
      </c>
      <c r="Y93" s="165">
        <f t="shared" si="18"/>
        <v>0</v>
      </c>
      <c r="Z93" s="165">
        <f t="shared" si="19"/>
        <v>0</v>
      </c>
      <c r="AA93" s="165">
        <f t="shared" si="20"/>
        <v>0</v>
      </c>
      <c r="AB93" s="165">
        <f t="shared" si="21"/>
        <v>0</v>
      </c>
      <c r="AC93" s="165">
        <f t="shared" si="22"/>
        <v>0</v>
      </c>
      <c r="AD93" s="197">
        <f t="shared" si="23"/>
        <v>0</v>
      </c>
    </row>
    <row r="94" spans="4:30" ht="14.1" customHeight="1">
      <c r="D94" s="195">
        <v>23</v>
      </c>
      <c r="E94" s="165">
        <f t="shared" si="12"/>
        <v>0</v>
      </c>
      <c r="F94" s="165">
        <f t="shared" si="13"/>
        <v>0</v>
      </c>
      <c r="G94" s="165">
        <f t="shared" si="14"/>
        <v>0</v>
      </c>
      <c r="H94" s="165">
        <f t="shared" si="15"/>
        <v>0</v>
      </c>
      <c r="I94" s="165">
        <f t="shared" si="16"/>
        <v>0</v>
      </c>
      <c r="J94" s="197">
        <f t="shared" si="17"/>
        <v>0</v>
      </c>
      <c r="X94" s="195">
        <v>23</v>
      </c>
      <c r="Y94" s="165">
        <f t="shared" si="18"/>
        <v>0</v>
      </c>
      <c r="Z94" s="165">
        <f t="shared" si="19"/>
        <v>0</v>
      </c>
      <c r="AA94" s="165">
        <f t="shared" si="20"/>
        <v>0</v>
      </c>
      <c r="AB94" s="165">
        <f t="shared" si="21"/>
        <v>0</v>
      </c>
      <c r="AC94" s="165">
        <f t="shared" si="22"/>
        <v>0</v>
      </c>
      <c r="AD94" s="197">
        <f t="shared" si="23"/>
        <v>0</v>
      </c>
    </row>
    <row r="95" spans="4:30" ht="14.1" customHeight="1">
      <c r="D95" s="195">
        <v>24</v>
      </c>
      <c r="E95" s="165">
        <f t="shared" si="12"/>
        <v>0</v>
      </c>
      <c r="F95" s="165">
        <f t="shared" si="13"/>
        <v>0</v>
      </c>
      <c r="G95" s="165">
        <f t="shared" si="14"/>
        <v>0</v>
      </c>
      <c r="H95" s="165">
        <f t="shared" si="15"/>
        <v>0</v>
      </c>
      <c r="I95" s="165">
        <f t="shared" si="16"/>
        <v>0</v>
      </c>
      <c r="J95" s="197">
        <f t="shared" si="17"/>
        <v>0</v>
      </c>
      <c r="X95" s="195">
        <v>24</v>
      </c>
      <c r="Y95" s="165">
        <f t="shared" si="18"/>
        <v>0</v>
      </c>
      <c r="Z95" s="165">
        <f t="shared" si="19"/>
        <v>0</v>
      </c>
      <c r="AA95" s="165">
        <f t="shared" si="20"/>
        <v>0</v>
      </c>
      <c r="AB95" s="165">
        <f t="shared" si="21"/>
        <v>0</v>
      </c>
      <c r="AC95" s="165">
        <f t="shared" si="22"/>
        <v>0</v>
      </c>
      <c r="AD95" s="197">
        <f t="shared" si="23"/>
        <v>0</v>
      </c>
    </row>
    <row r="96" spans="4:30" ht="14.1" customHeight="1">
      <c r="D96" s="195">
        <v>25</v>
      </c>
      <c r="E96" s="165">
        <f t="shared" si="12"/>
        <v>0</v>
      </c>
      <c r="F96" s="165">
        <f t="shared" si="13"/>
        <v>0</v>
      </c>
      <c r="G96" s="165">
        <f t="shared" si="14"/>
        <v>0</v>
      </c>
      <c r="H96" s="165">
        <f t="shared" si="15"/>
        <v>0</v>
      </c>
      <c r="I96" s="165">
        <f t="shared" si="16"/>
        <v>0</v>
      </c>
      <c r="J96" s="197">
        <f t="shared" si="17"/>
        <v>0</v>
      </c>
      <c r="X96" s="195">
        <v>25</v>
      </c>
      <c r="Y96" s="165">
        <f t="shared" si="18"/>
        <v>0</v>
      </c>
      <c r="Z96" s="165">
        <f t="shared" si="19"/>
        <v>0</v>
      </c>
      <c r="AA96" s="165">
        <f t="shared" si="20"/>
        <v>0</v>
      </c>
      <c r="AB96" s="165">
        <f t="shared" si="21"/>
        <v>0</v>
      </c>
      <c r="AC96" s="165">
        <f t="shared" si="22"/>
        <v>0</v>
      </c>
      <c r="AD96" s="197">
        <f t="shared" si="23"/>
        <v>0</v>
      </c>
    </row>
    <row r="97" spans="4:30" ht="14.1" customHeight="1">
      <c r="D97" s="195">
        <v>26</v>
      </c>
      <c r="E97" s="165">
        <f t="shared" si="12"/>
        <v>0</v>
      </c>
      <c r="F97" s="165">
        <f t="shared" si="13"/>
        <v>0</v>
      </c>
      <c r="G97" s="165">
        <f t="shared" si="14"/>
        <v>0</v>
      </c>
      <c r="H97" s="165">
        <f t="shared" si="15"/>
        <v>0</v>
      </c>
      <c r="I97" s="165">
        <f t="shared" si="16"/>
        <v>0</v>
      </c>
      <c r="J97" s="197">
        <f t="shared" si="17"/>
        <v>0</v>
      </c>
      <c r="X97" s="195">
        <v>26</v>
      </c>
      <c r="Y97" s="165">
        <f t="shared" si="18"/>
        <v>0</v>
      </c>
      <c r="Z97" s="165">
        <f t="shared" si="19"/>
        <v>0</v>
      </c>
      <c r="AA97" s="165">
        <f t="shared" si="20"/>
        <v>0</v>
      </c>
      <c r="AB97" s="165">
        <f t="shared" si="21"/>
        <v>0</v>
      </c>
      <c r="AC97" s="165">
        <f t="shared" si="22"/>
        <v>0</v>
      </c>
      <c r="AD97" s="197">
        <f t="shared" si="23"/>
        <v>0</v>
      </c>
    </row>
    <row r="98" spans="4:30" ht="14.1" customHeight="1">
      <c r="D98" s="195">
        <v>27</v>
      </c>
      <c r="E98" s="165">
        <f t="shared" si="12"/>
        <v>0</v>
      </c>
      <c r="F98" s="165">
        <f t="shared" si="13"/>
        <v>0</v>
      </c>
      <c r="G98" s="165">
        <f t="shared" si="14"/>
        <v>0</v>
      </c>
      <c r="H98" s="165">
        <f t="shared" si="15"/>
        <v>0</v>
      </c>
      <c r="I98" s="165">
        <f t="shared" si="16"/>
        <v>0</v>
      </c>
      <c r="J98" s="197">
        <f t="shared" si="17"/>
        <v>0</v>
      </c>
      <c r="X98" s="195">
        <v>27</v>
      </c>
      <c r="Y98" s="165">
        <f t="shared" si="18"/>
        <v>0</v>
      </c>
      <c r="Z98" s="165">
        <f t="shared" si="19"/>
        <v>0</v>
      </c>
      <c r="AA98" s="165">
        <f t="shared" si="20"/>
        <v>0</v>
      </c>
      <c r="AB98" s="165">
        <f t="shared" si="21"/>
        <v>0</v>
      </c>
      <c r="AC98" s="165">
        <f t="shared" si="22"/>
        <v>0</v>
      </c>
      <c r="AD98" s="197">
        <f t="shared" si="23"/>
        <v>0</v>
      </c>
    </row>
    <row r="99" spans="4:30" ht="14.1" customHeight="1">
      <c r="D99" s="195">
        <v>28</v>
      </c>
      <c r="E99" s="165">
        <f t="shared" si="12"/>
        <v>0</v>
      </c>
      <c r="F99" s="165">
        <f t="shared" si="13"/>
        <v>0</v>
      </c>
      <c r="G99" s="165">
        <f t="shared" si="14"/>
        <v>0</v>
      </c>
      <c r="H99" s="165">
        <f t="shared" si="15"/>
        <v>0</v>
      </c>
      <c r="I99" s="165">
        <f t="shared" si="16"/>
        <v>0</v>
      </c>
      <c r="J99" s="197">
        <f t="shared" si="17"/>
        <v>0</v>
      </c>
      <c r="X99" s="195">
        <v>28</v>
      </c>
      <c r="Y99" s="165">
        <f t="shared" si="18"/>
        <v>0</v>
      </c>
      <c r="Z99" s="165">
        <f t="shared" si="19"/>
        <v>0</v>
      </c>
      <c r="AA99" s="165">
        <f t="shared" si="20"/>
        <v>0</v>
      </c>
      <c r="AB99" s="165">
        <f t="shared" si="21"/>
        <v>0</v>
      </c>
      <c r="AC99" s="165">
        <f t="shared" si="22"/>
        <v>0</v>
      </c>
      <c r="AD99" s="197">
        <f t="shared" si="23"/>
        <v>0</v>
      </c>
    </row>
    <row r="100" spans="4:30" ht="14.1" customHeight="1">
      <c r="D100" s="195">
        <v>29</v>
      </c>
      <c r="E100" s="165">
        <f t="shared" si="12"/>
        <v>0</v>
      </c>
      <c r="F100" s="165">
        <f t="shared" si="13"/>
        <v>0</v>
      </c>
      <c r="G100" s="165">
        <f t="shared" si="14"/>
        <v>0</v>
      </c>
      <c r="H100" s="165">
        <f t="shared" si="15"/>
        <v>0</v>
      </c>
      <c r="I100" s="165">
        <f t="shared" si="16"/>
        <v>0</v>
      </c>
      <c r="J100" s="197">
        <f t="shared" si="17"/>
        <v>0</v>
      </c>
      <c r="X100" s="195">
        <v>29</v>
      </c>
      <c r="Y100" s="165">
        <f t="shared" si="18"/>
        <v>0</v>
      </c>
      <c r="Z100" s="165">
        <f t="shared" si="19"/>
        <v>0</v>
      </c>
      <c r="AA100" s="165">
        <f t="shared" si="20"/>
        <v>0</v>
      </c>
      <c r="AB100" s="165">
        <f t="shared" si="21"/>
        <v>0</v>
      </c>
      <c r="AC100" s="165">
        <f t="shared" si="22"/>
        <v>0</v>
      </c>
      <c r="AD100" s="197">
        <f t="shared" si="23"/>
        <v>0</v>
      </c>
    </row>
    <row r="101" spans="4:30" ht="14.1" customHeight="1">
      <c r="D101" s="195">
        <v>30</v>
      </c>
      <c r="E101" s="165">
        <f t="shared" si="12"/>
        <v>0</v>
      </c>
      <c r="F101" s="165">
        <f t="shared" si="13"/>
        <v>0</v>
      </c>
      <c r="G101" s="165">
        <f t="shared" si="14"/>
        <v>0</v>
      </c>
      <c r="H101" s="165">
        <f t="shared" si="15"/>
        <v>0</v>
      </c>
      <c r="I101" s="165">
        <f t="shared" si="16"/>
        <v>0</v>
      </c>
      <c r="J101" s="197">
        <f t="shared" si="17"/>
        <v>0</v>
      </c>
      <c r="X101" s="195">
        <v>30</v>
      </c>
      <c r="Y101" s="165">
        <f t="shared" si="18"/>
        <v>0</v>
      </c>
      <c r="Z101" s="165">
        <f t="shared" si="19"/>
        <v>0</v>
      </c>
      <c r="AA101" s="165">
        <f t="shared" si="20"/>
        <v>0</v>
      </c>
      <c r="AB101" s="165">
        <f t="shared" si="21"/>
        <v>0</v>
      </c>
      <c r="AC101" s="165">
        <f t="shared" si="22"/>
        <v>0</v>
      </c>
      <c r="AD101" s="197">
        <f t="shared" si="23"/>
        <v>0</v>
      </c>
    </row>
    <row r="102" spans="4:30" ht="14.1" customHeight="1">
      <c r="D102" s="195">
        <v>31</v>
      </c>
      <c r="E102" s="165">
        <f t="shared" si="12"/>
        <v>0</v>
      </c>
      <c r="F102" s="165">
        <f t="shared" si="13"/>
        <v>0</v>
      </c>
      <c r="G102" s="165">
        <f t="shared" si="14"/>
        <v>0</v>
      </c>
      <c r="H102" s="165">
        <f t="shared" si="15"/>
        <v>0</v>
      </c>
      <c r="I102" s="165">
        <f t="shared" si="16"/>
        <v>0</v>
      </c>
      <c r="J102" s="197">
        <f t="shared" si="17"/>
        <v>0</v>
      </c>
      <c r="X102" s="195">
        <v>31</v>
      </c>
      <c r="Y102" s="165">
        <f t="shared" si="18"/>
        <v>0</v>
      </c>
      <c r="Z102" s="165">
        <f t="shared" si="19"/>
        <v>0</v>
      </c>
      <c r="AA102" s="165">
        <f t="shared" si="20"/>
        <v>0</v>
      </c>
      <c r="AB102" s="165">
        <f t="shared" si="21"/>
        <v>0</v>
      </c>
      <c r="AC102" s="165">
        <f t="shared" si="22"/>
        <v>0</v>
      </c>
      <c r="AD102" s="197">
        <f t="shared" si="23"/>
        <v>0</v>
      </c>
    </row>
    <row r="103" spans="4:30" ht="14.1" customHeight="1">
      <c r="D103" s="195">
        <v>32</v>
      </c>
      <c r="E103" s="165">
        <f t="shared" si="12"/>
        <v>0</v>
      </c>
      <c r="F103" s="165">
        <f t="shared" si="13"/>
        <v>0</v>
      </c>
      <c r="G103" s="165">
        <f t="shared" si="14"/>
        <v>0</v>
      </c>
      <c r="H103" s="165">
        <f t="shared" si="15"/>
        <v>0</v>
      </c>
      <c r="I103" s="165">
        <f t="shared" si="16"/>
        <v>0</v>
      </c>
      <c r="J103" s="197">
        <f t="shared" si="17"/>
        <v>0</v>
      </c>
      <c r="X103" s="195">
        <v>32</v>
      </c>
      <c r="Y103" s="165">
        <f t="shared" si="18"/>
        <v>0</v>
      </c>
      <c r="Z103" s="165">
        <f t="shared" si="19"/>
        <v>0</v>
      </c>
      <c r="AA103" s="165">
        <f t="shared" si="20"/>
        <v>0</v>
      </c>
      <c r="AB103" s="165">
        <f t="shared" si="21"/>
        <v>0</v>
      </c>
      <c r="AC103" s="165">
        <f t="shared" si="22"/>
        <v>0</v>
      </c>
      <c r="AD103" s="197">
        <f t="shared" si="23"/>
        <v>0</v>
      </c>
    </row>
    <row r="104" spans="4:30" ht="14.1" customHeight="1">
      <c r="D104" s="195">
        <v>33</v>
      </c>
      <c r="E104" s="165">
        <f t="shared" si="12"/>
        <v>0</v>
      </c>
      <c r="F104" s="165">
        <f t="shared" si="13"/>
        <v>0</v>
      </c>
      <c r="G104" s="165">
        <f t="shared" si="14"/>
        <v>0</v>
      </c>
      <c r="H104" s="165">
        <f t="shared" si="15"/>
        <v>0</v>
      </c>
      <c r="I104" s="165">
        <f t="shared" si="16"/>
        <v>0</v>
      </c>
      <c r="J104" s="197">
        <f t="shared" si="17"/>
        <v>0</v>
      </c>
      <c r="X104" s="195">
        <v>33</v>
      </c>
      <c r="Y104" s="165">
        <f t="shared" si="18"/>
        <v>0</v>
      </c>
      <c r="Z104" s="165">
        <f t="shared" si="19"/>
        <v>0</v>
      </c>
      <c r="AA104" s="165">
        <f t="shared" si="20"/>
        <v>0</v>
      </c>
      <c r="AB104" s="165">
        <f t="shared" si="21"/>
        <v>0</v>
      </c>
      <c r="AC104" s="165">
        <f t="shared" si="22"/>
        <v>0</v>
      </c>
      <c r="AD104" s="197">
        <f t="shared" si="23"/>
        <v>0</v>
      </c>
    </row>
    <row r="105" spans="4:30" ht="14.1" customHeight="1">
      <c r="D105" s="195">
        <v>34</v>
      </c>
      <c r="E105" s="165">
        <f t="shared" si="12"/>
        <v>0</v>
      </c>
      <c r="F105" s="165">
        <f t="shared" si="13"/>
        <v>0</v>
      </c>
      <c r="G105" s="165">
        <f t="shared" si="14"/>
        <v>0</v>
      </c>
      <c r="H105" s="165">
        <f t="shared" si="15"/>
        <v>0</v>
      </c>
      <c r="I105" s="165">
        <f t="shared" si="16"/>
        <v>0</v>
      </c>
      <c r="J105" s="197">
        <f t="shared" si="17"/>
        <v>0</v>
      </c>
      <c r="X105" s="195">
        <v>34</v>
      </c>
      <c r="Y105" s="165">
        <f t="shared" si="18"/>
        <v>0</v>
      </c>
      <c r="Z105" s="165">
        <f t="shared" si="19"/>
        <v>0</v>
      </c>
      <c r="AA105" s="165">
        <f t="shared" si="20"/>
        <v>0</v>
      </c>
      <c r="AB105" s="165">
        <f t="shared" si="21"/>
        <v>0</v>
      </c>
      <c r="AC105" s="165">
        <f t="shared" si="22"/>
        <v>0</v>
      </c>
      <c r="AD105" s="197">
        <f t="shared" si="23"/>
        <v>0</v>
      </c>
    </row>
    <row r="106" spans="4:30" ht="14.1" customHeight="1">
      <c r="D106" s="195">
        <v>35</v>
      </c>
      <c r="E106" s="165">
        <f t="shared" si="12"/>
        <v>0</v>
      </c>
      <c r="F106" s="165">
        <f t="shared" si="13"/>
        <v>0</v>
      </c>
      <c r="G106" s="165">
        <f t="shared" si="14"/>
        <v>0</v>
      </c>
      <c r="H106" s="165">
        <f t="shared" si="15"/>
        <v>0</v>
      </c>
      <c r="I106" s="165">
        <f t="shared" si="16"/>
        <v>0</v>
      </c>
      <c r="J106" s="197">
        <f t="shared" si="17"/>
        <v>0</v>
      </c>
      <c r="X106" s="195">
        <v>35</v>
      </c>
      <c r="Y106" s="165">
        <f t="shared" si="18"/>
        <v>0</v>
      </c>
      <c r="Z106" s="165">
        <f t="shared" si="19"/>
        <v>0</v>
      </c>
      <c r="AA106" s="165">
        <f t="shared" si="20"/>
        <v>0</v>
      </c>
      <c r="AB106" s="165">
        <f t="shared" si="21"/>
        <v>0</v>
      </c>
      <c r="AC106" s="165">
        <f t="shared" si="22"/>
        <v>0</v>
      </c>
      <c r="AD106" s="197">
        <f t="shared" si="23"/>
        <v>0</v>
      </c>
    </row>
    <row r="107" spans="4:30" ht="14.1" customHeight="1">
      <c r="D107" s="195">
        <v>36</v>
      </c>
      <c r="E107" s="165">
        <f t="shared" si="12"/>
        <v>0</v>
      </c>
      <c r="F107" s="165">
        <f t="shared" si="13"/>
        <v>0</v>
      </c>
      <c r="G107" s="165">
        <f t="shared" si="14"/>
        <v>0</v>
      </c>
      <c r="H107" s="165">
        <f t="shared" si="15"/>
        <v>0</v>
      </c>
      <c r="I107" s="165">
        <f t="shared" si="16"/>
        <v>0</v>
      </c>
      <c r="J107" s="197">
        <f t="shared" si="17"/>
        <v>0</v>
      </c>
      <c r="X107" s="195">
        <v>36</v>
      </c>
      <c r="Y107" s="165">
        <f t="shared" si="18"/>
        <v>0</v>
      </c>
      <c r="Z107" s="165">
        <f t="shared" si="19"/>
        <v>0</v>
      </c>
      <c r="AA107" s="165">
        <f t="shared" si="20"/>
        <v>0</v>
      </c>
      <c r="AB107" s="165">
        <f t="shared" si="21"/>
        <v>0</v>
      </c>
      <c r="AC107" s="165">
        <f t="shared" si="22"/>
        <v>0</v>
      </c>
      <c r="AD107" s="197">
        <f t="shared" si="23"/>
        <v>0</v>
      </c>
    </row>
    <row r="108" spans="4:30" ht="14.1" customHeight="1">
      <c r="D108" s="195">
        <v>37</v>
      </c>
      <c r="E108" s="165">
        <f t="shared" si="12"/>
        <v>0</v>
      </c>
      <c r="F108" s="165">
        <f t="shared" si="13"/>
        <v>0</v>
      </c>
      <c r="G108" s="165">
        <f t="shared" si="14"/>
        <v>0</v>
      </c>
      <c r="H108" s="165">
        <f t="shared" si="15"/>
        <v>0</v>
      </c>
      <c r="I108" s="165">
        <f t="shared" si="16"/>
        <v>0</v>
      </c>
      <c r="J108" s="197">
        <f t="shared" si="17"/>
        <v>0</v>
      </c>
      <c r="X108" s="195">
        <v>37</v>
      </c>
      <c r="Y108" s="165">
        <f t="shared" si="18"/>
        <v>0</v>
      </c>
      <c r="Z108" s="165">
        <f t="shared" si="19"/>
        <v>0</v>
      </c>
      <c r="AA108" s="165">
        <f t="shared" si="20"/>
        <v>0</v>
      </c>
      <c r="AB108" s="165">
        <f t="shared" si="21"/>
        <v>0</v>
      </c>
      <c r="AC108" s="165">
        <f t="shared" si="22"/>
        <v>0</v>
      </c>
      <c r="AD108" s="197">
        <f t="shared" si="23"/>
        <v>0</v>
      </c>
    </row>
    <row r="109" spans="4:30" ht="14.1" customHeight="1">
      <c r="D109" s="195">
        <v>38</v>
      </c>
      <c r="E109" s="165">
        <f t="shared" si="12"/>
        <v>0</v>
      </c>
      <c r="F109" s="165">
        <f t="shared" si="13"/>
        <v>0</v>
      </c>
      <c r="G109" s="165">
        <f t="shared" si="14"/>
        <v>0</v>
      </c>
      <c r="H109" s="165">
        <f t="shared" si="15"/>
        <v>0</v>
      </c>
      <c r="I109" s="165">
        <f t="shared" si="16"/>
        <v>0</v>
      </c>
      <c r="J109" s="197">
        <f t="shared" si="17"/>
        <v>0</v>
      </c>
      <c r="X109" s="195">
        <v>38</v>
      </c>
      <c r="Y109" s="165">
        <f t="shared" si="18"/>
        <v>0</v>
      </c>
      <c r="Z109" s="165">
        <f t="shared" si="19"/>
        <v>0</v>
      </c>
      <c r="AA109" s="165">
        <f t="shared" si="20"/>
        <v>0</v>
      </c>
      <c r="AB109" s="165">
        <f t="shared" si="21"/>
        <v>0</v>
      </c>
      <c r="AC109" s="165">
        <f t="shared" si="22"/>
        <v>0</v>
      </c>
      <c r="AD109" s="197">
        <f t="shared" si="23"/>
        <v>0</v>
      </c>
    </row>
    <row r="110" spans="4:30" ht="14.1" customHeight="1">
      <c r="D110" s="195">
        <v>39</v>
      </c>
      <c r="E110" s="165">
        <f t="shared" si="12"/>
        <v>0</v>
      </c>
      <c r="F110" s="165">
        <f t="shared" si="13"/>
        <v>0</v>
      </c>
      <c r="G110" s="165">
        <f t="shared" si="14"/>
        <v>0</v>
      </c>
      <c r="H110" s="165">
        <f t="shared" si="15"/>
        <v>0</v>
      </c>
      <c r="I110" s="165">
        <f t="shared" si="16"/>
        <v>0</v>
      </c>
      <c r="J110" s="197">
        <f t="shared" si="17"/>
        <v>0</v>
      </c>
      <c r="X110" s="195">
        <v>39</v>
      </c>
      <c r="Y110" s="165">
        <f t="shared" si="18"/>
        <v>0</v>
      </c>
      <c r="Z110" s="165">
        <f t="shared" si="19"/>
        <v>0</v>
      </c>
      <c r="AA110" s="165">
        <f t="shared" si="20"/>
        <v>0</v>
      </c>
      <c r="AB110" s="165">
        <f t="shared" si="21"/>
        <v>0</v>
      </c>
      <c r="AC110" s="165">
        <f t="shared" si="22"/>
        <v>0</v>
      </c>
      <c r="AD110" s="197">
        <f t="shared" si="23"/>
        <v>0</v>
      </c>
    </row>
    <row r="111" spans="4:30" ht="14.1" customHeight="1" thickBot="1">
      <c r="D111" s="196">
        <v>40</v>
      </c>
      <c r="E111" s="198">
        <f t="shared" si="12"/>
        <v>0</v>
      </c>
      <c r="F111" s="198">
        <f t="shared" si="13"/>
        <v>0</v>
      </c>
      <c r="G111" s="198">
        <f t="shared" si="14"/>
        <v>0</v>
      </c>
      <c r="H111" s="198">
        <f t="shared" si="15"/>
        <v>0</v>
      </c>
      <c r="I111" s="198">
        <f t="shared" si="16"/>
        <v>0</v>
      </c>
      <c r="J111" s="199">
        <f t="shared" si="17"/>
        <v>0</v>
      </c>
      <c r="X111" s="196">
        <v>40</v>
      </c>
      <c r="Y111" s="198">
        <f t="shared" si="18"/>
        <v>0</v>
      </c>
      <c r="Z111" s="198">
        <f t="shared" si="19"/>
        <v>0</v>
      </c>
      <c r="AA111" s="198">
        <f t="shared" si="20"/>
        <v>0</v>
      </c>
      <c r="AB111" s="198">
        <f t="shared" si="21"/>
        <v>0</v>
      </c>
      <c r="AC111" s="198">
        <f t="shared" si="22"/>
        <v>0</v>
      </c>
      <c r="AD111" s="199">
        <f t="shared" si="23"/>
        <v>0</v>
      </c>
    </row>
    <row r="113" spans="4:30" ht="14.1" customHeight="1" thickBot="1">
      <c r="D113" s="2" t="s">
        <v>88</v>
      </c>
      <c r="X113" s="2" t="s">
        <v>88</v>
      </c>
    </row>
    <row r="114" spans="4:30" ht="14.1" customHeight="1">
      <c r="D114" s="2199"/>
      <c r="E114" s="2200" t="s">
        <v>56</v>
      </c>
      <c r="F114" s="2200"/>
      <c r="G114" s="2200" t="s">
        <v>83</v>
      </c>
      <c r="H114" s="2200"/>
      <c r="I114" s="2200" t="s">
        <v>78</v>
      </c>
      <c r="J114" s="2239"/>
      <c r="X114" s="2199"/>
      <c r="Y114" s="2200" t="s">
        <v>56</v>
      </c>
      <c r="Z114" s="2200"/>
      <c r="AA114" s="2200" t="s">
        <v>83</v>
      </c>
      <c r="AB114" s="2200"/>
      <c r="AC114" s="2200" t="s">
        <v>78</v>
      </c>
      <c r="AD114" s="2239"/>
    </row>
    <row r="115" spans="4:30" ht="14.1" customHeight="1">
      <c r="D115" s="2238"/>
      <c r="E115" s="21" t="s">
        <v>354</v>
      </c>
      <c r="F115" s="21" t="s">
        <v>355</v>
      </c>
      <c r="G115" s="21" t="s">
        <v>354</v>
      </c>
      <c r="H115" s="21" t="s">
        <v>355</v>
      </c>
      <c r="I115" s="21" t="s">
        <v>354</v>
      </c>
      <c r="J115" s="194" t="s">
        <v>355</v>
      </c>
      <c r="X115" s="2238"/>
      <c r="Y115" s="21" t="s">
        <v>354</v>
      </c>
      <c r="Z115" s="21" t="s">
        <v>355</v>
      </c>
      <c r="AA115" s="21" t="s">
        <v>354</v>
      </c>
      <c r="AB115" s="21" t="s">
        <v>355</v>
      </c>
      <c r="AC115" s="21" t="s">
        <v>354</v>
      </c>
      <c r="AD115" s="194" t="s">
        <v>355</v>
      </c>
    </row>
    <row r="116" spans="4:30" ht="14.1" customHeight="1">
      <c r="D116" s="195">
        <v>1</v>
      </c>
      <c r="E116" s="165">
        <f t="shared" ref="E116:E155" si="24">IF($H$10&lt;&gt;"As",0,IF($H$5&lt;&gt;"歩 道",0,SUMIF($H$11,D116,$H$9)))</f>
        <v>0</v>
      </c>
      <c r="F116" s="165">
        <f t="shared" ref="F116:F155" si="25">IF($H$10&lt;&gt;"As",0,IF($H$5&lt;&gt;"車 道",0,SUMIF($H$11,D116,$H$9)))</f>
        <v>0</v>
      </c>
      <c r="G116" s="165">
        <f t="shared" ref="G116:G155" si="26">IF($H$10&lt;&gt;"Co",0,IF($H$5&lt;&gt;"歩 道",0,SUMIF($H$11,D116,$H$9)))</f>
        <v>0</v>
      </c>
      <c r="H116" s="165">
        <f t="shared" ref="H116:H155" si="27">IF($H$10&lt;&gt;"Co",0,IF($H$5&lt;&gt;"車 道",0,SUMIF($H$11,D116,$H$9)))</f>
        <v>0</v>
      </c>
      <c r="I116" s="165">
        <f t="shared" ref="I116:I155" si="28">IF($H$5&lt;&gt;"歩 道",0,SUMIF($H$14,D116,$H$9))</f>
        <v>0</v>
      </c>
      <c r="J116" s="197">
        <f t="shared" ref="J116:J155" si="29">IF($H$5&lt;&gt;"車 道",0,SUMIF($H$14,D116,$H$9))</f>
        <v>0</v>
      </c>
      <c r="X116" s="195">
        <v>1</v>
      </c>
      <c r="Y116" s="165">
        <f t="shared" ref="Y116:Y155" si="30">IF($AB$10&lt;&gt;"As",0,IF($AB$5&lt;&gt;"歩 道",0,SUMIF($AB$11,X116,$AB$9)))</f>
        <v>0</v>
      </c>
      <c r="Z116" s="165">
        <f t="shared" ref="Z116:Z155" si="31">IF($AB$10&lt;&gt;"As",0,IF($AB$5&lt;&gt;"車 道",0,SUMIF($AB$11,X116,$AB$9)))</f>
        <v>0</v>
      </c>
      <c r="AA116" s="165">
        <f t="shared" ref="AA116:AA155" si="32">IF($AB$10&lt;&gt;"Co",0,IF($AB$5&lt;&gt;"歩 道",0,SUMIF($AB$11,X116,$AB$9)))</f>
        <v>0</v>
      </c>
      <c r="AB116" s="165">
        <f t="shared" ref="AB116:AB155" si="33">IF($AB$10&lt;&gt;"Co",0,IF($AB$5&lt;&gt;"車 道",0,SUMIF($AB$11,X116,$AB$9)))</f>
        <v>0</v>
      </c>
      <c r="AC116" s="165">
        <f t="shared" ref="AC116:AC155" si="34">IF($AB$5&lt;&gt;"歩 道",0,SUMIF($AB$14,X116,$AB$9))</f>
        <v>0</v>
      </c>
      <c r="AD116" s="197">
        <f t="shared" ref="AD116:AD155" si="35">IF($AB$5&lt;&gt;"車 道",0,SUMIF($AB$14,X116,$AB$9))</f>
        <v>0</v>
      </c>
    </row>
    <row r="117" spans="4:30" ht="14.1" customHeight="1">
      <c r="D117" s="195">
        <v>2</v>
      </c>
      <c r="E117" s="165">
        <f t="shared" si="24"/>
        <v>0</v>
      </c>
      <c r="F117" s="165">
        <f t="shared" si="25"/>
        <v>0</v>
      </c>
      <c r="G117" s="165">
        <f t="shared" si="26"/>
        <v>0</v>
      </c>
      <c r="H117" s="165">
        <f t="shared" si="27"/>
        <v>0</v>
      </c>
      <c r="I117" s="165">
        <f t="shared" si="28"/>
        <v>0</v>
      </c>
      <c r="J117" s="197">
        <f t="shared" si="29"/>
        <v>0</v>
      </c>
      <c r="X117" s="195">
        <v>2</v>
      </c>
      <c r="Y117" s="165">
        <f t="shared" si="30"/>
        <v>0</v>
      </c>
      <c r="Z117" s="165">
        <f t="shared" si="31"/>
        <v>0</v>
      </c>
      <c r="AA117" s="165">
        <f t="shared" si="32"/>
        <v>0</v>
      </c>
      <c r="AB117" s="165">
        <f t="shared" si="33"/>
        <v>0</v>
      </c>
      <c r="AC117" s="165">
        <f t="shared" si="34"/>
        <v>0</v>
      </c>
      <c r="AD117" s="197">
        <f t="shared" si="35"/>
        <v>0</v>
      </c>
    </row>
    <row r="118" spans="4:30" ht="14.1" customHeight="1">
      <c r="D118" s="195">
        <v>3</v>
      </c>
      <c r="E118" s="165">
        <f t="shared" si="24"/>
        <v>0</v>
      </c>
      <c r="F118" s="165">
        <f t="shared" si="25"/>
        <v>0</v>
      </c>
      <c r="G118" s="165">
        <f t="shared" si="26"/>
        <v>0</v>
      </c>
      <c r="H118" s="165">
        <f t="shared" si="27"/>
        <v>0</v>
      </c>
      <c r="I118" s="165">
        <f t="shared" si="28"/>
        <v>0</v>
      </c>
      <c r="J118" s="197">
        <f t="shared" si="29"/>
        <v>0</v>
      </c>
      <c r="X118" s="195">
        <v>3</v>
      </c>
      <c r="Y118" s="165">
        <f t="shared" si="30"/>
        <v>0</v>
      </c>
      <c r="Z118" s="165">
        <f t="shared" si="31"/>
        <v>0</v>
      </c>
      <c r="AA118" s="165">
        <f t="shared" si="32"/>
        <v>0</v>
      </c>
      <c r="AB118" s="165">
        <f t="shared" si="33"/>
        <v>0</v>
      </c>
      <c r="AC118" s="165">
        <f t="shared" si="34"/>
        <v>0</v>
      </c>
      <c r="AD118" s="197">
        <f t="shared" si="35"/>
        <v>0</v>
      </c>
    </row>
    <row r="119" spans="4:30" ht="14.1" customHeight="1">
      <c r="D119" s="195">
        <v>4</v>
      </c>
      <c r="E119" s="165">
        <f t="shared" si="24"/>
        <v>0</v>
      </c>
      <c r="F119" s="165">
        <f t="shared" si="25"/>
        <v>0</v>
      </c>
      <c r="G119" s="165">
        <f t="shared" si="26"/>
        <v>0</v>
      </c>
      <c r="H119" s="165">
        <f t="shared" si="27"/>
        <v>0</v>
      </c>
      <c r="I119" s="165">
        <f t="shared" si="28"/>
        <v>0</v>
      </c>
      <c r="J119" s="197">
        <f t="shared" si="29"/>
        <v>0</v>
      </c>
      <c r="X119" s="195">
        <v>4</v>
      </c>
      <c r="Y119" s="165">
        <f t="shared" si="30"/>
        <v>0</v>
      </c>
      <c r="Z119" s="165">
        <f t="shared" si="31"/>
        <v>0</v>
      </c>
      <c r="AA119" s="165">
        <f t="shared" si="32"/>
        <v>0</v>
      </c>
      <c r="AB119" s="165">
        <f t="shared" si="33"/>
        <v>0</v>
      </c>
      <c r="AC119" s="165">
        <f t="shared" si="34"/>
        <v>0</v>
      </c>
      <c r="AD119" s="197">
        <f t="shared" si="35"/>
        <v>0</v>
      </c>
    </row>
    <row r="120" spans="4:30" ht="14.1" customHeight="1">
      <c r="D120" s="195">
        <v>5</v>
      </c>
      <c r="E120" s="165">
        <f t="shared" si="24"/>
        <v>0</v>
      </c>
      <c r="F120" s="165">
        <f t="shared" si="25"/>
        <v>0</v>
      </c>
      <c r="G120" s="165">
        <f t="shared" si="26"/>
        <v>0</v>
      </c>
      <c r="H120" s="165">
        <f t="shared" si="27"/>
        <v>0</v>
      </c>
      <c r="I120" s="165">
        <f t="shared" si="28"/>
        <v>0</v>
      </c>
      <c r="J120" s="197">
        <f t="shared" si="29"/>
        <v>0</v>
      </c>
      <c r="X120" s="195">
        <v>5</v>
      </c>
      <c r="Y120" s="165">
        <f t="shared" si="30"/>
        <v>0</v>
      </c>
      <c r="Z120" s="165">
        <f t="shared" si="31"/>
        <v>0</v>
      </c>
      <c r="AA120" s="165">
        <f t="shared" si="32"/>
        <v>0</v>
      </c>
      <c r="AB120" s="165">
        <f t="shared" si="33"/>
        <v>0</v>
      </c>
      <c r="AC120" s="165">
        <f t="shared" si="34"/>
        <v>0</v>
      </c>
      <c r="AD120" s="197">
        <f t="shared" si="35"/>
        <v>0</v>
      </c>
    </row>
    <row r="121" spans="4:30" ht="14.1" customHeight="1">
      <c r="D121" s="195">
        <v>6</v>
      </c>
      <c r="E121" s="165">
        <f t="shared" si="24"/>
        <v>0</v>
      </c>
      <c r="F121" s="165">
        <f t="shared" si="25"/>
        <v>0</v>
      </c>
      <c r="G121" s="165">
        <f t="shared" si="26"/>
        <v>0</v>
      </c>
      <c r="H121" s="165">
        <f t="shared" si="27"/>
        <v>0</v>
      </c>
      <c r="I121" s="165">
        <f t="shared" si="28"/>
        <v>0</v>
      </c>
      <c r="J121" s="197">
        <f t="shared" si="29"/>
        <v>0</v>
      </c>
      <c r="X121" s="195">
        <v>6</v>
      </c>
      <c r="Y121" s="165">
        <f t="shared" si="30"/>
        <v>0</v>
      </c>
      <c r="Z121" s="165">
        <f t="shared" si="31"/>
        <v>0</v>
      </c>
      <c r="AA121" s="165">
        <f t="shared" si="32"/>
        <v>0</v>
      </c>
      <c r="AB121" s="165">
        <f t="shared" si="33"/>
        <v>0</v>
      </c>
      <c r="AC121" s="165">
        <f t="shared" si="34"/>
        <v>0</v>
      </c>
      <c r="AD121" s="197">
        <f t="shared" si="35"/>
        <v>0</v>
      </c>
    </row>
    <row r="122" spans="4:30" ht="14.1" customHeight="1">
      <c r="D122" s="195">
        <v>7</v>
      </c>
      <c r="E122" s="165">
        <f t="shared" si="24"/>
        <v>0</v>
      </c>
      <c r="F122" s="165">
        <f t="shared" si="25"/>
        <v>0</v>
      </c>
      <c r="G122" s="165">
        <f t="shared" si="26"/>
        <v>0</v>
      </c>
      <c r="H122" s="165">
        <f t="shared" si="27"/>
        <v>0</v>
      </c>
      <c r="I122" s="165">
        <f t="shared" si="28"/>
        <v>0</v>
      </c>
      <c r="J122" s="197">
        <f t="shared" si="29"/>
        <v>0</v>
      </c>
      <c r="X122" s="195">
        <v>7</v>
      </c>
      <c r="Y122" s="165">
        <f t="shared" si="30"/>
        <v>0</v>
      </c>
      <c r="Z122" s="165">
        <f t="shared" si="31"/>
        <v>0</v>
      </c>
      <c r="AA122" s="165">
        <f t="shared" si="32"/>
        <v>0</v>
      </c>
      <c r="AB122" s="165">
        <f t="shared" si="33"/>
        <v>0</v>
      </c>
      <c r="AC122" s="165">
        <f t="shared" si="34"/>
        <v>0</v>
      </c>
      <c r="AD122" s="197">
        <f t="shared" si="35"/>
        <v>0</v>
      </c>
    </row>
    <row r="123" spans="4:30" ht="14.1" customHeight="1">
      <c r="D123" s="195">
        <v>8</v>
      </c>
      <c r="E123" s="165">
        <f t="shared" si="24"/>
        <v>0</v>
      </c>
      <c r="F123" s="165">
        <f t="shared" si="25"/>
        <v>0</v>
      </c>
      <c r="G123" s="165">
        <f t="shared" si="26"/>
        <v>0</v>
      </c>
      <c r="H123" s="165">
        <f t="shared" si="27"/>
        <v>0</v>
      </c>
      <c r="I123" s="165">
        <f t="shared" si="28"/>
        <v>0</v>
      </c>
      <c r="J123" s="197">
        <f t="shared" si="29"/>
        <v>0</v>
      </c>
      <c r="X123" s="195">
        <v>8</v>
      </c>
      <c r="Y123" s="165">
        <f t="shared" si="30"/>
        <v>0</v>
      </c>
      <c r="Z123" s="165">
        <f t="shared" si="31"/>
        <v>0</v>
      </c>
      <c r="AA123" s="165">
        <f t="shared" si="32"/>
        <v>0</v>
      </c>
      <c r="AB123" s="165">
        <f t="shared" si="33"/>
        <v>0</v>
      </c>
      <c r="AC123" s="165">
        <f t="shared" si="34"/>
        <v>0</v>
      </c>
      <c r="AD123" s="197">
        <f t="shared" si="35"/>
        <v>0</v>
      </c>
    </row>
    <row r="124" spans="4:30" ht="14.1" customHeight="1">
      <c r="D124" s="195">
        <v>9</v>
      </c>
      <c r="E124" s="165">
        <f t="shared" si="24"/>
        <v>0</v>
      </c>
      <c r="F124" s="165">
        <f t="shared" si="25"/>
        <v>0</v>
      </c>
      <c r="G124" s="165">
        <f t="shared" si="26"/>
        <v>0</v>
      </c>
      <c r="H124" s="165">
        <f t="shared" si="27"/>
        <v>0</v>
      </c>
      <c r="I124" s="165">
        <f t="shared" si="28"/>
        <v>0</v>
      </c>
      <c r="J124" s="197">
        <f t="shared" si="29"/>
        <v>0</v>
      </c>
      <c r="X124" s="195">
        <v>9</v>
      </c>
      <c r="Y124" s="165">
        <f t="shared" si="30"/>
        <v>0</v>
      </c>
      <c r="Z124" s="165">
        <f t="shared" si="31"/>
        <v>0</v>
      </c>
      <c r="AA124" s="165">
        <f t="shared" si="32"/>
        <v>0</v>
      </c>
      <c r="AB124" s="165">
        <f t="shared" si="33"/>
        <v>0</v>
      </c>
      <c r="AC124" s="165">
        <f t="shared" si="34"/>
        <v>0</v>
      </c>
      <c r="AD124" s="197">
        <f t="shared" si="35"/>
        <v>0</v>
      </c>
    </row>
    <row r="125" spans="4:30" ht="14.1" customHeight="1">
      <c r="D125" s="195">
        <v>10</v>
      </c>
      <c r="E125" s="165">
        <f t="shared" si="24"/>
        <v>0</v>
      </c>
      <c r="F125" s="165">
        <f t="shared" si="25"/>
        <v>0</v>
      </c>
      <c r="G125" s="165">
        <f t="shared" si="26"/>
        <v>0</v>
      </c>
      <c r="H125" s="165">
        <f t="shared" si="27"/>
        <v>0</v>
      </c>
      <c r="I125" s="165">
        <f t="shared" si="28"/>
        <v>0</v>
      </c>
      <c r="J125" s="197">
        <f t="shared" si="29"/>
        <v>0</v>
      </c>
      <c r="X125" s="195">
        <v>10</v>
      </c>
      <c r="Y125" s="165">
        <f t="shared" si="30"/>
        <v>0</v>
      </c>
      <c r="Z125" s="165">
        <f t="shared" si="31"/>
        <v>0</v>
      </c>
      <c r="AA125" s="165">
        <f t="shared" si="32"/>
        <v>0</v>
      </c>
      <c r="AB125" s="165">
        <f t="shared" si="33"/>
        <v>0</v>
      </c>
      <c r="AC125" s="165">
        <f t="shared" si="34"/>
        <v>0</v>
      </c>
      <c r="AD125" s="197">
        <f t="shared" si="35"/>
        <v>0</v>
      </c>
    </row>
    <row r="126" spans="4:30" ht="14.1" customHeight="1">
      <c r="D126" s="195">
        <v>11</v>
      </c>
      <c r="E126" s="165">
        <f t="shared" si="24"/>
        <v>0</v>
      </c>
      <c r="F126" s="165">
        <f t="shared" si="25"/>
        <v>0</v>
      </c>
      <c r="G126" s="165">
        <f t="shared" si="26"/>
        <v>0</v>
      </c>
      <c r="H126" s="165">
        <f t="shared" si="27"/>
        <v>0</v>
      </c>
      <c r="I126" s="165">
        <f t="shared" si="28"/>
        <v>0</v>
      </c>
      <c r="J126" s="197">
        <f t="shared" si="29"/>
        <v>0</v>
      </c>
      <c r="X126" s="195">
        <v>11</v>
      </c>
      <c r="Y126" s="165">
        <f t="shared" si="30"/>
        <v>0</v>
      </c>
      <c r="Z126" s="165">
        <f t="shared" si="31"/>
        <v>0</v>
      </c>
      <c r="AA126" s="165">
        <f t="shared" si="32"/>
        <v>0</v>
      </c>
      <c r="AB126" s="165">
        <f t="shared" si="33"/>
        <v>0</v>
      </c>
      <c r="AC126" s="165">
        <f t="shared" si="34"/>
        <v>0</v>
      </c>
      <c r="AD126" s="197">
        <f t="shared" si="35"/>
        <v>0</v>
      </c>
    </row>
    <row r="127" spans="4:30" ht="14.1" customHeight="1">
      <c r="D127" s="195">
        <v>12</v>
      </c>
      <c r="E127" s="165">
        <f t="shared" si="24"/>
        <v>0</v>
      </c>
      <c r="F127" s="165">
        <f t="shared" si="25"/>
        <v>0</v>
      </c>
      <c r="G127" s="165">
        <f t="shared" si="26"/>
        <v>0</v>
      </c>
      <c r="H127" s="165">
        <f t="shared" si="27"/>
        <v>0</v>
      </c>
      <c r="I127" s="165">
        <f t="shared" si="28"/>
        <v>0</v>
      </c>
      <c r="J127" s="197">
        <f t="shared" si="29"/>
        <v>0</v>
      </c>
      <c r="X127" s="195">
        <v>12</v>
      </c>
      <c r="Y127" s="165">
        <f t="shared" si="30"/>
        <v>0</v>
      </c>
      <c r="Z127" s="165">
        <f t="shared" si="31"/>
        <v>0</v>
      </c>
      <c r="AA127" s="165">
        <f t="shared" si="32"/>
        <v>0</v>
      </c>
      <c r="AB127" s="165">
        <f t="shared" si="33"/>
        <v>0</v>
      </c>
      <c r="AC127" s="165">
        <f t="shared" si="34"/>
        <v>0</v>
      </c>
      <c r="AD127" s="197">
        <f t="shared" si="35"/>
        <v>0</v>
      </c>
    </row>
    <row r="128" spans="4:30" ht="14.1" customHeight="1">
      <c r="D128" s="195">
        <v>13</v>
      </c>
      <c r="E128" s="165">
        <f t="shared" si="24"/>
        <v>0</v>
      </c>
      <c r="F128" s="165">
        <f t="shared" si="25"/>
        <v>0</v>
      </c>
      <c r="G128" s="165">
        <f t="shared" si="26"/>
        <v>0</v>
      </c>
      <c r="H128" s="165">
        <f t="shared" si="27"/>
        <v>0</v>
      </c>
      <c r="I128" s="165">
        <f t="shared" si="28"/>
        <v>0</v>
      </c>
      <c r="J128" s="197">
        <f t="shared" si="29"/>
        <v>0</v>
      </c>
      <c r="X128" s="195">
        <v>13</v>
      </c>
      <c r="Y128" s="165">
        <f t="shared" si="30"/>
        <v>0</v>
      </c>
      <c r="Z128" s="165">
        <f t="shared" si="31"/>
        <v>0</v>
      </c>
      <c r="AA128" s="165">
        <f t="shared" si="32"/>
        <v>0</v>
      </c>
      <c r="AB128" s="165">
        <f t="shared" si="33"/>
        <v>0</v>
      </c>
      <c r="AC128" s="165">
        <f t="shared" si="34"/>
        <v>0</v>
      </c>
      <c r="AD128" s="197">
        <f t="shared" si="35"/>
        <v>0</v>
      </c>
    </row>
    <row r="129" spans="4:30" ht="14.1" customHeight="1">
      <c r="D129" s="195">
        <v>14</v>
      </c>
      <c r="E129" s="165">
        <f t="shared" si="24"/>
        <v>0</v>
      </c>
      <c r="F129" s="165">
        <f t="shared" si="25"/>
        <v>0</v>
      </c>
      <c r="G129" s="165">
        <f t="shared" si="26"/>
        <v>0</v>
      </c>
      <c r="H129" s="165">
        <f t="shared" si="27"/>
        <v>0</v>
      </c>
      <c r="I129" s="165">
        <f t="shared" si="28"/>
        <v>0</v>
      </c>
      <c r="J129" s="197">
        <f t="shared" si="29"/>
        <v>0</v>
      </c>
      <c r="X129" s="195">
        <v>14</v>
      </c>
      <c r="Y129" s="165">
        <f t="shared" si="30"/>
        <v>0</v>
      </c>
      <c r="Z129" s="165">
        <f t="shared" si="31"/>
        <v>0</v>
      </c>
      <c r="AA129" s="165">
        <f t="shared" si="32"/>
        <v>0</v>
      </c>
      <c r="AB129" s="165">
        <f t="shared" si="33"/>
        <v>0</v>
      </c>
      <c r="AC129" s="165">
        <f t="shared" si="34"/>
        <v>0</v>
      </c>
      <c r="AD129" s="197">
        <f t="shared" si="35"/>
        <v>0</v>
      </c>
    </row>
    <row r="130" spans="4:30" ht="14.1" customHeight="1">
      <c r="D130" s="195">
        <v>15</v>
      </c>
      <c r="E130" s="165">
        <f t="shared" si="24"/>
        <v>0</v>
      </c>
      <c r="F130" s="165">
        <f t="shared" si="25"/>
        <v>0</v>
      </c>
      <c r="G130" s="165">
        <f t="shared" si="26"/>
        <v>0</v>
      </c>
      <c r="H130" s="165">
        <f t="shared" si="27"/>
        <v>0</v>
      </c>
      <c r="I130" s="165">
        <f t="shared" si="28"/>
        <v>0</v>
      </c>
      <c r="J130" s="197">
        <f t="shared" si="29"/>
        <v>0</v>
      </c>
      <c r="X130" s="195">
        <v>15</v>
      </c>
      <c r="Y130" s="165">
        <f t="shared" si="30"/>
        <v>0</v>
      </c>
      <c r="Z130" s="165">
        <f t="shared" si="31"/>
        <v>0</v>
      </c>
      <c r="AA130" s="165">
        <f t="shared" si="32"/>
        <v>0</v>
      </c>
      <c r="AB130" s="165">
        <f t="shared" si="33"/>
        <v>0</v>
      </c>
      <c r="AC130" s="165">
        <f t="shared" si="34"/>
        <v>0</v>
      </c>
      <c r="AD130" s="197">
        <f t="shared" si="35"/>
        <v>0</v>
      </c>
    </row>
    <row r="131" spans="4:30" ht="14.1" customHeight="1">
      <c r="D131" s="195">
        <v>16</v>
      </c>
      <c r="E131" s="165">
        <f t="shared" si="24"/>
        <v>0</v>
      </c>
      <c r="F131" s="165">
        <f t="shared" si="25"/>
        <v>0</v>
      </c>
      <c r="G131" s="165">
        <f t="shared" si="26"/>
        <v>0</v>
      </c>
      <c r="H131" s="165">
        <f t="shared" si="27"/>
        <v>0</v>
      </c>
      <c r="I131" s="165">
        <f t="shared" si="28"/>
        <v>0</v>
      </c>
      <c r="J131" s="197">
        <f t="shared" si="29"/>
        <v>0</v>
      </c>
      <c r="X131" s="195">
        <v>16</v>
      </c>
      <c r="Y131" s="165">
        <f t="shared" si="30"/>
        <v>0</v>
      </c>
      <c r="Z131" s="165">
        <f t="shared" si="31"/>
        <v>0</v>
      </c>
      <c r="AA131" s="165">
        <f t="shared" si="32"/>
        <v>0</v>
      </c>
      <c r="AB131" s="165">
        <f t="shared" si="33"/>
        <v>0</v>
      </c>
      <c r="AC131" s="165">
        <f t="shared" si="34"/>
        <v>0</v>
      </c>
      <c r="AD131" s="197">
        <f t="shared" si="35"/>
        <v>0</v>
      </c>
    </row>
    <row r="132" spans="4:30" ht="14.1" customHeight="1">
      <c r="D132" s="195">
        <v>17</v>
      </c>
      <c r="E132" s="165">
        <f t="shared" si="24"/>
        <v>0</v>
      </c>
      <c r="F132" s="165">
        <f t="shared" si="25"/>
        <v>0</v>
      </c>
      <c r="G132" s="165">
        <f t="shared" si="26"/>
        <v>0</v>
      </c>
      <c r="H132" s="165">
        <f t="shared" si="27"/>
        <v>0</v>
      </c>
      <c r="I132" s="165">
        <f t="shared" si="28"/>
        <v>0</v>
      </c>
      <c r="J132" s="197">
        <f t="shared" si="29"/>
        <v>0</v>
      </c>
      <c r="X132" s="195">
        <v>17</v>
      </c>
      <c r="Y132" s="165">
        <f t="shared" si="30"/>
        <v>0</v>
      </c>
      <c r="Z132" s="165">
        <f t="shared" si="31"/>
        <v>0</v>
      </c>
      <c r="AA132" s="165">
        <f t="shared" si="32"/>
        <v>0</v>
      </c>
      <c r="AB132" s="165">
        <f t="shared" si="33"/>
        <v>0</v>
      </c>
      <c r="AC132" s="165">
        <f t="shared" si="34"/>
        <v>0</v>
      </c>
      <c r="AD132" s="197">
        <f t="shared" si="35"/>
        <v>0</v>
      </c>
    </row>
    <row r="133" spans="4:30" ht="14.1" customHeight="1">
      <c r="D133" s="195">
        <v>18</v>
      </c>
      <c r="E133" s="165">
        <f t="shared" si="24"/>
        <v>0</v>
      </c>
      <c r="F133" s="165">
        <f t="shared" si="25"/>
        <v>0</v>
      </c>
      <c r="G133" s="165">
        <f t="shared" si="26"/>
        <v>0</v>
      </c>
      <c r="H133" s="165">
        <f t="shared" si="27"/>
        <v>0</v>
      </c>
      <c r="I133" s="165">
        <f t="shared" si="28"/>
        <v>0</v>
      </c>
      <c r="J133" s="197">
        <f t="shared" si="29"/>
        <v>0</v>
      </c>
      <c r="X133" s="195">
        <v>18</v>
      </c>
      <c r="Y133" s="165">
        <f t="shared" si="30"/>
        <v>0</v>
      </c>
      <c r="Z133" s="165">
        <f t="shared" si="31"/>
        <v>0</v>
      </c>
      <c r="AA133" s="165">
        <f t="shared" si="32"/>
        <v>0</v>
      </c>
      <c r="AB133" s="165">
        <f t="shared" si="33"/>
        <v>0</v>
      </c>
      <c r="AC133" s="165">
        <f t="shared" si="34"/>
        <v>0</v>
      </c>
      <c r="AD133" s="197">
        <f t="shared" si="35"/>
        <v>0</v>
      </c>
    </row>
    <row r="134" spans="4:30" ht="14.1" customHeight="1">
      <c r="D134" s="195">
        <v>19</v>
      </c>
      <c r="E134" s="165">
        <f t="shared" si="24"/>
        <v>0</v>
      </c>
      <c r="F134" s="165">
        <f t="shared" si="25"/>
        <v>0</v>
      </c>
      <c r="G134" s="165">
        <f t="shared" si="26"/>
        <v>0</v>
      </c>
      <c r="H134" s="165">
        <f t="shared" si="27"/>
        <v>0</v>
      </c>
      <c r="I134" s="165">
        <f t="shared" si="28"/>
        <v>0</v>
      </c>
      <c r="J134" s="197">
        <f t="shared" si="29"/>
        <v>0</v>
      </c>
      <c r="X134" s="195">
        <v>19</v>
      </c>
      <c r="Y134" s="165">
        <f t="shared" si="30"/>
        <v>0</v>
      </c>
      <c r="Z134" s="165">
        <f t="shared" si="31"/>
        <v>0</v>
      </c>
      <c r="AA134" s="165">
        <f t="shared" si="32"/>
        <v>0</v>
      </c>
      <c r="AB134" s="165">
        <f t="shared" si="33"/>
        <v>0</v>
      </c>
      <c r="AC134" s="165">
        <f t="shared" si="34"/>
        <v>0</v>
      </c>
      <c r="AD134" s="197">
        <f t="shared" si="35"/>
        <v>0</v>
      </c>
    </row>
    <row r="135" spans="4:30" ht="14.1" customHeight="1">
      <c r="D135" s="195">
        <v>20</v>
      </c>
      <c r="E135" s="165">
        <f t="shared" si="24"/>
        <v>0</v>
      </c>
      <c r="F135" s="165">
        <f t="shared" si="25"/>
        <v>0</v>
      </c>
      <c r="G135" s="165">
        <f t="shared" si="26"/>
        <v>0</v>
      </c>
      <c r="H135" s="165">
        <f t="shared" si="27"/>
        <v>0</v>
      </c>
      <c r="I135" s="165">
        <f t="shared" si="28"/>
        <v>0</v>
      </c>
      <c r="J135" s="197">
        <f t="shared" si="29"/>
        <v>0</v>
      </c>
      <c r="X135" s="195">
        <v>20</v>
      </c>
      <c r="Y135" s="165">
        <f t="shared" si="30"/>
        <v>0</v>
      </c>
      <c r="Z135" s="165">
        <f t="shared" si="31"/>
        <v>0</v>
      </c>
      <c r="AA135" s="165">
        <f t="shared" si="32"/>
        <v>0</v>
      </c>
      <c r="AB135" s="165">
        <f t="shared" si="33"/>
        <v>0</v>
      </c>
      <c r="AC135" s="165">
        <f t="shared" si="34"/>
        <v>0</v>
      </c>
      <c r="AD135" s="197">
        <f t="shared" si="35"/>
        <v>0</v>
      </c>
    </row>
    <row r="136" spans="4:30" ht="14.1" customHeight="1">
      <c r="D136" s="195">
        <v>21</v>
      </c>
      <c r="E136" s="165">
        <f t="shared" si="24"/>
        <v>0</v>
      </c>
      <c r="F136" s="165">
        <f t="shared" si="25"/>
        <v>0</v>
      </c>
      <c r="G136" s="165">
        <f t="shared" si="26"/>
        <v>0</v>
      </c>
      <c r="H136" s="165">
        <f t="shared" si="27"/>
        <v>0</v>
      </c>
      <c r="I136" s="165">
        <f t="shared" si="28"/>
        <v>0</v>
      </c>
      <c r="J136" s="197">
        <f t="shared" si="29"/>
        <v>0</v>
      </c>
      <c r="X136" s="195">
        <v>21</v>
      </c>
      <c r="Y136" s="165">
        <f t="shared" si="30"/>
        <v>0</v>
      </c>
      <c r="Z136" s="165">
        <f t="shared" si="31"/>
        <v>0</v>
      </c>
      <c r="AA136" s="165">
        <f t="shared" si="32"/>
        <v>0</v>
      </c>
      <c r="AB136" s="165">
        <f t="shared" si="33"/>
        <v>0</v>
      </c>
      <c r="AC136" s="165">
        <f t="shared" si="34"/>
        <v>0</v>
      </c>
      <c r="AD136" s="197">
        <f t="shared" si="35"/>
        <v>0</v>
      </c>
    </row>
    <row r="137" spans="4:30" ht="14.1" customHeight="1">
      <c r="D137" s="195">
        <v>22</v>
      </c>
      <c r="E137" s="165">
        <f t="shared" si="24"/>
        <v>0</v>
      </c>
      <c r="F137" s="165">
        <f t="shared" si="25"/>
        <v>0</v>
      </c>
      <c r="G137" s="165">
        <f t="shared" si="26"/>
        <v>0</v>
      </c>
      <c r="H137" s="165">
        <f t="shared" si="27"/>
        <v>0</v>
      </c>
      <c r="I137" s="165">
        <f t="shared" si="28"/>
        <v>0</v>
      </c>
      <c r="J137" s="197">
        <f t="shared" si="29"/>
        <v>0</v>
      </c>
      <c r="X137" s="195">
        <v>22</v>
      </c>
      <c r="Y137" s="165">
        <f t="shared" si="30"/>
        <v>0</v>
      </c>
      <c r="Z137" s="165">
        <f t="shared" si="31"/>
        <v>0</v>
      </c>
      <c r="AA137" s="165">
        <f t="shared" si="32"/>
        <v>0</v>
      </c>
      <c r="AB137" s="165">
        <f t="shared" si="33"/>
        <v>0</v>
      </c>
      <c r="AC137" s="165">
        <f t="shared" si="34"/>
        <v>0</v>
      </c>
      <c r="AD137" s="197">
        <f t="shared" si="35"/>
        <v>0</v>
      </c>
    </row>
    <row r="138" spans="4:30" ht="14.1" customHeight="1">
      <c r="D138" s="195">
        <v>23</v>
      </c>
      <c r="E138" s="165">
        <f t="shared" si="24"/>
        <v>0</v>
      </c>
      <c r="F138" s="165">
        <f t="shared" si="25"/>
        <v>0</v>
      </c>
      <c r="G138" s="165">
        <f t="shared" si="26"/>
        <v>0</v>
      </c>
      <c r="H138" s="165">
        <f t="shared" si="27"/>
        <v>0</v>
      </c>
      <c r="I138" s="165">
        <f t="shared" si="28"/>
        <v>0</v>
      </c>
      <c r="J138" s="197">
        <f t="shared" si="29"/>
        <v>0</v>
      </c>
      <c r="X138" s="195">
        <v>23</v>
      </c>
      <c r="Y138" s="165">
        <f t="shared" si="30"/>
        <v>0</v>
      </c>
      <c r="Z138" s="165">
        <f t="shared" si="31"/>
        <v>0</v>
      </c>
      <c r="AA138" s="165">
        <f t="shared" si="32"/>
        <v>0</v>
      </c>
      <c r="AB138" s="165">
        <f t="shared" si="33"/>
        <v>0</v>
      </c>
      <c r="AC138" s="165">
        <f t="shared" si="34"/>
        <v>0</v>
      </c>
      <c r="AD138" s="197">
        <f t="shared" si="35"/>
        <v>0</v>
      </c>
    </row>
    <row r="139" spans="4:30" ht="14.1" customHeight="1">
      <c r="D139" s="195">
        <v>24</v>
      </c>
      <c r="E139" s="165">
        <f t="shared" si="24"/>
        <v>0</v>
      </c>
      <c r="F139" s="165">
        <f t="shared" si="25"/>
        <v>0</v>
      </c>
      <c r="G139" s="165">
        <f t="shared" si="26"/>
        <v>0</v>
      </c>
      <c r="H139" s="165">
        <f t="shared" si="27"/>
        <v>0</v>
      </c>
      <c r="I139" s="165">
        <f t="shared" si="28"/>
        <v>0</v>
      </c>
      <c r="J139" s="197">
        <f t="shared" si="29"/>
        <v>0</v>
      </c>
      <c r="X139" s="195">
        <v>24</v>
      </c>
      <c r="Y139" s="165">
        <f t="shared" si="30"/>
        <v>0</v>
      </c>
      <c r="Z139" s="165">
        <f t="shared" si="31"/>
        <v>0</v>
      </c>
      <c r="AA139" s="165">
        <f t="shared" si="32"/>
        <v>0</v>
      </c>
      <c r="AB139" s="165">
        <f t="shared" si="33"/>
        <v>0</v>
      </c>
      <c r="AC139" s="165">
        <f t="shared" si="34"/>
        <v>0</v>
      </c>
      <c r="AD139" s="197">
        <f t="shared" si="35"/>
        <v>0</v>
      </c>
    </row>
    <row r="140" spans="4:30" ht="14.1" customHeight="1">
      <c r="D140" s="195">
        <v>25</v>
      </c>
      <c r="E140" s="165">
        <f t="shared" si="24"/>
        <v>0</v>
      </c>
      <c r="F140" s="165">
        <f t="shared" si="25"/>
        <v>0</v>
      </c>
      <c r="G140" s="165">
        <f t="shared" si="26"/>
        <v>0</v>
      </c>
      <c r="H140" s="165">
        <f t="shared" si="27"/>
        <v>0</v>
      </c>
      <c r="I140" s="165">
        <f t="shared" si="28"/>
        <v>0</v>
      </c>
      <c r="J140" s="197">
        <f t="shared" si="29"/>
        <v>0</v>
      </c>
      <c r="X140" s="195">
        <v>25</v>
      </c>
      <c r="Y140" s="165">
        <f t="shared" si="30"/>
        <v>0</v>
      </c>
      <c r="Z140" s="165">
        <f t="shared" si="31"/>
        <v>0</v>
      </c>
      <c r="AA140" s="165">
        <f t="shared" si="32"/>
        <v>0</v>
      </c>
      <c r="AB140" s="165">
        <f t="shared" si="33"/>
        <v>0</v>
      </c>
      <c r="AC140" s="165">
        <f t="shared" si="34"/>
        <v>0</v>
      </c>
      <c r="AD140" s="197">
        <f t="shared" si="35"/>
        <v>0</v>
      </c>
    </row>
    <row r="141" spans="4:30" ht="14.1" customHeight="1">
      <c r="D141" s="195">
        <v>26</v>
      </c>
      <c r="E141" s="165">
        <f t="shared" si="24"/>
        <v>0</v>
      </c>
      <c r="F141" s="165">
        <f t="shared" si="25"/>
        <v>0</v>
      </c>
      <c r="G141" s="165">
        <f t="shared" si="26"/>
        <v>0</v>
      </c>
      <c r="H141" s="165">
        <f t="shared" si="27"/>
        <v>0</v>
      </c>
      <c r="I141" s="165">
        <f t="shared" si="28"/>
        <v>0</v>
      </c>
      <c r="J141" s="197">
        <f t="shared" si="29"/>
        <v>0</v>
      </c>
      <c r="X141" s="195">
        <v>26</v>
      </c>
      <c r="Y141" s="165">
        <f t="shared" si="30"/>
        <v>0</v>
      </c>
      <c r="Z141" s="165">
        <f t="shared" si="31"/>
        <v>0</v>
      </c>
      <c r="AA141" s="165">
        <f t="shared" si="32"/>
        <v>0</v>
      </c>
      <c r="AB141" s="165">
        <f t="shared" si="33"/>
        <v>0</v>
      </c>
      <c r="AC141" s="165">
        <f t="shared" si="34"/>
        <v>0</v>
      </c>
      <c r="AD141" s="197">
        <f t="shared" si="35"/>
        <v>0</v>
      </c>
    </row>
    <row r="142" spans="4:30" ht="14.1" customHeight="1">
      <c r="D142" s="195">
        <v>27</v>
      </c>
      <c r="E142" s="165">
        <f t="shared" si="24"/>
        <v>0</v>
      </c>
      <c r="F142" s="165">
        <f t="shared" si="25"/>
        <v>0</v>
      </c>
      <c r="G142" s="165">
        <f t="shared" si="26"/>
        <v>0</v>
      </c>
      <c r="H142" s="165">
        <f t="shared" si="27"/>
        <v>0</v>
      </c>
      <c r="I142" s="165">
        <f t="shared" si="28"/>
        <v>0</v>
      </c>
      <c r="J142" s="197">
        <f t="shared" si="29"/>
        <v>0</v>
      </c>
      <c r="X142" s="195">
        <v>27</v>
      </c>
      <c r="Y142" s="165">
        <f t="shared" si="30"/>
        <v>0</v>
      </c>
      <c r="Z142" s="165">
        <f t="shared" si="31"/>
        <v>0</v>
      </c>
      <c r="AA142" s="165">
        <f t="shared" si="32"/>
        <v>0</v>
      </c>
      <c r="AB142" s="165">
        <f t="shared" si="33"/>
        <v>0</v>
      </c>
      <c r="AC142" s="165">
        <f t="shared" si="34"/>
        <v>0</v>
      </c>
      <c r="AD142" s="197">
        <f t="shared" si="35"/>
        <v>0</v>
      </c>
    </row>
    <row r="143" spans="4:30" ht="14.1" customHeight="1">
      <c r="D143" s="195">
        <v>28</v>
      </c>
      <c r="E143" s="165">
        <f t="shared" si="24"/>
        <v>0</v>
      </c>
      <c r="F143" s="165">
        <f t="shared" si="25"/>
        <v>0</v>
      </c>
      <c r="G143" s="165">
        <f t="shared" si="26"/>
        <v>0</v>
      </c>
      <c r="H143" s="165">
        <f t="shared" si="27"/>
        <v>0</v>
      </c>
      <c r="I143" s="165">
        <f t="shared" si="28"/>
        <v>0</v>
      </c>
      <c r="J143" s="197">
        <f t="shared" si="29"/>
        <v>0</v>
      </c>
      <c r="X143" s="195">
        <v>28</v>
      </c>
      <c r="Y143" s="165">
        <f t="shared" si="30"/>
        <v>0</v>
      </c>
      <c r="Z143" s="165">
        <f t="shared" si="31"/>
        <v>0</v>
      </c>
      <c r="AA143" s="165">
        <f t="shared" si="32"/>
        <v>0</v>
      </c>
      <c r="AB143" s="165">
        <f t="shared" si="33"/>
        <v>0</v>
      </c>
      <c r="AC143" s="165">
        <f t="shared" si="34"/>
        <v>0</v>
      </c>
      <c r="AD143" s="197">
        <f t="shared" si="35"/>
        <v>0</v>
      </c>
    </row>
    <row r="144" spans="4:30" ht="14.1" customHeight="1">
      <c r="D144" s="195">
        <v>29</v>
      </c>
      <c r="E144" s="165">
        <f t="shared" si="24"/>
        <v>0</v>
      </c>
      <c r="F144" s="165">
        <f t="shared" si="25"/>
        <v>0</v>
      </c>
      <c r="G144" s="165">
        <f t="shared" si="26"/>
        <v>0</v>
      </c>
      <c r="H144" s="165">
        <f t="shared" si="27"/>
        <v>0</v>
      </c>
      <c r="I144" s="165">
        <f t="shared" si="28"/>
        <v>0</v>
      </c>
      <c r="J144" s="197">
        <f t="shared" si="29"/>
        <v>0</v>
      </c>
      <c r="X144" s="195">
        <v>29</v>
      </c>
      <c r="Y144" s="165">
        <f t="shared" si="30"/>
        <v>0</v>
      </c>
      <c r="Z144" s="165">
        <f t="shared" si="31"/>
        <v>0</v>
      </c>
      <c r="AA144" s="165">
        <f t="shared" si="32"/>
        <v>0</v>
      </c>
      <c r="AB144" s="165">
        <f t="shared" si="33"/>
        <v>0</v>
      </c>
      <c r="AC144" s="165">
        <f t="shared" si="34"/>
        <v>0</v>
      </c>
      <c r="AD144" s="197">
        <f t="shared" si="35"/>
        <v>0</v>
      </c>
    </row>
    <row r="145" spans="4:30" ht="14.1" customHeight="1">
      <c r="D145" s="195">
        <v>30</v>
      </c>
      <c r="E145" s="165">
        <f t="shared" si="24"/>
        <v>0</v>
      </c>
      <c r="F145" s="165">
        <f t="shared" si="25"/>
        <v>0</v>
      </c>
      <c r="G145" s="165">
        <f t="shared" si="26"/>
        <v>0</v>
      </c>
      <c r="H145" s="165">
        <f t="shared" si="27"/>
        <v>0</v>
      </c>
      <c r="I145" s="165">
        <f t="shared" si="28"/>
        <v>0</v>
      </c>
      <c r="J145" s="197">
        <f t="shared" si="29"/>
        <v>0</v>
      </c>
      <c r="X145" s="195">
        <v>30</v>
      </c>
      <c r="Y145" s="165">
        <f t="shared" si="30"/>
        <v>0</v>
      </c>
      <c r="Z145" s="165">
        <f t="shared" si="31"/>
        <v>0</v>
      </c>
      <c r="AA145" s="165">
        <f t="shared" si="32"/>
        <v>0</v>
      </c>
      <c r="AB145" s="165">
        <f t="shared" si="33"/>
        <v>0</v>
      </c>
      <c r="AC145" s="165">
        <f t="shared" si="34"/>
        <v>0</v>
      </c>
      <c r="AD145" s="197">
        <f t="shared" si="35"/>
        <v>0</v>
      </c>
    </row>
    <row r="146" spans="4:30" ht="14.1" customHeight="1">
      <c r="D146" s="195">
        <v>31</v>
      </c>
      <c r="E146" s="165">
        <f t="shared" si="24"/>
        <v>0</v>
      </c>
      <c r="F146" s="165">
        <f t="shared" si="25"/>
        <v>0</v>
      </c>
      <c r="G146" s="165">
        <f t="shared" si="26"/>
        <v>0</v>
      </c>
      <c r="H146" s="165">
        <f t="shared" si="27"/>
        <v>0</v>
      </c>
      <c r="I146" s="165">
        <f t="shared" si="28"/>
        <v>0</v>
      </c>
      <c r="J146" s="197">
        <f t="shared" si="29"/>
        <v>0</v>
      </c>
      <c r="X146" s="195">
        <v>31</v>
      </c>
      <c r="Y146" s="165">
        <f t="shared" si="30"/>
        <v>0</v>
      </c>
      <c r="Z146" s="165">
        <f t="shared" si="31"/>
        <v>0</v>
      </c>
      <c r="AA146" s="165">
        <f t="shared" si="32"/>
        <v>0</v>
      </c>
      <c r="AB146" s="165">
        <f t="shared" si="33"/>
        <v>0</v>
      </c>
      <c r="AC146" s="165">
        <f t="shared" si="34"/>
        <v>0</v>
      </c>
      <c r="AD146" s="197">
        <f t="shared" si="35"/>
        <v>0</v>
      </c>
    </row>
    <row r="147" spans="4:30" ht="14.1" customHeight="1">
      <c r="D147" s="195">
        <v>32</v>
      </c>
      <c r="E147" s="165">
        <f t="shared" si="24"/>
        <v>0</v>
      </c>
      <c r="F147" s="165">
        <f t="shared" si="25"/>
        <v>0</v>
      </c>
      <c r="G147" s="165">
        <f t="shared" si="26"/>
        <v>0</v>
      </c>
      <c r="H147" s="165">
        <f t="shared" si="27"/>
        <v>0</v>
      </c>
      <c r="I147" s="165">
        <f t="shared" si="28"/>
        <v>0</v>
      </c>
      <c r="J147" s="197">
        <f t="shared" si="29"/>
        <v>0</v>
      </c>
      <c r="X147" s="195">
        <v>32</v>
      </c>
      <c r="Y147" s="165">
        <f t="shared" si="30"/>
        <v>0</v>
      </c>
      <c r="Z147" s="165">
        <f t="shared" si="31"/>
        <v>0</v>
      </c>
      <c r="AA147" s="165">
        <f t="shared" si="32"/>
        <v>0</v>
      </c>
      <c r="AB147" s="165">
        <f t="shared" si="33"/>
        <v>0</v>
      </c>
      <c r="AC147" s="165">
        <f t="shared" si="34"/>
        <v>0</v>
      </c>
      <c r="AD147" s="197">
        <f t="shared" si="35"/>
        <v>0</v>
      </c>
    </row>
    <row r="148" spans="4:30" ht="14.1" customHeight="1">
      <c r="D148" s="195">
        <v>33</v>
      </c>
      <c r="E148" s="165">
        <f t="shared" si="24"/>
        <v>0</v>
      </c>
      <c r="F148" s="165">
        <f t="shared" si="25"/>
        <v>0</v>
      </c>
      <c r="G148" s="165">
        <f t="shared" si="26"/>
        <v>0</v>
      </c>
      <c r="H148" s="165">
        <f t="shared" si="27"/>
        <v>0</v>
      </c>
      <c r="I148" s="165">
        <f t="shared" si="28"/>
        <v>0</v>
      </c>
      <c r="J148" s="197">
        <f t="shared" si="29"/>
        <v>0</v>
      </c>
      <c r="X148" s="195">
        <v>33</v>
      </c>
      <c r="Y148" s="165">
        <f t="shared" si="30"/>
        <v>0</v>
      </c>
      <c r="Z148" s="165">
        <f t="shared" si="31"/>
        <v>0</v>
      </c>
      <c r="AA148" s="165">
        <f t="shared" si="32"/>
        <v>0</v>
      </c>
      <c r="AB148" s="165">
        <f t="shared" si="33"/>
        <v>0</v>
      </c>
      <c r="AC148" s="165">
        <f t="shared" si="34"/>
        <v>0</v>
      </c>
      <c r="AD148" s="197">
        <f t="shared" si="35"/>
        <v>0</v>
      </c>
    </row>
    <row r="149" spans="4:30" ht="14.1" customHeight="1">
      <c r="D149" s="195">
        <v>34</v>
      </c>
      <c r="E149" s="165">
        <f t="shared" si="24"/>
        <v>0</v>
      </c>
      <c r="F149" s="165">
        <f t="shared" si="25"/>
        <v>0</v>
      </c>
      <c r="G149" s="165">
        <f t="shared" si="26"/>
        <v>0</v>
      </c>
      <c r="H149" s="165">
        <f t="shared" si="27"/>
        <v>0</v>
      </c>
      <c r="I149" s="165">
        <f t="shared" si="28"/>
        <v>0</v>
      </c>
      <c r="J149" s="197">
        <f t="shared" si="29"/>
        <v>0</v>
      </c>
      <c r="X149" s="195">
        <v>34</v>
      </c>
      <c r="Y149" s="165">
        <f t="shared" si="30"/>
        <v>0</v>
      </c>
      <c r="Z149" s="165">
        <f t="shared" si="31"/>
        <v>0</v>
      </c>
      <c r="AA149" s="165">
        <f t="shared" si="32"/>
        <v>0</v>
      </c>
      <c r="AB149" s="165">
        <f t="shared" si="33"/>
        <v>0</v>
      </c>
      <c r="AC149" s="165">
        <f t="shared" si="34"/>
        <v>0</v>
      </c>
      <c r="AD149" s="197">
        <f t="shared" si="35"/>
        <v>0</v>
      </c>
    </row>
    <row r="150" spans="4:30" ht="14.1" customHeight="1">
      <c r="D150" s="195">
        <v>35</v>
      </c>
      <c r="E150" s="165">
        <f t="shared" si="24"/>
        <v>0</v>
      </c>
      <c r="F150" s="165">
        <f t="shared" si="25"/>
        <v>0</v>
      </c>
      <c r="G150" s="165">
        <f t="shared" si="26"/>
        <v>0</v>
      </c>
      <c r="H150" s="165">
        <f t="shared" si="27"/>
        <v>0</v>
      </c>
      <c r="I150" s="165">
        <f t="shared" si="28"/>
        <v>0</v>
      </c>
      <c r="J150" s="197">
        <f t="shared" si="29"/>
        <v>0</v>
      </c>
      <c r="X150" s="195">
        <v>35</v>
      </c>
      <c r="Y150" s="165">
        <f t="shared" si="30"/>
        <v>0</v>
      </c>
      <c r="Z150" s="165">
        <f t="shared" si="31"/>
        <v>0</v>
      </c>
      <c r="AA150" s="165">
        <f t="shared" si="32"/>
        <v>0</v>
      </c>
      <c r="AB150" s="165">
        <f t="shared" si="33"/>
        <v>0</v>
      </c>
      <c r="AC150" s="165">
        <f t="shared" si="34"/>
        <v>0</v>
      </c>
      <c r="AD150" s="197">
        <f t="shared" si="35"/>
        <v>0</v>
      </c>
    </row>
    <row r="151" spans="4:30" ht="14.1" customHeight="1">
      <c r="D151" s="195">
        <v>36</v>
      </c>
      <c r="E151" s="165">
        <f t="shared" si="24"/>
        <v>0</v>
      </c>
      <c r="F151" s="165">
        <f t="shared" si="25"/>
        <v>0</v>
      </c>
      <c r="G151" s="165">
        <f t="shared" si="26"/>
        <v>0</v>
      </c>
      <c r="H151" s="165">
        <f t="shared" si="27"/>
        <v>0</v>
      </c>
      <c r="I151" s="165">
        <f t="shared" si="28"/>
        <v>0</v>
      </c>
      <c r="J151" s="197">
        <f t="shared" si="29"/>
        <v>0</v>
      </c>
      <c r="X151" s="195">
        <v>36</v>
      </c>
      <c r="Y151" s="165">
        <f t="shared" si="30"/>
        <v>0</v>
      </c>
      <c r="Z151" s="165">
        <f t="shared" si="31"/>
        <v>0</v>
      </c>
      <c r="AA151" s="165">
        <f t="shared" si="32"/>
        <v>0</v>
      </c>
      <c r="AB151" s="165">
        <f t="shared" si="33"/>
        <v>0</v>
      </c>
      <c r="AC151" s="165">
        <f t="shared" si="34"/>
        <v>0</v>
      </c>
      <c r="AD151" s="197">
        <f t="shared" si="35"/>
        <v>0</v>
      </c>
    </row>
    <row r="152" spans="4:30" ht="14.1" customHeight="1">
      <c r="D152" s="195">
        <v>37</v>
      </c>
      <c r="E152" s="165">
        <f t="shared" si="24"/>
        <v>0</v>
      </c>
      <c r="F152" s="165">
        <f t="shared" si="25"/>
        <v>0</v>
      </c>
      <c r="G152" s="165">
        <f t="shared" si="26"/>
        <v>0</v>
      </c>
      <c r="H152" s="165">
        <f t="shared" si="27"/>
        <v>0</v>
      </c>
      <c r="I152" s="165">
        <f t="shared" si="28"/>
        <v>0</v>
      </c>
      <c r="J152" s="197">
        <f t="shared" si="29"/>
        <v>0</v>
      </c>
      <c r="X152" s="195">
        <v>37</v>
      </c>
      <c r="Y152" s="165">
        <f t="shared" si="30"/>
        <v>0</v>
      </c>
      <c r="Z152" s="165">
        <f t="shared" si="31"/>
        <v>0</v>
      </c>
      <c r="AA152" s="165">
        <f t="shared" si="32"/>
        <v>0</v>
      </c>
      <c r="AB152" s="165">
        <f t="shared" si="33"/>
        <v>0</v>
      </c>
      <c r="AC152" s="165">
        <f t="shared" si="34"/>
        <v>0</v>
      </c>
      <c r="AD152" s="197">
        <f t="shared" si="35"/>
        <v>0</v>
      </c>
    </row>
    <row r="153" spans="4:30" ht="14.1" customHeight="1">
      <c r="D153" s="195">
        <v>38</v>
      </c>
      <c r="E153" s="165">
        <f t="shared" si="24"/>
        <v>0</v>
      </c>
      <c r="F153" s="165">
        <f t="shared" si="25"/>
        <v>0</v>
      </c>
      <c r="G153" s="165">
        <f t="shared" si="26"/>
        <v>0</v>
      </c>
      <c r="H153" s="165">
        <f t="shared" si="27"/>
        <v>0</v>
      </c>
      <c r="I153" s="165">
        <f t="shared" si="28"/>
        <v>0</v>
      </c>
      <c r="J153" s="197">
        <f t="shared" si="29"/>
        <v>0</v>
      </c>
      <c r="X153" s="195">
        <v>38</v>
      </c>
      <c r="Y153" s="165">
        <f t="shared" si="30"/>
        <v>0</v>
      </c>
      <c r="Z153" s="165">
        <f t="shared" si="31"/>
        <v>0</v>
      </c>
      <c r="AA153" s="165">
        <f t="shared" si="32"/>
        <v>0</v>
      </c>
      <c r="AB153" s="165">
        <f t="shared" si="33"/>
        <v>0</v>
      </c>
      <c r="AC153" s="165">
        <f t="shared" si="34"/>
        <v>0</v>
      </c>
      <c r="AD153" s="197">
        <f t="shared" si="35"/>
        <v>0</v>
      </c>
    </row>
    <row r="154" spans="4:30" ht="14.1" customHeight="1">
      <c r="D154" s="195">
        <v>39</v>
      </c>
      <c r="E154" s="165">
        <f t="shared" si="24"/>
        <v>0</v>
      </c>
      <c r="F154" s="165">
        <f t="shared" si="25"/>
        <v>0</v>
      </c>
      <c r="G154" s="165">
        <f t="shared" si="26"/>
        <v>0</v>
      </c>
      <c r="H154" s="165">
        <f t="shared" si="27"/>
        <v>0</v>
      </c>
      <c r="I154" s="165">
        <f t="shared" si="28"/>
        <v>0</v>
      </c>
      <c r="J154" s="197">
        <f t="shared" si="29"/>
        <v>0</v>
      </c>
      <c r="X154" s="195">
        <v>39</v>
      </c>
      <c r="Y154" s="165">
        <f t="shared" si="30"/>
        <v>0</v>
      </c>
      <c r="Z154" s="165">
        <f t="shared" si="31"/>
        <v>0</v>
      </c>
      <c r="AA154" s="165">
        <f t="shared" si="32"/>
        <v>0</v>
      </c>
      <c r="AB154" s="165">
        <f t="shared" si="33"/>
        <v>0</v>
      </c>
      <c r="AC154" s="165">
        <f t="shared" si="34"/>
        <v>0</v>
      </c>
      <c r="AD154" s="197">
        <f t="shared" si="35"/>
        <v>0</v>
      </c>
    </row>
    <row r="155" spans="4:30" ht="14.1" customHeight="1" thickBot="1">
      <c r="D155" s="196">
        <v>40</v>
      </c>
      <c r="E155" s="198">
        <f t="shared" si="24"/>
        <v>0</v>
      </c>
      <c r="F155" s="198">
        <f t="shared" si="25"/>
        <v>0</v>
      </c>
      <c r="G155" s="198">
        <f t="shared" si="26"/>
        <v>0</v>
      </c>
      <c r="H155" s="198">
        <f t="shared" si="27"/>
        <v>0</v>
      </c>
      <c r="I155" s="198">
        <f t="shared" si="28"/>
        <v>0</v>
      </c>
      <c r="J155" s="199">
        <f t="shared" si="29"/>
        <v>0</v>
      </c>
      <c r="X155" s="196">
        <v>40</v>
      </c>
      <c r="Y155" s="198">
        <f t="shared" si="30"/>
        <v>0</v>
      </c>
      <c r="Z155" s="198">
        <f t="shared" si="31"/>
        <v>0</v>
      </c>
      <c r="AA155" s="198">
        <f t="shared" si="32"/>
        <v>0</v>
      </c>
      <c r="AB155" s="198">
        <f t="shared" si="33"/>
        <v>0</v>
      </c>
      <c r="AC155" s="198">
        <f t="shared" si="34"/>
        <v>0</v>
      </c>
      <c r="AD155" s="199">
        <f t="shared" si="35"/>
        <v>0</v>
      </c>
    </row>
    <row r="157" spans="4:30" ht="14.1" customHeight="1" thickBot="1">
      <c r="D157" s="2" t="s">
        <v>89</v>
      </c>
      <c r="X157" s="2" t="s">
        <v>89</v>
      </c>
    </row>
    <row r="158" spans="4:30" ht="14.1" customHeight="1">
      <c r="D158" s="2199"/>
      <c r="E158" s="2200" t="s">
        <v>56</v>
      </c>
      <c r="F158" s="2200"/>
      <c r="G158" s="2200" t="s">
        <v>83</v>
      </c>
      <c r="H158" s="2200"/>
      <c r="I158" s="2200" t="s">
        <v>78</v>
      </c>
      <c r="J158" s="2239"/>
      <c r="X158" s="2199"/>
      <c r="Y158" s="2200" t="s">
        <v>56</v>
      </c>
      <c r="Z158" s="2200"/>
      <c r="AA158" s="2200" t="s">
        <v>83</v>
      </c>
      <c r="AB158" s="2200"/>
      <c r="AC158" s="2200" t="s">
        <v>78</v>
      </c>
      <c r="AD158" s="2239"/>
    </row>
    <row r="159" spans="4:30" ht="14.1" customHeight="1">
      <c r="D159" s="2238"/>
      <c r="E159" s="21" t="s">
        <v>354</v>
      </c>
      <c r="F159" s="21" t="s">
        <v>355</v>
      </c>
      <c r="G159" s="21" t="s">
        <v>354</v>
      </c>
      <c r="H159" s="21" t="s">
        <v>355</v>
      </c>
      <c r="I159" s="21" t="s">
        <v>354</v>
      </c>
      <c r="J159" s="194" t="s">
        <v>355</v>
      </c>
      <c r="X159" s="2238"/>
      <c r="Y159" s="21" t="s">
        <v>354</v>
      </c>
      <c r="Z159" s="21" t="s">
        <v>355</v>
      </c>
      <c r="AA159" s="21" t="s">
        <v>354</v>
      </c>
      <c r="AB159" s="21" t="s">
        <v>355</v>
      </c>
      <c r="AC159" s="21" t="s">
        <v>354</v>
      </c>
      <c r="AD159" s="194" t="s">
        <v>355</v>
      </c>
    </row>
    <row r="160" spans="4:30" ht="14.1" customHeight="1">
      <c r="D160" s="195">
        <v>1</v>
      </c>
      <c r="E160" s="165">
        <f t="shared" ref="E160:E199" si="36">IF($E$22&lt;&gt;"As",0,IF($E$17&lt;&gt;"歩 道",0,SUMIF($E$23,D160,$E$21)))</f>
        <v>0</v>
      </c>
      <c r="F160" s="165">
        <f t="shared" ref="F160:F199" si="37">IF($E$22&lt;&gt;"As",0,IF($E$17&lt;&gt;"車 道",0,SUMIF($E$23,D160,$E$21)))</f>
        <v>0</v>
      </c>
      <c r="G160" s="165">
        <f t="shared" ref="G160:G199" si="38">IF($E$22&lt;&gt;"Co",0,IF($E$17&lt;&gt;"歩 道",0,SUMIF($E$23,D160,$E$21)))</f>
        <v>0</v>
      </c>
      <c r="H160" s="165">
        <f t="shared" ref="H160:H199" si="39">IF($E$22&lt;&gt;"Co",0,IF($E$17&lt;&gt;"車 道",0,SUMIF($E$23,D160,$E$21)))</f>
        <v>0</v>
      </c>
      <c r="I160" s="165">
        <f t="shared" ref="I160:I199" si="40">IF($E$17&lt;&gt;"歩 道",0,SUMIF($E$26,D160,$E$21))</f>
        <v>0</v>
      </c>
      <c r="J160" s="197">
        <f t="shared" ref="J160:J199" si="41">IF($E$17&lt;&gt;"車 道",0,SUMIF($E$26,D160,$E$21))</f>
        <v>0</v>
      </c>
      <c r="X160" s="195">
        <v>1</v>
      </c>
      <c r="Y160" s="165">
        <f t="shared" ref="Y160:Y199" si="42">IF($Y$22&lt;&gt;"As",0,IF($Y$17&lt;&gt;"歩 道",0,SUMIF($Y$23,X160,$Y$21)))</f>
        <v>0</v>
      </c>
      <c r="Z160" s="165">
        <f t="shared" ref="Z160:Z199" si="43">IF($Y$22&lt;&gt;"As",0,IF($Y$17&lt;&gt;"車 道",0,SUMIF($Y$23,X160,$Y$21)))</f>
        <v>0</v>
      </c>
      <c r="AA160" s="165">
        <f t="shared" ref="AA160:AA199" si="44">IF($Y$22&lt;&gt;"Co",0,IF($Y$17&lt;&gt;"歩 道",0,SUMIF($Y$23,X160,$Y$21)))</f>
        <v>0</v>
      </c>
      <c r="AB160" s="165">
        <f t="shared" ref="AB160:AB199" si="45">IF($Y$22&lt;&gt;"Co",0,IF($Y$17&lt;&gt;"車 道",0,SUMIF($Y$23,X160,$Y$21)))</f>
        <v>0</v>
      </c>
      <c r="AC160" s="165">
        <f t="shared" ref="AC160:AC199" si="46">IF($Y$17&lt;&gt;"歩 道",0,SUMIF($Y$26,X160,$Y$21))</f>
        <v>0</v>
      </c>
      <c r="AD160" s="197">
        <f t="shared" ref="AD160:AD199" si="47">IF($Y$17&lt;&gt;"車 道",0,SUMIF($Y$26,X160,$Y$21))</f>
        <v>0</v>
      </c>
    </row>
    <row r="161" spans="4:30" ht="14.1" customHeight="1">
      <c r="D161" s="195">
        <v>2</v>
      </c>
      <c r="E161" s="165">
        <f t="shared" si="36"/>
        <v>0</v>
      </c>
      <c r="F161" s="165">
        <f t="shared" si="37"/>
        <v>0</v>
      </c>
      <c r="G161" s="165">
        <f t="shared" si="38"/>
        <v>0</v>
      </c>
      <c r="H161" s="165">
        <f t="shared" si="39"/>
        <v>0</v>
      </c>
      <c r="I161" s="165">
        <f t="shared" si="40"/>
        <v>0</v>
      </c>
      <c r="J161" s="197">
        <f t="shared" si="41"/>
        <v>0</v>
      </c>
      <c r="X161" s="195">
        <v>2</v>
      </c>
      <c r="Y161" s="165">
        <f t="shared" si="42"/>
        <v>0</v>
      </c>
      <c r="Z161" s="165">
        <f t="shared" si="43"/>
        <v>0</v>
      </c>
      <c r="AA161" s="165">
        <f t="shared" si="44"/>
        <v>0</v>
      </c>
      <c r="AB161" s="165">
        <f t="shared" si="45"/>
        <v>0</v>
      </c>
      <c r="AC161" s="165">
        <f t="shared" si="46"/>
        <v>0</v>
      </c>
      <c r="AD161" s="197">
        <f t="shared" si="47"/>
        <v>0</v>
      </c>
    </row>
    <row r="162" spans="4:30" ht="14.1" customHeight="1">
      <c r="D162" s="195">
        <v>3</v>
      </c>
      <c r="E162" s="165">
        <f t="shared" si="36"/>
        <v>0</v>
      </c>
      <c r="F162" s="165">
        <f t="shared" si="37"/>
        <v>0</v>
      </c>
      <c r="G162" s="165">
        <f t="shared" si="38"/>
        <v>0</v>
      </c>
      <c r="H162" s="165">
        <f t="shared" si="39"/>
        <v>0</v>
      </c>
      <c r="I162" s="165">
        <f t="shared" si="40"/>
        <v>0</v>
      </c>
      <c r="J162" s="197">
        <f t="shared" si="41"/>
        <v>0</v>
      </c>
      <c r="X162" s="195">
        <v>3</v>
      </c>
      <c r="Y162" s="165">
        <f t="shared" si="42"/>
        <v>0</v>
      </c>
      <c r="Z162" s="165">
        <f t="shared" si="43"/>
        <v>0</v>
      </c>
      <c r="AA162" s="165">
        <f t="shared" si="44"/>
        <v>0</v>
      </c>
      <c r="AB162" s="165">
        <f t="shared" si="45"/>
        <v>0</v>
      </c>
      <c r="AC162" s="165">
        <f t="shared" si="46"/>
        <v>0</v>
      </c>
      <c r="AD162" s="197">
        <f t="shared" si="47"/>
        <v>0</v>
      </c>
    </row>
    <row r="163" spans="4:30" ht="14.1" customHeight="1">
      <c r="D163" s="195">
        <v>4</v>
      </c>
      <c r="E163" s="165">
        <f t="shared" si="36"/>
        <v>0</v>
      </c>
      <c r="F163" s="165">
        <f t="shared" si="37"/>
        <v>0</v>
      </c>
      <c r="G163" s="165">
        <f t="shared" si="38"/>
        <v>0</v>
      </c>
      <c r="H163" s="165">
        <f t="shared" si="39"/>
        <v>0</v>
      </c>
      <c r="I163" s="165">
        <f t="shared" si="40"/>
        <v>0</v>
      </c>
      <c r="J163" s="197">
        <f t="shared" si="41"/>
        <v>0</v>
      </c>
      <c r="X163" s="195">
        <v>4</v>
      </c>
      <c r="Y163" s="165">
        <f t="shared" si="42"/>
        <v>0</v>
      </c>
      <c r="Z163" s="165">
        <f t="shared" si="43"/>
        <v>0</v>
      </c>
      <c r="AA163" s="165">
        <f t="shared" si="44"/>
        <v>0</v>
      </c>
      <c r="AB163" s="165">
        <f t="shared" si="45"/>
        <v>0</v>
      </c>
      <c r="AC163" s="165">
        <f t="shared" si="46"/>
        <v>0</v>
      </c>
      <c r="AD163" s="197">
        <f t="shared" si="47"/>
        <v>0</v>
      </c>
    </row>
    <row r="164" spans="4:30" ht="14.1" customHeight="1">
      <c r="D164" s="195">
        <v>5</v>
      </c>
      <c r="E164" s="165">
        <f t="shared" si="36"/>
        <v>0</v>
      </c>
      <c r="F164" s="165">
        <f t="shared" si="37"/>
        <v>0</v>
      </c>
      <c r="G164" s="165">
        <f t="shared" si="38"/>
        <v>0</v>
      </c>
      <c r="H164" s="165">
        <f t="shared" si="39"/>
        <v>0</v>
      </c>
      <c r="I164" s="165">
        <f t="shared" si="40"/>
        <v>0</v>
      </c>
      <c r="J164" s="197">
        <f t="shared" si="41"/>
        <v>0</v>
      </c>
      <c r="X164" s="195">
        <v>5</v>
      </c>
      <c r="Y164" s="165">
        <f t="shared" si="42"/>
        <v>0</v>
      </c>
      <c r="Z164" s="165">
        <f t="shared" si="43"/>
        <v>0</v>
      </c>
      <c r="AA164" s="165">
        <f t="shared" si="44"/>
        <v>0</v>
      </c>
      <c r="AB164" s="165">
        <f t="shared" si="45"/>
        <v>0</v>
      </c>
      <c r="AC164" s="165">
        <f t="shared" si="46"/>
        <v>0</v>
      </c>
      <c r="AD164" s="197">
        <f t="shared" si="47"/>
        <v>0</v>
      </c>
    </row>
    <row r="165" spans="4:30" ht="14.1" customHeight="1">
      <c r="D165" s="195">
        <v>6</v>
      </c>
      <c r="E165" s="165">
        <f t="shared" si="36"/>
        <v>0</v>
      </c>
      <c r="F165" s="165">
        <f t="shared" si="37"/>
        <v>0</v>
      </c>
      <c r="G165" s="165">
        <f t="shared" si="38"/>
        <v>0</v>
      </c>
      <c r="H165" s="165">
        <f t="shared" si="39"/>
        <v>0</v>
      </c>
      <c r="I165" s="165">
        <f t="shared" si="40"/>
        <v>0</v>
      </c>
      <c r="J165" s="197">
        <f t="shared" si="41"/>
        <v>0</v>
      </c>
      <c r="X165" s="195">
        <v>6</v>
      </c>
      <c r="Y165" s="165">
        <f t="shared" si="42"/>
        <v>0</v>
      </c>
      <c r="Z165" s="165">
        <f t="shared" si="43"/>
        <v>0</v>
      </c>
      <c r="AA165" s="165">
        <f t="shared" si="44"/>
        <v>0</v>
      </c>
      <c r="AB165" s="165">
        <f t="shared" si="45"/>
        <v>0</v>
      </c>
      <c r="AC165" s="165">
        <f t="shared" si="46"/>
        <v>0</v>
      </c>
      <c r="AD165" s="197">
        <f t="shared" si="47"/>
        <v>0</v>
      </c>
    </row>
    <row r="166" spans="4:30" ht="14.1" customHeight="1">
      <c r="D166" s="195">
        <v>7</v>
      </c>
      <c r="E166" s="165">
        <f t="shared" si="36"/>
        <v>0</v>
      </c>
      <c r="F166" s="165">
        <f t="shared" si="37"/>
        <v>0</v>
      </c>
      <c r="G166" s="165">
        <f t="shared" si="38"/>
        <v>0</v>
      </c>
      <c r="H166" s="165">
        <f t="shared" si="39"/>
        <v>0</v>
      </c>
      <c r="I166" s="165">
        <f t="shared" si="40"/>
        <v>0</v>
      </c>
      <c r="J166" s="197">
        <f t="shared" si="41"/>
        <v>0</v>
      </c>
      <c r="X166" s="195">
        <v>7</v>
      </c>
      <c r="Y166" s="165">
        <f t="shared" si="42"/>
        <v>0</v>
      </c>
      <c r="Z166" s="165">
        <f t="shared" si="43"/>
        <v>0</v>
      </c>
      <c r="AA166" s="165">
        <f t="shared" si="44"/>
        <v>0</v>
      </c>
      <c r="AB166" s="165">
        <f t="shared" si="45"/>
        <v>0</v>
      </c>
      <c r="AC166" s="165">
        <f t="shared" si="46"/>
        <v>0</v>
      </c>
      <c r="AD166" s="197">
        <f t="shared" si="47"/>
        <v>0</v>
      </c>
    </row>
    <row r="167" spans="4:30" ht="14.1" customHeight="1">
      <c r="D167" s="195">
        <v>8</v>
      </c>
      <c r="E167" s="165">
        <f t="shared" si="36"/>
        <v>0</v>
      </c>
      <c r="F167" s="165">
        <f t="shared" si="37"/>
        <v>0</v>
      </c>
      <c r="G167" s="165">
        <f t="shared" si="38"/>
        <v>0</v>
      </c>
      <c r="H167" s="165">
        <f t="shared" si="39"/>
        <v>0</v>
      </c>
      <c r="I167" s="165">
        <f t="shared" si="40"/>
        <v>0</v>
      </c>
      <c r="J167" s="197">
        <f t="shared" si="41"/>
        <v>0</v>
      </c>
      <c r="X167" s="195">
        <v>8</v>
      </c>
      <c r="Y167" s="165">
        <f t="shared" si="42"/>
        <v>0</v>
      </c>
      <c r="Z167" s="165">
        <f t="shared" si="43"/>
        <v>0</v>
      </c>
      <c r="AA167" s="165">
        <f t="shared" si="44"/>
        <v>0</v>
      </c>
      <c r="AB167" s="165">
        <f t="shared" si="45"/>
        <v>0</v>
      </c>
      <c r="AC167" s="165">
        <f t="shared" si="46"/>
        <v>0</v>
      </c>
      <c r="AD167" s="197">
        <f t="shared" si="47"/>
        <v>0</v>
      </c>
    </row>
    <row r="168" spans="4:30" ht="14.1" customHeight="1">
      <c r="D168" s="195">
        <v>9</v>
      </c>
      <c r="E168" s="165">
        <f t="shared" si="36"/>
        <v>0</v>
      </c>
      <c r="F168" s="165">
        <f t="shared" si="37"/>
        <v>0</v>
      </c>
      <c r="G168" s="165">
        <f t="shared" si="38"/>
        <v>0</v>
      </c>
      <c r="H168" s="165">
        <f t="shared" si="39"/>
        <v>0</v>
      </c>
      <c r="I168" s="165">
        <f t="shared" si="40"/>
        <v>0</v>
      </c>
      <c r="J168" s="197">
        <f t="shared" si="41"/>
        <v>0</v>
      </c>
      <c r="X168" s="195">
        <v>9</v>
      </c>
      <c r="Y168" s="165">
        <f t="shared" si="42"/>
        <v>0</v>
      </c>
      <c r="Z168" s="165">
        <f t="shared" si="43"/>
        <v>0</v>
      </c>
      <c r="AA168" s="165">
        <f t="shared" si="44"/>
        <v>0</v>
      </c>
      <c r="AB168" s="165">
        <f t="shared" si="45"/>
        <v>0</v>
      </c>
      <c r="AC168" s="165">
        <f t="shared" si="46"/>
        <v>0</v>
      </c>
      <c r="AD168" s="197">
        <f t="shared" si="47"/>
        <v>0</v>
      </c>
    </row>
    <row r="169" spans="4:30" ht="14.1" customHeight="1">
      <c r="D169" s="195">
        <v>10</v>
      </c>
      <c r="E169" s="165">
        <f t="shared" si="36"/>
        <v>0</v>
      </c>
      <c r="F169" s="165">
        <f t="shared" si="37"/>
        <v>0</v>
      </c>
      <c r="G169" s="165">
        <f t="shared" si="38"/>
        <v>0</v>
      </c>
      <c r="H169" s="165">
        <f t="shared" si="39"/>
        <v>0</v>
      </c>
      <c r="I169" s="165">
        <f t="shared" si="40"/>
        <v>0</v>
      </c>
      <c r="J169" s="197">
        <f t="shared" si="41"/>
        <v>0</v>
      </c>
      <c r="X169" s="195">
        <v>10</v>
      </c>
      <c r="Y169" s="165">
        <f t="shared" si="42"/>
        <v>0</v>
      </c>
      <c r="Z169" s="165">
        <f t="shared" si="43"/>
        <v>0</v>
      </c>
      <c r="AA169" s="165">
        <f t="shared" si="44"/>
        <v>0</v>
      </c>
      <c r="AB169" s="165">
        <f t="shared" si="45"/>
        <v>0</v>
      </c>
      <c r="AC169" s="165">
        <f t="shared" si="46"/>
        <v>0</v>
      </c>
      <c r="AD169" s="197">
        <f t="shared" si="47"/>
        <v>0</v>
      </c>
    </row>
    <row r="170" spans="4:30" ht="14.1" customHeight="1">
      <c r="D170" s="195">
        <v>11</v>
      </c>
      <c r="E170" s="165">
        <f t="shared" si="36"/>
        <v>0</v>
      </c>
      <c r="F170" s="165">
        <f t="shared" si="37"/>
        <v>0</v>
      </c>
      <c r="G170" s="165">
        <f t="shared" si="38"/>
        <v>0</v>
      </c>
      <c r="H170" s="165">
        <f t="shared" si="39"/>
        <v>0</v>
      </c>
      <c r="I170" s="165">
        <f t="shared" si="40"/>
        <v>0</v>
      </c>
      <c r="J170" s="197">
        <f t="shared" si="41"/>
        <v>0</v>
      </c>
      <c r="X170" s="195">
        <v>11</v>
      </c>
      <c r="Y170" s="165">
        <f t="shared" si="42"/>
        <v>0</v>
      </c>
      <c r="Z170" s="165">
        <f t="shared" si="43"/>
        <v>0</v>
      </c>
      <c r="AA170" s="165">
        <f t="shared" si="44"/>
        <v>0</v>
      </c>
      <c r="AB170" s="165">
        <f t="shared" si="45"/>
        <v>0</v>
      </c>
      <c r="AC170" s="165">
        <f t="shared" si="46"/>
        <v>0</v>
      </c>
      <c r="AD170" s="197">
        <f t="shared" si="47"/>
        <v>0</v>
      </c>
    </row>
    <row r="171" spans="4:30" ht="14.1" customHeight="1">
      <c r="D171" s="195">
        <v>12</v>
      </c>
      <c r="E171" s="165">
        <f t="shared" si="36"/>
        <v>0</v>
      </c>
      <c r="F171" s="165">
        <f t="shared" si="37"/>
        <v>0</v>
      </c>
      <c r="G171" s="165">
        <f t="shared" si="38"/>
        <v>0</v>
      </c>
      <c r="H171" s="165">
        <f t="shared" si="39"/>
        <v>0</v>
      </c>
      <c r="I171" s="165">
        <f t="shared" si="40"/>
        <v>0</v>
      </c>
      <c r="J171" s="197">
        <f t="shared" si="41"/>
        <v>0</v>
      </c>
      <c r="X171" s="195">
        <v>12</v>
      </c>
      <c r="Y171" s="165">
        <f t="shared" si="42"/>
        <v>0</v>
      </c>
      <c r="Z171" s="165">
        <f t="shared" si="43"/>
        <v>0</v>
      </c>
      <c r="AA171" s="165">
        <f t="shared" si="44"/>
        <v>0</v>
      </c>
      <c r="AB171" s="165">
        <f t="shared" si="45"/>
        <v>0</v>
      </c>
      <c r="AC171" s="165">
        <f t="shared" si="46"/>
        <v>0</v>
      </c>
      <c r="AD171" s="197">
        <f t="shared" si="47"/>
        <v>0</v>
      </c>
    </row>
    <row r="172" spans="4:30" ht="14.1" customHeight="1">
      <c r="D172" s="195">
        <v>13</v>
      </c>
      <c r="E172" s="165">
        <f t="shared" si="36"/>
        <v>0</v>
      </c>
      <c r="F172" s="165">
        <f t="shared" si="37"/>
        <v>0</v>
      </c>
      <c r="G172" s="165">
        <f t="shared" si="38"/>
        <v>0</v>
      </c>
      <c r="H172" s="165">
        <f t="shared" si="39"/>
        <v>0</v>
      </c>
      <c r="I172" s="165">
        <f t="shared" si="40"/>
        <v>0</v>
      </c>
      <c r="J172" s="197">
        <f t="shared" si="41"/>
        <v>0</v>
      </c>
      <c r="X172" s="195">
        <v>13</v>
      </c>
      <c r="Y172" s="165">
        <f t="shared" si="42"/>
        <v>0</v>
      </c>
      <c r="Z172" s="165">
        <f t="shared" si="43"/>
        <v>0</v>
      </c>
      <c r="AA172" s="165">
        <f t="shared" si="44"/>
        <v>0</v>
      </c>
      <c r="AB172" s="165">
        <f t="shared" si="45"/>
        <v>0</v>
      </c>
      <c r="AC172" s="165">
        <f t="shared" si="46"/>
        <v>0</v>
      </c>
      <c r="AD172" s="197">
        <f t="shared" si="47"/>
        <v>0</v>
      </c>
    </row>
    <row r="173" spans="4:30" ht="14.1" customHeight="1">
      <c r="D173" s="195">
        <v>14</v>
      </c>
      <c r="E173" s="165">
        <f t="shared" si="36"/>
        <v>0</v>
      </c>
      <c r="F173" s="165">
        <f t="shared" si="37"/>
        <v>0</v>
      </c>
      <c r="G173" s="165">
        <f t="shared" si="38"/>
        <v>0</v>
      </c>
      <c r="H173" s="165">
        <f t="shared" si="39"/>
        <v>0</v>
      </c>
      <c r="I173" s="165">
        <f t="shared" si="40"/>
        <v>0</v>
      </c>
      <c r="J173" s="197">
        <f t="shared" si="41"/>
        <v>0</v>
      </c>
      <c r="X173" s="195">
        <v>14</v>
      </c>
      <c r="Y173" s="165">
        <f t="shared" si="42"/>
        <v>0</v>
      </c>
      <c r="Z173" s="165">
        <f t="shared" si="43"/>
        <v>0</v>
      </c>
      <c r="AA173" s="165">
        <f t="shared" si="44"/>
        <v>0</v>
      </c>
      <c r="AB173" s="165">
        <f t="shared" si="45"/>
        <v>0</v>
      </c>
      <c r="AC173" s="165">
        <f t="shared" si="46"/>
        <v>0</v>
      </c>
      <c r="AD173" s="197">
        <f t="shared" si="47"/>
        <v>0</v>
      </c>
    </row>
    <row r="174" spans="4:30" ht="14.1" customHeight="1">
      <c r="D174" s="195">
        <v>15</v>
      </c>
      <c r="E174" s="165">
        <f t="shared" si="36"/>
        <v>0</v>
      </c>
      <c r="F174" s="165">
        <f t="shared" si="37"/>
        <v>0</v>
      </c>
      <c r="G174" s="165">
        <f t="shared" si="38"/>
        <v>0</v>
      </c>
      <c r="H174" s="165">
        <f t="shared" si="39"/>
        <v>0</v>
      </c>
      <c r="I174" s="165">
        <f t="shared" si="40"/>
        <v>0</v>
      </c>
      <c r="J174" s="197">
        <f t="shared" si="41"/>
        <v>0</v>
      </c>
      <c r="X174" s="195">
        <v>15</v>
      </c>
      <c r="Y174" s="165">
        <f t="shared" si="42"/>
        <v>0</v>
      </c>
      <c r="Z174" s="165">
        <f t="shared" si="43"/>
        <v>0</v>
      </c>
      <c r="AA174" s="165">
        <f t="shared" si="44"/>
        <v>0</v>
      </c>
      <c r="AB174" s="165">
        <f t="shared" si="45"/>
        <v>0</v>
      </c>
      <c r="AC174" s="165">
        <f t="shared" si="46"/>
        <v>0</v>
      </c>
      <c r="AD174" s="197">
        <f t="shared" si="47"/>
        <v>0</v>
      </c>
    </row>
    <row r="175" spans="4:30" ht="14.1" customHeight="1">
      <c r="D175" s="195">
        <v>16</v>
      </c>
      <c r="E175" s="165">
        <f t="shared" si="36"/>
        <v>0</v>
      </c>
      <c r="F175" s="165">
        <f t="shared" si="37"/>
        <v>0</v>
      </c>
      <c r="G175" s="165">
        <f t="shared" si="38"/>
        <v>0</v>
      </c>
      <c r="H175" s="165">
        <f t="shared" si="39"/>
        <v>0</v>
      </c>
      <c r="I175" s="165">
        <f t="shared" si="40"/>
        <v>0</v>
      </c>
      <c r="J175" s="197">
        <f t="shared" si="41"/>
        <v>0</v>
      </c>
      <c r="X175" s="195">
        <v>16</v>
      </c>
      <c r="Y175" s="165">
        <f t="shared" si="42"/>
        <v>0</v>
      </c>
      <c r="Z175" s="165">
        <f t="shared" si="43"/>
        <v>0</v>
      </c>
      <c r="AA175" s="165">
        <f t="shared" si="44"/>
        <v>0</v>
      </c>
      <c r="AB175" s="165">
        <f t="shared" si="45"/>
        <v>0</v>
      </c>
      <c r="AC175" s="165">
        <f t="shared" si="46"/>
        <v>0</v>
      </c>
      <c r="AD175" s="197">
        <f t="shared" si="47"/>
        <v>0</v>
      </c>
    </row>
    <row r="176" spans="4:30" ht="14.1" customHeight="1">
      <c r="D176" s="195">
        <v>17</v>
      </c>
      <c r="E176" s="165">
        <f t="shared" si="36"/>
        <v>0</v>
      </c>
      <c r="F176" s="165">
        <f t="shared" si="37"/>
        <v>0</v>
      </c>
      <c r="G176" s="165">
        <f t="shared" si="38"/>
        <v>0</v>
      </c>
      <c r="H176" s="165">
        <f t="shared" si="39"/>
        <v>0</v>
      </c>
      <c r="I176" s="165">
        <f t="shared" si="40"/>
        <v>0</v>
      </c>
      <c r="J176" s="197">
        <f t="shared" si="41"/>
        <v>0</v>
      </c>
      <c r="X176" s="195">
        <v>17</v>
      </c>
      <c r="Y176" s="165">
        <f t="shared" si="42"/>
        <v>0</v>
      </c>
      <c r="Z176" s="165">
        <f t="shared" si="43"/>
        <v>0</v>
      </c>
      <c r="AA176" s="165">
        <f t="shared" si="44"/>
        <v>0</v>
      </c>
      <c r="AB176" s="165">
        <f t="shared" si="45"/>
        <v>0</v>
      </c>
      <c r="AC176" s="165">
        <f t="shared" si="46"/>
        <v>0</v>
      </c>
      <c r="AD176" s="197">
        <f t="shared" si="47"/>
        <v>0</v>
      </c>
    </row>
    <row r="177" spans="4:30" ht="14.1" customHeight="1">
      <c r="D177" s="195">
        <v>18</v>
      </c>
      <c r="E177" s="165">
        <f t="shared" si="36"/>
        <v>0</v>
      </c>
      <c r="F177" s="165">
        <f t="shared" si="37"/>
        <v>0</v>
      </c>
      <c r="G177" s="165">
        <f t="shared" si="38"/>
        <v>0</v>
      </c>
      <c r="H177" s="165">
        <f t="shared" si="39"/>
        <v>0</v>
      </c>
      <c r="I177" s="165">
        <f t="shared" si="40"/>
        <v>0</v>
      </c>
      <c r="J177" s="197">
        <f t="shared" si="41"/>
        <v>0</v>
      </c>
      <c r="X177" s="195">
        <v>18</v>
      </c>
      <c r="Y177" s="165">
        <f t="shared" si="42"/>
        <v>0</v>
      </c>
      <c r="Z177" s="165">
        <f t="shared" si="43"/>
        <v>0</v>
      </c>
      <c r="AA177" s="165">
        <f t="shared" si="44"/>
        <v>0</v>
      </c>
      <c r="AB177" s="165">
        <f t="shared" si="45"/>
        <v>0</v>
      </c>
      <c r="AC177" s="165">
        <f t="shared" si="46"/>
        <v>0</v>
      </c>
      <c r="AD177" s="197">
        <f t="shared" si="47"/>
        <v>0</v>
      </c>
    </row>
    <row r="178" spans="4:30" ht="14.1" customHeight="1">
      <c r="D178" s="195">
        <v>19</v>
      </c>
      <c r="E178" s="165">
        <f t="shared" si="36"/>
        <v>0</v>
      </c>
      <c r="F178" s="165">
        <f t="shared" si="37"/>
        <v>0</v>
      </c>
      <c r="G178" s="165">
        <f t="shared" si="38"/>
        <v>0</v>
      </c>
      <c r="H178" s="165">
        <f t="shared" si="39"/>
        <v>0</v>
      </c>
      <c r="I178" s="165">
        <f t="shared" si="40"/>
        <v>0</v>
      </c>
      <c r="J178" s="197">
        <f t="shared" si="41"/>
        <v>0</v>
      </c>
      <c r="X178" s="195">
        <v>19</v>
      </c>
      <c r="Y178" s="165">
        <f t="shared" si="42"/>
        <v>0</v>
      </c>
      <c r="Z178" s="165">
        <f t="shared" si="43"/>
        <v>0</v>
      </c>
      <c r="AA178" s="165">
        <f t="shared" si="44"/>
        <v>0</v>
      </c>
      <c r="AB178" s="165">
        <f t="shared" si="45"/>
        <v>0</v>
      </c>
      <c r="AC178" s="165">
        <f t="shared" si="46"/>
        <v>0</v>
      </c>
      <c r="AD178" s="197">
        <f t="shared" si="47"/>
        <v>0</v>
      </c>
    </row>
    <row r="179" spans="4:30" ht="14.1" customHeight="1">
      <c r="D179" s="195">
        <v>20</v>
      </c>
      <c r="E179" s="165">
        <f t="shared" si="36"/>
        <v>0</v>
      </c>
      <c r="F179" s="165">
        <f t="shared" si="37"/>
        <v>0</v>
      </c>
      <c r="G179" s="165">
        <f t="shared" si="38"/>
        <v>0</v>
      </c>
      <c r="H179" s="165">
        <f t="shared" si="39"/>
        <v>0</v>
      </c>
      <c r="I179" s="165">
        <f t="shared" si="40"/>
        <v>0</v>
      </c>
      <c r="J179" s="197">
        <f t="shared" si="41"/>
        <v>0</v>
      </c>
      <c r="X179" s="195">
        <v>20</v>
      </c>
      <c r="Y179" s="165">
        <f t="shared" si="42"/>
        <v>0</v>
      </c>
      <c r="Z179" s="165">
        <f t="shared" si="43"/>
        <v>0</v>
      </c>
      <c r="AA179" s="165">
        <f t="shared" si="44"/>
        <v>0</v>
      </c>
      <c r="AB179" s="165">
        <f t="shared" si="45"/>
        <v>0</v>
      </c>
      <c r="AC179" s="165">
        <f t="shared" si="46"/>
        <v>0</v>
      </c>
      <c r="AD179" s="197">
        <f t="shared" si="47"/>
        <v>0</v>
      </c>
    </row>
    <row r="180" spans="4:30" ht="14.1" customHeight="1">
      <c r="D180" s="195">
        <v>21</v>
      </c>
      <c r="E180" s="165">
        <f t="shared" si="36"/>
        <v>0</v>
      </c>
      <c r="F180" s="165">
        <f t="shared" si="37"/>
        <v>0</v>
      </c>
      <c r="G180" s="165">
        <f t="shared" si="38"/>
        <v>0</v>
      </c>
      <c r="H180" s="165">
        <f t="shared" si="39"/>
        <v>0</v>
      </c>
      <c r="I180" s="165">
        <f t="shared" si="40"/>
        <v>0</v>
      </c>
      <c r="J180" s="197">
        <f t="shared" si="41"/>
        <v>0</v>
      </c>
      <c r="X180" s="195">
        <v>21</v>
      </c>
      <c r="Y180" s="165">
        <f t="shared" si="42"/>
        <v>0</v>
      </c>
      <c r="Z180" s="165">
        <f t="shared" si="43"/>
        <v>0</v>
      </c>
      <c r="AA180" s="165">
        <f t="shared" si="44"/>
        <v>0</v>
      </c>
      <c r="AB180" s="165">
        <f t="shared" si="45"/>
        <v>0</v>
      </c>
      <c r="AC180" s="165">
        <f t="shared" si="46"/>
        <v>0</v>
      </c>
      <c r="AD180" s="197">
        <f t="shared" si="47"/>
        <v>0</v>
      </c>
    </row>
    <row r="181" spans="4:30" ht="14.1" customHeight="1">
      <c r="D181" s="195">
        <v>22</v>
      </c>
      <c r="E181" s="165">
        <f t="shared" si="36"/>
        <v>0</v>
      </c>
      <c r="F181" s="165">
        <f t="shared" si="37"/>
        <v>0</v>
      </c>
      <c r="G181" s="165">
        <f t="shared" si="38"/>
        <v>0</v>
      </c>
      <c r="H181" s="165">
        <f t="shared" si="39"/>
        <v>0</v>
      </c>
      <c r="I181" s="165">
        <f t="shared" si="40"/>
        <v>0</v>
      </c>
      <c r="J181" s="197">
        <f t="shared" si="41"/>
        <v>0</v>
      </c>
      <c r="X181" s="195">
        <v>22</v>
      </c>
      <c r="Y181" s="165">
        <f t="shared" si="42"/>
        <v>0</v>
      </c>
      <c r="Z181" s="165">
        <f t="shared" si="43"/>
        <v>0</v>
      </c>
      <c r="AA181" s="165">
        <f t="shared" si="44"/>
        <v>0</v>
      </c>
      <c r="AB181" s="165">
        <f t="shared" si="45"/>
        <v>0</v>
      </c>
      <c r="AC181" s="165">
        <f t="shared" si="46"/>
        <v>0</v>
      </c>
      <c r="AD181" s="197">
        <f t="shared" si="47"/>
        <v>0</v>
      </c>
    </row>
    <row r="182" spans="4:30" ht="14.1" customHeight="1">
      <c r="D182" s="195">
        <v>23</v>
      </c>
      <c r="E182" s="165">
        <f t="shared" si="36"/>
        <v>0</v>
      </c>
      <c r="F182" s="165">
        <f t="shared" si="37"/>
        <v>0</v>
      </c>
      <c r="G182" s="165">
        <f t="shared" si="38"/>
        <v>0</v>
      </c>
      <c r="H182" s="165">
        <f t="shared" si="39"/>
        <v>0</v>
      </c>
      <c r="I182" s="165">
        <f t="shared" si="40"/>
        <v>0</v>
      </c>
      <c r="J182" s="197">
        <f t="shared" si="41"/>
        <v>0</v>
      </c>
      <c r="X182" s="195">
        <v>23</v>
      </c>
      <c r="Y182" s="165">
        <f t="shared" si="42"/>
        <v>0</v>
      </c>
      <c r="Z182" s="165">
        <f t="shared" si="43"/>
        <v>0</v>
      </c>
      <c r="AA182" s="165">
        <f t="shared" si="44"/>
        <v>0</v>
      </c>
      <c r="AB182" s="165">
        <f t="shared" si="45"/>
        <v>0</v>
      </c>
      <c r="AC182" s="165">
        <f t="shared" si="46"/>
        <v>0</v>
      </c>
      <c r="AD182" s="197">
        <f t="shared" si="47"/>
        <v>0</v>
      </c>
    </row>
    <row r="183" spans="4:30" ht="14.1" customHeight="1">
      <c r="D183" s="195">
        <v>24</v>
      </c>
      <c r="E183" s="165">
        <f t="shared" si="36"/>
        <v>0</v>
      </c>
      <c r="F183" s="165">
        <f t="shared" si="37"/>
        <v>0</v>
      </c>
      <c r="G183" s="165">
        <f t="shared" si="38"/>
        <v>0</v>
      </c>
      <c r="H183" s="165">
        <f t="shared" si="39"/>
        <v>0</v>
      </c>
      <c r="I183" s="165">
        <f t="shared" si="40"/>
        <v>0</v>
      </c>
      <c r="J183" s="197">
        <f t="shared" si="41"/>
        <v>0</v>
      </c>
      <c r="X183" s="195">
        <v>24</v>
      </c>
      <c r="Y183" s="165">
        <f t="shared" si="42"/>
        <v>0</v>
      </c>
      <c r="Z183" s="165">
        <f t="shared" si="43"/>
        <v>0</v>
      </c>
      <c r="AA183" s="165">
        <f t="shared" si="44"/>
        <v>0</v>
      </c>
      <c r="AB183" s="165">
        <f t="shared" si="45"/>
        <v>0</v>
      </c>
      <c r="AC183" s="165">
        <f t="shared" si="46"/>
        <v>0</v>
      </c>
      <c r="AD183" s="197">
        <f t="shared" si="47"/>
        <v>0</v>
      </c>
    </row>
    <row r="184" spans="4:30" ht="14.1" customHeight="1">
      <c r="D184" s="195">
        <v>25</v>
      </c>
      <c r="E184" s="165">
        <f t="shared" si="36"/>
        <v>0</v>
      </c>
      <c r="F184" s="165">
        <f t="shared" si="37"/>
        <v>0</v>
      </c>
      <c r="G184" s="165">
        <f t="shared" si="38"/>
        <v>0</v>
      </c>
      <c r="H184" s="165">
        <f t="shared" si="39"/>
        <v>0</v>
      </c>
      <c r="I184" s="165">
        <f t="shared" si="40"/>
        <v>0</v>
      </c>
      <c r="J184" s="197">
        <f t="shared" si="41"/>
        <v>0</v>
      </c>
      <c r="X184" s="195">
        <v>25</v>
      </c>
      <c r="Y184" s="165">
        <f t="shared" si="42"/>
        <v>0</v>
      </c>
      <c r="Z184" s="165">
        <f t="shared" si="43"/>
        <v>0</v>
      </c>
      <c r="AA184" s="165">
        <f t="shared" si="44"/>
        <v>0</v>
      </c>
      <c r="AB184" s="165">
        <f t="shared" si="45"/>
        <v>0</v>
      </c>
      <c r="AC184" s="165">
        <f t="shared" si="46"/>
        <v>0</v>
      </c>
      <c r="AD184" s="197">
        <f t="shared" si="47"/>
        <v>0</v>
      </c>
    </row>
    <row r="185" spans="4:30" ht="14.1" customHeight="1">
      <c r="D185" s="195">
        <v>26</v>
      </c>
      <c r="E185" s="165">
        <f t="shared" si="36"/>
        <v>0</v>
      </c>
      <c r="F185" s="165">
        <f t="shared" si="37"/>
        <v>0</v>
      </c>
      <c r="G185" s="165">
        <f t="shared" si="38"/>
        <v>0</v>
      </c>
      <c r="H185" s="165">
        <f t="shared" si="39"/>
        <v>0</v>
      </c>
      <c r="I185" s="165">
        <f t="shared" si="40"/>
        <v>0</v>
      </c>
      <c r="J185" s="197">
        <f t="shared" si="41"/>
        <v>0</v>
      </c>
      <c r="X185" s="195">
        <v>26</v>
      </c>
      <c r="Y185" s="165">
        <f t="shared" si="42"/>
        <v>0</v>
      </c>
      <c r="Z185" s="165">
        <f t="shared" si="43"/>
        <v>0</v>
      </c>
      <c r="AA185" s="165">
        <f t="shared" si="44"/>
        <v>0</v>
      </c>
      <c r="AB185" s="165">
        <f t="shared" si="45"/>
        <v>0</v>
      </c>
      <c r="AC185" s="165">
        <f t="shared" si="46"/>
        <v>0</v>
      </c>
      <c r="AD185" s="197">
        <f t="shared" si="47"/>
        <v>0</v>
      </c>
    </row>
    <row r="186" spans="4:30" ht="14.1" customHeight="1">
      <c r="D186" s="195">
        <v>27</v>
      </c>
      <c r="E186" s="165">
        <f t="shared" si="36"/>
        <v>0</v>
      </c>
      <c r="F186" s="165">
        <f t="shared" si="37"/>
        <v>0</v>
      </c>
      <c r="G186" s="165">
        <f t="shared" si="38"/>
        <v>0</v>
      </c>
      <c r="H186" s="165">
        <f t="shared" si="39"/>
        <v>0</v>
      </c>
      <c r="I186" s="165">
        <f t="shared" si="40"/>
        <v>0</v>
      </c>
      <c r="J186" s="197">
        <f t="shared" si="41"/>
        <v>0</v>
      </c>
      <c r="X186" s="195">
        <v>27</v>
      </c>
      <c r="Y186" s="165">
        <f t="shared" si="42"/>
        <v>0</v>
      </c>
      <c r="Z186" s="165">
        <f t="shared" si="43"/>
        <v>0</v>
      </c>
      <c r="AA186" s="165">
        <f t="shared" si="44"/>
        <v>0</v>
      </c>
      <c r="AB186" s="165">
        <f t="shared" si="45"/>
        <v>0</v>
      </c>
      <c r="AC186" s="165">
        <f t="shared" si="46"/>
        <v>0</v>
      </c>
      <c r="AD186" s="197">
        <f t="shared" si="47"/>
        <v>0</v>
      </c>
    </row>
    <row r="187" spans="4:30" ht="14.1" customHeight="1">
      <c r="D187" s="195">
        <v>28</v>
      </c>
      <c r="E187" s="165">
        <f t="shared" si="36"/>
        <v>0</v>
      </c>
      <c r="F187" s="165">
        <f t="shared" si="37"/>
        <v>0</v>
      </c>
      <c r="G187" s="165">
        <f t="shared" si="38"/>
        <v>0</v>
      </c>
      <c r="H187" s="165">
        <f t="shared" si="39"/>
        <v>0</v>
      </c>
      <c r="I187" s="165">
        <f t="shared" si="40"/>
        <v>0</v>
      </c>
      <c r="J187" s="197">
        <f t="shared" si="41"/>
        <v>0</v>
      </c>
      <c r="X187" s="195">
        <v>28</v>
      </c>
      <c r="Y187" s="165">
        <f t="shared" si="42"/>
        <v>0</v>
      </c>
      <c r="Z187" s="165">
        <f t="shared" si="43"/>
        <v>0</v>
      </c>
      <c r="AA187" s="165">
        <f t="shared" si="44"/>
        <v>0</v>
      </c>
      <c r="AB187" s="165">
        <f t="shared" si="45"/>
        <v>0</v>
      </c>
      <c r="AC187" s="165">
        <f t="shared" si="46"/>
        <v>0</v>
      </c>
      <c r="AD187" s="197">
        <f t="shared" si="47"/>
        <v>0</v>
      </c>
    </row>
    <row r="188" spans="4:30" ht="14.1" customHeight="1">
      <c r="D188" s="195">
        <v>29</v>
      </c>
      <c r="E188" s="165">
        <f t="shared" si="36"/>
        <v>0</v>
      </c>
      <c r="F188" s="165">
        <f t="shared" si="37"/>
        <v>0</v>
      </c>
      <c r="G188" s="165">
        <f t="shared" si="38"/>
        <v>0</v>
      </c>
      <c r="H188" s="165">
        <f t="shared" si="39"/>
        <v>0</v>
      </c>
      <c r="I188" s="165">
        <f t="shared" si="40"/>
        <v>0</v>
      </c>
      <c r="J188" s="197">
        <f t="shared" si="41"/>
        <v>0</v>
      </c>
      <c r="X188" s="195">
        <v>29</v>
      </c>
      <c r="Y188" s="165">
        <f t="shared" si="42"/>
        <v>0</v>
      </c>
      <c r="Z188" s="165">
        <f t="shared" si="43"/>
        <v>0</v>
      </c>
      <c r="AA188" s="165">
        <f t="shared" si="44"/>
        <v>0</v>
      </c>
      <c r="AB188" s="165">
        <f t="shared" si="45"/>
        <v>0</v>
      </c>
      <c r="AC188" s="165">
        <f t="shared" si="46"/>
        <v>0</v>
      </c>
      <c r="AD188" s="197">
        <f t="shared" si="47"/>
        <v>0</v>
      </c>
    </row>
    <row r="189" spans="4:30" ht="14.1" customHeight="1">
      <c r="D189" s="195">
        <v>30</v>
      </c>
      <c r="E189" s="165">
        <f t="shared" si="36"/>
        <v>0</v>
      </c>
      <c r="F189" s="165">
        <f t="shared" si="37"/>
        <v>0</v>
      </c>
      <c r="G189" s="165">
        <f t="shared" si="38"/>
        <v>0</v>
      </c>
      <c r="H189" s="165">
        <f t="shared" si="39"/>
        <v>0</v>
      </c>
      <c r="I189" s="165">
        <f t="shared" si="40"/>
        <v>0</v>
      </c>
      <c r="J189" s="197">
        <f t="shared" si="41"/>
        <v>0</v>
      </c>
      <c r="X189" s="195">
        <v>30</v>
      </c>
      <c r="Y189" s="165">
        <f t="shared" si="42"/>
        <v>0</v>
      </c>
      <c r="Z189" s="165">
        <f t="shared" si="43"/>
        <v>0</v>
      </c>
      <c r="AA189" s="165">
        <f t="shared" si="44"/>
        <v>0</v>
      </c>
      <c r="AB189" s="165">
        <f t="shared" si="45"/>
        <v>0</v>
      </c>
      <c r="AC189" s="165">
        <f t="shared" si="46"/>
        <v>0</v>
      </c>
      <c r="AD189" s="197">
        <f t="shared" si="47"/>
        <v>0</v>
      </c>
    </row>
    <row r="190" spans="4:30" ht="14.1" customHeight="1">
      <c r="D190" s="195">
        <v>31</v>
      </c>
      <c r="E190" s="165">
        <f t="shared" si="36"/>
        <v>0</v>
      </c>
      <c r="F190" s="165">
        <f t="shared" si="37"/>
        <v>0</v>
      </c>
      <c r="G190" s="165">
        <f t="shared" si="38"/>
        <v>0</v>
      </c>
      <c r="H190" s="165">
        <f t="shared" si="39"/>
        <v>0</v>
      </c>
      <c r="I190" s="165">
        <f t="shared" si="40"/>
        <v>0</v>
      </c>
      <c r="J190" s="197">
        <f t="shared" si="41"/>
        <v>0</v>
      </c>
      <c r="X190" s="195">
        <v>31</v>
      </c>
      <c r="Y190" s="165">
        <f t="shared" si="42"/>
        <v>0</v>
      </c>
      <c r="Z190" s="165">
        <f t="shared" si="43"/>
        <v>0</v>
      </c>
      <c r="AA190" s="165">
        <f t="shared" si="44"/>
        <v>0</v>
      </c>
      <c r="AB190" s="165">
        <f t="shared" si="45"/>
        <v>0</v>
      </c>
      <c r="AC190" s="165">
        <f t="shared" si="46"/>
        <v>0</v>
      </c>
      <c r="AD190" s="197">
        <f t="shared" si="47"/>
        <v>0</v>
      </c>
    </row>
    <row r="191" spans="4:30" ht="14.1" customHeight="1">
      <c r="D191" s="195">
        <v>32</v>
      </c>
      <c r="E191" s="165">
        <f t="shared" si="36"/>
        <v>0</v>
      </c>
      <c r="F191" s="165">
        <f t="shared" si="37"/>
        <v>0</v>
      </c>
      <c r="G191" s="165">
        <f t="shared" si="38"/>
        <v>0</v>
      </c>
      <c r="H191" s="165">
        <f t="shared" si="39"/>
        <v>0</v>
      </c>
      <c r="I191" s="165">
        <f t="shared" si="40"/>
        <v>0</v>
      </c>
      <c r="J191" s="197">
        <f t="shared" si="41"/>
        <v>0</v>
      </c>
      <c r="X191" s="195">
        <v>32</v>
      </c>
      <c r="Y191" s="165">
        <f t="shared" si="42"/>
        <v>0</v>
      </c>
      <c r="Z191" s="165">
        <f t="shared" si="43"/>
        <v>0</v>
      </c>
      <c r="AA191" s="165">
        <f t="shared" si="44"/>
        <v>0</v>
      </c>
      <c r="AB191" s="165">
        <f t="shared" si="45"/>
        <v>0</v>
      </c>
      <c r="AC191" s="165">
        <f t="shared" si="46"/>
        <v>0</v>
      </c>
      <c r="AD191" s="197">
        <f t="shared" si="47"/>
        <v>0</v>
      </c>
    </row>
    <row r="192" spans="4:30" ht="14.1" customHeight="1">
      <c r="D192" s="195">
        <v>33</v>
      </c>
      <c r="E192" s="165">
        <f t="shared" si="36"/>
        <v>0</v>
      </c>
      <c r="F192" s="165">
        <f t="shared" si="37"/>
        <v>0</v>
      </c>
      <c r="G192" s="165">
        <f t="shared" si="38"/>
        <v>0</v>
      </c>
      <c r="H192" s="165">
        <f t="shared" si="39"/>
        <v>0</v>
      </c>
      <c r="I192" s="165">
        <f t="shared" si="40"/>
        <v>0</v>
      </c>
      <c r="J192" s="197">
        <f t="shared" si="41"/>
        <v>0</v>
      </c>
      <c r="X192" s="195">
        <v>33</v>
      </c>
      <c r="Y192" s="165">
        <f t="shared" si="42"/>
        <v>0</v>
      </c>
      <c r="Z192" s="165">
        <f t="shared" si="43"/>
        <v>0</v>
      </c>
      <c r="AA192" s="165">
        <f t="shared" si="44"/>
        <v>0</v>
      </c>
      <c r="AB192" s="165">
        <f t="shared" si="45"/>
        <v>0</v>
      </c>
      <c r="AC192" s="165">
        <f t="shared" si="46"/>
        <v>0</v>
      </c>
      <c r="AD192" s="197">
        <f t="shared" si="47"/>
        <v>0</v>
      </c>
    </row>
    <row r="193" spans="4:30" ht="14.1" customHeight="1">
      <c r="D193" s="195">
        <v>34</v>
      </c>
      <c r="E193" s="165">
        <f t="shared" si="36"/>
        <v>0</v>
      </c>
      <c r="F193" s="165">
        <f t="shared" si="37"/>
        <v>0</v>
      </c>
      <c r="G193" s="165">
        <f t="shared" si="38"/>
        <v>0</v>
      </c>
      <c r="H193" s="165">
        <f t="shared" si="39"/>
        <v>0</v>
      </c>
      <c r="I193" s="165">
        <f t="shared" si="40"/>
        <v>0</v>
      </c>
      <c r="J193" s="197">
        <f t="shared" si="41"/>
        <v>0</v>
      </c>
      <c r="X193" s="195">
        <v>34</v>
      </c>
      <c r="Y193" s="165">
        <f t="shared" si="42"/>
        <v>0</v>
      </c>
      <c r="Z193" s="165">
        <f t="shared" si="43"/>
        <v>0</v>
      </c>
      <c r="AA193" s="165">
        <f t="shared" si="44"/>
        <v>0</v>
      </c>
      <c r="AB193" s="165">
        <f t="shared" si="45"/>
        <v>0</v>
      </c>
      <c r="AC193" s="165">
        <f t="shared" si="46"/>
        <v>0</v>
      </c>
      <c r="AD193" s="197">
        <f t="shared" si="47"/>
        <v>0</v>
      </c>
    </row>
    <row r="194" spans="4:30" ht="14.1" customHeight="1">
      <c r="D194" s="195">
        <v>35</v>
      </c>
      <c r="E194" s="165">
        <f t="shared" si="36"/>
        <v>0</v>
      </c>
      <c r="F194" s="165">
        <f t="shared" si="37"/>
        <v>0</v>
      </c>
      <c r="G194" s="165">
        <f t="shared" si="38"/>
        <v>0</v>
      </c>
      <c r="H194" s="165">
        <f t="shared" si="39"/>
        <v>0</v>
      </c>
      <c r="I194" s="165">
        <f t="shared" si="40"/>
        <v>0</v>
      </c>
      <c r="J194" s="197">
        <f t="shared" si="41"/>
        <v>0</v>
      </c>
      <c r="X194" s="195">
        <v>35</v>
      </c>
      <c r="Y194" s="165">
        <f t="shared" si="42"/>
        <v>0</v>
      </c>
      <c r="Z194" s="165">
        <f t="shared" si="43"/>
        <v>0</v>
      </c>
      <c r="AA194" s="165">
        <f t="shared" si="44"/>
        <v>0</v>
      </c>
      <c r="AB194" s="165">
        <f t="shared" si="45"/>
        <v>0</v>
      </c>
      <c r="AC194" s="165">
        <f t="shared" si="46"/>
        <v>0</v>
      </c>
      <c r="AD194" s="197">
        <f t="shared" si="47"/>
        <v>0</v>
      </c>
    </row>
    <row r="195" spans="4:30" ht="14.1" customHeight="1">
      <c r="D195" s="195">
        <v>36</v>
      </c>
      <c r="E195" s="165">
        <f t="shared" si="36"/>
        <v>0</v>
      </c>
      <c r="F195" s="165">
        <f t="shared" si="37"/>
        <v>0</v>
      </c>
      <c r="G195" s="165">
        <f t="shared" si="38"/>
        <v>0</v>
      </c>
      <c r="H195" s="165">
        <f t="shared" si="39"/>
        <v>0</v>
      </c>
      <c r="I195" s="165">
        <f t="shared" si="40"/>
        <v>0</v>
      </c>
      <c r="J195" s="197">
        <f t="shared" si="41"/>
        <v>0</v>
      </c>
      <c r="X195" s="195">
        <v>36</v>
      </c>
      <c r="Y195" s="165">
        <f t="shared" si="42"/>
        <v>0</v>
      </c>
      <c r="Z195" s="165">
        <f t="shared" si="43"/>
        <v>0</v>
      </c>
      <c r="AA195" s="165">
        <f t="shared" si="44"/>
        <v>0</v>
      </c>
      <c r="AB195" s="165">
        <f t="shared" si="45"/>
        <v>0</v>
      </c>
      <c r="AC195" s="165">
        <f t="shared" si="46"/>
        <v>0</v>
      </c>
      <c r="AD195" s="197">
        <f t="shared" si="47"/>
        <v>0</v>
      </c>
    </row>
    <row r="196" spans="4:30" ht="14.1" customHeight="1">
      <c r="D196" s="195">
        <v>37</v>
      </c>
      <c r="E196" s="165">
        <f t="shared" si="36"/>
        <v>0</v>
      </c>
      <c r="F196" s="165">
        <f t="shared" si="37"/>
        <v>0</v>
      </c>
      <c r="G196" s="165">
        <f t="shared" si="38"/>
        <v>0</v>
      </c>
      <c r="H196" s="165">
        <f t="shared" si="39"/>
        <v>0</v>
      </c>
      <c r="I196" s="165">
        <f t="shared" si="40"/>
        <v>0</v>
      </c>
      <c r="J196" s="197">
        <f t="shared" si="41"/>
        <v>0</v>
      </c>
      <c r="X196" s="195">
        <v>37</v>
      </c>
      <c r="Y196" s="165">
        <f t="shared" si="42"/>
        <v>0</v>
      </c>
      <c r="Z196" s="165">
        <f t="shared" si="43"/>
        <v>0</v>
      </c>
      <c r="AA196" s="165">
        <f t="shared" si="44"/>
        <v>0</v>
      </c>
      <c r="AB196" s="165">
        <f t="shared" si="45"/>
        <v>0</v>
      </c>
      <c r="AC196" s="165">
        <f t="shared" si="46"/>
        <v>0</v>
      </c>
      <c r="AD196" s="197">
        <f t="shared" si="47"/>
        <v>0</v>
      </c>
    </row>
    <row r="197" spans="4:30" ht="14.1" customHeight="1">
      <c r="D197" s="195">
        <v>38</v>
      </c>
      <c r="E197" s="165">
        <f t="shared" si="36"/>
        <v>0</v>
      </c>
      <c r="F197" s="165">
        <f t="shared" si="37"/>
        <v>0</v>
      </c>
      <c r="G197" s="165">
        <f t="shared" si="38"/>
        <v>0</v>
      </c>
      <c r="H197" s="165">
        <f t="shared" si="39"/>
        <v>0</v>
      </c>
      <c r="I197" s="165">
        <f t="shared" si="40"/>
        <v>0</v>
      </c>
      <c r="J197" s="197">
        <f t="shared" si="41"/>
        <v>0</v>
      </c>
      <c r="X197" s="195">
        <v>38</v>
      </c>
      <c r="Y197" s="165">
        <f t="shared" si="42"/>
        <v>0</v>
      </c>
      <c r="Z197" s="165">
        <f t="shared" si="43"/>
        <v>0</v>
      </c>
      <c r="AA197" s="165">
        <f t="shared" si="44"/>
        <v>0</v>
      </c>
      <c r="AB197" s="165">
        <f t="shared" si="45"/>
        <v>0</v>
      </c>
      <c r="AC197" s="165">
        <f t="shared" si="46"/>
        <v>0</v>
      </c>
      <c r="AD197" s="197">
        <f t="shared" si="47"/>
        <v>0</v>
      </c>
    </row>
    <row r="198" spans="4:30" ht="14.1" customHeight="1">
      <c r="D198" s="195">
        <v>39</v>
      </c>
      <c r="E198" s="165">
        <f t="shared" si="36"/>
        <v>0</v>
      </c>
      <c r="F198" s="165">
        <f t="shared" si="37"/>
        <v>0</v>
      </c>
      <c r="G198" s="165">
        <f t="shared" si="38"/>
        <v>0</v>
      </c>
      <c r="H198" s="165">
        <f t="shared" si="39"/>
        <v>0</v>
      </c>
      <c r="I198" s="165">
        <f t="shared" si="40"/>
        <v>0</v>
      </c>
      <c r="J198" s="197">
        <f t="shared" si="41"/>
        <v>0</v>
      </c>
      <c r="X198" s="195">
        <v>39</v>
      </c>
      <c r="Y198" s="165">
        <f t="shared" si="42"/>
        <v>0</v>
      </c>
      <c r="Z198" s="165">
        <f t="shared" si="43"/>
        <v>0</v>
      </c>
      <c r="AA198" s="165">
        <f t="shared" si="44"/>
        <v>0</v>
      </c>
      <c r="AB198" s="165">
        <f t="shared" si="45"/>
        <v>0</v>
      </c>
      <c r="AC198" s="165">
        <f t="shared" si="46"/>
        <v>0</v>
      </c>
      <c r="AD198" s="197">
        <f t="shared" si="47"/>
        <v>0</v>
      </c>
    </row>
    <row r="199" spans="4:30" ht="14.1" customHeight="1" thickBot="1">
      <c r="D199" s="196">
        <v>40</v>
      </c>
      <c r="E199" s="198">
        <f t="shared" si="36"/>
        <v>0</v>
      </c>
      <c r="F199" s="198">
        <f t="shared" si="37"/>
        <v>0</v>
      </c>
      <c r="G199" s="198">
        <f t="shared" si="38"/>
        <v>0</v>
      </c>
      <c r="H199" s="198">
        <f t="shared" si="39"/>
        <v>0</v>
      </c>
      <c r="I199" s="198">
        <f t="shared" si="40"/>
        <v>0</v>
      </c>
      <c r="J199" s="199">
        <f t="shared" si="41"/>
        <v>0</v>
      </c>
      <c r="X199" s="196">
        <v>40</v>
      </c>
      <c r="Y199" s="198">
        <f t="shared" si="42"/>
        <v>0</v>
      </c>
      <c r="Z199" s="198">
        <f t="shared" si="43"/>
        <v>0</v>
      </c>
      <c r="AA199" s="198">
        <f t="shared" si="44"/>
        <v>0</v>
      </c>
      <c r="AB199" s="198">
        <f t="shared" si="45"/>
        <v>0</v>
      </c>
      <c r="AC199" s="198">
        <f t="shared" si="46"/>
        <v>0</v>
      </c>
      <c r="AD199" s="199">
        <f t="shared" si="47"/>
        <v>0</v>
      </c>
    </row>
    <row r="201" spans="4:30" ht="14.1" customHeight="1" thickBot="1">
      <c r="D201" s="2" t="s">
        <v>90</v>
      </c>
      <c r="X201" s="2" t="s">
        <v>90</v>
      </c>
    </row>
    <row r="202" spans="4:30" ht="14.1" customHeight="1">
      <c r="D202" s="2199"/>
      <c r="E202" s="2200" t="s">
        <v>56</v>
      </c>
      <c r="F202" s="2200"/>
      <c r="G202" s="2200" t="s">
        <v>83</v>
      </c>
      <c r="H202" s="2200"/>
      <c r="I202" s="2200" t="s">
        <v>78</v>
      </c>
      <c r="J202" s="2239"/>
      <c r="X202" s="2199"/>
      <c r="Y202" s="2200" t="s">
        <v>56</v>
      </c>
      <c r="Z202" s="2200"/>
      <c r="AA202" s="2200" t="s">
        <v>83</v>
      </c>
      <c r="AB202" s="2200"/>
      <c r="AC202" s="2200" t="s">
        <v>78</v>
      </c>
      <c r="AD202" s="2239"/>
    </row>
    <row r="203" spans="4:30" ht="14.1" customHeight="1">
      <c r="D203" s="2238"/>
      <c r="E203" s="21" t="s">
        <v>354</v>
      </c>
      <c r="F203" s="21" t="s">
        <v>355</v>
      </c>
      <c r="G203" s="21" t="s">
        <v>354</v>
      </c>
      <c r="H203" s="21" t="s">
        <v>355</v>
      </c>
      <c r="I203" s="21" t="s">
        <v>354</v>
      </c>
      <c r="J203" s="194" t="s">
        <v>355</v>
      </c>
      <c r="X203" s="2238"/>
      <c r="Y203" s="21" t="s">
        <v>354</v>
      </c>
      <c r="Z203" s="21" t="s">
        <v>355</v>
      </c>
      <c r="AA203" s="21" t="s">
        <v>354</v>
      </c>
      <c r="AB203" s="21" t="s">
        <v>355</v>
      </c>
      <c r="AC203" s="21" t="s">
        <v>354</v>
      </c>
      <c r="AD203" s="194" t="s">
        <v>355</v>
      </c>
    </row>
    <row r="204" spans="4:30" ht="14.1" customHeight="1">
      <c r="D204" s="195">
        <v>1</v>
      </c>
      <c r="E204" s="165">
        <f t="shared" ref="E204:E243" si="48">IF($H$22&lt;&gt;"As",0,IF($H$17&lt;&gt;"歩 道",0,SUMIF($H$23,D204,$H$21)))</f>
        <v>0</v>
      </c>
      <c r="F204" s="165">
        <f t="shared" ref="F204:F243" si="49">IF($H$22&lt;&gt;"As",0,IF($H$17&lt;&gt;"車 道",0,SUMIF($H$23,D204,$H$21)))</f>
        <v>0</v>
      </c>
      <c r="G204" s="165">
        <f t="shared" ref="G204:G243" si="50">IF($H$22&lt;&gt;"Co",0,IF($H$17&lt;&gt;"歩 道",0,SUMIF($H$23,D204,$H$21)))</f>
        <v>0</v>
      </c>
      <c r="H204" s="165">
        <f t="shared" ref="H204:H243" si="51">IF($H$22&lt;&gt;"Co",0,IF($H$17&lt;&gt;"車 道",0,SUMIF($H$23,D204,$H$21)))</f>
        <v>0</v>
      </c>
      <c r="I204" s="165">
        <f t="shared" ref="I204:I243" si="52">IF($H$17&lt;&gt;"歩 道",0,SUMIF($H$26,D204,$H$21))</f>
        <v>0</v>
      </c>
      <c r="J204" s="197">
        <f t="shared" ref="J204:J243" si="53">IF($H$17&lt;&gt;"車 道",0,SUMIF($H$26,D204,$H$21))</f>
        <v>0</v>
      </c>
      <c r="X204" s="195">
        <v>1</v>
      </c>
      <c r="Y204" s="165">
        <f t="shared" ref="Y204:Y243" si="54">IF($AB$22&lt;&gt;"As",0,IF($AB$17&lt;&gt;"歩 道",0,SUMIF($AB$23,X204,$AB$21)))</f>
        <v>0</v>
      </c>
      <c r="Z204" s="165">
        <f t="shared" ref="Z204:Z243" si="55">IF($AB$22&lt;&gt;"As",0,IF($AB$17&lt;&gt;"車 道",0,SUMIF($AB$23,X204,$AB$21)))</f>
        <v>0</v>
      </c>
      <c r="AA204" s="165">
        <f t="shared" ref="AA204:AA243" si="56">IF($AB$22&lt;&gt;"Co",0,IF($AB$17&lt;&gt;"歩 道",0,SUMIF($AB$23,X204,$AB$21)))</f>
        <v>0</v>
      </c>
      <c r="AB204" s="165">
        <f t="shared" ref="AB204:AB243" si="57">IF($AB$22&lt;&gt;"Co",0,IF($AB$17&lt;&gt;"車 道",0,SUMIF($AB$23,X204,$AB$21)))</f>
        <v>0</v>
      </c>
      <c r="AC204" s="165">
        <f t="shared" ref="AC204:AC243" si="58">IF($AB$17&lt;&gt;"歩 道",0,SUMIF($AB$26,X204,$AB$21))</f>
        <v>0</v>
      </c>
      <c r="AD204" s="197">
        <f t="shared" ref="AD204:AD243" si="59">IF($AB$17&lt;&gt;"車 道",0,SUMIF($AB$26,X204,$AB$21))</f>
        <v>0</v>
      </c>
    </row>
    <row r="205" spans="4:30" ht="14.1" customHeight="1">
      <c r="D205" s="195">
        <v>2</v>
      </c>
      <c r="E205" s="165">
        <f t="shared" si="48"/>
        <v>0</v>
      </c>
      <c r="F205" s="165">
        <f t="shared" si="49"/>
        <v>0</v>
      </c>
      <c r="G205" s="165">
        <f t="shared" si="50"/>
        <v>0</v>
      </c>
      <c r="H205" s="165">
        <f t="shared" si="51"/>
        <v>0</v>
      </c>
      <c r="I205" s="165">
        <f t="shared" si="52"/>
        <v>0</v>
      </c>
      <c r="J205" s="197">
        <f t="shared" si="53"/>
        <v>0</v>
      </c>
      <c r="X205" s="195">
        <v>2</v>
      </c>
      <c r="Y205" s="165">
        <f t="shared" si="54"/>
        <v>0</v>
      </c>
      <c r="Z205" s="165">
        <f t="shared" si="55"/>
        <v>0</v>
      </c>
      <c r="AA205" s="165">
        <f t="shared" si="56"/>
        <v>0</v>
      </c>
      <c r="AB205" s="165">
        <f t="shared" si="57"/>
        <v>0</v>
      </c>
      <c r="AC205" s="165">
        <f t="shared" si="58"/>
        <v>0</v>
      </c>
      <c r="AD205" s="197">
        <f t="shared" si="59"/>
        <v>0</v>
      </c>
    </row>
    <row r="206" spans="4:30" ht="14.1" customHeight="1">
      <c r="D206" s="195">
        <v>3</v>
      </c>
      <c r="E206" s="165">
        <f t="shared" si="48"/>
        <v>0</v>
      </c>
      <c r="F206" s="165">
        <f t="shared" si="49"/>
        <v>0</v>
      </c>
      <c r="G206" s="165">
        <f t="shared" si="50"/>
        <v>0</v>
      </c>
      <c r="H206" s="165">
        <f t="shared" si="51"/>
        <v>0</v>
      </c>
      <c r="I206" s="165">
        <f t="shared" si="52"/>
        <v>0</v>
      </c>
      <c r="J206" s="197">
        <f t="shared" si="53"/>
        <v>0</v>
      </c>
      <c r="X206" s="195">
        <v>3</v>
      </c>
      <c r="Y206" s="165">
        <f t="shared" si="54"/>
        <v>0</v>
      </c>
      <c r="Z206" s="165">
        <f t="shared" si="55"/>
        <v>0</v>
      </c>
      <c r="AA206" s="165">
        <f t="shared" si="56"/>
        <v>0</v>
      </c>
      <c r="AB206" s="165">
        <f t="shared" si="57"/>
        <v>0</v>
      </c>
      <c r="AC206" s="165">
        <f t="shared" si="58"/>
        <v>0</v>
      </c>
      <c r="AD206" s="197">
        <f t="shared" si="59"/>
        <v>0</v>
      </c>
    </row>
    <row r="207" spans="4:30" ht="14.1" customHeight="1">
      <c r="D207" s="195">
        <v>4</v>
      </c>
      <c r="E207" s="165">
        <f t="shared" si="48"/>
        <v>0</v>
      </c>
      <c r="F207" s="165">
        <f t="shared" si="49"/>
        <v>0</v>
      </c>
      <c r="G207" s="165">
        <f t="shared" si="50"/>
        <v>0</v>
      </c>
      <c r="H207" s="165">
        <f t="shared" si="51"/>
        <v>0</v>
      </c>
      <c r="I207" s="165">
        <f t="shared" si="52"/>
        <v>0</v>
      </c>
      <c r="J207" s="197">
        <f t="shared" si="53"/>
        <v>0</v>
      </c>
      <c r="X207" s="195">
        <v>4</v>
      </c>
      <c r="Y207" s="165">
        <f t="shared" si="54"/>
        <v>0</v>
      </c>
      <c r="Z207" s="165">
        <f t="shared" si="55"/>
        <v>0</v>
      </c>
      <c r="AA207" s="165">
        <f t="shared" si="56"/>
        <v>0</v>
      </c>
      <c r="AB207" s="165">
        <f t="shared" si="57"/>
        <v>0</v>
      </c>
      <c r="AC207" s="165">
        <f t="shared" si="58"/>
        <v>0</v>
      </c>
      <c r="AD207" s="197">
        <f t="shared" si="59"/>
        <v>0</v>
      </c>
    </row>
    <row r="208" spans="4:30" ht="14.1" customHeight="1">
      <c r="D208" s="195">
        <v>5</v>
      </c>
      <c r="E208" s="165">
        <f t="shared" si="48"/>
        <v>0</v>
      </c>
      <c r="F208" s="165">
        <f t="shared" si="49"/>
        <v>0</v>
      </c>
      <c r="G208" s="165">
        <f t="shared" si="50"/>
        <v>0</v>
      </c>
      <c r="H208" s="165">
        <f t="shared" si="51"/>
        <v>0</v>
      </c>
      <c r="I208" s="165">
        <f t="shared" si="52"/>
        <v>0</v>
      </c>
      <c r="J208" s="197">
        <f t="shared" si="53"/>
        <v>0</v>
      </c>
      <c r="X208" s="195">
        <v>5</v>
      </c>
      <c r="Y208" s="165">
        <f t="shared" si="54"/>
        <v>0</v>
      </c>
      <c r="Z208" s="165">
        <f t="shared" si="55"/>
        <v>0</v>
      </c>
      <c r="AA208" s="165">
        <f t="shared" si="56"/>
        <v>0</v>
      </c>
      <c r="AB208" s="165">
        <f t="shared" si="57"/>
        <v>0</v>
      </c>
      <c r="AC208" s="165">
        <f t="shared" si="58"/>
        <v>0</v>
      </c>
      <c r="AD208" s="197">
        <f t="shared" si="59"/>
        <v>0</v>
      </c>
    </row>
    <row r="209" spans="4:30" ht="14.1" customHeight="1">
      <c r="D209" s="195">
        <v>6</v>
      </c>
      <c r="E209" s="165">
        <f t="shared" si="48"/>
        <v>0</v>
      </c>
      <c r="F209" s="165">
        <f t="shared" si="49"/>
        <v>0</v>
      </c>
      <c r="G209" s="165">
        <f t="shared" si="50"/>
        <v>0</v>
      </c>
      <c r="H209" s="165">
        <f t="shared" si="51"/>
        <v>0</v>
      </c>
      <c r="I209" s="165">
        <f t="shared" si="52"/>
        <v>0</v>
      </c>
      <c r="J209" s="197">
        <f t="shared" si="53"/>
        <v>0</v>
      </c>
      <c r="X209" s="195">
        <v>6</v>
      </c>
      <c r="Y209" s="165">
        <f t="shared" si="54"/>
        <v>0</v>
      </c>
      <c r="Z209" s="165">
        <f t="shared" si="55"/>
        <v>0</v>
      </c>
      <c r="AA209" s="165">
        <f t="shared" si="56"/>
        <v>0</v>
      </c>
      <c r="AB209" s="165">
        <f t="shared" si="57"/>
        <v>0</v>
      </c>
      <c r="AC209" s="165">
        <f t="shared" si="58"/>
        <v>0</v>
      </c>
      <c r="AD209" s="197">
        <f t="shared" si="59"/>
        <v>0</v>
      </c>
    </row>
    <row r="210" spans="4:30" ht="14.1" customHeight="1">
      <c r="D210" s="195">
        <v>7</v>
      </c>
      <c r="E210" s="165">
        <f t="shared" si="48"/>
        <v>0</v>
      </c>
      <c r="F210" s="165">
        <f t="shared" si="49"/>
        <v>0</v>
      </c>
      <c r="G210" s="165">
        <f t="shared" si="50"/>
        <v>0</v>
      </c>
      <c r="H210" s="165">
        <f t="shared" si="51"/>
        <v>0</v>
      </c>
      <c r="I210" s="165">
        <f t="shared" si="52"/>
        <v>0</v>
      </c>
      <c r="J210" s="197">
        <f t="shared" si="53"/>
        <v>0</v>
      </c>
      <c r="X210" s="195">
        <v>7</v>
      </c>
      <c r="Y210" s="165">
        <f t="shared" si="54"/>
        <v>0</v>
      </c>
      <c r="Z210" s="165">
        <f t="shared" si="55"/>
        <v>0</v>
      </c>
      <c r="AA210" s="165">
        <f t="shared" si="56"/>
        <v>0</v>
      </c>
      <c r="AB210" s="165">
        <f t="shared" si="57"/>
        <v>0</v>
      </c>
      <c r="AC210" s="165">
        <f t="shared" si="58"/>
        <v>0</v>
      </c>
      <c r="AD210" s="197">
        <f t="shared" si="59"/>
        <v>0</v>
      </c>
    </row>
    <row r="211" spans="4:30" ht="14.1" customHeight="1">
      <c r="D211" s="195">
        <v>8</v>
      </c>
      <c r="E211" s="165">
        <f t="shared" si="48"/>
        <v>0</v>
      </c>
      <c r="F211" s="165">
        <f t="shared" si="49"/>
        <v>0</v>
      </c>
      <c r="G211" s="165">
        <f t="shared" si="50"/>
        <v>0</v>
      </c>
      <c r="H211" s="165">
        <f t="shared" si="51"/>
        <v>0</v>
      </c>
      <c r="I211" s="165">
        <f t="shared" si="52"/>
        <v>0</v>
      </c>
      <c r="J211" s="197">
        <f t="shared" si="53"/>
        <v>0</v>
      </c>
      <c r="X211" s="195">
        <v>8</v>
      </c>
      <c r="Y211" s="165">
        <f t="shared" si="54"/>
        <v>0</v>
      </c>
      <c r="Z211" s="165">
        <f t="shared" si="55"/>
        <v>0</v>
      </c>
      <c r="AA211" s="165">
        <f t="shared" si="56"/>
        <v>0</v>
      </c>
      <c r="AB211" s="165">
        <f t="shared" si="57"/>
        <v>0</v>
      </c>
      <c r="AC211" s="165">
        <f t="shared" si="58"/>
        <v>0</v>
      </c>
      <c r="AD211" s="197">
        <f t="shared" si="59"/>
        <v>0</v>
      </c>
    </row>
    <row r="212" spans="4:30" ht="14.1" customHeight="1">
      <c r="D212" s="195">
        <v>9</v>
      </c>
      <c r="E212" s="165">
        <f t="shared" si="48"/>
        <v>0</v>
      </c>
      <c r="F212" s="165">
        <f t="shared" si="49"/>
        <v>0</v>
      </c>
      <c r="G212" s="165">
        <f t="shared" si="50"/>
        <v>0</v>
      </c>
      <c r="H212" s="165">
        <f t="shared" si="51"/>
        <v>0</v>
      </c>
      <c r="I212" s="165">
        <f t="shared" si="52"/>
        <v>0</v>
      </c>
      <c r="J212" s="197">
        <f t="shared" si="53"/>
        <v>0</v>
      </c>
      <c r="X212" s="195">
        <v>9</v>
      </c>
      <c r="Y212" s="165">
        <f t="shared" si="54"/>
        <v>0</v>
      </c>
      <c r="Z212" s="165">
        <f t="shared" si="55"/>
        <v>0</v>
      </c>
      <c r="AA212" s="165">
        <f t="shared" si="56"/>
        <v>0</v>
      </c>
      <c r="AB212" s="165">
        <f t="shared" si="57"/>
        <v>0</v>
      </c>
      <c r="AC212" s="165">
        <f t="shared" si="58"/>
        <v>0</v>
      </c>
      <c r="AD212" s="197">
        <f t="shared" si="59"/>
        <v>0</v>
      </c>
    </row>
    <row r="213" spans="4:30" ht="14.1" customHeight="1">
      <c r="D213" s="195">
        <v>10</v>
      </c>
      <c r="E213" s="165">
        <f t="shared" si="48"/>
        <v>0</v>
      </c>
      <c r="F213" s="165">
        <f t="shared" si="49"/>
        <v>0</v>
      </c>
      <c r="G213" s="165">
        <f t="shared" si="50"/>
        <v>0</v>
      </c>
      <c r="H213" s="165">
        <f t="shared" si="51"/>
        <v>0</v>
      </c>
      <c r="I213" s="165">
        <f t="shared" si="52"/>
        <v>0</v>
      </c>
      <c r="J213" s="197">
        <f t="shared" si="53"/>
        <v>0</v>
      </c>
      <c r="X213" s="195">
        <v>10</v>
      </c>
      <c r="Y213" s="165">
        <f t="shared" si="54"/>
        <v>0</v>
      </c>
      <c r="Z213" s="165">
        <f t="shared" si="55"/>
        <v>0</v>
      </c>
      <c r="AA213" s="165">
        <f t="shared" si="56"/>
        <v>0</v>
      </c>
      <c r="AB213" s="165">
        <f t="shared" si="57"/>
        <v>0</v>
      </c>
      <c r="AC213" s="165">
        <f t="shared" si="58"/>
        <v>0</v>
      </c>
      <c r="AD213" s="197">
        <f t="shared" si="59"/>
        <v>0</v>
      </c>
    </row>
    <row r="214" spans="4:30" ht="14.1" customHeight="1">
      <c r="D214" s="195">
        <v>11</v>
      </c>
      <c r="E214" s="165">
        <f t="shared" si="48"/>
        <v>0</v>
      </c>
      <c r="F214" s="165">
        <f t="shared" si="49"/>
        <v>0</v>
      </c>
      <c r="G214" s="165">
        <f t="shared" si="50"/>
        <v>0</v>
      </c>
      <c r="H214" s="165">
        <f t="shared" si="51"/>
        <v>0</v>
      </c>
      <c r="I214" s="165">
        <f t="shared" si="52"/>
        <v>0</v>
      </c>
      <c r="J214" s="197">
        <f t="shared" si="53"/>
        <v>0</v>
      </c>
      <c r="X214" s="195">
        <v>11</v>
      </c>
      <c r="Y214" s="165">
        <f t="shared" si="54"/>
        <v>0</v>
      </c>
      <c r="Z214" s="165">
        <f t="shared" si="55"/>
        <v>0</v>
      </c>
      <c r="AA214" s="165">
        <f t="shared" si="56"/>
        <v>0</v>
      </c>
      <c r="AB214" s="165">
        <f t="shared" si="57"/>
        <v>0</v>
      </c>
      <c r="AC214" s="165">
        <f t="shared" si="58"/>
        <v>0</v>
      </c>
      <c r="AD214" s="197">
        <f t="shared" si="59"/>
        <v>0</v>
      </c>
    </row>
    <row r="215" spans="4:30" ht="14.1" customHeight="1">
      <c r="D215" s="195">
        <v>12</v>
      </c>
      <c r="E215" s="165">
        <f t="shared" si="48"/>
        <v>0</v>
      </c>
      <c r="F215" s="165">
        <f t="shared" si="49"/>
        <v>0</v>
      </c>
      <c r="G215" s="165">
        <f t="shared" si="50"/>
        <v>0</v>
      </c>
      <c r="H215" s="165">
        <f t="shared" si="51"/>
        <v>0</v>
      </c>
      <c r="I215" s="165">
        <f t="shared" si="52"/>
        <v>0</v>
      </c>
      <c r="J215" s="197">
        <f t="shared" si="53"/>
        <v>0</v>
      </c>
      <c r="X215" s="195">
        <v>12</v>
      </c>
      <c r="Y215" s="165">
        <f t="shared" si="54"/>
        <v>0</v>
      </c>
      <c r="Z215" s="165">
        <f t="shared" si="55"/>
        <v>0</v>
      </c>
      <c r="AA215" s="165">
        <f t="shared" si="56"/>
        <v>0</v>
      </c>
      <c r="AB215" s="165">
        <f t="shared" si="57"/>
        <v>0</v>
      </c>
      <c r="AC215" s="165">
        <f t="shared" si="58"/>
        <v>0</v>
      </c>
      <c r="AD215" s="197">
        <f t="shared" si="59"/>
        <v>0</v>
      </c>
    </row>
    <row r="216" spans="4:30" ht="14.1" customHeight="1">
      <c r="D216" s="195">
        <v>13</v>
      </c>
      <c r="E216" s="165">
        <f t="shared" si="48"/>
        <v>0</v>
      </c>
      <c r="F216" s="165">
        <f t="shared" si="49"/>
        <v>0</v>
      </c>
      <c r="G216" s="165">
        <f t="shared" si="50"/>
        <v>0</v>
      </c>
      <c r="H216" s="165">
        <f t="shared" si="51"/>
        <v>0</v>
      </c>
      <c r="I216" s="165">
        <f t="shared" si="52"/>
        <v>0</v>
      </c>
      <c r="J216" s="197">
        <f t="shared" si="53"/>
        <v>0</v>
      </c>
      <c r="X216" s="195">
        <v>13</v>
      </c>
      <c r="Y216" s="165">
        <f t="shared" si="54"/>
        <v>0</v>
      </c>
      <c r="Z216" s="165">
        <f t="shared" si="55"/>
        <v>0</v>
      </c>
      <c r="AA216" s="165">
        <f t="shared" si="56"/>
        <v>0</v>
      </c>
      <c r="AB216" s="165">
        <f t="shared" si="57"/>
        <v>0</v>
      </c>
      <c r="AC216" s="165">
        <f t="shared" si="58"/>
        <v>0</v>
      </c>
      <c r="AD216" s="197">
        <f t="shared" si="59"/>
        <v>0</v>
      </c>
    </row>
    <row r="217" spans="4:30" ht="14.1" customHeight="1">
      <c r="D217" s="195">
        <v>14</v>
      </c>
      <c r="E217" s="165">
        <f t="shared" si="48"/>
        <v>0</v>
      </c>
      <c r="F217" s="165">
        <f t="shared" si="49"/>
        <v>0</v>
      </c>
      <c r="G217" s="165">
        <f t="shared" si="50"/>
        <v>0</v>
      </c>
      <c r="H217" s="165">
        <f t="shared" si="51"/>
        <v>0</v>
      </c>
      <c r="I217" s="165">
        <f t="shared" si="52"/>
        <v>0</v>
      </c>
      <c r="J217" s="197">
        <f t="shared" si="53"/>
        <v>0</v>
      </c>
      <c r="X217" s="195">
        <v>14</v>
      </c>
      <c r="Y217" s="165">
        <f t="shared" si="54"/>
        <v>0</v>
      </c>
      <c r="Z217" s="165">
        <f t="shared" si="55"/>
        <v>0</v>
      </c>
      <c r="AA217" s="165">
        <f t="shared" si="56"/>
        <v>0</v>
      </c>
      <c r="AB217" s="165">
        <f t="shared" si="57"/>
        <v>0</v>
      </c>
      <c r="AC217" s="165">
        <f t="shared" si="58"/>
        <v>0</v>
      </c>
      <c r="AD217" s="197">
        <f t="shared" si="59"/>
        <v>0</v>
      </c>
    </row>
    <row r="218" spans="4:30" ht="14.1" customHeight="1">
      <c r="D218" s="195">
        <v>15</v>
      </c>
      <c r="E218" s="165">
        <f t="shared" si="48"/>
        <v>0</v>
      </c>
      <c r="F218" s="165">
        <f t="shared" si="49"/>
        <v>0</v>
      </c>
      <c r="G218" s="165">
        <f t="shared" si="50"/>
        <v>0</v>
      </c>
      <c r="H218" s="165">
        <f t="shared" si="51"/>
        <v>0</v>
      </c>
      <c r="I218" s="165">
        <f t="shared" si="52"/>
        <v>0</v>
      </c>
      <c r="J218" s="197">
        <f t="shared" si="53"/>
        <v>0</v>
      </c>
      <c r="X218" s="195">
        <v>15</v>
      </c>
      <c r="Y218" s="165">
        <f t="shared" si="54"/>
        <v>0</v>
      </c>
      <c r="Z218" s="165">
        <f t="shared" si="55"/>
        <v>0</v>
      </c>
      <c r="AA218" s="165">
        <f t="shared" si="56"/>
        <v>0</v>
      </c>
      <c r="AB218" s="165">
        <f t="shared" si="57"/>
        <v>0</v>
      </c>
      <c r="AC218" s="165">
        <f t="shared" si="58"/>
        <v>0</v>
      </c>
      <c r="AD218" s="197">
        <f t="shared" si="59"/>
        <v>0</v>
      </c>
    </row>
    <row r="219" spans="4:30" ht="14.1" customHeight="1">
      <c r="D219" s="195">
        <v>16</v>
      </c>
      <c r="E219" s="165">
        <f t="shared" si="48"/>
        <v>0</v>
      </c>
      <c r="F219" s="165">
        <f t="shared" si="49"/>
        <v>0</v>
      </c>
      <c r="G219" s="165">
        <f t="shared" si="50"/>
        <v>0</v>
      </c>
      <c r="H219" s="165">
        <f t="shared" si="51"/>
        <v>0</v>
      </c>
      <c r="I219" s="165">
        <f t="shared" si="52"/>
        <v>0</v>
      </c>
      <c r="J219" s="197">
        <f t="shared" si="53"/>
        <v>0</v>
      </c>
      <c r="X219" s="195">
        <v>16</v>
      </c>
      <c r="Y219" s="165">
        <f t="shared" si="54"/>
        <v>0</v>
      </c>
      <c r="Z219" s="165">
        <f t="shared" si="55"/>
        <v>0</v>
      </c>
      <c r="AA219" s="165">
        <f t="shared" si="56"/>
        <v>0</v>
      </c>
      <c r="AB219" s="165">
        <f t="shared" si="57"/>
        <v>0</v>
      </c>
      <c r="AC219" s="165">
        <f t="shared" si="58"/>
        <v>0</v>
      </c>
      <c r="AD219" s="197">
        <f t="shared" si="59"/>
        <v>0</v>
      </c>
    </row>
    <row r="220" spans="4:30" ht="14.1" customHeight="1">
      <c r="D220" s="195">
        <v>17</v>
      </c>
      <c r="E220" s="165">
        <f t="shared" si="48"/>
        <v>0</v>
      </c>
      <c r="F220" s="165">
        <f t="shared" si="49"/>
        <v>0</v>
      </c>
      <c r="G220" s="165">
        <f t="shared" si="50"/>
        <v>0</v>
      </c>
      <c r="H220" s="165">
        <f t="shared" si="51"/>
        <v>0</v>
      </c>
      <c r="I220" s="165">
        <f t="shared" si="52"/>
        <v>0</v>
      </c>
      <c r="J220" s="197">
        <f t="shared" si="53"/>
        <v>0</v>
      </c>
      <c r="X220" s="195">
        <v>17</v>
      </c>
      <c r="Y220" s="165">
        <f t="shared" si="54"/>
        <v>0</v>
      </c>
      <c r="Z220" s="165">
        <f t="shared" si="55"/>
        <v>0</v>
      </c>
      <c r="AA220" s="165">
        <f t="shared" si="56"/>
        <v>0</v>
      </c>
      <c r="AB220" s="165">
        <f t="shared" si="57"/>
        <v>0</v>
      </c>
      <c r="AC220" s="165">
        <f t="shared" si="58"/>
        <v>0</v>
      </c>
      <c r="AD220" s="197">
        <f t="shared" si="59"/>
        <v>0</v>
      </c>
    </row>
    <row r="221" spans="4:30" ht="14.1" customHeight="1">
      <c r="D221" s="195">
        <v>18</v>
      </c>
      <c r="E221" s="165">
        <f t="shared" si="48"/>
        <v>0</v>
      </c>
      <c r="F221" s="165">
        <f t="shared" si="49"/>
        <v>0</v>
      </c>
      <c r="G221" s="165">
        <f t="shared" si="50"/>
        <v>0</v>
      </c>
      <c r="H221" s="165">
        <f t="shared" si="51"/>
        <v>0</v>
      </c>
      <c r="I221" s="165">
        <f t="shared" si="52"/>
        <v>0</v>
      </c>
      <c r="J221" s="197">
        <f t="shared" si="53"/>
        <v>0</v>
      </c>
      <c r="X221" s="195">
        <v>18</v>
      </c>
      <c r="Y221" s="165">
        <f t="shared" si="54"/>
        <v>0</v>
      </c>
      <c r="Z221" s="165">
        <f t="shared" si="55"/>
        <v>0</v>
      </c>
      <c r="AA221" s="165">
        <f t="shared" si="56"/>
        <v>0</v>
      </c>
      <c r="AB221" s="165">
        <f t="shared" si="57"/>
        <v>0</v>
      </c>
      <c r="AC221" s="165">
        <f t="shared" si="58"/>
        <v>0</v>
      </c>
      <c r="AD221" s="197">
        <f t="shared" si="59"/>
        <v>0</v>
      </c>
    </row>
    <row r="222" spans="4:30" ht="14.1" customHeight="1">
      <c r="D222" s="195">
        <v>19</v>
      </c>
      <c r="E222" s="165">
        <f t="shared" si="48"/>
        <v>0</v>
      </c>
      <c r="F222" s="165">
        <f t="shared" si="49"/>
        <v>0</v>
      </c>
      <c r="G222" s="165">
        <f t="shared" si="50"/>
        <v>0</v>
      </c>
      <c r="H222" s="165">
        <f t="shared" si="51"/>
        <v>0</v>
      </c>
      <c r="I222" s="165">
        <f t="shared" si="52"/>
        <v>0</v>
      </c>
      <c r="J222" s="197">
        <f t="shared" si="53"/>
        <v>0</v>
      </c>
      <c r="X222" s="195">
        <v>19</v>
      </c>
      <c r="Y222" s="165">
        <f t="shared" si="54"/>
        <v>0</v>
      </c>
      <c r="Z222" s="165">
        <f t="shared" si="55"/>
        <v>0</v>
      </c>
      <c r="AA222" s="165">
        <f t="shared" si="56"/>
        <v>0</v>
      </c>
      <c r="AB222" s="165">
        <f t="shared" si="57"/>
        <v>0</v>
      </c>
      <c r="AC222" s="165">
        <f t="shared" si="58"/>
        <v>0</v>
      </c>
      <c r="AD222" s="197">
        <f t="shared" si="59"/>
        <v>0</v>
      </c>
    </row>
    <row r="223" spans="4:30" ht="14.1" customHeight="1">
      <c r="D223" s="195">
        <v>20</v>
      </c>
      <c r="E223" s="165">
        <f t="shared" si="48"/>
        <v>0</v>
      </c>
      <c r="F223" s="165">
        <f t="shared" si="49"/>
        <v>0</v>
      </c>
      <c r="G223" s="165">
        <f t="shared" si="50"/>
        <v>0</v>
      </c>
      <c r="H223" s="165">
        <f t="shared" si="51"/>
        <v>0</v>
      </c>
      <c r="I223" s="165">
        <f t="shared" si="52"/>
        <v>0</v>
      </c>
      <c r="J223" s="197">
        <f t="shared" si="53"/>
        <v>0</v>
      </c>
      <c r="X223" s="195">
        <v>20</v>
      </c>
      <c r="Y223" s="165">
        <f t="shared" si="54"/>
        <v>0</v>
      </c>
      <c r="Z223" s="165">
        <f t="shared" si="55"/>
        <v>0</v>
      </c>
      <c r="AA223" s="165">
        <f t="shared" si="56"/>
        <v>0</v>
      </c>
      <c r="AB223" s="165">
        <f t="shared" si="57"/>
        <v>0</v>
      </c>
      <c r="AC223" s="165">
        <f t="shared" si="58"/>
        <v>0</v>
      </c>
      <c r="AD223" s="197">
        <f t="shared" si="59"/>
        <v>0</v>
      </c>
    </row>
    <row r="224" spans="4:30" ht="14.1" customHeight="1">
      <c r="D224" s="195">
        <v>21</v>
      </c>
      <c r="E224" s="165">
        <f t="shared" si="48"/>
        <v>0</v>
      </c>
      <c r="F224" s="165">
        <f t="shared" si="49"/>
        <v>0</v>
      </c>
      <c r="G224" s="165">
        <f t="shared" si="50"/>
        <v>0</v>
      </c>
      <c r="H224" s="165">
        <f t="shared" si="51"/>
        <v>0</v>
      </c>
      <c r="I224" s="165">
        <f t="shared" si="52"/>
        <v>0</v>
      </c>
      <c r="J224" s="197">
        <f t="shared" si="53"/>
        <v>0</v>
      </c>
      <c r="X224" s="195">
        <v>21</v>
      </c>
      <c r="Y224" s="165">
        <f t="shared" si="54"/>
        <v>0</v>
      </c>
      <c r="Z224" s="165">
        <f t="shared" si="55"/>
        <v>0</v>
      </c>
      <c r="AA224" s="165">
        <f t="shared" si="56"/>
        <v>0</v>
      </c>
      <c r="AB224" s="165">
        <f t="shared" si="57"/>
        <v>0</v>
      </c>
      <c r="AC224" s="165">
        <f t="shared" si="58"/>
        <v>0</v>
      </c>
      <c r="AD224" s="197">
        <f t="shared" si="59"/>
        <v>0</v>
      </c>
    </row>
    <row r="225" spans="4:30" ht="14.1" customHeight="1">
      <c r="D225" s="195">
        <v>22</v>
      </c>
      <c r="E225" s="165">
        <f t="shared" si="48"/>
        <v>0</v>
      </c>
      <c r="F225" s="165">
        <f t="shared" si="49"/>
        <v>0</v>
      </c>
      <c r="G225" s="165">
        <f t="shared" si="50"/>
        <v>0</v>
      </c>
      <c r="H225" s="165">
        <f t="shared" si="51"/>
        <v>0</v>
      </c>
      <c r="I225" s="165">
        <f t="shared" si="52"/>
        <v>0</v>
      </c>
      <c r="J225" s="197">
        <f t="shared" si="53"/>
        <v>0</v>
      </c>
      <c r="X225" s="195">
        <v>22</v>
      </c>
      <c r="Y225" s="165">
        <f t="shared" si="54"/>
        <v>0</v>
      </c>
      <c r="Z225" s="165">
        <f t="shared" si="55"/>
        <v>0</v>
      </c>
      <c r="AA225" s="165">
        <f t="shared" si="56"/>
        <v>0</v>
      </c>
      <c r="AB225" s="165">
        <f t="shared" si="57"/>
        <v>0</v>
      </c>
      <c r="AC225" s="165">
        <f t="shared" si="58"/>
        <v>0</v>
      </c>
      <c r="AD225" s="197">
        <f t="shared" si="59"/>
        <v>0</v>
      </c>
    </row>
    <row r="226" spans="4:30" ht="14.1" customHeight="1">
      <c r="D226" s="195">
        <v>23</v>
      </c>
      <c r="E226" s="165">
        <f t="shared" si="48"/>
        <v>0</v>
      </c>
      <c r="F226" s="165">
        <f t="shared" si="49"/>
        <v>0</v>
      </c>
      <c r="G226" s="165">
        <f t="shared" si="50"/>
        <v>0</v>
      </c>
      <c r="H226" s="165">
        <f t="shared" si="51"/>
        <v>0</v>
      </c>
      <c r="I226" s="165">
        <f t="shared" si="52"/>
        <v>0</v>
      </c>
      <c r="J226" s="197">
        <f t="shared" si="53"/>
        <v>0</v>
      </c>
      <c r="X226" s="195">
        <v>23</v>
      </c>
      <c r="Y226" s="165">
        <f t="shared" si="54"/>
        <v>0</v>
      </c>
      <c r="Z226" s="165">
        <f t="shared" si="55"/>
        <v>0</v>
      </c>
      <c r="AA226" s="165">
        <f t="shared" si="56"/>
        <v>0</v>
      </c>
      <c r="AB226" s="165">
        <f t="shared" si="57"/>
        <v>0</v>
      </c>
      <c r="AC226" s="165">
        <f t="shared" si="58"/>
        <v>0</v>
      </c>
      <c r="AD226" s="197">
        <f t="shared" si="59"/>
        <v>0</v>
      </c>
    </row>
    <row r="227" spans="4:30" ht="14.1" customHeight="1">
      <c r="D227" s="195">
        <v>24</v>
      </c>
      <c r="E227" s="165">
        <f t="shared" si="48"/>
        <v>0</v>
      </c>
      <c r="F227" s="165">
        <f t="shared" si="49"/>
        <v>0</v>
      </c>
      <c r="G227" s="165">
        <f t="shared" si="50"/>
        <v>0</v>
      </c>
      <c r="H227" s="165">
        <f t="shared" si="51"/>
        <v>0</v>
      </c>
      <c r="I227" s="165">
        <f t="shared" si="52"/>
        <v>0</v>
      </c>
      <c r="J227" s="197">
        <f t="shared" si="53"/>
        <v>0</v>
      </c>
      <c r="X227" s="195">
        <v>24</v>
      </c>
      <c r="Y227" s="165">
        <f t="shared" si="54"/>
        <v>0</v>
      </c>
      <c r="Z227" s="165">
        <f t="shared" si="55"/>
        <v>0</v>
      </c>
      <c r="AA227" s="165">
        <f t="shared" si="56"/>
        <v>0</v>
      </c>
      <c r="AB227" s="165">
        <f t="shared" si="57"/>
        <v>0</v>
      </c>
      <c r="AC227" s="165">
        <f t="shared" si="58"/>
        <v>0</v>
      </c>
      <c r="AD227" s="197">
        <f t="shared" si="59"/>
        <v>0</v>
      </c>
    </row>
    <row r="228" spans="4:30" ht="14.1" customHeight="1">
      <c r="D228" s="195">
        <v>25</v>
      </c>
      <c r="E228" s="165">
        <f t="shared" si="48"/>
        <v>0</v>
      </c>
      <c r="F228" s="165">
        <f t="shared" si="49"/>
        <v>0</v>
      </c>
      <c r="G228" s="165">
        <f t="shared" si="50"/>
        <v>0</v>
      </c>
      <c r="H228" s="165">
        <f t="shared" si="51"/>
        <v>0</v>
      </c>
      <c r="I228" s="165">
        <f t="shared" si="52"/>
        <v>0</v>
      </c>
      <c r="J228" s="197">
        <f t="shared" si="53"/>
        <v>0</v>
      </c>
      <c r="X228" s="195">
        <v>25</v>
      </c>
      <c r="Y228" s="165">
        <f t="shared" si="54"/>
        <v>0</v>
      </c>
      <c r="Z228" s="165">
        <f t="shared" si="55"/>
        <v>0</v>
      </c>
      <c r="AA228" s="165">
        <f t="shared" si="56"/>
        <v>0</v>
      </c>
      <c r="AB228" s="165">
        <f t="shared" si="57"/>
        <v>0</v>
      </c>
      <c r="AC228" s="165">
        <f t="shared" si="58"/>
        <v>0</v>
      </c>
      <c r="AD228" s="197">
        <f t="shared" si="59"/>
        <v>0</v>
      </c>
    </row>
    <row r="229" spans="4:30" ht="14.1" customHeight="1">
      <c r="D229" s="195">
        <v>26</v>
      </c>
      <c r="E229" s="165">
        <f t="shared" si="48"/>
        <v>0</v>
      </c>
      <c r="F229" s="165">
        <f t="shared" si="49"/>
        <v>0</v>
      </c>
      <c r="G229" s="165">
        <f t="shared" si="50"/>
        <v>0</v>
      </c>
      <c r="H229" s="165">
        <f t="shared" si="51"/>
        <v>0</v>
      </c>
      <c r="I229" s="165">
        <f t="shared" si="52"/>
        <v>0</v>
      </c>
      <c r="J229" s="197">
        <f t="shared" si="53"/>
        <v>0</v>
      </c>
      <c r="X229" s="195">
        <v>26</v>
      </c>
      <c r="Y229" s="165">
        <f t="shared" si="54"/>
        <v>0</v>
      </c>
      <c r="Z229" s="165">
        <f t="shared" si="55"/>
        <v>0</v>
      </c>
      <c r="AA229" s="165">
        <f t="shared" si="56"/>
        <v>0</v>
      </c>
      <c r="AB229" s="165">
        <f t="shared" si="57"/>
        <v>0</v>
      </c>
      <c r="AC229" s="165">
        <f t="shared" si="58"/>
        <v>0</v>
      </c>
      <c r="AD229" s="197">
        <f t="shared" si="59"/>
        <v>0</v>
      </c>
    </row>
    <row r="230" spans="4:30" ht="14.1" customHeight="1">
      <c r="D230" s="195">
        <v>27</v>
      </c>
      <c r="E230" s="165">
        <f t="shared" si="48"/>
        <v>0</v>
      </c>
      <c r="F230" s="165">
        <f t="shared" si="49"/>
        <v>0</v>
      </c>
      <c r="G230" s="165">
        <f t="shared" si="50"/>
        <v>0</v>
      </c>
      <c r="H230" s="165">
        <f t="shared" si="51"/>
        <v>0</v>
      </c>
      <c r="I230" s="165">
        <f t="shared" si="52"/>
        <v>0</v>
      </c>
      <c r="J230" s="197">
        <f t="shared" si="53"/>
        <v>0</v>
      </c>
      <c r="X230" s="195">
        <v>27</v>
      </c>
      <c r="Y230" s="165">
        <f t="shared" si="54"/>
        <v>0</v>
      </c>
      <c r="Z230" s="165">
        <f t="shared" si="55"/>
        <v>0</v>
      </c>
      <c r="AA230" s="165">
        <f t="shared" si="56"/>
        <v>0</v>
      </c>
      <c r="AB230" s="165">
        <f t="shared" si="57"/>
        <v>0</v>
      </c>
      <c r="AC230" s="165">
        <f t="shared" si="58"/>
        <v>0</v>
      </c>
      <c r="AD230" s="197">
        <f t="shared" si="59"/>
        <v>0</v>
      </c>
    </row>
    <row r="231" spans="4:30" ht="14.1" customHeight="1">
      <c r="D231" s="195">
        <v>28</v>
      </c>
      <c r="E231" s="165">
        <f t="shared" si="48"/>
        <v>0</v>
      </c>
      <c r="F231" s="165">
        <f t="shared" si="49"/>
        <v>0</v>
      </c>
      <c r="G231" s="165">
        <f t="shared" si="50"/>
        <v>0</v>
      </c>
      <c r="H231" s="165">
        <f t="shared" si="51"/>
        <v>0</v>
      </c>
      <c r="I231" s="165">
        <f t="shared" si="52"/>
        <v>0</v>
      </c>
      <c r="J231" s="197">
        <f t="shared" si="53"/>
        <v>0</v>
      </c>
      <c r="X231" s="195">
        <v>28</v>
      </c>
      <c r="Y231" s="165">
        <f t="shared" si="54"/>
        <v>0</v>
      </c>
      <c r="Z231" s="165">
        <f t="shared" si="55"/>
        <v>0</v>
      </c>
      <c r="AA231" s="165">
        <f t="shared" si="56"/>
        <v>0</v>
      </c>
      <c r="AB231" s="165">
        <f t="shared" si="57"/>
        <v>0</v>
      </c>
      <c r="AC231" s="165">
        <f t="shared" si="58"/>
        <v>0</v>
      </c>
      <c r="AD231" s="197">
        <f t="shared" si="59"/>
        <v>0</v>
      </c>
    </row>
    <row r="232" spans="4:30" ht="14.1" customHeight="1">
      <c r="D232" s="195">
        <v>29</v>
      </c>
      <c r="E232" s="165">
        <f t="shared" si="48"/>
        <v>0</v>
      </c>
      <c r="F232" s="165">
        <f t="shared" si="49"/>
        <v>0</v>
      </c>
      <c r="G232" s="165">
        <f t="shared" si="50"/>
        <v>0</v>
      </c>
      <c r="H232" s="165">
        <f t="shared" si="51"/>
        <v>0</v>
      </c>
      <c r="I232" s="165">
        <f t="shared" si="52"/>
        <v>0</v>
      </c>
      <c r="J232" s="197">
        <f t="shared" si="53"/>
        <v>0</v>
      </c>
      <c r="X232" s="195">
        <v>29</v>
      </c>
      <c r="Y232" s="165">
        <f t="shared" si="54"/>
        <v>0</v>
      </c>
      <c r="Z232" s="165">
        <f t="shared" si="55"/>
        <v>0</v>
      </c>
      <c r="AA232" s="165">
        <f t="shared" si="56"/>
        <v>0</v>
      </c>
      <c r="AB232" s="165">
        <f t="shared" si="57"/>
        <v>0</v>
      </c>
      <c r="AC232" s="165">
        <f t="shared" si="58"/>
        <v>0</v>
      </c>
      <c r="AD232" s="197">
        <f t="shared" si="59"/>
        <v>0</v>
      </c>
    </row>
    <row r="233" spans="4:30" ht="14.1" customHeight="1">
      <c r="D233" s="195">
        <v>30</v>
      </c>
      <c r="E233" s="165">
        <f t="shared" si="48"/>
        <v>0</v>
      </c>
      <c r="F233" s="165">
        <f t="shared" si="49"/>
        <v>0</v>
      </c>
      <c r="G233" s="165">
        <f t="shared" si="50"/>
        <v>0</v>
      </c>
      <c r="H233" s="165">
        <f t="shared" si="51"/>
        <v>0</v>
      </c>
      <c r="I233" s="165">
        <f t="shared" si="52"/>
        <v>0</v>
      </c>
      <c r="J233" s="197">
        <f t="shared" si="53"/>
        <v>0</v>
      </c>
      <c r="X233" s="195">
        <v>30</v>
      </c>
      <c r="Y233" s="165">
        <f t="shared" si="54"/>
        <v>0</v>
      </c>
      <c r="Z233" s="165">
        <f t="shared" si="55"/>
        <v>0</v>
      </c>
      <c r="AA233" s="165">
        <f t="shared" si="56"/>
        <v>0</v>
      </c>
      <c r="AB233" s="165">
        <f t="shared" si="57"/>
        <v>0</v>
      </c>
      <c r="AC233" s="165">
        <f t="shared" si="58"/>
        <v>0</v>
      </c>
      <c r="AD233" s="197">
        <f t="shared" si="59"/>
        <v>0</v>
      </c>
    </row>
    <row r="234" spans="4:30" ht="14.1" customHeight="1">
      <c r="D234" s="195">
        <v>31</v>
      </c>
      <c r="E234" s="165">
        <f t="shared" si="48"/>
        <v>0</v>
      </c>
      <c r="F234" s="165">
        <f t="shared" si="49"/>
        <v>0</v>
      </c>
      <c r="G234" s="165">
        <f t="shared" si="50"/>
        <v>0</v>
      </c>
      <c r="H234" s="165">
        <f t="shared" si="51"/>
        <v>0</v>
      </c>
      <c r="I234" s="165">
        <f t="shared" si="52"/>
        <v>0</v>
      </c>
      <c r="J234" s="197">
        <f t="shared" si="53"/>
        <v>0</v>
      </c>
      <c r="X234" s="195">
        <v>31</v>
      </c>
      <c r="Y234" s="165">
        <f t="shared" si="54"/>
        <v>0</v>
      </c>
      <c r="Z234" s="165">
        <f t="shared" si="55"/>
        <v>0</v>
      </c>
      <c r="AA234" s="165">
        <f t="shared" si="56"/>
        <v>0</v>
      </c>
      <c r="AB234" s="165">
        <f t="shared" si="57"/>
        <v>0</v>
      </c>
      <c r="AC234" s="165">
        <f t="shared" si="58"/>
        <v>0</v>
      </c>
      <c r="AD234" s="197">
        <f t="shared" si="59"/>
        <v>0</v>
      </c>
    </row>
    <row r="235" spans="4:30" ht="14.1" customHeight="1">
      <c r="D235" s="195">
        <v>32</v>
      </c>
      <c r="E235" s="165">
        <f t="shared" si="48"/>
        <v>0</v>
      </c>
      <c r="F235" s="165">
        <f t="shared" si="49"/>
        <v>0</v>
      </c>
      <c r="G235" s="165">
        <f t="shared" si="50"/>
        <v>0</v>
      </c>
      <c r="H235" s="165">
        <f t="shared" si="51"/>
        <v>0</v>
      </c>
      <c r="I235" s="165">
        <f t="shared" si="52"/>
        <v>0</v>
      </c>
      <c r="J235" s="197">
        <f t="shared" si="53"/>
        <v>0</v>
      </c>
      <c r="X235" s="195">
        <v>32</v>
      </c>
      <c r="Y235" s="165">
        <f t="shared" si="54"/>
        <v>0</v>
      </c>
      <c r="Z235" s="165">
        <f t="shared" si="55"/>
        <v>0</v>
      </c>
      <c r="AA235" s="165">
        <f t="shared" si="56"/>
        <v>0</v>
      </c>
      <c r="AB235" s="165">
        <f t="shared" si="57"/>
        <v>0</v>
      </c>
      <c r="AC235" s="165">
        <f t="shared" si="58"/>
        <v>0</v>
      </c>
      <c r="AD235" s="197">
        <f t="shared" si="59"/>
        <v>0</v>
      </c>
    </row>
    <row r="236" spans="4:30" ht="14.1" customHeight="1">
      <c r="D236" s="195">
        <v>33</v>
      </c>
      <c r="E236" s="165">
        <f t="shared" si="48"/>
        <v>0</v>
      </c>
      <c r="F236" s="165">
        <f t="shared" si="49"/>
        <v>0</v>
      </c>
      <c r="G236" s="165">
        <f t="shared" si="50"/>
        <v>0</v>
      </c>
      <c r="H236" s="165">
        <f t="shared" si="51"/>
        <v>0</v>
      </c>
      <c r="I236" s="165">
        <f t="shared" si="52"/>
        <v>0</v>
      </c>
      <c r="J236" s="197">
        <f t="shared" si="53"/>
        <v>0</v>
      </c>
      <c r="X236" s="195">
        <v>33</v>
      </c>
      <c r="Y236" s="165">
        <f t="shared" si="54"/>
        <v>0</v>
      </c>
      <c r="Z236" s="165">
        <f t="shared" si="55"/>
        <v>0</v>
      </c>
      <c r="AA236" s="165">
        <f t="shared" si="56"/>
        <v>0</v>
      </c>
      <c r="AB236" s="165">
        <f t="shared" si="57"/>
        <v>0</v>
      </c>
      <c r="AC236" s="165">
        <f t="shared" si="58"/>
        <v>0</v>
      </c>
      <c r="AD236" s="197">
        <f t="shared" si="59"/>
        <v>0</v>
      </c>
    </row>
    <row r="237" spans="4:30" ht="14.1" customHeight="1">
      <c r="D237" s="195">
        <v>34</v>
      </c>
      <c r="E237" s="165">
        <f t="shared" si="48"/>
        <v>0</v>
      </c>
      <c r="F237" s="165">
        <f t="shared" si="49"/>
        <v>0</v>
      </c>
      <c r="G237" s="165">
        <f t="shared" si="50"/>
        <v>0</v>
      </c>
      <c r="H237" s="165">
        <f t="shared" si="51"/>
        <v>0</v>
      </c>
      <c r="I237" s="165">
        <f t="shared" si="52"/>
        <v>0</v>
      </c>
      <c r="J237" s="197">
        <f t="shared" si="53"/>
        <v>0</v>
      </c>
      <c r="X237" s="195">
        <v>34</v>
      </c>
      <c r="Y237" s="165">
        <f t="shared" si="54"/>
        <v>0</v>
      </c>
      <c r="Z237" s="165">
        <f t="shared" si="55"/>
        <v>0</v>
      </c>
      <c r="AA237" s="165">
        <f t="shared" si="56"/>
        <v>0</v>
      </c>
      <c r="AB237" s="165">
        <f t="shared" si="57"/>
        <v>0</v>
      </c>
      <c r="AC237" s="165">
        <f t="shared" si="58"/>
        <v>0</v>
      </c>
      <c r="AD237" s="197">
        <f t="shared" si="59"/>
        <v>0</v>
      </c>
    </row>
    <row r="238" spans="4:30" ht="14.1" customHeight="1">
      <c r="D238" s="195">
        <v>35</v>
      </c>
      <c r="E238" s="165">
        <f t="shared" si="48"/>
        <v>0</v>
      </c>
      <c r="F238" s="165">
        <f t="shared" si="49"/>
        <v>0</v>
      </c>
      <c r="G238" s="165">
        <f t="shared" si="50"/>
        <v>0</v>
      </c>
      <c r="H238" s="165">
        <f t="shared" si="51"/>
        <v>0</v>
      </c>
      <c r="I238" s="165">
        <f t="shared" si="52"/>
        <v>0</v>
      </c>
      <c r="J238" s="197">
        <f t="shared" si="53"/>
        <v>0</v>
      </c>
      <c r="X238" s="195">
        <v>35</v>
      </c>
      <c r="Y238" s="165">
        <f t="shared" si="54"/>
        <v>0</v>
      </c>
      <c r="Z238" s="165">
        <f t="shared" si="55"/>
        <v>0</v>
      </c>
      <c r="AA238" s="165">
        <f t="shared" si="56"/>
        <v>0</v>
      </c>
      <c r="AB238" s="165">
        <f t="shared" si="57"/>
        <v>0</v>
      </c>
      <c r="AC238" s="165">
        <f t="shared" si="58"/>
        <v>0</v>
      </c>
      <c r="AD238" s="197">
        <f t="shared" si="59"/>
        <v>0</v>
      </c>
    </row>
    <row r="239" spans="4:30" ht="14.1" customHeight="1">
      <c r="D239" s="195">
        <v>36</v>
      </c>
      <c r="E239" s="165">
        <f t="shared" si="48"/>
        <v>0</v>
      </c>
      <c r="F239" s="165">
        <f t="shared" si="49"/>
        <v>0</v>
      </c>
      <c r="G239" s="165">
        <f t="shared" si="50"/>
        <v>0</v>
      </c>
      <c r="H239" s="165">
        <f t="shared" si="51"/>
        <v>0</v>
      </c>
      <c r="I239" s="165">
        <f t="shared" si="52"/>
        <v>0</v>
      </c>
      <c r="J239" s="197">
        <f t="shared" si="53"/>
        <v>0</v>
      </c>
      <c r="X239" s="195">
        <v>36</v>
      </c>
      <c r="Y239" s="165">
        <f t="shared" si="54"/>
        <v>0</v>
      </c>
      <c r="Z239" s="165">
        <f t="shared" si="55"/>
        <v>0</v>
      </c>
      <c r="AA239" s="165">
        <f t="shared" si="56"/>
        <v>0</v>
      </c>
      <c r="AB239" s="165">
        <f t="shared" si="57"/>
        <v>0</v>
      </c>
      <c r="AC239" s="165">
        <f t="shared" si="58"/>
        <v>0</v>
      </c>
      <c r="AD239" s="197">
        <f t="shared" si="59"/>
        <v>0</v>
      </c>
    </row>
    <row r="240" spans="4:30" ht="14.1" customHeight="1">
      <c r="D240" s="195">
        <v>37</v>
      </c>
      <c r="E240" s="165">
        <f t="shared" si="48"/>
        <v>0</v>
      </c>
      <c r="F240" s="165">
        <f t="shared" si="49"/>
        <v>0</v>
      </c>
      <c r="G240" s="165">
        <f t="shared" si="50"/>
        <v>0</v>
      </c>
      <c r="H240" s="165">
        <f t="shared" si="51"/>
        <v>0</v>
      </c>
      <c r="I240" s="165">
        <f t="shared" si="52"/>
        <v>0</v>
      </c>
      <c r="J240" s="197">
        <f t="shared" si="53"/>
        <v>0</v>
      </c>
      <c r="X240" s="195">
        <v>37</v>
      </c>
      <c r="Y240" s="165">
        <f t="shared" si="54"/>
        <v>0</v>
      </c>
      <c r="Z240" s="165">
        <f t="shared" si="55"/>
        <v>0</v>
      </c>
      <c r="AA240" s="165">
        <f t="shared" si="56"/>
        <v>0</v>
      </c>
      <c r="AB240" s="165">
        <f t="shared" si="57"/>
        <v>0</v>
      </c>
      <c r="AC240" s="165">
        <f t="shared" si="58"/>
        <v>0</v>
      </c>
      <c r="AD240" s="197">
        <f t="shared" si="59"/>
        <v>0</v>
      </c>
    </row>
    <row r="241" spans="4:30" ht="14.1" customHeight="1">
      <c r="D241" s="195">
        <v>38</v>
      </c>
      <c r="E241" s="165">
        <f t="shared" si="48"/>
        <v>0</v>
      </c>
      <c r="F241" s="165">
        <f t="shared" si="49"/>
        <v>0</v>
      </c>
      <c r="G241" s="165">
        <f t="shared" si="50"/>
        <v>0</v>
      </c>
      <c r="H241" s="165">
        <f t="shared" si="51"/>
        <v>0</v>
      </c>
      <c r="I241" s="165">
        <f t="shared" si="52"/>
        <v>0</v>
      </c>
      <c r="J241" s="197">
        <f t="shared" si="53"/>
        <v>0</v>
      </c>
      <c r="X241" s="195">
        <v>38</v>
      </c>
      <c r="Y241" s="165">
        <f t="shared" si="54"/>
        <v>0</v>
      </c>
      <c r="Z241" s="165">
        <f t="shared" si="55"/>
        <v>0</v>
      </c>
      <c r="AA241" s="165">
        <f t="shared" si="56"/>
        <v>0</v>
      </c>
      <c r="AB241" s="165">
        <f t="shared" si="57"/>
        <v>0</v>
      </c>
      <c r="AC241" s="165">
        <f t="shared" si="58"/>
        <v>0</v>
      </c>
      <c r="AD241" s="197">
        <f t="shared" si="59"/>
        <v>0</v>
      </c>
    </row>
    <row r="242" spans="4:30" ht="14.1" customHeight="1">
      <c r="D242" s="195">
        <v>39</v>
      </c>
      <c r="E242" s="165">
        <f t="shared" si="48"/>
        <v>0</v>
      </c>
      <c r="F242" s="165">
        <f t="shared" si="49"/>
        <v>0</v>
      </c>
      <c r="G242" s="165">
        <f t="shared" si="50"/>
        <v>0</v>
      </c>
      <c r="H242" s="165">
        <f t="shared" si="51"/>
        <v>0</v>
      </c>
      <c r="I242" s="165">
        <f t="shared" si="52"/>
        <v>0</v>
      </c>
      <c r="J242" s="197">
        <f t="shared" si="53"/>
        <v>0</v>
      </c>
      <c r="X242" s="195">
        <v>39</v>
      </c>
      <c r="Y242" s="165">
        <f t="shared" si="54"/>
        <v>0</v>
      </c>
      <c r="Z242" s="165">
        <f t="shared" si="55"/>
        <v>0</v>
      </c>
      <c r="AA242" s="165">
        <f t="shared" si="56"/>
        <v>0</v>
      </c>
      <c r="AB242" s="165">
        <f t="shared" si="57"/>
        <v>0</v>
      </c>
      <c r="AC242" s="165">
        <f t="shared" si="58"/>
        <v>0</v>
      </c>
      <c r="AD242" s="197">
        <f t="shared" si="59"/>
        <v>0</v>
      </c>
    </row>
    <row r="243" spans="4:30" ht="14.1" customHeight="1" thickBot="1">
      <c r="D243" s="196">
        <v>40</v>
      </c>
      <c r="E243" s="198">
        <f t="shared" si="48"/>
        <v>0</v>
      </c>
      <c r="F243" s="198">
        <f t="shared" si="49"/>
        <v>0</v>
      </c>
      <c r="G243" s="198">
        <f t="shared" si="50"/>
        <v>0</v>
      </c>
      <c r="H243" s="198">
        <f t="shared" si="51"/>
        <v>0</v>
      </c>
      <c r="I243" s="198">
        <f t="shared" si="52"/>
        <v>0</v>
      </c>
      <c r="J243" s="199">
        <f t="shared" si="53"/>
        <v>0</v>
      </c>
      <c r="X243" s="196">
        <v>40</v>
      </c>
      <c r="Y243" s="198">
        <f t="shared" si="54"/>
        <v>0</v>
      </c>
      <c r="Z243" s="198">
        <f t="shared" si="55"/>
        <v>0</v>
      </c>
      <c r="AA243" s="198">
        <f t="shared" si="56"/>
        <v>0</v>
      </c>
      <c r="AB243" s="198">
        <f t="shared" si="57"/>
        <v>0</v>
      </c>
      <c r="AC243" s="198">
        <f t="shared" si="58"/>
        <v>0</v>
      </c>
      <c r="AD243" s="199">
        <f t="shared" si="59"/>
        <v>0</v>
      </c>
    </row>
    <row r="245" spans="4:30" ht="14.1" customHeight="1" thickBot="1">
      <c r="D245" s="2" t="s">
        <v>91</v>
      </c>
      <c r="X245" s="2" t="s">
        <v>91</v>
      </c>
    </row>
    <row r="246" spans="4:30" ht="14.1" customHeight="1">
      <c r="D246" s="2199"/>
      <c r="E246" s="2200" t="s">
        <v>56</v>
      </c>
      <c r="F246" s="2200"/>
      <c r="G246" s="2200" t="s">
        <v>83</v>
      </c>
      <c r="H246" s="2200"/>
      <c r="I246" s="2200" t="s">
        <v>78</v>
      </c>
      <c r="J246" s="2239"/>
      <c r="X246" s="2199"/>
      <c r="Y246" s="2200" t="s">
        <v>56</v>
      </c>
      <c r="Z246" s="2200"/>
      <c r="AA246" s="2200" t="s">
        <v>83</v>
      </c>
      <c r="AB246" s="2200"/>
      <c r="AC246" s="2200" t="s">
        <v>78</v>
      </c>
      <c r="AD246" s="2239"/>
    </row>
    <row r="247" spans="4:30" ht="14.1" customHeight="1">
      <c r="D247" s="2238"/>
      <c r="E247" s="21" t="s">
        <v>354</v>
      </c>
      <c r="F247" s="21" t="s">
        <v>355</v>
      </c>
      <c r="G247" s="21" t="s">
        <v>354</v>
      </c>
      <c r="H247" s="21" t="s">
        <v>355</v>
      </c>
      <c r="I247" s="21" t="s">
        <v>354</v>
      </c>
      <c r="J247" s="194" t="s">
        <v>355</v>
      </c>
      <c r="X247" s="2238"/>
      <c r="Y247" s="21" t="s">
        <v>354</v>
      </c>
      <c r="Z247" s="21" t="s">
        <v>355</v>
      </c>
      <c r="AA247" s="21" t="s">
        <v>354</v>
      </c>
      <c r="AB247" s="21" t="s">
        <v>355</v>
      </c>
      <c r="AC247" s="21" t="s">
        <v>354</v>
      </c>
      <c r="AD247" s="194" t="s">
        <v>355</v>
      </c>
    </row>
    <row r="248" spans="4:30" ht="14.1" customHeight="1">
      <c r="D248" s="195">
        <v>1</v>
      </c>
      <c r="E248" s="165">
        <f t="shared" ref="E248:E287" si="60">IF($E$34&lt;&gt;"As",0,IF($E$29&lt;&gt;"歩 道",0,SUMIF($E$35,D248,$E$33)))</f>
        <v>0</v>
      </c>
      <c r="F248" s="165">
        <f t="shared" ref="F248:F287" si="61">IF($E$34&lt;&gt;"As",0,IF($E$29&lt;&gt;"車 道",0,SUMIF($E$35,D248,$E$33)))</f>
        <v>0</v>
      </c>
      <c r="G248" s="165">
        <f t="shared" ref="G248:G287" si="62">IF($E$34&lt;&gt;"Co",0,IF($E$29&lt;&gt;"歩 道",0,SUMIF($E$35,D248,$E$33)))</f>
        <v>0</v>
      </c>
      <c r="H248" s="165">
        <f t="shared" ref="H248:H287" si="63">IF($E$34&lt;&gt;"Co",0,IF($E$29&lt;&gt;"車 道",0,SUMIF($E$35,D248,$E$33)))</f>
        <v>0</v>
      </c>
      <c r="I248" s="165">
        <f t="shared" ref="I248:I287" si="64">IF($E$29&lt;&gt;"歩 道",0,SUMIF($E$38,D248,$E$33))</f>
        <v>0</v>
      </c>
      <c r="J248" s="197">
        <f t="shared" ref="J248:J287" si="65">IF($E$29&lt;&gt;"車 道",0,SUMIF($E$38,D248,$E$33))</f>
        <v>0</v>
      </c>
      <c r="X248" s="195">
        <v>1</v>
      </c>
      <c r="Y248" s="165">
        <f t="shared" ref="Y248:Y287" si="66">IF($Y$34&lt;&gt;"As",0,IF($Y$29&lt;&gt;"歩 道",0,SUMIF($Y$35,X248,$Y$33)))</f>
        <v>0</v>
      </c>
      <c r="Z248" s="165">
        <f t="shared" ref="Z248:Z287" si="67">IF($Y$34&lt;&gt;"As",0,IF($Y$29&lt;&gt;"車 道",0,SUMIF($Y$35,X248,$Y$33)))</f>
        <v>0</v>
      </c>
      <c r="AA248" s="165">
        <f t="shared" ref="AA248:AA287" si="68">IF($Y$34&lt;&gt;"Co",0,IF($Y$29&lt;&gt;"歩 道",0,SUMIF($Y$35,X248,$Y$33)))</f>
        <v>0</v>
      </c>
      <c r="AB248" s="165">
        <f t="shared" ref="AB248:AB287" si="69">IF($Y$34&lt;&gt;"Co",0,IF($Y$29&lt;&gt;"車 道",0,SUMIF($Y$35,X248,$Y$33)))</f>
        <v>0</v>
      </c>
      <c r="AC248" s="165">
        <f t="shared" ref="AC248:AC287" si="70">IF($Y$29&lt;&gt;"歩 道",0,SUMIF($Y$38,X248,$Y$33))</f>
        <v>0</v>
      </c>
      <c r="AD248" s="197">
        <f t="shared" ref="AD248:AD287" si="71">IF($Y$29&lt;&gt;"車 道",0,SUMIF($Y$38,X248,$Y$33))</f>
        <v>0</v>
      </c>
    </row>
    <row r="249" spans="4:30" ht="14.1" customHeight="1">
      <c r="D249" s="195">
        <v>2</v>
      </c>
      <c r="E249" s="165">
        <f t="shared" si="60"/>
        <v>0</v>
      </c>
      <c r="F249" s="165">
        <f t="shared" si="61"/>
        <v>0</v>
      </c>
      <c r="G249" s="165">
        <f t="shared" si="62"/>
        <v>0</v>
      </c>
      <c r="H249" s="165">
        <f t="shared" si="63"/>
        <v>0</v>
      </c>
      <c r="I249" s="165">
        <f t="shared" si="64"/>
        <v>0</v>
      </c>
      <c r="J249" s="197">
        <f t="shared" si="65"/>
        <v>0</v>
      </c>
      <c r="X249" s="195">
        <v>2</v>
      </c>
      <c r="Y249" s="165">
        <f t="shared" si="66"/>
        <v>0</v>
      </c>
      <c r="Z249" s="165">
        <f t="shared" si="67"/>
        <v>0</v>
      </c>
      <c r="AA249" s="165">
        <f t="shared" si="68"/>
        <v>0</v>
      </c>
      <c r="AB249" s="165">
        <f t="shared" si="69"/>
        <v>0</v>
      </c>
      <c r="AC249" s="165">
        <f t="shared" si="70"/>
        <v>0</v>
      </c>
      <c r="AD249" s="197">
        <f t="shared" si="71"/>
        <v>0</v>
      </c>
    </row>
    <row r="250" spans="4:30" ht="14.1" customHeight="1">
      <c r="D250" s="195">
        <v>3</v>
      </c>
      <c r="E250" s="165">
        <f t="shared" si="60"/>
        <v>0</v>
      </c>
      <c r="F250" s="165">
        <f t="shared" si="61"/>
        <v>0</v>
      </c>
      <c r="G250" s="165">
        <f t="shared" si="62"/>
        <v>0</v>
      </c>
      <c r="H250" s="165">
        <f t="shared" si="63"/>
        <v>0</v>
      </c>
      <c r="I250" s="165">
        <f t="shared" si="64"/>
        <v>0</v>
      </c>
      <c r="J250" s="197">
        <f t="shared" si="65"/>
        <v>0</v>
      </c>
      <c r="X250" s="195">
        <v>3</v>
      </c>
      <c r="Y250" s="165">
        <f t="shared" si="66"/>
        <v>0</v>
      </c>
      <c r="Z250" s="165">
        <f t="shared" si="67"/>
        <v>0</v>
      </c>
      <c r="AA250" s="165">
        <f t="shared" si="68"/>
        <v>0</v>
      </c>
      <c r="AB250" s="165">
        <f t="shared" si="69"/>
        <v>0</v>
      </c>
      <c r="AC250" s="165">
        <f t="shared" si="70"/>
        <v>0</v>
      </c>
      <c r="AD250" s="197">
        <f t="shared" si="71"/>
        <v>0</v>
      </c>
    </row>
    <row r="251" spans="4:30" ht="14.1" customHeight="1">
      <c r="D251" s="195">
        <v>4</v>
      </c>
      <c r="E251" s="165">
        <f t="shared" si="60"/>
        <v>0</v>
      </c>
      <c r="F251" s="165">
        <f t="shared" si="61"/>
        <v>0</v>
      </c>
      <c r="G251" s="165">
        <f t="shared" si="62"/>
        <v>0</v>
      </c>
      <c r="H251" s="165">
        <f t="shared" si="63"/>
        <v>0</v>
      </c>
      <c r="I251" s="165">
        <f t="shared" si="64"/>
        <v>0</v>
      </c>
      <c r="J251" s="197">
        <f t="shared" si="65"/>
        <v>0</v>
      </c>
      <c r="X251" s="195">
        <v>4</v>
      </c>
      <c r="Y251" s="165">
        <f t="shared" si="66"/>
        <v>0</v>
      </c>
      <c r="Z251" s="165">
        <f t="shared" si="67"/>
        <v>0</v>
      </c>
      <c r="AA251" s="165">
        <f t="shared" si="68"/>
        <v>0</v>
      </c>
      <c r="AB251" s="165">
        <f t="shared" si="69"/>
        <v>0</v>
      </c>
      <c r="AC251" s="165">
        <f t="shared" si="70"/>
        <v>0</v>
      </c>
      <c r="AD251" s="197">
        <f t="shared" si="71"/>
        <v>0</v>
      </c>
    </row>
    <row r="252" spans="4:30" ht="14.1" customHeight="1">
      <c r="D252" s="195">
        <v>5</v>
      </c>
      <c r="E252" s="165">
        <f t="shared" si="60"/>
        <v>0</v>
      </c>
      <c r="F252" s="165">
        <f t="shared" si="61"/>
        <v>0</v>
      </c>
      <c r="G252" s="165">
        <f t="shared" si="62"/>
        <v>0</v>
      </c>
      <c r="H252" s="165">
        <f t="shared" si="63"/>
        <v>0</v>
      </c>
      <c r="I252" s="165">
        <f t="shared" si="64"/>
        <v>0</v>
      </c>
      <c r="J252" s="197">
        <f t="shared" si="65"/>
        <v>0</v>
      </c>
      <c r="X252" s="195">
        <v>5</v>
      </c>
      <c r="Y252" s="165">
        <f t="shared" si="66"/>
        <v>0</v>
      </c>
      <c r="Z252" s="165">
        <f t="shared" si="67"/>
        <v>0</v>
      </c>
      <c r="AA252" s="165">
        <f t="shared" si="68"/>
        <v>0</v>
      </c>
      <c r="AB252" s="165">
        <f t="shared" si="69"/>
        <v>0</v>
      </c>
      <c r="AC252" s="165">
        <f t="shared" si="70"/>
        <v>0</v>
      </c>
      <c r="AD252" s="197">
        <f t="shared" si="71"/>
        <v>0</v>
      </c>
    </row>
    <row r="253" spans="4:30" ht="14.1" customHeight="1">
      <c r="D253" s="195">
        <v>6</v>
      </c>
      <c r="E253" s="165">
        <f t="shared" si="60"/>
        <v>0</v>
      </c>
      <c r="F253" s="165">
        <f t="shared" si="61"/>
        <v>0</v>
      </c>
      <c r="G253" s="165">
        <f t="shared" si="62"/>
        <v>0</v>
      </c>
      <c r="H253" s="165">
        <f t="shared" si="63"/>
        <v>0</v>
      </c>
      <c r="I253" s="165">
        <f t="shared" si="64"/>
        <v>0</v>
      </c>
      <c r="J253" s="197">
        <f t="shared" si="65"/>
        <v>0</v>
      </c>
      <c r="X253" s="195">
        <v>6</v>
      </c>
      <c r="Y253" s="165">
        <f t="shared" si="66"/>
        <v>0</v>
      </c>
      <c r="Z253" s="165">
        <f t="shared" si="67"/>
        <v>0</v>
      </c>
      <c r="AA253" s="165">
        <f t="shared" si="68"/>
        <v>0</v>
      </c>
      <c r="AB253" s="165">
        <f t="shared" si="69"/>
        <v>0</v>
      </c>
      <c r="AC253" s="165">
        <f t="shared" si="70"/>
        <v>0</v>
      </c>
      <c r="AD253" s="197">
        <f t="shared" si="71"/>
        <v>0</v>
      </c>
    </row>
    <row r="254" spans="4:30" ht="14.1" customHeight="1">
      <c r="D254" s="195">
        <v>7</v>
      </c>
      <c r="E254" s="165">
        <f t="shared" si="60"/>
        <v>0</v>
      </c>
      <c r="F254" s="165">
        <f t="shared" si="61"/>
        <v>0</v>
      </c>
      <c r="G254" s="165">
        <f t="shared" si="62"/>
        <v>0</v>
      </c>
      <c r="H254" s="165">
        <f t="shared" si="63"/>
        <v>0</v>
      </c>
      <c r="I254" s="165">
        <f t="shared" si="64"/>
        <v>0</v>
      </c>
      <c r="J254" s="197">
        <f t="shared" si="65"/>
        <v>0</v>
      </c>
      <c r="X254" s="195">
        <v>7</v>
      </c>
      <c r="Y254" s="165">
        <f t="shared" si="66"/>
        <v>0</v>
      </c>
      <c r="Z254" s="165">
        <f t="shared" si="67"/>
        <v>0</v>
      </c>
      <c r="AA254" s="165">
        <f t="shared" si="68"/>
        <v>0</v>
      </c>
      <c r="AB254" s="165">
        <f t="shared" si="69"/>
        <v>0</v>
      </c>
      <c r="AC254" s="165">
        <f t="shared" si="70"/>
        <v>0</v>
      </c>
      <c r="AD254" s="197">
        <f t="shared" si="71"/>
        <v>0</v>
      </c>
    </row>
    <row r="255" spans="4:30" ht="14.1" customHeight="1">
      <c r="D255" s="195">
        <v>8</v>
      </c>
      <c r="E255" s="165">
        <f t="shared" si="60"/>
        <v>0</v>
      </c>
      <c r="F255" s="165">
        <f t="shared" si="61"/>
        <v>0</v>
      </c>
      <c r="G255" s="165">
        <f t="shared" si="62"/>
        <v>0</v>
      </c>
      <c r="H255" s="165">
        <f t="shared" si="63"/>
        <v>0</v>
      </c>
      <c r="I255" s="165">
        <f t="shared" si="64"/>
        <v>0</v>
      </c>
      <c r="J255" s="197">
        <f t="shared" si="65"/>
        <v>0</v>
      </c>
      <c r="X255" s="195">
        <v>8</v>
      </c>
      <c r="Y255" s="165">
        <f t="shared" si="66"/>
        <v>0</v>
      </c>
      <c r="Z255" s="165">
        <f t="shared" si="67"/>
        <v>0</v>
      </c>
      <c r="AA255" s="165">
        <f t="shared" si="68"/>
        <v>0</v>
      </c>
      <c r="AB255" s="165">
        <f t="shared" si="69"/>
        <v>0</v>
      </c>
      <c r="AC255" s="165">
        <f t="shared" si="70"/>
        <v>0</v>
      </c>
      <c r="AD255" s="197">
        <f t="shared" si="71"/>
        <v>0</v>
      </c>
    </row>
    <row r="256" spans="4:30" ht="14.1" customHeight="1">
      <c r="D256" s="195">
        <v>9</v>
      </c>
      <c r="E256" s="165">
        <f t="shared" si="60"/>
        <v>0</v>
      </c>
      <c r="F256" s="165">
        <f t="shared" si="61"/>
        <v>0</v>
      </c>
      <c r="G256" s="165">
        <f t="shared" si="62"/>
        <v>0</v>
      </c>
      <c r="H256" s="165">
        <f t="shared" si="63"/>
        <v>0</v>
      </c>
      <c r="I256" s="165">
        <f t="shared" si="64"/>
        <v>0</v>
      </c>
      <c r="J256" s="197">
        <f t="shared" si="65"/>
        <v>0</v>
      </c>
      <c r="X256" s="195">
        <v>9</v>
      </c>
      <c r="Y256" s="165">
        <f t="shared" si="66"/>
        <v>0</v>
      </c>
      <c r="Z256" s="165">
        <f t="shared" si="67"/>
        <v>0</v>
      </c>
      <c r="AA256" s="165">
        <f t="shared" si="68"/>
        <v>0</v>
      </c>
      <c r="AB256" s="165">
        <f t="shared" si="69"/>
        <v>0</v>
      </c>
      <c r="AC256" s="165">
        <f t="shared" si="70"/>
        <v>0</v>
      </c>
      <c r="AD256" s="197">
        <f t="shared" si="71"/>
        <v>0</v>
      </c>
    </row>
    <row r="257" spans="4:30" ht="14.1" customHeight="1">
      <c r="D257" s="195">
        <v>10</v>
      </c>
      <c r="E257" s="165">
        <f t="shared" si="60"/>
        <v>0</v>
      </c>
      <c r="F257" s="165">
        <f t="shared" si="61"/>
        <v>0</v>
      </c>
      <c r="G257" s="165">
        <f t="shared" si="62"/>
        <v>0</v>
      </c>
      <c r="H257" s="165">
        <f t="shared" si="63"/>
        <v>0</v>
      </c>
      <c r="I257" s="165">
        <f t="shared" si="64"/>
        <v>0</v>
      </c>
      <c r="J257" s="197">
        <f t="shared" si="65"/>
        <v>0</v>
      </c>
      <c r="X257" s="195">
        <v>10</v>
      </c>
      <c r="Y257" s="165">
        <f t="shared" si="66"/>
        <v>0</v>
      </c>
      <c r="Z257" s="165">
        <f t="shared" si="67"/>
        <v>0</v>
      </c>
      <c r="AA257" s="165">
        <f t="shared" si="68"/>
        <v>0</v>
      </c>
      <c r="AB257" s="165">
        <f t="shared" si="69"/>
        <v>0</v>
      </c>
      <c r="AC257" s="165">
        <f t="shared" si="70"/>
        <v>0</v>
      </c>
      <c r="AD257" s="197">
        <f t="shared" si="71"/>
        <v>0</v>
      </c>
    </row>
    <row r="258" spans="4:30" ht="14.1" customHeight="1">
      <c r="D258" s="195">
        <v>11</v>
      </c>
      <c r="E258" s="165">
        <f t="shared" si="60"/>
        <v>0</v>
      </c>
      <c r="F258" s="165">
        <f t="shared" si="61"/>
        <v>0</v>
      </c>
      <c r="G258" s="165">
        <f t="shared" si="62"/>
        <v>0</v>
      </c>
      <c r="H258" s="165">
        <f t="shared" si="63"/>
        <v>0</v>
      </c>
      <c r="I258" s="165">
        <f t="shared" si="64"/>
        <v>0</v>
      </c>
      <c r="J258" s="197">
        <f t="shared" si="65"/>
        <v>0</v>
      </c>
      <c r="X258" s="195">
        <v>11</v>
      </c>
      <c r="Y258" s="165">
        <f t="shared" si="66"/>
        <v>0</v>
      </c>
      <c r="Z258" s="165">
        <f t="shared" si="67"/>
        <v>0</v>
      </c>
      <c r="AA258" s="165">
        <f t="shared" si="68"/>
        <v>0</v>
      </c>
      <c r="AB258" s="165">
        <f t="shared" si="69"/>
        <v>0</v>
      </c>
      <c r="AC258" s="165">
        <f t="shared" si="70"/>
        <v>0</v>
      </c>
      <c r="AD258" s="197">
        <f t="shared" si="71"/>
        <v>0</v>
      </c>
    </row>
    <row r="259" spans="4:30" ht="14.1" customHeight="1">
      <c r="D259" s="195">
        <v>12</v>
      </c>
      <c r="E259" s="165">
        <f t="shared" si="60"/>
        <v>0</v>
      </c>
      <c r="F259" s="165">
        <f t="shared" si="61"/>
        <v>0</v>
      </c>
      <c r="G259" s="165">
        <f t="shared" si="62"/>
        <v>0</v>
      </c>
      <c r="H259" s="165">
        <f t="shared" si="63"/>
        <v>0</v>
      </c>
      <c r="I259" s="165">
        <f t="shared" si="64"/>
        <v>0</v>
      </c>
      <c r="J259" s="197">
        <f t="shared" si="65"/>
        <v>0</v>
      </c>
      <c r="X259" s="195">
        <v>12</v>
      </c>
      <c r="Y259" s="165">
        <f t="shared" si="66"/>
        <v>0</v>
      </c>
      <c r="Z259" s="165">
        <f t="shared" si="67"/>
        <v>0</v>
      </c>
      <c r="AA259" s="165">
        <f t="shared" si="68"/>
        <v>0</v>
      </c>
      <c r="AB259" s="165">
        <f t="shared" si="69"/>
        <v>0</v>
      </c>
      <c r="AC259" s="165">
        <f t="shared" si="70"/>
        <v>0</v>
      </c>
      <c r="AD259" s="197">
        <f t="shared" si="71"/>
        <v>0</v>
      </c>
    </row>
    <row r="260" spans="4:30" ht="14.1" customHeight="1">
      <c r="D260" s="195">
        <v>13</v>
      </c>
      <c r="E260" s="165">
        <f t="shared" si="60"/>
        <v>0</v>
      </c>
      <c r="F260" s="165">
        <f t="shared" si="61"/>
        <v>0</v>
      </c>
      <c r="G260" s="165">
        <f t="shared" si="62"/>
        <v>0</v>
      </c>
      <c r="H260" s="165">
        <f t="shared" si="63"/>
        <v>0</v>
      </c>
      <c r="I260" s="165">
        <f t="shared" si="64"/>
        <v>0</v>
      </c>
      <c r="J260" s="197">
        <f t="shared" si="65"/>
        <v>0</v>
      </c>
      <c r="X260" s="195">
        <v>13</v>
      </c>
      <c r="Y260" s="165">
        <f t="shared" si="66"/>
        <v>0</v>
      </c>
      <c r="Z260" s="165">
        <f t="shared" si="67"/>
        <v>0</v>
      </c>
      <c r="AA260" s="165">
        <f t="shared" si="68"/>
        <v>0</v>
      </c>
      <c r="AB260" s="165">
        <f t="shared" si="69"/>
        <v>0</v>
      </c>
      <c r="AC260" s="165">
        <f t="shared" si="70"/>
        <v>0</v>
      </c>
      <c r="AD260" s="197">
        <f t="shared" si="71"/>
        <v>0</v>
      </c>
    </row>
    <row r="261" spans="4:30" ht="14.1" customHeight="1">
      <c r="D261" s="195">
        <v>14</v>
      </c>
      <c r="E261" s="165">
        <f t="shared" si="60"/>
        <v>0</v>
      </c>
      <c r="F261" s="165">
        <f t="shared" si="61"/>
        <v>0</v>
      </c>
      <c r="G261" s="165">
        <f t="shared" si="62"/>
        <v>0</v>
      </c>
      <c r="H261" s="165">
        <f t="shared" si="63"/>
        <v>0</v>
      </c>
      <c r="I261" s="165">
        <f t="shared" si="64"/>
        <v>0</v>
      </c>
      <c r="J261" s="197">
        <f t="shared" si="65"/>
        <v>0</v>
      </c>
      <c r="X261" s="195">
        <v>14</v>
      </c>
      <c r="Y261" s="165">
        <f t="shared" si="66"/>
        <v>0</v>
      </c>
      <c r="Z261" s="165">
        <f t="shared" si="67"/>
        <v>0</v>
      </c>
      <c r="AA261" s="165">
        <f t="shared" si="68"/>
        <v>0</v>
      </c>
      <c r="AB261" s="165">
        <f t="shared" si="69"/>
        <v>0</v>
      </c>
      <c r="AC261" s="165">
        <f t="shared" si="70"/>
        <v>0</v>
      </c>
      <c r="AD261" s="197">
        <f t="shared" si="71"/>
        <v>0</v>
      </c>
    </row>
    <row r="262" spans="4:30" ht="14.1" customHeight="1">
      <c r="D262" s="195">
        <v>15</v>
      </c>
      <c r="E262" s="165">
        <f t="shared" si="60"/>
        <v>0</v>
      </c>
      <c r="F262" s="165">
        <f t="shared" si="61"/>
        <v>0</v>
      </c>
      <c r="G262" s="165">
        <f t="shared" si="62"/>
        <v>0</v>
      </c>
      <c r="H262" s="165">
        <f t="shared" si="63"/>
        <v>0</v>
      </c>
      <c r="I262" s="165">
        <f t="shared" si="64"/>
        <v>0</v>
      </c>
      <c r="J262" s="197">
        <f t="shared" si="65"/>
        <v>0</v>
      </c>
      <c r="X262" s="195">
        <v>15</v>
      </c>
      <c r="Y262" s="165">
        <f t="shared" si="66"/>
        <v>0</v>
      </c>
      <c r="Z262" s="165">
        <f t="shared" si="67"/>
        <v>0</v>
      </c>
      <c r="AA262" s="165">
        <f t="shared" si="68"/>
        <v>0</v>
      </c>
      <c r="AB262" s="165">
        <f t="shared" si="69"/>
        <v>0</v>
      </c>
      <c r="AC262" s="165">
        <f t="shared" si="70"/>
        <v>0</v>
      </c>
      <c r="AD262" s="197">
        <f t="shared" si="71"/>
        <v>0</v>
      </c>
    </row>
    <row r="263" spans="4:30" ht="14.1" customHeight="1">
      <c r="D263" s="195">
        <v>16</v>
      </c>
      <c r="E263" s="165">
        <f t="shared" si="60"/>
        <v>0</v>
      </c>
      <c r="F263" s="165">
        <f t="shared" si="61"/>
        <v>0</v>
      </c>
      <c r="G263" s="165">
        <f t="shared" si="62"/>
        <v>0</v>
      </c>
      <c r="H263" s="165">
        <f t="shared" si="63"/>
        <v>0</v>
      </c>
      <c r="I263" s="165">
        <f t="shared" si="64"/>
        <v>0</v>
      </c>
      <c r="J263" s="197">
        <f t="shared" si="65"/>
        <v>0</v>
      </c>
      <c r="X263" s="195">
        <v>16</v>
      </c>
      <c r="Y263" s="165">
        <f t="shared" si="66"/>
        <v>0</v>
      </c>
      <c r="Z263" s="165">
        <f t="shared" si="67"/>
        <v>0</v>
      </c>
      <c r="AA263" s="165">
        <f t="shared" si="68"/>
        <v>0</v>
      </c>
      <c r="AB263" s="165">
        <f t="shared" si="69"/>
        <v>0</v>
      </c>
      <c r="AC263" s="165">
        <f t="shared" si="70"/>
        <v>0</v>
      </c>
      <c r="AD263" s="197">
        <f t="shared" si="71"/>
        <v>0</v>
      </c>
    </row>
    <row r="264" spans="4:30" ht="14.1" customHeight="1">
      <c r="D264" s="195">
        <v>17</v>
      </c>
      <c r="E264" s="165">
        <f t="shared" si="60"/>
        <v>0</v>
      </c>
      <c r="F264" s="165">
        <f t="shared" si="61"/>
        <v>0</v>
      </c>
      <c r="G264" s="165">
        <f t="shared" si="62"/>
        <v>0</v>
      </c>
      <c r="H264" s="165">
        <f t="shared" si="63"/>
        <v>0</v>
      </c>
      <c r="I264" s="165">
        <f t="shared" si="64"/>
        <v>0</v>
      </c>
      <c r="J264" s="197">
        <f t="shared" si="65"/>
        <v>0</v>
      </c>
      <c r="X264" s="195">
        <v>17</v>
      </c>
      <c r="Y264" s="165">
        <f t="shared" si="66"/>
        <v>0</v>
      </c>
      <c r="Z264" s="165">
        <f t="shared" si="67"/>
        <v>0</v>
      </c>
      <c r="AA264" s="165">
        <f t="shared" si="68"/>
        <v>0</v>
      </c>
      <c r="AB264" s="165">
        <f t="shared" si="69"/>
        <v>0</v>
      </c>
      <c r="AC264" s="165">
        <f t="shared" si="70"/>
        <v>0</v>
      </c>
      <c r="AD264" s="197">
        <f t="shared" si="71"/>
        <v>0</v>
      </c>
    </row>
    <row r="265" spans="4:30" ht="14.1" customHeight="1">
      <c r="D265" s="195">
        <v>18</v>
      </c>
      <c r="E265" s="165">
        <f t="shared" si="60"/>
        <v>0</v>
      </c>
      <c r="F265" s="165">
        <f t="shared" si="61"/>
        <v>0</v>
      </c>
      <c r="G265" s="165">
        <f t="shared" si="62"/>
        <v>0</v>
      </c>
      <c r="H265" s="165">
        <f t="shared" si="63"/>
        <v>0</v>
      </c>
      <c r="I265" s="165">
        <f t="shared" si="64"/>
        <v>0</v>
      </c>
      <c r="J265" s="197">
        <f t="shared" si="65"/>
        <v>0</v>
      </c>
      <c r="X265" s="195">
        <v>18</v>
      </c>
      <c r="Y265" s="165">
        <f t="shared" si="66"/>
        <v>0</v>
      </c>
      <c r="Z265" s="165">
        <f t="shared" si="67"/>
        <v>0</v>
      </c>
      <c r="AA265" s="165">
        <f t="shared" si="68"/>
        <v>0</v>
      </c>
      <c r="AB265" s="165">
        <f t="shared" si="69"/>
        <v>0</v>
      </c>
      <c r="AC265" s="165">
        <f t="shared" si="70"/>
        <v>0</v>
      </c>
      <c r="AD265" s="197">
        <f t="shared" si="71"/>
        <v>0</v>
      </c>
    </row>
    <row r="266" spans="4:30" ht="14.1" customHeight="1">
      <c r="D266" s="195">
        <v>19</v>
      </c>
      <c r="E266" s="165">
        <f t="shared" si="60"/>
        <v>0</v>
      </c>
      <c r="F266" s="165">
        <f t="shared" si="61"/>
        <v>0</v>
      </c>
      <c r="G266" s="165">
        <f t="shared" si="62"/>
        <v>0</v>
      </c>
      <c r="H266" s="165">
        <f t="shared" si="63"/>
        <v>0</v>
      </c>
      <c r="I266" s="165">
        <f t="shared" si="64"/>
        <v>0</v>
      </c>
      <c r="J266" s="197">
        <f t="shared" si="65"/>
        <v>0</v>
      </c>
      <c r="X266" s="195">
        <v>19</v>
      </c>
      <c r="Y266" s="165">
        <f t="shared" si="66"/>
        <v>0</v>
      </c>
      <c r="Z266" s="165">
        <f t="shared" si="67"/>
        <v>0</v>
      </c>
      <c r="AA266" s="165">
        <f t="shared" si="68"/>
        <v>0</v>
      </c>
      <c r="AB266" s="165">
        <f t="shared" si="69"/>
        <v>0</v>
      </c>
      <c r="AC266" s="165">
        <f t="shared" si="70"/>
        <v>0</v>
      </c>
      <c r="AD266" s="197">
        <f t="shared" si="71"/>
        <v>0</v>
      </c>
    </row>
    <row r="267" spans="4:30" ht="14.1" customHeight="1">
      <c r="D267" s="195">
        <v>20</v>
      </c>
      <c r="E267" s="165">
        <f t="shared" si="60"/>
        <v>0</v>
      </c>
      <c r="F267" s="165">
        <f t="shared" si="61"/>
        <v>0</v>
      </c>
      <c r="G267" s="165">
        <f t="shared" si="62"/>
        <v>0</v>
      </c>
      <c r="H267" s="165">
        <f t="shared" si="63"/>
        <v>0</v>
      </c>
      <c r="I267" s="165">
        <f t="shared" si="64"/>
        <v>0</v>
      </c>
      <c r="J267" s="197">
        <f t="shared" si="65"/>
        <v>0</v>
      </c>
      <c r="X267" s="195">
        <v>20</v>
      </c>
      <c r="Y267" s="165">
        <f t="shared" si="66"/>
        <v>0</v>
      </c>
      <c r="Z267" s="165">
        <f t="shared" si="67"/>
        <v>0</v>
      </c>
      <c r="AA267" s="165">
        <f t="shared" si="68"/>
        <v>0</v>
      </c>
      <c r="AB267" s="165">
        <f t="shared" si="69"/>
        <v>0</v>
      </c>
      <c r="AC267" s="165">
        <f t="shared" si="70"/>
        <v>0</v>
      </c>
      <c r="AD267" s="197">
        <f t="shared" si="71"/>
        <v>0</v>
      </c>
    </row>
    <row r="268" spans="4:30" ht="14.1" customHeight="1">
      <c r="D268" s="195">
        <v>21</v>
      </c>
      <c r="E268" s="165">
        <f t="shared" si="60"/>
        <v>0</v>
      </c>
      <c r="F268" s="165">
        <f t="shared" si="61"/>
        <v>0</v>
      </c>
      <c r="G268" s="165">
        <f t="shared" si="62"/>
        <v>0</v>
      </c>
      <c r="H268" s="165">
        <f t="shared" si="63"/>
        <v>0</v>
      </c>
      <c r="I268" s="165">
        <f t="shared" si="64"/>
        <v>0</v>
      </c>
      <c r="J268" s="197">
        <f t="shared" si="65"/>
        <v>0</v>
      </c>
      <c r="X268" s="195">
        <v>21</v>
      </c>
      <c r="Y268" s="165">
        <f t="shared" si="66"/>
        <v>0</v>
      </c>
      <c r="Z268" s="165">
        <f t="shared" si="67"/>
        <v>0</v>
      </c>
      <c r="AA268" s="165">
        <f t="shared" si="68"/>
        <v>0</v>
      </c>
      <c r="AB268" s="165">
        <f t="shared" si="69"/>
        <v>0</v>
      </c>
      <c r="AC268" s="165">
        <f t="shared" si="70"/>
        <v>0</v>
      </c>
      <c r="AD268" s="197">
        <f t="shared" si="71"/>
        <v>0</v>
      </c>
    </row>
    <row r="269" spans="4:30" ht="14.1" customHeight="1">
      <c r="D269" s="195">
        <v>22</v>
      </c>
      <c r="E269" s="165">
        <f t="shared" si="60"/>
        <v>0</v>
      </c>
      <c r="F269" s="165">
        <f t="shared" si="61"/>
        <v>0</v>
      </c>
      <c r="G269" s="165">
        <f t="shared" si="62"/>
        <v>0</v>
      </c>
      <c r="H269" s="165">
        <f t="shared" si="63"/>
        <v>0</v>
      </c>
      <c r="I269" s="165">
        <f t="shared" si="64"/>
        <v>0</v>
      </c>
      <c r="J269" s="197">
        <f t="shared" si="65"/>
        <v>0</v>
      </c>
      <c r="X269" s="195">
        <v>22</v>
      </c>
      <c r="Y269" s="165">
        <f t="shared" si="66"/>
        <v>0</v>
      </c>
      <c r="Z269" s="165">
        <f t="shared" si="67"/>
        <v>0</v>
      </c>
      <c r="AA269" s="165">
        <f t="shared" si="68"/>
        <v>0</v>
      </c>
      <c r="AB269" s="165">
        <f t="shared" si="69"/>
        <v>0</v>
      </c>
      <c r="AC269" s="165">
        <f t="shared" si="70"/>
        <v>0</v>
      </c>
      <c r="AD269" s="197">
        <f t="shared" si="71"/>
        <v>0</v>
      </c>
    </row>
    <row r="270" spans="4:30" ht="14.1" customHeight="1">
      <c r="D270" s="195">
        <v>23</v>
      </c>
      <c r="E270" s="165">
        <f t="shared" si="60"/>
        <v>0</v>
      </c>
      <c r="F270" s="165">
        <f t="shared" si="61"/>
        <v>0</v>
      </c>
      <c r="G270" s="165">
        <f t="shared" si="62"/>
        <v>0</v>
      </c>
      <c r="H270" s="165">
        <f t="shared" si="63"/>
        <v>0</v>
      </c>
      <c r="I270" s="165">
        <f t="shared" si="64"/>
        <v>0</v>
      </c>
      <c r="J270" s="197">
        <f t="shared" si="65"/>
        <v>0</v>
      </c>
      <c r="X270" s="195">
        <v>23</v>
      </c>
      <c r="Y270" s="165">
        <f t="shared" si="66"/>
        <v>0</v>
      </c>
      <c r="Z270" s="165">
        <f t="shared" si="67"/>
        <v>0</v>
      </c>
      <c r="AA270" s="165">
        <f t="shared" si="68"/>
        <v>0</v>
      </c>
      <c r="AB270" s="165">
        <f t="shared" si="69"/>
        <v>0</v>
      </c>
      <c r="AC270" s="165">
        <f t="shared" si="70"/>
        <v>0</v>
      </c>
      <c r="AD270" s="197">
        <f t="shared" si="71"/>
        <v>0</v>
      </c>
    </row>
    <row r="271" spans="4:30" ht="14.1" customHeight="1">
      <c r="D271" s="195">
        <v>24</v>
      </c>
      <c r="E271" s="165">
        <f t="shared" si="60"/>
        <v>0</v>
      </c>
      <c r="F271" s="165">
        <f t="shared" si="61"/>
        <v>0</v>
      </c>
      <c r="G271" s="165">
        <f t="shared" si="62"/>
        <v>0</v>
      </c>
      <c r="H271" s="165">
        <f t="shared" si="63"/>
        <v>0</v>
      </c>
      <c r="I271" s="165">
        <f t="shared" si="64"/>
        <v>0</v>
      </c>
      <c r="J271" s="197">
        <f t="shared" si="65"/>
        <v>0</v>
      </c>
      <c r="X271" s="195">
        <v>24</v>
      </c>
      <c r="Y271" s="165">
        <f t="shared" si="66"/>
        <v>0</v>
      </c>
      <c r="Z271" s="165">
        <f t="shared" si="67"/>
        <v>0</v>
      </c>
      <c r="AA271" s="165">
        <f t="shared" si="68"/>
        <v>0</v>
      </c>
      <c r="AB271" s="165">
        <f t="shared" si="69"/>
        <v>0</v>
      </c>
      <c r="AC271" s="165">
        <f t="shared" si="70"/>
        <v>0</v>
      </c>
      <c r="AD271" s="197">
        <f t="shared" si="71"/>
        <v>0</v>
      </c>
    </row>
    <row r="272" spans="4:30" ht="14.1" customHeight="1">
      <c r="D272" s="195">
        <v>25</v>
      </c>
      <c r="E272" s="165">
        <f t="shared" si="60"/>
        <v>0</v>
      </c>
      <c r="F272" s="165">
        <f t="shared" si="61"/>
        <v>0</v>
      </c>
      <c r="G272" s="165">
        <f t="shared" si="62"/>
        <v>0</v>
      </c>
      <c r="H272" s="165">
        <f t="shared" si="63"/>
        <v>0</v>
      </c>
      <c r="I272" s="165">
        <f t="shared" si="64"/>
        <v>0</v>
      </c>
      <c r="J272" s="197">
        <f t="shared" si="65"/>
        <v>0</v>
      </c>
      <c r="X272" s="195">
        <v>25</v>
      </c>
      <c r="Y272" s="165">
        <f t="shared" si="66"/>
        <v>0</v>
      </c>
      <c r="Z272" s="165">
        <f t="shared" si="67"/>
        <v>0</v>
      </c>
      <c r="AA272" s="165">
        <f t="shared" si="68"/>
        <v>0</v>
      </c>
      <c r="AB272" s="165">
        <f t="shared" si="69"/>
        <v>0</v>
      </c>
      <c r="AC272" s="165">
        <f t="shared" si="70"/>
        <v>0</v>
      </c>
      <c r="AD272" s="197">
        <f t="shared" si="71"/>
        <v>0</v>
      </c>
    </row>
    <row r="273" spans="4:30" ht="14.1" customHeight="1">
      <c r="D273" s="195">
        <v>26</v>
      </c>
      <c r="E273" s="165">
        <f t="shared" si="60"/>
        <v>0</v>
      </c>
      <c r="F273" s="165">
        <f t="shared" si="61"/>
        <v>0</v>
      </c>
      <c r="G273" s="165">
        <f t="shared" si="62"/>
        <v>0</v>
      </c>
      <c r="H273" s="165">
        <f t="shared" si="63"/>
        <v>0</v>
      </c>
      <c r="I273" s="165">
        <f t="shared" si="64"/>
        <v>0</v>
      </c>
      <c r="J273" s="197">
        <f t="shared" si="65"/>
        <v>0</v>
      </c>
      <c r="X273" s="195">
        <v>26</v>
      </c>
      <c r="Y273" s="165">
        <f t="shared" si="66"/>
        <v>0</v>
      </c>
      <c r="Z273" s="165">
        <f t="shared" si="67"/>
        <v>0</v>
      </c>
      <c r="AA273" s="165">
        <f t="shared" si="68"/>
        <v>0</v>
      </c>
      <c r="AB273" s="165">
        <f t="shared" si="69"/>
        <v>0</v>
      </c>
      <c r="AC273" s="165">
        <f t="shared" si="70"/>
        <v>0</v>
      </c>
      <c r="AD273" s="197">
        <f t="shared" si="71"/>
        <v>0</v>
      </c>
    </row>
    <row r="274" spans="4:30" ht="14.1" customHeight="1">
      <c r="D274" s="195">
        <v>27</v>
      </c>
      <c r="E274" s="165">
        <f t="shared" si="60"/>
        <v>0</v>
      </c>
      <c r="F274" s="165">
        <f t="shared" si="61"/>
        <v>0</v>
      </c>
      <c r="G274" s="165">
        <f t="shared" si="62"/>
        <v>0</v>
      </c>
      <c r="H274" s="165">
        <f t="shared" si="63"/>
        <v>0</v>
      </c>
      <c r="I274" s="165">
        <f t="shared" si="64"/>
        <v>0</v>
      </c>
      <c r="J274" s="197">
        <f t="shared" si="65"/>
        <v>0</v>
      </c>
      <c r="X274" s="195">
        <v>27</v>
      </c>
      <c r="Y274" s="165">
        <f t="shared" si="66"/>
        <v>0</v>
      </c>
      <c r="Z274" s="165">
        <f t="shared" si="67"/>
        <v>0</v>
      </c>
      <c r="AA274" s="165">
        <f t="shared" si="68"/>
        <v>0</v>
      </c>
      <c r="AB274" s="165">
        <f t="shared" si="69"/>
        <v>0</v>
      </c>
      <c r="AC274" s="165">
        <f t="shared" si="70"/>
        <v>0</v>
      </c>
      <c r="AD274" s="197">
        <f t="shared" si="71"/>
        <v>0</v>
      </c>
    </row>
    <row r="275" spans="4:30" ht="14.1" customHeight="1">
      <c r="D275" s="195">
        <v>28</v>
      </c>
      <c r="E275" s="165">
        <f t="shared" si="60"/>
        <v>0</v>
      </c>
      <c r="F275" s="165">
        <f t="shared" si="61"/>
        <v>0</v>
      </c>
      <c r="G275" s="165">
        <f t="shared" si="62"/>
        <v>0</v>
      </c>
      <c r="H275" s="165">
        <f t="shared" si="63"/>
        <v>0</v>
      </c>
      <c r="I275" s="165">
        <f t="shared" si="64"/>
        <v>0</v>
      </c>
      <c r="J275" s="197">
        <f t="shared" si="65"/>
        <v>0</v>
      </c>
      <c r="X275" s="195">
        <v>28</v>
      </c>
      <c r="Y275" s="165">
        <f t="shared" si="66"/>
        <v>0</v>
      </c>
      <c r="Z275" s="165">
        <f t="shared" si="67"/>
        <v>0</v>
      </c>
      <c r="AA275" s="165">
        <f t="shared" si="68"/>
        <v>0</v>
      </c>
      <c r="AB275" s="165">
        <f t="shared" si="69"/>
        <v>0</v>
      </c>
      <c r="AC275" s="165">
        <f t="shared" si="70"/>
        <v>0</v>
      </c>
      <c r="AD275" s="197">
        <f t="shared" si="71"/>
        <v>0</v>
      </c>
    </row>
    <row r="276" spans="4:30" ht="14.1" customHeight="1">
      <c r="D276" s="195">
        <v>29</v>
      </c>
      <c r="E276" s="165">
        <f t="shared" si="60"/>
        <v>0</v>
      </c>
      <c r="F276" s="165">
        <f t="shared" si="61"/>
        <v>0</v>
      </c>
      <c r="G276" s="165">
        <f t="shared" si="62"/>
        <v>0</v>
      </c>
      <c r="H276" s="165">
        <f t="shared" si="63"/>
        <v>0</v>
      </c>
      <c r="I276" s="165">
        <f t="shared" si="64"/>
        <v>0</v>
      </c>
      <c r="J276" s="197">
        <f t="shared" si="65"/>
        <v>0</v>
      </c>
      <c r="X276" s="195">
        <v>29</v>
      </c>
      <c r="Y276" s="165">
        <f t="shared" si="66"/>
        <v>0</v>
      </c>
      <c r="Z276" s="165">
        <f t="shared" si="67"/>
        <v>0</v>
      </c>
      <c r="AA276" s="165">
        <f t="shared" si="68"/>
        <v>0</v>
      </c>
      <c r="AB276" s="165">
        <f t="shared" si="69"/>
        <v>0</v>
      </c>
      <c r="AC276" s="165">
        <f t="shared" si="70"/>
        <v>0</v>
      </c>
      <c r="AD276" s="197">
        <f t="shared" si="71"/>
        <v>0</v>
      </c>
    </row>
    <row r="277" spans="4:30" ht="14.1" customHeight="1">
      <c r="D277" s="195">
        <v>30</v>
      </c>
      <c r="E277" s="165">
        <f t="shared" si="60"/>
        <v>0</v>
      </c>
      <c r="F277" s="165">
        <f t="shared" si="61"/>
        <v>0</v>
      </c>
      <c r="G277" s="165">
        <f t="shared" si="62"/>
        <v>0</v>
      </c>
      <c r="H277" s="165">
        <f t="shared" si="63"/>
        <v>0</v>
      </c>
      <c r="I277" s="165">
        <f t="shared" si="64"/>
        <v>0</v>
      </c>
      <c r="J277" s="197">
        <f t="shared" si="65"/>
        <v>0</v>
      </c>
      <c r="X277" s="195">
        <v>30</v>
      </c>
      <c r="Y277" s="165">
        <f t="shared" si="66"/>
        <v>0</v>
      </c>
      <c r="Z277" s="165">
        <f t="shared" si="67"/>
        <v>0</v>
      </c>
      <c r="AA277" s="165">
        <f t="shared" si="68"/>
        <v>0</v>
      </c>
      <c r="AB277" s="165">
        <f t="shared" si="69"/>
        <v>0</v>
      </c>
      <c r="AC277" s="165">
        <f t="shared" si="70"/>
        <v>0</v>
      </c>
      <c r="AD277" s="197">
        <f t="shared" si="71"/>
        <v>0</v>
      </c>
    </row>
    <row r="278" spans="4:30" ht="14.1" customHeight="1">
      <c r="D278" s="195">
        <v>31</v>
      </c>
      <c r="E278" s="165">
        <f t="shared" si="60"/>
        <v>0</v>
      </c>
      <c r="F278" s="165">
        <f t="shared" si="61"/>
        <v>0</v>
      </c>
      <c r="G278" s="165">
        <f t="shared" si="62"/>
        <v>0</v>
      </c>
      <c r="H278" s="165">
        <f t="shared" si="63"/>
        <v>0</v>
      </c>
      <c r="I278" s="165">
        <f t="shared" si="64"/>
        <v>0</v>
      </c>
      <c r="J278" s="197">
        <f t="shared" si="65"/>
        <v>0</v>
      </c>
      <c r="X278" s="195">
        <v>31</v>
      </c>
      <c r="Y278" s="165">
        <f t="shared" si="66"/>
        <v>0</v>
      </c>
      <c r="Z278" s="165">
        <f t="shared" si="67"/>
        <v>0</v>
      </c>
      <c r="AA278" s="165">
        <f t="shared" si="68"/>
        <v>0</v>
      </c>
      <c r="AB278" s="165">
        <f t="shared" si="69"/>
        <v>0</v>
      </c>
      <c r="AC278" s="165">
        <f t="shared" si="70"/>
        <v>0</v>
      </c>
      <c r="AD278" s="197">
        <f t="shared" si="71"/>
        <v>0</v>
      </c>
    </row>
    <row r="279" spans="4:30" ht="14.1" customHeight="1">
      <c r="D279" s="195">
        <v>32</v>
      </c>
      <c r="E279" s="165">
        <f t="shared" si="60"/>
        <v>0</v>
      </c>
      <c r="F279" s="165">
        <f t="shared" si="61"/>
        <v>0</v>
      </c>
      <c r="G279" s="165">
        <f t="shared" si="62"/>
        <v>0</v>
      </c>
      <c r="H279" s="165">
        <f t="shared" si="63"/>
        <v>0</v>
      </c>
      <c r="I279" s="165">
        <f t="shared" si="64"/>
        <v>0</v>
      </c>
      <c r="J279" s="197">
        <f t="shared" si="65"/>
        <v>0</v>
      </c>
      <c r="X279" s="195">
        <v>32</v>
      </c>
      <c r="Y279" s="165">
        <f t="shared" si="66"/>
        <v>0</v>
      </c>
      <c r="Z279" s="165">
        <f t="shared" si="67"/>
        <v>0</v>
      </c>
      <c r="AA279" s="165">
        <f t="shared" si="68"/>
        <v>0</v>
      </c>
      <c r="AB279" s="165">
        <f t="shared" si="69"/>
        <v>0</v>
      </c>
      <c r="AC279" s="165">
        <f t="shared" si="70"/>
        <v>0</v>
      </c>
      <c r="AD279" s="197">
        <f t="shared" si="71"/>
        <v>0</v>
      </c>
    </row>
    <row r="280" spans="4:30" ht="14.1" customHeight="1">
      <c r="D280" s="195">
        <v>33</v>
      </c>
      <c r="E280" s="165">
        <f t="shared" si="60"/>
        <v>0</v>
      </c>
      <c r="F280" s="165">
        <f t="shared" si="61"/>
        <v>0</v>
      </c>
      <c r="G280" s="165">
        <f t="shared" si="62"/>
        <v>0</v>
      </c>
      <c r="H280" s="165">
        <f t="shared" si="63"/>
        <v>0</v>
      </c>
      <c r="I280" s="165">
        <f t="shared" si="64"/>
        <v>0</v>
      </c>
      <c r="J280" s="197">
        <f t="shared" si="65"/>
        <v>0</v>
      </c>
      <c r="X280" s="195">
        <v>33</v>
      </c>
      <c r="Y280" s="165">
        <f t="shared" si="66"/>
        <v>0</v>
      </c>
      <c r="Z280" s="165">
        <f t="shared" si="67"/>
        <v>0</v>
      </c>
      <c r="AA280" s="165">
        <f t="shared" si="68"/>
        <v>0</v>
      </c>
      <c r="AB280" s="165">
        <f t="shared" si="69"/>
        <v>0</v>
      </c>
      <c r="AC280" s="165">
        <f t="shared" si="70"/>
        <v>0</v>
      </c>
      <c r="AD280" s="197">
        <f t="shared" si="71"/>
        <v>0</v>
      </c>
    </row>
    <row r="281" spans="4:30" ht="14.1" customHeight="1">
      <c r="D281" s="195">
        <v>34</v>
      </c>
      <c r="E281" s="165">
        <f t="shared" si="60"/>
        <v>0</v>
      </c>
      <c r="F281" s="165">
        <f t="shared" si="61"/>
        <v>0</v>
      </c>
      <c r="G281" s="165">
        <f t="shared" si="62"/>
        <v>0</v>
      </c>
      <c r="H281" s="165">
        <f t="shared" si="63"/>
        <v>0</v>
      </c>
      <c r="I281" s="165">
        <f t="shared" si="64"/>
        <v>0</v>
      </c>
      <c r="J281" s="197">
        <f t="shared" si="65"/>
        <v>0</v>
      </c>
      <c r="X281" s="195">
        <v>34</v>
      </c>
      <c r="Y281" s="165">
        <f t="shared" si="66"/>
        <v>0</v>
      </c>
      <c r="Z281" s="165">
        <f t="shared" si="67"/>
        <v>0</v>
      </c>
      <c r="AA281" s="165">
        <f t="shared" si="68"/>
        <v>0</v>
      </c>
      <c r="AB281" s="165">
        <f t="shared" si="69"/>
        <v>0</v>
      </c>
      <c r="AC281" s="165">
        <f t="shared" si="70"/>
        <v>0</v>
      </c>
      <c r="AD281" s="197">
        <f t="shared" si="71"/>
        <v>0</v>
      </c>
    </row>
    <row r="282" spans="4:30" ht="14.1" customHeight="1">
      <c r="D282" s="195">
        <v>35</v>
      </c>
      <c r="E282" s="165">
        <f t="shared" si="60"/>
        <v>0</v>
      </c>
      <c r="F282" s="165">
        <f t="shared" si="61"/>
        <v>0</v>
      </c>
      <c r="G282" s="165">
        <f t="shared" si="62"/>
        <v>0</v>
      </c>
      <c r="H282" s="165">
        <f t="shared" si="63"/>
        <v>0</v>
      </c>
      <c r="I282" s="165">
        <f t="shared" si="64"/>
        <v>0</v>
      </c>
      <c r="J282" s="197">
        <f t="shared" si="65"/>
        <v>0</v>
      </c>
      <c r="X282" s="195">
        <v>35</v>
      </c>
      <c r="Y282" s="165">
        <f t="shared" si="66"/>
        <v>0</v>
      </c>
      <c r="Z282" s="165">
        <f t="shared" si="67"/>
        <v>0</v>
      </c>
      <c r="AA282" s="165">
        <f t="shared" si="68"/>
        <v>0</v>
      </c>
      <c r="AB282" s="165">
        <f t="shared" si="69"/>
        <v>0</v>
      </c>
      <c r="AC282" s="165">
        <f t="shared" si="70"/>
        <v>0</v>
      </c>
      <c r="AD282" s="197">
        <f t="shared" si="71"/>
        <v>0</v>
      </c>
    </row>
    <row r="283" spans="4:30" ht="14.1" customHeight="1">
      <c r="D283" s="195">
        <v>36</v>
      </c>
      <c r="E283" s="165">
        <f t="shared" si="60"/>
        <v>0</v>
      </c>
      <c r="F283" s="165">
        <f t="shared" si="61"/>
        <v>0</v>
      </c>
      <c r="G283" s="165">
        <f t="shared" si="62"/>
        <v>0</v>
      </c>
      <c r="H283" s="165">
        <f t="shared" si="63"/>
        <v>0</v>
      </c>
      <c r="I283" s="165">
        <f t="shared" si="64"/>
        <v>0</v>
      </c>
      <c r="J283" s="197">
        <f t="shared" si="65"/>
        <v>0</v>
      </c>
      <c r="X283" s="195">
        <v>36</v>
      </c>
      <c r="Y283" s="165">
        <f t="shared" si="66"/>
        <v>0</v>
      </c>
      <c r="Z283" s="165">
        <f t="shared" si="67"/>
        <v>0</v>
      </c>
      <c r="AA283" s="165">
        <f t="shared" si="68"/>
        <v>0</v>
      </c>
      <c r="AB283" s="165">
        <f t="shared" si="69"/>
        <v>0</v>
      </c>
      <c r="AC283" s="165">
        <f t="shared" si="70"/>
        <v>0</v>
      </c>
      <c r="AD283" s="197">
        <f t="shared" si="71"/>
        <v>0</v>
      </c>
    </row>
    <row r="284" spans="4:30" ht="14.1" customHeight="1">
      <c r="D284" s="195">
        <v>37</v>
      </c>
      <c r="E284" s="165">
        <f t="shared" si="60"/>
        <v>0</v>
      </c>
      <c r="F284" s="165">
        <f t="shared" si="61"/>
        <v>0</v>
      </c>
      <c r="G284" s="165">
        <f t="shared" si="62"/>
        <v>0</v>
      </c>
      <c r="H284" s="165">
        <f t="shared" si="63"/>
        <v>0</v>
      </c>
      <c r="I284" s="165">
        <f t="shared" si="64"/>
        <v>0</v>
      </c>
      <c r="J284" s="197">
        <f t="shared" si="65"/>
        <v>0</v>
      </c>
      <c r="X284" s="195">
        <v>37</v>
      </c>
      <c r="Y284" s="165">
        <f t="shared" si="66"/>
        <v>0</v>
      </c>
      <c r="Z284" s="165">
        <f t="shared" si="67"/>
        <v>0</v>
      </c>
      <c r="AA284" s="165">
        <f t="shared" si="68"/>
        <v>0</v>
      </c>
      <c r="AB284" s="165">
        <f t="shared" si="69"/>
        <v>0</v>
      </c>
      <c r="AC284" s="165">
        <f t="shared" si="70"/>
        <v>0</v>
      </c>
      <c r="AD284" s="197">
        <f t="shared" si="71"/>
        <v>0</v>
      </c>
    </row>
    <row r="285" spans="4:30" ht="14.1" customHeight="1">
      <c r="D285" s="195">
        <v>38</v>
      </c>
      <c r="E285" s="165">
        <f t="shared" si="60"/>
        <v>0</v>
      </c>
      <c r="F285" s="165">
        <f t="shared" si="61"/>
        <v>0</v>
      </c>
      <c r="G285" s="165">
        <f t="shared" si="62"/>
        <v>0</v>
      </c>
      <c r="H285" s="165">
        <f t="shared" si="63"/>
        <v>0</v>
      </c>
      <c r="I285" s="165">
        <f t="shared" si="64"/>
        <v>0</v>
      </c>
      <c r="J285" s="197">
        <f t="shared" si="65"/>
        <v>0</v>
      </c>
      <c r="X285" s="195">
        <v>38</v>
      </c>
      <c r="Y285" s="165">
        <f t="shared" si="66"/>
        <v>0</v>
      </c>
      <c r="Z285" s="165">
        <f t="shared" si="67"/>
        <v>0</v>
      </c>
      <c r="AA285" s="165">
        <f t="shared" si="68"/>
        <v>0</v>
      </c>
      <c r="AB285" s="165">
        <f t="shared" si="69"/>
        <v>0</v>
      </c>
      <c r="AC285" s="165">
        <f t="shared" si="70"/>
        <v>0</v>
      </c>
      <c r="AD285" s="197">
        <f t="shared" si="71"/>
        <v>0</v>
      </c>
    </row>
    <row r="286" spans="4:30" ht="14.1" customHeight="1">
      <c r="D286" s="195">
        <v>39</v>
      </c>
      <c r="E286" s="165">
        <f t="shared" si="60"/>
        <v>0</v>
      </c>
      <c r="F286" s="165">
        <f t="shared" si="61"/>
        <v>0</v>
      </c>
      <c r="G286" s="165">
        <f t="shared" si="62"/>
        <v>0</v>
      </c>
      <c r="H286" s="165">
        <f t="shared" si="63"/>
        <v>0</v>
      </c>
      <c r="I286" s="165">
        <f t="shared" si="64"/>
        <v>0</v>
      </c>
      <c r="J286" s="197">
        <f t="shared" si="65"/>
        <v>0</v>
      </c>
      <c r="X286" s="195">
        <v>39</v>
      </c>
      <c r="Y286" s="165">
        <f t="shared" si="66"/>
        <v>0</v>
      </c>
      <c r="Z286" s="165">
        <f t="shared" si="67"/>
        <v>0</v>
      </c>
      <c r="AA286" s="165">
        <f t="shared" si="68"/>
        <v>0</v>
      </c>
      <c r="AB286" s="165">
        <f t="shared" si="69"/>
        <v>0</v>
      </c>
      <c r="AC286" s="165">
        <f t="shared" si="70"/>
        <v>0</v>
      </c>
      <c r="AD286" s="197">
        <f t="shared" si="71"/>
        <v>0</v>
      </c>
    </row>
    <row r="287" spans="4:30" ht="14.1" customHeight="1" thickBot="1">
      <c r="D287" s="196">
        <v>40</v>
      </c>
      <c r="E287" s="198">
        <f t="shared" si="60"/>
        <v>0</v>
      </c>
      <c r="F287" s="198">
        <f t="shared" si="61"/>
        <v>0</v>
      </c>
      <c r="G287" s="198">
        <f t="shared" si="62"/>
        <v>0</v>
      </c>
      <c r="H287" s="198">
        <f t="shared" si="63"/>
        <v>0</v>
      </c>
      <c r="I287" s="198">
        <f t="shared" si="64"/>
        <v>0</v>
      </c>
      <c r="J287" s="199">
        <f t="shared" si="65"/>
        <v>0</v>
      </c>
      <c r="X287" s="196">
        <v>40</v>
      </c>
      <c r="Y287" s="198">
        <f t="shared" si="66"/>
        <v>0</v>
      </c>
      <c r="Z287" s="198">
        <f t="shared" si="67"/>
        <v>0</v>
      </c>
      <c r="AA287" s="198">
        <f t="shared" si="68"/>
        <v>0</v>
      </c>
      <c r="AB287" s="198">
        <f t="shared" si="69"/>
        <v>0</v>
      </c>
      <c r="AC287" s="198">
        <f t="shared" si="70"/>
        <v>0</v>
      </c>
      <c r="AD287" s="199">
        <f t="shared" si="71"/>
        <v>0</v>
      </c>
    </row>
    <row r="289" spans="4:30" ht="14.1" customHeight="1" thickBot="1">
      <c r="D289" s="2" t="s">
        <v>92</v>
      </c>
      <c r="X289" s="2" t="s">
        <v>92</v>
      </c>
    </row>
    <row r="290" spans="4:30" ht="14.1" customHeight="1">
      <c r="D290" s="2199"/>
      <c r="E290" s="2200" t="s">
        <v>56</v>
      </c>
      <c r="F290" s="2200"/>
      <c r="G290" s="2200" t="s">
        <v>83</v>
      </c>
      <c r="H290" s="2200"/>
      <c r="I290" s="2200" t="s">
        <v>78</v>
      </c>
      <c r="J290" s="2239"/>
      <c r="X290" s="2199"/>
      <c r="Y290" s="2200" t="s">
        <v>56</v>
      </c>
      <c r="Z290" s="2200"/>
      <c r="AA290" s="2200" t="s">
        <v>83</v>
      </c>
      <c r="AB290" s="2200"/>
      <c r="AC290" s="2200" t="s">
        <v>78</v>
      </c>
      <c r="AD290" s="2239"/>
    </row>
    <row r="291" spans="4:30" ht="14.1" customHeight="1">
      <c r="D291" s="2238"/>
      <c r="E291" s="21" t="s">
        <v>354</v>
      </c>
      <c r="F291" s="21" t="s">
        <v>355</v>
      </c>
      <c r="G291" s="21" t="s">
        <v>354</v>
      </c>
      <c r="H291" s="21" t="s">
        <v>355</v>
      </c>
      <c r="I291" s="21" t="s">
        <v>354</v>
      </c>
      <c r="J291" s="194" t="s">
        <v>355</v>
      </c>
      <c r="X291" s="2238"/>
      <c r="Y291" s="21" t="s">
        <v>354</v>
      </c>
      <c r="Z291" s="21" t="s">
        <v>355</v>
      </c>
      <c r="AA291" s="21" t="s">
        <v>354</v>
      </c>
      <c r="AB291" s="21" t="s">
        <v>355</v>
      </c>
      <c r="AC291" s="21" t="s">
        <v>354</v>
      </c>
      <c r="AD291" s="194" t="s">
        <v>355</v>
      </c>
    </row>
    <row r="292" spans="4:30" ht="14.1" customHeight="1">
      <c r="D292" s="195">
        <v>1</v>
      </c>
      <c r="E292" s="165">
        <f t="shared" ref="E292:E331" si="72">IF($H$34&lt;&gt;"As",0,IF($H$29&lt;&gt;"歩 道",0,SUMIF($H$35,D292,$H$33)))</f>
        <v>0</v>
      </c>
      <c r="F292" s="165">
        <f t="shared" ref="F292:F331" si="73">IF($H$34&lt;&gt;"As",0,IF($H$29&lt;&gt;"車 道",0,SUMIF($H$35,D292,$H$33)))</f>
        <v>0</v>
      </c>
      <c r="G292" s="165">
        <f t="shared" ref="G292:G331" si="74">IF($H$34&lt;&gt;"Co",0,IF($H$29&lt;&gt;"歩 道",0,SUMIF($H$35,D292,$H$33)))</f>
        <v>0</v>
      </c>
      <c r="H292" s="165">
        <f t="shared" ref="H292:H331" si="75">IF($H$34&lt;&gt;"Co",0,IF($H$29&lt;&gt;"車 道",0,SUMIF($H$35,D292,$H$33)))</f>
        <v>0</v>
      </c>
      <c r="I292" s="165">
        <f t="shared" ref="I292:I331" si="76">IF($H$29&lt;&gt;"歩 道",0,SUMIF($H$38,D292,$H$33))</f>
        <v>0</v>
      </c>
      <c r="J292" s="197">
        <f t="shared" ref="J292:J331" si="77">IF($H$29&lt;&gt;"車 道",0,SUMIF($H$38,D292,$H$33))</f>
        <v>0</v>
      </c>
      <c r="X292" s="195">
        <v>1</v>
      </c>
      <c r="Y292" s="165">
        <f t="shared" ref="Y292:Y331" si="78">IF($AB$34&lt;&gt;"As",0,IF($AB$29&lt;&gt;"歩 道",0,SUMIF($AB$35,X292,$AB$33)))</f>
        <v>0</v>
      </c>
      <c r="Z292" s="165">
        <f t="shared" ref="Z292:Z331" si="79">IF($AB$34&lt;&gt;"As",0,IF($AB$29&lt;&gt;"車 道",0,SUMIF($AB$35,X292,$AB$33)))</f>
        <v>0</v>
      </c>
      <c r="AA292" s="165">
        <f t="shared" ref="AA292:AA331" si="80">IF($AB$34&lt;&gt;"Co",0,IF($AB$29&lt;&gt;"歩 道",0,SUMIF($AB$35,X292,$AB$33)))</f>
        <v>0</v>
      </c>
      <c r="AB292" s="165">
        <f t="shared" ref="AB292:AB331" si="81">IF($AB$34&lt;&gt;"Co",0,IF($AB$29&lt;&gt;"車 道",0,SUMIF($AB$35,X292,$AB$33)))</f>
        <v>0</v>
      </c>
      <c r="AC292" s="165">
        <f t="shared" ref="AC292:AC331" si="82">IF($AB$29&lt;&gt;"歩 道",0,SUMIF($AB$38,X292,$AB$33))</f>
        <v>0</v>
      </c>
      <c r="AD292" s="197">
        <f t="shared" ref="AD292:AD331" si="83">IF($AB$29&lt;&gt;"車 道",0,SUMIF($AB$38,X292,$AB$33))</f>
        <v>0</v>
      </c>
    </row>
    <row r="293" spans="4:30" ht="14.1" customHeight="1">
      <c r="D293" s="195">
        <v>2</v>
      </c>
      <c r="E293" s="165">
        <f t="shared" si="72"/>
        <v>0</v>
      </c>
      <c r="F293" s="165">
        <f t="shared" si="73"/>
        <v>0</v>
      </c>
      <c r="G293" s="165">
        <f t="shared" si="74"/>
        <v>0</v>
      </c>
      <c r="H293" s="165">
        <f t="shared" si="75"/>
        <v>0</v>
      </c>
      <c r="I293" s="165">
        <f t="shared" si="76"/>
        <v>0</v>
      </c>
      <c r="J293" s="197">
        <f t="shared" si="77"/>
        <v>0</v>
      </c>
      <c r="X293" s="195">
        <v>2</v>
      </c>
      <c r="Y293" s="165">
        <f t="shared" si="78"/>
        <v>0</v>
      </c>
      <c r="Z293" s="165">
        <f t="shared" si="79"/>
        <v>0</v>
      </c>
      <c r="AA293" s="165">
        <f t="shared" si="80"/>
        <v>0</v>
      </c>
      <c r="AB293" s="165">
        <f t="shared" si="81"/>
        <v>0</v>
      </c>
      <c r="AC293" s="165">
        <f t="shared" si="82"/>
        <v>0</v>
      </c>
      <c r="AD293" s="197">
        <f t="shared" si="83"/>
        <v>0</v>
      </c>
    </row>
    <row r="294" spans="4:30" ht="14.1" customHeight="1">
      <c r="D294" s="195">
        <v>3</v>
      </c>
      <c r="E294" s="165">
        <f t="shared" si="72"/>
        <v>0</v>
      </c>
      <c r="F294" s="165">
        <f t="shared" si="73"/>
        <v>0</v>
      </c>
      <c r="G294" s="165">
        <f t="shared" si="74"/>
        <v>0</v>
      </c>
      <c r="H294" s="165">
        <f t="shared" si="75"/>
        <v>0</v>
      </c>
      <c r="I294" s="165">
        <f t="shared" si="76"/>
        <v>0</v>
      </c>
      <c r="J294" s="197">
        <f t="shared" si="77"/>
        <v>0</v>
      </c>
      <c r="X294" s="195">
        <v>3</v>
      </c>
      <c r="Y294" s="165">
        <f t="shared" si="78"/>
        <v>0</v>
      </c>
      <c r="Z294" s="165">
        <f t="shared" si="79"/>
        <v>0</v>
      </c>
      <c r="AA294" s="165">
        <f t="shared" si="80"/>
        <v>0</v>
      </c>
      <c r="AB294" s="165">
        <f t="shared" si="81"/>
        <v>0</v>
      </c>
      <c r="AC294" s="165">
        <f t="shared" si="82"/>
        <v>0</v>
      </c>
      <c r="AD294" s="197">
        <f t="shared" si="83"/>
        <v>0</v>
      </c>
    </row>
    <row r="295" spans="4:30" ht="14.1" customHeight="1">
      <c r="D295" s="195">
        <v>4</v>
      </c>
      <c r="E295" s="165">
        <f t="shared" si="72"/>
        <v>0</v>
      </c>
      <c r="F295" s="165">
        <f t="shared" si="73"/>
        <v>0</v>
      </c>
      <c r="G295" s="165">
        <f t="shared" si="74"/>
        <v>0</v>
      </c>
      <c r="H295" s="165">
        <f t="shared" si="75"/>
        <v>0</v>
      </c>
      <c r="I295" s="165">
        <f t="shared" si="76"/>
        <v>0</v>
      </c>
      <c r="J295" s="197">
        <f t="shared" si="77"/>
        <v>0</v>
      </c>
      <c r="X295" s="195">
        <v>4</v>
      </c>
      <c r="Y295" s="165">
        <f t="shared" si="78"/>
        <v>0</v>
      </c>
      <c r="Z295" s="165">
        <f t="shared" si="79"/>
        <v>0</v>
      </c>
      <c r="AA295" s="165">
        <f t="shared" si="80"/>
        <v>0</v>
      </c>
      <c r="AB295" s="165">
        <f t="shared" si="81"/>
        <v>0</v>
      </c>
      <c r="AC295" s="165">
        <f t="shared" si="82"/>
        <v>0</v>
      </c>
      <c r="AD295" s="197">
        <f t="shared" si="83"/>
        <v>0</v>
      </c>
    </row>
    <row r="296" spans="4:30" ht="14.1" customHeight="1">
      <c r="D296" s="195">
        <v>5</v>
      </c>
      <c r="E296" s="165">
        <f t="shared" si="72"/>
        <v>0</v>
      </c>
      <c r="F296" s="165">
        <f t="shared" si="73"/>
        <v>0</v>
      </c>
      <c r="G296" s="165">
        <f t="shared" si="74"/>
        <v>0</v>
      </c>
      <c r="H296" s="165">
        <f t="shared" si="75"/>
        <v>0</v>
      </c>
      <c r="I296" s="165">
        <f t="shared" si="76"/>
        <v>0</v>
      </c>
      <c r="J296" s="197">
        <f t="shared" si="77"/>
        <v>0</v>
      </c>
      <c r="X296" s="195">
        <v>5</v>
      </c>
      <c r="Y296" s="165">
        <f t="shared" si="78"/>
        <v>0</v>
      </c>
      <c r="Z296" s="165">
        <f t="shared" si="79"/>
        <v>0</v>
      </c>
      <c r="AA296" s="165">
        <f t="shared" si="80"/>
        <v>0</v>
      </c>
      <c r="AB296" s="165">
        <f t="shared" si="81"/>
        <v>0</v>
      </c>
      <c r="AC296" s="165">
        <f t="shared" si="82"/>
        <v>0</v>
      </c>
      <c r="AD296" s="197">
        <f t="shared" si="83"/>
        <v>0</v>
      </c>
    </row>
    <row r="297" spans="4:30" ht="14.1" customHeight="1">
      <c r="D297" s="195">
        <v>6</v>
      </c>
      <c r="E297" s="165">
        <f t="shared" si="72"/>
        <v>0</v>
      </c>
      <c r="F297" s="165">
        <f t="shared" si="73"/>
        <v>0</v>
      </c>
      <c r="G297" s="165">
        <f t="shared" si="74"/>
        <v>0</v>
      </c>
      <c r="H297" s="165">
        <f t="shared" si="75"/>
        <v>0</v>
      </c>
      <c r="I297" s="165">
        <f t="shared" si="76"/>
        <v>0</v>
      </c>
      <c r="J297" s="197">
        <f t="shared" si="77"/>
        <v>0</v>
      </c>
      <c r="X297" s="195">
        <v>6</v>
      </c>
      <c r="Y297" s="165">
        <f t="shared" si="78"/>
        <v>0</v>
      </c>
      <c r="Z297" s="165">
        <f t="shared" si="79"/>
        <v>0</v>
      </c>
      <c r="AA297" s="165">
        <f t="shared" si="80"/>
        <v>0</v>
      </c>
      <c r="AB297" s="165">
        <f t="shared" si="81"/>
        <v>0</v>
      </c>
      <c r="AC297" s="165">
        <f t="shared" si="82"/>
        <v>0</v>
      </c>
      <c r="AD297" s="197">
        <f t="shared" si="83"/>
        <v>0</v>
      </c>
    </row>
    <row r="298" spans="4:30" ht="14.1" customHeight="1">
      <c r="D298" s="195">
        <v>7</v>
      </c>
      <c r="E298" s="165">
        <f t="shared" si="72"/>
        <v>0</v>
      </c>
      <c r="F298" s="165">
        <f t="shared" si="73"/>
        <v>0</v>
      </c>
      <c r="G298" s="165">
        <f t="shared" si="74"/>
        <v>0</v>
      </c>
      <c r="H298" s="165">
        <f t="shared" si="75"/>
        <v>0</v>
      </c>
      <c r="I298" s="165">
        <f t="shared" si="76"/>
        <v>0</v>
      </c>
      <c r="J298" s="197">
        <f t="shared" si="77"/>
        <v>0</v>
      </c>
      <c r="X298" s="195">
        <v>7</v>
      </c>
      <c r="Y298" s="165">
        <f t="shared" si="78"/>
        <v>0</v>
      </c>
      <c r="Z298" s="165">
        <f t="shared" si="79"/>
        <v>0</v>
      </c>
      <c r="AA298" s="165">
        <f t="shared" si="80"/>
        <v>0</v>
      </c>
      <c r="AB298" s="165">
        <f t="shared" si="81"/>
        <v>0</v>
      </c>
      <c r="AC298" s="165">
        <f t="shared" si="82"/>
        <v>0</v>
      </c>
      <c r="AD298" s="197">
        <f t="shared" si="83"/>
        <v>0</v>
      </c>
    </row>
    <row r="299" spans="4:30" ht="14.1" customHeight="1">
      <c r="D299" s="195">
        <v>8</v>
      </c>
      <c r="E299" s="165">
        <f t="shared" si="72"/>
        <v>0</v>
      </c>
      <c r="F299" s="165">
        <f t="shared" si="73"/>
        <v>0</v>
      </c>
      <c r="G299" s="165">
        <f t="shared" si="74"/>
        <v>0</v>
      </c>
      <c r="H299" s="165">
        <f t="shared" si="75"/>
        <v>0</v>
      </c>
      <c r="I299" s="165">
        <f t="shared" si="76"/>
        <v>0</v>
      </c>
      <c r="J299" s="197">
        <f t="shared" si="77"/>
        <v>0</v>
      </c>
      <c r="X299" s="195">
        <v>8</v>
      </c>
      <c r="Y299" s="165">
        <f t="shared" si="78"/>
        <v>0</v>
      </c>
      <c r="Z299" s="165">
        <f t="shared" si="79"/>
        <v>0</v>
      </c>
      <c r="AA299" s="165">
        <f t="shared" si="80"/>
        <v>0</v>
      </c>
      <c r="AB299" s="165">
        <f t="shared" si="81"/>
        <v>0</v>
      </c>
      <c r="AC299" s="165">
        <f t="shared" si="82"/>
        <v>0</v>
      </c>
      <c r="AD299" s="197">
        <f t="shared" si="83"/>
        <v>0</v>
      </c>
    </row>
    <row r="300" spans="4:30" ht="14.1" customHeight="1">
      <c r="D300" s="195">
        <v>9</v>
      </c>
      <c r="E300" s="165">
        <f t="shared" si="72"/>
        <v>0</v>
      </c>
      <c r="F300" s="165">
        <f t="shared" si="73"/>
        <v>0</v>
      </c>
      <c r="G300" s="165">
        <f t="shared" si="74"/>
        <v>0</v>
      </c>
      <c r="H300" s="165">
        <f t="shared" si="75"/>
        <v>0</v>
      </c>
      <c r="I300" s="165">
        <f t="shared" si="76"/>
        <v>0</v>
      </c>
      <c r="J300" s="197">
        <f t="shared" si="77"/>
        <v>0</v>
      </c>
      <c r="X300" s="195">
        <v>9</v>
      </c>
      <c r="Y300" s="165">
        <f t="shared" si="78"/>
        <v>0</v>
      </c>
      <c r="Z300" s="165">
        <f t="shared" si="79"/>
        <v>0</v>
      </c>
      <c r="AA300" s="165">
        <f t="shared" si="80"/>
        <v>0</v>
      </c>
      <c r="AB300" s="165">
        <f t="shared" si="81"/>
        <v>0</v>
      </c>
      <c r="AC300" s="165">
        <f t="shared" si="82"/>
        <v>0</v>
      </c>
      <c r="AD300" s="197">
        <f t="shared" si="83"/>
        <v>0</v>
      </c>
    </row>
    <row r="301" spans="4:30" ht="14.1" customHeight="1">
      <c r="D301" s="195">
        <v>10</v>
      </c>
      <c r="E301" s="165">
        <f t="shared" si="72"/>
        <v>0</v>
      </c>
      <c r="F301" s="165">
        <f t="shared" si="73"/>
        <v>0</v>
      </c>
      <c r="G301" s="165">
        <f t="shared" si="74"/>
        <v>0</v>
      </c>
      <c r="H301" s="165">
        <f t="shared" si="75"/>
        <v>0</v>
      </c>
      <c r="I301" s="165">
        <f t="shared" si="76"/>
        <v>0</v>
      </c>
      <c r="J301" s="197">
        <f t="shared" si="77"/>
        <v>0</v>
      </c>
      <c r="X301" s="195">
        <v>10</v>
      </c>
      <c r="Y301" s="165">
        <f t="shared" si="78"/>
        <v>0</v>
      </c>
      <c r="Z301" s="165">
        <f t="shared" si="79"/>
        <v>0</v>
      </c>
      <c r="AA301" s="165">
        <f t="shared" si="80"/>
        <v>0</v>
      </c>
      <c r="AB301" s="165">
        <f t="shared" si="81"/>
        <v>0</v>
      </c>
      <c r="AC301" s="165">
        <f t="shared" si="82"/>
        <v>0</v>
      </c>
      <c r="AD301" s="197">
        <f t="shared" si="83"/>
        <v>0</v>
      </c>
    </row>
    <row r="302" spans="4:30" ht="14.1" customHeight="1">
      <c r="D302" s="195">
        <v>11</v>
      </c>
      <c r="E302" s="165">
        <f t="shared" si="72"/>
        <v>0</v>
      </c>
      <c r="F302" s="165">
        <f t="shared" si="73"/>
        <v>0</v>
      </c>
      <c r="G302" s="165">
        <f t="shared" si="74"/>
        <v>0</v>
      </c>
      <c r="H302" s="165">
        <f t="shared" si="75"/>
        <v>0</v>
      </c>
      <c r="I302" s="165">
        <f t="shared" si="76"/>
        <v>0</v>
      </c>
      <c r="J302" s="197">
        <f t="shared" si="77"/>
        <v>0</v>
      </c>
      <c r="X302" s="195">
        <v>11</v>
      </c>
      <c r="Y302" s="165">
        <f t="shared" si="78"/>
        <v>0</v>
      </c>
      <c r="Z302" s="165">
        <f t="shared" si="79"/>
        <v>0</v>
      </c>
      <c r="AA302" s="165">
        <f t="shared" si="80"/>
        <v>0</v>
      </c>
      <c r="AB302" s="165">
        <f t="shared" si="81"/>
        <v>0</v>
      </c>
      <c r="AC302" s="165">
        <f t="shared" si="82"/>
        <v>0</v>
      </c>
      <c r="AD302" s="197">
        <f t="shared" si="83"/>
        <v>0</v>
      </c>
    </row>
    <row r="303" spans="4:30" ht="14.1" customHeight="1">
      <c r="D303" s="195">
        <v>12</v>
      </c>
      <c r="E303" s="165">
        <f t="shared" si="72"/>
        <v>0</v>
      </c>
      <c r="F303" s="165">
        <f t="shared" si="73"/>
        <v>0</v>
      </c>
      <c r="G303" s="165">
        <f t="shared" si="74"/>
        <v>0</v>
      </c>
      <c r="H303" s="165">
        <f t="shared" si="75"/>
        <v>0</v>
      </c>
      <c r="I303" s="165">
        <f t="shared" si="76"/>
        <v>0</v>
      </c>
      <c r="J303" s="197">
        <f t="shared" si="77"/>
        <v>0</v>
      </c>
      <c r="X303" s="195">
        <v>12</v>
      </c>
      <c r="Y303" s="165">
        <f t="shared" si="78"/>
        <v>0</v>
      </c>
      <c r="Z303" s="165">
        <f t="shared" si="79"/>
        <v>0</v>
      </c>
      <c r="AA303" s="165">
        <f t="shared" si="80"/>
        <v>0</v>
      </c>
      <c r="AB303" s="165">
        <f t="shared" si="81"/>
        <v>0</v>
      </c>
      <c r="AC303" s="165">
        <f t="shared" si="82"/>
        <v>0</v>
      </c>
      <c r="AD303" s="197">
        <f t="shared" si="83"/>
        <v>0</v>
      </c>
    </row>
    <row r="304" spans="4:30" ht="14.1" customHeight="1">
      <c r="D304" s="195">
        <v>13</v>
      </c>
      <c r="E304" s="165">
        <f t="shared" si="72"/>
        <v>0</v>
      </c>
      <c r="F304" s="165">
        <f t="shared" si="73"/>
        <v>0</v>
      </c>
      <c r="G304" s="165">
        <f t="shared" si="74"/>
        <v>0</v>
      </c>
      <c r="H304" s="165">
        <f t="shared" si="75"/>
        <v>0</v>
      </c>
      <c r="I304" s="165">
        <f t="shared" si="76"/>
        <v>0</v>
      </c>
      <c r="J304" s="197">
        <f t="shared" si="77"/>
        <v>0</v>
      </c>
      <c r="X304" s="195">
        <v>13</v>
      </c>
      <c r="Y304" s="165">
        <f t="shared" si="78"/>
        <v>0</v>
      </c>
      <c r="Z304" s="165">
        <f t="shared" si="79"/>
        <v>0</v>
      </c>
      <c r="AA304" s="165">
        <f t="shared" si="80"/>
        <v>0</v>
      </c>
      <c r="AB304" s="165">
        <f t="shared" si="81"/>
        <v>0</v>
      </c>
      <c r="AC304" s="165">
        <f t="shared" si="82"/>
        <v>0</v>
      </c>
      <c r="AD304" s="197">
        <f t="shared" si="83"/>
        <v>0</v>
      </c>
    </row>
    <row r="305" spans="4:30" ht="14.1" customHeight="1">
      <c r="D305" s="195">
        <v>14</v>
      </c>
      <c r="E305" s="165">
        <f t="shared" si="72"/>
        <v>0</v>
      </c>
      <c r="F305" s="165">
        <f t="shared" si="73"/>
        <v>0</v>
      </c>
      <c r="G305" s="165">
        <f t="shared" si="74"/>
        <v>0</v>
      </c>
      <c r="H305" s="165">
        <f t="shared" si="75"/>
        <v>0</v>
      </c>
      <c r="I305" s="165">
        <f t="shared" si="76"/>
        <v>0</v>
      </c>
      <c r="J305" s="197">
        <f t="shared" si="77"/>
        <v>0</v>
      </c>
      <c r="X305" s="195">
        <v>14</v>
      </c>
      <c r="Y305" s="165">
        <f t="shared" si="78"/>
        <v>0</v>
      </c>
      <c r="Z305" s="165">
        <f t="shared" si="79"/>
        <v>0</v>
      </c>
      <c r="AA305" s="165">
        <f t="shared" si="80"/>
        <v>0</v>
      </c>
      <c r="AB305" s="165">
        <f t="shared" si="81"/>
        <v>0</v>
      </c>
      <c r="AC305" s="165">
        <f t="shared" si="82"/>
        <v>0</v>
      </c>
      <c r="AD305" s="197">
        <f t="shared" si="83"/>
        <v>0</v>
      </c>
    </row>
    <row r="306" spans="4:30" ht="14.1" customHeight="1">
      <c r="D306" s="195">
        <v>15</v>
      </c>
      <c r="E306" s="165">
        <f t="shared" si="72"/>
        <v>0</v>
      </c>
      <c r="F306" s="165">
        <f t="shared" si="73"/>
        <v>0</v>
      </c>
      <c r="G306" s="165">
        <f t="shared" si="74"/>
        <v>0</v>
      </c>
      <c r="H306" s="165">
        <f t="shared" si="75"/>
        <v>0</v>
      </c>
      <c r="I306" s="165">
        <f t="shared" si="76"/>
        <v>0</v>
      </c>
      <c r="J306" s="197">
        <f t="shared" si="77"/>
        <v>0</v>
      </c>
      <c r="X306" s="195">
        <v>15</v>
      </c>
      <c r="Y306" s="165">
        <f t="shared" si="78"/>
        <v>0</v>
      </c>
      <c r="Z306" s="165">
        <f t="shared" si="79"/>
        <v>0</v>
      </c>
      <c r="AA306" s="165">
        <f t="shared" si="80"/>
        <v>0</v>
      </c>
      <c r="AB306" s="165">
        <f t="shared" si="81"/>
        <v>0</v>
      </c>
      <c r="AC306" s="165">
        <f t="shared" si="82"/>
        <v>0</v>
      </c>
      <c r="AD306" s="197">
        <f t="shared" si="83"/>
        <v>0</v>
      </c>
    </row>
    <row r="307" spans="4:30" ht="14.1" customHeight="1">
      <c r="D307" s="195">
        <v>16</v>
      </c>
      <c r="E307" s="165">
        <f t="shared" si="72"/>
        <v>0</v>
      </c>
      <c r="F307" s="165">
        <f t="shared" si="73"/>
        <v>0</v>
      </c>
      <c r="G307" s="165">
        <f t="shared" si="74"/>
        <v>0</v>
      </c>
      <c r="H307" s="165">
        <f t="shared" si="75"/>
        <v>0</v>
      </c>
      <c r="I307" s="165">
        <f t="shared" si="76"/>
        <v>0</v>
      </c>
      <c r="J307" s="197">
        <f t="shared" si="77"/>
        <v>0</v>
      </c>
      <c r="X307" s="195">
        <v>16</v>
      </c>
      <c r="Y307" s="165">
        <f t="shared" si="78"/>
        <v>0</v>
      </c>
      <c r="Z307" s="165">
        <f t="shared" si="79"/>
        <v>0</v>
      </c>
      <c r="AA307" s="165">
        <f t="shared" si="80"/>
        <v>0</v>
      </c>
      <c r="AB307" s="165">
        <f t="shared" si="81"/>
        <v>0</v>
      </c>
      <c r="AC307" s="165">
        <f t="shared" si="82"/>
        <v>0</v>
      </c>
      <c r="AD307" s="197">
        <f t="shared" si="83"/>
        <v>0</v>
      </c>
    </row>
    <row r="308" spans="4:30" ht="14.1" customHeight="1">
      <c r="D308" s="195">
        <v>17</v>
      </c>
      <c r="E308" s="165">
        <f t="shared" si="72"/>
        <v>0</v>
      </c>
      <c r="F308" s="165">
        <f t="shared" si="73"/>
        <v>0</v>
      </c>
      <c r="G308" s="165">
        <f t="shared" si="74"/>
        <v>0</v>
      </c>
      <c r="H308" s="165">
        <f t="shared" si="75"/>
        <v>0</v>
      </c>
      <c r="I308" s="165">
        <f t="shared" si="76"/>
        <v>0</v>
      </c>
      <c r="J308" s="197">
        <f t="shared" si="77"/>
        <v>0</v>
      </c>
      <c r="X308" s="195">
        <v>17</v>
      </c>
      <c r="Y308" s="165">
        <f t="shared" si="78"/>
        <v>0</v>
      </c>
      <c r="Z308" s="165">
        <f t="shared" si="79"/>
        <v>0</v>
      </c>
      <c r="AA308" s="165">
        <f t="shared" si="80"/>
        <v>0</v>
      </c>
      <c r="AB308" s="165">
        <f t="shared" si="81"/>
        <v>0</v>
      </c>
      <c r="AC308" s="165">
        <f t="shared" si="82"/>
        <v>0</v>
      </c>
      <c r="AD308" s="197">
        <f t="shared" si="83"/>
        <v>0</v>
      </c>
    </row>
    <row r="309" spans="4:30" ht="14.1" customHeight="1">
      <c r="D309" s="195">
        <v>18</v>
      </c>
      <c r="E309" s="165">
        <f t="shared" si="72"/>
        <v>0</v>
      </c>
      <c r="F309" s="165">
        <f t="shared" si="73"/>
        <v>0</v>
      </c>
      <c r="G309" s="165">
        <f t="shared" si="74"/>
        <v>0</v>
      </c>
      <c r="H309" s="165">
        <f t="shared" si="75"/>
        <v>0</v>
      </c>
      <c r="I309" s="165">
        <f t="shared" si="76"/>
        <v>0</v>
      </c>
      <c r="J309" s="197">
        <f t="shared" si="77"/>
        <v>0</v>
      </c>
      <c r="X309" s="195">
        <v>18</v>
      </c>
      <c r="Y309" s="165">
        <f t="shared" si="78"/>
        <v>0</v>
      </c>
      <c r="Z309" s="165">
        <f t="shared" si="79"/>
        <v>0</v>
      </c>
      <c r="AA309" s="165">
        <f t="shared" si="80"/>
        <v>0</v>
      </c>
      <c r="AB309" s="165">
        <f t="shared" si="81"/>
        <v>0</v>
      </c>
      <c r="AC309" s="165">
        <f t="shared" si="82"/>
        <v>0</v>
      </c>
      <c r="AD309" s="197">
        <f t="shared" si="83"/>
        <v>0</v>
      </c>
    </row>
    <row r="310" spans="4:30" ht="14.1" customHeight="1">
      <c r="D310" s="195">
        <v>19</v>
      </c>
      <c r="E310" s="165">
        <f t="shared" si="72"/>
        <v>0</v>
      </c>
      <c r="F310" s="165">
        <f t="shared" si="73"/>
        <v>0</v>
      </c>
      <c r="G310" s="165">
        <f t="shared" si="74"/>
        <v>0</v>
      </c>
      <c r="H310" s="165">
        <f t="shared" si="75"/>
        <v>0</v>
      </c>
      <c r="I310" s="165">
        <f t="shared" si="76"/>
        <v>0</v>
      </c>
      <c r="J310" s="197">
        <f t="shared" si="77"/>
        <v>0</v>
      </c>
      <c r="X310" s="195">
        <v>19</v>
      </c>
      <c r="Y310" s="165">
        <f t="shared" si="78"/>
        <v>0</v>
      </c>
      <c r="Z310" s="165">
        <f t="shared" si="79"/>
        <v>0</v>
      </c>
      <c r="AA310" s="165">
        <f t="shared" si="80"/>
        <v>0</v>
      </c>
      <c r="AB310" s="165">
        <f t="shared" si="81"/>
        <v>0</v>
      </c>
      <c r="AC310" s="165">
        <f t="shared" si="82"/>
        <v>0</v>
      </c>
      <c r="AD310" s="197">
        <f t="shared" si="83"/>
        <v>0</v>
      </c>
    </row>
    <row r="311" spans="4:30" ht="14.1" customHeight="1">
      <c r="D311" s="195">
        <v>20</v>
      </c>
      <c r="E311" s="165">
        <f t="shared" si="72"/>
        <v>0</v>
      </c>
      <c r="F311" s="165">
        <f t="shared" si="73"/>
        <v>0</v>
      </c>
      <c r="G311" s="165">
        <f t="shared" si="74"/>
        <v>0</v>
      </c>
      <c r="H311" s="165">
        <f t="shared" si="75"/>
        <v>0</v>
      </c>
      <c r="I311" s="165">
        <f t="shared" si="76"/>
        <v>0</v>
      </c>
      <c r="J311" s="197">
        <f t="shared" si="77"/>
        <v>0</v>
      </c>
      <c r="X311" s="195">
        <v>20</v>
      </c>
      <c r="Y311" s="165">
        <f t="shared" si="78"/>
        <v>0</v>
      </c>
      <c r="Z311" s="165">
        <f t="shared" si="79"/>
        <v>0</v>
      </c>
      <c r="AA311" s="165">
        <f t="shared" si="80"/>
        <v>0</v>
      </c>
      <c r="AB311" s="165">
        <f t="shared" si="81"/>
        <v>0</v>
      </c>
      <c r="AC311" s="165">
        <f t="shared" si="82"/>
        <v>0</v>
      </c>
      <c r="AD311" s="197">
        <f t="shared" si="83"/>
        <v>0</v>
      </c>
    </row>
    <row r="312" spans="4:30" ht="14.1" customHeight="1">
      <c r="D312" s="195">
        <v>21</v>
      </c>
      <c r="E312" s="165">
        <f t="shared" si="72"/>
        <v>0</v>
      </c>
      <c r="F312" s="165">
        <f t="shared" si="73"/>
        <v>0</v>
      </c>
      <c r="G312" s="165">
        <f t="shared" si="74"/>
        <v>0</v>
      </c>
      <c r="H312" s="165">
        <f t="shared" si="75"/>
        <v>0</v>
      </c>
      <c r="I312" s="165">
        <f t="shared" si="76"/>
        <v>0</v>
      </c>
      <c r="J312" s="197">
        <f t="shared" si="77"/>
        <v>0</v>
      </c>
      <c r="X312" s="195">
        <v>21</v>
      </c>
      <c r="Y312" s="165">
        <f t="shared" si="78"/>
        <v>0</v>
      </c>
      <c r="Z312" s="165">
        <f t="shared" si="79"/>
        <v>0</v>
      </c>
      <c r="AA312" s="165">
        <f t="shared" si="80"/>
        <v>0</v>
      </c>
      <c r="AB312" s="165">
        <f t="shared" si="81"/>
        <v>0</v>
      </c>
      <c r="AC312" s="165">
        <f t="shared" si="82"/>
        <v>0</v>
      </c>
      <c r="AD312" s="197">
        <f t="shared" si="83"/>
        <v>0</v>
      </c>
    </row>
    <row r="313" spans="4:30" ht="14.1" customHeight="1">
      <c r="D313" s="195">
        <v>22</v>
      </c>
      <c r="E313" s="165">
        <f t="shared" si="72"/>
        <v>0</v>
      </c>
      <c r="F313" s="165">
        <f t="shared" si="73"/>
        <v>0</v>
      </c>
      <c r="G313" s="165">
        <f t="shared" si="74"/>
        <v>0</v>
      </c>
      <c r="H313" s="165">
        <f t="shared" si="75"/>
        <v>0</v>
      </c>
      <c r="I313" s="165">
        <f t="shared" si="76"/>
        <v>0</v>
      </c>
      <c r="J313" s="197">
        <f t="shared" si="77"/>
        <v>0</v>
      </c>
      <c r="X313" s="195">
        <v>22</v>
      </c>
      <c r="Y313" s="165">
        <f t="shared" si="78"/>
        <v>0</v>
      </c>
      <c r="Z313" s="165">
        <f t="shared" si="79"/>
        <v>0</v>
      </c>
      <c r="AA313" s="165">
        <f t="shared" si="80"/>
        <v>0</v>
      </c>
      <c r="AB313" s="165">
        <f t="shared" si="81"/>
        <v>0</v>
      </c>
      <c r="AC313" s="165">
        <f t="shared" si="82"/>
        <v>0</v>
      </c>
      <c r="AD313" s="197">
        <f t="shared" si="83"/>
        <v>0</v>
      </c>
    </row>
    <row r="314" spans="4:30" ht="14.1" customHeight="1">
      <c r="D314" s="195">
        <v>23</v>
      </c>
      <c r="E314" s="165">
        <f t="shared" si="72"/>
        <v>0</v>
      </c>
      <c r="F314" s="165">
        <f t="shared" si="73"/>
        <v>0</v>
      </c>
      <c r="G314" s="165">
        <f t="shared" si="74"/>
        <v>0</v>
      </c>
      <c r="H314" s="165">
        <f t="shared" si="75"/>
        <v>0</v>
      </c>
      <c r="I314" s="165">
        <f t="shared" si="76"/>
        <v>0</v>
      </c>
      <c r="J314" s="197">
        <f t="shared" si="77"/>
        <v>0</v>
      </c>
      <c r="X314" s="195">
        <v>23</v>
      </c>
      <c r="Y314" s="165">
        <f t="shared" si="78"/>
        <v>0</v>
      </c>
      <c r="Z314" s="165">
        <f t="shared" si="79"/>
        <v>0</v>
      </c>
      <c r="AA314" s="165">
        <f t="shared" si="80"/>
        <v>0</v>
      </c>
      <c r="AB314" s="165">
        <f t="shared" si="81"/>
        <v>0</v>
      </c>
      <c r="AC314" s="165">
        <f t="shared" si="82"/>
        <v>0</v>
      </c>
      <c r="AD314" s="197">
        <f t="shared" si="83"/>
        <v>0</v>
      </c>
    </row>
    <row r="315" spans="4:30" ht="14.1" customHeight="1">
      <c r="D315" s="195">
        <v>24</v>
      </c>
      <c r="E315" s="165">
        <f t="shared" si="72"/>
        <v>0</v>
      </c>
      <c r="F315" s="165">
        <f t="shared" si="73"/>
        <v>0</v>
      </c>
      <c r="G315" s="165">
        <f t="shared" si="74"/>
        <v>0</v>
      </c>
      <c r="H315" s="165">
        <f t="shared" si="75"/>
        <v>0</v>
      </c>
      <c r="I315" s="165">
        <f t="shared" si="76"/>
        <v>0</v>
      </c>
      <c r="J315" s="197">
        <f t="shared" si="77"/>
        <v>0</v>
      </c>
      <c r="X315" s="195">
        <v>24</v>
      </c>
      <c r="Y315" s="165">
        <f t="shared" si="78"/>
        <v>0</v>
      </c>
      <c r="Z315" s="165">
        <f t="shared" si="79"/>
        <v>0</v>
      </c>
      <c r="AA315" s="165">
        <f t="shared" si="80"/>
        <v>0</v>
      </c>
      <c r="AB315" s="165">
        <f t="shared" si="81"/>
        <v>0</v>
      </c>
      <c r="AC315" s="165">
        <f t="shared" si="82"/>
        <v>0</v>
      </c>
      <c r="AD315" s="197">
        <f t="shared" si="83"/>
        <v>0</v>
      </c>
    </row>
    <row r="316" spans="4:30" ht="14.1" customHeight="1">
      <c r="D316" s="195">
        <v>25</v>
      </c>
      <c r="E316" s="165">
        <f t="shared" si="72"/>
        <v>0</v>
      </c>
      <c r="F316" s="165">
        <f t="shared" si="73"/>
        <v>0</v>
      </c>
      <c r="G316" s="165">
        <f t="shared" si="74"/>
        <v>0</v>
      </c>
      <c r="H316" s="165">
        <f t="shared" si="75"/>
        <v>0</v>
      </c>
      <c r="I316" s="165">
        <f t="shared" si="76"/>
        <v>0</v>
      </c>
      <c r="J316" s="197">
        <f t="shared" si="77"/>
        <v>0</v>
      </c>
      <c r="X316" s="195">
        <v>25</v>
      </c>
      <c r="Y316" s="165">
        <f t="shared" si="78"/>
        <v>0</v>
      </c>
      <c r="Z316" s="165">
        <f t="shared" si="79"/>
        <v>0</v>
      </c>
      <c r="AA316" s="165">
        <f t="shared" si="80"/>
        <v>0</v>
      </c>
      <c r="AB316" s="165">
        <f t="shared" si="81"/>
        <v>0</v>
      </c>
      <c r="AC316" s="165">
        <f t="shared" si="82"/>
        <v>0</v>
      </c>
      <c r="AD316" s="197">
        <f t="shared" si="83"/>
        <v>0</v>
      </c>
    </row>
    <row r="317" spans="4:30" ht="14.1" customHeight="1">
      <c r="D317" s="195">
        <v>26</v>
      </c>
      <c r="E317" s="165">
        <f t="shared" si="72"/>
        <v>0</v>
      </c>
      <c r="F317" s="165">
        <f t="shared" si="73"/>
        <v>0</v>
      </c>
      <c r="G317" s="165">
        <f t="shared" si="74"/>
        <v>0</v>
      </c>
      <c r="H317" s="165">
        <f t="shared" si="75"/>
        <v>0</v>
      </c>
      <c r="I317" s="165">
        <f t="shared" si="76"/>
        <v>0</v>
      </c>
      <c r="J317" s="197">
        <f t="shared" si="77"/>
        <v>0</v>
      </c>
      <c r="X317" s="195">
        <v>26</v>
      </c>
      <c r="Y317" s="165">
        <f t="shared" si="78"/>
        <v>0</v>
      </c>
      <c r="Z317" s="165">
        <f t="shared" si="79"/>
        <v>0</v>
      </c>
      <c r="AA317" s="165">
        <f t="shared" si="80"/>
        <v>0</v>
      </c>
      <c r="AB317" s="165">
        <f t="shared" si="81"/>
        <v>0</v>
      </c>
      <c r="AC317" s="165">
        <f t="shared" si="82"/>
        <v>0</v>
      </c>
      <c r="AD317" s="197">
        <f t="shared" si="83"/>
        <v>0</v>
      </c>
    </row>
    <row r="318" spans="4:30" ht="14.1" customHeight="1">
      <c r="D318" s="195">
        <v>27</v>
      </c>
      <c r="E318" s="165">
        <f t="shared" si="72"/>
        <v>0</v>
      </c>
      <c r="F318" s="165">
        <f t="shared" si="73"/>
        <v>0</v>
      </c>
      <c r="G318" s="165">
        <f t="shared" si="74"/>
        <v>0</v>
      </c>
      <c r="H318" s="165">
        <f t="shared" si="75"/>
        <v>0</v>
      </c>
      <c r="I318" s="165">
        <f t="shared" si="76"/>
        <v>0</v>
      </c>
      <c r="J318" s="197">
        <f t="shared" si="77"/>
        <v>0</v>
      </c>
      <c r="X318" s="195">
        <v>27</v>
      </c>
      <c r="Y318" s="165">
        <f t="shared" si="78"/>
        <v>0</v>
      </c>
      <c r="Z318" s="165">
        <f t="shared" si="79"/>
        <v>0</v>
      </c>
      <c r="AA318" s="165">
        <f t="shared" si="80"/>
        <v>0</v>
      </c>
      <c r="AB318" s="165">
        <f t="shared" si="81"/>
        <v>0</v>
      </c>
      <c r="AC318" s="165">
        <f t="shared" si="82"/>
        <v>0</v>
      </c>
      <c r="AD318" s="197">
        <f t="shared" si="83"/>
        <v>0</v>
      </c>
    </row>
    <row r="319" spans="4:30" ht="14.1" customHeight="1">
      <c r="D319" s="195">
        <v>28</v>
      </c>
      <c r="E319" s="165">
        <f t="shared" si="72"/>
        <v>0</v>
      </c>
      <c r="F319" s="165">
        <f t="shared" si="73"/>
        <v>0</v>
      </c>
      <c r="G319" s="165">
        <f t="shared" si="74"/>
        <v>0</v>
      </c>
      <c r="H319" s="165">
        <f t="shared" si="75"/>
        <v>0</v>
      </c>
      <c r="I319" s="165">
        <f t="shared" si="76"/>
        <v>0</v>
      </c>
      <c r="J319" s="197">
        <f t="shared" si="77"/>
        <v>0</v>
      </c>
      <c r="X319" s="195">
        <v>28</v>
      </c>
      <c r="Y319" s="165">
        <f t="shared" si="78"/>
        <v>0</v>
      </c>
      <c r="Z319" s="165">
        <f t="shared" si="79"/>
        <v>0</v>
      </c>
      <c r="AA319" s="165">
        <f t="shared" si="80"/>
        <v>0</v>
      </c>
      <c r="AB319" s="165">
        <f t="shared" si="81"/>
        <v>0</v>
      </c>
      <c r="AC319" s="165">
        <f t="shared" si="82"/>
        <v>0</v>
      </c>
      <c r="AD319" s="197">
        <f t="shared" si="83"/>
        <v>0</v>
      </c>
    </row>
    <row r="320" spans="4:30" ht="14.1" customHeight="1">
      <c r="D320" s="195">
        <v>29</v>
      </c>
      <c r="E320" s="165">
        <f t="shared" si="72"/>
        <v>0</v>
      </c>
      <c r="F320" s="165">
        <f t="shared" si="73"/>
        <v>0</v>
      </c>
      <c r="G320" s="165">
        <f t="shared" si="74"/>
        <v>0</v>
      </c>
      <c r="H320" s="165">
        <f t="shared" si="75"/>
        <v>0</v>
      </c>
      <c r="I320" s="165">
        <f t="shared" si="76"/>
        <v>0</v>
      </c>
      <c r="J320" s="197">
        <f t="shared" si="77"/>
        <v>0</v>
      </c>
      <c r="X320" s="195">
        <v>29</v>
      </c>
      <c r="Y320" s="165">
        <f t="shared" si="78"/>
        <v>0</v>
      </c>
      <c r="Z320" s="165">
        <f t="shared" si="79"/>
        <v>0</v>
      </c>
      <c r="AA320" s="165">
        <f t="shared" si="80"/>
        <v>0</v>
      </c>
      <c r="AB320" s="165">
        <f t="shared" si="81"/>
        <v>0</v>
      </c>
      <c r="AC320" s="165">
        <f t="shared" si="82"/>
        <v>0</v>
      </c>
      <c r="AD320" s="197">
        <f t="shared" si="83"/>
        <v>0</v>
      </c>
    </row>
    <row r="321" spans="4:30" ht="14.1" customHeight="1">
      <c r="D321" s="195">
        <v>30</v>
      </c>
      <c r="E321" s="165">
        <f t="shared" si="72"/>
        <v>0</v>
      </c>
      <c r="F321" s="165">
        <f t="shared" si="73"/>
        <v>0</v>
      </c>
      <c r="G321" s="165">
        <f t="shared" si="74"/>
        <v>0</v>
      </c>
      <c r="H321" s="165">
        <f t="shared" si="75"/>
        <v>0</v>
      </c>
      <c r="I321" s="165">
        <f t="shared" si="76"/>
        <v>0</v>
      </c>
      <c r="J321" s="197">
        <f t="shared" si="77"/>
        <v>0</v>
      </c>
      <c r="X321" s="195">
        <v>30</v>
      </c>
      <c r="Y321" s="165">
        <f t="shared" si="78"/>
        <v>0</v>
      </c>
      <c r="Z321" s="165">
        <f t="shared" si="79"/>
        <v>0</v>
      </c>
      <c r="AA321" s="165">
        <f t="shared" si="80"/>
        <v>0</v>
      </c>
      <c r="AB321" s="165">
        <f t="shared" si="81"/>
        <v>0</v>
      </c>
      <c r="AC321" s="165">
        <f t="shared" si="82"/>
        <v>0</v>
      </c>
      <c r="AD321" s="197">
        <f t="shared" si="83"/>
        <v>0</v>
      </c>
    </row>
    <row r="322" spans="4:30" ht="14.1" customHeight="1">
      <c r="D322" s="195">
        <v>31</v>
      </c>
      <c r="E322" s="165">
        <f t="shared" si="72"/>
        <v>0</v>
      </c>
      <c r="F322" s="165">
        <f t="shared" si="73"/>
        <v>0</v>
      </c>
      <c r="G322" s="165">
        <f t="shared" si="74"/>
        <v>0</v>
      </c>
      <c r="H322" s="165">
        <f t="shared" si="75"/>
        <v>0</v>
      </c>
      <c r="I322" s="165">
        <f t="shared" si="76"/>
        <v>0</v>
      </c>
      <c r="J322" s="197">
        <f t="shared" si="77"/>
        <v>0</v>
      </c>
      <c r="X322" s="195">
        <v>31</v>
      </c>
      <c r="Y322" s="165">
        <f t="shared" si="78"/>
        <v>0</v>
      </c>
      <c r="Z322" s="165">
        <f t="shared" si="79"/>
        <v>0</v>
      </c>
      <c r="AA322" s="165">
        <f t="shared" si="80"/>
        <v>0</v>
      </c>
      <c r="AB322" s="165">
        <f t="shared" si="81"/>
        <v>0</v>
      </c>
      <c r="AC322" s="165">
        <f t="shared" si="82"/>
        <v>0</v>
      </c>
      <c r="AD322" s="197">
        <f t="shared" si="83"/>
        <v>0</v>
      </c>
    </row>
    <row r="323" spans="4:30" ht="14.1" customHeight="1">
      <c r="D323" s="195">
        <v>32</v>
      </c>
      <c r="E323" s="165">
        <f t="shared" si="72"/>
        <v>0</v>
      </c>
      <c r="F323" s="165">
        <f t="shared" si="73"/>
        <v>0</v>
      </c>
      <c r="G323" s="165">
        <f t="shared" si="74"/>
        <v>0</v>
      </c>
      <c r="H323" s="165">
        <f t="shared" si="75"/>
        <v>0</v>
      </c>
      <c r="I323" s="165">
        <f t="shared" si="76"/>
        <v>0</v>
      </c>
      <c r="J323" s="197">
        <f t="shared" si="77"/>
        <v>0</v>
      </c>
      <c r="X323" s="195">
        <v>32</v>
      </c>
      <c r="Y323" s="165">
        <f t="shared" si="78"/>
        <v>0</v>
      </c>
      <c r="Z323" s="165">
        <f t="shared" si="79"/>
        <v>0</v>
      </c>
      <c r="AA323" s="165">
        <f t="shared" si="80"/>
        <v>0</v>
      </c>
      <c r="AB323" s="165">
        <f t="shared" si="81"/>
        <v>0</v>
      </c>
      <c r="AC323" s="165">
        <f t="shared" si="82"/>
        <v>0</v>
      </c>
      <c r="AD323" s="197">
        <f t="shared" si="83"/>
        <v>0</v>
      </c>
    </row>
    <row r="324" spans="4:30" ht="14.1" customHeight="1">
      <c r="D324" s="195">
        <v>33</v>
      </c>
      <c r="E324" s="165">
        <f t="shared" si="72"/>
        <v>0</v>
      </c>
      <c r="F324" s="165">
        <f t="shared" si="73"/>
        <v>0</v>
      </c>
      <c r="G324" s="165">
        <f t="shared" si="74"/>
        <v>0</v>
      </c>
      <c r="H324" s="165">
        <f t="shared" si="75"/>
        <v>0</v>
      </c>
      <c r="I324" s="165">
        <f t="shared" si="76"/>
        <v>0</v>
      </c>
      <c r="J324" s="197">
        <f t="shared" si="77"/>
        <v>0</v>
      </c>
      <c r="X324" s="195">
        <v>33</v>
      </c>
      <c r="Y324" s="165">
        <f t="shared" si="78"/>
        <v>0</v>
      </c>
      <c r="Z324" s="165">
        <f t="shared" si="79"/>
        <v>0</v>
      </c>
      <c r="AA324" s="165">
        <f t="shared" si="80"/>
        <v>0</v>
      </c>
      <c r="AB324" s="165">
        <f t="shared" si="81"/>
        <v>0</v>
      </c>
      <c r="AC324" s="165">
        <f t="shared" si="82"/>
        <v>0</v>
      </c>
      <c r="AD324" s="197">
        <f t="shared" si="83"/>
        <v>0</v>
      </c>
    </row>
    <row r="325" spans="4:30" ht="14.1" customHeight="1">
      <c r="D325" s="195">
        <v>34</v>
      </c>
      <c r="E325" s="165">
        <f t="shared" si="72"/>
        <v>0</v>
      </c>
      <c r="F325" s="165">
        <f t="shared" si="73"/>
        <v>0</v>
      </c>
      <c r="G325" s="165">
        <f t="shared" si="74"/>
        <v>0</v>
      </c>
      <c r="H325" s="165">
        <f t="shared" si="75"/>
        <v>0</v>
      </c>
      <c r="I325" s="165">
        <f t="shared" si="76"/>
        <v>0</v>
      </c>
      <c r="J325" s="197">
        <f t="shared" si="77"/>
        <v>0</v>
      </c>
      <c r="X325" s="195">
        <v>34</v>
      </c>
      <c r="Y325" s="165">
        <f t="shared" si="78"/>
        <v>0</v>
      </c>
      <c r="Z325" s="165">
        <f t="shared" si="79"/>
        <v>0</v>
      </c>
      <c r="AA325" s="165">
        <f t="shared" si="80"/>
        <v>0</v>
      </c>
      <c r="AB325" s="165">
        <f t="shared" si="81"/>
        <v>0</v>
      </c>
      <c r="AC325" s="165">
        <f t="shared" si="82"/>
        <v>0</v>
      </c>
      <c r="AD325" s="197">
        <f t="shared" si="83"/>
        <v>0</v>
      </c>
    </row>
    <row r="326" spans="4:30" ht="14.1" customHeight="1">
      <c r="D326" s="195">
        <v>35</v>
      </c>
      <c r="E326" s="165">
        <f t="shared" si="72"/>
        <v>0</v>
      </c>
      <c r="F326" s="165">
        <f t="shared" si="73"/>
        <v>0</v>
      </c>
      <c r="G326" s="165">
        <f t="shared" si="74"/>
        <v>0</v>
      </c>
      <c r="H326" s="165">
        <f t="shared" si="75"/>
        <v>0</v>
      </c>
      <c r="I326" s="165">
        <f t="shared" si="76"/>
        <v>0</v>
      </c>
      <c r="J326" s="197">
        <f t="shared" si="77"/>
        <v>0</v>
      </c>
      <c r="X326" s="195">
        <v>35</v>
      </c>
      <c r="Y326" s="165">
        <f t="shared" si="78"/>
        <v>0</v>
      </c>
      <c r="Z326" s="165">
        <f t="shared" si="79"/>
        <v>0</v>
      </c>
      <c r="AA326" s="165">
        <f t="shared" si="80"/>
        <v>0</v>
      </c>
      <c r="AB326" s="165">
        <f t="shared" si="81"/>
        <v>0</v>
      </c>
      <c r="AC326" s="165">
        <f t="shared" si="82"/>
        <v>0</v>
      </c>
      <c r="AD326" s="197">
        <f t="shared" si="83"/>
        <v>0</v>
      </c>
    </row>
    <row r="327" spans="4:30" ht="14.1" customHeight="1">
      <c r="D327" s="195">
        <v>36</v>
      </c>
      <c r="E327" s="165">
        <f t="shared" si="72"/>
        <v>0</v>
      </c>
      <c r="F327" s="165">
        <f t="shared" si="73"/>
        <v>0</v>
      </c>
      <c r="G327" s="165">
        <f t="shared" si="74"/>
        <v>0</v>
      </c>
      <c r="H327" s="165">
        <f t="shared" si="75"/>
        <v>0</v>
      </c>
      <c r="I327" s="165">
        <f t="shared" si="76"/>
        <v>0</v>
      </c>
      <c r="J327" s="197">
        <f t="shared" si="77"/>
        <v>0</v>
      </c>
      <c r="X327" s="195">
        <v>36</v>
      </c>
      <c r="Y327" s="165">
        <f t="shared" si="78"/>
        <v>0</v>
      </c>
      <c r="Z327" s="165">
        <f t="shared" si="79"/>
        <v>0</v>
      </c>
      <c r="AA327" s="165">
        <f t="shared" si="80"/>
        <v>0</v>
      </c>
      <c r="AB327" s="165">
        <f t="shared" si="81"/>
        <v>0</v>
      </c>
      <c r="AC327" s="165">
        <f t="shared" si="82"/>
        <v>0</v>
      </c>
      <c r="AD327" s="197">
        <f t="shared" si="83"/>
        <v>0</v>
      </c>
    </row>
    <row r="328" spans="4:30" ht="14.1" customHeight="1">
      <c r="D328" s="195">
        <v>37</v>
      </c>
      <c r="E328" s="165">
        <f t="shared" si="72"/>
        <v>0</v>
      </c>
      <c r="F328" s="165">
        <f t="shared" si="73"/>
        <v>0</v>
      </c>
      <c r="G328" s="165">
        <f t="shared" si="74"/>
        <v>0</v>
      </c>
      <c r="H328" s="165">
        <f t="shared" si="75"/>
        <v>0</v>
      </c>
      <c r="I328" s="165">
        <f t="shared" si="76"/>
        <v>0</v>
      </c>
      <c r="J328" s="197">
        <f t="shared" si="77"/>
        <v>0</v>
      </c>
      <c r="X328" s="195">
        <v>37</v>
      </c>
      <c r="Y328" s="165">
        <f t="shared" si="78"/>
        <v>0</v>
      </c>
      <c r="Z328" s="165">
        <f t="shared" si="79"/>
        <v>0</v>
      </c>
      <c r="AA328" s="165">
        <f t="shared" si="80"/>
        <v>0</v>
      </c>
      <c r="AB328" s="165">
        <f t="shared" si="81"/>
        <v>0</v>
      </c>
      <c r="AC328" s="165">
        <f t="shared" si="82"/>
        <v>0</v>
      </c>
      <c r="AD328" s="197">
        <f t="shared" si="83"/>
        <v>0</v>
      </c>
    </row>
    <row r="329" spans="4:30" ht="14.1" customHeight="1">
      <c r="D329" s="195">
        <v>38</v>
      </c>
      <c r="E329" s="165">
        <f t="shared" si="72"/>
        <v>0</v>
      </c>
      <c r="F329" s="165">
        <f t="shared" si="73"/>
        <v>0</v>
      </c>
      <c r="G329" s="165">
        <f t="shared" si="74"/>
        <v>0</v>
      </c>
      <c r="H329" s="165">
        <f t="shared" si="75"/>
        <v>0</v>
      </c>
      <c r="I329" s="165">
        <f t="shared" si="76"/>
        <v>0</v>
      </c>
      <c r="J329" s="197">
        <f t="shared" si="77"/>
        <v>0</v>
      </c>
      <c r="X329" s="195">
        <v>38</v>
      </c>
      <c r="Y329" s="165">
        <f t="shared" si="78"/>
        <v>0</v>
      </c>
      <c r="Z329" s="165">
        <f t="shared" si="79"/>
        <v>0</v>
      </c>
      <c r="AA329" s="165">
        <f t="shared" si="80"/>
        <v>0</v>
      </c>
      <c r="AB329" s="165">
        <f t="shared" si="81"/>
        <v>0</v>
      </c>
      <c r="AC329" s="165">
        <f t="shared" si="82"/>
        <v>0</v>
      </c>
      <c r="AD329" s="197">
        <f t="shared" si="83"/>
        <v>0</v>
      </c>
    </row>
    <row r="330" spans="4:30" ht="14.1" customHeight="1">
      <c r="D330" s="195">
        <v>39</v>
      </c>
      <c r="E330" s="165">
        <f t="shared" si="72"/>
        <v>0</v>
      </c>
      <c r="F330" s="165">
        <f t="shared" si="73"/>
        <v>0</v>
      </c>
      <c r="G330" s="165">
        <f t="shared" si="74"/>
        <v>0</v>
      </c>
      <c r="H330" s="165">
        <f t="shared" si="75"/>
        <v>0</v>
      </c>
      <c r="I330" s="165">
        <f t="shared" si="76"/>
        <v>0</v>
      </c>
      <c r="J330" s="197">
        <f t="shared" si="77"/>
        <v>0</v>
      </c>
      <c r="X330" s="195">
        <v>39</v>
      </c>
      <c r="Y330" s="165">
        <f t="shared" si="78"/>
        <v>0</v>
      </c>
      <c r="Z330" s="165">
        <f t="shared" si="79"/>
        <v>0</v>
      </c>
      <c r="AA330" s="165">
        <f t="shared" si="80"/>
        <v>0</v>
      </c>
      <c r="AB330" s="165">
        <f t="shared" si="81"/>
        <v>0</v>
      </c>
      <c r="AC330" s="165">
        <f t="shared" si="82"/>
        <v>0</v>
      </c>
      <c r="AD330" s="197">
        <f t="shared" si="83"/>
        <v>0</v>
      </c>
    </row>
    <row r="331" spans="4:30" ht="14.1" customHeight="1" thickBot="1">
      <c r="D331" s="196">
        <v>40</v>
      </c>
      <c r="E331" s="198">
        <f t="shared" si="72"/>
        <v>0</v>
      </c>
      <c r="F331" s="198">
        <f t="shared" si="73"/>
        <v>0</v>
      </c>
      <c r="G331" s="198">
        <f t="shared" si="74"/>
        <v>0</v>
      </c>
      <c r="H331" s="198">
        <f t="shared" si="75"/>
        <v>0</v>
      </c>
      <c r="I331" s="198">
        <f t="shared" si="76"/>
        <v>0</v>
      </c>
      <c r="J331" s="199">
        <f t="shared" si="77"/>
        <v>0</v>
      </c>
      <c r="X331" s="196">
        <v>40</v>
      </c>
      <c r="Y331" s="198">
        <f t="shared" si="78"/>
        <v>0</v>
      </c>
      <c r="Z331" s="198">
        <f t="shared" si="79"/>
        <v>0</v>
      </c>
      <c r="AA331" s="198">
        <f t="shared" si="80"/>
        <v>0</v>
      </c>
      <c r="AB331" s="198">
        <f t="shared" si="81"/>
        <v>0</v>
      </c>
      <c r="AC331" s="198">
        <f t="shared" si="82"/>
        <v>0</v>
      </c>
      <c r="AD331" s="199">
        <f t="shared" si="83"/>
        <v>0</v>
      </c>
    </row>
    <row r="333" spans="4:30" ht="14.1" customHeight="1" thickBot="1">
      <c r="D333" s="2" t="s">
        <v>359</v>
      </c>
      <c r="X333" s="2" t="s">
        <v>359</v>
      </c>
    </row>
    <row r="334" spans="4:30" ht="14.1" customHeight="1">
      <c r="D334" s="2199"/>
      <c r="E334" s="2200" t="s">
        <v>56</v>
      </c>
      <c r="F334" s="2200"/>
      <c r="G334" s="2200" t="s">
        <v>83</v>
      </c>
      <c r="H334" s="2200"/>
      <c r="I334" s="2200" t="s">
        <v>78</v>
      </c>
      <c r="J334" s="2239"/>
      <c r="X334" s="2199"/>
      <c r="Y334" s="2200" t="s">
        <v>56</v>
      </c>
      <c r="Z334" s="2200"/>
      <c r="AA334" s="2200" t="s">
        <v>83</v>
      </c>
      <c r="AB334" s="2200"/>
      <c r="AC334" s="2200" t="s">
        <v>78</v>
      </c>
      <c r="AD334" s="2239"/>
    </row>
    <row r="335" spans="4:30" ht="14.1" customHeight="1">
      <c r="D335" s="2238"/>
      <c r="E335" s="21" t="s">
        <v>354</v>
      </c>
      <c r="F335" s="21" t="s">
        <v>355</v>
      </c>
      <c r="G335" s="21" t="s">
        <v>354</v>
      </c>
      <c r="H335" s="21" t="s">
        <v>355</v>
      </c>
      <c r="I335" s="21" t="s">
        <v>354</v>
      </c>
      <c r="J335" s="194" t="s">
        <v>355</v>
      </c>
      <c r="X335" s="2238"/>
      <c r="Y335" s="21" t="s">
        <v>354</v>
      </c>
      <c r="Z335" s="21" t="s">
        <v>355</v>
      </c>
      <c r="AA335" s="21" t="s">
        <v>354</v>
      </c>
      <c r="AB335" s="21" t="s">
        <v>355</v>
      </c>
      <c r="AC335" s="21" t="s">
        <v>354</v>
      </c>
      <c r="AD335" s="194" t="s">
        <v>355</v>
      </c>
    </row>
    <row r="336" spans="4:30" ht="14.1" customHeight="1">
      <c r="D336" s="195">
        <v>1</v>
      </c>
      <c r="E336" s="165">
        <f t="shared" ref="E336:J351" si="84">E72+E116+E160+E204+E248+E292</f>
        <v>0</v>
      </c>
      <c r="F336" s="165">
        <f t="shared" si="84"/>
        <v>0</v>
      </c>
      <c r="G336" s="165">
        <f t="shared" si="84"/>
        <v>0</v>
      </c>
      <c r="H336" s="165">
        <f t="shared" si="84"/>
        <v>0</v>
      </c>
      <c r="I336" s="165">
        <f t="shared" si="84"/>
        <v>0</v>
      </c>
      <c r="J336" s="197">
        <f t="shared" si="84"/>
        <v>0</v>
      </c>
      <c r="X336" s="195">
        <v>1</v>
      </c>
      <c r="Y336" s="165">
        <f t="shared" ref="Y336:AD351" si="85">Y72+Y116+Y160+Y204+Y248+Y292</f>
        <v>0</v>
      </c>
      <c r="Z336" s="165">
        <f t="shared" si="85"/>
        <v>0</v>
      </c>
      <c r="AA336" s="165">
        <f t="shared" si="85"/>
        <v>0</v>
      </c>
      <c r="AB336" s="165">
        <f t="shared" si="85"/>
        <v>0</v>
      </c>
      <c r="AC336" s="165">
        <f t="shared" si="85"/>
        <v>0</v>
      </c>
      <c r="AD336" s="197">
        <f t="shared" si="85"/>
        <v>0</v>
      </c>
    </row>
    <row r="337" spans="4:30" ht="14.1" customHeight="1">
      <c r="D337" s="195">
        <v>2</v>
      </c>
      <c r="E337" s="165">
        <f t="shared" si="84"/>
        <v>0</v>
      </c>
      <c r="F337" s="165">
        <f t="shared" si="84"/>
        <v>0</v>
      </c>
      <c r="G337" s="165">
        <f t="shared" si="84"/>
        <v>0</v>
      </c>
      <c r="H337" s="165">
        <f t="shared" si="84"/>
        <v>0</v>
      </c>
      <c r="I337" s="165">
        <f t="shared" si="84"/>
        <v>0</v>
      </c>
      <c r="J337" s="197">
        <f t="shared" si="84"/>
        <v>0</v>
      </c>
      <c r="X337" s="195">
        <v>2</v>
      </c>
      <c r="Y337" s="165">
        <f t="shared" si="85"/>
        <v>0</v>
      </c>
      <c r="Z337" s="165">
        <f t="shared" si="85"/>
        <v>0</v>
      </c>
      <c r="AA337" s="165">
        <f t="shared" si="85"/>
        <v>0</v>
      </c>
      <c r="AB337" s="165">
        <f t="shared" si="85"/>
        <v>0</v>
      </c>
      <c r="AC337" s="165">
        <f t="shared" si="85"/>
        <v>0</v>
      </c>
      <c r="AD337" s="197">
        <f t="shared" si="85"/>
        <v>0</v>
      </c>
    </row>
    <row r="338" spans="4:30" ht="14.1" customHeight="1">
      <c r="D338" s="195">
        <v>3</v>
      </c>
      <c r="E338" s="165">
        <f t="shared" si="84"/>
        <v>0</v>
      </c>
      <c r="F338" s="165">
        <f t="shared" si="84"/>
        <v>0</v>
      </c>
      <c r="G338" s="165">
        <f t="shared" si="84"/>
        <v>0</v>
      </c>
      <c r="H338" s="165">
        <f t="shared" si="84"/>
        <v>0</v>
      </c>
      <c r="I338" s="165">
        <f t="shared" si="84"/>
        <v>0</v>
      </c>
      <c r="J338" s="197">
        <f t="shared" si="84"/>
        <v>0</v>
      </c>
      <c r="X338" s="195">
        <v>3</v>
      </c>
      <c r="Y338" s="165">
        <f t="shared" si="85"/>
        <v>0</v>
      </c>
      <c r="Z338" s="165">
        <f t="shared" si="85"/>
        <v>0</v>
      </c>
      <c r="AA338" s="165">
        <f t="shared" si="85"/>
        <v>0</v>
      </c>
      <c r="AB338" s="165">
        <f t="shared" si="85"/>
        <v>0</v>
      </c>
      <c r="AC338" s="165">
        <f t="shared" si="85"/>
        <v>0</v>
      </c>
      <c r="AD338" s="197">
        <f t="shared" si="85"/>
        <v>0</v>
      </c>
    </row>
    <row r="339" spans="4:30" ht="14.1" customHeight="1">
      <c r="D339" s="195">
        <v>4</v>
      </c>
      <c r="E339" s="165">
        <f t="shared" si="84"/>
        <v>0</v>
      </c>
      <c r="F339" s="165">
        <f t="shared" si="84"/>
        <v>0</v>
      </c>
      <c r="G339" s="165">
        <f t="shared" si="84"/>
        <v>0</v>
      </c>
      <c r="H339" s="165">
        <f t="shared" si="84"/>
        <v>0</v>
      </c>
      <c r="I339" s="165">
        <f t="shared" si="84"/>
        <v>0</v>
      </c>
      <c r="J339" s="197">
        <f t="shared" si="84"/>
        <v>0</v>
      </c>
      <c r="X339" s="195">
        <v>4</v>
      </c>
      <c r="Y339" s="165">
        <f t="shared" si="85"/>
        <v>0</v>
      </c>
      <c r="Z339" s="165">
        <f t="shared" si="85"/>
        <v>0</v>
      </c>
      <c r="AA339" s="165">
        <f t="shared" si="85"/>
        <v>0</v>
      </c>
      <c r="AB339" s="165">
        <f t="shared" si="85"/>
        <v>0</v>
      </c>
      <c r="AC339" s="165">
        <f t="shared" si="85"/>
        <v>0</v>
      </c>
      <c r="AD339" s="197">
        <f t="shared" si="85"/>
        <v>0</v>
      </c>
    </row>
    <row r="340" spans="4:30" ht="14.1" customHeight="1">
      <c r="D340" s="195">
        <v>5</v>
      </c>
      <c r="E340" s="165">
        <f t="shared" si="84"/>
        <v>0</v>
      </c>
      <c r="F340" s="165">
        <f t="shared" si="84"/>
        <v>0</v>
      </c>
      <c r="G340" s="165">
        <f t="shared" si="84"/>
        <v>0</v>
      </c>
      <c r="H340" s="165">
        <f t="shared" si="84"/>
        <v>0</v>
      </c>
      <c r="I340" s="165">
        <f t="shared" si="84"/>
        <v>0</v>
      </c>
      <c r="J340" s="197">
        <f t="shared" si="84"/>
        <v>0</v>
      </c>
      <c r="X340" s="195">
        <v>5</v>
      </c>
      <c r="Y340" s="165">
        <f t="shared" si="85"/>
        <v>0</v>
      </c>
      <c r="Z340" s="165">
        <f t="shared" si="85"/>
        <v>0</v>
      </c>
      <c r="AA340" s="165">
        <f t="shared" si="85"/>
        <v>0</v>
      </c>
      <c r="AB340" s="165">
        <f t="shared" si="85"/>
        <v>0</v>
      </c>
      <c r="AC340" s="165">
        <f t="shared" si="85"/>
        <v>0</v>
      </c>
      <c r="AD340" s="197">
        <f t="shared" si="85"/>
        <v>0</v>
      </c>
    </row>
    <row r="341" spans="4:30" ht="14.1" customHeight="1">
      <c r="D341" s="195">
        <v>6</v>
      </c>
      <c r="E341" s="165">
        <f t="shared" si="84"/>
        <v>0</v>
      </c>
      <c r="F341" s="165">
        <f t="shared" si="84"/>
        <v>0</v>
      </c>
      <c r="G341" s="165">
        <f t="shared" si="84"/>
        <v>0</v>
      </c>
      <c r="H341" s="165">
        <f t="shared" si="84"/>
        <v>0</v>
      </c>
      <c r="I341" s="165">
        <f t="shared" si="84"/>
        <v>0</v>
      </c>
      <c r="J341" s="197">
        <f t="shared" si="84"/>
        <v>0</v>
      </c>
      <c r="X341" s="195">
        <v>6</v>
      </c>
      <c r="Y341" s="165">
        <f t="shared" si="85"/>
        <v>0</v>
      </c>
      <c r="Z341" s="165">
        <f t="shared" si="85"/>
        <v>0</v>
      </c>
      <c r="AA341" s="165">
        <f t="shared" si="85"/>
        <v>0</v>
      </c>
      <c r="AB341" s="165">
        <f t="shared" si="85"/>
        <v>0</v>
      </c>
      <c r="AC341" s="165">
        <f t="shared" si="85"/>
        <v>0</v>
      </c>
      <c r="AD341" s="197">
        <f t="shared" si="85"/>
        <v>0</v>
      </c>
    </row>
    <row r="342" spans="4:30" ht="14.1" customHeight="1">
      <c r="D342" s="195">
        <v>7</v>
      </c>
      <c r="E342" s="165">
        <f t="shared" si="84"/>
        <v>0</v>
      </c>
      <c r="F342" s="165">
        <f t="shared" si="84"/>
        <v>0</v>
      </c>
      <c r="G342" s="165">
        <f t="shared" si="84"/>
        <v>0</v>
      </c>
      <c r="H342" s="165">
        <f t="shared" si="84"/>
        <v>0</v>
      </c>
      <c r="I342" s="165">
        <f t="shared" si="84"/>
        <v>0</v>
      </c>
      <c r="J342" s="197">
        <f t="shared" si="84"/>
        <v>0</v>
      </c>
      <c r="X342" s="195">
        <v>7</v>
      </c>
      <c r="Y342" s="165">
        <f t="shared" si="85"/>
        <v>0</v>
      </c>
      <c r="Z342" s="165">
        <f t="shared" si="85"/>
        <v>0</v>
      </c>
      <c r="AA342" s="165">
        <f t="shared" si="85"/>
        <v>0</v>
      </c>
      <c r="AB342" s="165">
        <f t="shared" si="85"/>
        <v>0</v>
      </c>
      <c r="AC342" s="165">
        <f t="shared" si="85"/>
        <v>0</v>
      </c>
      <c r="AD342" s="197">
        <f t="shared" si="85"/>
        <v>0</v>
      </c>
    </row>
    <row r="343" spans="4:30" ht="14.1" customHeight="1">
      <c r="D343" s="195">
        <v>8</v>
      </c>
      <c r="E343" s="165">
        <f t="shared" si="84"/>
        <v>0</v>
      </c>
      <c r="F343" s="165">
        <f t="shared" si="84"/>
        <v>0</v>
      </c>
      <c r="G343" s="165">
        <f t="shared" si="84"/>
        <v>0</v>
      </c>
      <c r="H343" s="165">
        <f t="shared" si="84"/>
        <v>0</v>
      </c>
      <c r="I343" s="165">
        <f t="shared" si="84"/>
        <v>0</v>
      </c>
      <c r="J343" s="197">
        <f t="shared" si="84"/>
        <v>0</v>
      </c>
      <c r="X343" s="195">
        <v>8</v>
      </c>
      <c r="Y343" s="165">
        <f t="shared" si="85"/>
        <v>0</v>
      </c>
      <c r="Z343" s="165">
        <f t="shared" si="85"/>
        <v>0</v>
      </c>
      <c r="AA343" s="165">
        <f t="shared" si="85"/>
        <v>0</v>
      </c>
      <c r="AB343" s="165">
        <f t="shared" si="85"/>
        <v>0</v>
      </c>
      <c r="AC343" s="165">
        <f t="shared" si="85"/>
        <v>0</v>
      </c>
      <c r="AD343" s="197">
        <f t="shared" si="85"/>
        <v>0</v>
      </c>
    </row>
    <row r="344" spans="4:30" ht="14.1" customHeight="1">
      <c r="D344" s="195">
        <v>9</v>
      </c>
      <c r="E344" s="165">
        <f t="shared" si="84"/>
        <v>0</v>
      </c>
      <c r="F344" s="165">
        <f t="shared" si="84"/>
        <v>0</v>
      </c>
      <c r="G344" s="165">
        <f t="shared" si="84"/>
        <v>0</v>
      </c>
      <c r="H344" s="165">
        <f t="shared" si="84"/>
        <v>0</v>
      </c>
      <c r="I344" s="165">
        <f t="shared" si="84"/>
        <v>0</v>
      </c>
      <c r="J344" s="197">
        <f t="shared" si="84"/>
        <v>0</v>
      </c>
      <c r="X344" s="195">
        <v>9</v>
      </c>
      <c r="Y344" s="165">
        <f t="shared" si="85"/>
        <v>0</v>
      </c>
      <c r="Z344" s="165">
        <f t="shared" si="85"/>
        <v>0</v>
      </c>
      <c r="AA344" s="165">
        <f t="shared" si="85"/>
        <v>0</v>
      </c>
      <c r="AB344" s="165">
        <f t="shared" si="85"/>
        <v>0</v>
      </c>
      <c r="AC344" s="165">
        <f t="shared" si="85"/>
        <v>0</v>
      </c>
      <c r="AD344" s="197">
        <f t="shared" si="85"/>
        <v>0</v>
      </c>
    </row>
    <row r="345" spans="4:30" ht="14.1" customHeight="1">
      <c r="D345" s="195">
        <v>10</v>
      </c>
      <c r="E345" s="165">
        <f t="shared" si="84"/>
        <v>0</v>
      </c>
      <c r="F345" s="165">
        <f t="shared" si="84"/>
        <v>0</v>
      </c>
      <c r="G345" s="165">
        <f t="shared" si="84"/>
        <v>0</v>
      </c>
      <c r="H345" s="165">
        <f t="shared" si="84"/>
        <v>0</v>
      </c>
      <c r="I345" s="165">
        <f t="shared" si="84"/>
        <v>0</v>
      </c>
      <c r="J345" s="197">
        <f t="shared" si="84"/>
        <v>0</v>
      </c>
      <c r="X345" s="195">
        <v>10</v>
      </c>
      <c r="Y345" s="165">
        <f t="shared" si="85"/>
        <v>0</v>
      </c>
      <c r="Z345" s="165">
        <f t="shared" si="85"/>
        <v>0</v>
      </c>
      <c r="AA345" s="165">
        <f t="shared" si="85"/>
        <v>0</v>
      </c>
      <c r="AB345" s="165">
        <f t="shared" si="85"/>
        <v>0</v>
      </c>
      <c r="AC345" s="165">
        <f t="shared" si="85"/>
        <v>0</v>
      </c>
      <c r="AD345" s="197">
        <f t="shared" si="85"/>
        <v>0</v>
      </c>
    </row>
    <row r="346" spans="4:30" ht="14.1" customHeight="1">
      <c r="D346" s="195">
        <v>11</v>
      </c>
      <c r="E346" s="165">
        <f t="shared" si="84"/>
        <v>0</v>
      </c>
      <c r="F346" s="165">
        <f t="shared" si="84"/>
        <v>0</v>
      </c>
      <c r="G346" s="165">
        <f t="shared" si="84"/>
        <v>0</v>
      </c>
      <c r="H346" s="165">
        <f t="shared" si="84"/>
        <v>0</v>
      </c>
      <c r="I346" s="165">
        <f t="shared" si="84"/>
        <v>0</v>
      </c>
      <c r="J346" s="197">
        <f t="shared" si="84"/>
        <v>0</v>
      </c>
      <c r="X346" s="195">
        <v>11</v>
      </c>
      <c r="Y346" s="165">
        <f t="shared" si="85"/>
        <v>0</v>
      </c>
      <c r="Z346" s="165">
        <f t="shared" si="85"/>
        <v>0</v>
      </c>
      <c r="AA346" s="165">
        <f t="shared" si="85"/>
        <v>0</v>
      </c>
      <c r="AB346" s="165">
        <f t="shared" si="85"/>
        <v>0</v>
      </c>
      <c r="AC346" s="165">
        <f t="shared" si="85"/>
        <v>0</v>
      </c>
      <c r="AD346" s="197">
        <f t="shared" si="85"/>
        <v>0</v>
      </c>
    </row>
    <row r="347" spans="4:30" ht="14.1" customHeight="1">
      <c r="D347" s="195">
        <v>12</v>
      </c>
      <c r="E347" s="165">
        <f t="shared" si="84"/>
        <v>0</v>
      </c>
      <c r="F347" s="165">
        <f t="shared" si="84"/>
        <v>0</v>
      </c>
      <c r="G347" s="165">
        <f t="shared" si="84"/>
        <v>0</v>
      </c>
      <c r="H347" s="165">
        <f t="shared" si="84"/>
        <v>0</v>
      </c>
      <c r="I347" s="165">
        <f t="shared" si="84"/>
        <v>0</v>
      </c>
      <c r="J347" s="197">
        <f t="shared" si="84"/>
        <v>0</v>
      </c>
      <c r="X347" s="195">
        <v>12</v>
      </c>
      <c r="Y347" s="165">
        <f t="shared" si="85"/>
        <v>0</v>
      </c>
      <c r="Z347" s="165">
        <f t="shared" si="85"/>
        <v>0</v>
      </c>
      <c r="AA347" s="165">
        <f t="shared" si="85"/>
        <v>0</v>
      </c>
      <c r="AB347" s="165">
        <f t="shared" si="85"/>
        <v>0</v>
      </c>
      <c r="AC347" s="165">
        <f t="shared" si="85"/>
        <v>0</v>
      </c>
      <c r="AD347" s="197">
        <f t="shared" si="85"/>
        <v>0</v>
      </c>
    </row>
    <row r="348" spans="4:30" ht="14.1" customHeight="1">
      <c r="D348" s="195">
        <v>13</v>
      </c>
      <c r="E348" s="165">
        <f t="shared" si="84"/>
        <v>0</v>
      </c>
      <c r="F348" s="165">
        <f t="shared" si="84"/>
        <v>0</v>
      </c>
      <c r="G348" s="165">
        <f t="shared" si="84"/>
        <v>0</v>
      </c>
      <c r="H348" s="165">
        <f t="shared" si="84"/>
        <v>0</v>
      </c>
      <c r="I348" s="165">
        <f t="shared" si="84"/>
        <v>0</v>
      </c>
      <c r="J348" s="197">
        <f t="shared" si="84"/>
        <v>0</v>
      </c>
      <c r="X348" s="195">
        <v>13</v>
      </c>
      <c r="Y348" s="165">
        <f t="shared" si="85"/>
        <v>0</v>
      </c>
      <c r="Z348" s="165">
        <f t="shared" si="85"/>
        <v>0</v>
      </c>
      <c r="AA348" s="165">
        <f t="shared" si="85"/>
        <v>0</v>
      </c>
      <c r="AB348" s="165">
        <f t="shared" si="85"/>
        <v>0</v>
      </c>
      <c r="AC348" s="165">
        <f t="shared" si="85"/>
        <v>0</v>
      </c>
      <c r="AD348" s="197">
        <f t="shared" si="85"/>
        <v>0</v>
      </c>
    </row>
    <row r="349" spans="4:30" ht="14.1" customHeight="1">
      <c r="D349" s="195">
        <v>14</v>
      </c>
      <c r="E349" s="165">
        <f t="shared" si="84"/>
        <v>0</v>
      </c>
      <c r="F349" s="165">
        <f t="shared" si="84"/>
        <v>0</v>
      </c>
      <c r="G349" s="165">
        <f t="shared" si="84"/>
        <v>0</v>
      </c>
      <c r="H349" s="165">
        <f t="shared" si="84"/>
        <v>0</v>
      </c>
      <c r="I349" s="165">
        <f t="shared" si="84"/>
        <v>0</v>
      </c>
      <c r="J349" s="197">
        <f t="shared" si="84"/>
        <v>0</v>
      </c>
      <c r="X349" s="195">
        <v>14</v>
      </c>
      <c r="Y349" s="165">
        <f t="shared" si="85"/>
        <v>0</v>
      </c>
      <c r="Z349" s="165">
        <f t="shared" si="85"/>
        <v>0</v>
      </c>
      <c r="AA349" s="165">
        <f t="shared" si="85"/>
        <v>0</v>
      </c>
      <c r="AB349" s="165">
        <f t="shared" si="85"/>
        <v>0</v>
      </c>
      <c r="AC349" s="165">
        <f t="shared" si="85"/>
        <v>0</v>
      </c>
      <c r="AD349" s="197">
        <f t="shared" si="85"/>
        <v>0</v>
      </c>
    </row>
    <row r="350" spans="4:30" ht="14.1" customHeight="1">
      <c r="D350" s="195">
        <v>15</v>
      </c>
      <c r="E350" s="165">
        <f t="shared" si="84"/>
        <v>0</v>
      </c>
      <c r="F350" s="165">
        <f t="shared" si="84"/>
        <v>0</v>
      </c>
      <c r="G350" s="165">
        <f t="shared" si="84"/>
        <v>0</v>
      </c>
      <c r="H350" s="165">
        <f t="shared" si="84"/>
        <v>0</v>
      </c>
      <c r="I350" s="165">
        <f t="shared" si="84"/>
        <v>0</v>
      </c>
      <c r="J350" s="197">
        <f t="shared" si="84"/>
        <v>0</v>
      </c>
      <c r="X350" s="195">
        <v>15</v>
      </c>
      <c r="Y350" s="165">
        <f t="shared" si="85"/>
        <v>0</v>
      </c>
      <c r="Z350" s="165">
        <f t="shared" si="85"/>
        <v>0</v>
      </c>
      <c r="AA350" s="165">
        <f t="shared" si="85"/>
        <v>0</v>
      </c>
      <c r="AB350" s="165">
        <f t="shared" si="85"/>
        <v>0</v>
      </c>
      <c r="AC350" s="165">
        <f t="shared" si="85"/>
        <v>0</v>
      </c>
      <c r="AD350" s="197">
        <f t="shared" si="85"/>
        <v>0</v>
      </c>
    </row>
    <row r="351" spans="4:30" ht="14.1" customHeight="1">
      <c r="D351" s="195">
        <v>16</v>
      </c>
      <c r="E351" s="165">
        <f t="shared" si="84"/>
        <v>0</v>
      </c>
      <c r="F351" s="165">
        <f t="shared" si="84"/>
        <v>0</v>
      </c>
      <c r="G351" s="165">
        <f t="shared" si="84"/>
        <v>0</v>
      </c>
      <c r="H351" s="165">
        <f t="shared" si="84"/>
        <v>0</v>
      </c>
      <c r="I351" s="165">
        <f t="shared" si="84"/>
        <v>0</v>
      </c>
      <c r="J351" s="197">
        <f t="shared" si="84"/>
        <v>0</v>
      </c>
      <c r="X351" s="195">
        <v>16</v>
      </c>
      <c r="Y351" s="165">
        <f t="shared" si="85"/>
        <v>0</v>
      </c>
      <c r="Z351" s="165">
        <f t="shared" si="85"/>
        <v>0</v>
      </c>
      <c r="AA351" s="165">
        <f t="shared" si="85"/>
        <v>0</v>
      </c>
      <c r="AB351" s="165">
        <f t="shared" si="85"/>
        <v>0</v>
      </c>
      <c r="AC351" s="165">
        <f t="shared" si="85"/>
        <v>0</v>
      </c>
      <c r="AD351" s="197">
        <f t="shared" si="85"/>
        <v>0</v>
      </c>
    </row>
    <row r="352" spans="4:30" ht="14.1" customHeight="1">
      <c r="D352" s="195">
        <v>17</v>
      </c>
      <c r="E352" s="165">
        <f t="shared" ref="E352:J367" si="86">E88+E132+E176+E220+E264+E308</f>
        <v>0</v>
      </c>
      <c r="F352" s="165">
        <f t="shared" si="86"/>
        <v>0</v>
      </c>
      <c r="G352" s="165">
        <f t="shared" si="86"/>
        <v>0</v>
      </c>
      <c r="H352" s="165">
        <f t="shared" si="86"/>
        <v>0</v>
      </c>
      <c r="I352" s="165">
        <f t="shared" si="86"/>
        <v>0</v>
      </c>
      <c r="J352" s="197">
        <f t="shared" si="86"/>
        <v>0</v>
      </c>
      <c r="X352" s="195">
        <v>17</v>
      </c>
      <c r="Y352" s="165">
        <f t="shared" ref="Y352:AD367" si="87">Y88+Y132+Y176+Y220+Y264+Y308</f>
        <v>0</v>
      </c>
      <c r="Z352" s="165">
        <f t="shared" si="87"/>
        <v>0</v>
      </c>
      <c r="AA352" s="165">
        <f t="shared" si="87"/>
        <v>0</v>
      </c>
      <c r="AB352" s="165">
        <f t="shared" si="87"/>
        <v>0</v>
      </c>
      <c r="AC352" s="165">
        <f t="shared" si="87"/>
        <v>0</v>
      </c>
      <c r="AD352" s="197">
        <f t="shared" si="87"/>
        <v>0</v>
      </c>
    </row>
    <row r="353" spans="4:30" ht="14.1" customHeight="1">
      <c r="D353" s="195">
        <v>18</v>
      </c>
      <c r="E353" s="165">
        <f t="shared" si="86"/>
        <v>0</v>
      </c>
      <c r="F353" s="165">
        <f t="shared" si="86"/>
        <v>0</v>
      </c>
      <c r="G353" s="165">
        <f t="shared" si="86"/>
        <v>0</v>
      </c>
      <c r="H353" s="165">
        <f t="shared" si="86"/>
        <v>0</v>
      </c>
      <c r="I353" s="165">
        <f t="shared" si="86"/>
        <v>0</v>
      </c>
      <c r="J353" s="197">
        <f t="shared" si="86"/>
        <v>0</v>
      </c>
      <c r="X353" s="195">
        <v>18</v>
      </c>
      <c r="Y353" s="165">
        <f t="shared" si="87"/>
        <v>0</v>
      </c>
      <c r="Z353" s="165">
        <f t="shared" si="87"/>
        <v>0</v>
      </c>
      <c r="AA353" s="165">
        <f t="shared" si="87"/>
        <v>0</v>
      </c>
      <c r="AB353" s="165">
        <f t="shared" si="87"/>
        <v>0</v>
      </c>
      <c r="AC353" s="165">
        <f t="shared" si="87"/>
        <v>0</v>
      </c>
      <c r="AD353" s="197">
        <f t="shared" si="87"/>
        <v>0</v>
      </c>
    </row>
    <row r="354" spans="4:30" ht="14.1" customHeight="1">
      <c r="D354" s="195">
        <v>19</v>
      </c>
      <c r="E354" s="165">
        <f t="shared" si="86"/>
        <v>0</v>
      </c>
      <c r="F354" s="165">
        <f t="shared" si="86"/>
        <v>0</v>
      </c>
      <c r="G354" s="165">
        <f t="shared" si="86"/>
        <v>0</v>
      </c>
      <c r="H354" s="165">
        <f t="shared" si="86"/>
        <v>0</v>
      </c>
      <c r="I354" s="165">
        <f t="shared" si="86"/>
        <v>0</v>
      </c>
      <c r="J354" s="197">
        <f t="shared" si="86"/>
        <v>0</v>
      </c>
      <c r="X354" s="195">
        <v>19</v>
      </c>
      <c r="Y354" s="165">
        <f t="shared" si="87"/>
        <v>0</v>
      </c>
      <c r="Z354" s="165">
        <f t="shared" si="87"/>
        <v>0</v>
      </c>
      <c r="AA354" s="165">
        <f t="shared" si="87"/>
        <v>0</v>
      </c>
      <c r="AB354" s="165">
        <f t="shared" si="87"/>
        <v>0</v>
      </c>
      <c r="AC354" s="165">
        <f t="shared" si="87"/>
        <v>0</v>
      </c>
      <c r="AD354" s="197">
        <f t="shared" si="87"/>
        <v>0</v>
      </c>
    </row>
    <row r="355" spans="4:30" ht="14.1" customHeight="1">
      <c r="D355" s="195">
        <v>20</v>
      </c>
      <c r="E355" s="165">
        <f t="shared" si="86"/>
        <v>0</v>
      </c>
      <c r="F355" s="165">
        <f t="shared" si="86"/>
        <v>0</v>
      </c>
      <c r="G355" s="165">
        <f t="shared" si="86"/>
        <v>0</v>
      </c>
      <c r="H355" s="165">
        <f t="shared" si="86"/>
        <v>0</v>
      </c>
      <c r="I355" s="165">
        <f t="shared" si="86"/>
        <v>0</v>
      </c>
      <c r="J355" s="197">
        <f t="shared" si="86"/>
        <v>0</v>
      </c>
      <c r="X355" s="195">
        <v>20</v>
      </c>
      <c r="Y355" s="165">
        <f t="shared" si="87"/>
        <v>0</v>
      </c>
      <c r="Z355" s="165">
        <f t="shared" si="87"/>
        <v>0</v>
      </c>
      <c r="AA355" s="165">
        <f t="shared" si="87"/>
        <v>0</v>
      </c>
      <c r="AB355" s="165">
        <f t="shared" si="87"/>
        <v>0</v>
      </c>
      <c r="AC355" s="165">
        <f t="shared" si="87"/>
        <v>0</v>
      </c>
      <c r="AD355" s="197">
        <f t="shared" si="87"/>
        <v>0</v>
      </c>
    </row>
    <row r="356" spans="4:30" ht="14.1" customHeight="1">
      <c r="D356" s="195">
        <v>21</v>
      </c>
      <c r="E356" s="165">
        <f t="shared" si="86"/>
        <v>0</v>
      </c>
      <c r="F356" s="165">
        <f t="shared" si="86"/>
        <v>0</v>
      </c>
      <c r="G356" s="165">
        <f t="shared" si="86"/>
        <v>0</v>
      </c>
      <c r="H356" s="165">
        <f t="shared" si="86"/>
        <v>0</v>
      </c>
      <c r="I356" s="165">
        <f t="shared" si="86"/>
        <v>0</v>
      </c>
      <c r="J356" s="197">
        <f t="shared" si="86"/>
        <v>0</v>
      </c>
      <c r="X356" s="195">
        <v>21</v>
      </c>
      <c r="Y356" s="165">
        <f t="shared" si="87"/>
        <v>0</v>
      </c>
      <c r="Z356" s="165">
        <f t="shared" si="87"/>
        <v>0</v>
      </c>
      <c r="AA356" s="165">
        <f t="shared" si="87"/>
        <v>0</v>
      </c>
      <c r="AB356" s="165">
        <f t="shared" si="87"/>
        <v>0</v>
      </c>
      <c r="AC356" s="165">
        <f t="shared" si="87"/>
        <v>0</v>
      </c>
      <c r="AD356" s="197">
        <f t="shared" si="87"/>
        <v>0</v>
      </c>
    </row>
    <row r="357" spans="4:30" ht="14.1" customHeight="1">
      <c r="D357" s="195">
        <v>22</v>
      </c>
      <c r="E357" s="165">
        <f t="shared" si="86"/>
        <v>0</v>
      </c>
      <c r="F357" s="165">
        <f t="shared" si="86"/>
        <v>0</v>
      </c>
      <c r="G357" s="165">
        <f t="shared" si="86"/>
        <v>0</v>
      </c>
      <c r="H357" s="165">
        <f t="shared" si="86"/>
        <v>0</v>
      </c>
      <c r="I357" s="165">
        <f t="shared" si="86"/>
        <v>0</v>
      </c>
      <c r="J357" s="197">
        <f t="shared" si="86"/>
        <v>0</v>
      </c>
      <c r="X357" s="195">
        <v>22</v>
      </c>
      <c r="Y357" s="165">
        <f t="shared" si="87"/>
        <v>0</v>
      </c>
      <c r="Z357" s="165">
        <f t="shared" si="87"/>
        <v>0</v>
      </c>
      <c r="AA357" s="165">
        <f t="shared" si="87"/>
        <v>0</v>
      </c>
      <c r="AB357" s="165">
        <f t="shared" si="87"/>
        <v>0</v>
      </c>
      <c r="AC357" s="165">
        <f t="shared" si="87"/>
        <v>0</v>
      </c>
      <c r="AD357" s="197">
        <f t="shared" si="87"/>
        <v>0</v>
      </c>
    </row>
    <row r="358" spans="4:30" ht="14.1" customHeight="1">
      <c r="D358" s="195">
        <v>23</v>
      </c>
      <c r="E358" s="165">
        <f t="shared" si="86"/>
        <v>0</v>
      </c>
      <c r="F358" s="165">
        <f t="shared" si="86"/>
        <v>0</v>
      </c>
      <c r="G358" s="165">
        <f t="shared" si="86"/>
        <v>0</v>
      </c>
      <c r="H358" s="165">
        <f t="shared" si="86"/>
        <v>0</v>
      </c>
      <c r="I358" s="165">
        <f t="shared" si="86"/>
        <v>0</v>
      </c>
      <c r="J358" s="197">
        <f t="shared" si="86"/>
        <v>0</v>
      </c>
      <c r="X358" s="195">
        <v>23</v>
      </c>
      <c r="Y358" s="165">
        <f t="shared" si="87"/>
        <v>0</v>
      </c>
      <c r="Z358" s="165">
        <f t="shared" si="87"/>
        <v>0</v>
      </c>
      <c r="AA358" s="165">
        <f t="shared" si="87"/>
        <v>0</v>
      </c>
      <c r="AB358" s="165">
        <f t="shared" si="87"/>
        <v>0</v>
      </c>
      <c r="AC358" s="165">
        <f t="shared" si="87"/>
        <v>0</v>
      </c>
      <c r="AD358" s="197">
        <f t="shared" si="87"/>
        <v>0</v>
      </c>
    </row>
    <row r="359" spans="4:30" ht="14.1" customHeight="1">
      <c r="D359" s="195">
        <v>24</v>
      </c>
      <c r="E359" s="165">
        <f t="shared" si="86"/>
        <v>0</v>
      </c>
      <c r="F359" s="165">
        <f t="shared" si="86"/>
        <v>0</v>
      </c>
      <c r="G359" s="165">
        <f t="shared" si="86"/>
        <v>0</v>
      </c>
      <c r="H359" s="165">
        <f t="shared" si="86"/>
        <v>0</v>
      </c>
      <c r="I359" s="165">
        <f t="shared" si="86"/>
        <v>0</v>
      </c>
      <c r="J359" s="197">
        <f t="shared" si="86"/>
        <v>0</v>
      </c>
      <c r="X359" s="195">
        <v>24</v>
      </c>
      <c r="Y359" s="165">
        <f t="shared" si="87"/>
        <v>0</v>
      </c>
      <c r="Z359" s="165">
        <f t="shared" si="87"/>
        <v>0</v>
      </c>
      <c r="AA359" s="165">
        <f t="shared" si="87"/>
        <v>0</v>
      </c>
      <c r="AB359" s="165">
        <f t="shared" si="87"/>
        <v>0</v>
      </c>
      <c r="AC359" s="165">
        <f t="shared" si="87"/>
        <v>0</v>
      </c>
      <c r="AD359" s="197">
        <f t="shared" si="87"/>
        <v>0</v>
      </c>
    </row>
    <row r="360" spans="4:30" ht="14.1" customHeight="1">
      <c r="D360" s="195">
        <v>25</v>
      </c>
      <c r="E360" s="165">
        <f t="shared" si="86"/>
        <v>0</v>
      </c>
      <c r="F360" s="165">
        <f t="shared" si="86"/>
        <v>0</v>
      </c>
      <c r="G360" s="165">
        <f t="shared" si="86"/>
        <v>0</v>
      </c>
      <c r="H360" s="165">
        <f t="shared" si="86"/>
        <v>0</v>
      </c>
      <c r="I360" s="165">
        <f t="shared" si="86"/>
        <v>0</v>
      </c>
      <c r="J360" s="197">
        <f t="shared" si="86"/>
        <v>0</v>
      </c>
      <c r="X360" s="195">
        <v>25</v>
      </c>
      <c r="Y360" s="165">
        <f t="shared" si="87"/>
        <v>0</v>
      </c>
      <c r="Z360" s="165">
        <f t="shared" si="87"/>
        <v>0</v>
      </c>
      <c r="AA360" s="165">
        <f t="shared" si="87"/>
        <v>0</v>
      </c>
      <c r="AB360" s="165">
        <f t="shared" si="87"/>
        <v>0</v>
      </c>
      <c r="AC360" s="165">
        <f t="shared" si="87"/>
        <v>0</v>
      </c>
      <c r="AD360" s="197">
        <f t="shared" si="87"/>
        <v>0</v>
      </c>
    </row>
    <row r="361" spans="4:30" ht="14.1" customHeight="1">
      <c r="D361" s="195">
        <v>26</v>
      </c>
      <c r="E361" s="165">
        <f t="shared" si="86"/>
        <v>0</v>
      </c>
      <c r="F361" s="165">
        <f t="shared" si="86"/>
        <v>0</v>
      </c>
      <c r="G361" s="165">
        <f t="shared" si="86"/>
        <v>0</v>
      </c>
      <c r="H361" s="165">
        <f t="shared" si="86"/>
        <v>0</v>
      </c>
      <c r="I361" s="165">
        <f t="shared" si="86"/>
        <v>0</v>
      </c>
      <c r="J361" s="197">
        <f t="shared" si="86"/>
        <v>0</v>
      </c>
      <c r="X361" s="195">
        <v>26</v>
      </c>
      <c r="Y361" s="165">
        <f t="shared" si="87"/>
        <v>0</v>
      </c>
      <c r="Z361" s="165">
        <f t="shared" si="87"/>
        <v>0</v>
      </c>
      <c r="AA361" s="165">
        <f t="shared" si="87"/>
        <v>0</v>
      </c>
      <c r="AB361" s="165">
        <f t="shared" si="87"/>
        <v>0</v>
      </c>
      <c r="AC361" s="165">
        <f t="shared" si="87"/>
        <v>0</v>
      </c>
      <c r="AD361" s="197">
        <f t="shared" si="87"/>
        <v>0</v>
      </c>
    </row>
    <row r="362" spans="4:30" ht="14.1" customHeight="1">
      <c r="D362" s="195">
        <v>27</v>
      </c>
      <c r="E362" s="165">
        <f t="shared" si="86"/>
        <v>0</v>
      </c>
      <c r="F362" s="165">
        <f t="shared" si="86"/>
        <v>0</v>
      </c>
      <c r="G362" s="165">
        <f t="shared" si="86"/>
        <v>0</v>
      </c>
      <c r="H362" s="165">
        <f t="shared" si="86"/>
        <v>0</v>
      </c>
      <c r="I362" s="165">
        <f t="shared" si="86"/>
        <v>0</v>
      </c>
      <c r="J362" s="197">
        <f t="shared" si="86"/>
        <v>0</v>
      </c>
      <c r="X362" s="195">
        <v>27</v>
      </c>
      <c r="Y362" s="165">
        <f t="shared" si="87"/>
        <v>0</v>
      </c>
      <c r="Z362" s="165">
        <f t="shared" si="87"/>
        <v>0</v>
      </c>
      <c r="AA362" s="165">
        <f t="shared" si="87"/>
        <v>0</v>
      </c>
      <c r="AB362" s="165">
        <f t="shared" si="87"/>
        <v>0</v>
      </c>
      <c r="AC362" s="165">
        <f t="shared" si="87"/>
        <v>0</v>
      </c>
      <c r="AD362" s="197">
        <f t="shared" si="87"/>
        <v>0</v>
      </c>
    </row>
    <row r="363" spans="4:30" ht="14.1" customHeight="1">
      <c r="D363" s="195">
        <v>28</v>
      </c>
      <c r="E363" s="165">
        <f t="shared" si="86"/>
        <v>0</v>
      </c>
      <c r="F363" s="165">
        <f t="shared" si="86"/>
        <v>0</v>
      </c>
      <c r="G363" s="165">
        <f t="shared" si="86"/>
        <v>0</v>
      </c>
      <c r="H363" s="165">
        <f t="shared" si="86"/>
        <v>0</v>
      </c>
      <c r="I363" s="165">
        <f t="shared" si="86"/>
        <v>0</v>
      </c>
      <c r="J363" s="197">
        <f t="shared" si="86"/>
        <v>0</v>
      </c>
      <c r="X363" s="195">
        <v>28</v>
      </c>
      <c r="Y363" s="165">
        <f t="shared" si="87"/>
        <v>0</v>
      </c>
      <c r="Z363" s="165">
        <f t="shared" si="87"/>
        <v>0</v>
      </c>
      <c r="AA363" s="165">
        <f t="shared" si="87"/>
        <v>0</v>
      </c>
      <c r="AB363" s="165">
        <f t="shared" si="87"/>
        <v>0</v>
      </c>
      <c r="AC363" s="165">
        <f t="shared" si="87"/>
        <v>0</v>
      </c>
      <c r="AD363" s="197">
        <f t="shared" si="87"/>
        <v>0</v>
      </c>
    </row>
    <row r="364" spans="4:30" ht="14.1" customHeight="1">
      <c r="D364" s="195">
        <v>29</v>
      </c>
      <c r="E364" s="165">
        <f t="shared" si="86"/>
        <v>0</v>
      </c>
      <c r="F364" s="165">
        <f t="shared" si="86"/>
        <v>0</v>
      </c>
      <c r="G364" s="165">
        <f t="shared" si="86"/>
        <v>0</v>
      </c>
      <c r="H364" s="165">
        <f t="shared" si="86"/>
        <v>0</v>
      </c>
      <c r="I364" s="165">
        <f t="shared" si="86"/>
        <v>0</v>
      </c>
      <c r="J364" s="197">
        <f t="shared" si="86"/>
        <v>0</v>
      </c>
      <c r="X364" s="195">
        <v>29</v>
      </c>
      <c r="Y364" s="165">
        <f t="shared" si="87"/>
        <v>0</v>
      </c>
      <c r="Z364" s="165">
        <f t="shared" si="87"/>
        <v>0</v>
      </c>
      <c r="AA364" s="165">
        <f t="shared" si="87"/>
        <v>0</v>
      </c>
      <c r="AB364" s="165">
        <f t="shared" si="87"/>
        <v>0</v>
      </c>
      <c r="AC364" s="165">
        <f t="shared" si="87"/>
        <v>0</v>
      </c>
      <c r="AD364" s="197">
        <f t="shared" si="87"/>
        <v>0</v>
      </c>
    </row>
    <row r="365" spans="4:30" ht="14.1" customHeight="1">
      <c r="D365" s="195">
        <v>30</v>
      </c>
      <c r="E365" s="165">
        <f t="shared" si="86"/>
        <v>0</v>
      </c>
      <c r="F365" s="165">
        <f t="shared" si="86"/>
        <v>0</v>
      </c>
      <c r="G365" s="165">
        <f t="shared" si="86"/>
        <v>0</v>
      </c>
      <c r="H365" s="165">
        <f t="shared" si="86"/>
        <v>0</v>
      </c>
      <c r="I365" s="165">
        <f t="shared" si="86"/>
        <v>0</v>
      </c>
      <c r="J365" s="197">
        <f t="shared" si="86"/>
        <v>0</v>
      </c>
      <c r="X365" s="195">
        <v>30</v>
      </c>
      <c r="Y365" s="165">
        <f t="shared" si="87"/>
        <v>0</v>
      </c>
      <c r="Z365" s="165">
        <f t="shared" si="87"/>
        <v>0</v>
      </c>
      <c r="AA365" s="165">
        <f t="shared" si="87"/>
        <v>0</v>
      </c>
      <c r="AB365" s="165">
        <f t="shared" si="87"/>
        <v>0</v>
      </c>
      <c r="AC365" s="165">
        <f t="shared" si="87"/>
        <v>0</v>
      </c>
      <c r="AD365" s="197">
        <f t="shared" si="87"/>
        <v>0</v>
      </c>
    </row>
    <row r="366" spans="4:30" ht="14.1" customHeight="1">
      <c r="D366" s="195">
        <v>31</v>
      </c>
      <c r="E366" s="165">
        <f t="shared" si="86"/>
        <v>0</v>
      </c>
      <c r="F366" s="165">
        <f t="shared" si="86"/>
        <v>0</v>
      </c>
      <c r="G366" s="165">
        <f t="shared" si="86"/>
        <v>0</v>
      </c>
      <c r="H366" s="165">
        <f t="shared" si="86"/>
        <v>0</v>
      </c>
      <c r="I366" s="165">
        <f t="shared" si="86"/>
        <v>0</v>
      </c>
      <c r="J366" s="197">
        <f t="shared" si="86"/>
        <v>0</v>
      </c>
      <c r="X366" s="195">
        <v>31</v>
      </c>
      <c r="Y366" s="165">
        <f t="shared" si="87"/>
        <v>0</v>
      </c>
      <c r="Z366" s="165">
        <f t="shared" si="87"/>
        <v>0</v>
      </c>
      <c r="AA366" s="165">
        <f t="shared" si="87"/>
        <v>0</v>
      </c>
      <c r="AB366" s="165">
        <f t="shared" si="87"/>
        <v>0</v>
      </c>
      <c r="AC366" s="165">
        <f t="shared" si="87"/>
        <v>0</v>
      </c>
      <c r="AD366" s="197">
        <f t="shared" si="87"/>
        <v>0</v>
      </c>
    </row>
    <row r="367" spans="4:30" ht="14.1" customHeight="1">
      <c r="D367" s="195">
        <v>32</v>
      </c>
      <c r="E367" s="165">
        <f t="shared" si="86"/>
        <v>0</v>
      </c>
      <c r="F367" s="165">
        <f t="shared" si="86"/>
        <v>0</v>
      </c>
      <c r="G367" s="165">
        <f t="shared" si="86"/>
        <v>0</v>
      </c>
      <c r="H367" s="165">
        <f t="shared" si="86"/>
        <v>0</v>
      </c>
      <c r="I367" s="165">
        <f t="shared" si="86"/>
        <v>0</v>
      </c>
      <c r="J367" s="197">
        <f t="shared" si="86"/>
        <v>0</v>
      </c>
      <c r="X367" s="195">
        <v>32</v>
      </c>
      <c r="Y367" s="165">
        <f t="shared" si="87"/>
        <v>0</v>
      </c>
      <c r="Z367" s="165">
        <f t="shared" si="87"/>
        <v>0</v>
      </c>
      <c r="AA367" s="165">
        <f t="shared" si="87"/>
        <v>0</v>
      </c>
      <c r="AB367" s="165">
        <f t="shared" si="87"/>
        <v>0</v>
      </c>
      <c r="AC367" s="165">
        <f t="shared" si="87"/>
        <v>0</v>
      </c>
      <c r="AD367" s="197">
        <f t="shared" si="87"/>
        <v>0</v>
      </c>
    </row>
    <row r="368" spans="4:30" ht="14.1" customHeight="1">
      <c r="D368" s="195">
        <v>33</v>
      </c>
      <c r="E368" s="165">
        <f t="shared" ref="E368:J375" si="88">E104+E148+E192+E236+E280+E324</f>
        <v>0</v>
      </c>
      <c r="F368" s="165">
        <f t="shared" si="88"/>
        <v>0</v>
      </c>
      <c r="G368" s="165">
        <f t="shared" si="88"/>
        <v>0</v>
      </c>
      <c r="H368" s="165">
        <f t="shared" si="88"/>
        <v>0</v>
      </c>
      <c r="I368" s="165">
        <f t="shared" si="88"/>
        <v>0</v>
      </c>
      <c r="J368" s="197">
        <f t="shared" si="88"/>
        <v>0</v>
      </c>
      <c r="X368" s="195">
        <v>33</v>
      </c>
      <c r="Y368" s="165">
        <f t="shared" ref="Y368:AD375" si="89">Y104+Y148+Y192+Y236+Y280+Y324</f>
        <v>0</v>
      </c>
      <c r="Z368" s="165">
        <f t="shared" si="89"/>
        <v>0</v>
      </c>
      <c r="AA368" s="165">
        <f t="shared" si="89"/>
        <v>0</v>
      </c>
      <c r="AB368" s="165">
        <f t="shared" si="89"/>
        <v>0</v>
      </c>
      <c r="AC368" s="165">
        <f t="shared" si="89"/>
        <v>0</v>
      </c>
      <c r="AD368" s="197">
        <f t="shared" si="89"/>
        <v>0</v>
      </c>
    </row>
    <row r="369" spans="4:30" ht="14.1" customHeight="1">
      <c r="D369" s="195">
        <v>34</v>
      </c>
      <c r="E369" s="165">
        <f t="shared" si="88"/>
        <v>0</v>
      </c>
      <c r="F369" s="165">
        <f t="shared" si="88"/>
        <v>0</v>
      </c>
      <c r="G369" s="165">
        <f t="shared" si="88"/>
        <v>0</v>
      </c>
      <c r="H369" s="165">
        <f t="shared" si="88"/>
        <v>0</v>
      </c>
      <c r="I369" s="165">
        <f t="shared" si="88"/>
        <v>0</v>
      </c>
      <c r="J369" s="197">
        <f t="shared" si="88"/>
        <v>0</v>
      </c>
      <c r="X369" s="195">
        <v>34</v>
      </c>
      <c r="Y369" s="165">
        <f t="shared" si="89"/>
        <v>0</v>
      </c>
      <c r="Z369" s="165">
        <f t="shared" si="89"/>
        <v>0</v>
      </c>
      <c r="AA369" s="165">
        <f t="shared" si="89"/>
        <v>0</v>
      </c>
      <c r="AB369" s="165">
        <f t="shared" si="89"/>
        <v>0</v>
      </c>
      <c r="AC369" s="165">
        <f t="shared" si="89"/>
        <v>0</v>
      </c>
      <c r="AD369" s="197">
        <f t="shared" si="89"/>
        <v>0</v>
      </c>
    </row>
    <row r="370" spans="4:30" ht="14.1" customHeight="1">
      <c r="D370" s="195">
        <v>35</v>
      </c>
      <c r="E370" s="165">
        <f t="shared" si="88"/>
        <v>0</v>
      </c>
      <c r="F370" s="165">
        <f t="shared" si="88"/>
        <v>0</v>
      </c>
      <c r="G370" s="165">
        <f t="shared" si="88"/>
        <v>0</v>
      </c>
      <c r="H370" s="165">
        <f t="shared" si="88"/>
        <v>0</v>
      </c>
      <c r="I370" s="165">
        <f t="shared" si="88"/>
        <v>0</v>
      </c>
      <c r="J370" s="197">
        <f t="shared" si="88"/>
        <v>0</v>
      </c>
      <c r="X370" s="195">
        <v>35</v>
      </c>
      <c r="Y370" s="165">
        <f t="shared" si="89"/>
        <v>0</v>
      </c>
      <c r="Z370" s="165">
        <f t="shared" si="89"/>
        <v>0</v>
      </c>
      <c r="AA370" s="165">
        <f t="shared" si="89"/>
        <v>0</v>
      </c>
      <c r="AB370" s="165">
        <f t="shared" si="89"/>
        <v>0</v>
      </c>
      <c r="AC370" s="165">
        <f t="shared" si="89"/>
        <v>0</v>
      </c>
      <c r="AD370" s="197">
        <f t="shared" si="89"/>
        <v>0</v>
      </c>
    </row>
    <row r="371" spans="4:30" ht="14.1" customHeight="1">
      <c r="D371" s="195">
        <v>36</v>
      </c>
      <c r="E371" s="165">
        <f t="shared" si="88"/>
        <v>0</v>
      </c>
      <c r="F371" s="165">
        <f t="shared" si="88"/>
        <v>0</v>
      </c>
      <c r="G371" s="165">
        <f t="shared" si="88"/>
        <v>0</v>
      </c>
      <c r="H371" s="165">
        <f t="shared" si="88"/>
        <v>0</v>
      </c>
      <c r="I371" s="165">
        <f t="shared" si="88"/>
        <v>0</v>
      </c>
      <c r="J371" s="197">
        <f t="shared" si="88"/>
        <v>0</v>
      </c>
      <c r="X371" s="195">
        <v>36</v>
      </c>
      <c r="Y371" s="165">
        <f t="shared" si="89"/>
        <v>0</v>
      </c>
      <c r="Z371" s="165">
        <f t="shared" si="89"/>
        <v>0</v>
      </c>
      <c r="AA371" s="165">
        <f t="shared" si="89"/>
        <v>0</v>
      </c>
      <c r="AB371" s="165">
        <f t="shared" si="89"/>
        <v>0</v>
      </c>
      <c r="AC371" s="165">
        <f t="shared" si="89"/>
        <v>0</v>
      </c>
      <c r="AD371" s="197">
        <f t="shared" si="89"/>
        <v>0</v>
      </c>
    </row>
    <row r="372" spans="4:30" ht="14.1" customHeight="1">
      <c r="D372" s="195">
        <v>37</v>
      </c>
      <c r="E372" s="165">
        <f t="shared" si="88"/>
        <v>0</v>
      </c>
      <c r="F372" s="165">
        <f t="shared" si="88"/>
        <v>0</v>
      </c>
      <c r="G372" s="165">
        <f t="shared" si="88"/>
        <v>0</v>
      </c>
      <c r="H372" s="165">
        <f t="shared" si="88"/>
        <v>0</v>
      </c>
      <c r="I372" s="165">
        <f t="shared" si="88"/>
        <v>0</v>
      </c>
      <c r="J372" s="197">
        <f t="shared" si="88"/>
        <v>0</v>
      </c>
      <c r="X372" s="195">
        <v>37</v>
      </c>
      <c r="Y372" s="165">
        <f t="shared" si="89"/>
        <v>0</v>
      </c>
      <c r="Z372" s="165">
        <f t="shared" si="89"/>
        <v>0</v>
      </c>
      <c r="AA372" s="165">
        <f t="shared" si="89"/>
        <v>0</v>
      </c>
      <c r="AB372" s="165">
        <f t="shared" si="89"/>
        <v>0</v>
      </c>
      <c r="AC372" s="165">
        <f t="shared" si="89"/>
        <v>0</v>
      </c>
      <c r="AD372" s="197">
        <f t="shared" si="89"/>
        <v>0</v>
      </c>
    </row>
    <row r="373" spans="4:30" ht="14.1" customHeight="1">
      <c r="D373" s="195">
        <v>38</v>
      </c>
      <c r="E373" s="165">
        <f t="shared" si="88"/>
        <v>0</v>
      </c>
      <c r="F373" s="165">
        <f t="shared" si="88"/>
        <v>0</v>
      </c>
      <c r="G373" s="165">
        <f t="shared" si="88"/>
        <v>0</v>
      </c>
      <c r="H373" s="165">
        <f t="shared" si="88"/>
        <v>0</v>
      </c>
      <c r="I373" s="165">
        <f t="shared" si="88"/>
        <v>0</v>
      </c>
      <c r="J373" s="197">
        <f t="shared" si="88"/>
        <v>0</v>
      </c>
      <c r="X373" s="195">
        <v>38</v>
      </c>
      <c r="Y373" s="165">
        <f t="shared" si="89"/>
        <v>0</v>
      </c>
      <c r="Z373" s="165">
        <f t="shared" si="89"/>
        <v>0</v>
      </c>
      <c r="AA373" s="165">
        <f t="shared" si="89"/>
        <v>0</v>
      </c>
      <c r="AB373" s="165">
        <f t="shared" si="89"/>
        <v>0</v>
      </c>
      <c r="AC373" s="165">
        <f t="shared" si="89"/>
        <v>0</v>
      </c>
      <c r="AD373" s="197">
        <f t="shared" si="89"/>
        <v>0</v>
      </c>
    </row>
    <row r="374" spans="4:30" ht="14.1" customHeight="1">
      <c r="D374" s="195">
        <v>39</v>
      </c>
      <c r="E374" s="165">
        <f t="shared" si="88"/>
        <v>0</v>
      </c>
      <c r="F374" s="165">
        <f t="shared" si="88"/>
        <v>0</v>
      </c>
      <c r="G374" s="165">
        <f t="shared" si="88"/>
        <v>0</v>
      </c>
      <c r="H374" s="165">
        <f t="shared" si="88"/>
        <v>0</v>
      </c>
      <c r="I374" s="165">
        <f t="shared" si="88"/>
        <v>0</v>
      </c>
      <c r="J374" s="197">
        <f t="shared" si="88"/>
        <v>0</v>
      </c>
      <c r="X374" s="195">
        <v>39</v>
      </c>
      <c r="Y374" s="165">
        <f t="shared" si="89"/>
        <v>0</v>
      </c>
      <c r="Z374" s="165">
        <f t="shared" si="89"/>
        <v>0</v>
      </c>
      <c r="AA374" s="165">
        <f t="shared" si="89"/>
        <v>0</v>
      </c>
      <c r="AB374" s="165">
        <f t="shared" si="89"/>
        <v>0</v>
      </c>
      <c r="AC374" s="165">
        <f t="shared" si="89"/>
        <v>0</v>
      </c>
      <c r="AD374" s="197">
        <f t="shared" si="89"/>
        <v>0</v>
      </c>
    </row>
    <row r="375" spans="4:30" ht="14.1" customHeight="1" thickBot="1">
      <c r="D375" s="196">
        <v>40</v>
      </c>
      <c r="E375" s="198">
        <f t="shared" si="88"/>
        <v>0</v>
      </c>
      <c r="F375" s="198">
        <f t="shared" si="88"/>
        <v>0</v>
      </c>
      <c r="G375" s="198">
        <f t="shared" si="88"/>
        <v>0</v>
      </c>
      <c r="H375" s="198">
        <f t="shared" si="88"/>
        <v>0</v>
      </c>
      <c r="I375" s="198">
        <f t="shared" si="88"/>
        <v>0</v>
      </c>
      <c r="J375" s="199">
        <f t="shared" si="88"/>
        <v>0</v>
      </c>
      <c r="X375" s="196">
        <v>40</v>
      </c>
      <c r="Y375" s="198">
        <f t="shared" si="89"/>
        <v>0</v>
      </c>
      <c r="Z375" s="198">
        <f t="shared" si="89"/>
        <v>0</v>
      </c>
      <c r="AA375" s="198">
        <f t="shared" si="89"/>
        <v>0</v>
      </c>
      <c r="AB375" s="198">
        <f t="shared" si="89"/>
        <v>0</v>
      </c>
      <c r="AC375" s="198">
        <f t="shared" si="89"/>
        <v>0</v>
      </c>
      <c r="AD375" s="199">
        <f t="shared" si="89"/>
        <v>0</v>
      </c>
    </row>
    <row r="377" spans="4:30" ht="14.1" customHeight="1" thickBot="1">
      <c r="D377" s="2" t="s">
        <v>360</v>
      </c>
      <c r="X377" s="2" t="s">
        <v>360</v>
      </c>
    </row>
    <row r="378" spans="4:30" ht="14.1" customHeight="1">
      <c r="D378" s="2199"/>
      <c r="E378" s="2200" t="s">
        <v>93</v>
      </c>
      <c r="F378" s="2200"/>
      <c r="G378" s="2200"/>
      <c r="H378" s="2200"/>
      <c r="I378" s="2200" t="s">
        <v>78</v>
      </c>
      <c r="J378" s="2239"/>
      <c r="X378" s="2199"/>
      <c r="Y378" s="2200" t="s">
        <v>93</v>
      </c>
      <c r="Z378" s="2200"/>
      <c r="AA378" s="2200"/>
      <c r="AB378" s="2200"/>
      <c r="AC378" s="2200" t="s">
        <v>78</v>
      </c>
      <c r="AD378" s="2239"/>
    </row>
    <row r="379" spans="4:30" ht="14.1" customHeight="1">
      <c r="D379" s="2238"/>
      <c r="E379" s="2168" t="s">
        <v>56</v>
      </c>
      <c r="F379" s="2170"/>
      <c r="G379" s="2168" t="s">
        <v>83</v>
      </c>
      <c r="H379" s="2170"/>
      <c r="I379" s="2168" t="s">
        <v>56</v>
      </c>
      <c r="J379" s="2242"/>
      <c r="X379" s="2238"/>
      <c r="Y379" s="2168" t="s">
        <v>56</v>
      </c>
      <c r="Z379" s="2170"/>
      <c r="AA379" s="2168" t="s">
        <v>83</v>
      </c>
      <c r="AB379" s="2170"/>
      <c r="AC379" s="2168" t="s">
        <v>56</v>
      </c>
      <c r="AD379" s="2242"/>
    </row>
    <row r="380" spans="4:30" ht="14.1" customHeight="1">
      <c r="D380" s="2238"/>
      <c r="E380" s="2240"/>
      <c r="F380" s="2241"/>
      <c r="G380" s="2240"/>
      <c r="H380" s="2241"/>
      <c r="I380" s="2240"/>
      <c r="J380" s="2243"/>
      <c r="X380" s="2238"/>
      <c r="Y380" s="2240"/>
      <c r="Z380" s="2241"/>
      <c r="AA380" s="2240"/>
      <c r="AB380" s="2241"/>
      <c r="AC380" s="2240"/>
      <c r="AD380" s="2243"/>
    </row>
    <row r="381" spans="4:30" ht="14.1" customHeight="1">
      <c r="D381" s="203">
        <v>1</v>
      </c>
      <c r="E381" s="427" t="str">
        <f>IF(F381=0,"",MAX($E$379:E380)+1)</f>
        <v/>
      </c>
      <c r="F381" s="165">
        <f t="shared" ref="F381:F420" si="90">E336+F336</f>
        <v>0</v>
      </c>
      <c r="G381" s="427" t="str">
        <f>IF(H381=0,"",MAX($G$379:G380)+1)</f>
        <v/>
      </c>
      <c r="H381" s="165">
        <f t="shared" ref="H381:H420" si="91">G336+H336</f>
        <v>0</v>
      </c>
      <c r="I381" s="427" t="str">
        <f>IF(J381=0,"",MAX($I$379:I380)+1)</f>
        <v/>
      </c>
      <c r="J381" s="197">
        <f t="shared" ref="J381:J420" si="92">I336+J336</f>
        <v>0</v>
      </c>
      <c r="X381" s="203">
        <v>1</v>
      </c>
      <c r="Y381" s="427" t="str">
        <f>IF(Z381=0,"",MAX($Y$379:Y380)+1)</f>
        <v/>
      </c>
      <c r="Z381" s="165">
        <f t="shared" ref="Z381:Z420" si="93">Y336+Z336</f>
        <v>0</v>
      </c>
      <c r="AA381" s="427" t="str">
        <f>IF(AB381=0,"",MAX($AA$379:AA380)+1)</f>
        <v/>
      </c>
      <c r="AB381" s="165">
        <f t="shared" ref="AB381:AB420" si="94">AA336+AB336</f>
        <v>0</v>
      </c>
      <c r="AC381" s="427" t="str">
        <f>IF(AD381=0,"",MAX($AC$379:AC380)+1)</f>
        <v/>
      </c>
      <c r="AD381" s="197">
        <f t="shared" ref="AD381:AD420" si="95">AC336+AD336</f>
        <v>0</v>
      </c>
    </row>
    <row r="382" spans="4:30" ht="14.1" customHeight="1">
      <c r="D382" s="203">
        <v>2</v>
      </c>
      <c r="E382" s="427" t="str">
        <f>IF(F382=0,"",MAX($E$379:E381)+1)</f>
        <v/>
      </c>
      <c r="F382" s="165">
        <f t="shared" si="90"/>
        <v>0</v>
      </c>
      <c r="G382" s="427" t="str">
        <f>IF(H382=0,"",MAX($G$379:G381)+1)</f>
        <v/>
      </c>
      <c r="H382" s="165">
        <f t="shared" si="91"/>
        <v>0</v>
      </c>
      <c r="I382" s="427" t="str">
        <f>IF(J382=0,"",MAX($I$379:I381)+1)</f>
        <v/>
      </c>
      <c r="J382" s="197">
        <f t="shared" si="92"/>
        <v>0</v>
      </c>
      <c r="X382" s="203">
        <v>2</v>
      </c>
      <c r="Y382" s="427" t="str">
        <f>IF(Z382=0,"",MAX($Y$379:Y381)+1)</f>
        <v/>
      </c>
      <c r="Z382" s="165">
        <f t="shared" si="93"/>
        <v>0</v>
      </c>
      <c r="AA382" s="427" t="str">
        <f>IF(AB382=0,"",MAX($AA$379:AA381)+1)</f>
        <v/>
      </c>
      <c r="AB382" s="165">
        <f t="shared" si="94"/>
        <v>0</v>
      </c>
      <c r="AC382" s="427" t="str">
        <f>IF(AD382=0,"",MAX($AC$379:AC381)+1)</f>
        <v/>
      </c>
      <c r="AD382" s="197">
        <f t="shared" si="95"/>
        <v>0</v>
      </c>
    </row>
    <row r="383" spans="4:30" ht="14.1" customHeight="1">
      <c r="D383" s="203">
        <v>3</v>
      </c>
      <c r="E383" s="427" t="str">
        <f>IF(F383=0,"",MAX($E$379:E382)+1)</f>
        <v/>
      </c>
      <c r="F383" s="165">
        <f t="shared" si="90"/>
        <v>0</v>
      </c>
      <c r="G383" s="427" t="str">
        <f>IF(H383=0,"",MAX($G$379:G382)+1)</f>
        <v/>
      </c>
      <c r="H383" s="165">
        <f t="shared" si="91"/>
        <v>0</v>
      </c>
      <c r="I383" s="427" t="str">
        <f>IF(J383=0,"",MAX($I$379:I382)+1)</f>
        <v/>
      </c>
      <c r="J383" s="197">
        <f t="shared" si="92"/>
        <v>0</v>
      </c>
      <c r="X383" s="203">
        <v>3</v>
      </c>
      <c r="Y383" s="427" t="str">
        <f>IF(Z383=0,"",MAX($Y$379:Y382)+1)</f>
        <v/>
      </c>
      <c r="Z383" s="165">
        <f t="shared" si="93"/>
        <v>0</v>
      </c>
      <c r="AA383" s="427" t="str">
        <f>IF(AB383=0,"",MAX($AA$379:AA382)+1)</f>
        <v/>
      </c>
      <c r="AB383" s="165">
        <f t="shared" si="94"/>
        <v>0</v>
      </c>
      <c r="AC383" s="427" t="str">
        <f>IF(AD383=0,"",MAX($AC$379:AC382)+1)</f>
        <v/>
      </c>
      <c r="AD383" s="197">
        <f t="shared" si="95"/>
        <v>0</v>
      </c>
    </row>
    <row r="384" spans="4:30" ht="14.1" customHeight="1">
      <c r="D384" s="203">
        <v>4</v>
      </c>
      <c r="E384" s="427" t="str">
        <f>IF(F384=0,"",MAX($E$379:E383)+1)</f>
        <v/>
      </c>
      <c r="F384" s="165">
        <f t="shared" si="90"/>
        <v>0</v>
      </c>
      <c r="G384" s="427" t="str">
        <f>IF(H384=0,"",MAX($G$379:G383)+1)</f>
        <v/>
      </c>
      <c r="H384" s="165">
        <f t="shared" si="91"/>
        <v>0</v>
      </c>
      <c r="I384" s="427" t="str">
        <f>IF(J384=0,"",MAX($I$379:I383)+1)</f>
        <v/>
      </c>
      <c r="J384" s="197">
        <f t="shared" si="92"/>
        <v>0</v>
      </c>
      <c r="X384" s="203">
        <v>4</v>
      </c>
      <c r="Y384" s="427" t="str">
        <f>IF(Z384=0,"",MAX($Y$379:Y383)+1)</f>
        <v/>
      </c>
      <c r="Z384" s="165">
        <f t="shared" si="93"/>
        <v>0</v>
      </c>
      <c r="AA384" s="427" t="str">
        <f>IF(AB384=0,"",MAX($AA$379:AA383)+1)</f>
        <v/>
      </c>
      <c r="AB384" s="165">
        <f t="shared" si="94"/>
        <v>0</v>
      </c>
      <c r="AC384" s="427" t="str">
        <f>IF(AD384=0,"",MAX($AC$379:AC383)+1)</f>
        <v/>
      </c>
      <c r="AD384" s="197">
        <f t="shared" si="95"/>
        <v>0</v>
      </c>
    </row>
    <row r="385" spans="4:30" ht="14.1" customHeight="1">
      <c r="D385" s="203">
        <v>5</v>
      </c>
      <c r="E385" s="427" t="str">
        <f>IF(F385=0,"",MAX($E$379:E384)+1)</f>
        <v/>
      </c>
      <c r="F385" s="165">
        <f t="shared" si="90"/>
        <v>0</v>
      </c>
      <c r="G385" s="427" t="str">
        <f>IF(H385=0,"",MAX($G$379:G384)+1)</f>
        <v/>
      </c>
      <c r="H385" s="165">
        <f t="shared" si="91"/>
        <v>0</v>
      </c>
      <c r="I385" s="427" t="str">
        <f>IF(J385=0,"",MAX($I$379:I384)+1)</f>
        <v/>
      </c>
      <c r="J385" s="197">
        <f t="shared" si="92"/>
        <v>0</v>
      </c>
      <c r="X385" s="203">
        <v>5</v>
      </c>
      <c r="Y385" s="427" t="str">
        <f>IF(Z385=0,"",MAX($Y$379:Y384)+1)</f>
        <v/>
      </c>
      <c r="Z385" s="165">
        <f t="shared" si="93"/>
        <v>0</v>
      </c>
      <c r="AA385" s="427" t="str">
        <f>IF(AB385=0,"",MAX($AA$379:AA384)+1)</f>
        <v/>
      </c>
      <c r="AB385" s="165">
        <f t="shared" si="94"/>
        <v>0</v>
      </c>
      <c r="AC385" s="427" t="str">
        <f>IF(AD385=0,"",MAX($AC$379:AC384)+1)</f>
        <v/>
      </c>
      <c r="AD385" s="197">
        <f t="shared" si="95"/>
        <v>0</v>
      </c>
    </row>
    <row r="386" spans="4:30" ht="14.1" customHeight="1">
      <c r="D386" s="203">
        <v>6</v>
      </c>
      <c r="E386" s="427" t="str">
        <f>IF(F386=0,"",MAX($E$379:E385)+1)</f>
        <v/>
      </c>
      <c r="F386" s="165">
        <f t="shared" si="90"/>
        <v>0</v>
      </c>
      <c r="G386" s="427" t="str">
        <f>IF(H386=0,"",MAX($G$379:G385)+1)</f>
        <v/>
      </c>
      <c r="H386" s="165">
        <f t="shared" si="91"/>
        <v>0</v>
      </c>
      <c r="I386" s="427" t="str">
        <f>IF(J386=0,"",MAX($I$379:I385)+1)</f>
        <v/>
      </c>
      <c r="J386" s="197">
        <f t="shared" si="92"/>
        <v>0</v>
      </c>
      <c r="X386" s="203">
        <v>6</v>
      </c>
      <c r="Y386" s="427" t="str">
        <f>IF(Z386=0,"",MAX($Y$379:Y385)+1)</f>
        <v/>
      </c>
      <c r="Z386" s="165">
        <f t="shared" si="93"/>
        <v>0</v>
      </c>
      <c r="AA386" s="427" t="str">
        <f>IF(AB386=0,"",MAX($AA$379:AA385)+1)</f>
        <v/>
      </c>
      <c r="AB386" s="165">
        <f t="shared" si="94"/>
        <v>0</v>
      </c>
      <c r="AC386" s="427" t="str">
        <f>IF(AD386=0,"",MAX($AC$379:AC385)+1)</f>
        <v/>
      </c>
      <c r="AD386" s="197">
        <f t="shared" si="95"/>
        <v>0</v>
      </c>
    </row>
    <row r="387" spans="4:30" ht="14.1" customHeight="1">
      <c r="D387" s="203">
        <v>7</v>
      </c>
      <c r="E387" s="427" t="str">
        <f>IF(F387=0,"",MAX($E$379:E386)+1)</f>
        <v/>
      </c>
      <c r="F387" s="165">
        <f t="shared" si="90"/>
        <v>0</v>
      </c>
      <c r="G387" s="427" t="str">
        <f>IF(H387=0,"",MAX($G$379:G386)+1)</f>
        <v/>
      </c>
      <c r="H387" s="165">
        <f t="shared" si="91"/>
        <v>0</v>
      </c>
      <c r="I387" s="427" t="str">
        <f>IF(J387=0,"",MAX($I$379:I386)+1)</f>
        <v/>
      </c>
      <c r="J387" s="197">
        <f t="shared" si="92"/>
        <v>0</v>
      </c>
      <c r="X387" s="203">
        <v>7</v>
      </c>
      <c r="Y387" s="427" t="str">
        <f>IF(Z387=0,"",MAX($Y$379:Y386)+1)</f>
        <v/>
      </c>
      <c r="Z387" s="165">
        <f t="shared" si="93"/>
        <v>0</v>
      </c>
      <c r="AA387" s="427" t="str">
        <f>IF(AB387=0,"",MAX($AA$379:AA386)+1)</f>
        <v/>
      </c>
      <c r="AB387" s="165">
        <f t="shared" si="94"/>
        <v>0</v>
      </c>
      <c r="AC387" s="427" t="str">
        <f>IF(AD387=0,"",MAX($AC$379:AC386)+1)</f>
        <v/>
      </c>
      <c r="AD387" s="197">
        <f t="shared" si="95"/>
        <v>0</v>
      </c>
    </row>
    <row r="388" spans="4:30" ht="14.1" customHeight="1">
      <c r="D388" s="203">
        <v>8</v>
      </c>
      <c r="E388" s="427" t="str">
        <f>IF(F388=0,"",MAX($E$379:E387)+1)</f>
        <v/>
      </c>
      <c r="F388" s="165">
        <f t="shared" si="90"/>
        <v>0</v>
      </c>
      <c r="G388" s="427" t="str">
        <f>IF(H388=0,"",MAX($G$379:G387)+1)</f>
        <v/>
      </c>
      <c r="H388" s="165">
        <f t="shared" si="91"/>
        <v>0</v>
      </c>
      <c r="I388" s="427" t="str">
        <f>IF(J388=0,"",MAX($I$379:I387)+1)</f>
        <v/>
      </c>
      <c r="J388" s="197">
        <f t="shared" si="92"/>
        <v>0</v>
      </c>
      <c r="X388" s="203">
        <v>8</v>
      </c>
      <c r="Y388" s="427" t="str">
        <f>IF(Z388=0,"",MAX($Y$379:Y387)+1)</f>
        <v/>
      </c>
      <c r="Z388" s="165">
        <f t="shared" si="93"/>
        <v>0</v>
      </c>
      <c r="AA388" s="427" t="str">
        <f>IF(AB388=0,"",MAX($AA$379:AA387)+1)</f>
        <v/>
      </c>
      <c r="AB388" s="165">
        <f t="shared" si="94"/>
        <v>0</v>
      </c>
      <c r="AC388" s="427" t="str">
        <f>IF(AD388=0,"",MAX($AC$379:AC387)+1)</f>
        <v/>
      </c>
      <c r="AD388" s="197">
        <f t="shared" si="95"/>
        <v>0</v>
      </c>
    </row>
    <row r="389" spans="4:30" ht="14.1" customHeight="1">
      <c r="D389" s="203">
        <v>9</v>
      </c>
      <c r="E389" s="427" t="str">
        <f>IF(F389=0,"",MAX($E$379:E388)+1)</f>
        <v/>
      </c>
      <c r="F389" s="165">
        <f t="shared" si="90"/>
        <v>0</v>
      </c>
      <c r="G389" s="427" t="str">
        <f>IF(H389=0,"",MAX($G$379:G388)+1)</f>
        <v/>
      </c>
      <c r="H389" s="165">
        <f t="shared" si="91"/>
        <v>0</v>
      </c>
      <c r="I389" s="427" t="str">
        <f>IF(J389=0,"",MAX($I$379:I388)+1)</f>
        <v/>
      </c>
      <c r="J389" s="197">
        <f t="shared" si="92"/>
        <v>0</v>
      </c>
      <c r="X389" s="203">
        <v>9</v>
      </c>
      <c r="Y389" s="427" t="str">
        <f>IF(Z389=0,"",MAX($Y$379:Y388)+1)</f>
        <v/>
      </c>
      <c r="Z389" s="165">
        <f t="shared" si="93"/>
        <v>0</v>
      </c>
      <c r="AA389" s="427" t="str">
        <f>IF(AB389=0,"",MAX($AA$379:AA388)+1)</f>
        <v/>
      </c>
      <c r="AB389" s="165">
        <f t="shared" si="94"/>
        <v>0</v>
      </c>
      <c r="AC389" s="427" t="str">
        <f>IF(AD389=0,"",MAX($AC$379:AC388)+1)</f>
        <v/>
      </c>
      <c r="AD389" s="197">
        <f t="shared" si="95"/>
        <v>0</v>
      </c>
    </row>
    <row r="390" spans="4:30" ht="14.1" customHeight="1">
      <c r="D390" s="203">
        <v>10</v>
      </c>
      <c r="E390" s="427" t="str">
        <f>IF(F390=0,"",MAX($E$379:E389)+1)</f>
        <v/>
      </c>
      <c r="F390" s="165">
        <f t="shared" si="90"/>
        <v>0</v>
      </c>
      <c r="G390" s="427" t="str">
        <f>IF(H390=0,"",MAX($G$379:G389)+1)</f>
        <v/>
      </c>
      <c r="H390" s="165">
        <f t="shared" si="91"/>
        <v>0</v>
      </c>
      <c r="I390" s="427" t="str">
        <f>IF(J390=0,"",MAX($I$379:I389)+1)</f>
        <v/>
      </c>
      <c r="J390" s="197">
        <f t="shared" si="92"/>
        <v>0</v>
      </c>
      <c r="X390" s="203">
        <v>10</v>
      </c>
      <c r="Y390" s="427" t="str">
        <f>IF(Z390=0,"",MAX($Y$379:Y389)+1)</f>
        <v/>
      </c>
      <c r="Z390" s="165">
        <f t="shared" si="93"/>
        <v>0</v>
      </c>
      <c r="AA390" s="427" t="str">
        <f>IF(AB390=0,"",MAX($AA$379:AA389)+1)</f>
        <v/>
      </c>
      <c r="AB390" s="165">
        <f t="shared" si="94"/>
        <v>0</v>
      </c>
      <c r="AC390" s="427" t="str">
        <f>IF(AD390=0,"",MAX($AC$379:AC389)+1)</f>
        <v/>
      </c>
      <c r="AD390" s="197">
        <f t="shared" si="95"/>
        <v>0</v>
      </c>
    </row>
    <row r="391" spans="4:30" ht="14.1" customHeight="1">
      <c r="D391" s="203">
        <v>11</v>
      </c>
      <c r="E391" s="427" t="str">
        <f>IF(F391=0,"",MAX($E$379:E390)+1)</f>
        <v/>
      </c>
      <c r="F391" s="165">
        <f t="shared" si="90"/>
        <v>0</v>
      </c>
      <c r="G391" s="427" t="str">
        <f>IF(H391=0,"",MAX($G$379:G390)+1)</f>
        <v/>
      </c>
      <c r="H391" s="165">
        <f t="shared" si="91"/>
        <v>0</v>
      </c>
      <c r="I391" s="427" t="str">
        <f>IF(J391=0,"",MAX($I$379:I390)+1)</f>
        <v/>
      </c>
      <c r="J391" s="197">
        <f t="shared" si="92"/>
        <v>0</v>
      </c>
      <c r="X391" s="203">
        <v>11</v>
      </c>
      <c r="Y391" s="427" t="str">
        <f>IF(Z391=0,"",MAX($Y$379:Y390)+1)</f>
        <v/>
      </c>
      <c r="Z391" s="165">
        <f t="shared" si="93"/>
        <v>0</v>
      </c>
      <c r="AA391" s="427" t="str">
        <f>IF(AB391=0,"",MAX($AA$379:AA390)+1)</f>
        <v/>
      </c>
      <c r="AB391" s="165">
        <f t="shared" si="94"/>
        <v>0</v>
      </c>
      <c r="AC391" s="427" t="str">
        <f>IF(AD391=0,"",MAX($AC$379:AC390)+1)</f>
        <v/>
      </c>
      <c r="AD391" s="197">
        <f t="shared" si="95"/>
        <v>0</v>
      </c>
    </row>
    <row r="392" spans="4:30" ht="14.1" customHeight="1">
      <c r="D392" s="203">
        <v>12</v>
      </c>
      <c r="E392" s="427" t="str">
        <f>IF(F392=0,"",MAX($E$379:E391)+1)</f>
        <v/>
      </c>
      <c r="F392" s="165">
        <f t="shared" si="90"/>
        <v>0</v>
      </c>
      <c r="G392" s="427" t="str">
        <f>IF(H392=0,"",MAX($G$379:G391)+1)</f>
        <v/>
      </c>
      <c r="H392" s="165">
        <f t="shared" si="91"/>
        <v>0</v>
      </c>
      <c r="I392" s="427" t="str">
        <f>IF(J392=0,"",MAX($I$379:I391)+1)</f>
        <v/>
      </c>
      <c r="J392" s="197">
        <f t="shared" si="92"/>
        <v>0</v>
      </c>
      <c r="X392" s="203">
        <v>12</v>
      </c>
      <c r="Y392" s="427" t="str">
        <f>IF(Z392=0,"",MAX($Y$379:Y391)+1)</f>
        <v/>
      </c>
      <c r="Z392" s="165">
        <f t="shared" si="93"/>
        <v>0</v>
      </c>
      <c r="AA392" s="427" t="str">
        <f>IF(AB392=0,"",MAX($AA$379:AA391)+1)</f>
        <v/>
      </c>
      <c r="AB392" s="165">
        <f t="shared" si="94"/>
        <v>0</v>
      </c>
      <c r="AC392" s="427" t="str">
        <f>IF(AD392=0,"",MAX($AC$379:AC391)+1)</f>
        <v/>
      </c>
      <c r="AD392" s="197">
        <f t="shared" si="95"/>
        <v>0</v>
      </c>
    </row>
    <row r="393" spans="4:30" ht="14.1" customHeight="1">
      <c r="D393" s="203">
        <v>13</v>
      </c>
      <c r="E393" s="427" t="str">
        <f>IF(F393=0,"",MAX($E$379:E392)+1)</f>
        <v/>
      </c>
      <c r="F393" s="165">
        <f t="shared" si="90"/>
        <v>0</v>
      </c>
      <c r="G393" s="427" t="str">
        <f>IF(H393=0,"",MAX($G$379:G392)+1)</f>
        <v/>
      </c>
      <c r="H393" s="165">
        <f t="shared" si="91"/>
        <v>0</v>
      </c>
      <c r="I393" s="427" t="str">
        <f>IF(J393=0,"",MAX($I$379:I392)+1)</f>
        <v/>
      </c>
      <c r="J393" s="197">
        <f t="shared" si="92"/>
        <v>0</v>
      </c>
      <c r="X393" s="203">
        <v>13</v>
      </c>
      <c r="Y393" s="427" t="str">
        <f>IF(Z393=0,"",MAX($Y$379:Y392)+1)</f>
        <v/>
      </c>
      <c r="Z393" s="165">
        <f t="shared" si="93"/>
        <v>0</v>
      </c>
      <c r="AA393" s="427" t="str">
        <f>IF(AB393=0,"",MAX($AA$379:AA392)+1)</f>
        <v/>
      </c>
      <c r="AB393" s="165">
        <f t="shared" si="94"/>
        <v>0</v>
      </c>
      <c r="AC393" s="427" t="str">
        <f>IF(AD393=0,"",MAX($AC$379:AC392)+1)</f>
        <v/>
      </c>
      <c r="AD393" s="197">
        <f t="shared" si="95"/>
        <v>0</v>
      </c>
    </row>
    <row r="394" spans="4:30" ht="14.1" customHeight="1">
      <c r="D394" s="203">
        <v>14</v>
      </c>
      <c r="E394" s="427" t="str">
        <f>IF(F394=0,"",MAX($E$379:E393)+1)</f>
        <v/>
      </c>
      <c r="F394" s="165">
        <f t="shared" si="90"/>
        <v>0</v>
      </c>
      <c r="G394" s="427" t="str">
        <f>IF(H394=0,"",MAX($G$379:G393)+1)</f>
        <v/>
      </c>
      <c r="H394" s="165">
        <f t="shared" si="91"/>
        <v>0</v>
      </c>
      <c r="I394" s="427" t="str">
        <f>IF(J394=0,"",MAX($I$379:I393)+1)</f>
        <v/>
      </c>
      <c r="J394" s="197">
        <f t="shared" si="92"/>
        <v>0</v>
      </c>
      <c r="X394" s="203">
        <v>14</v>
      </c>
      <c r="Y394" s="427" t="str">
        <f>IF(Z394=0,"",MAX($Y$379:Y393)+1)</f>
        <v/>
      </c>
      <c r="Z394" s="165">
        <f t="shared" si="93"/>
        <v>0</v>
      </c>
      <c r="AA394" s="427" t="str">
        <f>IF(AB394=0,"",MAX($AA$379:AA393)+1)</f>
        <v/>
      </c>
      <c r="AB394" s="165">
        <f t="shared" si="94"/>
        <v>0</v>
      </c>
      <c r="AC394" s="427" t="str">
        <f>IF(AD394=0,"",MAX($AC$379:AC393)+1)</f>
        <v/>
      </c>
      <c r="AD394" s="197">
        <f t="shared" si="95"/>
        <v>0</v>
      </c>
    </row>
    <row r="395" spans="4:30" ht="14.1" customHeight="1">
      <c r="D395" s="203">
        <v>15</v>
      </c>
      <c r="E395" s="427" t="str">
        <f>IF(F395=0,"",MAX($E$379:E394)+1)</f>
        <v/>
      </c>
      <c r="F395" s="165">
        <f t="shared" si="90"/>
        <v>0</v>
      </c>
      <c r="G395" s="427" t="str">
        <f>IF(H395=0,"",MAX($G$379:G394)+1)</f>
        <v/>
      </c>
      <c r="H395" s="165">
        <f t="shared" si="91"/>
        <v>0</v>
      </c>
      <c r="I395" s="427" t="str">
        <f>IF(J395=0,"",MAX($I$379:I394)+1)</f>
        <v/>
      </c>
      <c r="J395" s="197">
        <f t="shared" si="92"/>
        <v>0</v>
      </c>
      <c r="X395" s="203">
        <v>15</v>
      </c>
      <c r="Y395" s="427" t="str">
        <f>IF(Z395=0,"",MAX($Y$379:Y394)+1)</f>
        <v/>
      </c>
      <c r="Z395" s="165">
        <f t="shared" si="93"/>
        <v>0</v>
      </c>
      <c r="AA395" s="427" t="str">
        <f>IF(AB395=0,"",MAX($AA$379:AA394)+1)</f>
        <v/>
      </c>
      <c r="AB395" s="165">
        <f t="shared" si="94"/>
        <v>0</v>
      </c>
      <c r="AC395" s="427" t="str">
        <f>IF(AD395=0,"",MAX($AC$379:AC394)+1)</f>
        <v/>
      </c>
      <c r="AD395" s="197">
        <f t="shared" si="95"/>
        <v>0</v>
      </c>
    </row>
    <row r="396" spans="4:30" ht="14.1" customHeight="1">
      <c r="D396" s="203">
        <v>16</v>
      </c>
      <c r="E396" s="427" t="str">
        <f>IF(F396=0,"",MAX($E$379:E395)+1)</f>
        <v/>
      </c>
      <c r="F396" s="165">
        <f t="shared" si="90"/>
        <v>0</v>
      </c>
      <c r="G396" s="427" t="str">
        <f>IF(H396=0,"",MAX($G$379:G395)+1)</f>
        <v/>
      </c>
      <c r="H396" s="165">
        <f t="shared" si="91"/>
        <v>0</v>
      </c>
      <c r="I396" s="427" t="str">
        <f>IF(J396=0,"",MAX($I$379:I395)+1)</f>
        <v/>
      </c>
      <c r="J396" s="197">
        <f t="shared" si="92"/>
        <v>0</v>
      </c>
      <c r="X396" s="203">
        <v>16</v>
      </c>
      <c r="Y396" s="427" t="str">
        <f>IF(Z396=0,"",MAX($Y$379:Y395)+1)</f>
        <v/>
      </c>
      <c r="Z396" s="165">
        <f t="shared" si="93"/>
        <v>0</v>
      </c>
      <c r="AA396" s="427" t="str">
        <f>IF(AB396=0,"",MAX($AA$379:AA395)+1)</f>
        <v/>
      </c>
      <c r="AB396" s="165">
        <f t="shared" si="94"/>
        <v>0</v>
      </c>
      <c r="AC396" s="427" t="str">
        <f>IF(AD396=0,"",MAX($AC$379:AC395)+1)</f>
        <v/>
      </c>
      <c r="AD396" s="197">
        <f t="shared" si="95"/>
        <v>0</v>
      </c>
    </row>
    <row r="397" spans="4:30" ht="14.1" customHeight="1">
      <c r="D397" s="203">
        <v>17</v>
      </c>
      <c r="E397" s="427" t="str">
        <f>IF(F397=0,"",MAX($E$379:E396)+1)</f>
        <v/>
      </c>
      <c r="F397" s="165">
        <f t="shared" si="90"/>
        <v>0</v>
      </c>
      <c r="G397" s="427" t="str">
        <f>IF(H397=0,"",MAX($G$379:G396)+1)</f>
        <v/>
      </c>
      <c r="H397" s="165">
        <f t="shared" si="91"/>
        <v>0</v>
      </c>
      <c r="I397" s="427" t="str">
        <f>IF(J397=0,"",MAX($I$379:I396)+1)</f>
        <v/>
      </c>
      <c r="J397" s="197">
        <f t="shared" si="92"/>
        <v>0</v>
      </c>
      <c r="X397" s="203">
        <v>17</v>
      </c>
      <c r="Y397" s="427" t="str">
        <f>IF(Z397=0,"",MAX($Y$379:Y396)+1)</f>
        <v/>
      </c>
      <c r="Z397" s="165">
        <f t="shared" si="93"/>
        <v>0</v>
      </c>
      <c r="AA397" s="427" t="str">
        <f>IF(AB397=0,"",MAX($AA$379:AA396)+1)</f>
        <v/>
      </c>
      <c r="AB397" s="165">
        <f t="shared" si="94"/>
        <v>0</v>
      </c>
      <c r="AC397" s="427" t="str">
        <f>IF(AD397=0,"",MAX($AC$379:AC396)+1)</f>
        <v/>
      </c>
      <c r="AD397" s="197">
        <f t="shared" si="95"/>
        <v>0</v>
      </c>
    </row>
    <row r="398" spans="4:30" ht="14.1" customHeight="1">
      <c r="D398" s="203">
        <v>18</v>
      </c>
      <c r="E398" s="427" t="str">
        <f>IF(F398=0,"",MAX($E$379:E397)+1)</f>
        <v/>
      </c>
      <c r="F398" s="165">
        <f t="shared" si="90"/>
        <v>0</v>
      </c>
      <c r="G398" s="427" t="str">
        <f>IF(H398=0,"",MAX($G$379:G397)+1)</f>
        <v/>
      </c>
      <c r="H398" s="165">
        <f t="shared" si="91"/>
        <v>0</v>
      </c>
      <c r="I398" s="427" t="str">
        <f>IF(J398=0,"",MAX($I$379:I397)+1)</f>
        <v/>
      </c>
      <c r="J398" s="197">
        <f t="shared" si="92"/>
        <v>0</v>
      </c>
      <c r="X398" s="203">
        <v>18</v>
      </c>
      <c r="Y398" s="427" t="str">
        <f>IF(Z398=0,"",MAX($Y$379:Y397)+1)</f>
        <v/>
      </c>
      <c r="Z398" s="165">
        <f t="shared" si="93"/>
        <v>0</v>
      </c>
      <c r="AA398" s="427" t="str">
        <f>IF(AB398=0,"",MAX($AA$379:AA397)+1)</f>
        <v/>
      </c>
      <c r="AB398" s="165">
        <f t="shared" si="94"/>
        <v>0</v>
      </c>
      <c r="AC398" s="427" t="str">
        <f>IF(AD398=0,"",MAX($AC$379:AC397)+1)</f>
        <v/>
      </c>
      <c r="AD398" s="197">
        <f t="shared" si="95"/>
        <v>0</v>
      </c>
    </row>
    <row r="399" spans="4:30" ht="14.1" customHeight="1">
      <c r="D399" s="203">
        <v>19</v>
      </c>
      <c r="E399" s="427" t="str">
        <f>IF(F399=0,"",MAX($E$379:E398)+1)</f>
        <v/>
      </c>
      <c r="F399" s="165">
        <f t="shared" si="90"/>
        <v>0</v>
      </c>
      <c r="G399" s="427" t="str">
        <f>IF(H399=0,"",MAX($G$379:G398)+1)</f>
        <v/>
      </c>
      <c r="H399" s="165">
        <f t="shared" si="91"/>
        <v>0</v>
      </c>
      <c r="I399" s="427" t="str">
        <f>IF(J399=0,"",MAX($I$379:I398)+1)</f>
        <v/>
      </c>
      <c r="J399" s="197">
        <f t="shared" si="92"/>
        <v>0</v>
      </c>
      <c r="X399" s="203">
        <v>19</v>
      </c>
      <c r="Y399" s="427" t="str">
        <f>IF(Z399=0,"",MAX($Y$379:Y398)+1)</f>
        <v/>
      </c>
      <c r="Z399" s="165">
        <f t="shared" si="93"/>
        <v>0</v>
      </c>
      <c r="AA399" s="427" t="str">
        <f>IF(AB399=0,"",MAX($AA$379:AA398)+1)</f>
        <v/>
      </c>
      <c r="AB399" s="165">
        <f t="shared" si="94"/>
        <v>0</v>
      </c>
      <c r="AC399" s="427" t="str">
        <f>IF(AD399=0,"",MAX($AC$379:AC398)+1)</f>
        <v/>
      </c>
      <c r="AD399" s="197">
        <f t="shared" si="95"/>
        <v>0</v>
      </c>
    </row>
    <row r="400" spans="4:30" ht="14.1" customHeight="1">
      <c r="D400" s="203">
        <v>20</v>
      </c>
      <c r="E400" s="427" t="str">
        <f>IF(F400=0,"",MAX($E$379:E399)+1)</f>
        <v/>
      </c>
      <c r="F400" s="165">
        <f t="shared" si="90"/>
        <v>0</v>
      </c>
      <c r="G400" s="427" t="str">
        <f>IF(H400=0,"",MAX($G$379:G399)+1)</f>
        <v/>
      </c>
      <c r="H400" s="165">
        <f t="shared" si="91"/>
        <v>0</v>
      </c>
      <c r="I400" s="427" t="str">
        <f>IF(J400=0,"",MAX($I$379:I399)+1)</f>
        <v/>
      </c>
      <c r="J400" s="197">
        <f t="shared" si="92"/>
        <v>0</v>
      </c>
      <c r="X400" s="203">
        <v>20</v>
      </c>
      <c r="Y400" s="427" t="str">
        <f>IF(Z400=0,"",MAX($Y$379:Y399)+1)</f>
        <v/>
      </c>
      <c r="Z400" s="165">
        <f t="shared" si="93"/>
        <v>0</v>
      </c>
      <c r="AA400" s="427" t="str">
        <f>IF(AB400=0,"",MAX($AA$379:AA399)+1)</f>
        <v/>
      </c>
      <c r="AB400" s="165">
        <f t="shared" si="94"/>
        <v>0</v>
      </c>
      <c r="AC400" s="427" t="str">
        <f>IF(AD400=0,"",MAX($AC$379:AC399)+1)</f>
        <v/>
      </c>
      <c r="AD400" s="197">
        <f t="shared" si="95"/>
        <v>0</v>
      </c>
    </row>
    <row r="401" spans="4:30" ht="14.1" customHeight="1">
      <c r="D401" s="203">
        <v>21</v>
      </c>
      <c r="E401" s="427" t="str">
        <f>IF(F401=0,"",MAX($E$379:E400)+1)</f>
        <v/>
      </c>
      <c r="F401" s="165">
        <f t="shared" si="90"/>
        <v>0</v>
      </c>
      <c r="G401" s="427" t="str">
        <f>IF(H401=0,"",MAX($G$379:G400)+1)</f>
        <v/>
      </c>
      <c r="H401" s="165">
        <f t="shared" si="91"/>
        <v>0</v>
      </c>
      <c r="I401" s="427" t="str">
        <f>IF(J401=0,"",MAX($I$379:I400)+1)</f>
        <v/>
      </c>
      <c r="J401" s="197">
        <f t="shared" si="92"/>
        <v>0</v>
      </c>
      <c r="X401" s="203">
        <v>21</v>
      </c>
      <c r="Y401" s="427" t="str">
        <f>IF(Z401=0,"",MAX($Y$379:Y400)+1)</f>
        <v/>
      </c>
      <c r="Z401" s="165">
        <f t="shared" si="93"/>
        <v>0</v>
      </c>
      <c r="AA401" s="427" t="str">
        <f>IF(AB401=0,"",MAX($AA$379:AA400)+1)</f>
        <v/>
      </c>
      <c r="AB401" s="165">
        <f t="shared" si="94"/>
        <v>0</v>
      </c>
      <c r="AC401" s="427" t="str">
        <f>IF(AD401=0,"",MAX($AC$379:AC400)+1)</f>
        <v/>
      </c>
      <c r="AD401" s="197">
        <f t="shared" si="95"/>
        <v>0</v>
      </c>
    </row>
    <row r="402" spans="4:30" ht="14.1" customHeight="1">
      <c r="D402" s="203">
        <v>22</v>
      </c>
      <c r="E402" s="427" t="str">
        <f>IF(F402=0,"",MAX($E$379:E401)+1)</f>
        <v/>
      </c>
      <c r="F402" s="165">
        <f t="shared" si="90"/>
        <v>0</v>
      </c>
      <c r="G402" s="427" t="str">
        <f>IF(H402=0,"",MAX($G$379:G401)+1)</f>
        <v/>
      </c>
      <c r="H402" s="165">
        <f t="shared" si="91"/>
        <v>0</v>
      </c>
      <c r="I402" s="427" t="str">
        <f>IF(J402=0,"",MAX($I$379:I401)+1)</f>
        <v/>
      </c>
      <c r="J402" s="197">
        <f t="shared" si="92"/>
        <v>0</v>
      </c>
      <c r="X402" s="203">
        <v>22</v>
      </c>
      <c r="Y402" s="427" t="str">
        <f>IF(Z402=0,"",MAX($Y$379:Y401)+1)</f>
        <v/>
      </c>
      <c r="Z402" s="165">
        <f t="shared" si="93"/>
        <v>0</v>
      </c>
      <c r="AA402" s="427" t="str">
        <f>IF(AB402=0,"",MAX($AA$379:AA401)+1)</f>
        <v/>
      </c>
      <c r="AB402" s="165">
        <f t="shared" si="94"/>
        <v>0</v>
      </c>
      <c r="AC402" s="427" t="str">
        <f>IF(AD402=0,"",MAX($AC$379:AC401)+1)</f>
        <v/>
      </c>
      <c r="AD402" s="197">
        <f t="shared" si="95"/>
        <v>0</v>
      </c>
    </row>
    <row r="403" spans="4:30" ht="14.1" customHeight="1">
      <c r="D403" s="203">
        <v>23</v>
      </c>
      <c r="E403" s="427" t="str">
        <f>IF(F403=0,"",MAX($E$379:E402)+1)</f>
        <v/>
      </c>
      <c r="F403" s="165">
        <f t="shared" si="90"/>
        <v>0</v>
      </c>
      <c r="G403" s="427" t="str">
        <f>IF(H403=0,"",MAX($G$379:G402)+1)</f>
        <v/>
      </c>
      <c r="H403" s="165">
        <f t="shared" si="91"/>
        <v>0</v>
      </c>
      <c r="I403" s="427" t="str">
        <f>IF(J403=0,"",MAX($I$379:I402)+1)</f>
        <v/>
      </c>
      <c r="J403" s="197">
        <f t="shared" si="92"/>
        <v>0</v>
      </c>
      <c r="X403" s="203">
        <v>23</v>
      </c>
      <c r="Y403" s="427" t="str">
        <f>IF(Z403=0,"",MAX($Y$379:Y402)+1)</f>
        <v/>
      </c>
      <c r="Z403" s="165">
        <f t="shared" si="93"/>
        <v>0</v>
      </c>
      <c r="AA403" s="427" t="str">
        <f>IF(AB403=0,"",MAX($AA$379:AA402)+1)</f>
        <v/>
      </c>
      <c r="AB403" s="165">
        <f t="shared" si="94"/>
        <v>0</v>
      </c>
      <c r="AC403" s="427" t="str">
        <f>IF(AD403=0,"",MAX($AC$379:AC402)+1)</f>
        <v/>
      </c>
      <c r="AD403" s="197">
        <f t="shared" si="95"/>
        <v>0</v>
      </c>
    </row>
    <row r="404" spans="4:30" ht="14.1" customHeight="1">
      <c r="D404" s="203">
        <v>24</v>
      </c>
      <c r="E404" s="427" t="str">
        <f>IF(F404=0,"",MAX($E$379:E403)+1)</f>
        <v/>
      </c>
      <c r="F404" s="165">
        <f t="shared" si="90"/>
        <v>0</v>
      </c>
      <c r="G404" s="427" t="str">
        <f>IF(H404=0,"",MAX($G$379:G403)+1)</f>
        <v/>
      </c>
      <c r="H404" s="165">
        <f t="shared" si="91"/>
        <v>0</v>
      </c>
      <c r="I404" s="427" t="str">
        <f>IF(J404=0,"",MAX($I$379:I403)+1)</f>
        <v/>
      </c>
      <c r="J404" s="197">
        <f t="shared" si="92"/>
        <v>0</v>
      </c>
      <c r="X404" s="203">
        <v>24</v>
      </c>
      <c r="Y404" s="427" t="str">
        <f>IF(Z404=0,"",MAX($Y$379:Y403)+1)</f>
        <v/>
      </c>
      <c r="Z404" s="165">
        <f t="shared" si="93"/>
        <v>0</v>
      </c>
      <c r="AA404" s="427" t="str">
        <f>IF(AB404=0,"",MAX($AA$379:AA403)+1)</f>
        <v/>
      </c>
      <c r="AB404" s="165">
        <f t="shared" si="94"/>
        <v>0</v>
      </c>
      <c r="AC404" s="427" t="str">
        <f>IF(AD404=0,"",MAX($AC$379:AC403)+1)</f>
        <v/>
      </c>
      <c r="AD404" s="197">
        <f t="shared" si="95"/>
        <v>0</v>
      </c>
    </row>
    <row r="405" spans="4:30" ht="14.1" customHeight="1">
      <c r="D405" s="203">
        <v>25</v>
      </c>
      <c r="E405" s="427" t="str">
        <f>IF(F405=0,"",MAX($E$379:E404)+1)</f>
        <v/>
      </c>
      <c r="F405" s="165">
        <f t="shared" si="90"/>
        <v>0</v>
      </c>
      <c r="G405" s="427" t="str">
        <f>IF(H405=0,"",MAX($G$379:G404)+1)</f>
        <v/>
      </c>
      <c r="H405" s="165">
        <f t="shared" si="91"/>
        <v>0</v>
      </c>
      <c r="I405" s="427" t="str">
        <f>IF(J405=0,"",MAX($I$379:I404)+1)</f>
        <v/>
      </c>
      <c r="J405" s="197">
        <f t="shared" si="92"/>
        <v>0</v>
      </c>
      <c r="X405" s="203">
        <v>25</v>
      </c>
      <c r="Y405" s="427" t="str">
        <f>IF(Z405=0,"",MAX($Y$379:Y404)+1)</f>
        <v/>
      </c>
      <c r="Z405" s="165">
        <f t="shared" si="93"/>
        <v>0</v>
      </c>
      <c r="AA405" s="427" t="str">
        <f>IF(AB405=0,"",MAX($AA$379:AA404)+1)</f>
        <v/>
      </c>
      <c r="AB405" s="165">
        <f t="shared" si="94"/>
        <v>0</v>
      </c>
      <c r="AC405" s="427" t="str">
        <f>IF(AD405=0,"",MAX($AC$379:AC404)+1)</f>
        <v/>
      </c>
      <c r="AD405" s="197">
        <f t="shared" si="95"/>
        <v>0</v>
      </c>
    </row>
    <row r="406" spans="4:30" ht="14.1" customHeight="1">
      <c r="D406" s="203">
        <v>26</v>
      </c>
      <c r="E406" s="427" t="str">
        <f>IF(F406=0,"",MAX($E$379:E405)+1)</f>
        <v/>
      </c>
      <c r="F406" s="165">
        <f t="shared" si="90"/>
        <v>0</v>
      </c>
      <c r="G406" s="427" t="str">
        <f>IF(H406=0,"",MAX($G$379:G405)+1)</f>
        <v/>
      </c>
      <c r="H406" s="165">
        <f t="shared" si="91"/>
        <v>0</v>
      </c>
      <c r="I406" s="427" t="str">
        <f>IF(J406=0,"",MAX($I$379:I405)+1)</f>
        <v/>
      </c>
      <c r="J406" s="197">
        <f t="shared" si="92"/>
        <v>0</v>
      </c>
      <c r="X406" s="203">
        <v>26</v>
      </c>
      <c r="Y406" s="427" t="str">
        <f>IF(Z406=0,"",MAX($Y$379:Y405)+1)</f>
        <v/>
      </c>
      <c r="Z406" s="165">
        <f t="shared" si="93"/>
        <v>0</v>
      </c>
      <c r="AA406" s="427" t="str">
        <f>IF(AB406=0,"",MAX($AA$379:AA405)+1)</f>
        <v/>
      </c>
      <c r="AB406" s="165">
        <f t="shared" si="94"/>
        <v>0</v>
      </c>
      <c r="AC406" s="427" t="str">
        <f>IF(AD406=0,"",MAX($AC$379:AC405)+1)</f>
        <v/>
      </c>
      <c r="AD406" s="197">
        <f t="shared" si="95"/>
        <v>0</v>
      </c>
    </row>
    <row r="407" spans="4:30" ht="14.1" customHeight="1">
      <c r="D407" s="203">
        <v>27</v>
      </c>
      <c r="E407" s="427" t="str">
        <f>IF(F407=0,"",MAX($E$379:E406)+1)</f>
        <v/>
      </c>
      <c r="F407" s="165">
        <f t="shared" si="90"/>
        <v>0</v>
      </c>
      <c r="G407" s="427" t="str">
        <f>IF(H407=0,"",MAX($G$379:G406)+1)</f>
        <v/>
      </c>
      <c r="H407" s="165">
        <f t="shared" si="91"/>
        <v>0</v>
      </c>
      <c r="I407" s="427" t="str">
        <f>IF(J407=0,"",MAX($I$379:I406)+1)</f>
        <v/>
      </c>
      <c r="J407" s="197">
        <f t="shared" si="92"/>
        <v>0</v>
      </c>
      <c r="X407" s="203">
        <v>27</v>
      </c>
      <c r="Y407" s="427" t="str">
        <f>IF(Z407=0,"",MAX($Y$379:Y406)+1)</f>
        <v/>
      </c>
      <c r="Z407" s="165">
        <f t="shared" si="93"/>
        <v>0</v>
      </c>
      <c r="AA407" s="427" t="str">
        <f>IF(AB407=0,"",MAX($AA$379:AA406)+1)</f>
        <v/>
      </c>
      <c r="AB407" s="165">
        <f t="shared" si="94"/>
        <v>0</v>
      </c>
      <c r="AC407" s="427" t="str">
        <f>IF(AD407=0,"",MAX($AC$379:AC406)+1)</f>
        <v/>
      </c>
      <c r="AD407" s="197">
        <f t="shared" si="95"/>
        <v>0</v>
      </c>
    </row>
    <row r="408" spans="4:30" ht="14.1" customHeight="1">
      <c r="D408" s="203">
        <v>28</v>
      </c>
      <c r="E408" s="427" t="str">
        <f>IF(F408=0,"",MAX($E$379:E407)+1)</f>
        <v/>
      </c>
      <c r="F408" s="165">
        <f t="shared" si="90"/>
        <v>0</v>
      </c>
      <c r="G408" s="427" t="str">
        <f>IF(H408=0,"",MAX($G$379:G407)+1)</f>
        <v/>
      </c>
      <c r="H408" s="165">
        <f t="shared" si="91"/>
        <v>0</v>
      </c>
      <c r="I408" s="427" t="str">
        <f>IF(J408=0,"",MAX($I$379:I407)+1)</f>
        <v/>
      </c>
      <c r="J408" s="197">
        <f t="shared" si="92"/>
        <v>0</v>
      </c>
      <c r="X408" s="203">
        <v>28</v>
      </c>
      <c r="Y408" s="427" t="str">
        <f>IF(Z408=0,"",MAX($Y$379:Y407)+1)</f>
        <v/>
      </c>
      <c r="Z408" s="165">
        <f t="shared" si="93"/>
        <v>0</v>
      </c>
      <c r="AA408" s="427" t="str">
        <f>IF(AB408=0,"",MAX($AA$379:AA407)+1)</f>
        <v/>
      </c>
      <c r="AB408" s="165">
        <f t="shared" si="94"/>
        <v>0</v>
      </c>
      <c r="AC408" s="427" t="str">
        <f>IF(AD408=0,"",MAX($AC$379:AC407)+1)</f>
        <v/>
      </c>
      <c r="AD408" s="197">
        <f t="shared" si="95"/>
        <v>0</v>
      </c>
    </row>
    <row r="409" spans="4:30" ht="14.1" customHeight="1">
      <c r="D409" s="203">
        <v>29</v>
      </c>
      <c r="E409" s="427" t="str">
        <f>IF(F409=0,"",MAX($E$379:E408)+1)</f>
        <v/>
      </c>
      <c r="F409" s="165">
        <f t="shared" si="90"/>
        <v>0</v>
      </c>
      <c r="G409" s="427" t="str">
        <f>IF(H409=0,"",MAX($G$379:G408)+1)</f>
        <v/>
      </c>
      <c r="H409" s="165">
        <f t="shared" si="91"/>
        <v>0</v>
      </c>
      <c r="I409" s="427" t="str">
        <f>IF(J409=0,"",MAX($I$379:I408)+1)</f>
        <v/>
      </c>
      <c r="J409" s="197">
        <f t="shared" si="92"/>
        <v>0</v>
      </c>
      <c r="X409" s="203">
        <v>29</v>
      </c>
      <c r="Y409" s="427" t="str">
        <f>IF(Z409=0,"",MAX($Y$379:Y408)+1)</f>
        <v/>
      </c>
      <c r="Z409" s="165">
        <f t="shared" si="93"/>
        <v>0</v>
      </c>
      <c r="AA409" s="427" t="str">
        <f>IF(AB409=0,"",MAX($AA$379:AA408)+1)</f>
        <v/>
      </c>
      <c r="AB409" s="165">
        <f t="shared" si="94"/>
        <v>0</v>
      </c>
      <c r="AC409" s="427" t="str">
        <f>IF(AD409=0,"",MAX($AC$379:AC408)+1)</f>
        <v/>
      </c>
      <c r="AD409" s="197">
        <f t="shared" si="95"/>
        <v>0</v>
      </c>
    </row>
    <row r="410" spans="4:30" ht="14.1" customHeight="1">
      <c r="D410" s="203">
        <v>30</v>
      </c>
      <c r="E410" s="427" t="str">
        <f>IF(F410=0,"",MAX($E$379:E409)+1)</f>
        <v/>
      </c>
      <c r="F410" s="165">
        <f t="shared" si="90"/>
        <v>0</v>
      </c>
      <c r="G410" s="427" t="str">
        <f>IF(H410=0,"",MAX($G$379:G409)+1)</f>
        <v/>
      </c>
      <c r="H410" s="165">
        <f t="shared" si="91"/>
        <v>0</v>
      </c>
      <c r="I410" s="427" t="str">
        <f>IF(J410=0,"",MAX($I$379:I409)+1)</f>
        <v/>
      </c>
      <c r="J410" s="197">
        <f t="shared" si="92"/>
        <v>0</v>
      </c>
      <c r="X410" s="203">
        <v>30</v>
      </c>
      <c r="Y410" s="427" t="str">
        <f>IF(Z410=0,"",MAX($Y$379:Y409)+1)</f>
        <v/>
      </c>
      <c r="Z410" s="165">
        <f t="shared" si="93"/>
        <v>0</v>
      </c>
      <c r="AA410" s="427" t="str">
        <f>IF(AB410=0,"",MAX($AA$379:AA409)+1)</f>
        <v/>
      </c>
      <c r="AB410" s="165">
        <f t="shared" si="94"/>
        <v>0</v>
      </c>
      <c r="AC410" s="427" t="str">
        <f>IF(AD410=0,"",MAX($AC$379:AC409)+1)</f>
        <v/>
      </c>
      <c r="AD410" s="197">
        <f t="shared" si="95"/>
        <v>0</v>
      </c>
    </row>
    <row r="411" spans="4:30" ht="14.1" customHeight="1">
      <c r="D411" s="203">
        <v>31</v>
      </c>
      <c r="E411" s="427" t="str">
        <f>IF(F411=0,"",MAX($E$379:E410)+1)</f>
        <v/>
      </c>
      <c r="F411" s="165">
        <f t="shared" si="90"/>
        <v>0</v>
      </c>
      <c r="G411" s="427" t="str">
        <f>IF(H411=0,"",MAX($G$379:G410)+1)</f>
        <v/>
      </c>
      <c r="H411" s="165">
        <f t="shared" si="91"/>
        <v>0</v>
      </c>
      <c r="I411" s="427" t="str">
        <f>IF(J411=0,"",MAX($I$379:I410)+1)</f>
        <v/>
      </c>
      <c r="J411" s="197">
        <f t="shared" si="92"/>
        <v>0</v>
      </c>
      <c r="X411" s="203">
        <v>31</v>
      </c>
      <c r="Y411" s="427" t="str">
        <f>IF(Z411=0,"",MAX($Y$379:Y410)+1)</f>
        <v/>
      </c>
      <c r="Z411" s="165">
        <f t="shared" si="93"/>
        <v>0</v>
      </c>
      <c r="AA411" s="427" t="str">
        <f>IF(AB411=0,"",MAX($AA$379:AA410)+1)</f>
        <v/>
      </c>
      <c r="AB411" s="165">
        <f t="shared" si="94"/>
        <v>0</v>
      </c>
      <c r="AC411" s="427" t="str">
        <f>IF(AD411=0,"",MAX($AC$379:AC410)+1)</f>
        <v/>
      </c>
      <c r="AD411" s="197">
        <f t="shared" si="95"/>
        <v>0</v>
      </c>
    </row>
    <row r="412" spans="4:30" ht="14.1" customHeight="1">
      <c r="D412" s="203">
        <v>32</v>
      </c>
      <c r="E412" s="427" t="str">
        <f>IF(F412=0,"",MAX($E$379:E411)+1)</f>
        <v/>
      </c>
      <c r="F412" s="165">
        <f t="shared" si="90"/>
        <v>0</v>
      </c>
      <c r="G412" s="427" t="str">
        <f>IF(H412=0,"",MAX($G$379:G411)+1)</f>
        <v/>
      </c>
      <c r="H412" s="165">
        <f t="shared" si="91"/>
        <v>0</v>
      </c>
      <c r="I412" s="427" t="str">
        <f>IF(J412=0,"",MAX($I$379:I411)+1)</f>
        <v/>
      </c>
      <c r="J412" s="197">
        <f t="shared" si="92"/>
        <v>0</v>
      </c>
      <c r="X412" s="203">
        <v>32</v>
      </c>
      <c r="Y412" s="427" t="str">
        <f>IF(Z412=0,"",MAX($Y$379:Y411)+1)</f>
        <v/>
      </c>
      <c r="Z412" s="165">
        <f t="shared" si="93"/>
        <v>0</v>
      </c>
      <c r="AA412" s="427" t="str">
        <f>IF(AB412=0,"",MAX($AA$379:AA411)+1)</f>
        <v/>
      </c>
      <c r="AB412" s="165">
        <f t="shared" si="94"/>
        <v>0</v>
      </c>
      <c r="AC412" s="427" t="str">
        <f>IF(AD412=0,"",MAX($AC$379:AC411)+1)</f>
        <v/>
      </c>
      <c r="AD412" s="197">
        <f t="shared" si="95"/>
        <v>0</v>
      </c>
    </row>
    <row r="413" spans="4:30" ht="14.1" customHeight="1">
      <c r="D413" s="203">
        <v>33</v>
      </c>
      <c r="E413" s="427" t="str">
        <f>IF(F413=0,"",MAX($E$379:E412)+1)</f>
        <v/>
      </c>
      <c r="F413" s="165">
        <f t="shared" si="90"/>
        <v>0</v>
      </c>
      <c r="G413" s="427" t="str">
        <f>IF(H413=0,"",MAX($G$379:G412)+1)</f>
        <v/>
      </c>
      <c r="H413" s="165">
        <f t="shared" si="91"/>
        <v>0</v>
      </c>
      <c r="I413" s="427" t="str">
        <f>IF(J413=0,"",MAX($I$379:I412)+1)</f>
        <v/>
      </c>
      <c r="J413" s="197">
        <f t="shared" si="92"/>
        <v>0</v>
      </c>
      <c r="X413" s="203">
        <v>33</v>
      </c>
      <c r="Y413" s="427" t="str">
        <f>IF(Z413=0,"",MAX($Y$379:Y412)+1)</f>
        <v/>
      </c>
      <c r="Z413" s="165">
        <f t="shared" si="93"/>
        <v>0</v>
      </c>
      <c r="AA413" s="427" t="str">
        <f>IF(AB413=0,"",MAX($AA$379:AA412)+1)</f>
        <v/>
      </c>
      <c r="AB413" s="165">
        <f t="shared" si="94"/>
        <v>0</v>
      </c>
      <c r="AC413" s="427" t="str">
        <f>IF(AD413=0,"",MAX($AC$379:AC412)+1)</f>
        <v/>
      </c>
      <c r="AD413" s="197">
        <f t="shared" si="95"/>
        <v>0</v>
      </c>
    </row>
    <row r="414" spans="4:30" ht="14.1" customHeight="1">
      <c r="D414" s="203">
        <v>34</v>
      </c>
      <c r="E414" s="427" t="str">
        <f>IF(F414=0,"",MAX($E$379:E413)+1)</f>
        <v/>
      </c>
      <c r="F414" s="165">
        <f t="shared" si="90"/>
        <v>0</v>
      </c>
      <c r="G414" s="427" t="str">
        <f>IF(H414=0,"",MAX($G$379:G413)+1)</f>
        <v/>
      </c>
      <c r="H414" s="165">
        <f t="shared" si="91"/>
        <v>0</v>
      </c>
      <c r="I414" s="427" t="str">
        <f>IF(J414=0,"",MAX($I$379:I413)+1)</f>
        <v/>
      </c>
      <c r="J414" s="197">
        <f t="shared" si="92"/>
        <v>0</v>
      </c>
      <c r="X414" s="203">
        <v>34</v>
      </c>
      <c r="Y414" s="427" t="str">
        <f>IF(Z414=0,"",MAX($Y$379:Y413)+1)</f>
        <v/>
      </c>
      <c r="Z414" s="165">
        <f t="shared" si="93"/>
        <v>0</v>
      </c>
      <c r="AA414" s="427" t="str">
        <f>IF(AB414=0,"",MAX($AA$379:AA413)+1)</f>
        <v/>
      </c>
      <c r="AB414" s="165">
        <f t="shared" si="94"/>
        <v>0</v>
      </c>
      <c r="AC414" s="427" t="str">
        <f>IF(AD414=0,"",MAX($AC$379:AC413)+1)</f>
        <v/>
      </c>
      <c r="AD414" s="197">
        <f t="shared" si="95"/>
        <v>0</v>
      </c>
    </row>
    <row r="415" spans="4:30" ht="14.1" customHeight="1">
      <c r="D415" s="203">
        <v>35</v>
      </c>
      <c r="E415" s="427" t="str">
        <f>IF(F415=0,"",MAX($E$379:E414)+1)</f>
        <v/>
      </c>
      <c r="F415" s="165">
        <f t="shared" si="90"/>
        <v>0</v>
      </c>
      <c r="G415" s="427" t="str">
        <f>IF(H415=0,"",MAX($G$379:G414)+1)</f>
        <v/>
      </c>
      <c r="H415" s="165">
        <f t="shared" si="91"/>
        <v>0</v>
      </c>
      <c r="I415" s="427" t="str">
        <f>IF(J415=0,"",MAX($I$379:I414)+1)</f>
        <v/>
      </c>
      <c r="J415" s="197">
        <f t="shared" si="92"/>
        <v>0</v>
      </c>
      <c r="X415" s="203">
        <v>35</v>
      </c>
      <c r="Y415" s="427" t="str">
        <f>IF(Z415=0,"",MAX($Y$379:Y414)+1)</f>
        <v/>
      </c>
      <c r="Z415" s="165">
        <f t="shared" si="93"/>
        <v>0</v>
      </c>
      <c r="AA415" s="427" t="str">
        <f>IF(AB415=0,"",MAX($AA$379:AA414)+1)</f>
        <v/>
      </c>
      <c r="AB415" s="165">
        <f t="shared" si="94"/>
        <v>0</v>
      </c>
      <c r="AC415" s="427" t="str">
        <f>IF(AD415=0,"",MAX($AC$379:AC414)+1)</f>
        <v/>
      </c>
      <c r="AD415" s="197">
        <f t="shared" si="95"/>
        <v>0</v>
      </c>
    </row>
    <row r="416" spans="4:30" ht="14.1" customHeight="1">
      <c r="D416" s="203">
        <v>36</v>
      </c>
      <c r="E416" s="427" t="str">
        <f>IF(F416=0,"",MAX($E$379:E415)+1)</f>
        <v/>
      </c>
      <c r="F416" s="165">
        <f t="shared" si="90"/>
        <v>0</v>
      </c>
      <c r="G416" s="427" t="str">
        <f>IF(H416=0,"",MAX($G$379:G415)+1)</f>
        <v/>
      </c>
      <c r="H416" s="165">
        <f t="shared" si="91"/>
        <v>0</v>
      </c>
      <c r="I416" s="427" t="str">
        <f>IF(J416=0,"",MAX($I$379:I415)+1)</f>
        <v/>
      </c>
      <c r="J416" s="197">
        <f t="shared" si="92"/>
        <v>0</v>
      </c>
      <c r="X416" s="203">
        <v>36</v>
      </c>
      <c r="Y416" s="427" t="str">
        <f>IF(Z416=0,"",MAX($Y$379:Y415)+1)</f>
        <v/>
      </c>
      <c r="Z416" s="165">
        <f t="shared" si="93"/>
        <v>0</v>
      </c>
      <c r="AA416" s="427" t="str">
        <f>IF(AB416=0,"",MAX($AA$379:AA415)+1)</f>
        <v/>
      </c>
      <c r="AB416" s="165">
        <f t="shared" si="94"/>
        <v>0</v>
      </c>
      <c r="AC416" s="427" t="str">
        <f>IF(AD416=0,"",MAX($AC$379:AC415)+1)</f>
        <v/>
      </c>
      <c r="AD416" s="197">
        <f t="shared" si="95"/>
        <v>0</v>
      </c>
    </row>
    <row r="417" spans="2:30" ht="14.1" customHeight="1">
      <c r="D417" s="203">
        <v>37</v>
      </c>
      <c r="E417" s="427" t="str">
        <f>IF(F417=0,"",MAX($E$379:E416)+1)</f>
        <v/>
      </c>
      <c r="F417" s="165">
        <f t="shared" si="90"/>
        <v>0</v>
      </c>
      <c r="G417" s="427" t="str">
        <f>IF(H417=0,"",MAX($G$379:G416)+1)</f>
        <v/>
      </c>
      <c r="H417" s="165">
        <f t="shared" si="91"/>
        <v>0</v>
      </c>
      <c r="I417" s="427" t="str">
        <f>IF(J417=0,"",MAX($I$379:I416)+1)</f>
        <v/>
      </c>
      <c r="J417" s="197">
        <f t="shared" si="92"/>
        <v>0</v>
      </c>
      <c r="X417" s="203">
        <v>37</v>
      </c>
      <c r="Y417" s="427" t="str">
        <f>IF(Z417=0,"",MAX($Y$379:Y416)+1)</f>
        <v/>
      </c>
      <c r="Z417" s="165">
        <f t="shared" si="93"/>
        <v>0</v>
      </c>
      <c r="AA417" s="427" t="str">
        <f>IF(AB417=0,"",MAX($AA$379:AA416)+1)</f>
        <v/>
      </c>
      <c r="AB417" s="165">
        <f t="shared" si="94"/>
        <v>0</v>
      </c>
      <c r="AC417" s="427" t="str">
        <f>IF(AD417=0,"",MAX($AC$379:AC416)+1)</f>
        <v/>
      </c>
      <c r="AD417" s="197">
        <f t="shared" si="95"/>
        <v>0</v>
      </c>
    </row>
    <row r="418" spans="2:30" ht="14.1" customHeight="1">
      <c r="D418" s="203">
        <v>38</v>
      </c>
      <c r="E418" s="427" t="str">
        <f>IF(F418=0,"",MAX($E$379:E417)+1)</f>
        <v/>
      </c>
      <c r="F418" s="165">
        <f t="shared" si="90"/>
        <v>0</v>
      </c>
      <c r="G418" s="427" t="str">
        <f>IF(H418=0,"",MAX($G$379:G417)+1)</f>
        <v/>
      </c>
      <c r="H418" s="165">
        <f t="shared" si="91"/>
        <v>0</v>
      </c>
      <c r="I418" s="427" t="str">
        <f>IF(J418=0,"",MAX($I$379:I417)+1)</f>
        <v/>
      </c>
      <c r="J418" s="197">
        <f t="shared" si="92"/>
        <v>0</v>
      </c>
      <c r="X418" s="203">
        <v>38</v>
      </c>
      <c r="Y418" s="427" t="str">
        <f>IF(Z418=0,"",MAX($Y$379:Y417)+1)</f>
        <v/>
      </c>
      <c r="Z418" s="165">
        <f t="shared" si="93"/>
        <v>0</v>
      </c>
      <c r="AA418" s="427" t="str">
        <f>IF(AB418=0,"",MAX($AA$379:AA417)+1)</f>
        <v/>
      </c>
      <c r="AB418" s="165">
        <f t="shared" si="94"/>
        <v>0</v>
      </c>
      <c r="AC418" s="427" t="str">
        <f>IF(AD418=0,"",MAX($AC$379:AC417)+1)</f>
        <v/>
      </c>
      <c r="AD418" s="197">
        <f t="shared" si="95"/>
        <v>0</v>
      </c>
    </row>
    <row r="419" spans="2:30" ht="14.1" customHeight="1">
      <c r="D419" s="203">
        <v>39</v>
      </c>
      <c r="E419" s="427" t="str">
        <f>IF(F419=0,"",MAX($E$379:E418)+1)</f>
        <v/>
      </c>
      <c r="F419" s="165">
        <f t="shared" si="90"/>
        <v>0</v>
      </c>
      <c r="G419" s="427" t="str">
        <f>IF(H419=0,"",MAX($G$379:G418)+1)</f>
        <v/>
      </c>
      <c r="H419" s="165">
        <f t="shared" si="91"/>
        <v>0</v>
      </c>
      <c r="I419" s="427" t="str">
        <f>IF(J419=0,"",MAX($I$379:I418)+1)</f>
        <v/>
      </c>
      <c r="J419" s="197">
        <f t="shared" si="92"/>
        <v>0</v>
      </c>
      <c r="X419" s="203">
        <v>39</v>
      </c>
      <c r="Y419" s="427" t="str">
        <f>IF(Z419=0,"",MAX($Y$379:Y418)+1)</f>
        <v/>
      </c>
      <c r="Z419" s="165">
        <f t="shared" si="93"/>
        <v>0</v>
      </c>
      <c r="AA419" s="427" t="str">
        <f>IF(AB419=0,"",MAX($AA$379:AA418)+1)</f>
        <v/>
      </c>
      <c r="AB419" s="165">
        <f t="shared" si="94"/>
        <v>0</v>
      </c>
      <c r="AC419" s="427" t="str">
        <f>IF(AD419=0,"",MAX($AC$379:AC418)+1)</f>
        <v/>
      </c>
      <c r="AD419" s="197">
        <f t="shared" si="95"/>
        <v>0</v>
      </c>
    </row>
    <row r="420" spans="2:30" ht="14.1" customHeight="1" thickBot="1">
      <c r="D420" s="200">
        <v>40</v>
      </c>
      <c r="E420" s="428" t="str">
        <f>IF(F420=0,"",MAX($E$379:E419)+1)</f>
        <v/>
      </c>
      <c r="F420" s="198">
        <f t="shared" si="90"/>
        <v>0</v>
      </c>
      <c r="G420" s="428" t="str">
        <f>IF(H420=0,"",MAX($G$379:G419)+1)</f>
        <v/>
      </c>
      <c r="H420" s="198">
        <f t="shared" si="91"/>
        <v>0</v>
      </c>
      <c r="I420" s="428" t="str">
        <f>IF(J420=0,"",MAX($I$379:I419)+1)</f>
        <v/>
      </c>
      <c r="J420" s="199">
        <f t="shared" si="92"/>
        <v>0</v>
      </c>
      <c r="X420" s="200">
        <v>40</v>
      </c>
      <c r="Y420" s="428" t="str">
        <f>IF(Z420=0,"",MAX($Y$379:Y419)+1)</f>
        <v/>
      </c>
      <c r="Z420" s="198">
        <f t="shared" si="93"/>
        <v>0</v>
      </c>
      <c r="AA420" s="428" t="str">
        <f>IF(AB420=0,"",MAX($AA$379:AA419)+1)</f>
        <v/>
      </c>
      <c r="AB420" s="198">
        <f t="shared" si="94"/>
        <v>0</v>
      </c>
      <c r="AC420" s="428" t="str">
        <f>IF(AD420=0,"",MAX($AC$379:AC419)+1)</f>
        <v/>
      </c>
      <c r="AD420" s="199">
        <f t="shared" si="95"/>
        <v>0</v>
      </c>
    </row>
    <row r="422" spans="2:30" ht="14.1" customHeight="1">
      <c r="B422" s="2" t="s">
        <v>84</v>
      </c>
      <c r="V422" s="2" t="s">
        <v>84</v>
      </c>
    </row>
    <row r="423" spans="2:30" ht="14.1" customHeight="1" thickBot="1">
      <c r="D423" s="2" t="s">
        <v>85</v>
      </c>
      <c r="H423" s="2" t="s">
        <v>90</v>
      </c>
      <c r="X423" s="2" t="s">
        <v>85</v>
      </c>
      <c r="AB423" s="2" t="s">
        <v>90</v>
      </c>
    </row>
    <row r="424" spans="2:30" ht="14.1" customHeight="1">
      <c r="D424" s="2199"/>
      <c r="E424" s="20" t="s">
        <v>87</v>
      </c>
      <c r="F424" s="213"/>
      <c r="H424" s="2199"/>
      <c r="I424" s="20" t="s">
        <v>87</v>
      </c>
      <c r="J424" s="213"/>
      <c r="X424" s="2199"/>
      <c r="Y424" s="20" t="s">
        <v>87</v>
      </c>
      <c r="Z424" s="213"/>
      <c r="AB424" s="2199"/>
      <c r="AC424" s="20" t="s">
        <v>87</v>
      </c>
      <c r="AD424" s="213"/>
    </row>
    <row r="425" spans="2:30" ht="14.1" customHeight="1">
      <c r="D425" s="2238"/>
      <c r="E425" s="194" t="s">
        <v>95</v>
      </c>
      <c r="F425" s="308"/>
      <c r="H425" s="2238"/>
      <c r="I425" s="194" t="s">
        <v>95</v>
      </c>
      <c r="J425" s="308"/>
      <c r="X425" s="2238"/>
      <c r="Y425" s="194" t="s">
        <v>95</v>
      </c>
      <c r="Z425" s="308"/>
      <c r="AB425" s="2238"/>
      <c r="AC425" s="194" t="s">
        <v>95</v>
      </c>
      <c r="AD425" s="308"/>
    </row>
    <row r="426" spans="2:30" ht="14.1" customHeight="1">
      <c r="D426" s="195">
        <v>1</v>
      </c>
      <c r="E426" s="309">
        <f t="shared" ref="E426:E485" si="96">SUMIF($E$13,D426,$E$9)</f>
        <v>0</v>
      </c>
      <c r="F426" s="310"/>
      <c r="H426" s="195">
        <v>1</v>
      </c>
      <c r="I426" s="311">
        <f t="shared" ref="I426:I485" si="97">SUMIF($H$25,H426,$H$21)</f>
        <v>0</v>
      </c>
      <c r="J426" s="310"/>
      <c r="X426" s="195">
        <v>1</v>
      </c>
      <c r="Y426" s="309">
        <f t="shared" ref="Y426:Y485" si="98">SUMIF($Y$13,X426,$Y$9)</f>
        <v>0</v>
      </c>
      <c r="Z426" s="310"/>
      <c r="AB426" s="195">
        <v>1</v>
      </c>
      <c r="AC426" s="311">
        <f t="shared" ref="AC426:AC485" si="99">SUMIF($AB$25,AB426,$AB$21)</f>
        <v>0</v>
      </c>
      <c r="AD426" s="310"/>
    </row>
    <row r="427" spans="2:30" ht="14.1" customHeight="1">
      <c r="D427" s="195">
        <v>2</v>
      </c>
      <c r="E427" s="309">
        <f t="shared" si="96"/>
        <v>0</v>
      </c>
      <c r="F427" s="310"/>
      <c r="H427" s="195">
        <v>2</v>
      </c>
      <c r="I427" s="311">
        <f t="shared" si="97"/>
        <v>0</v>
      </c>
      <c r="J427" s="310"/>
      <c r="X427" s="195">
        <v>2</v>
      </c>
      <c r="Y427" s="309">
        <f t="shared" si="98"/>
        <v>0</v>
      </c>
      <c r="Z427" s="310"/>
      <c r="AB427" s="195">
        <v>2</v>
      </c>
      <c r="AC427" s="311">
        <f t="shared" si="99"/>
        <v>0</v>
      </c>
      <c r="AD427" s="310"/>
    </row>
    <row r="428" spans="2:30" ht="14.1" customHeight="1">
      <c r="D428" s="195">
        <v>3</v>
      </c>
      <c r="E428" s="309">
        <f t="shared" si="96"/>
        <v>0</v>
      </c>
      <c r="F428" s="310"/>
      <c r="H428" s="195">
        <v>3</v>
      </c>
      <c r="I428" s="311">
        <f t="shared" si="97"/>
        <v>0</v>
      </c>
      <c r="J428" s="310"/>
      <c r="X428" s="195">
        <v>3</v>
      </c>
      <c r="Y428" s="309">
        <f t="shared" si="98"/>
        <v>0</v>
      </c>
      <c r="Z428" s="310"/>
      <c r="AB428" s="195">
        <v>3</v>
      </c>
      <c r="AC428" s="311">
        <f t="shared" si="99"/>
        <v>0</v>
      </c>
      <c r="AD428" s="310"/>
    </row>
    <row r="429" spans="2:30" ht="14.1" customHeight="1">
      <c r="D429" s="195">
        <v>4</v>
      </c>
      <c r="E429" s="309">
        <f t="shared" si="96"/>
        <v>0</v>
      </c>
      <c r="F429" s="310"/>
      <c r="H429" s="195">
        <v>4</v>
      </c>
      <c r="I429" s="311">
        <f t="shared" si="97"/>
        <v>0</v>
      </c>
      <c r="J429" s="310"/>
      <c r="X429" s="195">
        <v>4</v>
      </c>
      <c r="Y429" s="309">
        <f t="shared" si="98"/>
        <v>0</v>
      </c>
      <c r="Z429" s="310"/>
      <c r="AB429" s="195">
        <v>4</v>
      </c>
      <c r="AC429" s="311">
        <f t="shared" si="99"/>
        <v>0</v>
      </c>
      <c r="AD429" s="310"/>
    </row>
    <row r="430" spans="2:30" ht="14.1" customHeight="1">
      <c r="D430" s="195">
        <v>5</v>
      </c>
      <c r="E430" s="309">
        <f t="shared" si="96"/>
        <v>0</v>
      </c>
      <c r="F430" s="310"/>
      <c r="H430" s="195">
        <v>5</v>
      </c>
      <c r="I430" s="311">
        <f t="shared" si="97"/>
        <v>0</v>
      </c>
      <c r="J430" s="310"/>
      <c r="X430" s="195">
        <v>5</v>
      </c>
      <c r="Y430" s="309">
        <f t="shared" si="98"/>
        <v>0</v>
      </c>
      <c r="Z430" s="310"/>
      <c r="AB430" s="195">
        <v>5</v>
      </c>
      <c r="AC430" s="311">
        <f t="shared" si="99"/>
        <v>0</v>
      </c>
      <c r="AD430" s="310"/>
    </row>
    <row r="431" spans="2:30" ht="14.1" customHeight="1">
      <c r="D431" s="195">
        <v>6</v>
      </c>
      <c r="E431" s="309">
        <f t="shared" si="96"/>
        <v>0</v>
      </c>
      <c r="F431" s="310"/>
      <c r="H431" s="195">
        <v>6</v>
      </c>
      <c r="I431" s="311">
        <f t="shared" si="97"/>
        <v>0</v>
      </c>
      <c r="J431" s="310"/>
      <c r="X431" s="195">
        <v>6</v>
      </c>
      <c r="Y431" s="309">
        <f t="shared" si="98"/>
        <v>0</v>
      </c>
      <c r="Z431" s="310"/>
      <c r="AB431" s="195">
        <v>6</v>
      </c>
      <c r="AC431" s="311">
        <f t="shared" si="99"/>
        <v>0</v>
      </c>
      <c r="AD431" s="310"/>
    </row>
    <row r="432" spans="2:30" ht="14.1" customHeight="1">
      <c r="D432" s="195">
        <v>7</v>
      </c>
      <c r="E432" s="309">
        <f t="shared" si="96"/>
        <v>0</v>
      </c>
      <c r="F432" s="310"/>
      <c r="H432" s="195">
        <v>7</v>
      </c>
      <c r="I432" s="311">
        <f t="shared" si="97"/>
        <v>0</v>
      </c>
      <c r="J432" s="310"/>
      <c r="X432" s="195">
        <v>7</v>
      </c>
      <c r="Y432" s="309">
        <f t="shared" si="98"/>
        <v>0</v>
      </c>
      <c r="Z432" s="310"/>
      <c r="AB432" s="195">
        <v>7</v>
      </c>
      <c r="AC432" s="311">
        <f t="shared" si="99"/>
        <v>0</v>
      </c>
      <c r="AD432" s="310"/>
    </row>
    <row r="433" spans="4:30" ht="14.1" customHeight="1">
      <c r="D433" s="195">
        <v>8</v>
      </c>
      <c r="E433" s="309">
        <f t="shared" si="96"/>
        <v>0</v>
      </c>
      <c r="F433" s="310"/>
      <c r="H433" s="195">
        <v>8</v>
      </c>
      <c r="I433" s="311">
        <f t="shared" si="97"/>
        <v>0</v>
      </c>
      <c r="J433" s="310"/>
      <c r="X433" s="195">
        <v>8</v>
      </c>
      <c r="Y433" s="309">
        <f t="shared" si="98"/>
        <v>0</v>
      </c>
      <c r="Z433" s="310"/>
      <c r="AB433" s="195">
        <v>8</v>
      </c>
      <c r="AC433" s="311">
        <f t="shared" si="99"/>
        <v>0</v>
      </c>
      <c r="AD433" s="310"/>
    </row>
    <row r="434" spans="4:30" ht="14.1" customHeight="1">
      <c r="D434" s="195">
        <v>9</v>
      </c>
      <c r="E434" s="309">
        <f t="shared" si="96"/>
        <v>0</v>
      </c>
      <c r="F434" s="310"/>
      <c r="H434" s="195">
        <v>9</v>
      </c>
      <c r="I434" s="311">
        <f t="shared" si="97"/>
        <v>0</v>
      </c>
      <c r="J434" s="310"/>
      <c r="X434" s="195">
        <v>9</v>
      </c>
      <c r="Y434" s="309">
        <f t="shared" si="98"/>
        <v>0</v>
      </c>
      <c r="Z434" s="310"/>
      <c r="AB434" s="195">
        <v>9</v>
      </c>
      <c r="AC434" s="311">
        <f t="shared" si="99"/>
        <v>0</v>
      </c>
      <c r="AD434" s="310"/>
    </row>
    <row r="435" spans="4:30" ht="14.1" customHeight="1">
      <c r="D435" s="195">
        <v>10</v>
      </c>
      <c r="E435" s="309">
        <f t="shared" si="96"/>
        <v>0</v>
      </c>
      <c r="F435" s="310"/>
      <c r="H435" s="195">
        <v>10</v>
      </c>
      <c r="I435" s="311">
        <f t="shared" si="97"/>
        <v>0</v>
      </c>
      <c r="J435" s="310"/>
      <c r="X435" s="195">
        <v>10</v>
      </c>
      <c r="Y435" s="309">
        <f t="shared" si="98"/>
        <v>0</v>
      </c>
      <c r="Z435" s="310"/>
      <c r="AB435" s="195">
        <v>10</v>
      </c>
      <c r="AC435" s="311">
        <f t="shared" si="99"/>
        <v>0</v>
      </c>
      <c r="AD435" s="310"/>
    </row>
    <row r="436" spans="4:30" ht="14.1" customHeight="1">
      <c r="D436" s="195">
        <v>11</v>
      </c>
      <c r="E436" s="309">
        <f t="shared" si="96"/>
        <v>0</v>
      </c>
      <c r="F436" s="310"/>
      <c r="H436" s="195">
        <v>11</v>
      </c>
      <c r="I436" s="311">
        <f t="shared" si="97"/>
        <v>0</v>
      </c>
      <c r="J436" s="310"/>
      <c r="X436" s="195">
        <v>11</v>
      </c>
      <c r="Y436" s="309">
        <f t="shared" si="98"/>
        <v>0</v>
      </c>
      <c r="Z436" s="310"/>
      <c r="AB436" s="195">
        <v>11</v>
      </c>
      <c r="AC436" s="311">
        <f t="shared" si="99"/>
        <v>0</v>
      </c>
      <c r="AD436" s="310"/>
    </row>
    <row r="437" spans="4:30" ht="14.1" customHeight="1">
      <c r="D437" s="195">
        <v>12</v>
      </c>
      <c r="E437" s="309">
        <f t="shared" si="96"/>
        <v>0</v>
      </c>
      <c r="F437" s="310"/>
      <c r="H437" s="195">
        <v>12</v>
      </c>
      <c r="I437" s="311">
        <f t="shared" si="97"/>
        <v>0</v>
      </c>
      <c r="J437" s="310"/>
      <c r="X437" s="195">
        <v>12</v>
      </c>
      <c r="Y437" s="309">
        <f t="shared" si="98"/>
        <v>0</v>
      </c>
      <c r="Z437" s="310"/>
      <c r="AB437" s="195">
        <v>12</v>
      </c>
      <c r="AC437" s="311">
        <f t="shared" si="99"/>
        <v>0</v>
      </c>
      <c r="AD437" s="310"/>
    </row>
    <row r="438" spans="4:30" ht="14.1" customHeight="1">
      <c r="D438" s="195">
        <v>13</v>
      </c>
      <c r="E438" s="309">
        <f t="shared" si="96"/>
        <v>0</v>
      </c>
      <c r="F438" s="310"/>
      <c r="H438" s="195">
        <v>13</v>
      </c>
      <c r="I438" s="311">
        <f t="shared" si="97"/>
        <v>0</v>
      </c>
      <c r="J438" s="310"/>
      <c r="X438" s="195">
        <v>13</v>
      </c>
      <c r="Y438" s="309">
        <f t="shared" si="98"/>
        <v>0</v>
      </c>
      <c r="Z438" s="310"/>
      <c r="AB438" s="195">
        <v>13</v>
      </c>
      <c r="AC438" s="311">
        <f t="shared" si="99"/>
        <v>0</v>
      </c>
      <c r="AD438" s="310"/>
    </row>
    <row r="439" spans="4:30" ht="14.1" customHeight="1">
      <c r="D439" s="195">
        <v>14</v>
      </c>
      <c r="E439" s="309">
        <f t="shared" si="96"/>
        <v>0</v>
      </c>
      <c r="F439" s="310"/>
      <c r="H439" s="195">
        <v>14</v>
      </c>
      <c r="I439" s="311">
        <f t="shared" si="97"/>
        <v>0</v>
      </c>
      <c r="J439" s="310"/>
      <c r="X439" s="195">
        <v>14</v>
      </c>
      <c r="Y439" s="309">
        <f t="shared" si="98"/>
        <v>0</v>
      </c>
      <c r="Z439" s="310"/>
      <c r="AB439" s="195">
        <v>14</v>
      </c>
      <c r="AC439" s="311">
        <f t="shared" si="99"/>
        <v>0</v>
      </c>
      <c r="AD439" s="310"/>
    </row>
    <row r="440" spans="4:30" ht="14.1" customHeight="1">
      <c r="D440" s="195">
        <v>15</v>
      </c>
      <c r="E440" s="309">
        <f t="shared" si="96"/>
        <v>0</v>
      </c>
      <c r="F440" s="310"/>
      <c r="H440" s="195">
        <v>15</v>
      </c>
      <c r="I440" s="311">
        <f t="shared" si="97"/>
        <v>0</v>
      </c>
      <c r="J440" s="310"/>
      <c r="X440" s="195">
        <v>15</v>
      </c>
      <c r="Y440" s="309">
        <f t="shared" si="98"/>
        <v>0</v>
      </c>
      <c r="Z440" s="310"/>
      <c r="AB440" s="195">
        <v>15</v>
      </c>
      <c r="AC440" s="311">
        <f t="shared" si="99"/>
        <v>0</v>
      </c>
      <c r="AD440" s="310"/>
    </row>
    <row r="441" spans="4:30" ht="14.1" customHeight="1">
      <c r="D441" s="195">
        <v>16</v>
      </c>
      <c r="E441" s="309">
        <f t="shared" si="96"/>
        <v>0</v>
      </c>
      <c r="F441" s="310"/>
      <c r="H441" s="195">
        <v>16</v>
      </c>
      <c r="I441" s="311">
        <f t="shared" si="97"/>
        <v>0</v>
      </c>
      <c r="J441" s="310"/>
      <c r="X441" s="195">
        <v>16</v>
      </c>
      <c r="Y441" s="309">
        <f t="shared" si="98"/>
        <v>0</v>
      </c>
      <c r="Z441" s="310"/>
      <c r="AB441" s="195">
        <v>16</v>
      </c>
      <c r="AC441" s="311">
        <f t="shared" si="99"/>
        <v>0</v>
      </c>
      <c r="AD441" s="310"/>
    </row>
    <row r="442" spans="4:30" ht="14.1" customHeight="1">
      <c r="D442" s="195">
        <v>17</v>
      </c>
      <c r="E442" s="309">
        <f t="shared" si="96"/>
        <v>0</v>
      </c>
      <c r="F442" s="310"/>
      <c r="H442" s="195">
        <v>17</v>
      </c>
      <c r="I442" s="311">
        <f t="shared" si="97"/>
        <v>0</v>
      </c>
      <c r="J442" s="310"/>
      <c r="X442" s="195">
        <v>17</v>
      </c>
      <c r="Y442" s="309">
        <f t="shared" si="98"/>
        <v>0</v>
      </c>
      <c r="Z442" s="310"/>
      <c r="AB442" s="195">
        <v>17</v>
      </c>
      <c r="AC442" s="311">
        <f t="shared" si="99"/>
        <v>0</v>
      </c>
      <c r="AD442" s="310"/>
    </row>
    <row r="443" spans="4:30" ht="14.1" customHeight="1">
      <c r="D443" s="195">
        <v>18</v>
      </c>
      <c r="E443" s="309">
        <f t="shared" si="96"/>
        <v>0</v>
      </c>
      <c r="F443" s="310"/>
      <c r="H443" s="195">
        <v>18</v>
      </c>
      <c r="I443" s="311">
        <f t="shared" si="97"/>
        <v>0</v>
      </c>
      <c r="J443" s="310"/>
      <c r="X443" s="195">
        <v>18</v>
      </c>
      <c r="Y443" s="309">
        <f t="shared" si="98"/>
        <v>0</v>
      </c>
      <c r="Z443" s="310"/>
      <c r="AB443" s="195">
        <v>18</v>
      </c>
      <c r="AC443" s="311">
        <f t="shared" si="99"/>
        <v>0</v>
      </c>
      <c r="AD443" s="310"/>
    </row>
    <row r="444" spans="4:30" ht="14.1" customHeight="1">
      <c r="D444" s="195">
        <v>19</v>
      </c>
      <c r="E444" s="309">
        <f t="shared" si="96"/>
        <v>0</v>
      </c>
      <c r="F444" s="310"/>
      <c r="H444" s="195">
        <v>19</v>
      </c>
      <c r="I444" s="311">
        <f t="shared" si="97"/>
        <v>0</v>
      </c>
      <c r="J444" s="310"/>
      <c r="X444" s="195">
        <v>19</v>
      </c>
      <c r="Y444" s="309">
        <f t="shared" si="98"/>
        <v>0</v>
      </c>
      <c r="Z444" s="310"/>
      <c r="AB444" s="195">
        <v>19</v>
      </c>
      <c r="AC444" s="311">
        <f t="shared" si="99"/>
        <v>0</v>
      </c>
      <c r="AD444" s="310"/>
    </row>
    <row r="445" spans="4:30" ht="14.1" customHeight="1">
      <c r="D445" s="195">
        <v>20</v>
      </c>
      <c r="E445" s="309">
        <f t="shared" si="96"/>
        <v>0</v>
      </c>
      <c r="F445" s="310"/>
      <c r="H445" s="195">
        <v>20</v>
      </c>
      <c r="I445" s="311">
        <f t="shared" si="97"/>
        <v>0</v>
      </c>
      <c r="J445" s="310"/>
      <c r="X445" s="195">
        <v>20</v>
      </c>
      <c r="Y445" s="309">
        <f t="shared" si="98"/>
        <v>0</v>
      </c>
      <c r="Z445" s="310"/>
      <c r="AB445" s="195">
        <v>20</v>
      </c>
      <c r="AC445" s="311">
        <f t="shared" si="99"/>
        <v>0</v>
      </c>
      <c r="AD445" s="310"/>
    </row>
    <row r="446" spans="4:30" ht="14.1" customHeight="1">
      <c r="D446" s="195">
        <v>21</v>
      </c>
      <c r="E446" s="309">
        <f t="shared" si="96"/>
        <v>0</v>
      </c>
      <c r="F446" s="310"/>
      <c r="H446" s="195">
        <v>21</v>
      </c>
      <c r="I446" s="311">
        <f t="shared" si="97"/>
        <v>0</v>
      </c>
      <c r="J446" s="310"/>
      <c r="X446" s="195">
        <v>21</v>
      </c>
      <c r="Y446" s="309">
        <f t="shared" si="98"/>
        <v>0</v>
      </c>
      <c r="Z446" s="310"/>
      <c r="AB446" s="195">
        <v>21</v>
      </c>
      <c r="AC446" s="311">
        <f t="shared" si="99"/>
        <v>0</v>
      </c>
      <c r="AD446" s="310"/>
    </row>
    <row r="447" spans="4:30" ht="14.1" customHeight="1">
      <c r="D447" s="195">
        <v>22</v>
      </c>
      <c r="E447" s="309">
        <f t="shared" si="96"/>
        <v>0</v>
      </c>
      <c r="F447" s="310"/>
      <c r="H447" s="195">
        <v>22</v>
      </c>
      <c r="I447" s="311">
        <f t="shared" si="97"/>
        <v>0</v>
      </c>
      <c r="J447" s="310"/>
      <c r="X447" s="195">
        <v>22</v>
      </c>
      <c r="Y447" s="309">
        <f t="shared" si="98"/>
        <v>0</v>
      </c>
      <c r="Z447" s="310"/>
      <c r="AB447" s="195">
        <v>22</v>
      </c>
      <c r="AC447" s="311">
        <f t="shared" si="99"/>
        <v>0</v>
      </c>
      <c r="AD447" s="310"/>
    </row>
    <row r="448" spans="4:30" ht="14.1" customHeight="1">
      <c r="D448" s="195">
        <v>23</v>
      </c>
      <c r="E448" s="309">
        <f t="shared" si="96"/>
        <v>0</v>
      </c>
      <c r="F448" s="310"/>
      <c r="H448" s="195">
        <v>23</v>
      </c>
      <c r="I448" s="311">
        <f t="shared" si="97"/>
        <v>0</v>
      </c>
      <c r="J448" s="310"/>
      <c r="X448" s="195">
        <v>23</v>
      </c>
      <c r="Y448" s="309">
        <f t="shared" si="98"/>
        <v>0</v>
      </c>
      <c r="Z448" s="310"/>
      <c r="AB448" s="195">
        <v>23</v>
      </c>
      <c r="AC448" s="311">
        <f t="shared" si="99"/>
        <v>0</v>
      </c>
      <c r="AD448" s="310"/>
    </row>
    <row r="449" spans="4:30" ht="14.1" customHeight="1">
      <c r="D449" s="195">
        <v>24</v>
      </c>
      <c r="E449" s="309">
        <f t="shared" si="96"/>
        <v>0</v>
      </c>
      <c r="F449" s="310"/>
      <c r="H449" s="195">
        <v>24</v>
      </c>
      <c r="I449" s="311">
        <f t="shared" si="97"/>
        <v>0</v>
      </c>
      <c r="J449" s="310"/>
      <c r="X449" s="195">
        <v>24</v>
      </c>
      <c r="Y449" s="309">
        <f t="shared" si="98"/>
        <v>0</v>
      </c>
      <c r="Z449" s="310"/>
      <c r="AB449" s="195">
        <v>24</v>
      </c>
      <c r="AC449" s="311">
        <f t="shared" si="99"/>
        <v>0</v>
      </c>
      <c r="AD449" s="310"/>
    </row>
    <row r="450" spans="4:30" ht="14.1" customHeight="1">
      <c r="D450" s="195">
        <v>25</v>
      </c>
      <c r="E450" s="309">
        <f t="shared" si="96"/>
        <v>0</v>
      </c>
      <c r="F450" s="310"/>
      <c r="H450" s="195">
        <v>25</v>
      </c>
      <c r="I450" s="311">
        <f t="shared" si="97"/>
        <v>0</v>
      </c>
      <c r="J450" s="310"/>
      <c r="X450" s="195">
        <v>25</v>
      </c>
      <c r="Y450" s="309">
        <f t="shared" si="98"/>
        <v>0</v>
      </c>
      <c r="Z450" s="310"/>
      <c r="AB450" s="195">
        <v>25</v>
      </c>
      <c r="AC450" s="311">
        <f t="shared" si="99"/>
        <v>0</v>
      </c>
      <c r="AD450" s="310"/>
    </row>
    <row r="451" spans="4:30" ht="14.1" customHeight="1">
      <c r="D451" s="195">
        <v>26</v>
      </c>
      <c r="E451" s="309">
        <f t="shared" si="96"/>
        <v>0</v>
      </c>
      <c r="F451" s="310"/>
      <c r="H451" s="195">
        <v>26</v>
      </c>
      <c r="I451" s="311">
        <f t="shared" si="97"/>
        <v>0</v>
      </c>
      <c r="J451" s="310"/>
      <c r="X451" s="195">
        <v>26</v>
      </c>
      <c r="Y451" s="309">
        <f t="shared" si="98"/>
        <v>0</v>
      </c>
      <c r="Z451" s="310"/>
      <c r="AB451" s="195">
        <v>26</v>
      </c>
      <c r="AC451" s="311">
        <f t="shared" si="99"/>
        <v>0</v>
      </c>
      <c r="AD451" s="310"/>
    </row>
    <row r="452" spans="4:30" ht="14.1" customHeight="1">
      <c r="D452" s="195">
        <v>27</v>
      </c>
      <c r="E452" s="309">
        <f t="shared" si="96"/>
        <v>0</v>
      </c>
      <c r="F452" s="310"/>
      <c r="H452" s="195">
        <v>27</v>
      </c>
      <c r="I452" s="311">
        <f t="shared" si="97"/>
        <v>0</v>
      </c>
      <c r="J452" s="310"/>
      <c r="X452" s="195">
        <v>27</v>
      </c>
      <c r="Y452" s="309">
        <f t="shared" si="98"/>
        <v>0</v>
      </c>
      <c r="Z452" s="310"/>
      <c r="AB452" s="195">
        <v>27</v>
      </c>
      <c r="AC452" s="311">
        <f t="shared" si="99"/>
        <v>0</v>
      </c>
      <c r="AD452" s="310"/>
    </row>
    <row r="453" spans="4:30" ht="14.1" customHeight="1">
      <c r="D453" s="195">
        <v>28</v>
      </c>
      <c r="E453" s="309">
        <f t="shared" si="96"/>
        <v>0</v>
      </c>
      <c r="F453" s="310"/>
      <c r="H453" s="195">
        <v>28</v>
      </c>
      <c r="I453" s="311">
        <f t="shared" si="97"/>
        <v>0</v>
      </c>
      <c r="J453" s="310"/>
      <c r="X453" s="195">
        <v>28</v>
      </c>
      <c r="Y453" s="309">
        <f t="shared" si="98"/>
        <v>0</v>
      </c>
      <c r="Z453" s="310"/>
      <c r="AB453" s="195">
        <v>28</v>
      </c>
      <c r="AC453" s="311">
        <f t="shared" si="99"/>
        <v>0</v>
      </c>
      <c r="AD453" s="310"/>
    </row>
    <row r="454" spans="4:30" ht="14.1" customHeight="1">
      <c r="D454" s="195">
        <v>29</v>
      </c>
      <c r="E454" s="309">
        <f t="shared" si="96"/>
        <v>0</v>
      </c>
      <c r="F454" s="310"/>
      <c r="H454" s="195">
        <v>29</v>
      </c>
      <c r="I454" s="311">
        <f t="shared" si="97"/>
        <v>0</v>
      </c>
      <c r="J454" s="310"/>
      <c r="X454" s="195">
        <v>29</v>
      </c>
      <c r="Y454" s="309">
        <f t="shared" si="98"/>
        <v>0</v>
      </c>
      <c r="Z454" s="310"/>
      <c r="AB454" s="195">
        <v>29</v>
      </c>
      <c r="AC454" s="311">
        <f t="shared" si="99"/>
        <v>0</v>
      </c>
      <c r="AD454" s="310"/>
    </row>
    <row r="455" spans="4:30" ht="14.1" customHeight="1">
      <c r="D455" s="195">
        <v>30</v>
      </c>
      <c r="E455" s="309">
        <f t="shared" si="96"/>
        <v>0</v>
      </c>
      <c r="F455" s="310"/>
      <c r="H455" s="195">
        <v>30</v>
      </c>
      <c r="I455" s="311">
        <f t="shared" si="97"/>
        <v>0</v>
      </c>
      <c r="J455" s="310"/>
      <c r="X455" s="195">
        <v>30</v>
      </c>
      <c r="Y455" s="309">
        <f t="shared" si="98"/>
        <v>0</v>
      </c>
      <c r="Z455" s="310"/>
      <c r="AB455" s="195">
        <v>30</v>
      </c>
      <c r="AC455" s="311">
        <f t="shared" si="99"/>
        <v>0</v>
      </c>
      <c r="AD455" s="310"/>
    </row>
    <row r="456" spans="4:30" ht="14.1" customHeight="1">
      <c r="D456" s="195">
        <v>31</v>
      </c>
      <c r="E456" s="309">
        <f t="shared" si="96"/>
        <v>0</v>
      </c>
      <c r="F456" s="310"/>
      <c r="H456" s="195">
        <v>31</v>
      </c>
      <c r="I456" s="311">
        <f t="shared" si="97"/>
        <v>0</v>
      </c>
      <c r="J456" s="310"/>
      <c r="X456" s="195">
        <v>31</v>
      </c>
      <c r="Y456" s="309">
        <f t="shared" si="98"/>
        <v>0</v>
      </c>
      <c r="Z456" s="310"/>
      <c r="AB456" s="195">
        <v>31</v>
      </c>
      <c r="AC456" s="311">
        <f t="shared" si="99"/>
        <v>0</v>
      </c>
      <c r="AD456" s="310"/>
    </row>
    <row r="457" spans="4:30" ht="14.1" customHeight="1">
      <c r="D457" s="195">
        <v>32</v>
      </c>
      <c r="E457" s="309">
        <f t="shared" si="96"/>
        <v>0</v>
      </c>
      <c r="F457" s="310"/>
      <c r="H457" s="195">
        <v>32</v>
      </c>
      <c r="I457" s="311">
        <f t="shared" si="97"/>
        <v>0</v>
      </c>
      <c r="J457" s="310"/>
      <c r="X457" s="195">
        <v>32</v>
      </c>
      <c r="Y457" s="309">
        <f t="shared" si="98"/>
        <v>0</v>
      </c>
      <c r="Z457" s="310"/>
      <c r="AB457" s="195">
        <v>32</v>
      </c>
      <c r="AC457" s="311">
        <f t="shared" si="99"/>
        <v>0</v>
      </c>
      <c r="AD457" s="310"/>
    </row>
    <row r="458" spans="4:30" ht="14.1" customHeight="1">
      <c r="D458" s="195">
        <v>33</v>
      </c>
      <c r="E458" s="309">
        <f t="shared" si="96"/>
        <v>0</v>
      </c>
      <c r="F458" s="310"/>
      <c r="H458" s="195">
        <v>33</v>
      </c>
      <c r="I458" s="311">
        <f t="shared" si="97"/>
        <v>0</v>
      </c>
      <c r="J458" s="310"/>
      <c r="X458" s="195">
        <v>33</v>
      </c>
      <c r="Y458" s="309">
        <f t="shared" si="98"/>
        <v>0</v>
      </c>
      <c r="Z458" s="310"/>
      <c r="AB458" s="195">
        <v>33</v>
      </c>
      <c r="AC458" s="311">
        <f t="shared" si="99"/>
        <v>0</v>
      </c>
      <c r="AD458" s="310"/>
    </row>
    <row r="459" spans="4:30" ht="14.1" customHeight="1">
      <c r="D459" s="195">
        <v>34</v>
      </c>
      <c r="E459" s="309">
        <f t="shared" si="96"/>
        <v>0</v>
      </c>
      <c r="F459" s="310"/>
      <c r="H459" s="195">
        <v>34</v>
      </c>
      <c r="I459" s="311">
        <f t="shared" si="97"/>
        <v>0</v>
      </c>
      <c r="J459" s="310"/>
      <c r="X459" s="195">
        <v>34</v>
      </c>
      <c r="Y459" s="309">
        <f t="shared" si="98"/>
        <v>0</v>
      </c>
      <c r="Z459" s="310"/>
      <c r="AB459" s="195">
        <v>34</v>
      </c>
      <c r="AC459" s="311">
        <f t="shared" si="99"/>
        <v>0</v>
      </c>
      <c r="AD459" s="310"/>
    </row>
    <row r="460" spans="4:30" ht="14.1" customHeight="1">
      <c r="D460" s="195">
        <v>35</v>
      </c>
      <c r="E460" s="309">
        <f t="shared" si="96"/>
        <v>0</v>
      </c>
      <c r="F460" s="310"/>
      <c r="H460" s="195">
        <v>35</v>
      </c>
      <c r="I460" s="311">
        <f t="shared" si="97"/>
        <v>0</v>
      </c>
      <c r="J460" s="310"/>
      <c r="X460" s="195">
        <v>35</v>
      </c>
      <c r="Y460" s="309">
        <f t="shared" si="98"/>
        <v>0</v>
      </c>
      <c r="Z460" s="310"/>
      <c r="AB460" s="195">
        <v>35</v>
      </c>
      <c r="AC460" s="311">
        <f t="shared" si="99"/>
        <v>0</v>
      </c>
      <c r="AD460" s="310"/>
    </row>
    <row r="461" spans="4:30" ht="14.1" customHeight="1">
      <c r="D461" s="195">
        <v>36</v>
      </c>
      <c r="E461" s="309">
        <f t="shared" si="96"/>
        <v>0</v>
      </c>
      <c r="F461" s="310"/>
      <c r="H461" s="195">
        <v>36</v>
      </c>
      <c r="I461" s="311">
        <f t="shared" si="97"/>
        <v>0</v>
      </c>
      <c r="J461" s="310"/>
      <c r="X461" s="195">
        <v>36</v>
      </c>
      <c r="Y461" s="309">
        <f t="shared" si="98"/>
        <v>0</v>
      </c>
      <c r="Z461" s="310"/>
      <c r="AB461" s="195">
        <v>36</v>
      </c>
      <c r="AC461" s="311">
        <f t="shared" si="99"/>
        <v>0</v>
      </c>
      <c r="AD461" s="310"/>
    </row>
    <row r="462" spans="4:30" ht="14.1" customHeight="1">
      <c r="D462" s="195">
        <v>37</v>
      </c>
      <c r="E462" s="309">
        <f t="shared" si="96"/>
        <v>0</v>
      </c>
      <c r="F462" s="310"/>
      <c r="H462" s="195">
        <v>37</v>
      </c>
      <c r="I462" s="311">
        <f t="shared" si="97"/>
        <v>0</v>
      </c>
      <c r="J462" s="310"/>
      <c r="X462" s="195">
        <v>37</v>
      </c>
      <c r="Y462" s="309">
        <f t="shared" si="98"/>
        <v>0</v>
      </c>
      <c r="Z462" s="310"/>
      <c r="AB462" s="195">
        <v>37</v>
      </c>
      <c r="AC462" s="311">
        <f t="shared" si="99"/>
        <v>0</v>
      </c>
      <c r="AD462" s="310"/>
    </row>
    <row r="463" spans="4:30" ht="14.1" customHeight="1">
      <c r="D463" s="195">
        <v>38</v>
      </c>
      <c r="E463" s="309">
        <f t="shared" si="96"/>
        <v>0</v>
      </c>
      <c r="F463" s="310"/>
      <c r="H463" s="195">
        <v>38</v>
      </c>
      <c r="I463" s="311">
        <f t="shared" si="97"/>
        <v>0</v>
      </c>
      <c r="J463" s="310"/>
      <c r="X463" s="195">
        <v>38</v>
      </c>
      <c r="Y463" s="309">
        <f t="shared" si="98"/>
        <v>0</v>
      </c>
      <c r="Z463" s="310"/>
      <c r="AB463" s="195">
        <v>38</v>
      </c>
      <c r="AC463" s="311">
        <f t="shared" si="99"/>
        <v>0</v>
      </c>
      <c r="AD463" s="310"/>
    </row>
    <row r="464" spans="4:30" ht="14.1" customHeight="1">
      <c r="D464" s="195">
        <v>39</v>
      </c>
      <c r="E464" s="309">
        <f t="shared" si="96"/>
        <v>0</v>
      </c>
      <c r="F464" s="310"/>
      <c r="H464" s="195">
        <v>39</v>
      </c>
      <c r="I464" s="311">
        <f t="shared" si="97"/>
        <v>0</v>
      </c>
      <c r="J464" s="310"/>
      <c r="X464" s="195">
        <v>39</v>
      </c>
      <c r="Y464" s="309">
        <f t="shared" si="98"/>
        <v>0</v>
      </c>
      <c r="Z464" s="310"/>
      <c r="AB464" s="195">
        <v>39</v>
      </c>
      <c r="AC464" s="311">
        <f t="shared" si="99"/>
        <v>0</v>
      </c>
      <c r="AD464" s="310"/>
    </row>
    <row r="465" spans="4:30" ht="14.1" customHeight="1">
      <c r="D465" s="195">
        <v>40</v>
      </c>
      <c r="E465" s="309">
        <f t="shared" si="96"/>
        <v>0</v>
      </c>
      <c r="F465" s="310"/>
      <c r="H465" s="195">
        <v>40</v>
      </c>
      <c r="I465" s="311">
        <f t="shared" si="97"/>
        <v>0</v>
      </c>
      <c r="J465" s="310"/>
      <c r="X465" s="195">
        <v>40</v>
      </c>
      <c r="Y465" s="309">
        <f t="shared" si="98"/>
        <v>0</v>
      </c>
      <c r="Z465" s="310"/>
      <c r="AB465" s="195">
        <v>40</v>
      </c>
      <c r="AC465" s="311">
        <f t="shared" si="99"/>
        <v>0</v>
      </c>
      <c r="AD465" s="310"/>
    </row>
    <row r="466" spans="4:30" ht="14.1" customHeight="1">
      <c r="D466" s="195">
        <v>41</v>
      </c>
      <c r="E466" s="309">
        <f t="shared" si="96"/>
        <v>0</v>
      </c>
      <c r="F466" s="310"/>
      <c r="H466" s="195">
        <v>41</v>
      </c>
      <c r="I466" s="311">
        <f t="shared" si="97"/>
        <v>0</v>
      </c>
      <c r="J466" s="310"/>
      <c r="X466" s="195">
        <v>41</v>
      </c>
      <c r="Y466" s="309">
        <f t="shared" si="98"/>
        <v>0</v>
      </c>
      <c r="Z466" s="310"/>
      <c r="AB466" s="195">
        <v>41</v>
      </c>
      <c r="AC466" s="311">
        <f t="shared" si="99"/>
        <v>0</v>
      </c>
      <c r="AD466" s="310"/>
    </row>
    <row r="467" spans="4:30" ht="14.1" customHeight="1">
      <c r="D467" s="195">
        <v>42</v>
      </c>
      <c r="E467" s="309">
        <f t="shared" si="96"/>
        <v>0</v>
      </c>
      <c r="F467" s="310"/>
      <c r="H467" s="195">
        <v>42</v>
      </c>
      <c r="I467" s="311">
        <f t="shared" si="97"/>
        <v>0</v>
      </c>
      <c r="J467" s="310"/>
      <c r="X467" s="195">
        <v>42</v>
      </c>
      <c r="Y467" s="309">
        <f t="shared" si="98"/>
        <v>0</v>
      </c>
      <c r="Z467" s="310"/>
      <c r="AB467" s="195">
        <v>42</v>
      </c>
      <c r="AC467" s="311">
        <f t="shared" si="99"/>
        <v>0</v>
      </c>
      <c r="AD467" s="310"/>
    </row>
    <row r="468" spans="4:30" ht="14.1" customHeight="1">
      <c r="D468" s="195">
        <v>43</v>
      </c>
      <c r="E468" s="309">
        <f t="shared" si="96"/>
        <v>0</v>
      </c>
      <c r="F468" s="310"/>
      <c r="H468" s="195">
        <v>43</v>
      </c>
      <c r="I468" s="311">
        <f t="shared" si="97"/>
        <v>0</v>
      </c>
      <c r="J468" s="310"/>
      <c r="X468" s="195">
        <v>43</v>
      </c>
      <c r="Y468" s="309">
        <f t="shared" si="98"/>
        <v>0</v>
      </c>
      <c r="Z468" s="310"/>
      <c r="AB468" s="195">
        <v>43</v>
      </c>
      <c r="AC468" s="311">
        <f t="shared" si="99"/>
        <v>0</v>
      </c>
      <c r="AD468" s="310"/>
    </row>
    <row r="469" spans="4:30" ht="14.1" customHeight="1">
      <c r="D469" s="195">
        <v>44</v>
      </c>
      <c r="E469" s="309">
        <f t="shared" si="96"/>
        <v>0</v>
      </c>
      <c r="F469" s="310"/>
      <c r="H469" s="195">
        <v>44</v>
      </c>
      <c r="I469" s="311">
        <f t="shared" si="97"/>
        <v>0</v>
      </c>
      <c r="J469" s="310"/>
      <c r="X469" s="195">
        <v>44</v>
      </c>
      <c r="Y469" s="309">
        <f t="shared" si="98"/>
        <v>0</v>
      </c>
      <c r="Z469" s="310"/>
      <c r="AB469" s="195">
        <v>44</v>
      </c>
      <c r="AC469" s="311">
        <f t="shared" si="99"/>
        <v>0</v>
      </c>
      <c r="AD469" s="310"/>
    </row>
    <row r="470" spans="4:30" ht="14.1" customHeight="1">
      <c r="D470" s="195">
        <v>45</v>
      </c>
      <c r="E470" s="309">
        <f t="shared" si="96"/>
        <v>0</v>
      </c>
      <c r="F470" s="310"/>
      <c r="H470" s="195">
        <v>45</v>
      </c>
      <c r="I470" s="311">
        <f t="shared" si="97"/>
        <v>0</v>
      </c>
      <c r="J470" s="310"/>
      <c r="X470" s="195">
        <v>45</v>
      </c>
      <c r="Y470" s="309">
        <f t="shared" si="98"/>
        <v>0</v>
      </c>
      <c r="Z470" s="310"/>
      <c r="AB470" s="195">
        <v>45</v>
      </c>
      <c r="AC470" s="311">
        <f t="shared" si="99"/>
        <v>0</v>
      </c>
      <c r="AD470" s="310"/>
    </row>
    <row r="471" spans="4:30" ht="14.1" customHeight="1">
      <c r="D471" s="195">
        <v>46</v>
      </c>
      <c r="E471" s="309">
        <f t="shared" si="96"/>
        <v>0</v>
      </c>
      <c r="F471" s="310"/>
      <c r="H471" s="195">
        <v>46</v>
      </c>
      <c r="I471" s="311">
        <f t="shared" si="97"/>
        <v>0</v>
      </c>
      <c r="J471" s="310"/>
      <c r="X471" s="195">
        <v>46</v>
      </c>
      <c r="Y471" s="309">
        <f t="shared" si="98"/>
        <v>0</v>
      </c>
      <c r="Z471" s="310"/>
      <c r="AB471" s="195">
        <v>46</v>
      </c>
      <c r="AC471" s="311">
        <f t="shared" si="99"/>
        <v>0</v>
      </c>
      <c r="AD471" s="310"/>
    </row>
    <row r="472" spans="4:30" ht="14.1" customHeight="1">
      <c r="D472" s="195">
        <v>47</v>
      </c>
      <c r="E472" s="309">
        <f t="shared" si="96"/>
        <v>0</v>
      </c>
      <c r="F472" s="310"/>
      <c r="H472" s="195">
        <v>47</v>
      </c>
      <c r="I472" s="311">
        <f t="shared" si="97"/>
        <v>0</v>
      </c>
      <c r="J472" s="310"/>
      <c r="X472" s="195">
        <v>47</v>
      </c>
      <c r="Y472" s="309">
        <f t="shared" si="98"/>
        <v>0</v>
      </c>
      <c r="Z472" s="310"/>
      <c r="AB472" s="195">
        <v>47</v>
      </c>
      <c r="AC472" s="311">
        <f t="shared" si="99"/>
        <v>0</v>
      </c>
      <c r="AD472" s="310"/>
    </row>
    <row r="473" spans="4:30" ht="14.1" customHeight="1">
      <c r="D473" s="195">
        <v>48</v>
      </c>
      <c r="E473" s="309">
        <f t="shared" si="96"/>
        <v>0</v>
      </c>
      <c r="F473" s="310"/>
      <c r="H473" s="195">
        <v>48</v>
      </c>
      <c r="I473" s="311">
        <f t="shared" si="97"/>
        <v>0</v>
      </c>
      <c r="J473" s="310"/>
      <c r="X473" s="195">
        <v>48</v>
      </c>
      <c r="Y473" s="309">
        <f t="shared" si="98"/>
        <v>0</v>
      </c>
      <c r="Z473" s="310"/>
      <c r="AB473" s="195">
        <v>48</v>
      </c>
      <c r="AC473" s="311">
        <f t="shared" si="99"/>
        <v>0</v>
      </c>
      <c r="AD473" s="310"/>
    </row>
    <row r="474" spans="4:30" ht="14.1" customHeight="1">
      <c r="D474" s="195">
        <v>49</v>
      </c>
      <c r="E474" s="309">
        <f t="shared" si="96"/>
        <v>0</v>
      </c>
      <c r="F474" s="310"/>
      <c r="H474" s="195">
        <v>49</v>
      </c>
      <c r="I474" s="311">
        <f t="shared" si="97"/>
        <v>0</v>
      </c>
      <c r="J474" s="310"/>
      <c r="X474" s="195">
        <v>49</v>
      </c>
      <c r="Y474" s="309">
        <f t="shared" si="98"/>
        <v>0</v>
      </c>
      <c r="Z474" s="310"/>
      <c r="AB474" s="195">
        <v>49</v>
      </c>
      <c r="AC474" s="311">
        <f t="shared" si="99"/>
        <v>0</v>
      </c>
      <c r="AD474" s="310"/>
    </row>
    <row r="475" spans="4:30" ht="14.1" customHeight="1">
      <c r="D475" s="195">
        <v>50</v>
      </c>
      <c r="E475" s="309">
        <f t="shared" si="96"/>
        <v>0</v>
      </c>
      <c r="F475" s="310"/>
      <c r="H475" s="195">
        <v>50</v>
      </c>
      <c r="I475" s="311">
        <f t="shared" si="97"/>
        <v>0</v>
      </c>
      <c r="J475" s="310"/>
      <c r="X475" s="195">
        <v>50</v>
      </c>
      <c r="Y475" s="309">
        <f t="shared" si="98"/>
        <v>0</v>
      </c>
      <c r="Z475" s="310"/>
      <c r="AB475" s="195">
        <v>50</v>
      </c>
      <c r="AC475" s="311">
        <f t="shared" si="99"/>
        <v>0</v>
      </c>
      <c r="AD475" s="310"/>
    </row>
    <row r="476" spans="4:30" ht="14.1" customHeight="1">
      <c r="D476" s="195">
        <v>51</v>
      </c>
      <c r="E476" s="309">
        <f t="shared" si="96"/>
        <v>0</v>
      </c>
      <c r="F476" s="310"/>
      <c r="H476" s="195">
        <v>51</v>
      </c>
      <c r="I476" s="311">
        <f t="shared" si="97"/>
        <v>0</v>
      </c>
      <c r="J476" s="310"/>
      <c r="X476" s="195">
        <v>51</v>
      </c>
      <c r="Y476" s="309">
        <f t="shared" si="98"/>
        <v>0</v>
      </c>
      <c r="Z476" s="310"/>
      <c r="AB476" s="195">
        <v>51</v>
      </c>
      <c r="AC476" s="311">
        <f t="shared" si="99"/>
        <v>0</v>
      </c>
      <c r="AD476" s="310"/>
    </row>
    <row r="477" spans="4:30" ht="14.1" customHeight="1">
      <c r="D477" s="195">
        <v>52</v>
      </c>
      <c r="E477" s="309">
        <f t="shared" si="96"/>
        <v>0</v>
      </c>
      <c r="F477" s="310"/>
      <c r="H477" s="195">
        <v>52</v>
      </c>
      <c r="I477" s="311">
        <f t="shared" si="97"/>
        <v>0</v>
      </c>
      <c r="J477" s="310"/>
      <c r="X477" s="195">
        <v>52</v>
      </c>
      <c r="Y477" s="309">
        <f t="shared" si="98"/>
        <v>0</v>
      </c>
      <c r="Z477" s="310"/>
      <c r="AB477" s="195">
        <v>52</v>
      </c>
      <c r="AC477" s="311">
        <f t="shared" si="99"/>
        <v>0</v>
      </c>
      <c r="AD477" s="310"/>
    </row>
    <row r="478" spans="4:30" ht="14.1" customHeight="1">
      <c r="D478" s="195">
        <v>53</v>
      </c>
      <c r="E478" s="309">
        <f t="shared" si="96"/>
        <v>0</v>
      </c>
      <c r="F478" s="310"/>
      <c r="H478" s="195">
        <v>53</v>
      </c>
      <c r="I478" s="311">
        <f t="shared" si="97"/>
        <v>0</v>
      </c>
      <c r="J478" s="310"/>
      <c r="X478" s="195">
        <v>53</v>
      </c>
      <c r="Y478" s="309">
        <f t="shared" si="98"/>
        <v>0</v>
      </c>
      <c r="Z478" s="310"/>
      <c r="AB478" s="195">
        <v>53</v>
      </c>
      <c r="AC478" s="311">
        <f t="shared" si="99"/>
        <v>0</v>
      </c>
      <c r="AD478" s="310"/>
    </row>
    <row r="479" spans="4:30" ht="14.1" customHeight="1">
      <c r="D479" s="195">
        <v>54</v>
      </c>
      <c r="E479" s="309">
        <f t="shared" si="96"/>
        <v>0</v>
      </c>
      <c r="F479" s="310"/>
      <c r="H479" s="195">
        <v>54</v>
      </c>
      <c r="I479" s="311">
        <f t="shared" si="97"/>
        <v>0</v>
      </c>
      <c r="J479" s="310"/>
      <c r="X479" s="195">
        <v>54</v>
      </c>
      <c r="Y479" s="309">
        <f t="shared" si="98"/>
        <v>0</v>
      </c>
      <c r="Z479" s="310"/>
      <c r="AB479" s="195">
        <v>54</v>
      </c>
      <c r="AC479" s="311">
        <f t="shared" si="99"/>
        <v>0</v>
      </c>
      <c r="AD479" s="310"/>
    </row>
    <row r="480" spans="4:30" ht="14.1" customHeight="1">
      <c r="D480" s="195">
        <v>55</v>
      </c>
      <c r="E480" s="309">
        <f t="shared" si="96"/>
        <v>0</v>
      </c>
      <c r="F480" s="310"/>
      <c r="H480" s="195">
        <v>55</v>
      </c>
      <c r="I480" s="311">
        <f t="shared" si="97"/>
        <v>0</v>
      </c>
      <c r="J480" s="310"/>
      <c r="X480" s="195">
        <v>55</v>
      </c>
      <c r="Y480" s="309">
        <f t="shared" si="98"/>
        <v>0</v>
      </c>
      <c r="Z480" s="310"/>
      <c r="AB480" s="195">
        <v>55</v>
      </c>
      <c r="AC480" s="311">
        <f t="shared" si="99"/>
        <v>0</v>
      </c>
      <c r="AD480" s="310"/>
    </row>
    <row r="481" spans="4:30" ht="14.1" customHeight="1">
      <c r="D481" s="195">
        <v>56</v>
      </c>
      <c r="E481" s="309">
        <f t="shared" si="96"/>
        <v>0</v>
      </c>
      <c r="F481" s="310"/>
      <c r="H481" s="195">
        <v>56</v>
      </c>
      <c r="I481" s="311">
        <f t="shared" si="97"/>
        <v>0</v>
      </c>
      <c r="J481" s="310"/>
      <c r="X481" s="195">
        <v>56</v>
      </c>
      <c r="Y481" s="309">
        <f t="shared" si="98"/>
        <v>0</v>
      </c>
      <c r="Z481" s="310"/>
      <c r="AB481" s="195">
        <v>56</v>
      </c>
      <c r="AC481" s="311">
        <f t="shared" si="99"/>
        <v>0</v>
      </c>
      <c r="AD481" s="310"/>
    </row>
    <row r="482" spans="4:30" ht="14.1" customHeight="1">
      <c r="D482" s="195">
        <v>57</v>
      </c>
      <c r="E482" s="309">
        <f t="shared" si="96"/>
        <v>0</v>
      </c>
      <c r="F482" s="310"/>
      <c r="H482" s="195">
        <v>57</v>
      </c>
      <c r="I482" s="311">
        <f t="shared" si="97"/>
        <v>0</v>
      </c>
      <c r="J482" s="310"/>
      <c r="X482" s="195">
        <v>57</v>
      </c>
      <c r="Y482" s="309">
        <f t="shared" si="98"/>
        <v>0</v>
      </c>
      <c r="Z482" s="310"/>
      <c r="AB482" s="195">
        <v>57</v>
      </c>
      <c r="AC482" s="311">
        <f t="shared" si="99"/>
        <v>0</v>
      </c>
      <c r="AD482" s="310"/>
    </row>
    <row r="483" spans="4:30" ht="14.1" customHeight="1">
      <c r="D483" s="195">
        <v>58</v>
      </c>
      <c r="E483" s="309">
        <f t="shared" si="96"/>
        <v>0</v>
      </c>
      <c r="F483" s="310"/>
      <c r="H483" s="195">
        <v>58</v>
      </c>
      <c r="I483" s="311">
        <f t="shared" si="97"/>
        <v>0</v>
      </c>
      <c r="J483" s="310"/>
      <c r="X483" s="195">
        <v>58</v>
      </c>
      <c r="Y483" s="309">
        <f t="shared" si="98"/>
        <v>0</v>
      </c>
      <c r="Z483" s="310"/>
      <c r="AB483" s="195">
        <v>58</v>
      </c>
      <c r="AC483" s="311">
        <f t="shared" si="99"/>
        <v>0</v>
      </c>
      <c r="AD483" s="310"/>
    </row>
    <row r="484" spans="4:30" ht="14.1" customHeight="1">
      <c r="D484" s="195">
        <v>59</v>
      </c>
      <c r="E484" s="309">
        <f t="shared" si="96"/>
        <v>0</v>
      </c>
      <c r="F484" s="310"/>
      <c r="H484" s="195">
        <v>59</v>
      </c>
      <c r="I484" s="311">
        <f t="shared" si="97"/>
        <v>0</v>
      </c>
      <c r="J484" s="310"/>
      <c r="X484" s="195">
        <v>59</v>
      </c>
      <c r="Y484" s="309">
        <f t="shared" si="98"/>
        <v>0</v>
      </c>
      <c r="Z484" s="310"/>
      <c r="AB484" s="195">
        <v>59</v>
      </c>
      <c r="AC484" s="311">
        <f t="shared" si="99"/>
        <v>0</v>
      </c>
      <c r="AD484" s="310"/>
    </row>
    <row r="485" spans="4:30" ht="14.1" customHeight="1" thickBot="1">
      <c r="D485" s="196">
        <v>60</v>
      </c>
      <c r="E485" s="312">
        <f t="shared" si="96"/>
        <v>0</v>
      </c>
      <c r="F485" s="310"/>
      <c r="H485" s="196">
        <v>60</v>
      </c>
      <c r="I485" s="313">
        <f t="shared" si="97"/>
        <v>0</v>
      </c>
      <c r="J485" s="310"/>
      <c r="X485" s="196">
        <v>60</v>
      </c>
      <c r="Y485" s="312">
        <f t="shared" si="98"/>
        <v>0</v>
      </c>
      <c r="Z485" s="310"/>
      <c r="AB485" s="196">
        <v>60</v>
      </c>
      <c r="AC485" s="313">
        <f t="shared" si="99"/>
        <v>0</v>
      </c>
      <c r="AD485" s="310"/>
    </row>
    <row r="487" spans="4:30" ht="14.1" customHeight="1" thickBot="1">
      <c r="D487" s="2" t="s">
        <v>88</v>
      </c>
      <c r="H487" s="2" t="s">
        <v>91</v>
      </c>
      <c r="X487" s="2" t="s">
        <v>88</v>
      </c>
      <c r="AB487" s="2" t="s">
        <v>91</v>
      </c>
    </row>
    <row r="488" spans="4:30" ht="14.1" customHeight="1">
      <c r="D488" s="2199"/>
      <c r="E488" s="42" t="s">
        <v>87</v>
      </c>
      <c r="F488" s="213"/>
      <c r="H488" s="2199"/>
      <c r="I488" s="42" t="s">
        <v>87</v>
      </c>
      <c r="J488" s="213"/>
      <c r="X488" s="2199"/>
      <c r="Y488" s="42" t="s">
        <v>87</v>
      </c>
      <c r="Z488" s="213"/>
      <c r="AB488" s="2199"/>
      <c r="AC488" s="42" t="s">
        <v>87</v>
      </c>
      <c r="AD488" s="213"/>
    </row>
    <row r="489" spans="4:30" ht="14.1" customHeight="1">
      <c r="D489" s="2238"/>
      <c r="E489" s="314" t="s">
        <v>95</v>
      </c>
      <c r="F489" s="308"/>
      <c r="H489" s="2238"/>
      <c r="I489" s="314" t="s">
        <v>95</v>
      </c>
      <c r="J489" s="308"/>
      <c r="X489" s="2238"/>
      <c r="Y489" s="314" t="s">
        <v>95</v>
      </c>
      <c r="Z489" s="308"/>
      <c r="AB489" s="2238"/>
      <c r="AC489" s="314" t="s">
        <v>95</v>
      </c>
      <c r="AD489" s="308"/>
    </row>
    <row r="490" spans="4:30" ht="14.1" customHeight="1">
      <c r="D490" s="195">
        <v>1</v>
      </c>
      <c r="E490" s="311">
        <f t="shared" ref="E490:E549" si="100">SUMIF($H$13,D490,$H$9)</f>
        <v>0</v>
      </c>
      <c r="F490" s="310"/>
      <c r="H490" s="195">
        <v>1</v>
      </c>
      <c r="I490" s="311">
        <f t="shared" ref="I490:I549" si="101">SUMIF($E$37,H490,$E$33)</f>
        <v>0</v>
      </c>
      <c r="J490" s="310"/>
      <c r="X490" s="195">
        <v>1</v>
      </c>
      <c r="Y490" s="311">
        <f t="shared" ref="Y490:Y549" si="102">SUMIF($AB$13,X490,$AB$9)</f>
        <v>0</v>
      </c>
      <c r="Z490" s="310"/>
      <c r="AB490" s="195">
        <v>1</v>
      </c>
      <c r="AC490" s="311">
        <f t="shared" ref="AC490:AC549" si="103">SUMIF($Y$37,AB490,$Y$33)</f>
        <v>0</v>
      </c>
      <c r="AD490" s="310"/>
    </row>
    <row r="491" spans="4:30" ht="14.1" customHeight="1">
      <c r="D491" s="195">
        <v>2</v>
      </c>
      <c r="E491" s="311">
        <f t="shared" si="100"/>
        <v>0</v>
      </c>
      <c r="F491" s="310"/>
      <c r="H491" s="195">
        <v>2</v>
      </c>
      <c r="I491" s="311">
        <f t="shared" si="101"/>
        <v>0</v>
      </c>
      <c r="J491" s="310"/>
      <c r="X491" s="195">
        <v>2</v>
      </c>
      <c r="Y491" s="311">
        <f t="shared" si="102"/>
        <v>0</v>
      </c>
      <c r="Z491" s="310"/>
      <c r="AB491" s="195">
        <v>2</v>
      </c>
      <c r="AC491" s="311">
        <f t="shared" si="103"/>
        <v>0</v>
      </c>
      <c r="AD491" s="310"/>
    </row>
    <row r="492" spans="4:30" ht="14.1" customHeight="1">
      <c r="D492" s="195">
        <v>3</v>
      </c>
      <c r="E492" s="311">
        <f t="shared" si="100"/>
        <v>0</v>
      </c>
      <c r="F492" s="310"/>
      <c r="H492" s="195">
        <v>3</v>
      </c>
      <c r="I492" s="311">
        <f t="shared" si="101"/>
        <v>0</v>
      </c>
      <c r="J492" s="310"/>
      <c r="X492" s="195">
        <v>3</v>
      </c>
      <c r="Y492" s="311">
        <f t="shared" si="102"/>
        <v>0</v>
      </c>
      <c r="Z492" s="310"/>
      <c r="AB492" s="195">
        <v>3</v>
      </c>
      <c r="AC492" s="311">
        <f t="shared" si="103"/>
        <v>0</v>
      </c>
      <c r="AD492" s="310"/>
    </row>
    <row r="493" spans="4:30" ht="14.1" customHeight="1">
      <c r="D493" s="195">
        <v>4</v>
      </c>
      <c r="E493" s="311">
        <f t="shared" si="100"/>
        <v>0</v>
      </c>
      <c r="F493" s="310"/>
      <c r="H493" s="195">
        <v>4</v>
      </c>
      <c r="I493" s="311">
        <f t="shared" si="101"/>
        <v>0</v>
      </c>
      <c r="J493" s="310"/>
      <c r="X493" s="195">
        <v>4</v>
      </c>
      <c r="Y493" s="311">
        <f t="shared" si="102"/>
        <v>0</v>
      </c>
      <c r="Z493" s="310"/>
      <c r="AB493" s="195">
        <v>4</v>
      </c>
      <c r="AC493" s="311">
        <f t="shared" si="103"/>
        <v>0</v>
      </c>
      <c r="AD493" s="310"/>
    </row>
    <row r="494" spans="4:30" ht="14.1" customHeight="1">
      <c r="D494" s="195">
        <v>5</v>
      </c>
      <c r="E494" s="311">
        <f t="shared" si="100"/>
        <v>0</v>
      </c>
      <c r="F494" s="310"/>
      <c r="H494" s="195">
        <v>5</v>
      </c>
      <c r="I494" s="311">
        <f t="shared" si="101"/>
        <v>0</v>
      </c>
      <c r="J494" s="310"/>
      <c r="X494" s="195">
        <v>5</v>
      </c>
      <c r="Y494" s="311">
        <f t="shared" si="102"/>
        <v>0</v>
      </c>
      <c r="Z494" s="310"/>
      <c r="AB494" s="195">
        <v>5</v>
      </c>
      <c r="AC494" s="311">
        <f t="shared" si="103"/>
        <v>0</v>
      </c>
      <c r="AD494" s="310"/>
    </row>
    <row r="495" spans="4:30" ht="14.1" customHeight="1">
      <c r="D495" s="195">
        <v>6</v>
      </c>
      <c r="E495" s="311">
        <f t="shared" si="100"/>
        <v>0</v>
      </c>
      <c r="F495" s="310"/>
      <c r="H495" s="195">
        <v>6</v>
      </c>
      <c r="I495" s="311">
        <f t="shared" si="101"/>
        <v>0</v>
      </c>
      <c r="J495" s="310"/>
      <c r="X495" s="195">
        <v>6</v>
      </c>
      <c r="Y495" s="311">
        <f t="shared" si="102"/>
        <v>0</v>
      </c>
      <c r="Z495" s="310"/>
      <c r="AB495" s="195">
        <v>6</v>
      </c>
      <c r="AC495" s="311">
        <f t="shared" si="103"/>
        <v>0</v>
      </c>
      <c r="AD495" s="310"/>
    </row>
    <row r="496" spans="4:30" ht="14.1" customHeight="1">
      <c r="D496" s="195">
        <v>7</v>
      </c>
      <c r="E496" s="311">
        <f t="shared" si="100"/>
        <v>0</v>
      </c>
      <c r="F496" s="310"/>
      <c r="H496" s="195">
        <v>7</v>
      </c>
      <c r="I496" s="311">
        <f t="shared" si="101"/>
        <v>0</v>
      </c>
      <c r="J496" s="310"/>
      <c r="X496" s="195">
        <v>7</v>
      </c>
      <c r="Y496" s="311">
        <f t="shared" si="102"/>
        <v>0</v>
      </c>
      <c r="Z496" s="310"/>
      <c r="AB496" s="195">
        <v>7</v>
      </c>
      <c r="AC496" s="311">
        <f t="shared" si="103"/>
        <v>0</v>
      </c>
      <c r="AD496" s="310"/>
    </row>
    <row r="497" spans="4:30" ht="14.1" customHeight="1">
      <c r="D497" s="195">
        <v>8</v>
      </c>
      <c r="E497" s="311">
        <f t="shared" si="100"/>
        <v>0</v>
      </c>
      <c r="F497" s="310"/>
      <c r="H497" s="195">
        <v>8</v>
      </c>
      <c r="I497" s="311">
        <f t="shared" si="101"/>
        <v>0</v>
      </c>
      <c r="J497" s="310"/>
      <c r="X497" s="195">
        <v>8</v>
      </c>
      <c r="Y497" s="311">
        <f t="shared" si="102"/>
        <v>0</v>
      </c>
      <c r="Z497" s="310"/>
      <c r="AB497" s="195">
        <v>8</v>
      </c>
      <c r="AC497" s="311">
        <f t="shared" si="103"/>
        <v>0</v>
      </c>
      <c r="AD497" s="310"/>
    </row>
    <row r="498" spans="4:30" ht="14.1" customHeight="1">
      <c r="D498" s="195">
        <v>9</v>
      </c>
      <c r="E498" s="311">
        <f t="shared" si="100"/>
        <v>0</v>
      </c>
      <c r="F498" s="310"/>
      <c r="H498" s="195">
        <v>9</v>
      </c>
      <c r="I498" s="311">
        <f t="shared" si="101"/>
        <v>0</v>
      </c>
      <c r="J498" s="310"/>
      <c r="X498" s="195">
        <v>9</v>
      </c>
      <c r="Y498" s="311">
        <f t="shared" si="102"/>
        <v>0</v>
      </c>
      <c r="Z498" s="310"/>
      <c r="AB498" s="195">
        <v>9</v>
      </c>
      <c r="AC498" s="311">
        <f t="shared" si="103"/>
        <v>0</v>
      </c>
      <c r="AD498" s="310"/>
    </row>
    <row r="499" spans="4:30" ht="14.1" customHeight="1">
      <c r="D499" s="195">
        <v>10</v>
      </c>
      <c r="E499" s="311">
        <f t="shared" si="100"/>
        <v>0</v>
      </c>
      <c r="F499" s="310"/>
      <c r="H499" s="195">
        <v>10</v>
      </c>
      <c r="I499" s="311">
        <f t="shared" si="101"/>
        <v>0</v>
      </c>
      <c r="J499" s="310"/>
      <c r="X499" s="195">
        <v>10</v>
      </c>
      <c r="Y499" s="311">
        <f t="shared" si="102"/>
        <v>0</v>
      </c>
      <c r="Z499" s="310"/>
      <c r="AB499" s="195">
        <v>10</v>
      </c>
      <c r="AC499" s="311">
        <f t="shared" si="103"/>
        <v>0</v>
      </c>
      <c r="AD499" s="310"/>
    </row>
    <row r="500" spans="4:30" ht="14.1" customHeight="1">
      <c r="D500" s="195">
        <v>11</v>
      </c>
      <c r="E500" s="311">
        <f t="shared" si="100"/>
        <v>0</v>
      </c>
      <c r="F500" s="310"/>
      <c r="H500" s="195">
        <v>11</v>
      </c>
      <c r="I500" s="311">
        <f t="shared" si="101"/>
        <v>0</v>
      </c>
      <c r="J500" s="310"/>
      <c r="X500" s="195">
        <v>11</v>
      </c>
      <c r="Y500" s="311">
        <f t="shared" si="102"/>
        <v>0</v>
      </c>
      <c r="Z500" s="310"/>
      <c r="AB500" s="195">
        <v>11</v>
      </c>
      <c r="AC500" s="311">
        <f t="shared" si="103"/>
        <v>0</v>
      </c>
      <c r="AD500" s="310"/>
    </row>
    <row r="501" spans="4:30" ht="14.1" customHeight="1">
      <c r="D501" s="195">
        <v>12</v>
      </c>
      <c r="E501" s="311">
        <f t="shared" si="100"/>
        <v>0</v>
      </c>
      <c r="F501" s="310"/>
      <c r="H501" s="195">
        <v>12</v>
      </c>
      <c r="I501" s="311">
        <f t="shared" si="101"/>
        <v>0</v>
      </c>
      <c r="J501" s="310"/>
      <c r="X501" s="195">
        <v>12</v>
      </c>
      <c r="Y501" s="311">
        <f t="shared" si="102"/>
        <v>0</v>
      </c>
      <c r="Z501" s="310"/>
      <c r="AB501" s="195">
        <v>12</v>
      </c>
      <c r="AC501" s="311">
        <f t="shared" si="103"/>
        <v>0</v>
      </c>
      <c r="AD501" s="310"/>
    </row>
    <row r="502" spans="4:30" ht="14.1" customHeight="1">
      <c r="D502" s="195">
        <v>13</v>
      </c>
      <c r="E502" s="311">
        <f t="shared" si="100"/>
        <v>0</v>
      </c>
      <c r="F502" s="310"/>
      <c r="H502" s="195">
        <v>13</v>
      </c>
      <c r="I502" s="311">
        <f t="shared" si="101"/>
        <v>0</v>
      </c>
      <c r="J502" s="310"/>
      <c r="X502" s="195">
        <v>13</v>
      </c>
      <c r="Y502" s="311">
        <f t="shared" si="102"/>
        <v>0</v>
      </c>
      <c r="Z502" s="310"/>
      <c r="AB502" s="195">
        <v>13</v>
      </c>
      <c r="AC502" s="311">
        <f t="shared" si="103"/>
        <v>0</v>
      </c>
      <c r="AD502" s="310"/>
    </row>
    <row r="503" spans="4:30" ht="14.1" customHeight="1">
      <c r="D503" s="195">
        <v>14</v>
      </c>
      <c r="E503" s="311">
        <f t="shared" si="100"/>
        <v>0</v>
      </c>
      <c r="F503" s="310"/>
      <c r="H503" s="195">
        <v>14</v>
      </c>
      <c r="I503" s="311">
        <f t="shared" si="101"/>
        <v>0</v>
      </c>
      <c r="J503" s="310"/>
      <c r="X503" s="195">
        <v>14</v>
      </c>
      <c r="Y503" s="311">
        <f t="shared" si="102"/>
        <v>0</v>
      </c>
      <c r="Z503" s="310"/>
      <c r="AB503" s="195">
        <v>14</v>
      </c>
      <c r="AC503" s="311">
        <f t="shared" si="103"/>
        <v>0</v>
      </c>
      <c r="AD503" s="310"/>
    </row>
    <row r="504" spans="4:30" ht="14.1" customHeight="1">
      <c r="D504" s="195">
        <v>15</v>
      </c>
      <c r="E504" s="311">
        <f t="shared" si="100"/>
        <v>0</v>
      </c>
      <c r="F504" s="310"/>
      <c r="H504" s="195">
        <v>15</v>
      </c>
      <c r="I504" s="311">
        <f t="shared" si="101"/>
        <v>0</v>
      </c>
      <c r="J504" s="310"/>
      <c r="X504" s="195">
        <v>15</v>
      </c>
      <c r="Y504" s="311">
        <f t="shared" si="102"/>
        <v>0</v>
      </c>
      <c r="Z504" s="310"/>
      <c r="AB504" s="195">
        <v>15</v>
      </c>
      <c r="AC504" s="311">
        <f t="shared" si="103"/>
        <v>0</v>
      </c>
      <c r="AD504" s="310"/>
    </row>
    <row r="505" spans="4:30" ht="14.1" customHeight="1">
      <c r="D505" s="195">
        <v>16</v>
      </c>
      <c r="E505" s="311">
        <f t="shared" si="100"/>
        <v>0</v>
      </c>
      <c r="F505" s="310"/>
      <c r="H505" s="195">
        <v>16</v>
      </c>
      <c r="I505" s="311">
        <f t="shared" si="101"/>
        <v>0</v>
      </c>
      <c r="J505" s="310"/>
      <c r="X505" s="195">
        <v>16</v>
      </c>
      <c r="Y505" s="311">
        <f t="shared" si="102"/>
        <v>0</v>
      </c>
      <c r="Z505" s="310"/>
      <c r="AB505" s="195">
        <v>16</v>
      </c>
      <c r="AC505" s="311">
        <f t="shared" si="103"/>
        <v>0</v>
      </c>
      <c r="AD505" s="310"/>
    </row>
    <row r="506" spans="4:30" ht="14.1" customHeight="1">
      <c r="D506" s="195">
        <v>17</v>
      </c>
      <c r="E506" s="311">
        <f t="shared" si="100"/>
        <v>0</v>
      </c>
      <c r="F506" s="310"/>
      <c r="H506" s="195">
        <v>17</v>
      </c>
      <c r="I506" s="311">
        <f t="shared" si="101"/>
        <v>0</v>
      </c>
      <c r="J506" s="310"/>
      <c r="X506" s="195">
        <v>17</v>
      </c>
      <c r="Y506" s="311">
        <f t="shared" si="102"/>
        <v>0</v>
      </c>
      <c r="Z506" s="310"/>
      <c r="AB506" s="195">
        <v>17</v>
      </c>
      <c r="AC506" s="311">
        <f t="shared" si="103"/>
        <v>0</v>
      </c>
      <c r="AD506" s="310"/>
    </row>
    <row r="507" spans="4:30" ht="14.1" customHeight="1">
      <c r="D507" s="195">
        <v>18</v>
      </c>
      <c r="E507" s="311">
        <f t="shared" si="100"/>
        <v>0</v>
      </c>
      <c r="F507" s="310"/>
      <c r="H507" s="195">
        <v>18</v>
      </c>
      <c r="I507" s="311">
        <f t="shared" si="101"/>
        <v>0</v>
      </c>
      <c r="J507" s="310"/>
      <c r="X507" s="195">
        <v>18</v>
      </c>
      <c r="Y507" s="311">
        <f t="shared" si="102"/>
        <v>0</v>
      </c>
      <c r="Z507" s="310"/>
      <c r="AB507" s="195">
        <v>18</v>
      </c>
      <c r="AC507" s="311">
        <f t="shared" si="103"/>
        <v>0</v>
      </c>
      <c r="AD507" s="310"/>
    </row>
    <row r="508" spans="4:30" ht="14.1" customHeight="1">
      <c r="D508" s="195">
        <v>19</v>
      </c>
      <c r="E508" s="311">
        <f t="shared" si="100"/>
        <v>0</v>
      </c>
      <c r="F508" s="310"/>
      <c r="H508" s="195">
        <v>19</v>
      </c>
      <c r="I508" s="311">
        <f t="shared" si="101"/>
        <v>0</v>
      </c>
      <c r="J508" s="310"/>
      <c r="X508" s="195">
        <v>19</v>
      </c>
      <c r="Y508" s="311">
        <f t="shared" si="102"/>
        <v>0</v>
      </c>
      <c r="Z508" s="310"/>
      <c r="AB508" s="195">
        <v>19</v>
      </c>
      <c r="AC508" s="311">
        <f t="shared" si="103"/>
        <v>0</v>
      </c>
      <c r="AD508" s="310"/>
    </row>
    <row r="509" spans="4:30" ht="14.1" customHeight="1">
      <c r="D509" s="195">
        <v>20</v>
      </c>
      <c r="E509" s="311">
        <f t="shared" si="100"/>
        <v>0</v>
      </c>
      <c r="F509" s="310"/>
      <c r="H509" s="195">
        <v>20</v>
      </c>
      <c r="I509" s="311">
        <f t="shared" si="101"/>
        <v>0</v>
      </c>
      <c r="J509" s="310"/>
      <c r="X509" s="195">
        <v>20</v>
      </c>
      <c r="Y509" s="311">
        <f t="shared" si="102"/>
        <v>0</v>
      </c>
      <c r="Z509" s="310"/>
      <c r="AB509" s="195">
        <v>20</v>
      </c>
      <c r="AC509" s="311">
        <f t="shared" si="103"/>
        <v>0</v>
      </c>
      <c r="AD509" s="310"/>
    </row>
    <row r="510" spans="4:30" ht="14.1" customHeight="1">
      <c r="D510" s="195">
        <v>21</v>
      </c>
      <c r="E510" s="311">
        <f t="shared" si="100"/>
        <v>0</v>
      </c>
      <c r="F510" s="310"/>
      <c r="H510" s="195">
        <v>21</v>
      </c>
      <c r="I510" s="311">
        <f t="shared" si="101"/>
        <v>0</v>
      </c>
      <c r="J510" s="310"/>
      <c r="X510" s="195">
        <v>21</v>
      </c>
      <c r="Y510" s="311">
        <f t="shared" si="102"/>
        <v>0</v>
      </c>
      <c r="Z510" s="310"/>
      <c r="AB510" s="195">
        <v>21</v>
      </c>
      <c r="AC510" s="311">
        <f t="shared" si="103"/>
        <v>0</v>
      </c>
      <c r="AD510" s="310"/>
    </row>
    <row r="511" spans="4:30" ht="14.1" customHeight="1">
      <c r="D511" s="195">
        <v>22</v>
      </c>
      <c r="E511" s="311">
        <f t="shared" si="100"/>
        <v>0</v>
      </c>
      <c r="F511" s="310"/>
      <c r="H511" s="195">
        <v>22</v>
      </c>
      <c r="I511" s="311">
        <f t="shared" si="101"/>
        <v>0</v>
      </c>
      <c r="J511" s="310"/>
      <c r="X511" s="195">
        <v>22</v>
      </c>
      <c r="Y511" s="311">
        <f t="shared" si="102"/>
        <v>0</v>
      </c>
      <c r="Z511" s="310"/>
      <c r="AB511" s="195">
        <v>22</v>
      </c>
      <c r="AC511" s="311">
        <f t="shared" si="103"/>
        <v>0</v>
      </c>
      <c r="AD511" s="310"/>
    </row>
    <row r="512" spans="4:30" ht="14.1" customHeight="1">
      <c r="D512" s="195">
        <v>23</v>
      </c>
      <c r="E512" s="311">
        <f t="shared" si="100"/>
        <v>0</v>
      </c>
      <c r="F512" s="310"/>
      <c r="H512" s="195">
        <v>23</v>
      </c>
      <c r="I512" s="311">
        <f t="shared" si="101"/>
        <v>0</v>
      </c>
      <c r="J512" s="310"/>
      <c r="X512" s="195">
        <v>23</v>
      </c>
      <c r="Y512" s="311">
        <f t="shared" si="102"/>
        <v>0</v>
      </c>
      <c r="Z512" s="310"/>
      <c r="AB512" s="195">
        <v>23</v>
      </c>
      <c r="AC512" s="311">
        <f t="shared" si="103"/>
        <v>0</v>
      </c>
      <c r="AD512" s="310"/>
    </row>
    <row r="513" spans="4:30" ht="14.1" customHeight="1">
      <c r="D513" s="195">
        <v>24</v>
      </c>
      <c r="E513" s="311">
        <f t="shared" si="100"/>
        <v>0</v>
      </c>
      <c r="F513" s="310"/>
      <c r="H513" s="195">
        <v>24</v>
      </c>
      <c r="I513" s="311">
        <f t="shared" si="101"/>
        <v>0</v>
      </c>
      <c r="J513" s="310"/>
      <c r="X513" s="195">
        <v>24</v>
      </c>
      <c r="Y513" s="311">
        <f t="shared" si="102"/>
        <v>0</v>
      </c>
      <c r="Z513" s="310"/>
      <c r="AB513" s="195">
        <v>24</v>
      </c>
      <c r="AC513" s="311">
        <f t="shared" si="103"/>
        <v>0</v>
      </c>
      <c r="AD513" s="310"/>
    </row>
    <row r="514" spans="4:30" ht="14.1" customHeight="1">
      <c r="D514" s="195">
        <v>25</v>
      </c>
      <c r="E514" s="311">
        <f t="shared" si="100"/>
        <v>0</v>
      </c>
      <c r="F514" s="310"/>
      <c r="H514" s="195">
        <v>25</v>
      </c>
      <c r="I514" s="311">
        <f t="shared" si="101"/>
        <v>0</v>
      </c>
      <c r="J514" s="310"/>
      <c r="X514" s="195">
        <v>25</v>
      </c>
      <c r="Y514" s="311">
        <f t="shared" si="102"/>
        <v>0</v>
      </c>
      <c r="Z514" s="310"/>
      <c r="AB514" s="195">
        <v>25</v>
      </c>
      <c r="AC514" s="311">
        <f t="shared" si="103"/>
        <v>0</v>
      </c>
      <c r="AD514" s="310"/>
    </row>
    <row r="515" spans="4:30" ht="14.1" customHeight="1">
      <c r="D515" s="195">
        <v>26</v>
      </c>
      <c r="E515" s="311">
        <f t="shared" si="100"/>
        <v>0</v>
      </c>
      <c r="F515" s="310"/>
      <c r="H515" s="195">
        <v>26</v>
      </c>
      <c r="I515" s="311">
        <f t="shared" si="101"/>
        <v>0</v>
      </c>
      <c r="J515" s="310"/>
      <c r="X515" s="195">
        <v>26</v>
      </c>
      <c r="Y515" s="311">
        <f t="shared" si="102"/>
        <v>0</v>
      </c>
      <c r="Z515" s="310"/>
      <c r="AB515" s="195">
        <v>26</v>
      </c>
      <c r="AC515" s="311">
        <f t="shared" si="103"/>
        <v>0</v>
      </c>
      <c r="AD515" s="310"/>
    </row>
    <row r="516" spans="4:30" ht="14.1" customHeight="1">
      <c r="D516" s="195">
        <v>27</v>
      </c>
      <c r="E516" s="311">
        <f t="shared" si="100"/>
        <v>0</v>
      </c>
      <c r="F516" s="310"/>
      <c r="H516" s="195">
        <v>27</v>
      </c>
      <c r="I516" s="311">
        <f t="shared" si="101"/>
        <v>0</v>
      </c>
      <c r="J516" s="310"/>
      <c r="X516" s="195">
        <v>27</v>
      </c>
      <c r="Y516" s="311">
        <f t="shared" si="102"/>
        <v>0</v>
      </c>
      <c r="Z516" s="310"/>
      <c r="AB516" s="195">
        <v>27</v>
      </c>
      <c r="AC516" s="311">
        <f t="shared" si="103"/>
        <v>0</v>
      </c>
      <c r="AD516" s="310"/>
    </row>
    <row r="517" spans="4:30" ht="14.1" customHeight="1">
      <c r="D517" s="195">
        <v>28</v>
      </c>
      <c r="E517" s="311">
        <f t="shared" si="100"/>
        <v>0</v>
      </c>
      <c r="F517" s="310"/>
      <c r="H517" s="195">
        <v>28</v>
      </c>
      <c r="I517" s="311">
        <f t="shared" si="101"/>
        <v>0</v>
      </c>
      <c r="J517" s="310"/>
      <c r="X517" s="195">
        <v>28</v>
      </c>
      <c r="Y517" s="311">
        <f t="shared" si="102"/>
        <v>0</v>
      </c>
      <c r="Z517" s="310"/>
      <c r="AB517" s="195">
        <v>28</v>
      </c>
      <c r="AC517" s="311">
        <f t="shared" si="103"/>
        <v>0</v>
      </c>
      <c r="AD517" s="310"/>
    </row>
    <row r="518" spans="4:30" ht="14.1" customHeight="1">
      <c r="D518" s="195">
        <v>29</v>
      </c>
      <c r="E518" s="311">
        <f t="shared" si="100"/>
        <v>0</v>
      </c>
      <c r="F518" s="310"/>
      <c r="H518" s="195">
        <v>29</v>
      </c>
      <c r="I518" s="311">
        <f t="shared" si="101"/>
        <v>0</v>
      </c>
      <c r="J518" s="310"/>
      <c r="X518" s="195">
        <v>29</v>
      </c>
      <c r="Y518" s="311">
        <f t="shared" si="102"/>
        <v>0</v>
      </c>
      <c r="Z518" s="310"/>
      <c r="AB518" s="195">
        <v>29</v>
      </c>
      <c r="AC518" s="311">
        <f t="shared" si="103"/>
        <v>0</v>
      </c>
      <c r="AD518" s="310"/>
    </row>
    <row r="519" spans="4:30" ht="14.1" customHeight="1">
      <c r="D519" s="195">
        <v>30</v>
      </c>
      <c r="E519" s="311">
        <f t="shared" si="100"/>
        <v>0</v>
      </c>
      <c r="F519" s="310"/>
      <c r="H519" s="195">
        <v>30</v>
      </c>
      <c r="I519" s="311">
        <f t="shared" si="101"/>
        <v>0</v>
      </c>
      <c r="J519" s="310"/>
      <c r="X519" s="195">
        <v>30</v>
      </c>
      <c r="Y519" s="311">
        <f t="shared" si="102"/>
        <v>0</v>
      </c>
      <c r="Z519" s="310"/>
      <c r="AB519" s="195">
        <v>30</v>
      </c>
      <c r="AC519" s="311">
        <f t="shared" si="103"/>
        <v>0</v>
      </c>
      <c r="AD519" s="310"/>
    </row>
    <row r="520" spans="4:30" ht="14.1" customHeight="1">
      <c r="D520" s="195">
        <v>31</v>
      </c>
      <c r="E520" s="311">
        <f t="shared" si="100"/>
        <v>0</v>
      </c>
      <c r="F520" s="310"/>
      <c r="H520" s="195">
        <v>31</v>
      </c>
      <c r="I520" s="311">
        <f t="shared" si="101"/>
        <v>0</v>
      </c>
      <c r="J520" s="310"/>
      <c r="X520" s="195">
        <v>31</v>
      </c>
      <c r="Y520" s="311">
        <f t="shared" si="102"/>
        <v>0</v>
      </c>
      <c r="Z520" s="310"/>
      <c r="AB520" s="195">
        <v>31</v>
      </c>
      <c r="AC520" s="311">
        <f t="shared" si="103"/>
        <v>0</v>
      </c>
      <c r="AD520" s="310"/>
    </row>
    <row r="521" spans="4:30" ht="14.1" customHeight="1">
      <c r="D521" s="195">
        <v>32</v>
      </c>
      <c r="E521" s="311">
        <f t="shared" si="100"/>
        <v>0</v>
      </c>
      <c r="F521" s="310"/>
      <c r="H521" s="195">
        <v>32</v>
      </c>
      <c r="I521" s="311">
        <f t="shared" si="101"/>
        <v>0</v>
      </c>
      <c r="J521" s="310"/>
      <c r="X521" s="195">
        <v>32</v>
      </c>
      <c r="Y521" s="311">
        <f t="shared" si="102"/>
        <v>0</v>
      </c>
      <c r="Z521" s="310"/>
      <c r="AB521" s="195">
        <v>32</v>
      </c>
      <c r="AC521" s="311">
        <f t="shared" si="103"/>
        <v>0</v>
      </c>
      <c r="AD521" s="310"/>
    </row>
    <row r="522" spans="4:30" ht="14.1" customHeight="1">
      <c r="D522" s="195">
        <v>33</v>
      </c>
      <c r="E522" s="311">
        <f t="shared" si="100"/>
        <v>0</v>
      </c>
      <c r="F522" s="310"/>
      <c r="H522" s="195">
        <v>33</v>
      </c>
      <c r="I522" s="311">
        <f t="shared" si="101"/>
        <v>0</v>
      </c>
      <c r="J522" s="310"/>
      <c r="X522" s="195">
        <v>33</v>
      </c>
      <c r="Y522" s="311">
        <f t="shared" si="102"/>
        <v>0</v>
      </c>
      <c r="Z522" s="310"/>
      <c r="AB522" s="195">
        <v>33</v>
      </c>
      <c r="AC522" s="311">
        <f t="shared" si="103"/>
        <v>0</v>
      </c>
      <c r="AD522" s="310"/>
    </row>
    <row r="523" spans="4:30" ht="14.1" customHeight="1">
      <c r="D523" s="195">
        <v>34</v>
      </c>
      <c r="E523" s="311">
        <f t="shared" si="100"/>
        <v>0</v>
      </c>
      <c r="F523" s="310"/>
      <c r="H523" s="195">
        <v>34</v>
      </c>
      <c r="I523" s="311">
        <f t="shared" si="101"/>
        <v>0</v>
      </c>
      <c r="J523" s="310"/>
      <c r="X523" s="195">
        <v>34</v>
      </c>
      <c r="Y523" s="311">
        <f t="shared" si="102"/>
        <v>0</v>
      </c>
      <c r="Z523" s="310"/>
      <c r="AB523" s="195">
        <v>34</v>
      </c>
      <c r="AC523" s="311">
        <f t="shared" si="103"/>
        <v>0</v>
      </c>
      <c r="AD523" s="310"/>
    </row>
    <row r="524" spans="4:30" ht="14.1" customHeight="1">
      <c r="D524" s="195">
        <v>35</v>
      </c>
      <c r="E524" s="311">
        <f t="shared" si="100"/>
        <v>0</v>
      </c>
      <c r="F524" s="310"/>
      <c r="H524" s="195">
        <v>35</v>
      </c>
      <c r="I524" s="311">
        <f t="shared" si="101"/>
        <v>0</v>
      </c>
      <c r="J524" s="310"/>
      <c r="X524" s="195">
        <v>35</v>
      </c>
      <c r="Y524" s="311">
        <f t="shared" si="102"/>
        <v>0</v>
      </c>
      <c r="Z524" s="310"/>
      <c r="AB524" s="195">
        <v>35</v>
      </c>
      <c r="AC524" s="311">
        <f t="shared" si="103"/>
        <v>0</v>
      </c>
      <c r="AD524" s="310"/>
    </row>
    <row r="525" spans="4:30" ht="14.1" customHeight="1">
      <c r="D525" s="195">
        <v>36</v>
      </c>
      <c r="E525" s="311">
        <f t="shared" si="100"/>
        <v>0</v>
      </c>
      <c r="F525" s="310"/>
      <c r="H525" s="195">
        <v>36</v>
      </c>
      <c r="I525" s="311">
        <f t="shared" si="101"/>
        <v>0</v>
      </c>
      <c r="J525" s="310"/>
      <c r="X525" s="195">
        <v>36</v>
      </c>
      <c r="Y525" s="311">
        <f t="shared" si="102"/>
        <v>0</v>
      </c>
      <c r="Z525" s="310"/>
      <c r="AB525" s="195">
        <v>36</v>
      </c>
      <c r="AC525" s="311">
        <f t="shared" si="103"/>
        <v>0</v>
      </c>
      <c r="AD525" s="310"/>
    </row>
    <row r="526" spans="4:30" ht="14.1" customHeight="1">
      <c r="D526" s="195">
        <v>37</v>
      </c>
      <c r="E526" s="311">
        <f t="shared" si="100"/>
        <v>0</v>
      </c>
      <c r="F526" s="310"/>
      <c r="H526" s="195">
        <v>37</v>
      </c>
      <c r="I526" s="311">
        <f t="shared" si="101"/>
        <v>0</v>
      </c>
      <c r="J526" s="310"/>
      <c r="X526" s="195">
        <v>37</v>
      </c>
      <c r="Y526" s="311">
        <f t="shared" si="102"/>
        <v>0</v>
      </c>
      <c r="Z526" s="310"/>
      <c r="AB526" s="195">
        <v>37</v>
      </c>
      <c r="AC526" s="311">
        <f t="shared" si="103"/>
        <v>0</v>
      </c>
      <c r="AD526" s="310"/>
    </row>
    <row r="527" spans="4:30" ht="14.1" customHeight="1">
      <c r="D527" s="195">
        <v>38</v>
      </c>
      <c r="E527" s="311">
        <f t="shared" si="100"/>
        <v>0</v>
      </c>
      <c r="F527" s="310"/>
      <c r="H527" s="195">
        <v>38</v>
      </c>
      <c r="I527" s="311">
        <f t="shared" si="101"/>
        <v>0</v>
      </c>
      <c r="J527" s="310"/>
      <c r="X527" s="195">
        <v>38</v>
      </c>
      <c r="Y527" s="311">
        <f t="shared" si="102"/>
        <v>0</v>
      </c>
      <c r="Z527" s="310"/>
      <c r="AB527" s="195">
        <v>38</v>
      </c>
      <c r="AC527" s="311">
        <f t="shared" si="103"/>
        <v>0</v>
      </c>
      <c r="AD527" s="310"/>
    </row>
    <row r="528" spans="4:30" ht="14.1" customHeight="1">
      <c r="D528" s="195">
        <v>39</v>
      </c>
      <c r="E528" s="311">
        <f t="shared" si="100"/>
        <v>0</v>
      </c>
      <c r="F528" s="310"/>
      <c r="H528" s="195">
        <v>39</v>
      </c>
      <c r="I528" s="311">
        <f t="shared" si="101"/>
        <v>0</v>
      </c>
      <c r="J528" s="310"/>
      <c r="X528" s="195">
        <v>39</v>
      </c>
      <c r="Y528" s="311">
        <f t="shared" si="102"/>
        <v>0</v>
      </c>
      <c r="Z528" s="310"/>
      <c r="AB528" s="195">
        <v>39</v>
      </c>
      <c r="AC528" s="311">
        <f t="shared" si="103"/>
        <v>0</v>
      </c>
      <c r="AD528" s="310"/>
    </row>
    <row r="529" spans="4:30" ht="14.1" customHeight="1">
      <c r="D529" s="195">
        <v>40</v>
      </c>
      <c r="E529" s="311">
        <f t="shared" si="100"/>
        <v>0</v>
      </c>
      <c r="F529" s="310"/>
      <c r="H529" s="195">
        <v>40</v>
      </c>
      <c r="I529" s="311">
        <f t="shared" si="101"/>
        <v>0</v>
      </c>
      <c r="J529" s="310"/>
      <c r="X529" s="195">
        <v>40</v>
      </c>
      <c r="Y529" s="311">
        <f t="shared" si="102"/>
        <v>0</v>
      </c>
      <c r="Z529" s="310"/>
      <c r="AB529" s="195">
        <v>40</v>
      </c>
      <c r="AC529" s="311">
        <f t="shared" si="103"/>
        <v>0</v>
      </c>
      <c r="AD529" s="310"/>
    </row>
    <row r="530" spans="4:30" ht="14.1" customHeight="1">
      <c r="D530" s="195">
        <v>41</v>
      </c>
      <c r="E530" s="311">
        <f t="shared" si="100"/>
        <v>0</v>
      </c>
      <c r="F530" s="310"/>
      <c r="H530" s="195">
        <v>41</v>
      </c>
      <c r="I530" s="311">
        <f t="shared" si="101"/>
        <v>0</v>
      </c>
      <c r="J530" s="310"/>
      <c r="X530" s="195">
        <v>41</v>
      </c>
      <c r="Y530" s="311">
        <f t="shared" si="102"/>
        <v>0</v>
      </c>
      <c r="Z530" s="310"/>
      <c r="AB530" s="195">
        <v>41</v>
      </c>
      <c r="AC530" s="311">
        <f t="shared" si="103"/>
        <v>0</v>
      </c>
      <c r="AD530" s="310"/>
    </row>
    <row r="531" spans="4:30" ht="14.1" customHeight="1">
      <c r="D531" s="195">
        <v>42</v>
      </c>
      <c r="E531" s="311">
        <f t="shared" si="100"/>
        <v>0</v>
      </c>
      <c r="F531" s="310"/>
      <c r="H531" s="195">
        <v>42</v>
      </c>
      <c r="I531" s="311">
        <f t="shared" si="101"/>
        <v>0</v>
      </c>
      <c r="J531" s="310"/>
      <c r="X531" s="195">
        <v>42</v>
      </c>
      <c r="Y531" s="311">
        <f t="shared" si="102"/>
        <v>0</v>
      </c>
      <c r="Z531" s="310"/>
      <c r="AB531" s="195">
        <v>42</v>
      </c>
      <c r="AC531" s="311">
        <f t="shared" si="103"/>
        <v>0</v>
      </c>
      <c r="AD531" s="310"/>
    </row>
    <row r="532" spans="4:30" ht="14.1" customHeight="1">
      <c r="D532" s="195">
        <v>43</v>
      </c>
      <c r="E532" s="311">
        <f t="shared" si="100"/>
        <v>0</v>
      </c>
      <c r="F532" s="310"/>
      <c r="H532" s="195">
        <v>43</v>
      </c>
      <c r="I532" s="311">
        <f t="shared" si="101"/>
        <v>0</v>
      </c>
      <c r="J532" s="310"/>
      <c r="X532" s="195">
        <v>43</v>
      </c>
      <c r="Y532" s="311">
        <f t="shared" si="102"/>
        <v>0</v>
      </c>
      <c r="Z532" s="310"/>
      <c r="AB532" s="195">
        <v>43</v>
      </c>
      <c r="AC532" s="311">
        <f t="shared" si="103"/>
        <v>0</v>
      </c>
      <c r="AD532" s="310"/>
    </row>
    <row r="533" spans="4:30" ht="14.1" customHeight="1">
      <c r="D533" s="195">
        <v>44</v>
      </c>
      <c r="E533" s="311">
        <f t="shared" si="100"/>
        <v>0</v>
      </c>
      <c r="F533" s="310"/>
      <c r="H533" s="195">
        <v>44</v>
      </c>
      <c r="I533" s="311">
        <f t="shared" si="101"/>
        <v>0</v>
      </c>
      <c r="J533" s="310"/>
      <c r="X533" s="195">
        <v>44</v>
      </c>
      <c r="Y533" s="311">
        <f t="shared" si="102"/>
        <v>0</v>
      </c>
      <c r="Z533" s="310"/>
      <c r="AB533" s="195">
        <v>44</v>
      </c>
      <c r="AC533" s="311">
        <f t="shared" si="103"/>
        <v>0</v>
      </c>
      <c r="AD533" s="310"/>
    </row>
    <row r="534" spans="4:30" ht="14.1" customHeight="1">
      <c r="D534" s="195">
        <v>45</v>
      </c>
      <c r="E534" s="311">
        <f t="shared" si="100"/>
        <v>0</v>
      </c>
      <c r="F534" s="310"/>
      <c r="H534" s="195">
        <v>45</v>
      </c>
      <c r="I534" s="311">
        <f t="shared" si="101"/>
        <v>0</v>
      </c>
      <c r="J534" s="310"/>
      <c r="X534" s="195">
        <v>45</v>
      </c>
      <c r="Y534" s="311">
        <f t="shared" si="102"/>
        <v>0</v>
      </c>
      <c r="Z534" s="310"/>
      <c r="AB534" s="195">
        <v>45</v>
      </c>
      <c r="AC534" s="311">
        <f t="shared" si="103"/>
        <v>0</v>
      </c>
      <c r="AD534" s="310"/>
    </row>
    <row r="535" spans="4:30" ht="14.1" customHeight="1">
      <c r="D535" s="195">
        <v>46</v>
      </c>
      <c r="E535" s="311">
        <f t="shared" si="100"/>
        <v>0</v>
      </c>
      <c r="F535" s="310"/>
      <c r="H535" s="195">
        <v>46</v>
      </c>
      <c r="I535" s="311">
        <f t="shared" si="101"/>
        <v>0</v>
      </c>
      <c r="J535" s="310"/>
      <c r="X535" s="195">
        <v>46</v>
      </c>
      <c r="Y535" s="311">
        <f t="shared" si="102"/>
        <v>0</v>
      </c>
      <c r="Z535" s="310"/>
      <c r="AB535" s="195">
        <v>46</v>
      </c>
      <c r="AC535" s="311">
        <f t="shared" si="103"/>
        <v>0</v>
      </c>
      <c r="AD535" s="310"/>
    </row>
    <row r="536" spans="4:30" ht="14.1" customHeight="1">
      <c r="D536" s="195">
        <v>47</v>
      </c>
      <c r="E536" s="311">
        <f t="shared" si="100"/>
        <v>0</v>
      </c>
      <c r="F536" s="310"/>
      <c r="H536" s="195">
        <v>47</v>
      </c>
      <c r="I536" s="311">
        <f t="shared" si="101"/>
        <v>0</v>
      </c>
      <c r="J536" s="310"/>
      <c r="X536" s="195">
        <v>47</v>
      </c>
      <c r="Y536" s="311">
        <f t="shared" si="102"/>
        <v>0</v>
      </c>
      <c r="Z536" s="310"/>
      <c r="AB536" s="195">
        <v>47</v>
      </c>
      <c r="AC536" s="311">
        <f t="shared" si="103"/>
        <v>0</v>
      </c>
      <c r="AD536" s="310"/>
    </row>
    <row r="537" spans="4:30" ht="14.1" customHeight="1">
      <c r="D537" s="195">
        <v>48</v>
      </c>
      <c r="E537" s="311">
        <f t="shared" si="100"/>
        <v>0</v>
      </c>
      <c r="F537" s="310"/>
      <c r="H537" s="195">
        <v>48</v>
      </c>
      <c r="I537" s="311">
        <f t="shared" si="101"/>
        <v>0</v>
      </c>
      <c r="J537" s="310"/>
      <c r="X537" s="195">
        <v>48</v>
      </c>
      <c r="Y537" s="311">
        <f t="shared" si="102"/>
        <v>0</v>
      </c>
      <c r="Z537" s="310"/>
      <c r="AB537" s="195">
        <v>48</v>
      </c>
      <c r="AC537" s="311">
        <f t="shared" si="103"/>
        <v>0</v>
      </c>
      <c r="AD537" s="310"/>
    </row>
    <row r="538" spans="4:30" ht="14.1" customHeight="1">
      <c r="D538" s="195">
        <v>49</v>
      </c>
      <c r="E538" s="311">
        <f t="shared" si="100"/>
        <v>0</v>
      </c>
      <c r="F538" s="310"/>
      <c r="H538" s="195">
        <v>49</v>
      </c>
      <c r="I538" s="311">
        <f t="shared" si="101"/>
        <v>0</v>
      </c>
      <c r="J538" s="310"/>
      <c r="X538" s="195">
        <v>49</v>
      </c>
      <c r="Y538" s="311">
        <f t="shared" si="102"/>
        <v>0</v>
      </c>
      <c r="Z538" s="310"/>
      <c r="AB538" s="195">
        <v>49</v>
      </c>
      <c r="AC538" s="311">
        <f t="shared" si="103"/>
        <v>0</v>
      </c>
      <c r="AD538" s="310"/>
    </row>
    <row r="539" spans="4:30" ht="14.1" customHeight="1">
      <c r="D539" s="195">
        <v>50</v>
      </c>
      <c r="E539" s="311">
        <f t="shared" si="100"/>
        <v>0</v>
      </c>
      <c r="F539" s="310"/>
      <c r="H539" s="195">
        <v>50</v>
      </c>
      <c r="I539" s="311">
        <f t="shared" si="101"/>
        <v>0</v>
      </c>
      <c r="J539" s="310"/>
      <c r="X539" s="195">
        <v>50</v>
      </c>
      <c r="Y539" s="311">
        <f t="shared" si="102"/>
        <v>0</v>
      </c>
      <c r="Z539" s="310"/>
      <c r="AB539" s="195">
        <v>50</v>
      </c>
      <c r="AC539" s="311">
        <f t="shared" si="103"/>
        <v>0</v>
      </c>
      <c r="AD539" s="310"/>
    </row>
    <row r="540" spans="4:30" ht="14.1" customHeight="1">
      <c r="D540" s="195">
        <v>51</v>
      </c>
      <c r="E540" s="311">
        <f t="shared" si="100"/>
        <v>0</v>
      </c>
      <c r="F540" s="310"/>
      <c r="H540" s="195">
        <v>51</v>
      </c>
      <c r="I540" s="311">
        <f t="shared" si="101"/>
        <v>0</v>
      </c>
      <c r="J540" s="310"/>
      <c r="X540" s="195">
        <v>51</v>
      </c>
      <c r="Y540" s="311">
        <f t="shared" si="102"/>
        <v>0</v>
      </c>
      <c r="Z540" s="310"/>
      <c r="AB540" s="195">
        <v>51</v>
      </c>
      <c r="AC540" s="311">
        <f t="shared" si="103"/>
        <v>0</v>
      </c>
      <c r="AD540" s="310"/>
    </row>
    <row r="541" spans="4:30" ht="14.1" customHeight="1">
      <c r="D541" s="195">
        <v>52</v>
      </c>
      <c r="E541" s="311">
        <f t="shared" si="100"/>
        <v>0</v>
      </c>
      <c r="F541" s="310"/>
      <c r="H541" s="195">
        <v>52</v>
      </c>
      <c r="I541" s="311">
        <f t="shared" si="101"/>
        <v>0</v>
      </c>
      <c r="J541" s="310"/>
      <c r="X541" s="195">
        <v>52</v>
      </c>
      <c r="Y541" s="311">
        <f t="shared" si="102"/>
        <v>0</v>
      </c>
      <c r="Z541" s="310"/>
      <c r="AB541" s="195">
        <v>52</v>
      </c>
      <c r="AC541" s="311">
        <f t="shared" si="103"/>
        <v>0</v>
      </c>
      <c r="AD541" s="310"/>
    </row>
    <row r="542" spans="4:30" ht="14.1" customHeight="1">
      <c r="D542" s="195">
        <v>53</v>
      </c>
      <c r="E542" s="311">
        <f t="shared" si="100"/>
        <v>0</v>
      </c>
      <c r="F542" s="310"/>
      <c r="H542" s="195">
        <v>53</v>
      </c>
      <c r="I542" s="311">
        <f t="shared" si="101"/>
        <v>0</v>
      </c>
      <c r="J542" s="310"/>
      <c r="X542" s="195">
        <v>53</v>
      </c>
      <c r="Y542" s="311">
        <f t="shared" si="102"/>
        <v>0</v>
      </c>
      <c r="Z542" s="310"/>
      <c r="AB542" s="195">
        <v>53</v>
      </c>
      <c r="AC542" s="311">
        <f t="shared" si="103"/>
        <v>0</v>
      </c>
      <c r="AD542" s="310"/>
    </row>
    <row r="543" spans="4:30" ht="14.1" customHeight="1">
      <c r="D543" s="195">
        <v>54</v>
      </c>
      <c r="E543" s="311">
        <f t="shared" si="100"/>
        <v>0</v>
      </c>
      <c r="F543" s="310"/>
      <c r="H543" s="195">
        <v>54</v>
      </c>
      <c r="I543" s="311">
        <f t="shared" si="101"/>
        <v>0</v>
      </c>
      <c r="J543" s="310"/>
      <c r="X543" s="195">
        <v>54</v>
      </c>
      <c r="Y543" s="311">
        <f t="shared" si="102"/>
        <v>0</v>
      </c>
      <c r="Z543" s="310"/>
      <c r="AB543" s="195">
        <v>54</v>
      </c>
      <c r="AC543" s="311">
        <f t="shared" si="103"/>
        <v>0</v>
      </c>
      <c r="AD543" s="310"/>
    </row>
    <row r="544" spans="4:30" ht="14.1" customHeight="1">
      <c r="D544" s="195">
        <v>55</v>
      </c>
      <c r="E544" s="311">
        <f t="shared" si="100"/>
        <v>0</v>
      </c>
      <c r="F544" s="310"/>
      <c r="H544" s="195">
        <v>55</v>
      </c>
      <c r="I544" s="311">
        <f t="shared" si="101"/>
        <v>0</v>
      </c>
      <c r="J544" s="310"/>
      <c r="X544" s="195">
        <v>55</v>
      </c>
      <c r="Y544" s="311">
        <f t="shared" si="102"/>
        <v>0</v>
      </c>
      <c r="Z544" s="310"/>
      <c r="AB544" s="195">
        <v>55</v>
      </c>
      <c r="AC544" s="311">
        <f t="shared" si="103"/>
        <v>0</v>
      </c>
      <c r="AD544" s="310"/>
    </row>
    <row r="545" spans="4:30" ht="14.1" customHeight="1">
      <c r="D545" s="195">
        <v>56</v>
      </c>
      <c r="E545" s="311">
        <f t="shared" si="100"/>
        <v>0</v>
      </c>
      <c r="F545" s="310"/>
      <c r="H545" s="195">
        <v>56</v>
      </c>
      <c r="I545" s="311">
        <f t="shared" si="101"/>
        <v>0</v>
      </c>
      <c r="J545" s="310"/>
      <c r="X545" s="195">
        <v>56</v>
      </c>
      <c r="Y545" s="311">
        <f t="shared" si="102"/>
        <v>0</v>
      </c>
      <c r="Z545" s="310"/>
      <c r="AB545" s="195">
        <v>56</v>
      </c>
      <c r="AC545" s="311">
        <f t="shared" si="103"/>
        <v>0</v>
      </c>
      <c r="AD545" s="310"/>
    </row>
    <row r="546" spans="4:30" ht="14.1" customHeight="1">
      <c r="D546" s="195">
        <v>57</v>
      </c>
      <c r="E546" s="311">
        <f t="shared" si="100"/>
        <v>0</v>
      </c>
      <c r="F546" s="310"/>
      <c r="H546" s="195">
        <v>57</v>
      </c>
      <c r="I546" s="311">
        <f t="shared" si="101"/>
        <v>0</v>
      </c>
      <c r="J546" s="310"/>
      <c r="X546" s="195">
        <v>57</v>
      </c>
      <c r="Y546" s="311">
        <f t="shared" si="102"/>
        <v>0</v>
      </c>
      <c r="Z546" s="310"/>
      <c r="AB546" s="195">
        <v>57</v>
      </c>
      <c r="AC546" s="311">
        <f t="shared" si="103"/>
        <v>0</v>
      </c>
      <c r="AD546" s="310"/>
    </row>
    <row r="547" spans="4:30" ht="14.1" customHeight="1">
      <c r="D547" s="195">
        <v>58</v>
      </c>
      <c r="E547" s="311">
        <f t="shared" si="100"/>
        <v>0</v>
      </c>
      <c r="F547" s="310"/>
      <c r="H547" s="195">
        <v>58</v>
      </c>
      <c r="I547" s="311">
        <f t="shared" si="101"/>
        <v>0</v>
      </c>
      <c r="J547" s="310"/>
      <c r="X547" s="195">
        <v>58</v>
      </c>
      <c r="Y547" s="311">
        <f t="shared" si="102"/>
        <v>0</v>
      </c>
      <c r="Z547" s="310"/>
      <c r="AB547" s="195">
        <v>58</v>
      </c>
      <c r="AC547" s="311">
        <f t="shared" si="103"/>
        <v>0</v>
      </c>
      <c r="AD547" s="310"/>
    </row>
    <row r="548" spans="4:30" ht="14.1" customHeight="1">
      <c r="D548" s="195">
        <v>59</v>
      </c>
      <c r="E548" s="311">
        <f t="shared" si="100"/>
        <v>0</v>
      </c>
      <c r="F548" s="310"/>
      <c r="H548" s="195">
        <v>59</v>
      </c>
      <c r="I548" s="311">
        <f t="shared" si="101"/>
        <v>0</v>
      </c>
      <c r="J548" s="310"/>
      <c r="X548" s="195">
        <v>59</v>
      </c>
      <c r="Y548" s="311">
        <f t="shared" si="102"/>
        <v>0</v>
      </c>
      <c r="Z548" s="310"/>
      <c r="AB548" s="195">
        <v>59</v>
      </c>
      <c r="AC548" s="311">
        <f t="shared" si="103"/>
        <v>0</v>
      </c>
      <c r="AD548" s="310"/>
    </row>
    <row r="549" spans="4:30" ht="14.1" customHeight="1" thickBot="1">
      <c r="D549" s="196">
        <v>60</v>
      </c>
      <c r="E549" s="313">
        <f t="shared" si="100"/>
        <v>0</v>
      </c>
      <c r="F549" s="310"/>
      <c r="H549" s="196">
        <v>60</v>
      </c>
      <c r="I549" s="313">
        <f t="shared" si="101"/>
        <v>0</v>
      </c>
      <c r="J549" s="310"/>
      <c r="X549" s="196">
        <v>60</v>
      </c>
      <c r="Y549" s="313">
        <f t="shared" si="102"/>
        <v>0</v>
      </c>
      <c r="Z549" s="310"/>
      <c r="AB549" s="196">
        <v>60</v>
      </c>
      <c r="AC549" s="313">
        <f t="shared" si="103"/>
        <v>0</v>
      </c>
      <c r="AD549" s="310"/>
    </row>
    <row r="551" spans="4:30" ht="14.1" customHeight="1" thickBot="1">
      <c r="D551" s="2" t="s">
        <v>89</v>
      </c>
      <c r="H551" s="2" t="s">
        <v>92</v>
      </c>
      <c r="X551" s="2" t="s">
        <v>89</v>
      </c>
      <c r="AB551" s="2" t="s">
        <v>92</v>
      </c>
    </row>
    <row r="552" spans="4:30" ht="14.1" customHeight="1">
      <c r="D552" s="2199"/>
      <c r="E552" s="42" t="s">
        <v>87</v>
      </c>
      <c r="F552" s="213"/>
      <c r="H552" s="2199"/>
      <c r="I552" s="20" t="s">
        <v>87</v>
      </c>
      <c r="J552" s="157"/>
      <c r="X552" s="2199"/>
      <c r="Y552" s="42" t="s">
        <v>87</v>
      </c>
      <c r="Z552" s="213"/>
      <c r="AB552" s="2199"/>
      <c r="AC552" s="20" t="s">
        <v>87</v>
      </c>
      <c r="AD552" s="157"/>
    </row>
    <row r="553" spans="4:30" ht="14.1" customHeight="1">
      <c r="D553" s="2238"/>
      <c r="E553" s="314" t="s">
        <v>95</v>
      </c>
      <c r="F553" s="308"/>
      <c r="H553" s="2238"/>
      <c r="I553" s="194" t="s">
        <v>95</v>
      </c>
      <c r="J553" s="315"/>
      <c r="X553" s="2238"/>
      <c r="Y553" s="314" t="s">
        <v>95</v>
      </c>
      <c r="Z553" s="308"/>
      <c r="AB553" s="2238"/>
      <c r="AC553" s="194" t="s">
        <v>95</v>
      </c>
      <c r="AD553" s="315"/>
    </row>
    <row r="554" spans="4:30" ht="14.1" customHeight="1">
      <c r="D554" s="195">
        <v>1</v>
      </c>
      <c r="E554" s="311">
        <f t="shared" ref="E554:E613" si="104">SUMIF($E$25,D554,$E$21)</f>
        <v>0</v>
      </c>
      <c r="F554" s="310"/>
      <c r="H554" s="195">
        <v>1</v>
      </c>
      <c r="I554" s="309">
        <f t="shared" ref="I554:I613" si="105">SUMIF($H$37,H554,$H$33)</f>
        <v>0</v>
      </c>
      <c r="J554" s="316"/>
      <c r="X554" s="195">
        <v>1</v>
      </c>
      <c r="Y554" s="311">
        <f t="shared" ref="Y554:Y613" si="106">SUMIF($Y$25,X554,$Y$21)</f>
        <v>0</v>
      </c>
      <c r="Z554" s="310"/>
      <c r="AB554" s="195">
        <v>1</v>
      </c>
      <c r="AC554" s="309">
        <f t="shared" ref="AC554:AC613" si="107">SUMIF($AB$37,AB554,$AB$33)</f>
        <v>0</v>
      </c>
      <c r="AD554" s="316"/>
    </row>
    <row r="555" spans="4:30" ht="14.1" customHeight="1">
      <c r="D555" s="195">
        <v>2</v>
      </c>
      <c r="E555" s="311">
        <f t="shared" si="104"/>
        <v>0</v>
      </c>
      <c r="F555" s="310"/>
      <c r="H555" s="195">
        <v>2</v>
      </c>
      <c r="I555" s="309">
        <f t="shared" si="105"/>
        <v>0</v>
      </c>
      <c r="J555" s="316"/>
      <c r="X555" s="195">
        <v>2</v>
      </c>
      <c r="Y555" s="311">
        <f t="shared" si="106"/>
        <v>0</v>
      </c>
      <c r="Z555" s="310"/>
      <c r="AB555" s="195">
        <v>2</v>
      </c>
      <c r="AC555" s="309">
        <f t="shared" si="107"/>
        <v>0</v>
      </c>
      <c r="AD555" s="316"/>
    </row>
    <row r="556" spans="4:30" ht="14.1" customHeight="1">
      <c r="D556" s="195">
        <v>3</v>
      </c>
      <c r="E556" s="311">
        <f t="shared" si="104"/>
        <v>0</v>
      </c>
      <c r="F556" s="310"/>
      <c r="H556" s="195">
        <v>3</v>
      </c>
      <c r="I556" s="309">
        <f t="shared" si="105"/>
        <v>0</v>
      </c>
      <c r="J556" s="316"/>
      <c r="X556" s="195">
        <v>3</v>
      </c>
      <c r="Y556" s="311">
        <f t="shared" si="106"/>
        <v>0</v>
      </c>
      <c r="Z556" s="310"/>
      <c r="AB556" s="195">
        <v>3</v>
      </c>
      <c r="AC556" s="309">
        <f t="shared" si="107"/>
        <v>0</v>
      </c>
      <c r="AD556" s="316"/>
    </row>
    <row r="557" spans="4:30" ht="14.1" customHeight="1">
      <c r="D557" s="195">
        <v>4</v>
      </c>
      <c r="E557" s="311">
        <f t="shared" si="104"/>
        <v>0</v>
      </c>
      <c r="F557" s="310"/>
      <c r="H557" s="195">
        <v>4</v>
      </c>
      <c r="I557" s="309">
        <f t="shared" si="105"/>
        <v>0</v>
      </c>
      <c r="J557" s="316"/>
      <c r="X557" s="195">
        <v>4</v>
      </c>
      <c r="Y557" s="311">
        <f t="shared" si="106"/>
        <v>0</v>
      </c>
      <c r="Z557" s="310"/>
      <c r="AB557" s="195">
        <v>4</v>
      </c>
      <c r="AC557" s="309">
        <f t="shared" si="107"/>
        <v>0</v>
      </c>
      <c r="AD557" s="316"/>
    </row>
    <row r="558" spans="4:30" ht="14.1" customHeight="1">
      <c r="D558" s="195">
        <v>5</v>
      </c>
      <c r="E558" s="311">
        <f t="shared" si="104"/>
        <v>0</v>
      </c>
      <c r="F558" s="310"/>
      <c r="H558" s="195">
        <v>5</v>
      </c>
      <c r="I558" s="309">
        <f t="shared" si="105"/>
        <v>0</v>
      </c>
      <c r="J558" s="316"/>
      <c r="X558" s="195">
        <v>5</v>
      </c>
      <c r="Y558" s="311">
        <f t="shared" si="106"/>
        <v>0</v>
      </c>
      <c r="Z558" s="310"/>
      <c r="AB558" s="195">
        <v>5</v>
      </c>
      <c r="AC558" s="309">
        <f t="shared" si="107"/>
        <v>0</v>
      </c>
      <c r="AD558" s="316"/>
    </row>
    <row r="559" spans="4:30" ht="14.1" customHeight="1">
      <c r="D559" s="195">
        <v>6</v>
      </c>
      <c r="E559" s="311">
        <f t="shared" si="104"/>
        <v>0</v>
      </c>
      <c r="F559" s="310"/>
      <c r="H559" s="195">
        <v>6</v>
      </c>
      <c r="I559" s="309">
        <f t="shared" si="105"/>
        <v>0</v>
      </c>
      <c r="J559" s="316"/>
      <c r="X559" s="195">
        <v>6</v>
      </c>
      <c r="Y559" s="311">
        <f t="shared" si="106"/>
        <v>0</v>
      </c>
      <c r="Z559" s="310"/>
      <c r="AB559" s="195">
        <v>6</v>
      </c>
      <c r="AC559" s="309">
        <f t="shared" si="107"/>
        <v>0</v>
      </c>
      <c r="AD559" s="316"/>
    </row>
    <row r="560" spans="4:30" ht="14.1" customHeight="1">
      <c r="D560" s="195">
        <v>7</v>
      </c>
      <c r="E560" s="311">
        <f t="shared" si="104"/>
        <v>0</v>
      </c>
      <c r="F560" s="310"/>
      <c r="H560" s="195">
        <v>7</v>
      </c>
      <c r="I560" s="309">
        <f t="shared" si="105"/>
        <v>0</v>
      </c>
      <c r="J560" s="316"/>
      <c r="X560" s="195">
        <v>7</v>
      </c>
      <c r="Y560" s="311">
        <f t="shared" si="106"/>
        <v>0</v>
      </c>
      <c r="Z560" s="310"/>
      <c r="AB560" s="195">
        <v>7</v>
      </c>
      <c r="AC560" s="309">
        <f t="shared" si="107"/>
        <v>0</v>
      </c>
      <c r="AD560" s="316"/>
    </row>
    <row r="561" spans="4:30" ht="14.1" customHeight="1">
      <c r="D561" s="195">
        <v>8</v>
      </c>
      <c r="E561" s="311">
        <f t="shared" si="104"/>
        <v>0</v>
      </c>
      <c r="F561" s="310"/>
      <c r="H561" s="195">
        <v>8</v>
      </c>
      <c r="I561" s="309">
        <f t="shared" si="105"/>
        <v>0</v>
      </c>
      <c r="J561" s="316"/>
      <c r="X561" s="195">
        <v>8</v>
      </c>
      <c r="Y561" s="311">
        <f t="shared" si="106"/>
        <v>0</v>
      </c>
      <c r="Z561" s="310"/>
      <c r="AB561" s="195">
        <v>8</v>
      </c>
      <c r="AC561" s="309">
        <f t="shared" si="107"/>
        <v>0</v>
      </c>
      <c r="AD561" s="316"/>
    </row>
    <row r="562" spans="4:30" ht="14.1" customHeight="1">
      <c r="D562" s="195">
        <v>9</v>
      </c>
      <c r="E562" s="311">
        <f t="shared" si="104"/>
        <v>0</v>
      </c>
      <c r="F562" s="310"/>
      <c r="H562" s="195">
        <v>9</v>
      </c>
      <c r="I562" s="309">
        <f t="shared" si="105"/>
        <v>0</v>
      </c>
      <c r="J562" s="316"/>
      <c r="X562" s="195">
        <v>9</v>
      </c>
      <c r="Y562" s="311">
        <f t="shared" si="106"/>
        <v>0</v>
      </c>
      <c r="Z562" s="310"/>
      <c r="AB562" s="195">
        <v>9</v>
      </c>
      <c r="AC562" s="309">
        <f t="shared" si="107"/>
        <v>0</v>
      </c>
      <c r="AD562" s="316"/>
    </row>
    <row r="563" spans="4:30" ht="14.1" customHeight="1">
      <c r="D563" s="195">
        <v>10</v>
      </c>
      <c r="E563" s="311">
        <f t="shared" si="104"/>
        <v>0</v>
      </c>
      <c r="F563" s="310"/>
      <c r="H563" s="195">
        <v>10</v>
      </c>
      <c r="I563" s="309">
        <f t="shared" si="105"/>
        <v>0</v>
      </c>
      <c r="J563" s="316"/>
      <c r="X563" s="195">
        <v>10</v>
      </c>
      <c r="Y563" s="311">
        <f t="shared" si="106"/>
        <v>0</v>
      </c>
      <c r="Z563" s="310"/>
      <c r="AB563" s="195">
        <v>10</v>
      </c>
      <c r="AC563" s="309">
        <f t="shared" si="107"/>
        <v>0</v>
      </c>
      <c r="AD563" s="316"/>
    </row>
    <row r="564" spans="4:30" ht="14.1" customHeight="1">
      <c r="D564" s="195">
        <v>11</v>
      </c>
      <c r="E564" s="311">
        <f t="shared" si="104"/>
        <v>0</v>
      </c>
      <c r="F564" s="310"/>
      <c r="H564" s="195">
        <v>11</v>
      </c>
      <c r="I564" s="309">
        <f t="shared" si="105"/>
        <v>0</v>
      </c>
      <c r="J564" s="316"/>
      <c r="X564" s="195">
        <v>11</v>
      </c>
      <c r="Y564" s="311">
        <f t="shared" si="106"/>
        <v>0</v>
      </c>
      <c r="Z564" s="310"/>
      <c r="AB564" s="195">
        <v>11</v>
      </c>
      <c r="AC564" s="309">
        <f t="shared" si="107"/>
        <v>0</v>
      </c>
      <c r="AD564" s="316"/>
    </row>
    <row r="565" spans="4:30" ht="14.1" customHeight="1">
      <c r="D565" s="195">
        <v>12</v>
      </c>
      <c r="E565" s="311">
        <f t="shared" si="104"/>
        <v>0</v>
      </c>
      <c r="F565" s="310"/>
      <c r="H565" s="195">
        <v>12</v>
      </c>
      <c r="I565" s="309">
        <f t="shared" si="105"/>
        <v>0</v>
      </c>
      <c r="J565" s="316"/>
      <c r="X565" s="195">
        <v>12</v>
      </c>
      <c r="Y565" s="311">
        <f t="shared" si="106"/>
        <v>0</v>
      </c>
      <c r="Z565" s="310"/>
      <c r="AB565" s="195">
        <v>12</v>
      </c>
      <c r="AC565" s="309">
        <f t="shared" si="107"/>
        <v>0</v>
      </c>
      <c r="AD565" s="316"/>
    </row>
    <row r="566" spans="4:30" ht="14.1" customHeight="1">
      <c r="D566" s="195">
        <v>13</v>
      </c>
      <c r="E566" s="311">
        <f t="shared" si="104"/>
        <v>0</v>
      </c>
      <c r="F566" s="310"/>
      <c r="H566" s="195">
        <v>13</v>
      </c>
      <c r="I566" s="309">
        <f t="shared" si="105"/>
        <v>0</v>
      </c>
      <c r="J566" s="316"/>
      <c r="X566" s="195">
        <v>13</v>
      </c>
      <c r="Y566" s="311">
        <f t="shared" si="106"/>
        <v>0</v>
      </c>
      <c r="Z566" s="310"/>
      <c r="AB566" s="195">
        <v>13</v>
      </c>
      <c r="AC566" s="309">
        <f t="shared" si="107"/>
        <v>0</v>
      </c>
      <c r="AD566" s="316"/>
    </row>
    <row r="567" spans="4:30" ht="14.1" customHeight="1">
      <c r="D567" s="195">
        <v>14</v>
      </c>
      <c r="E567" s="311">
        <f t="shared" si="104"/>
        <v>0</v>
      </c>
      <c r="F567" s="310"/>
      <c r="H567" s="195">
        <v>14</v>
      </c>
      <c r="I567" s="309">
        <f t="shared" si="105"/>
        <v>0</v>
      </c>
      <c r="J567" s="316"/>
      <c r="X567" s="195">
        <v>14</v>
      </c>
      <c r="Y567" s="311">
        <f t="shared" si="106"/>
        <v>0</v>
      </c>
      <c r="Z567" s="310"/>
      <c r="AB567" s="195">
        <v>14</v>
      </c>
      <c r="AC567" s="309">
        <f t="shared" si="107"/>
        <v>0</v>
      </c>
      <c r="AD567" s="316"/>
    </row>
    <row r="568" spans="4:30" ht="14.1" customHeight="1">
      <c r="D568" s="195">
        <v>15</v>
      </c>
      <c r="E568" s="311">
        <f t="shared" si="104"/>
        <v>0</v>
      </c>
      <c r="F568" s="310"/>
      <c r="H568" s="195">
        <v>15</v>
      </c>
      <c r="I568" s="309">
        <f t="shared" si="105"/>
        <v>0</v>
      </c>
      <c r="J568" s="316"/>
      <c r="X568" s="195">
        <v>15</v>
      </c>
      <c r="Y568" s="311">
        <f t="shared" si="106"/>
        <v>0</v>
      </c>
      <c r="Z568" s="310"/>
      <c r="AB568" s="195">
        <v>15</v>
      </c>
      <c r="AC568" s="309">
        <f t="shared" si="107"/>
        <v>0</v>
      </c>
      <c r="AD568" s="316"/>
    </row>
    <row r="569" spans="4:30" ht="14.1" customHeight="1">
      <c r="D569" s="195">
        <v>16</v>
      </c>
      <c r="E569" s="311">
        <f t="shared" si="104"/>
        <v>0</v>
      </c>
      <c r="F569" s="310"/>
      <c r="H569" s="195">
        <v>16</v>
      </c>
      <c r="I569" s="309">
        <f t="shared" si="105"/>
        <v>0</v>
      </c>
      <c r="J569" s="316"/>
      <c r="X569" s="195">
        <v>16</v>
      </c>
      <c r="Y569" s="311">
        <f t="shared" si="106"/>
        <v>0</v>
      </c>
      <c r="Z569" s="310"/>
      <c r="AB569" s="195">
        <v>16</v>
      </c>
      <c r="AC569" s="309">
        <f t="shared" si="107"/>
        <v>0</v>
      </c>
      <c r="AD569" s="316"/>
    </row>
    <row r="570" spans="4:30" ht="14.1" customHeight="1">
      <c r="D570" s="195">
        <v>17</v>
      </c>
      <c r="E570" s="311">
        <f t="shared" si="104"/>
        <v>0</v>
      </c>
      <c r="F570" s="310"/>
      <c r="H570" s="195">
        <v>17</v>
      </c>
      <c r="I570" s="309">
        <f t="shared" si="105"/>
        <v>0</v>
      </c>
      <c r="J570" s="316"/>
      <c r="X570" s="195">
        <v>17</v>
      </c>
      <c r="Y570" s="311">
        <f t="shared" si="106"/>
        <v>0</v>
      </c>
      <c r="Z570" s="310"/>
      <c r="AB570" s="195">
        <v>17</v>
      </c>
      <c r="AC570" s="309">
        <f t="shared" si="107"/>
        <v>0</v>
      </c>
      <c r="AD570" s="316"/>
    </row>
    <row r="571" spans="4:30" ht="14.1" customHeight="1">
      <c r="D571" s="195">
        <v>18</v>
      </c>
      <c r="E571" s="311">
        <f t="shared" si="104"/>
        <v>0</v>
      </c>
      <c r="F571" s="310"/>
      <c r="H571" s="195">
        <v>18</v>
      </c>
      <c r="I571" s="309">
        <f t="shared" si="105"/>
        <v>0</v>
      </c>
      <c r="J571" s="316"/>
      <c r="X571" s="195">
        <v>18</v>
      </c>
      <c r="Y571" s="311">
        <f t="shared" si="106"/>
        <v>0</v>
      </c>
      <c r="Z571" s="310"/>
      <c r="AB571" s="195">
        <v>18</v>
      </c>
      <c r="AC571" s="309">
        <f t="shared" si="107"/>
        <v>0</v>
      </c>
      <c r="AD571" s="316"/>
    </row>
    <row r="572" spans="4:30" ht="14.1" customHeight="1">
      <c r="D572" s="195">
        <v>19</v>
      </c>
      <c r="E572" s="311">
        <f t="shared" si="104"/>
        <v>0</v>
      </c>
      <c r="F572" s="310"/>
      <c r="H572" s="195">
        <v>19</v>
      </c>
      <c r="I572" s="309">
        <f t="shared" si="105"/>
        <v>0</v>
      </c>
      <c r="J572" s="316"/>
      <c r="X572" s="195">
        <v>19</v>
      </c>
      <c r="Y572" s="311">
        <f t="shared" si="106"/>
        <v>0</v>
      </c>
      <c r="Z572" s="310"/>
      <c r="AB572" s="195">
        <v>19</v>
      </c>
      <c r="AC572" s="309">
        <f t="shared" si="107"/>
        <v>0</v>
      </c>
      <c r="AD572" s="316"/>
    </row>
    <row r="573" spans="4:30" ht="14.1" customHeight="1">
      <c r="D573" s="195">
        <v>20</v>
      </c>
      <c r="E573" s="311">
        <f t="shared" si="104"/>
        <v>0</v>
      </c>
      <c r="F573" s="310"/>
      <c r="H573" s="195">
        <v>20</v>
      </c>
      <c r="I573" s="309">
        <f t="shared" si="105"/>
        <v>0</v>
      </c>
      <c r="J573" s="316"/>
      <c r="X573" s="195">
        <v>20</v>
      </c>
      <c r="Y573" s="311">
        <f t="shared" si="106"/>
        <v>0</v>
      </c>
      <c r="Z573" s="310"/>
      <c r="AB573" s="195">
        <v>20</v>
      </c>
      <c r="AC573" s="309">
        <f t="shared" si="107"/>
        <v>0</v>
      </c>
      <c r="AD573" s="316"/>
    </row>
    <row r="574" spans="4:30" ht="14.1" customHeight="1">
      <c r="D574" s="195">
        <v>21</v>
      </c>
      <c r="E574" s="311">
        <f t="shared" si="104"/>
        <v>0</v>
      </c>
      <c r="F574" s="310"/>
      <c r="H574" s="195">
        <v>21</v>
      </c>
      <c r="I574" s="309">
        <f t="shared" si="105"/>
        <v>0</v>
      </c>
      <c r="J574" s="316"/>
      <c r="X574" s="195">
        <v>21</v>
      </c>
      <c r="Y574" s="311">
        <f t="shared" si="106"/>
        <v>0</v>
      </c>
      <c r="Z574" s="310"/>
      <c r="AB574" s="195">
        <v>21</v>
      </c>
      <c r="AC574" s="309">
        <f t="shared" si="107"/>
        <v>0</v>
      </c>
      <c r="AD574" s="316"/>
    </row>
    <row r="575" spans="4:30" ht="14.1" customHeight="1">
      <c r="D575" s="195">
        <v>22</v>
      </c>
      <c r="E575" s="311">
        <f t="shared" si="104"/>
        <v>0</v>
      </c>
      <c r="F575" s="310"/>
      <c r="H575" s="195">
        <v>22</v>
      </c>
      <c r="I575" s="309">
        <f t="shared" si="105"/>
        <v>0</v>
      </c>
      <c r="J575" s="316"/>
      <c r="X575" s="195">
        <v>22</v>
      </c>
      <c r="Y575" s="311">
        <f t="shared" si="106"/>
        <v>0</v>
      </c>
      <c r="Z575" s="310"/>
      <c r="AB575" s="195">
        <v>22</v>
      </c>
      <c r="AC575" s="309">
        <f t="shared" si="107"/>
        <v>0</v>
      </c>
      <c r="AD575" s="316"/>
    </row>
    <row r="576" spans="4:30" ht="14.1" customHeight="1">
      <c r="D576" s="195">
        <v>23</v>
      </c>
      <c r="E576" s="311">
        <f t="shared" si="104"/>
        <v>0</v>
      </c>
      <c r="F576" s="310"/>
      <c r="H576" s="195">
        <v>23</v>
      </c>
      <c r="I576" s="309">
        <f t="shared" si="105"/>
        <v>0</v>
      </c>
      <c r="J576" s="316"/>
      <c r="X576" s="195">
        <v>23</v>
      </c>
      <c r="Y576" s="311">
        <f t="shared" si="106"/>
        <v>0</v>
      </c>
      <c r="Z576" s="310"/>
      <c r="AB576" s="195">
        <v>23</v>
      </c>
      <c r="AC576" s="309">
        <f t="shared" si="107"/>
        <v>0</v>
      </c>
      <c r="AD576" s="316"/>
    </row>
    <row r="577" spans="4:30" ht="14.1" customHeight="1">
      <c r="D577" s="195">
        <v>24</v>
      </c>
      <c r="E577" s="311">
        <f t="shared" si="104"/>
        <v>0</v>
      </c>
      <c r="F577" s="310"/>
      <c r="H577" s="195">
        <v>24</v>
      </c>
      <c r="I577" s="309">
        <f t="shared" si="105"/>
        <v>0</v>
      </c>
      <c r="J577" s="316"/>
      <c r="X577" s="195">
        <v>24</v>
      </c>
      <c r="Y577" s="311">
        <f t="shared" si="106"/>
        <v>0</v>
      </c>
      <c r="Z577" s="310"/>
      <c r="AB577" s="195">
        <v>24</v>
      </c>
      <c r="AC577" s="309">
        <f t="shared" si="107"/>
        <v>0</v>
      </c>
      <c r="AD577" s="316"/>
    </row>
    <row r="578" spans="4:30" ht="14.1" customHeight="1">
      <c r="D578" s="195">
        <v>25</v>
      </c>
      <c r="E578" s="311">
        <f t="shared" si="104"/>
        <v>0</v>
      </c>
      <c r="F578" s="310"/>
      <c r="H578" s="195">
        <v>25</v>
      </c>
      <c r="I578" s="309">
        <f t="shared" si="105"/>
        <v>0</v>
      </c>
      <c r="J578" s="316"/>
      <c r="X578" s="195">
        <v>25</v>
      </c>
      <c r="Y578" s="311">
        <f t="shared" si="106"/>
        <v>0</v>
      </c>
      <c r="Z578" s="310"/>
      <c r="AB578" s="195">
        <v>25</v>
      </c>
      <c r="AC578" s="309">
        <f t="shared" si="107"/>
        <v>0</v>
      </c>
      <c r="AD578" s="316"/>
    </row>
    <row r="579" spans="4:30" ht="14.1" customHeight="1">
      <c r="D579" s="195">
        <v>26</v>
      </c>
      <c r="E579" s="311">
        <f t="shared" si="104"/>
        <v>0</v>
      </c>
      <c r="F579" s="310"/>
      <c r="H579" s="195">
        <v>26</v>
      </c>
      <c r="I579" s="309">
        <f t="shared" si="105"/>
        <v>0</v>
      </c>
      <c r="J579" s="316"/>
      <c r="X579" s="195">
        <v>26</v>
      </c>
      <c r="Y579" s="311">
        <f t="shared" si="106"/>
        <v>0</v>
      </c>
      <c r="Z579" s="310"/>
      <c r="AB579" s="195">
        <v>26</v>
      </c>
      <c r="AC579" s="309">
        <f t="shared" si="107"/>
        <v>0</v>
      </c>
      <c r="AD579" s="316"/>
    </row>
    <row r="580" spans="4:30" ht="14.1" customHeight="1">
      <c r="D580" s="195">
        <v>27</v>
      </c>
      <c r="E580" s="311">
        <f t="shared" si="104"/>
        <v>0</v>
      </c>
      <c r="F580" s="310"/>
      <c r="H580" s="195">
        <v>27</v>
      </c>
      <c r="I580" s="309">
        <f t="shared" si="105"/>
        <v>0</v>
      </c>
      <c r="J580" s="316"/>
      <c r="X580" s="195">
        <v>27</v>
      </c>
      <c r="Y580" s="311">
        <f t="shared" si="106"/>
        <v>0</v>
      </c>
      <c r="Z580" s="310"/>
      <c r="AB580" s="195">
        <v>27</v>
      </c>
      <c r="AC580" s="309">
        <f t="shared" si="107"/>
        <v>0</v>
      </c>
      <c r="AD580" s="316"/>
    </row>
    <row r="581" spans="4:30" ht="14.1" customHeight="1">
      <c r="D581" s="195">
        <v>28</v>
      </c>
      <c r="E581" s="311">
        <f t="shared" si="104"/>
        <v>0</v>
      </c>
      <c r="F581" s="310"/>
      <c r="H581" s="195">
        <v>28</v>
      </c>
      <c r="I581" s="309">
        <f t="shared" si="105"/>
        <v>0</v>
      </c>
      <c r="J581" s="316"/>
      <c r="X581" s="195">
        <v>28</v>
      </c>
      <c r="Y581" s="311">
        <f t="shared" si="106"/>
        <v>0</v>
      </c>
      <c r="Z581" s="310"/>
      <c r="AB581" s="195">
        <v>28</v>
      </c>
      <c r="AC581" s="309">
        <f t="shared" si="107"/>
        <v>0</v>
      </c>
      <c r="AD581" s="316"/>
    </row>
    <row r="582" spans="4:30" ht="14.1" customHeight="1">
      <c r="D582" s="195">
        <v>29</v>
      </c>
      <c r="E582" s="311">
        <f t="shared" si="104"/>
        <v>0</v>
      </c>
      <c r="F582" s="310"/>
      <c r="H582" s="195">
        <v>29</v>
      </c>
      <c r="I582" s="309">
        <f t="shared" si="105"/>
        <v>0</v>
      </c>
      <c r="J582" s="316"/>
      <c r="X582" s="195">
        <v>29</v>
      </c>
      <c r="Y582" s="311">
        <f t="shared" si="106"/>
        <v>0</v>
      </c>
      <c r="Z582" s="310"/>
      <c r="AB582" s="195">
        <v>29</v>
      </c>
      <c r="AC582" s="309">
        <f t="shared" si="107"/>
        <v>0</v>
      </c>
      <c r="AD582" s="316"/>
    </row>
    <row r="583" spans="4:30" ht="14.1" customHeight="1">
      <c r="D583" s="195">
        <v>30</v>
      </c>
      <c r="E583" s="311">
        <f t="shared" si="104"/>
        <v>0</v>
      </c>
      <c r="F583" s="310"/>
      <c r="H583" s="195">
        <v>30</v>
      </c>
      <c r="I583" s="309">
        <f t="shared" si="105"/>
        <v>0</v>
      </c>
      <c r="J583" s="316"/>
      <c r="X583" s="195">
        <v>30</v>
      </c>
      <c r="Y583" s="311">
        <f t="shared" si="106"/>
        <v>0</v>
      </c>
      <c r="Z583" s="310"/>
      <c r="AB583" s="195">
        <v>30</v>
      </c>
      <c r="AC583" s="309">
        <f t="shared" si="107"/>
        <v>0</v>
      </c>
      <c r="AD583" s="316"/>
    </row>
    <row r="584" spans="4:30" ht="14.1" customHeight="1">
      <c r="D584" s="195">
        <v>31</v>
      </c>
      <c r="E584" s="311">
        <f t="shared" si="104"/>
        <v>0</v>
      </c>
      <c r="F584" s="310"/>
      <c r="H584" s="195">
        <v>31</v>
      </c>
      <c r="I584" s="309">
        <f t="shared" si="105"/>
        <v>0</v>
      </c>
      <c r="J584" s="316"/>
      <c r="X584" s="195">
        <v>31</v>
      </c>
      <c r="Y584" s="311">
        <f t="shared" si="106"/>
        <v>0</v>
      </c>
      <c r="Z584" s="310"/>
      <c r="AB584" s="195">
        <v>31</v>
      </c>
      <c r="AC584" s="309">
        <f t="shared" si="107"/>
        <v>0</v>
      </c>
      <c r="AD584" s="316"/>
    </row>
    <row r="585" spans="4:30" ht="14.1" customHeight="1">
      <c r="D585" s="195">
        <v>32</v>
      </c>
      <c r="E585" s="311">
        <f t="shared" si="104"/>
        <v>0</v>
      </c>
      <c r="F585" s="310"/>
      <c r="H585" s="195">
        <v>32</v>
      </c>
      <c r="I585" s="309">
        <f t="shared" si="105"/>
        <v>0</v>
      </c>
      <c r="J585" s="316"/>
      <c r="X585" s="195">
        <v>32</v>
      </c>
      <c r="Y585" s="311">
        <f t="shared" si="106"/>
        <v>0</v>
      </c>
      <c r="Z585" s="310"/>
      <c r="AB585" s="195">
        <v>32</v>
      </c>
      <c r="AC585" s="309">
        <f t="shared" si="107"/>
        <v>0</v>
      </c>
      <c r="AD585" s="316"/>
    </row>
    <row r="586" spans="4:30" ht="14.1" customHeight="1">
      <c r="D586" s="195">
        <v>33</v>
      </c>
      <c r="E586" s="311">
        <f t="shared" si="104"/>
        <v>0</v>
      </c>
      <c r="F586" s="310"/>
      <c r="H586" s="195">
        <v>33</v>
      </c>
      <c r="I586" s="309">
        <f t="shared" si="105"/>
        <v>0</v>
      </c>
      <c r="J586" s="316"/>
      <c r="X586" s="195">
        <v>33</v>
      </c>
      <c r="Y586" s="311">
        <f t="shared" si="106"/>
        <v>0</v>
      </c>
      <c r="Z586" s="310"/>
      <c r="AB586" s="195">
        <v>33</v>
      </c>
      <c r="AC586" s="309">
        <f t="shared" si="107"/>
        <v>0</v>
      </c>
      <c r="AD586" s="316"/>
    </row>
    <row r="587" spans="4:30" ht="14.1" customHeight="1">
      <c r="D587" s="195">
        <v>34</v>
      </c>
      <c r="E587" s="311">
        <f t="shared" si="104"/>
        <v>0</v>
      </c>
      <c r="F587" s="310"/>
      <c r="H587" s="195">
        <v>34</v>
      </c>
      <c r="I587" s="309">
        <f t="shared" si="105"/>
        <v>0</v>
      </c>
      <c r="J587" s="316"/>
      <c r="X587" s="195">
        <v>34</v>
      </c>
      <c r="Y587" s="311">
        <f t="shared" si="106"/>
        <v>0</v>
      </c>
      <c r="Z587" s="310"/>
      <c r="AB587" s="195">
        <v>34</v>
      </c>
      <c r="AC587" s="309">
        <f t="shared" si="107"/>
        <v>0</v>
      </c>
      <c r="AD587" s="316"/>
    </row>
    <row r="588" spans="4:30" ht="14.1" customHeight="1">
      <c r="D588" s="195">
        <v>35</v>
      </c>
      <c r="E588" s="311">
        <f t="shared" si="104"/>
        <v>0</v>
      </c>
      <c r="F588" s="310"/>
      <c r="H588" s="195">
        <v>35</v>
      </c>
      <c r="I588" s="309">
        <f t="shared" si="105"/>
        <v>0</v>
      </c>
      <c r="J588" s="316"/>
      <c r="X588" s="195">
        <v>35</v>
      </c>
      <c r="Y588" s="311">
        <f t="shared" si="106"/>
        <v>0</v>
      </c>
      <c r="Z588" s="310"/>
      <c r="AB588" s="195">
        <v>35</v>
      </c>
      <c r="AC588" s="309">
        <f t="shared" si="107"/>
        <v>0</v>
      </c>
      <c r="AD588" s="316"/>
    </row>
    <row r="589" spans="4:30" ht="14.1" customHeight="1">
      <c r="D589" s="195">
        <v>36</v>
      </c>
      <c r="E589" s="311">
        <f t="shared" si="104"/>
        <v>0</v>
      </c>
      <c r="F589" s="310"/>
      <c r="H589" s="195">
        <v>36</v>
      </c>
      <c r="I589" s="309">
        <f t="shared" si="105"/>
        <v>0</v>
      </c>
      <c r="J589" s="316"/>
      <c r="X589" s="195">
        <v>36</v>
      </c>
      <c r="Y589" s="311">
        <f t="shared" si="106"/>
        <v>0</v>
      </c>
      <c r="Z589" s="310"/>
      <c r="AB589" s="195">
        <v>36</v>
      </c>
      <c r="AC589" s="309">
        <f t="shared" si="107"/>
        <v>0</v>
      </c>
      <c r="AD589" s="316"/>
    </row>
    <row r="590" spans="4:30" ht="14.1" customHeight="1">
      <c r="D590" s="195">
        <v>37</v>
      </c>
      <c r="E590" s="311">
        <f t="shared" si="104"/>
        <v>0</v>
      </c>
      <c r="F590" s="310"/>
      <c r="H590" s="195">
        <v>37</v>
      </c>
      <c r="I590" s="309">
        <f t="shared" si="105"/>
        <v>0</v>
      </c>
      <c r="J590" s="316"/>
      <c r="X590" s="195">
        <v>37</v>
      </c>
      <c r="Y590" s="311">
        <f t="shared" si="106"/>
        <v>0</v>
      </c>
      <c r="Z590" s="310"/>
      <c r="AB590" s="195">
        <v>37</v>
      </c>
      <c r="AC590" s="309">
        <f t="shared" si="107"/>
        <v>0</v>
      </c>
      <c r="AD590" s="316"/>
    </row>
    <row r="591" spans="4:30" ht="14.1" customHeight="1">
      <c r="D591" s="195">
        <v>38</v>
      </c>
      <c r="E591" s="311">
        <f t="shared" si="104"/>
        <v>0</v>
      </c>
      <c r="F591" s="310"/>
      <c r="H591" s="195">
        <v>38</v>
      </c>
      <c r="I591" s="309">
        <f t="shared" si="105"/>
        <v>0</v>
      </c>
      <c r="J591" s="316"/>
      <c r="X591" s="195">
        <v>38</v>
      </c>
      <c r="Y591" s="311">
        <f t="shared" si="106"/>
        <v>0</v>
      </c>
      <c r="Z591" s="310"/>
      <c r="AB591" s="195">
        <v>38</v>
      </c>
      <c r="AC591" s="309">
        <f t="shared" si="107"/>
        <v>0</v>
      </c>
      <c r="AD591" s="316"/>
    </row>
    <row r="592" spans="4:30" ht="14.1" customHeight="1">
      <c r="D592" s="195">
        <v>39</v>
      </c>
      <c r="E592" s="311">
        <f t="shared" si="104"/>
        <v>0</v>
      </c>
      <c r="F592" s="310"/>
      <c r="H592" s="195">
        <v>39</v>
      </c>
      <c r="I592" s="309">
        <f t="shared" si="105"/>
        <v>0</v>
      </c>
      <c r="J592" s="316"/>
      <c r="X592" s="195">
        <v>39</v>
      </c>
      <c r="Y592" s="311">
        <f t="shared" si="106"/>
        <v>0</v>
      </c>
      <c r="Z592" s="310"/>
      <c r="AB592" s="195">
        <v>39</v>
      </c>
      <c r="AC592" s="309">
        <f t="shared" si="107"/>
        <v>0</v>
      </c>
      <c r="AD592" s="316"/>
    </row>
    <row r="593" spans="4:30" ht="14.1" customHeight="1">
      <c r="D593" s="195">
        <v>40</v>
      </c>
      <c r="E593" s="311">
        <f t="shared" si="104"/>
        <v>0</v>
      </c>
      <c r="F593" s="310"/>
      <c r="H593" s="195">
        <v>40</v>
      </c>
      <c r="I593" s="309">
        <f t="shared" si="105"/>
        <v>0</v>
      </c>
      <c r="J593" s="316"/>
      <c r="X593" s="195">
        <v>40</v>
      </c>
      <c r="Y593" s="311">
        <f t="shared" si="106"/>
        <v>0</v>
      </c>
      <c r="Z593" s="310"/>
      <c r="AB593" s="195">
        <v>40</v>
      </c>
      <c r="AC593" s="309">
        <f t="shared" si="107"/>
        <v>0</v>
      </c>
      <c r="AD593" s="316"/>
    </row>
    <row r="594" spans="4:30" ht="14.1" customHeight="1">
      <c r="D594" s="195">
        <v>41</v>
      </c>
      <c r="E594" s="311">
        <f t="shared" si="104"/>
        <v>0</v>
      </c>
      <c r="F594" s="310"/>
      <c r="H594" s="195">
        <v>41</v>
      </c>
      <c r="I594" s="309">
        <f t="shared" si="105"/>
        <v>0</v>
      </c>
      <c r="J594" s="316"/>
      <c r="X594" s="195">
        <v>41</v>
      </c>
      <c r="Y594" s="311">
        <f t="shared" si="106"/>
        <v>0</v>
      </c>
      <c r="Z594" s="310"/>
      <c r="AB594" s="195">
        <v>41</v>
      </c>
      <c r="AC594" s="309">
        <f t="shared" si="107"/>
        <v>0</v>
      </c>
      <c r="AD594" s="316"/>
    </row>
    <row r="595" spans="4:30" ht="14.1" customHeight="1">
      <c r="D595" s="195">
        <v>42</v>
      </c>
      <c r="E595" s="311">
        <f t="shared" si="104"/>
        <v>0</v>
      </c>
      <c r="F595" s="310"/>
      <c r="H595" s="195">
        <v>42</v>
      </c>
      <c r="I595" s="309">
        <f t="shared" si="105"/>
        <v>0</v>
      </c>
      <c r="J595" s="316"/>
      <c r="X595" s="195">
        <v>42</v>
      </c>
      <c r="Y595" s="311">
        <f t="shared" si="106"/>
        <v>0</v>
      </c>
      <c r="Z595" s="310"/>
      <c r="AB595" s="195">
        <v>42</v>
      </c>
      <c r="AC595" s="309">
        <f t="shared" si="107"/>
        <v>0</v>
      </c>
      <c r="AD595" s="316"/>
    </row>
    <row r="596" spans="4:30" ht="14.1" customHeight="1">
      <c r="D596" s="195">
        <v>43</v>
      </c>
      <c r="E596" s="311">
        <f t="shared" si="104"/>
        <v>0</v>
      </c>
      <c r="F596" s="310"/>
      <c r="H596" s="195">
        <v>43</v>
      </c>
      <c r="I596" s="309">
        <f t="shared" si="105"/>
        <v>0</v>
      </c>
      <c r="J596" s="316"/>
      <c r="X596" s="195">
        <v>43</v>
      </c>
      <c r="Y596" s="311">
        <f t="shared" si="106"/>
        <v>0</v>
      </c>
      <c r="Z596" s="310"/>
      <c r="AB596" s="195">
        <v>43</v>
      </c>
      <c r="AC596" s="309">
        <f t="shared" si="107"/>
        <v>0</v>
      </c>
      <c r="AD596" s="316"/>
    </row>
    <row r="597" spans="4:30" ht="14.1" customHeight="1">
      <c r="D597" s="195">
        <v>44</v>
      </c>
      <c r="E597" s="311">
        <f t="shared" si="104"/>
        <v>0</v>
      </c>
      <c r="F597" s="310"/>
      <c r="H597" s="195">
        <v>44</v>
      </c>
      <c r="I597" s="309">
        <f t="shared" si="105"/>
        <v>0</v>
      </c>
      <c r="J597" s="316"/>
      <c r="X597" s="195">
        <v>44</v>
      </c>
      <c r="Y597" s="311">
        <f t="shared" si="106"/>
        <v>0</v>
      </c>
      <c r="Z597" s="310"/>
      <c r="AB597" s="195">
        <v>44</v>
      </c>
      <c r="AC597" s="309">
        <f t="shared" si="107"/>
        <v>0</v>
      </c>
      <c r="AD597" s="316"/>
    </row>
    <row r="598" spans="4:30" ht="14.1" customHeight="1">
      <c r="D598" s="195">
        <v>45</v>
      </c>
      <c r="E598" s="311">
        <f t="shared" si="104"/>
        <v>0</v>
      </c>
      <c r="F598" s="310"/>
      <c r="H598" s="195">
        <v>45</v>
      </c>
      <c r="I598" s="309">
        <f t="shared" si="105"/>
        <v>0</v>
      </c>
      <c r="J598" s="316"/>
      <c r="X598" s="195">
        <v>45</v>
      </c>
      <c r="Y598" s="311">
        <f t="shared" si="106"/>
        <v>0</v>
      </c>
      <c r="Z598" s="310"/>
      <c r="AB598" s="195">
        <v>45</v>
      </c>
      <c r="AC598" s="309">
        <f t="shared" si="107"/>
        <v>0</v>
      </c>
      <c r="AD598" s="316"/>
    </row>
    <row r="599" spans="4:30" ht="14.1" customHeight="1">
      <c r="D599" s="195">
        <v>46</v>
      </c>
      <c r="E599" s="311">
        <f t="shared" si="104"/>
        <v>0</v>
      </c>
      <c r="F599" s="310"/>
      <c r="H599" s="195">
        <v>46</v>
      </c>
      <c r="I599" s="309">
        <f t="shared" si="105"/>
        <v>0</v>
      </c>
      <c r="J599" s="316"/>
      <c r="X599" s="195">
        <v>46</v>
      </c>
      <c r="Y599" s="311">
        <f t="shared" si="106"/>
        <v>0</v>
      </c>
      <c r="Z599" s="310"/>
      <c r="AB599" s="195">
        <v>46</v>
      </c>
      <c r="AC599" s="309">
        <f t="shared" si="107"/>
        <v>0</v>
      </c>
      <c r="AD599" s="316"/>
    </row>
    <row r="600" spans="4:30" ht="14.1" customHeight="1">
      <c r="D600" s="195">
        <v>47</v>
      </c>
      <c r="E600" s="311">
        <f t="shared" si="104"/>
        <v>0</v>
      </c>
      <c r="F600" s="310"/>
      <c r="H600" s="195">
        <v>47</v>
      </c>
      <c r="I600" s="309">
        <f t="shared" si="105"/>
        <v>0</v>
      </c>
      <c r="J600" s="316"/>
      <c r="X600" s="195">
        <v>47</v>
      </c>
      <c r="Y600" s="311">
        <f t="shared" si="106"/>
        <v>0</v>
      </c>
      <c r="Z600" s="310"/>
      <c r="AB600" s="195">
        <v>47</v>
      </c>
      <c r="AC600" s="309">
        <f t="shared" si="107"/>
        <v>0</v>
      </c>
      <c r="AD600" s="316"/>
    </row>
    <row r="601" spans="4:30" ht="14.1" customHeight="1">
      <c r="D601" s="195">
        <v>48</v>
      </c>
      <c r="E601" s="311">
        <f t="shared" si="104"/>
        <v>0</v>
      </c>
      <c r="F601" s="310"/>
      <c r="H601" s="195">
        <v>48</v>
      </c>
      <c r="I601" s="309">
        <f t="shared" si="105"/>
        <v>0</v>
      </c>
      <c r="J601" s="316"/>
      <c r="X601" s="195">
        <v>48</v>
      </c>
      <c r="Y601" s="311">
        <f t="shared" si="106"/>
        <v>0</v>
      </c>
      <c r="Z601" s="310"/>
      <c r="AB601" s="195">
        <v>48</v>
      </c>
      <c r="AC601" s="309">
        <f t="shared" si="107"/>
        <v>0</v>
      </c>
      <c r="AD601" s="316"/>
    </row>
    <row r="602" spans="4:30" ht="14.1" customHeight="1">
      <c r="D602" s="195">
        <v>49</v>
      </c>
      <c r="E602" s="311">
        <f t="shared" si="104"/>
        <v>0</v>
      </c>
      <c r="F602" s="310"/>
      <c r="H602" s="195">
        <v>49</v>
      </c>
      <c r="I602" s="309">
        <f t="shared" si="105"/>
        <v>0</v>
      </c>
      <c r="J602" s="316"/>
      <c r="X602" s="195">
        <v>49</v>
      </c>
      <c r="Y602" s="311">
        <f t="shared" si="106"/>
        <v>0</v>
      </c>
      <c r="Z602" s="310"/>
      <c r="AB602" s="195">
        <v>49</v>
      </c>
      <c r="AC602" s="309">
        <f t="shared" si="107"/>
        <v>0</v>
      </c>
      <c r="AD602" s="316"/>
    </row>
    <row r="603" spans="4:30" ht="14.1" customHeight="1">
      <c r="D603" s="195">
        <v>50</v>
      </c>
      <c r="E603" s="311">
        <f t="shared" si="104"/>
        <v>0</v>
      </c>
      <c r="F603" s="310"/>
      <c r="H603" s="195">
        <v>50</v>
      </c>
      <c r="I603" s="309">
        <f t="shared" si="105"/>
        <v>0</v>
      </c>
      <c r="J603" s="316"/>
      <c r="X603" s="195">
        <v>50</v>
      </c>
      <c r="Y603" s="311">
        <f t="shared" si="106"/>
        <v>0</v>
      </c>
      <c r="Z603" s="310"/>
      <c r="AB603" s="195">
        <v>50</v>
      </c>
      <c r="AC603" s="309">
        <f t="shared" si="107"/>
        <v>0</v>
      </c>
      <c r="AD603" s="316"/>
    </row>
    <row r="604" spans="4:30" ht="14.1" customHeight="1">
      <c r="D604" s="195">
        <v>51</v>
      </c>
      <c r="E604" s="311">
        <f t="shared" si="104"/>
        <v>0</v>
      </c>
      <c r="F604" s="310"/>
      <c r="H604" s="195">
        <v>51</v>
      </c>
      <c r="I604" s="309">
        <f t="shared" si="105"/>
        <v>0</v>
      </c>
      <c r="J604" s="316"/>
      <c r="X604" s="195">
        <v>51</v>
      </c>
      <c r="Y604" s="311">
        <f t="shared" si="106"/>
        <v>0</v>
      </c>
      <c r="Z604" s="310"/>
      <c r="AB604" s="195">
        <v>51</v>
      </c>
      <c r="AC604" s="309">
        <f t="shared" si="107"/>
        <v>0</v>
      </c>
      <c r="AD604" s="316"/>
    </row>
    <row r="605" spans="4:30" ht="14.1" customHeight="1">
      <c r="D605" s="195">
        <v>52</v>
      </c>
      <c r="E605" s="311">
        <f t="shared" si="104"/>
        <v>0</v>
      </c>
      <c r="F605" s="310"/>
      <c r="H605" s="195">
        <v>52</v>
      </c>
      <c r="I605" s="309">
        <f t="shared" si="105"/>
        <v>0</v>
      </c>
      <c r="J605" s="316"/>
      <c r="X605" s="195">
        <v>52</v>
      </c>
      <c r="Y605" s="311">
        <f t="shared" si="106"/>
        <v>0</v>
      </c>
      <c r="Z605" s="310"/>
      <c r="AB605" s="195">
        <v>52</v>
      </c>
      <c r="AC605" s="309">
        <f t="shared" si="107"/>
        <v>0</v>
      </c>
      <c r="AD605" s="316"/>
    </row>
    <row r="606" spans="4:30" ht="14.1" customHeight="1">
      <c r="D606" s="195">
        <v>53</v>
      </c>
      <c r="E606" s="311">
        <f t="shared" si="104"/>
        <v>0</v>
      </c>
      <c r="F606" s="310"/>
      <c r="H606" s="195">
        <v>53</v>
      </c>
      <c r="I606" s="309">
        <f t="shared" si="105"/>
        <v>0</v>
      </c>
      <c r="J606" s="316"/>
      <c r="X606" s="195">
        <v>53</v>
      </c>
      <c r="Y606" s="311">
        <f t="shared" si="106"/>
        <v>0</v>
      </c>
      <c r="Z606" s="310"/>
      <c r="AB606" s="195">
        <v>53</v>
      </c>
      <c r="AC606" s="309">
        <f t="shared" si="107"/>
        <v>0</v>
      </c>
      <c r="AD606" s="316"/>
    </row>
    <row r="607" spans="4:30" ht="14.1" customHeight="1">
      <c r="D607" s="195">
        <v>54</v>
      </c>
      <c r="E607" s="311">
        <f t="shared" si="104"/>
        <v>0</v>
      </c>
      <c r="F607" s="310"/>
      <c r="H607" s="195">
        <v>54</v>
      </c>
      <c r="I607" s="309">
        <f t="shared" si="105"/>
        <v>0</v>
      </c>
      <c r="J607" s="316"/>
      <c r="X607" s="195">
        <v>54</v>
      </c>
      <c r="Y607" s="311">
        <f t="shared" si="106"/>
        <v>0</v>
      </c>
      <c r="Z607" s="310"/>
      <c r="AB607" s="195">
        <v>54</v>
      </c>
      <c r="AC607" s="309">
        <f t="shared" si="107"/>
        <v>0</v>
      </c>
      <c r="AD607" s="316"/>
    </row>
    <row r="608" spans="4:30" ht="14.1" customHeight="1">
      <c r="D608" s="195">
        <v>55</v>
      </c>
      <c r="E608" s="311">
        <f t="shared" si="104"/>
        <v>0</v>
      </c>
      <c r="F608" s="310"/>
      <c r="H608" s="195">
        <v>55</v>
      </c>
      <c r="I608" s="309">
        <f t="shared" si="105"/>
        <v>0</v>
      </c>
      <c r="J608" s="316"/>
      <c r="X608" s="195">
        <v>55</v>
      </c>
      <c r="Y608" s="311">
        <f t="shared" si="106"/>
        <v>0</v>
      </c>
      <c r="Z608" s="310"/>
      <c r="AB608" s="195">
        <v>55</v>
      </c>
      <c r="AC608" s="309">
        <f t="shared" si="107"/>
        <v>0</v>
      </c>
      <c r="AD608" s="316"/>
    </row>
    <row r="609" spans="4:30" ht="14.1" customHeight="1">
      <c r="D609" s="195">
        <v>56</v>
      </c>
      <c r="E609" s="311">
        <f t="shared" si="104"/>
        <v>0</v>
      </c>
      <c r="F609" s="310"/>
      <c r="H609" s="195">
        <v>56</v>
      </c>
      <c r="I609" s="309">
        <f t="shared" si="105"/>
        <v>0</v>
      </c>
      <c r="J609" s="316"/>
      <c r="X609" s="195">
        <v>56</v>
      </c>
      <c r="Y609" s="311">
        <f t="shared" si="106"/>
        <v>0</v>
      </c>
      <c r="Z609" s="310"/>
      <c r="AB609" s="195">
        <v>56</v>
      </c>
      <c r="AC609" s="309">
        <f t="shared" si="107"/>
        <v>0</v>
      </c>
      <c r="AD609" s="316"/>
    </row>
    <row r="610" spans="4:30" ht="14.1" customHeight="1">
      <c r="D610" s="195">
        <v>57</v>
      </c>
      <c r="E610" s="311">
        <f t="shared" si="104"/>
        <v>0</v>
      </c>
      <c r="F610" s="310"/>
      <c r="H610" s="195">
        <v>57</v>
      </c>
      <c r="I610" s="309">
        <f t="shared" si="105"/>
        <v>0</v>
      </c>
      <c r="J610" s="316"/>
      <c r="X610" s="195">
        <v>57</v>
      </c>
      <c r="Y610" s="311">
        <f t="shared" si="106"/>
        <v>0</v>
      </c>
      <c r="Z610" s="310"/>
      <c r="AB610" s="195">
        <v>57</v>
      </c>
      <c r="AC610" s="309">
        <f t="shared" si="107"/>
        <v>0</v>
      </c>
      <c r="AD610" s="316"/>
    </row>
    <row r="611" spans="4:30" ht="14.1" customHeight="1">
      <c r="D611" s="195">
        <v>58</v>
      </c>
      <c r="E611" s="311">
        <f t="shared" si="104"/>
        <v>0</v>
      </c>
      <c r="F611" s="310"/>
      <c r="H611" s="195">
        <v>58</v>
      </c>
      <c r="I611" s="309">
        <f t="shared" si="105"/>
        <v>0</v>
      </c>
      <c r="J611" s="316"/>
      <c r="X611" s="195">
        <v>58</v>
      </c>
      <c r="Y611" s="311">
        <f t="shared" si="106"/>
        <v>0</v>
      </c>
      <c r="Z611" s="310"/>
      <c r="AB611" s="195">
        <v>58</v>
      </c>
      <c r="AC611" s="309">
        <f t="shared" si="107"/>
        <v>0</v>
      </c>
      <c r="AD611" s="316"/>
    </row>
    <row r="612" spans="4:30" ht="14.1" customHeight="1">
      <c r="D612" s="195">
        <v>59</v>
      </c>
      <c r="E612" s="311">
        <f t="shared" si="104"/>
        <v>0</v>
      </c>
      <c r="F612" s="310"/>
      <c r="H612" s="195">
        <v>59</v>
      </c>
      <c r="I612" s="309">
        <f t="shared" si="105"/>
        <v>0</v>
      </c>
      <c r="J612" s="316"/>
      <c r="X612" s="195">
        <v>59</v>
      </c>
      <c r="Y612" s="311">
        <f t="shared" si="106"/>
        <v>0</v>
      </c>
      <c r="Z612" s="310"/>
      <c r="AB612" s="195">
        <v>59</v>
      </c>
      <c r="AC612" s="309">
        <f t="shared" si="107"/>
        <v>0</v>
      </c>
      <c r="AD612" s="316"/>
    </row>
    <row r="613" spans="4:30" ht="14.1" customHeight="1" thickBot="1">
      <c r="D613" s="196">
        <v>60</v>
      </c>
      <c r="E613" s="313">
        <f t="shared" si="104"/>
        <v>0</v>
      </c>
      <c r="F613" s="310"/>
      <c r="H613" s="196">
        <v>60</v>
      </c>
      <c r="I613" s="312">
        <f t="shared" si="105"/>
        <v>0</v>
      </c>
      <c r="J613" s="316"/>
      <c r="X613" s="196">
        <v>60</v>
      </c>
      <c r="Y613" s="313">
        <f t="shared" si="106"/>
        <v>0</v>
      </c>
      <c r="Z613" s="310"/>
      <c r="AB613" s="196">
        <v>60</v>
      </c>
      <c r="AC613" s="312">
        <f t="shared" si="107"/>
        <v>0</v>
      </c>
      <c r="AD613" s="316"/>
    </row>
    <row r="615" spans="4:30" ht="14.1" customHeight="1" thickBot="1">
      <c r="H615" s="2" t="s">
        <v>370</v>
      </c>
      <c r="AB615" s="2" t="s">
        <v>370</v>
      </c>
    </row>
    <row r="616" spans="4:30" ht="14.1" customHeight="1">
      <c r="H616" s="2199"/>
      <c r="I616" s="2245" t="s">
        <v>87</v>
      </c>
      <c r="J616" s="2246"/>
      <c r="AB616" s="2199"/>
      <c r="AC616" s="2245" t="s">
        <v>87</v>
      </c>
      <c r="AD616" s="2246"/>
    </row>
    <row r="617" spans="4:30" ht="14.1" customHeight="1">
      <c r="H617" s="2244"/>
      <c r="I617" s="2247" t="s">
        <v>95</v>
      </c>
      <c r="J617" s="2248"/>
      <c r="AB617" s="2244"/>
      <c r="AC617" s="2247" t="s">
        <v>95</v>
      </c>
      <c r="AD617" s="2248"/>
    </row>
    <row r="618" spans="4:30" ht="14.1" customHeight="1">
      <c r="H618" s="195">
        <v>1</v>
      </c>
      <c r="I618" s="427" t="str">
        <f>IF(J618=0,"",MAX($I$616:I617)+1)</f>
        <v/>
      </c>
      <c r="J618" s="309">
        <f t="shared" ref="J618:J649" si="108">E426+I426+E490+I490+E554+I554</f>
        <v>0</v>
      </c>
      <c r="AB618" s="195">
        <v>1</v>
      </c>
      <c r="AC618" s="427" t="str">
        <f>IF(AD618=0,"",MAX($AC$616:AC617)+1)</f>
        <v/>
      </c>
      <c r="AD618" s="309">
        <f t="shared" ref="AD618:AD649" si="109">Y426+AC426+Y490+AC490+Y554+AC554</f>
        <v>0</v>
      </c>
    </row>
    <row r="619" spans="4:30" ht="14.1" customHeight="1">
      <c r="H619" s="195">
        <v>2</v>
      </c>
      <c r="I619" s="427" t="str">
        <f>IF(J619=0,"",MAX($I$616:I618)+1)</f>
        <v/>
      </c>
      <c r="J619" s="309">
        <f t="shared" si="108"/>
        <v>0</v>
      </c>
      <c r="AB619" s="195">
        <v>2</v>
      </c>
      <c r="AC619" s="427" t="str">
        <f>IF(AD619=0,"",MAX($AC$616:AC618)+1)</f>
        <v/>
      </c>
      <c r="AD619" s="309">
        <f t="shared" si="109"/>
        <v>0</v>
      </c>
    </row>
    <row r="620" spans="4:30" ht="14.1" customHeight="1">
      <c r="H620" s="195">
        <v>3</v>
      </c>
      <c r="I620" s="427" t="str">
        <f>IF(J620=0,"",MAX($I$616:I619)+1)</f>
        <v/>
      </c>
      <c r="J620" s="309">
        <f t="shared" si="108"/>
        <v>0</v>
      </c>
      <c r="AB620" s="195">
        <v>3</v>
      </c>
      <c r="AC620" s="427" t="str">
        <f>IF(AD620=0,"",MAX($AC$616:AC619)+1)</f>
        <v/>
      </c>
      <c r="AD620" s="309">
        <f t="shared" si="109"/>
        <v>0</v>
      </c>
    </row>
    <row r="621" spans="4:30" ht="14.1" customHeight="1">
      <c r="H621" s="195">
        <v>4</v>
      </c>
      <c r="I621" s="427" t="str">
        <f>IF(J621=0,"",MAX($I$616:I620)+1)</f>
        <v/>
      </c>
      <c r="J621" s="309">
        <f t="shared" si="108"/>
        <v>0</v>
      </c>
      <c r="AB621" s="195">
        <v>4</v>
      </c>
      <c r="AC621" s="427" t="str">
        <f>IF(AD621=0,"",MAX($AC$616:AC620)+1)</f>
        <v/>
      </c>
      <c r="AD621" s="309">
        <f t="shared" si="109"/>
        <v>0</v>
      </c>
    </row>
    <row r="622" spans="4:30" ht="14.1" customHeight="1">
      <c r="H622" s="195">
        <v>5</v>
      </c>
      <c r="I622" s="427" t="str">
        <f>IF(J622=0,"",MAX($I$616:I621)+1)</f>
        <v/>
      </c>
      <c r="J622" s="309">
        <f t="shared" si="108"/>
        <v>0</v>
      </c>
      <c r="AB622" s="195">
        <v>5</v>
      </c>
      <c r="AC622" s="427" t="str">
        <f>IF(AD622=0,"",MAX($AC$616:AC621)+1)</f>
        <v/>
      </c>
      <c r="AD622" s="309">
        <f t="shared" si="109"/>
        <v>0</v>
      </c>
    </row>
    <row r="623" spans="4:30" ht="14.1" customHeight="1">
      <c r="H623" s="195">
        <v>6</v>
      </c>
      <c r="I623" s="427" t="str">
        <f>IF(J623=0,"",MAX($I$616:I622)+1)</f>
        <v/>
      </c>
      <c r="J623" s="309">
        <f t="shared" si="108"/>
        <v>0</v>
      </c>
      <c r="AB623" s="195">
        <v>6</v>
      </c>
      <c r="AC623" s="427" t="str">
        <f>IF(AD623=0,"",MAX($AC$616:AC622)+1)</f>
        <v/>
      </c>
      <c r="AD623" s="309">
        <f t="shared" si="109"/>
        <v>0</v>
      </c>
    </row>
    <row r="624" spans="4:30" ht="14.1" customHeight="1">
      <c r="H624" s="195">
        <v>7</v>
      </c>
      <c r="I624" s="427" t="str">
        <f>IF(J624=0,"",MAX($I$616:I623)+1)</f>
        <v/>
      </c>
      <c r="J624" s="309">
        <f t="shared" si="108"/>
        <v>0</v>
      </c>
      <c r="AB624" s="195">
        <v>7</v>
      </c>
      <c r="AC624" s="427" t="str">
        <f>IF(AD624=0,"",MAX($AC$616:AC623)+1)</f>
        <v/>
      </c>
      <c r="AD624" s="309">
        <f t="shared" si="109"/>
        <v>0</v>
      </c>
    </row>
    <row r="625" spans="8:30" ht="14.1" customHeight="1">
      <c r="H625" s="195">
        <v>8</v>
      </c>
      <c r="I625" s="427" t="str">
        <f>IF(J625=0,"",MAX($I$616:I624)+1)</f>
        <v/>
      </c>
      <c r="J625" s="309">
        <f t="shared" si="108"/>
        <v>0</v>
      </c>
      <c r="AB625" s="195">
        <v>8</v>
      </c>
      <c r="AC625" s="427" t="str">
        <f>IF(AD625=0,"",MAX($AC$616:AC624)+1)</f>
        <v/>
      </c>
      <c r="AD625" s="309">
        <f t="shared" si="109"/>
        <v>0</v>
      </c>
    </row>
    <row r="626" spans="8:30" ht="14.1" customHeight="1">
      <c r="H626" s="195">
        <v>9</v>
      </c>
      <c r="I626" s="427" t="str">
        <f>IF(J626=0,"",MAX($I$616:I625)+1)</f>
        <v/>
      </c>
      <c r="J626" s="309">
        <f t="shared" si="108"/>
        <v>0</v>
      </c>
      <c r="AB626" s="195">
        <v>9</v>
      </c>
      <c r="AC626" s="427" t="str">
        <f>IF(AD626=0,"",MAX($AC$616:AC625)+1)</f>
        <v/>
      </c>
      <c r="AD626" s="309">
        <f t="shared" si="109"/>
        <v>0</v>
      </c>
    </row>
    <row r="627" spans="8:30" ht="14.1" customHeight="1">
      <c r="H627" s="195">
        <v>10</v>
      </c>
      <c r="I627" s="427" t="str">
        <f>IF(J627=0,"",MAX($I$616:I626)+1)</f>
        <v/>
      </c>
      <c r="J627" s="309">
        <f t="shared" si="108"/>
        <v>0</v>
      </c>
      <c r="AB627" s="195">
        <v>10</v>
      </c>
      <c r="AC627" s="427" t="str">
        <f>IF(AD627=0,"",MAX($AC$616:AC626)+1)</f>
        <v/>
      </c>
      <c r="AD627" s="309">
        <f t="shared" si="109"/>
        <v>0</v>
      </c>
    </row>
    <row r="628" spans="8:30" ht="14.1" customHeight="1">
      <c r="H628" s="195">
        <v>11</v>
      </c>
      <c r="I628" s="427" t="str">
        <f>IF(J628=0,"",MAX($I$616:I627)+1)</f>
        <v/>
      </c>
      <c r="J628" s="309">
        <f t="shared" si="108"/>
        <v>0</v>
      </c>
      <c r="AB628" s="195">
        <v>11</v>
      </c>
      <c r="AC628" s="427" t="str">
        <f>IF(AD628=0,"",MAX($AC$616:AC627)+1)</f>
        <v/>
      </c>
      <c r="AD628" s="309">
        <f t="shared" si="109"/>
        <v>0</v>
      </c>
    </row>
    <row r="629" spans="8:30" ht="14.1" customHeight="1">
      <c r="H629" s="195">
        <v>12</v>
      </c>
      <c r="I629" s="427" t="str">
        <f>IF(J629=0,"",MAX($I$616:I628)+1)</f>
        <v/>
      </c>
      <c r="J629" s="309">
        <f t="shared" si="108"/>
        <v>0</v>
      </c>
      <c r="AB629" s="195">
        <v>12</v>
      </c>
      <c r="AC629" s="427" t="str">
        <f>IF(AD629=0,"",MAX($AC$616:AC628)+1)</f>
        <v/>
      </c>
      <c r="AD629" s="309">
        <f t="shared" si="109"/>
        <v>0</v>
      </c>
    </row>
    <row r="630" spans="8:30" ht="14.1" customHeight="1">
      <c r="H630" s="195">
        <v>13</v>
      </c>
      <c r="I630" s="427" t="str">
        <f>IF(J630=0,"",MAX($I$616:I629)+1)</f>
        <v/>
      </c>
      <c r="J630" s="309">
        <f t="shared" si="108"/>
        <v>0</v>
      </c>
      <c r="AB630" s="195">
        <v>13</v>
      </c>
      <c r="AC630" s="427" t="str">
        <f>IF(AD630=0,"",MAX($AC$616:AC629)+1)</f>
        <v/>
      </c>
      <c r="AD630" s="309">
        <f t="shared" si="109"/>
        <v>0</v>
      </c>
    </row>
    <row r="631" spans="8:30" ht="14.1" customHeight="1">
      <c r="H631" s="195">
        <v>14</v>
      </c>
      <c r="I631" s="427" t="str">
        <f>IF(J631=0,"",MAX($I$616:I630)+1)</f>
        <v/>
      </c>
      <c r="J631" s="309">
        <f t="shared" si="108"/>
        <v>0</v>
      </c>
      <c r="AB631" s="195">
        <v>14</v>
      </c>
      <c r="AC631" s="427" t="str">
        <f>IF(AD631=0,"",MAX($AC$616:AC630)+1)</f>
        <v/>
      </c>
      <c r="AD631" s="309">
        <f t="shared" si="109"/>
        <v>0</v>
      </c>
    </row>
    <row r="632" spans="8:30" ht="14.1" customHeight="1">
      <c r="H632" s="195">
        <v>15</v>
      </c>
      <c r="I632" s="427" t="str">
        <f>IF(J632=0,"",MAX($I$616:I631)+1)</f>
        <v/>
      </c>
      <c r="J632" s="309">
        <f t="shared" si="108"/>
        <v>0</v>
      </c>
      <c r="AB632" s="195">
        <v>15</v>
      </c>
      <c r="AC632" s="427" t="str">
        <f>IF(AD632=0,"",MAX($AC$616:AC631)+1)</f>
        <v/>
      </c>
      <c r="AD632" s="309">
        <f t="shared" si="109"/>
        <v>0</v>
      </c>
    </row>
    <row r="633" spans="8:30" ht="14.1" customHeight="1">
      <c r="H633" s="195">
        <v>16</v>
      </c>
      <c r="I633" s="427" t="str">
        <f>IF(J633=0,"",MAX($I$616:I632)+1)</f>
        <v/>
      </c>
      <c r="J633" s="309">
        <f t="shared" si="108"/>
        <v>0</v>
      </c>
      <c r="AB633" s="195">
        <v>16</v>
      </c>
      <c r="AC633" s="427" t="str">
        <f>IF(AD633=0,"",MAX($AC$616:AC632)+1)</f>
        <v/>
      </c>
      <c r="AD633" s="309">
        <f t="shared" si="109"/>
        <v>0</v>
      </c>
    </row>
    <row r="634" spans="8:30" ht="14.1" customHeight="1">
      <c r="H634" s="195">
        <v>17</v>
      </c>
      <c r="I634" s="427" t="str">
        <f>IF(J634=0,"",MAX($I$616:I633)+1)</f>
        <v/>
      </c>
      <c r="J634" s="309">
        <f t="shared" si="108"/>
        <v>0</v>
      </c>
      <c r="AB634" s="195">
        <v>17</v>
      </c>
      <c r="AC634" s="427" t="str">
        <f>IF(AD634=0,"",MAX($AC$616:AC633)+1)</f>
        <v/>
      </c>
      <c r="AD634" s="309">
        <f t="shared" si="109"/>
        <v>0</v>
      </c>
    </row>
    <row r="635" spans="8:30" ht="14.1" customHeight="1">
      <c r="H635" s="195">
        <v>18</v>
      </c>
      <c r="I635" s="427" t="str">
        <f>IF(J635=0,"",MAX($I$616:I634)+1)</f>
        <v/>
      </c>
      <c r="J635" s="309">
        <f t="shared" si="108"/>
        <v>0</v>
      </c>
      <c r="AB635" s="195">
        <v>18</v>
      </c>
      <c r="AC635" s="427" t="str">
        <f>IF(AD635=0,"",MAX($AC$616:AC634)+1)</f>
        <v/>
      </c>
      <c r="AD635" s="309">
        <f t="shared" si="109"/>
        <v>0</v>
      </c>
    </row>
    <row r="636" spans="8:30" ht="14.1" customHeight="1">
      <c r="H636" s="195">
        <v>19</v>
      </c>
      <c r="I636" s="427" t="str">
        <f>IF(J636=0,"",MAX($I$616:I635)+1)</f>
        <v/>
      </c>
      <c r="J636" s="309">
        <f t="shared" si="108"/>
        <v>0</v>
      </c>
      <c r="AB636" s="195">
        <v>19</v>
      </c>
      <c r="AC636" s="427" t="str">
        <f>IF(AD636=0,"",MAX($AC$616:AC635)+1)</f>
        <v/>
      </c>
      <c r="AD636" s="309">
        <f t="shared" si="109"/>
        <v>0</v>
      </c>
    </row>
    <row r="637" spans="8:30" ht="14.1" customHeight="1">
      <c r="H637" s="195">
        <v>20</v>
      </c>
      <c r="I637" s="427" t="str">
        <f>IF(J637=0,"",MAX($I$616:I636)+1)</f>
        <v/>
      </c>
      <c r="J637" s="309">
        <f t="shared" si="108"/>
        <v>0</v>
      </c>
      <c r="AB637" s="195">
        <v>20</v>
      </c>
      <c r="AC637" s="427" t="str">
        <f>IF(AD637=0,"",MAX($AC$616:AC636)+1)</f>
        <v/>
      </c>
      <c r="AD637" s="309">
        <f t="shared" si="109"/>
        <v>0</v>
      </c>
    </row>
    <row r="638" spans="8:30" ht="14.1" customHeight="1">
      <c r="H638" s="195">
        <v>21</v>
      </c>
      <c r="I638" s="427" t="str">
        <f>IF(J638=0,"",MAX($I$616:I637)+1)</f>
        <v/>
      </c>
      <c r="J638" s="309">
        <f t="shared" si="108"/>
        <v>0</v>
      </c>
      <c r="AB638" s="195">
        <v>21</v>
      </c>
      <c r="AC638" s="427" t="str">
        <f>IF(AD638=0,"",MAX($AC$616:AC637)+1)</f>
        <v/>
      </c>
      <c r="AD638" s="309">
        <f t="shared" si="109"/>
        <v>0</v>
      </c>
    </row>
    <row r="639" spans="8:30" ht="14.1" customHeight="1">
      <c r="H639" s="195">
        <v>22</v>
      </c>
      <c r="I639" s="427" t="str">
        <f>IF(J639=0,"",MAX($I$616:I638)+1)</f>
        <v/>
      </c>
      <c r="J639" s="309">
        <f t="shared" si="108"/>
        <v>0</v>
      </c>
      <c r="AB639" s="195">
        <v>22</v>
      </c>
      <c r="AC639" s="427" t="str">
        <f>IF(AD639=0,"",MAX($AC$616:AC638)+1)</f>
        <v/>
      </c>
      <c r="AD639" s="309">
        <f t="shared" si="109"/>
        <v>0</v>
      </c>
    </row>
    <row r="640" spans="8:30" ht="14.1" customHeight="1">
      <c r="H640" s="195">
        <v>23</v>
      </c>
      <c r="I640" s="427" t="str">
        <f>IF(J640=0,"",MAX($I$616:I639)+1)</f>
        <v/>
      </c>
      <c r="J640" s="309">
        <f t="shared" si="108"/>
        <v>0</v>
      </c>
      <c r="AB640" s="195">
        <v>23</v>
      </c>
      <c r="AC640" s="427" t="str">
        <f>IF(AD640=0,"",MAX($AC$616:AC639)+1)</f>
        <v/>
      </c>
      <c r="AD640" s="309">
        <f t="shared" si="109"/>
        <v>0</v>
      </c>
    </row>
    <row r="641" spans="8:30" ht="14.1" customHeight="1">
      <c r="H641" s="195">
        <v>24</v>
      </c>
      <c r="I641" s="427" t="str">
        <f>IF(J641=0,"",MAX($I$616:I640)+1)</f>
        <v/>
      </c>
      <c r="J641" s="309">
        <f t="shared" si="108"/>
        <v>0</v>
      </c>
      <c r="AB641" s="195">
        <v>24</v>
      </c>
      <c r="AC641" s="427" t="str">
        <f>IF(AD641=0,"",MAX($AC$616:AC640)+1)</f>
        <v/>
      </c>
      <c r="AD641" s="309">
        <f t="shared" si="109"/>
        <v>0</v>
      </c>
    </row>
    <row r="642" spans="8:30" ht="14.1" customHeight="1">
      <c r="H642" s="195">
        <v>25</v>
      </c>
      <c r="I642" s="427" t="str">
        <f>IF(J642=0,"",MAX($I$616:I641)+1)</f>
        <v/>
      </c>
      <c r="J642" s="309">
        <f t="shared" si="108"/>
        <v>0</v>
      </c>
      <c r="AB642" s="195">
        <v>25</v>
      </c>
      <c r="AC642" s="427" t="str">
        <f>IF(AD642=0,"",MAX($AC$616:AC641)+1)</f>
        <v/>
      </c>
      <c r="AD642" s="309">
        <f t="shared" si="109"/>
        <v>0</v>
      </c>
    </row>
    <row r="643" spans="8:30" ht="14.1" customHeight="1">
      <c r="H643" s="195">
        <v>26</v>
      </c>
      <c r="I643" s="427" t="str">
        <f>IF(J643=0,"",MAX($I$616:I642)+1)</f>
        <v/>
      </c>
      <c r="J643" s="309">
        <f t="shared" si="108"/>
        <v>0</v>
      </c>
      <c r="AB643" s="195">
        <v>26</v>
      </c>
      <c r="AC643" s="427" t="str">
        <f>IF(AD643=0,"",MAX($AC$616:AC642)+1)</f>
        <v/>
      </c>
      <c r="AD643" s="309">
        <f t="shared" si="109"/>
        <v>0</v>
      </c>
    </row>
    <row r="644" spans="8:30" ht="14.1" customHeight="1">
      <c r="H644" s="195">
        <v>27</v>
      </c>
      <c r="I644" s="427" t="str">
        <f>IF(J644=0,"",MAX($I$616:I643)+1)</f>
        <v/>
      </c>
      <c r="J644" s="309">
        <f t="shared" si="108"/>
        <v>0</v>
      </c>
      <c r="AB644" s="195">
        <v>27</v>
      </c>
      <c r="AC644" s="427" t="str">
        <f>IF(AD644=0,"",MAX($AC$616:AC643)+1)</f>
        <v/>
      </c>
      <c r="AD644" s="309">
        <f t="shared" si="109"/>
        <v>0</v>
      </c>
    </row>
    <row r="645" spans="8:30" ht="14.1" customHeight="1">
      <c r="H645" s="195">
        <v>28</v>
      </c>
      <c r="I645" s="427" t="str">
        <f>IF(J645=0,"",MAX($I$616:I644)+1)</f>
        <v/>
      </c>
      <c r="J645" s="309">
        <f t="shared" si="108"/>
        <v>0</v>
      </c>
      <c r="AB645" s="195">
        <v>28</v>
      </c>
      <c r="AC645" s="427" t="str">
        <f>IF(AD645=0,"",MAX($AC$616:AC644)+1)</f>
        <v/>
      </c>
      <c r="AD645" s="309">
        <f t="shared" si="109"/>
        <v>0</v>
      </c>
    </row>
    <row r="646" spans="8:30" ht="14.1" customHeight="1">
      <c r="H646" s="195">
        <v>29</v>
      </c>
      <c r="I646" s="427" t="str">
        <f>IF(J646=0,"",MAX($I$616:I645)+1)</f>
        <v/>
      </c>
      <c r="J646" s="309">
        <f t="shared" si="108"/>
        <v>0</v>
      </c>
      <c r="AB646" s="195">
        <v>29</v>
      </c>
      <c r="AC646" s="427" t="str">
        <f>IF(AD646=0,"",MAX($AC$616:AC645)+1)</f>
        <v/>
      </c>
      <c r="AD646" s="309">
        <f t="shared" si="109"/>
        <v>0</v>
      </c>
    </row>
    <row r="647" spans="8:30" ht="14.1" customHeight="1">
      <c r="H647" s="195">
        <v>30</v>
      </c>
      <c r="I647" s="427" t="str">
        <f>IF(J647=0,"",MAX($I$616:I646)+1)</f>
        <v/>
      </c>
      <c r="J647" s="309">
        <f t="shared" si="108"/>
        <v>0</v>
      </c>
      <c r="AB647" s="195">
        <v>30</v>
      </c>
      <c r="AC647" s="427" t="str">
        <f>IF(AD647=0,"",MAX($AC$616:AC646)+1)</f>
        <v/>
      </c>
      <c r="AD647" s="309">
        <f t="shared" si="109"/>
        <v>0</v>
      </c>
    </row>
    <row r="648" spans="8:30" ht="14.1" customHeight="1">
      <c r="H648" s="195">
        <v>31</v>
      </c>
      <c r="I648" s="427" t="str">
        <f>IF(J648=0,"",MAX($I$616:I647)+1)</f>
        <v/>
      </c>
      <c r="J648" s="309">
        <f t="shared" si="108"/>
        <v>0</v>
      </c>
      <c r="AB648" s="195">
        <v>31</v>
      </c>
      <c r="AC648" s="427" t="str">
        <f>IF(AD648=0,"",MAX($AC$616:AC647)+1)</f>
        <v/>
      </c>
      <c r="AD648" s="309">
        <f t="shared" si="109"/>
        <v>0</v>
      </c>
    </row>
    <row r="649" spans="8:30" ht="14.1" customHeight="1">
      <c r="H649" s="195">
        <v>32</v>
      </c>
      <c r="I649" s="427" t="str">
        <f>IF(J649=0,"",MAX($I$616:I648)+1)</f>
        <v/>
      </c>
      <c r="J649" s="309">
        <f t="shared" si="108"/>
        <v>0</v>
      </c>
      <c r="AB649" s="195">
        <v>32</v>
      </c>
      <c r="AC649" s="427" t="str">
        <f>IF(AD649=0,"",MAX($AC$616:AC648)+1)</f>
        <v/>
      </c>
      <c r="AD649" s="309">
        <f t="shared" si="109"/>
        <v>0</v>
      </c>
    </row>
    <row r="650" spans="8:30" ht="14.1" customHeight="1">
      <c r="H650" s="195">
        <v>33</v>
      </c>
      <c r="I650" s="427" t="str">
        <f>IF(J650=0,"",MAX($I$616:I649)+1)</f>
        <v/>
      </c>
      <c r="J650" s="309">
        <f t="shared" ref="J650:J677" si="110">E458+I458+E522+I522+E586+I586</f>
        <v>0</v>
      </c>
      <c r="AB650" s="195">
        <v>33</v>
      </c>
      <c r="AC650" s="427" t="str">
        <f>IF(AD650=0,"",MAX($AC$616:AC649)+1)</f>
        <v/>
      </c>
      <c r="AD650" s="309">
        <f t="shared" ref="AD650:AD677" si="111">Y458+AC458+Y522+AC522+Y586+AC586</f>
        <v>0</v>
      </c>
    </row>
    <row r="651" spans="8:30" ht="14.1" customHeight="1">
      <c r="H651" s="195">
        <v>34</v>
      </c>
      <c r="I651" s="427" t="str">
        <f>IF(J651=0,"",MAX($I$616:I650)+1)</f>
        <v/>
      </c>
      <c r="J651" s="309">
        <f t="shared" si="110"/>
        <v>0</v>
      </c>
      <c r="AB651" s="195">
        <v>34</v>
      </c>
      <c r="AC651" s="427" t="str">
        <f>IF(AD651=0,"",MAX($AC$616:AC650)+1)</f>
        <v/>
      </c>
      <c r="AD651" s="309">
        <f t="shared" si="111"/>
        <v>0</v>
      </c>
    </row>
    <row r="652" spans="8:30" ht="14.1" customHeight="1">
      <c r="H652" s="195">
        <v>35</v>
      </c>
      <c r="I652" s="427" t="str">
        <f>IF(J652=0,"",MAX($I$616:I651)+1)</f>
        <v/>
      </c>
      <c r="J652" s="309">
        <f t="shared" si="110"/>
        <v>0</v>
      </c>
      <c r="AB652" s="195">
        <v>35</v>
      </c>
      <c r="AC652" s="427" t="str">
        <f>IF(AD652=0,"",MAX($AC$616:AC651)+1)</f>
        <v/>
      </c>
      <c r="AD652" s="309">
        <f t="shared" si="111"/>
        <v>0</v>
      </c>
    </row>
    <row r="653" spans="8:30" ht="14.1" customHeight="1">
      <c r="H653" s="195">
        <v>36</v>
      </c>
      <c r="I653" s="427" t="str">
        <f>IF(J653=0,"",MAX($I$616:I652)+1)</f>
        <v/>
      </c>
      <c r="J653" s="309">
        <f t="shared" si="110"/>
        <v>0</v>
      </c>
      <c r="AB653" s="195">
        <v>36</v>
      </c>
      <c r="AC653" s="427" t="str">
        <f>IF(AD653=0,"",MAX($AC$616:AC652)+1)</f>
        <v/>
      </c>
      <c r="AD653" s="309">
        <f t="shared" si="111"/>
        <v>0</v>
      </c>
    </row>
    <row r="654" spans="8:30" ht="14.1" customHeight="1">
      <c r="H654" s="195">
        <v>37</v>
      </c>
      <c r="I654" s="427" t="str">
        <f>IF(J654=0,"",MAX($I$616:I653)+1)</f>
        <v/>
      </c>
      <c r="J654" s="309">
        <f t="shared" si="110"/>
        <v>0</v>
      </c>
      <c r="AB654" s="195">
        <v>37</v>
      </c>
      <c r="AC654" s="427" t="str">
        <f>IF(AD654=0,"",MAX($AC$616:AC653)+1)</f>
        <v/>
      </c>
      <c r="AD654" s="309">
        <f t="shared" si="111"/>
        <v>0</v>
      </c>
    </row>
    <row r="655" spans="8:30" ht="14.1" customHeight="1">
      <c r="H655" s="195">
        <v>38</v>
      </c>
      <c r="I655" s="427" t="str">
        <f>IF(J655=0,"",MAX($I$616:I654)+1)</f>
        <v/>
      </c>
      <c r="J655" s="309">
        <f t="shared" si="110"/>
        <v>0</v>
      </c>
      <c r="AB655" s="195">
        <v>38</v>
      </c>
      <c r="AC655" s="427" t="str">
        <f>IF(AD655=0,"",MAX($AC$616:AC654)+1)</f>
        <v/>
      </c>
      <c r="AD655" s="309">
        <f t="shared" si="111"/>
        <v>0</v>
      </c>
    </row>
    <row r="656" spans="8:30" ht="14.1" customHeight="1">
      <c r="H656" s="195">
        <v>39</v>
      </c>
      <c r="I656" s="427" t="str">
        <f>IF(J656=0,"",MAX($I$616:I655)+1)</f>
        <v/>
      </c>
      <c r="J656" s="309">
        <f t="shared" si="110"/>
        <v>0</v>
      </c>
      <c r="AB656" s="195">
        <v>39</v>
      </c>
      <c r="AC656" s="427" t="str">
        <f>IF(AD656=0,"",MAX($AC$616:AC655)+1)</f>
        <v/>
      </c>
      <c r="AD656" s="309">
        <f t="shared" si="111"/>
        <v>0</v>
      </c>
    </row>
    <row r="657" spans="8:30" ht="14.1" customHeight="1">
      <c r="H657" s="195">
        <v>40</v>
      </c>
      <c r="I657" s="427" t="str">
        <f>IF(J657=0,"",MAX($I$616:I656)+1)</f>
        <v/>
      </c>
      <c r="J657" s="309">
        <f t="shared" si="110"/>
        <v>0</v>
      </c>
      <c r="AB657" s="195">
        <v>40</v>
      </c>
      <c r="AC657" s="427" t="str">
        <f>IF(AD657=0,"",MAX($AC$616:AC656)+1)</f>
        <v/>
      </c>
      <c r="AD657" s="309">
        <f t="shared" si="111"/>
        <v>0</v>
      </c>
    </row>
    <row r="658" spans="8:30" ht="14.1" customHeight="1">
      <c r="H658" s="195">
        <v>41</v>
      </c>
      <c r="I658" s="427" t="str">
        <f>IF(J658=0,"",MAX($I$616:I657)+1)</f>
        <v/>
      </c>
      <c r="J658" s="309">
        <f t="shared" si="110"/>
        <v>0</v>
      </c>
      <c r="AB658" s="195">
        <v>41</v>
      </c>
      <c r="AC658" s="427" t="str">
        <f>IF(AD658=0,"",MAX($AC$616:AC657)+1)</f>
        <v/>
      </c>
      <c r="AD658" s="309">
        <f t="shared" si="111"/>
        <v>0</v>
      </c>
    </row>
    <row r="659" spans="8:30" ht="14.1" customHeight="1">
      <c r="H659" s="195">
        <v>42</v>
      </c>
      <c r="I659" s="427" t="str">
        <f>IF(J659=0,"",MAX($I$616:I658)+1)</f>
        <v/>
      </c>
      <c r="J659" s="309">
        <f t="shared" si="110"/>
        <v>0</v>
      </c>
      <c r="AB659" s="195">
        <v>42</v>
      </c>
      <c r="AC659" s="427" t="str">
        <f>IF(AD659=0,"",MAX($AC$616:AC658)+1)</f>
        <v/>
      </c>
      <c r="AD659" s="309">
        <f t="shared" si="111"/>
        <v>0</v>
      </c>
    </row>
    <row r="660" spans="8:30" ht="14.1" customHeight="1">
      <c r="H660" s="195">
        <v>43</v>
      </c>
      <c r="I660" s="427" t="str">
        <f>IF(J660=0,"",MAX($I$616:I659)+1)</f>
        <v/>
      </c>
      <c r="J660" s="309">
        <f t="shared" si="110"/>
        <v>0</v>
      </c>
      <c r="AB660" s="195">
        <v>43</v>
      </c>
      <c r="AC660" s="427" t="str">
        <f>IF(AD660=0,"",MAX($AC$616:AC659)+1)</f>
        <v/>
      </c>
      <c r="AD660" s="309">
        <f t="shared" si="111"/>
        <v>0</v>
      </c>
    </row>
    <row r="661" spans="8:30" ht="14.1" customHeight="1">
      <c r="H661" s="195">
        <v>44</v>
      </c>
      <c r="I661" s="427" t="str">
        <f>IF(J661=0,"",MAX($I$616:I660)+1)</f>
        <v/>
      </c>
      <c r="J661" s="309">
        <f t="shared" si="110"/>
        <v>0</v>
      </c>
      <c r="AB661" s="195">
        <v>44</v>
      </c>
      <c r="AC661" s="427" t="str">
        <f>IF(AD661=0,"",MAX($AC$616:AC660)+1)</f>
        <v/>
      </c>
      <c r="AD661" s="309">
        <f t="shared" si="111"/>
        <v>0</v>
      </c>
    </row>
    <row r="662" spans="8:30" ht="14.1" customHeight="1">
      <c r="H662" s="195">
        <v>45</v>
      </c>
      <c r="I662" s="427" t="str">
        <f>IF(J662=0,"",MAX($I$616:I661)+1)</f>
        <v/>
      </c>
      <c r="J662" s="309">
        <f t="shared" si="110"/>
        <v>0</v>
      </c>
      <c r="AB662" s="195">
        <v>45</v>
      </c>
      <c r="AC662" s="427" t="str">
        <f>IF(AD662=0,"",MAX($AC$616:AC661)+1)</f>
        <v/>
      </c>
      <c r="AD662" s="309">
        <f t="shared" si="111"/>
        <v>0</v>
      </c>
    </row>
    <row r="663" spans="8:30" ht="14.1" customHeight="1">
      <c r="H663" s="195">
        <v>46</v>
      </c>
      <c r="I663" s="427" t="str">
        <f>IF(J663=0,"",MAX($I$616:I662)+1)</f>
        <v/>
      </c>
      <c r="J663" s="309">
        <f t="shared" si="110"/>
        <v>0</v>
      </c>
      <c r="AB663" s="195">
        <v>46</v>
      </c>
      <c r="AC663" s="427" t="str">
        <f>IF(AD663=0,"",MAX($AC$616:AC662)+1)</f>
        <v/>
      </c>
      <c r="AD663" s="309">
        <f t="shared" si="111"/>
        <v>0</v>
      </c>
    </row>
    <row r="664" spans="8:30" ht="14.1" customHeight="1">
      <c r="H664" s="195">
        <v>47</v>
      </c>
      <c r="I664" s="427" t="str">
        <f>IF(J664=0,"",MAX($I$616:I663)+1)</f>
        <v/>
      </c>
      <c r="J664" s="309">
        <f t="shared" si="110"/>
        <v>0</v>
      </c>
      <c r="AB664" s="195">
        <v>47</v>
      </c>
      <c r="AC664" s="427" t="str">
        <f>IF(AD664=0,"",MAX($AC$616:AC663)+1)</f>
        <v/>
      </c>
      <c r="AD664" s="309">
        <f t="shared" si="111"/>
        <v>0</v>
      </c>
    </row>
    <row r="665" spans="8:30" ht="14.1" customHeight="1">
      <c r="H665" s="195">
        <v>48</v>
      </c>
      <c r="I665" s="427" t="str">
        <f>IF(J665=0,"",MAX($I$616:I664)+1)</f>
        <v/>
      </c>
      <c r="J665" s="309">
        <f t="shared" si="110"/>
        <v>0</v>
      </c>
      <c r="AB665" s="195">
        <v>48</v>
      </c>
      <c r="AC665" s="427" t="str">
        <f>IF(AD665=0,"",MAX($AC$616:AC664)+1)</f>
        <v/>
      </c>
      <c r="AD665" s="309">
        <f t="shared" si="111"/>
        <v>0</v>
      </c>
    </row>
    <row r="666" spans="8:30" ht="14.1" customHeight="1">
      <c r="H666" s="195">
        <v>49</v>
      </c>
      <c r="I666" s="427" t="str">
        <f>IF(J666=0,"",MAX($I$616:I665)+1)</f>
        <v/>
      </c>
      <c r="J666" s="309">
        <f t="shared" si="110"/>
        <v>0</v>
      </c>
      <c r="AB666" s="195">
        <v>49</v>
      </c>
      <c r="AC666" s="427" t="str">
        <f>IF(AD666=0,"",MAX($AC$616:AC665)+1)</f>
        <v/>
      </c>
      <c r="AD666" s="309">
        <f t="shared" si="111"/>
        <v>0</v>
      </c>
    </row>
    <row r="667" spans="8:30" ht="14.1" customHeight="1">
      <c r="H667" s="195">
        <v>50</v>
      </c>
      <c r="I667" s="427" t="str">
        <f>IF(J667=0,"",MAX($I$616:I666)+1)</f>
        <v/>
      </c>
      <c r="J667" s="309">
        <f t="shared" si="110"/>
        <v>0</v>
      </c>
      <c r="AB667" s="195">
        <v>50</v>
      </c>
      <c r="AC667" s="427" t="str">
        <f>IF(AD667=0,"",MAX($AC$616:AC666)+1)</f>
        <v/>
      </c>
      <c r="AD667" s="309">
        <f t="shared" si="111"/>
        <v>0</v>
      </c>
    </row>
    <row r="668" spans="8:30" ht="14.1" customHeight="1">
      <c r="H668" s="195">
        <v>51</v>
      </c>
      <c r="I668" s="427" t="str">
        <f>IF(J668=0,"",MAX($I$616:I667)+1)</f>
        <v/>
      </c>
      <c r="J668" s="309">
        <f t="shared" si="110"/>
        <v>0</v>
      </c>
      <c r="AB668" s="195">
        <v>51</v>
      </c>
      <c r="AC668" s="427" t="str">
        <f>IF(AD668=0,"",MAX($AC$616:AC667)+1)</f>
        <v/>
      </c>
      <c r="AD668" s="309">
        <f t="shared" si="111"/>
        <v>0</v>
      </c>
    </row>
    <row r="669" spans="8:30" ht="14.1" customHeight="1">
      <c r="H669" s="195">
        <v>52</v>
      </c>
      <c r="I669" s="427" t="str">
        <f>IF(J669=0,"",MAX($I$616:I668)+1)</f>
        <v/>
      </c>
      <c r="J669" s="309">
        <f t="shared" si="110"/>
        <v>0</v>
      </c>
      <c r="AB669" s="195">
        <v>52</v>
      </c>
      <c r="AC669" s="427" t="str">
        <f>IF(AD669=0,"",MAX($AC$616:AC668)+1)</f>
        <v/>
      </c>
      <c r="AD669" s="309">
        <f t="shared" si="111"/>
        <v>0</v>
      </c>
    </row>
    <row r="670" spans="8:30" ht="14.1" customHeight="1">
      <c r="H670" s="195">
        <v>53</v>
      </c>
      <c r="I670" s="427" t="str">
        <f>IF(J670=0,"",MAX($I$616:I669)+1)</f>
        <v/>
      </c>
      <c r="J670" s="309">
        <f t="shared" si="110"/>
        <v>0</v>
      </c>
      <c r="AB670" s="195">
        <v>53</v>
      </c>
      <c r="AC670" s="427" t="str">
        <f>IF(AD670=0,"",MAX($AC$616:AC669)+1)</f>
        <v/>
      </c>
      <c r="AD670" s="309">
        <f t="shared" si="111"/>
        <v>0</v>
      </c>
    </row>
    <row r="671" spans="8:30" ht="14.1" customHeight="1">
      <c r="H671" s="195">
        <v>54</v>
      </c>
      <c r="I671" s="427" t="str">
        <f>IF(J671=0,"",MAX($I$616:I670)+1)</f>
        <v/>
      </c>
      <c r="J671" s="309">
        <f t="shared" si="110"/>
        <v>0</v>
      </c>
      <c r="AB671" s="195">
        <v>54</v>
      </c>
      <c r="AC671" s="427" t="str">
        <f>IF(AD671=0,"",MAX($AC$616:AC670)+1)</f>
        <v/>
      </c>
      <c r="AD671" s="309">
        <f t="shared" si="111"/>
        <v>0</v>
      </c>
    </row>
    <row r="672" spans="8:30" ht="14.1" customHeight="1">
      <c r="H672" s="195">
        <v>55</v>
      </c>
      <c r="I672" s="427" t="str">
        <f>IF(J672=0,"",MAX($I$616:I671)+1)</f>
        <v/>
      </c>
      <c r="J672" s="309">
        <f t="shared" si="110"/>
        <v>0</v>
      </c>
      <c r="AB672" s="195">
        <v>55</v>
      </c>
      <c r="AC672" s="427" t="str">
        <f>IF(AD672=0,"",MAX($AC$616:AC671)+1)</f>
        <v/>
      </c>
      <c r="AD672" s="309">
        <f t="shared" si="111"/>
        <v>0</v>
      </c>
    </row>
    <row r="673" spans="2:30" ht="14.1" customHeight="1">
      <c r="H673" s="195">
        <v>56</v>
      </c>
      <c r="I673" s="427" t="str">
        <f>IF(J673=0,"",MAX($I$616:I672)+1)</f>
        <v/>
      </c>
      <c r="J673" s="309">
        <f t="shared" si="110"/>
        <v>0</v>
      </c>
      <c r="AB673" s="195">
        <v>56</v>
      </c>
      <c r="AC673" s="427" t="str">
        <f>IF(AD673=0,"",MAX($AC$616:AC672)+1)</f>
        <v/>
      </c>
      <c r="AD673" s="309">
        <f t="shared" si="111"/>
        <v>0</v>
      </c>
    </row>
    <row r="674" spans="2:30" ht="14.1" customHeight="1">
      <c r="H674" s="195">
        <v>57</v>
      </c>
      <c r="I674" s="427" t="str">
        <f>IF(J674=0,"",MAX($I$616:I673)+1)</f>
        <v/>
      </c>
      <c r="J674" s="309">
        <f t="shared" si="110"/>
        <v>0</v>
      </c>
      <c r="AB674" s="195">
        <v>57</v>
      </c>
      <c r="AC674" s="427" t="str">
        <f>IF(AD674=0,"",MAX($AC$616:AC673)+1)</f>
        <v/>
      </c>
      <c r="AD674" s="309">
        <f t="shared" si="111"/>
        <v>0</v>
      </c>
    </row>
    <row r="675" spans="2:30" ht="14.1" customHeight="1">
      <c r="H675" s="195">
        <v>58</v>
      </c>
      <c r="I675" s="427" t="str">
        <f>IF(J675=0,"",MAX($I$616:I674)+1)</f>
        <v/>
      </c>
      <c r="J675" s="309">
        <f t="shared" si="110"/>
        <v>0</v>
      </c>
      <c r="AB675" s="195">
        <v>58</v>
      </c>
      <c r="AC675" s="427" t="str">
        <f>IF(AD675=0,"",MAX($AC$616:AC674)+1)</f>
        <v/>
      </c>
      <c r="AD675" s="309">
        <f t="shared" si="111"/>
        <v>0</v>
      </c>
    </row>
    <row r="676" spans="2:30" ht="14.1" customHeight="1">
      <c r="H676" s="195">
        <v>59</v>
      </c>
      <c r="I676" s="427" t="str">
        <f>IF(J676=0,"",MAX($I$616:I675)+1)</f>
        <v/>
      </c>
      <c r="J676" s="309">
        <f t="shared" si="110"/>
        <v>0</v>
      </c>
      <c r="AB676" s="195">
        <v>59</v>
      </c>
      <c r="AC676" s="427" t="str">
        <f>IF(AD676=0,"",MAX($AC$616:AC675)+1)</f>
        <v/>
      </c>
      <c r="AD676" s="309">
        <f t="shared" si="111"/>
        <v>0</v>
      </c>
    </row>
    <row r="677" spans="2:30" ht="14.1" customHeight="1" thickBot="1">
      <c r="H677" s="430">
        <v>60</v>
      </c>
      <c r="I677" s="429" t="str">
        <f>IF(J677=0,"",MAX($I$616:I676)+1)</f>
        <v/>
      </c>
      <c r="J677" s="431">
        <f t="shared" si="110"/>
        <v>0</v>
      </c>
      <c r="AB677" s="430">
        <v>60</v>
      </c>
      <c r="AC677" s="429" t="str">
        <f>IF(AD677=0,"",MAX($AC$616:AC676)+1)</f>
        <v/>
      </c>
      <c r="AD677" s="431">
        <f t="shared" si="111"/>
        <v>0</v>
      </c>
    </row>
    <row r="679" spans="2:30" ht="14.1" customHeight="1">
      <c r="B679" s="349"/>
      <c r="C679" s="349"/>
      <c r="D679" s="349"/>
      <c r="E679" s="349"/>
      <c r="F679" s="349"/>
      <c r="G679" s="349"/>
      <c r="H679" s="349"/>
      <c r="V679" s="349"/>
      <c r="W679" s="349"/>
      <c r="X679" s="349"/>
      <c r="Y679" s="349"/>
      <c r="Z679" s="349"/>
      <c r="AA679" s="349"/>
      <c r="AB679" s="349"/>
    </row>
    <row r="680" spans="2:30" ht="14.1" customHeight="1">
      <c r="B680" s="349"/>
      <c r="C680" s="349"/>
      <c r="D680" s="349"/>
      <c r="E680" s="423"/>
      <c r="F680" s="423"/>
      <c r="G680" s="423"/>
      <c r="H680" s="423"/>
      <c r="V680" s="349"/>
      <c r="W680" s="349"/>
      <c r="X680" s="349"/>
      <c r="Y680" s="423"/>
      <c r="Z680" s="423"/>
      <c r="AA680" s="423"/>
      <c r="AB680" s="423"/>
    </row>
    <row r="681" spans="2:30" ht="14.1" customHeight="1">
      <c r="B681" s="349"/>
      <c r="C681" s="349"/>
      <c r="D681" s="349"/>
      <c r="E681" s="423"/>
      <c r="F681" s="423"/>
      <c r="G681" s="423"/>
      <c r="H681" s="423"/>
      <c r="V681" s="349"/>
      <c r="W681" s="349"/>
      <c r="X681" s="349"/>
      <c r="Y681" s="423"/>
      <c r="Z681" s="423"/>
      <c r="AA681" s="423"/>
      <c r="AB681" s="423"/>
    </row>
    <row r="682" spans="2:30" ht="14.1" customHeight="1">
      <c r="B682" s="349"/>
      <c r="C682" s="349"/>
      <c r="D682" s="349"/>
      <c r="E682" s="424"/>
      <c r="F682" s="425"/>
      <c r="G682" s="424"/>
      <c r="H682" s="426"/>
      <c r="V682" s="349"/>
      <c r="W682" s="349"/>
      <c r="X682" s="349"/>
      <c r="Y682" s="424"/>
      <c r="Z682" s="425"/>
      <c r="AA682" s="424"/>
      <c r="AB682" s="426"/>
    </row>
    <row r="683" spans="2:30" ht="14.1" customHeight="1">
      <c r="B683" s="349"/>
      <c r="C683" s="349"/>
      <c r="D683" s="349"/>
      <c r="E683" s="424"/>
      <c r="F683" s="425"/>
      <c r="G683" s="424"/>
      <c r="H683" s="426"/>
      <c r="V683" s="349"/>
      <c r="W683" s="349"/>
      <c r="X683" s="349"/>
      <c r="Y683" s="424"/>
      <c r="Z683" s="425"/>
      <c r="AA683" s="424"/>
      <c r="AB683" s="426"/>
    </row>
    <row r="684" spans="2:30" ht="14.1" customHeight="1">
      <c r="B684" s="349"/>
      <c r="C684" s="349"/>
      <c r="D684" s="349"/>
      <c r="E684" s="424"/>
      <c r="F684" s="425"/>
      <c r="G684" s="424"/>
      <c r="H684" s="426"/>
      <c r="V684" s="349"/>
      <c r="W684" s="349"/>
      <c r="X684" s="349"/>
      <c r="Y684" s="424"/>
      <c r="Z684" s="425"/>
      <c r="AA684" s="424"/>
      <c r="AB684" s="426"/>
    </row>
    <row r="685" spans="2:30" ht="14.1" customHeight="1">
      <c r="B685" s="349"/>
      <c r="C685" s="349"/>
      <c r="D685" s="349"/>
      <c r="E685" s="424"/>
      <c r="F685" s="425"/>
      <c r="G685" s="424"/>
      <c r="H685" s="425"/>
      <c r="V685" s="349"/>
      <c r="W685" s="349"/>
      <c r="X685" s="349"/>
      <c r="Y685" s="424"/>
      <c r="Z685" s="425"/>
      <c r="AA685" s="424"/>
      <c r="AB685" s="425"/>
    </row>
    <row r="686" spans="2:30" ht="14.1" customHeight="1">
      <c r="B686" s="349"/>
      <c r="C686" s="349"/>
      <c r="D686" s="349"/>
      <c r="E686" s="424"/>
      <c r="F686" s="425"/>
      <c r="G686" s="424"/>
      <c r="H686" s="425"/>
      <c r="V686" s="349"/>
      <c r="W686" s="349"/>
      <c r="X686" s="349"/>
      <c r="Y686" s="424"/>
      <c r="Z686" s="425"/>
      <c r="AA686" s="424"/>
      <c r="AB686" s="425"/>
    </row>
    <row r="687" spans="2:30" ht="14.1" customHeight="1">
      <c r="B687" s="349"/>
      <c r="C687" s="349"/>
      <c r="D687" s="349"/>
      <c r="E687" s="424"/>
      <c r="F687" s="426"/>
      <c r="G687" s="424"/>
      <c r="H687" s="425"/>
      <c r="V687" s="349"/>
      <c r="W687" s="349"/>
      <c r="X687" s="349"/>
      <c r="Y687" s="424"/>
      <c r="Z687" s="426"/>
      <c r="AA687" s="424"/>
      <c r="AB687" s="425"/>
    </row>
    <row r="688" spans="2:30" ht="14.1" customHeight="1">
      <c r="B688" s="349"/>
      <c r="C688" s="349"/>
      <c r="D688" s="349"/>
      <c r="E688" s="424"/>
      <c r="F688" s="426"/>
      <c r="G688" s="424"/>
      <c r="H688" s="425"/>
      <c r="V688" s="349"/>
      <c r="W688" s="349"/>
      <c r="X688" s="349"/>
      <c r="Y688" s="424"/>
      <c r="Z688" s="426"/>
      <c r="AA688" s="424"/>
      <c r="AB688" s="425"/>
    </row>
    <row r="689" spans="2:28" ht="14.1" customHeight="1">
      <c r="B689" s="349"/>
      <c r="C689" s="349"/>
      <c r="D689" s="349"/>
      <c r="E689" s="424"/>
      <c r="F689" s="426"/>
      <c r="G689" s="424"/>
      <c r="H689" s="425"/>
      <c r="V689" s="349"/>
      <c r="W689" s="349"/>
      <c r="X689" s="349"/>
      <c r="Y689" s="424"/>
      <c r="Z689" s="426"/>
      <c r="AA689" s="424"/>
      <c r="AB689" s="425"/>
    </row>
    <row r="690" spans="2:28" ht="14.1" customHeight="1">
      <c r="B690" s="349"/>
      <c r="C690" s="349"/>
      <c r="D690" s="349"/>
      <c r="E690" s="424"/>
      <c r="F690" s="426"/>
      <c r="G690" s="424"/>
      <c r="H690" s="425"/>
      <c r="V690" s="349"/>
      <c r="W690" s="349"/>
      <c r="X690" s="349"/>
      <c r="Y690" s="424"/>
      <c r="Z690" s="426"/>
      <c r="AA690" s="424"/>
      <c r="AB690" s="425"/>
    </row>
    <row r="691" spans="2:28" ht="14.1" customHeight="1">
      <c r="B691" s="349"/>
      <c r="C691" s="349"/>
      <c r="D691" s="349"/>
      <c r="E691" s="424"/>
      <c r="F691" s="426"/>
      <c r="G691" s="424"/>
      <c r="H691" s="425"/>
      <c r="V691" s="349"/>
      <c r="W691" s="349"/>
      <c r="X691" s="349"/>
      <c r="Y691" s="424"/>
      <c r="Z691" s="426"/>
      <c r="AA691" s="424"/>
      <c r="AB691" s="425"/>
    </row>
    <row r="692" spans="2:28" ht="14.1" customHeight="1">
      <c r="B692" s="349"/>
      <c r="C692" s="349"/>
      <c r="D692" s="349"/>
      <c r="E692" s="424"/>
      <c r="F692" s="426"/>
      <c r="G692" s="424"/>
      <c r="H692" s="425"/>
      <c r="V692" s="349"/>
      <c r="W692" s="349"/>
      <c r="X692" s="349"/>
      <c r="Y692" s="424"/>
      <c r="Z692" s="426"/>
      <c r="AA692" s="424"/>
      <c r="AB692" s="425"/>
    </row>
  </sheetData>
  <mergeCells count="325">
    <mergeCell ref="H616:H617"/>
    <mergeCell ref="I616:J616"/>
    <mergeCell ref="AB616:AB617"/>
    <mergeCell ref="AC616:AD616"/>
    <mergeCell ref="I617:J617"/>
    <mergeCell ref="AC617:AD617"/>
    <mergeCell ref="D424:D425"/>
    <mergeCell ref="H424:H425"/>
    <mergeCell ref="X424:X425"/>
    <mergeCell ref="AB424:AB425"/>
    <mergeCell ref="D488:D489"/>
    <mergeCell ref="H488:H489"/>
    <mergeCell ref="X488:X489"/>
    <mergeCell ref="AB488:AB489"/>
    <mergeCell ref="D552:D553"/>
    <mergeCell ref="H552:H553"/>
    <mergeCell ref="X552:X553"/>
    <mergeCell ref="AB552:AB553"/>
    <mergeCell ref="D334:D335"/>
    <mergeCell ref="E334:F334"/>
    <mergeCell ref="G334:H334"/>
    <mergeCell ref="I334:J334"/>
    <mergeCell ref="X334:X335"/>
    <mergeCell ref="Y334:Z334"/>
    <mergeCell ref="AA334:AB334"/>
    <mergeCell ref="AC334:AD334"/>
    <mergeCell ref="D378:D380"/>
    <mergeCell ref="E378:H378"/>
    <mergeCell ref="I378:J378"/>
    <mergeCell ref="X378:X380"/>
    <mergeCell ref="Y378:AB378"/>
    <mergeCell ref="AC378:AD378"/>
    <mergeCell ref="E379:F380"/>
    <mergeCell ref="G379:H380"/>
    <mergeCell ref="I379:J380"/>
    <mergeCell ref="Y379:Z380"/>
    <mergeCell ref="AA379:AB380"/>
    <mergeCell ref="AC379:AD380"/>
    <mergeCell ref="D246:D247"/>
    <mergeCell ref="E246:F246"/>
    <mergeCell ref="G246:H246"/>
    <mergeCell ref="I246:J246"/>
    <mergeCell ref="X246:X247"/>
    <mergeCell ref="Y246:Z246"/>
    <mergeCell ref="AA246:AB246"/>
    <mergeCell ref="AC246:AD246"/>
    <mergeCell ref="D290:D291"/>
    <mergeCell ref="E290:F290"/>
    <mergeCell ref="G290:H290"/>
    <mergeCell ref="I290:J290"/>
    <mergeCell ref="X290:X291"/>
    <mergeCell ref="Y290:Z290"/>
    <mergeCell ref="AA290:AB290"/>
    <mergeCell ref="AC290:AD290"/>
    <mergeCell ref="D158:D159"/>
    <mergeCell ref="E158:F158"/>
    <mergeCell ref="G158:H158"/>
    <mergeCell ref="I158:J158"/>
    <mergeCell ref="X158:X159"/>
    <mergeCell ref="Y158:Z158"/>
    <mergeCell ref="AA158:AB158"/>
    <mergeCell ref="AC158:AD158"/>
    <mergeCell ref="D202:D203"/>
    <mergeCell ref="E202:F202"/>
    <mergeCell ref="G202:H202"/>
    <mergeCell ref="I202:J202"/>
    <mergeCell ref="X202:X203"/>
    <mergeCell ref="Y202:Z202"/>
    <mergeCell ref="AA202:AB202"/>
    <mergeCell ref="AC202:AD202"/>
    <mergeCell ref="AC70:AD70"/>
    <mergeCell ref="D114:D115"/>
    <mergeCell ref="E114:F114"/>
    <mergeCell ref="G114:H114"/>
    <mergeCell ref="I114:J114"/>
    <mergeCell ref="X114:X115"/>
    <mergeCell ref="Y114:Z114"/>
    <mergeCell ref="AA114:AB114"/>
    <mergeCell ref="AC114:AD114"/>
    <mergeCell ref="D59:D61"/>
    <mergeCell ref="G59:G61"/>
    <mergeCell ref="X59:X61"/>
    <mergeCell ref="AA59:AA61"/>
    <mergeCell ref="D63:D65"/>
    <mergeCell ref="G63:G65"/>
    <mergeCell ref="X63:X65"/>
    <mergeCell ref="AA63:AA65"/>
    <mergeCell ref="D70:D71"/>
    <mergeCell ref="E70:F70"/>
    <mergeCell ref="G70:H70"/>
    <mergeCell ref="I70:J70"/>
    <mergeCell ref="X70:X71"/>
    <mergeCell ref="Y70:Z70"/>
    <mergeCell ref="AA70:AB70"/>
    <mergeCell ref="D47:D49"/>
    <mergeCell ref="G47:G49"/>
    <mergeCell ref="X47:X49"/>
    <mergeCell ref="AA47:AA49"/>
    <mergeCell ref="D51:D53"/>
    <mergeCell ref="G51:G53"/>
    <mergeCell ref="X51:X53"/>
    <mergeCell ref="AA51:AA53"/>
    <mergeCell ref="D55:D57"/>
    <mergeCell ref="G55:G57"/>
    <mergeCell ref="X55:X57"/>
    <mergeCell ref="AA55:AA57"/>
    <mergeCell ref="C38:D38"/>
    <mergeCell ref="E38:G38"/>
    <mergeCell ref="H38:J38"/>
    <mergeCell ref="W38:X38"/>
    <mergeCell ref="Y38:AA38"/>
    <mergeCell ref="AB38:AD38"/>
    <mergeCell ref="O39:R39"/>
    <mergeCell ref="AI39:AL39"/>
    <mergeCell ref="D43:D45"/>
    <mergeCell ref="G43:G45"/>
    <mergeCell ref="X43:X45"/>
    <mergeCell ref="AA43:AA45"/>
    <mergeCell ref="C36:D37"/>
    <mergeCell ref="E36:G36"/>
    <mergeCell ref="H36:J36"/>
    <mergeCell ref="W36:X37"/>
    <mergeCell ref="Y36:AA36"/>
    <mergeCell ref="AB36:AD36"/>
    <mergeCell ref="E37:G37"/>
    <mergeCell ref="H37:J37"/>
    <mergeCell ref="Y37:AA37"/>
    <mergeCell ref="AB37:AD37"/>
    <mergeCell ref="N34:O34"/>
    <mergeCell ref="Q34:R34"/>
    <mergeCell ref="AI32:AL32"/>
    <mergeCell ref="C33:D33"/>
    <mergeCell ref="E33:G33"/>
    <mergeCell ref="H33:J33"/>
    <mergeCell ref="W33:X33"/>
    <mergeCell ref="Y33:AA33"/>
    <mergeCell ref="AB33:AD33"/>
    <mergeCell ref="C34:D35"/>
    <mergeCell ref="E34:G34"/>
    <mergeCell ref="H34:J34"/>
    <mergeCell ref="W34:X35"/>
    <mergeCell ref="Y34:AA34"/>
    <mergeCell ref="AB34:AD34"/>
    <mergeCell ref="AH34:AI34"/>
    <mergeCell ref="AK34:AL34"/>
    <mergeCell ref="E35:G35"/>
    <mergeCell ref="H35:J35"/>
    <mergeCell ref="Y35:AA35"/>
    <mergeCell ref="AB35:AD35"/>
    <mergeCell ref="O32:R32"/>
    <mergeCell ref="C30:D30"/>
    <mergeCell ref="E30:G30"/>
    <mergeCell ref="H30:J30"/>
    <mergeCell ref="W30:X30"/>
    <mergeCell ref="Y30:AA30"/>
    <mergeCell ref="AB30:AD30"/>
    <mergeCell ref="C31:D31"/>
    <mergeCell ref="W31:X31"/>
    <mergeCell ref="C32:D32"/>
    <mergeCell ref="W32:X32"/>
    <mergeCell ref="C28:D28"/>
    <mergeCell ref="E28:G28"/>
    <mergeCell ref="H28:J28"/>
    <mergeCell ref="W28:X28"/>
    <mergeCell ref="Y28:AA28"/>
    <mergeCell ref="AB28:AD28"/>
    <mergeCell ref="C29:D29"/>
    <mergeCell ref="E29:G29"/>
    <mergeCell ref="H29:J29"/>
    <mergeCell ref="W29:X29"/>
    <mergeCell ref="Y29:AA29"/>
    <mergeCell ref="AB29:AD29"/>
    <mergeCell ref="C27:D27"/>
    <mergeCell ref="E27:G27"/>
    <mergeCell ref="H27:J27"/>
    <mergeCell ref="W27:X27"/>
    <mergeCell ref="Y27:AA27"/>
    <mergeCell ref="AB27:AD27"/>
    <mergeCell ref="C24:D25"/>
    <mergeCell ref="E24:G24"/>
    <mergeCell ref="H24:J24"/>
    <mergeCell ref="W24:X25"/>
    <mergeCell ref="Y24:AA24"/>
    <mergeCell ref="AB24:AD24"/>
    <mergeCell ref="E25:G25"/>
    <mergeCell ref="H25:J25"/>
    <mergeCell ref="N25:O25"/>
    <mergeCell ref="Q25:R25"/>
    <mergeCell ref="Y25:AA25"/>
    <mergeCell ref="AB25:AD25"/>
    <mergeCell ref="C26:D26"/>
    <mergeCell ref="E26:G26"/>
    <mergeCell ref="H26:J26"/>
    <mergeCell ref="W26:X26"/>
    <mergeCell ref="Y26:AA26"/>
    <mergeCell ref="AB26:AD26"/>
    <mergeCell ref="W22:X23"/>
    <mergeCell ref="Y22:AA22"/>
    <mergeCell ref="AB22:AD22"/>
    <mergeCell ref="AK22:AL22"/>
    <mergeCell ref="E23:G23"/>
    <mergeCell ref="H23:J23"/>
    <mergeCell ref="Y23:AA23"/>
    <mergeCell ref="AB23:AD23"/>
    <mergeCell ref="AH25:AI25"/>
    <mergeCell ref="AK25:AL25"/>
    <mergeCell ref="AH22:AI22"/>
    <mergeCell ref="N22:O22"/>
    <mergeCell ref="Q22:R22"/>
    <mergeCell ref="C21:D21"/>
    <mergeCell ref="E21:G21"/>
    <mergeCell ref="H21:J21"/>
    <mergeCell ref="H18:J18"/>
    <mergeCell ref="W18:X18"/>
    <mergeCell ref="Y18:AA18"/>
    <mergeCell ref="AB18:AD18"/>
    <mergeCell ref="C19:D19"/>
    <mergeCell ref="W19:X19"/>
    <mergeCell ref="C20:D20"/>
    <mergeCell ref="W20:X20"/>
    <mergeCell ref="N21:O21"/>
    <mergeCell ref="Q21:R21"/>
    <mergeCell ref="AK21:AL21"/>
    <mergeCell ref="C22:D23"/>
    <mergeCell ref="E22:G22"/>
    <mergeCell ref="H22:J22"/>
    <mergeCell ref="C16:D16"/>
    <mergeCell ref="E16:G16"/>
    <mergeCell ref="H16:J16"/>
    <mergeCell ref="W16:X16"/>
    <mergeCell ref="Y16:AA16"/>
    <mergeCell ref="AB16:AD16"/>
    <mergeCell ref="C17:D17"/>
    <mergeCell ref="E17:G17"/>
    <mergeCell ref="H17:J17"/>
    <mergeCell ref="W17:X17"/>
    <mergeCell ref="Y17:AA17"/>
    <mergeCell ref="AB17:AD17"/>
    <mergeCell ref="N20:O20"/>
    <mergeCell ref="Q20:R20"/>
    <mergeCell ref="W21:X21"/>
    <mergeCell ref="Y21:AA21"/>
    <mergeCell ref="AB21:AD21"/>
    <mergeCell ref="AH21:AI21"/>
    <mergeCell ref="C18:D18"/>
    <mergeCell ref="E18:G18"/>
    <mergeCell ref="C14:D14"/>
    <mergeCell ref="E14:G14"/>
    <mergeCell ref="H14:J14"/>
    <mergeCell ref="W14:X14"/>
    <mergeCell ref="Y14:AA14"/>
    <mergeCell ref="AB14:AD14"/>
    <mergeCell ref="C15:D15"/>
    <mergeCell ref="E15:G15"/>
    <mergeCell ref="H15:J15"/>
    <mergeCell ref="W15:X15"/>
    <mergeCell ref="Y15:AA15"/>
    <mergeCell ref="AB15:AD15"/>
    <mergeCell ref="AH10:AI10"/>
    <mergeCell ref="AK10:AL10"/>
    <mergeCell ref="E11:G11"/>
    <mergeCell ref="H11:J11"/>
    <mergeCell ref="Y11:AA11"/>
    <mergeCell ref="AB11:AD11"/>
    <mergeCell ref="C12:D13"/>
    <mergeCell ref="E12:G12"/>
    <mergeCell ref="H12:J12"/>
    <mergeCell ref="W12:X13"/>
    <mergeCell ref="Y12:AA12"/>
    <mergeCell ref="AB12:AD12"/>
    <mergeCell ref="E13:G13"/>
    <mergeCell ref="H13:J13"/>
    <mergeCell ref="Y13:AA13"/>
    <mergeCell ref="AB13:AD13"/>
    <mergeCell ref="C9:D9"/>
    <mergeCell ref="E9:G9"/>
    <mergeCell ref="H9:J9"/>
    <mergeCell ref="W9:X9"/>
    <mergeCell ref="Y9:AA9"/>
    <mergeCell ref="AB9:AD9"/>
    <mergeCell ref="C10:D11"/>
    <mergeCell ref="E10:G10"/>
    <mergeCell ref="H10:J10"/>
    <mergeCell ref="N10:O10"/>
    <mergeCell ref="Q10:R10"/>
    <mergeCell ref="W10:X11"/>
    <mergeCell ref="Y10:AA10"/>
    <mergeCell ref="AB10:AD10"/>
    <mergeCell ref="C6:D6"/>
    <mergeCell ref="E6:G6"/>
    <mergeCell ref="H6:J6"/>
    <mergeCell ref="W6:X6"/>
    <mergeCell ref="Y6:AA6"/>
    <mergeCell ref="AB6:AD6"/>
    <mergeCell ref="C7:D7"/>
    <mergeCell ref="W7:X7"/>
    <mergeCell ref="C8:D8"/>
    <mergeCell ref="W8:X8"/>
    <mergeCell ref="C4:D4"/>
    <mergeCell ref="E4:G4"/>
    <mergeCell ref="H4:J4"/>
    <mergeCell ref="W4:X4"/>
    <mergeCell ref="Y4:AA4"/>
    <mergeCell ref="AB4:AD4"/>
    <mergeCell ref="C5:D5"/>
    <mergeCell ref="E5:G5"/>
    <mergeCell ref="H5:J5"/>
    <mergeCell ref="W5:X5"/>
    <mergeCell ref="Y5:AA5"/>
    <mergeCell ref="AB5:AD5"/>
    <mergeCell ref="L1:N1"/>
    <mergeCell ref="O1:S1"/>
    <mergeCell ref="U1:AE1"/>
    <mergeCell ref="AF1:AH1"/>
    <mergeCell ref="AI1:AM1"/>
    <mergeCell ref="C3:D3"/>
    <mergeCell ref="E3:G3"/>
    <mergeCell ref="H3:J3"/>
    <mergeCell ref="N3:O3"/>
    <mergeCell ref="Q3:R3"/>
    <mergeCell ref="W3:X3"/>
    <mergeCell ref="Y3:AA3"/>
    <mergeCell ref="AB3:AD3"/>
    <mergeCell ref="AH3:AI3"/>
    <mergeCell ref="AK3:AL3"/>
  </mergeCells>
  <phoneticPr fontId="2"/>
  <dataValidations count="5">
    <dataValidation type="list" allowBlank="1" showInputMessage="1" showErrorMessage="1" sqref="Y24:AD24 Y12:AD12 E36:J36 E24:J24 E12:J12 Y36:AD36">
      <formula1>"発生土（再使用）"</formula1>
    </dataValidation>
    <dataValidation type="list" allowBlank="1" showInputMessage="1" showErrorMessage="1" sqref="H17 Y5:AD5 Y17 AB17 E29:H29 E5:J5 E17 Y29:AB29">
      <formula1>"車 道,歩 道"</formula1>
    </dataValidation>
    <dataValidation type="list" allowBlank="1" showInputMessage="1" showErrorMessage="1" sqref="H18 Y6:AD6 Y18 AB18 E30:H30 E6:J6 E18 Y30:AB30">
      <formula1>"昼間施工,夜間施工"</formula1>
    </dataValidation>
    <dataValidation type="list" allowBlank="1" showInputMessage="1" showErrorMessage="1" sqref="E10:J10 Y22:AD22 Y10:AD10 E34:J34 E22:J22 Y34:AD34">
      <formula1>"As,Co,As+Co"</formula1>
    </dataValidation>
    <dataValidation type="list" allowBlank="1" showInputMessage="1" showErrorMessage="1" sqref="Q22">
      <formula1>"As（車道）＋As（歩道）,As（車道）＋Co,As（歩道）＋Co,全種"</formula1>
    </dataValidation>
  </dataValidations>
  <printOptions horizontalCentered="1"/>
  <pageMargins left="0.39370078740157483" right="0.39370078740157483" top="0.78740157480314965" bottom="0.39370078740157483" header="0.51181102362204722" footer="0.51181102362204722"/>
  <pageSetup paperSize="9" scale="92" orientation="landscape" r:id="rId1"/>
  <headerFooter alignWithMargins="0"/>
  <colBreaks count="1" manualBreakCount="1">
    <brk id="20" max="38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AD56"/>
  <sheetViews>
    <sheetView showGridLines="0" showZeros="0" view="pageBreakPreview" zoomScaleNormal="70" zoomScaleSheetLayoutView="100" workbookViewId="0">
      <selection activeCell="R13" sqref="R13:T13"/>
    </sheetView>
  </sheetViews>
  <sheetFormatPr defaultColWidth="9" defaultRowHeight="11.1" customHeight="1"/>
  <cols>
    <col min="1" max="3" width="2.109375" style="2" customWidth="1"/>
    <col min="4" max="4" width="8.6640625" style="2" customWidth="1"/>
    <col min="5" max="5" width="2.6640625" style="2" customWidth="1"/>
    <col min="6" max="6" width="8.6640625" style="2" customWidth="1"/>
    <col min="7" max="7" width="6.109375" style="2" customWidth="1"/>
    <col min="8" max="8" width="8.6640625" style="2" customWidth="1"/>
    <col min="9" max="11" width="2.6640625" style="2" customWidth="1"/>
    <col min="12" max="12" width="12.6640625" style="3" customWidth="1"/>
    <col min="13" max="14" width="2.109375" style="3" customWidth="1"/>
    <col min="15" max="15" width="6.6640625" style="3" customWidth="1"/>
    <col min="16" max="18" width="2.109375" style="3" customWidth="1"/>
    <col min="19" max="19" width="6.6640625" style="31" customWidth="1"/>
    <col min="20" max="22" width="2.109375" style="3" customWidth="1"/>
    <col min="23" max="23" width="6.6640625" style="31" customWidth="1"/>
    <col min="24" max="26" width="2.109375" style="3" customWidth="1"/>
    <col min="27" max="27" width="6.6640625" style="31" customWidth="1"/>
    <col min="28" max="29" width="2.109375" style="3" customWidth="1"/>
    <col min="30" max="30" width="8.6640625" style="31" customWidth="1"/>
    <col min="31" max="31" width="2.6640625" style="2" customWidth="1"/>
    <col min="32" max="16384" width="9" style="2"/>
  </cols>
  <sheetData>
    <row r="1" spans="1:30" ht="25.2" customHeight="1">
      <c r="A1" s="1" t="s">
        <v>565</v>
      </c>
      <c r="L1" s="31"/>
      <c r="M1" s="2"/>
      <c r="O1" s="2249" t="s">
        <v>157</v>
      </c>
      <c r="P1" s="2249"/>
      <c r="Q1" s="2249"/>
      <c r="R1" s="2249"/>
      <c r="S1" s="2249"/>
      <c r="T1" s="2191" t="str">
        <f>表紙!C2</f>
        <v>東白川特2高層配水池揚水管取替工事</v>
      </c>
      <c r="U1" s="2191"/>
      <c r="V1" s="2191"/>
      <c r="W1" s="2191"/>
      <c r="X1" s="2191"/>
      <c r="Y1" s="2191"/>
      <c r="Z1" s="2191"/>
      <c r="AA1" s="2191"/>
      <c r="AB1" s="2191"/>
      <c r="AC1" s="2191"/>
      <c r="AD1" s="2191"/>
    </row>
    <row r="2" spans="1:30" ht="11.1" customHeight="1">
      <c r="A2" s="1"/>
      <c r="B2" s="2" t="s">
        <v>235</v>
      </c>
      <c r="L2" s="31"/>
      <c r="M2" s="2"/>
      <c r="O2" s="149"/>
      <c r="P2" s="149"/>
      <c r="Q2" s="149"/>
      <c r="R2" s="149"/>
      <c r="S2" s="14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359"/>
    </row>
    <row r="3" spans="1:30" ht="11.1" customHeight="1" thickBot="1">
      <c r="C3" s="2" t="s">
        <v>236</v>
      </c>
      <c r="J3" s="2" t="s">
        <v>459</v>
      </c>
      <c r="U3" s="2250" t="s">
        <v>148</v>
      </c>
      <c r="V3" s="2250"/>
      <c r="W3" s="360" t="s">
        <v>438</v>
      </c>
      <c r="X3" s="40" t="s">
        <v>149</v>
      </c>
      <c r="Y3" s="40"/>
    </row>
    <row r="4" spans="1:30" ht="11.1" customHeight="1">
      <c r="D4" s="2251" t="s">
        <v>238</v>
      </c>
      <c r="E4" s="2178"/>
      <c r="F4" s="35" t="s">
        <v>1</v>
      </c>
      <c r="G4" s="35" t="s">
        <v>237</v>
      </c>
      <c r="H4" s="44"/>
      <c r="M4" s="4"/>
      <c r="O4" s="31" t="s">
        <v>265</v>
      </c>
    </row>
    <row r="5" spans="1:30" ht="11.1" customHeight="1">
      <c r="D5" s="183"/>
      <c r="E5" s="2252" t="s">
        <v>8</v>
      </c>
      <c r="F5" s="59"/>
      <c r="G5" s="144"/>
      <c r="H5" s="138">
        <f t="shared" ref="H5:H15" si="0">ROUND(F5*G5,2)</f>
        <v>0</v>
      </c>
      <c r="L5" s="3" t="s">
        <v>137</v>
      </c>
      <c r="M5" s="4"/>
      <c r="N5" s="3" t="s">
        <v>23</v>
      </c>
      <c r="O5" s="36">
        <f>IF($W$3="仮置無し",0,$H$17)</f>
        <v>0</v>
      </c>
      <c r="P5" s="3" t="s">
        <v>24</v>
      </c>
      <c r="S5" s="36"/>
      <c r="AC5" s="3" t="s">
        <v>121</v>
      </c>
      <c r="AD5" s="39">
        <f>O5</f>
        <v>0</v>
      </c>
    </row>
    <row r="6" spans="1:30" ht="11.1" customHeight="1">
      <c r="D6" s="379"/>
      <c r="E6" s="2253"/>
      <c r="F6" s="380"/>
      <c r="G6" s="381"/>
      <c r="H6" s="139">
        <f t="shared" si="0"/>
        <v>0</v>
      </c>
      <c r="M6" s="4"/>
      <c r="O6" s="31" t="s">
        <v>266</v>
      </c>
    </row>
    <row r="7" spans="1:30" ht="11.1" customHeight="1">
      <c r="D7" s="379"/>
      <c r="E7" s="2253"/>
      <c r="F7" s="380"/>
      <c r="G7" s="381"/>
      <c r="H7" s="139">
        <f t="shared" si="0"/>
        <v>0</v>
      </c>
      <c r="L7" s="3" t="s">
        <v>140</v>
      </c>
      <c r="M7" s="4"/>
      <c r="N7" s="3" t="s">
        <v>23</v>
      </c>
      <c r="O7" s="36">
        <f>IF($W$3="仮置無し",0,$H$30)</f>
        <v>0</v>
      </c>
      <c r="P7" s="3" t="s">
        <v>24</v>
      </c>
      <c r="S7" s="36"/>
      <c r="AC7" s="3" t="s">
        <v>121</v>
      </c>
      <c r="AD7" s="39">
        <f>O7</f>
        <v>0</v>
      </c>
    </row>
    <row r="8" spans="1:30" ht="11.1" customHeight="1">
      <c r="D8" s="379"/>
      <c r="E8" s="2253"/>
      <c r="F8" s="380"/>
      <c r="G8" s="381"/>
      <c r="H8" s="139">
        <f t="shared" si="0"/>
        <v>0</v>
      </c>
      <c r="M8" s="4"/>
      <c r="O8" s="31" t="s">
        <v>267</v>
      </c>
    </row>
    <row r="9" spans="1:30" ht="11.1" customHeight="1">
      <c r="D9" s="379"/>
      <c r="E9" s="2253"/>
      <c r="F9" s="380"/>
      <c r="G9" s="381"/>
      <c r="H9" s="139">
        <f t="shared" si="0"/>
        <v>0</v>
      </c>
      <c r="L9" s="3" t="s">
        <v>83</v>
      </c>
      <c r="M9" s="4"/>
      <c r="N9" s="3" t="s">
        <v>23</v>
      </c>
      <c r="O9" s="36">
        <f>IF($W$3="仮置無し",0,$H$43)</f>
        <v>0</v>
      </c>
      <c r="P9" s="3" t="s">
        <v>24</v>
      </c>
      <c r="S9" s="36"/>
      <c r="AC9" s="3" t="s">
        <v>121</v>
      </c>
      <c r="AD9" s="39">
        <f>O9</f>
        <v>0</v>
      </c>
    </row>
    <row r="10" spans="1:30" ht="11.1" customHeight="1">
      <c r="D10" s="379"/>
      <c r="E10" s="2253"/>
      <c r="F10" s="380"/>
      <c r="G10" s="381"/>
      <c r="H10" s="139">
        <f t="shared" si="0"/>
        <v>0</v>
      </c>
    </row>
    <row r="11" spans="1:30" ht="11.1" customHeight="1">
      <c r="D11" s="379"/>
      <c r="E11" s="2253"/>
      <c r="F11" s="380"/>
      <c r="G11" s="381"/>
      <c r="H11" s="139">
        <f t="shared" si="0"/>
        <v>0</v>
      </c>
      <c r="J11" s="2" t="s">
        <v>460</v>
      </c>
    </row>
    <row r="12" spans="1:30" ht="11.1" customHeight="1">
      <c r="D12" s="379"/>
      <c r="E12" s="2253"/>
      <c r="F12" s="380"/>
      <c r="G12" s="381"/>
      <c r="H12" s="139">
        <f t="shared" si="0"/>
        <v>0</v>
      </c>
      <c r="K12" s="2" t="s">
        <v>375</v>
      </c>
      <c r="O12" s="31" t="s">
        <v>376</v>
      </c>
      <c r="AD12" s="31" t="s">
        <v>27</v>
      </c>
    </row>
    <row r="13" spans="1:30" ht="11.1" customHeight="1">
      <c r="D13" s="184"/>
      <c r="E13" s="2253"/>
      <c r="F13" s="61"/>
      <c r="G13" s="145"/>
      <c r="H13" s="139">
        <f t="shared" si="0"/>
        <v>0</v>
      </c>
      <c r="L13" s="3" t="s">
        <v>377</v>
      </c>
      <c r="N13" s="3" t="s">
        <v>23</v>
      </c>
      <c r="O13" s="317">
        <f>SUM('試掘（舗75'!AA7,'試掘（舗75'!AD7,'試掘（舗75'!AA19,'試掘（舗75'!AD19,'試掘（舗75'!AA31,'試掘（舗75'!AD31,'試掘（舗75'!G7,'試掘（舗75'!J7,'試掘（舗75'!G19,'試掘（舗75'!J19,'試掘（舗75'!G31,'試掘（舗75'!J31)</f>
        <v>0</v>
      </c>
      <c r="P13" s="3" t="s">
        <v>24</v>
      </c>
      <c r="Q13" s="3" t="s">
        <v>248</v>
      </c>
      <c r="R13" s="2255">
        <f>ROUND(0.8*1*1.2,2)</f>
        <v>0.96</v>
      </c>
      <c r="S13" s="2255"/>
      <c r="T13" s="2255"/>
      <c r="W13" s="36"/>
      <c r="AC13" s="3" t="s">
        <v>121</v>
      </c>
      <c r="AD13" s="39">
        <f>ROUND(O13*R13,2)</f>
        <v>0</v>
      </c>
    </row>
    <row r="14" spans="1:30" ht="11.1" customHeight="1">
      <c r="D14" s="184"/>
      <c r="E14" s="2253"/>
      <c r="F14" s="61"/>
      <c r="G14" s="145"/>
      <c r="H14" s="139">
        <f t="shared" si="0"/>
        <v>0</v>
      </c>
      <c r="K14" s="2" t="s">
        <v>378</v>
      </c>
      <c r="O14" s="31" t="s">
        <v>27</v>
      </c>
      <c r="S14" s="31" t="s">
        <v>265</v>
      </c>
      <c r="W14" s="31" t="s">
        <v>266</v>
      </c>
      <c r="AA14" s="31" t="s">
        <v>267</v>
      </c>
      <c r="AD14" s="31" t="s">
        <v>118</v>
      </c>
    </row>
    <row r="15" spans="1:30" ht="11.1" customHeight="1">
      <c r="D15" s="184"/>
      <c r="E15" s="2253"/>
      <c r="F15" s="61"/>
      <c r="G15" s="145"/>
      <c r="H15" s="139">
        <f t="shared" si="0"/>
        <v>0</v>
      </c>
      <c r="L15" s="3" t="s">
        <v>379</v>
      </c>
      <c r="N15" s="3" t="s">
        <v>23</v>
      </c>
      <c r="O15" s="36">
        <f>$AD$13</f>
        <v>0</v>
      </c>
      <c r="P15" s="3" t="s">
        <v>24</v>
      </c>
      <c r="Q15" s="3" t="s">
        <v>25</v>
      </c>
      <c r="R15" s="3" t="s">
        <v>23</v>
      </c>
      <c r="S15" s="36">
        <f>$H$17</f>
        <v>0</v>
      </c>
      <c r="T15" s="3" t="s">
        <v>24</v>
      </c>
      <c r="U15" s="3" t="s">
        <v>25</v>
      </c>
      <c r="V15" s="3" t="s">
        <v>23</v>
      </c>
      <c r="W15" s="36">
        <f>$H$30</f>
        <v>0</v>
      </c>
      <c r="X15" s="3" t="s">
        <v>24</v>
      </c>
      <c r="Y15" s="3" t="s">
        <v>25</v>
      </c>
      <c r="Z15" s="3" t="s">
        <v>23</v>
      </c>
      <c r="AA15" s="36">
        <f>$H$43</f>
        <v>0</v>
      </c>
      <c r="AB15" s="3" t="s">
        <v>24</v>
      </c>
      <c r="AC15" s="3" t="s">
        <v>121</v>
      </c>
      <c r="AD15" s="39">
        <f>O15-S15-W15-AA15</f>
        <v>0</v>
      </c>
    </row>
    <row r="16" spans="1:30" ht="11.1" customHeight="1">
      <c r="D16" s="185"/>
      <c r="E16" s="2254"/>
      <c r="F16" s="137"/>
      <c r="G16" s="146"/>
      <c r="H16" s="140">
        <f>ROUND(F16*G16,2)</f>
        <v>0</v>
      </c>
      <c r="K16" s="2" t="s">
        <v>19</v>
      </c>
      <c r="O16" s="31" t="s">
        <v>118</v>
      </c>
    </row>
    <row r="17" spans="4:30" ht="11.1" customHeight="1">
      <c r="D17" s="2260" t="s">
        <v>239</v>
      </c>
      <c r="E17" s="2261"/>
      <c r="F17" s="2261"/>
      <c r="G17" s="2261"/>
      <c r="H17" s="72">
        <f>SUM(H5:H16)</f>
        <v>0</v>
      </c>
      <c r="L17" s="3" t="s">
        <v>18</v>
      </c>
      <c r="N17" s="3" t="s">
        <v>23</v>
      </c>
      <c r="O17" s="36">
        <f>$AD$15</f>
        <v>0</v>
      </c>
      <c r="P17" s="3" t="s">
        <v>24</v>
      </c>
      <c r="AC17" s="3" t="s">
        <v>121</v>
      </c>
      <c r="AD17" s="39">
        <f>O17</f>
        <v>0</v>
      </c>
    </row>
    <row r="18" spans="4:30" ht="11.1" customHeight="1">
      <c r="D18" s="183"/>
      <c r="E18" s="2252" t="s">
        <v>9</v>
      </c>
      <c r="F18" s="59"/>
      <c r="G18" s="144"/>
      <c r="H18" s="138">
        <f t="shared" ref="H18:H28" si="1">ROUND(F18*G18,2)</f>
        <v>0</v>
      </c>
      <c r="K18" s="2" t="s">
        <v>380</v>
      </c>
      <c r="O18" s="31" t="s">
        <v>27</v>
      </c>
      <c r="S18" s="31" t="s">
        <v>271</v>
      </c>
      <c r="W18" s="31" t="s">
        <v>272</v>
      </c>
      <c r="AD18" s="31" t="s">
        <v>119</v>
      </c>
    </row>
    <row r="19" spans="4:30" ht="11.1" customHeight="1">
      <c r="D19" s="379"/>
      <c r="E19" s="2253"/>
      <c r="F19" s="380"/>
      <c r="G19" s="381"/>
      <c r="H19" s="139">
        <f t="shared" si="1"/>
        <v>0</v>
      </c>
      <c r="L19" s="3" t="s">
        <v>381</v>
      </c>
      <c r="N19" s="3" t="s">
        <v>23</v>
      </c>
      <c r="O19" s="36">
        <f>$AD$13</f>
        <v>0</v>
      </c>
      <c r="P19" s="3" t="s">
        <v>24</v>
      </c>
      <c r="Q19" s="3" t="s">
        <v>25</v>
      </c>
      <c r="R19" s="3" t="s">
        <v>23</v>
      </c>
      <c r="S19" s="36">
        <f>IF('試掘（舗75'!AM32="",'試掘（舗75'!S32,'試掘（舗75'!AM32)</f>
        <v>0</v>
      </c>
      <c r="T19" s="3" t="s">
        <v>24</v>
      </c>
      <c r="U19" s="3" t="s">
        <v>25</v>
      </c>
      <c r="V19" s="3" t="s">
        <v>23</v>
      </c>
      <c r="W19" s="36">
        <f>IF('試掘（舗75'!AM39="",'試掘（舗75'!S39,'試掘（舗75'!AM39)</f>
        <v>0</v>
      </c>
      <c r="X19" s="3" t="s">
        <v>24</v>
      </c>
      <c r="AA19" s="36"/>
      <c r="AC19" s="3" t="s">
        <v>121</v>
      </c>
      <c r="AD19" s="39">
        <f>O19-S19-W19</f>
        <v>0</v>
      </c>
    </row>
    <row r="20" spans="4:30" ht="11.1" customHeight="1">
      <c r="D20" s="379"/>
      <c r="E20" s="2253"/>
      <c r="F20" s="380"/>
      <c r="G20" s="381"/>
      <c r="H20" s="139">
        <f t="shared" si="1"/>
        <v>0</v>
      </c>
      <c r="K20" s="2" t="s">
        <v>445</v>
      </c>
      <c r="O20" s="31" t="s">
        <v>118</v>
      </c>
      <c r="S20" s="31" t="s">
        <v>119</v>
      </c>
      <c r="AD20" s="31" t="s">
        <v>120</v>
      </c>
    </row>
    <row r="21" spans="4:30" ht="11.1" customHeight="1">
      <c r="D21" s="379"/>
      <c r="E21" s="2253"/>
      <c r="F21" s="380"/>
      <c r="G21" s="381"/>
      <c r="H21" s="139">
        <f>ROUND(F21*G21,2)</f>
        <v>0</v>
      </c>
      <c r="L21" s="3" t="s">
        <v>51</v>
      </c>
      <c r="N21" s="3" t="s">
        <v>23</v>
      </c>
      <c r="O21" s="36">
        <f>$AD$15</f>
        <v>0</v>
      </c>
      <c r="P21" s="3" t="s">
        <v>24</v>
      </c>
      <c r="Q21" s="3" t="s">
        <v>25</v>
      </c>
      <c r="R21" s="3" t="s">
        <v>23</v>
      </c>
      <c r="S21" s="36">
        <f>$AD$19</f>
        <v>0</v>
      </c>
      <c r="T21" s="3" t="s">
        <v>24</v>
      </c>
      <c r="AC21" s="3" t="s">
        <v>121</v>
      </c>
      <c r="AD21" s="39">
        <f>O21-S21</f>
        <v>0</v>
      </c>
    </row>
    <row r="22" spans="4:30" ht="11.1" customHeight="1">
      <c r="D22" s="379"/>
      <c r="E22" s="2253"/>
      <c r="F22" s="380"/>
      <c r="G22" s="381"/>
      <c r="H22" s="139">
        <f t="shared" si="1"/>
        <v>0</v>
      </c>
      <c r="K22" s="349"/>
      <c r="L22" s="315"/>
      <c r="M22" s="372"/>
      <c r="N22" s="315"/>
      <c r="O22" s="157"/>
      <c r="P22" s="315"/>
      <c r="Q22" s="315"/>
      <c r="R22" s="315"/>
      <c r="S22" s="157"/>
      <c r="T22" s="315"/>
      <c r="U22" s="315"/>
      <c r="V22" s="315"/>
      <c r="W22" s="157"/>
      <c r="X22" s="315"/>
      <c r="Y22" s="315"/>
      <c r="Z22" s="315"/>
      <c r="AA22" s="157"/>
      <c r="AB22" s="315"/>
      <c r="AC22" s="315"/>
      <c r="AD22" s="157"/>
    </row>
    <row r="23" spans="4:30" ht="11.1" customHeight="1">
      <c r="D23" s="379"/>
      <c r="E23" s="2253"/>
      <c r="F23" s="380"/>
      <c r="G23" s="381"/>
      <c r="H23" s="139">
        <f t="shared" si="1"/>
        <v>0</v>
      </c>
      <c r="K23" s="349"/>
      <c r="L23" s="315"/>
      <c r="M23" s="372"/>
      <c r="N23" s="315"/>
      <c r="O23" s="511"/>
      <c r="P23" s="315"/>
      <c r="Q23" s="315"/>
      <c r="R23" s="315"/>
      <c r="S23" s="157"/>
      <c r="T23" s="315"/>
      <c r="U23" s="315"/>
      <c r="V23" s="315"/>
      <c r="W23" s="157"/>
      <c r="X23" s="315"/>
      <c r="Y23" s="315"/>
      <c r="Z23" s="315"/>
      <c r="AA23" s="157"/>
      <c r="AB23" s="315"/>
      <c r="AC23" s="315"/>
      <c r="AD23" s="43"/>
    </row>
    <row r="24" spans="4:30" ht="11.1" customHeight="1">
      <c r="D24" s="379"/>
      <c r="E24" s="2253"/>
      <c r="F24" s="380"/>
      <c r="G24" s="381"/>
      <c r="H24" s="139">
        <f t="shared" si="1"/>
        <v>0</v>
      </c>
    </row>
    <row r="25" spans="4:30" ht="11.1" customHeight="1">
      <c r="D25" s="379"/>
      <c r="E25" s="2253"/>
      <c r="F25" s="380"/>
      <c r="G25" s="381"/>
      <c r="H25" s="139">
        <f t="shared" si="1"/>
        <v>0</v>
      </c>
      <c r="J25" s="2" t="s">
        <v>461</v>
      </c>
      <c r="O25" s="31" t="s">
        <v>119</v>
      </c>
    </row>
    <row r="26" spans="4:30" ht="11.1" customHeight="1">
      <c r="D26" s="379"/>
      <c r="E26" s="2253"/>
      <c r="F26" s="380"/>
      <c r="G26" s="381"/>
      <c r="H26" s="139">
        <f t="shared" si="1"/>
        <v>0</v>
      </c>
      <c r="L26" s="3" t="s">
        <v>21</v>
      </c>
      <c r="N26" s="3" t="s">
        <v>23</v>
      </c>
      <c r="O26" s="36">
        <f>$AD$19</f>
        <v>0</v>
      </c>
      <c r="P26" s="3" t="s">
        <v>24</v>
      </c>
      <c r="AC26" s="3" t="s">
        <v>121</v>
      </c>
      <c r="AD26" s="39">
        <f>O26</f>
        <v>0</v>
      </c>
    </row>
    <row r="27" spans="4:30" ht="11.1" customHeight="1">
      <c r="D27" s="379"/>
      <c r="E27" s="2253"/>
      <c r="F27" s="380"/>
      <c r="G27" s="381"/>
      <c r="H27" s="139">
        <f t="shared" si="1"/>
        <v>0</v>
      </c>
    </row>
    <row r="28" spans="4:30" ht="11.1" customHeight="1">
      <c r="D28" s="184"/>
      <c r="E28" s="2253"/>
      <c r="F28" s="61"/>
      <c r="G28" s="145"/>
      <c r="H28" s="139">
        <f t="shared" si="1"/>
        <v>0</v>
      </c>
      <c r="J28" s="2" t="str">
        <f>IF(W3="仮置有り","□As殻Co殻運搬処理（仮置場～処分地）","□As殻Co殻運搬処理（現場～処分地）")</f>
        <v>□As殻Co殻運搬処理（現場～処分地）</v>
      </c>
    </row>
    <row r="29" spans="4:30" ht="11.1" customHeight="1">
      <c r="D29" s="185"/>
      <c r="E29" s="2254"/>
      <c r="F29" s="137"/>
      <c r="G29" s="146"/>
      <c r="H29" s="140">
        <f>ROUND(F29*G29,2)</f>
        <v>0</v>
      </c>
      <c r="K29" s="2" t="s">
        <v>22</v>
      </c>
      <c r="O29" s="31" t="s">
        <v>265</v>
      </c>
      <c r="S29" s="31" t="s">
        <v>266</v>
      </c>
      <c r="U29" s="2250" t="s">
        <v>148</v>
      </c>
      <c r="V29" s="2250"/>
      <c r="W29" s="14" t="str">
        <f>W3</f>
        <v>仮置無し</v>
      </c>
      <c r="X29" s="40" t="s">
        <v>149</v>
      </c>
    </row>
    <row r="30" spans="4:30" ht="11.1" customHeight="1">
      <c r="D30" s="2262" t="s">
        <v>240</v>
      </c>
      <c r="E30" s="2263"/>
      <c r="F30" s="2263"/>
      <c r="G30" s="2263"/>
      <c r="H30" s="72">
        <f>SUM(H18:H29)</f>
        <v>0</v>
      </c>
      <c r="L30" s="3" t="s">
        <v>56</v>
      </c>
      <c r="N30" s="3" t="s">
        <v>23</v>
      </c>
      <c r="O30" s="36">
        <f>IF($W$3="仮置無し",0,$H$17)</f>
        <v>0</v>
      </c>
      <c r="P30" s="3" t="s">
        <v>24</v>
      </c>
      <c r="Q30" s="3" t="s">
        <v>139</v>
      </c>
      <c r="R30" s="3" t="s">
        <v>23</v>
      </c>
      <c r="S30" s="36">
        <f>IF($W$3="仮置無し",0,$H$30)</f>
        <v>0</v>
      </c>
      <c r="T30" s="3" t="s">
        <v>24</v>
      </c>
      <c r="AC30" s="3" t="s">
        <v>121</v>
      </c>
      <c r="AD30" s="39">
        <f>O30+S30</f>
        <v>0</v>
      </c>
    </row>
    <row r="31" spans="4:30" ht="11.1" customHeight="1">
      <c r="D31" s="183"/>
      <c r="E31" s="2252" t="s">
        <v>83</v>
      </c>
      <c r="F31" s="59"/>
      <c r="G31" s="144"/>
      <c r="H31" s="138">
        <f t="shared" ref="H31:H41" si="2">ROUND(F31*G31,2)</f>
        <v>0</v>
      </c>
      <c r="M31" s="4"/>
      <c r="O31" s="31" t="s">
        <v>267</v>
      </c>
    </row>
    <row r="32" spans="4:30" ht="11.1" customHeight="1">
      <c r="D32" s="379"/>
      <c r="E32" s="2253"/>
      <c r="F32" s="380"/>
      <c r="G32" s="381"/>
      <c r="H32" s="139">
        <f t="shared" si="2"/>
        <v>0</v>
      </c>
      <c r="L32" s="3" t="s">
        <v>83</v>
      </c>
      <c r="M32" s="4"/>
      <c r="N32" s="3" t="s">
        <v>23</v>
      </c>
      <c r="O32" s="36">
        <f>IF($W$3="仮置無し",0,$H$43)</f>
        <v>0</v>
      </c>
      <c r="P32" s="3" t="s">
        <v>24</v>
      </c>
      <c r="S32" s="36"/>
      <c r="AC32" s="3" t="s">
        <v>121</v>
      </c>
      <c r="AD32" s="39">
        <f>O32</f>
        <v>0</v>
      </c>
    </row>
    <row r="33" spans="3:30" ht="11.1" customHeight="1">
      <c r="D33" s="379"/>
      <c r="E33" s="2253"/>
      <c r="F33" s="380"/>
      <c r="G33" s="381"/>
      <c r="H33" s="139">
        <f t="shared" si="2"/>
        <v>0</v>
      </c>
      <c r="K33" s="2" t="s">
        <v>448</v>
      </c>
      <c r="O33" s="31" t="s">
        <v>265</v>
      </c>
    </row>
    <row r="34" spans="3:30" ht="11.1" customHeight="1">
      <c r="D34" s="379"/>
      <c r="E34" s="2253"/>
      <c r="F34" s="380"/>
      <c r="G34" s="381"/>
      <c r="H34" s="139">
        <f t="shared" si="2"/>
        <v>0</v>
      </c>
      <c r="L34" s="3" t="s">
        <v>137</v>
      </c>
      <c r="N34" s="3" t="s">
        <v>23</v>
      </c>
      <c r="O34" s="36">
        <f>$H$17</f>
        <v>0</v>
      </c>
      <c r="P34" s="3" t="s">
        <v>24</v>
      </c>
      <c r="AC34" s="3" t="s">
        <v>121</v>
      </c>
      <c r="AD34" s="39">
        <f>O34</f>
        <v>0</v>
      </c>
    </row>
    <row r="35" spans="3:30" ht="11.1" customHeight="1">
      <c r="D35" s="379"/>
      <c r="E35" s="2253"/>
      <c r="F35" s="380"/>
      <c r="G35" s="381"/>
      <c r="H35" s="139">
        <f t="shared" si="2"/>
        <v>0</v>
      </c>
      <c r="O35" s="31" t="s">
        <v>266</v>
      </c>
    </row>
    <row r="36" spans="3:30" ht="11.1" customHeight="1">
      <c r="D36" s="379"/>
      <c r="E36" s="2253"/>
      <c r="F36" s="380"/>
      <c r="G36" s="381"/>
      <c r="H36" s="139">
        <f t="shared" si="2"/>
        <v>0</v>
      </c>
      <c r="L36" s="3" t="s">
        <v>140</v>
      </c>
      <c r="N36" s="3" t="s">
        <v>23</v>
      </c>
      <c r="O36" s="36">
        <f>$H$30</f>
        <v>0</v>
      </c>
      <c r="P36" s="3" t="s">
        <v>24</v>
      </c>
      <c r="AC36" s="3" t="s">
        <v>121</v>
      </c>
      <c r="AD36" s="39">
        <f>O36</f>
        <v>0</v>
      </c>
    </row>
    <row r="37" spans="3:30" ht="11.1" customHeight="1">
      <c r="D37" s="379"/>
      <c r="E37" s="2253"/>
      <c r="F37" s="380"/>
      <c r="G37" s="381"/>
      <c r="H37" s="139">
        <f t="shared" si="2"/>
        <v>0</v>
      </c>
      <c r="O37" s="31" t="s">
        <v>267</v>
      </c>
    </row>
    <row r="38" spans="3:30" ht="11.1" customHeight="1">
      <c r="D38" s="379"/>
      <c r="E38" s="2253"/>
      <c r="F38" s="380"/>
      <c r="G38" s="381"/>
      <c r="H38" s="139">
        <f t="shared" si="2"/>
        <v>0</v>
      </c>
      <c r="L38" s="3" t="s">
        <v>83</v>
      </c>
      <c r="N38" s="3" t="s">
        <v>23</v>
      </c>
      <c r="O38" s="36">
        <f>$H$43</f>
        <v>0</v>
      </c>
      <c r="P38" s="3" t="s">
        <v>24</v>
      </c>
      <c r="S38" s="36"/>
      <c r="AC38" s="3" t="s">
        <v>121</v>
      </c>
      <c r="AD38" s="39">
        <f>O38</f>
        <v>0</v>
      </c>
    </row>
    <row r="39" spans="3:30" ht="11.1" customHeight="1">
      <c r="D39" s="379"/>
      <c r="E39" s="2253"/>
      <c r="F39" s="380"/>
      <c r="G39" s="381"/>
      <c r="H39" s="139">
        <f t="shared" si="2"/>
        <v>0</v>
      </c>
    </row>
    <row r="40" spans="3:30" ht="11.1" customHeight="1">
      <c r="D40" s="379"/>
      <c r="E40" s="2253"/>
      <c r="F40" s="380"/>
      <c r="G40" s="381"/>
      <c r="H40" s="139">
        <f t="shared" si="2"/>
        <v>0</v>
      </c>
      <c r="J40" s="2" t="s">
        <v>450</v>
      </c>
    </row>
    <row r="41" spans="3:30" ht="11.1" customHeight="1">
      <c r="D41" s="184"/>
      <c r="E41" s="2253"/>
      <c r="F41" s="61"/>
      <c r="G41" s="145"/>
      <c r="H41" s="139">
        <f t="shared" si="2"/>
        <v>0</v>
      </c>
      <c r="K41" s="2" t="s">
        <v>449</v>
      </c>
      <c r="M41" s="4"/>
      <c r="O41" s="31" t="s">
        <v>120</v>
      </c>
    </row>
    <row r="42" spans="3:30" ht="11.1" customHeight="1">
      <c r="D42" s="185"/>
      <c r="E42" s="2254"/>
      <c r="F42" s="137"/>
      <c r="G42" s="146"/>
      <c r="H42" s="140">
        <f>ROUND(F42*G42,2)</f>
        <v>0</v>
      </c>
      <c r="L42" s="3" t="s">
        <v>144</v>
      </c>
      <c r="M42" s="4"/>
      <c r="N42" s="3" t="s">
        <v>23</v>
      </c>
      <c r="O42" s="36">
        <f>$AD$21</f>
        <v>0</v>
      </c>
      <c r="P42" s="3" t="s">
        <v>24</v>
      </c>
      <c r="AC42" s="3" t="s">
        <v>121</v>
      </c>
      <c r="AD42" s="39">
        <f>O42</f>
        <v>0</v>
      </c>
    </row>
    <row r="43" spans="3:30" ht="11.1" customHeight="1" thickBot="1">
      <c r="D43" s="2264" t="s">
        <v>241</v>
      </c>
      <c r="E43" s="2265"/>
      <c r="F43" s="2265"/>
      <c r="G43" s="2265"/>
      <c r="H43" s="76">
        <f>SUM(H31:H42)</f>
        <v>0</v>
      </c>
      <c r="K43" s="2" t="s">
        <v>452</v>
      </c>
      <c r="O43" s="31" t="s">
        <v>120</v>
      </c>
    </row>
    <row r="44" spans="3:30" ht="11.1" customHeight="1">
      <c r="D44" s="31"/>
      <c r="E44" s="31"/>
      <c r="F44" s="31"/>
      <c r="G44" s="31"/>
      <c r="H44" s="31"/>
      <c r="L44" s="3" t="s">
        <v>144</v>
      </c>
      <c r="N44" s="3" t="s">
        <v>23</v>
      </c>
      <c r="O44" s="36">
        <f>$AD$21</f>
        <v>0</v>
      </c>
      <c r="P44" s="3" t="s">
        <v>24</v>
      </c>
      <c r="S44" s="36"/>
      <c r="AC44" s="3" t="s">
        <v>121</v>
      </c>
      <c r="AD44" s="39">
        <f>O44</f>
        <v>0</v>
      </c>
    </row>
    <row r="45" spans="3:30" ht="11.1" customHeight="1" thickBot="1">
      <c r="C45" s="2" t="s">
        <v>495</v>
      </c>
    </row>
    <row r="46" spans="3:30" ht="11.1" customHeight="1">
      <c r="D46" s="2256" t="s">
        <v>496</v>
      </c>
      <c r="E46" s="2257"/>
      <c r="F46" s="2257"/>
      <c r="G46" s="2257"/>
      <c r="H46" s="485">
        <f>SUM('試掘（舗75'!S32,'試掘（舗75'!AK44)</f>
        <v>0</v>
      </c>
    </row>
    <row r="47" spans="3:30" ht="11.1" customHeight="1" thickBot="1">
      <c r="D47" s="2258" t="s">
        <v>494</v>
      </c>
      <c r="E47" s="2259"/>
      <c r="F47" s="2259"/>
      <c r="G47" s="2259"/>
      <c r="H47" s="13">
        <f>SUM('試掘（舗75'!S39,'試掘（舗75'!AK45)</f>
        <v>0</v>
      </c>
    </row>
    <row r="56" spans="23:23" ht="11.1" customHeight="1">
      <c r="W56" s="36"/>
    </row>
  </sheetData>
  <mergeCells count="14">
    <mergeCell ref="D30:G30"/>
    <mergeCell ref="E31:E42"/>
    <mergeCell ref="D43:G43"/>
    <mergeCell ref="D46:G46"/>
    <mergeCell ref="D47:G47"/>
    <mergeCell ref="U29:V29"/>
    <mergeCell ref="O1:S1"/>
    <mergeCell ref="T1:AD1"/>
    <mergeCell ref="U3:V3"/>
    <mergeCell ref="D4:E4"/>
    <mergeCell ref="E5:E16"/>
    <mergeCell ref="R13:T13"/>
    <mergeCell ref="D17:G17"/>
    <mergeCell ref="E18:E29"/>
  </mergeCells>
  <phoneticPr fontId="2"/>
  <dataValidations count="1">
    <dataValidation type="list" allowBlank="1" showInputMessage="1" showErrorMessage="1" sqref="W3">
      <formula1>"仮置有り,仮置無し"</formula1>
    </dataValidation>
  </dataValidations>
  <printOptions horizontalCentered="1"/>
  <pageMargins left="0.39370078740157483" right="0.39370078740157483" top="0.78740157480314965" bottom="0.59055118110236227" header="0.51181102362204722" footer="0.51181102362204722"/>
  <pageSetup paperSize="9" scale="94" orientation="landscape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M692"/>
  <sheetViews>
    <sheetView showGridLines="0" showZeros="0" view="pageBreakPreview" zoomScaleNormal="85" zoomScaleSheetLayoutView="100" workbookViewId="0">
      <selection activeCell="H28" sqref="H28:J28"/>
    </sheetView>
  </sheetViews>
  <sheetFormatPr defaultColWidth="0" defaultRowHeight="14.1" customHeight="1"/>
  <cols>
    <col min="1" max="2" width="2.6640625" style="2" customWidth="1"/>
    <col min="3" max="3" width="7.6640625" style="2" customWidth="1"/>
    <col min="4" max="4" width="4.6640625" style="2" customWidth="1"/>
    <col min="5" max="5" width="6.6640625" style="2" customWidth="1"/>
    <col min="6" max="6" width="10.21875" style="2" bestFit="1" customWidth="1"/>
    <col min="7" max="8" width="6.6640625" style="2" customWidth="1"/>
    <col min="9" max="9" width="10.21875" style="2" bestFit="1" customWidth="1"/>
    <col min="10" max="10" width="6.6640625" style="2" customWidth="1"/>
    <col min="11" max="13" width="2.6640625" style="2" customWidth="1"/>
    <col min="14" max="14" width="5.109375" style="2" customWidth="1"/>
    <col min="15" max="16" width="9.6640625" style="2" customWidth="1"/>
    <col min="17" max="17" width="5.109375" style="2" customWidth="1"/>
    <col min="18" max="19" width="9.6640625" style="2" customWidth="1"/>
    <col min="20" max="22" width="2.6640625" style="2" customWidth="1"/>
    <col min="23" max="23" width="7.6640625" style="2" customWidth="1"/>
    <col min="24" max="24" width="4.6640625" style="2" customWidth="1"/>
    <col min="25" max="25" width="6.6640625" style="2" customWidth="1"/>
    <col min="26" max="26" width="10.21875" style="2" bestFit="1" customWidth="1"/>
    <col min="27" max="28" width="6.6640625" style="2" customWidth="1"/>
    <col min="29" max="29" width="10.21875" style="2" bestFit="1" customWidth="1"/>
    <col min="30" max="30" width="6.6640625" style="2" customWidth="1"/>
    <col min="31" max="33" width="2.6640625" style="2" customWidth="1"/>
    <col min="34" max="34" width="5.109375" style="2" customWidth="1"/>
    <col min="35" max="36" width="9.6640625" style="2" customWidth="1"/>
    <col min="37" max="37" width="5.109375" style="2" customWidth="1"/>
    <col min="38" max="39" width="9.6640625" style="2" customWidth="1"/>
    <col min="40" max="40" width="2.6640625" style="2" customWidth="1"/>
    <col min="41" max="16384" width="0" style="2" hidden="1"/>
  </cols>
  <sheetData>
    <row r="1" spans="1:39" ht="25.2" customHeight="1">
      <c r="A1" s="282" t="str">
        <f>IF(AK43="×","■試験掘（φ400～φ500）　舗装復旧積算用集計表","■試験掘（φ400～φ500）　舗装復旧積算用集計表No.1")</f>
        <v>■試験掘（φ400～φ500）　舗装復旧積算用集計表</v>
      </c>
      <c r="L1" s="2190" t="s">
        <v>157</v>
      </c>
      <c r="M1" s="2190"/>
      <c r="N1" s="2190"/>
      <c r="O1" s="2191" t="str">
        <f>表紙!C2</f>
        <v>東白川特2高層配水池揚水管取替工事</v>
      </c>
      <c r="P1" s="2191"/>
      <c r="Q1" s="2191"/>
      <c r="R1" s="2191"/>
      <c r="S1" s="2191"/>
      <c r="U1" s="2192" t="str">
        <f>IF(AK43="×","二枚目使用する時は印刷範囲へ(※掘削延長を入力すると１Pも含め様式変換されます)","■試験掘（φ400～φ500）　舗装復旧積算用集計表No.2")</f>
        <v>二枚目使用する時は印刷範囲へ(※掘削延長を入力すると１Pも含め様式変換されます)</v>
      </c>
      <c r="V1" s="2192"/>
      <c r="W1" s="2192"/>
      <c r="X1" s="2192"/>
      <c r="Y1" s="2192"/>
      <c r="Z1" s="2192"/>
      <c r="AA1" s="2192"/>
      <c r="AB1" s="2192"/>
      <c r="AC1" s="2192"/>
      <c r="AD1" s="2192"/>
      <c r="AE1" s="2192"/>
      <c r="AF1" s="2190" t="s">
        <v>157</v>
      </c>
      <c r="AG1" s="2190"/>
      <c r="AH1" s="2190"/>
      <c r="AI1" s="2191" t="str">
        <f>表紙!C2</f>
        <v>東白川特2高層配水池揚水管取替工事</v>
      </c>
      <c r="AJ1" s="2191"/>
      <c r="AK1" s="2191"/>
      <c r="AL1" s="2191"/>
      <c r="AM1" s="2191"/>
    </row>
    <row r="2" spans="1:39" ht="14.1" customHeight="1" thickBot="1">
      <c r="B2" s="2" t="str">
        <f>IF(AK43="×","□掘削面積","□掘削面積No.1")</f>
        <v>□掘削面積</v>
      </c>
      <c r="M2" s="2" t="str">
        <f>IF(AK43="×","□舗装切断工","□舗装切断工No.1")</f>
        <v>□舗装切断工</v>
      </c>
      <c r="V2" s="2" t="s">
        <v>464</v>
      </c>
      <c r="AG2" s="2" t="s">
        <v>455</v>
      </c>
    </row>
    <row r="3" spans="1:39" ht="14.1" customHeight="1">
      <c r="C3" s="2193" t="s">
        <v>70</v>
      </c>
      <c r="D3" s="2194"/>
      <c r="E3" s="2195" t="s">
        <v>674</v>
      </c>
      <c r="F3" s="2196"/>
      <c r="G3" s="2197"/>
      <c r="H3" s="2195" t="s">
        <v>351</v>
      </c>
      <c r="I3" s="2196"/>
      <c r="J3" s="2198"/>
      <c r="N3" s="2199" t="s">
        <v>81</v>
      </c>
      <c r="O3" s="2200"/>
      <c r="P3" s="19" t="s">
        <v>66</v>
      </c>
      <c r="Q3" s="2199" t="s">
        <v>81</v>
      </c>
      <c r="R3" s="2200"/>
      <c r="S3" s="20" t="s">
        <v>66</v>
      </c>
      <c r="W3" s="2193" t="s">
        <v>70</v>
      </c>
      <c r="X3" s="2194"/>
      <c r="Y3" s="2195" t="s">
        <v>351</v>
      </c>
      <c r="Z3" s="2196"/>
      <c r="AA3" s="2197"/>
      <c r="AB3" s="2195" t="s">
        <v>352</v>
      </c>
      <c r="AC3" s="2196"/>
      <c r="AD3" s="2198"/>
      <c r="AH3" s="2199" t="s">
        <v>81</v>
      </c>
      <c r="AI3" s="2200"/>
      <c r="AJ3" s="19" t="s">
        <v>66</v>
      </c>
      <c r="AK3" s="2199" t="s">
        <v>81</v>
      </c>
      <c r="AL3" s="2200"/>
      <c r="AM3" s="20" t="s">
        <v>66</v>
      </c>
    </row>
    <row r="4" spans="1:39" ht="14.1" customHeight="1">
      <c r="C4" s="2201" t="s">
        <v>71</v>
      </c>
      <c r="D4" s="2202"/>
      <c r="E4" s="2203" t="s">
        <v>702</v>
      </c>
      <c r="F4" s="2204"/>
      <c r="G4" s="2205"/>
      <c r="H4" s="2203" t="s">
        <v>702</v>
      </c>
      <c r="I4" s="2204"/>
      <c r="J4" s="2206"/>
      <c r="N4" s="211" t="s">
        <v>56</v>
      </c>
      <c r="O4" s="247" t="s">
        <v>492</v>
      </c>
      <c r="P4" s="230">
        <f>F43+F47+F51+F55+F59+F63</f>
        <v>110</v>
      </c>
      <c r="Q4" s="211" t="s">
        <v>83</v>
      </c>
      <c r="R4" s="247" t="s">
        <v>492</v>
      </c>
      <c r="S4" s="231">
        <f>I43+I47+I51+I55+I59+I63</f>
        <v>4</v>
      </c>
      <c r="W4" s="2201" t="s">
        <v>71</v>
      </c>
      <c r="X4" s="2202"/>
      <c r="Y4" s="2203" t="s">
        <v>361</v>
      </c>
      <c r="Z4" s="2204"/>
      <c r="AA4" s="2205"/>
      <c r="AB4" s="2203" t="s">
        <v>361</v>
      </c>
      <c r="AC4" s="2204"/>
      <c r="AD4" s="2206"/>
      <c r="AH4" s="211" t="s">
        <v>56</v>
      </c>
      <c r="AI4" s="247" t="s">
        <v>492</v>
      </c>
      <c r="AJ4" s="230">
        <f>Z43+Z47+Z51+Z55+Z59+Z63</f>
        <v>0</v>
      </c>
      <c r="AK4" s="211" t="s">
        <v>83</v>
      </c>
      <c r="AL4" s="247" t="s">
        <v>492</v>
      </c>
      <c r="AM4" s="231">
        <f>AC43+AC47+AC51+AC55+AC59+AC63</f>
        <v>0</v>
      </c>
    </row>
    <row r="5" spans="1:39" ht="14.1" customHeight="1">
      <c r="C5" s="2201" t="s">
        <v>3</v>
      </c>
      <c r="D5" s="2207"/>
      <c r="E5" s="2208" t="s">
        <v>5</v>
      </c>
      <c r="F5" s="2209"/>
      <c r="G5" s="2210"/>
      <c r="H5" s="2208" t="s">
        <v>5</v>
      </c>
      <c r="I5" s="2209"/>
      <c r="J5" s="2211"/>
      <c r="N5" s="212" t="s">
        <v>56</v>
      </c>
      <c r="O5" s="248" t="s">
        <v>493</v>
      </c>
      <c r="P5" s="234">
        <f>F44+F48+F52+F56+F60+F64</f>
        <v>0</v>
      </c>
      <c r="Q5" s="212" t="s">
        <v>83</v>
      </c>
      <c r="R5" s="248" t="s">
        <v>493</v>
      </c>
      <c r="S5" s="235">
        <f>I44+I48+I52+I56+I60+I64</f>
        <v>0</v>
      </c>
      <c r="W5" s="2201" t="s">
        <v>3</v>
      </c>
      <c r="X5" s="2207"/>
      <c r="Y5" s="2208" t="s">
        <v>5</v>
      </c>
      <c r="Z5" s="2209"/>
      <c r="AA5" s="2210"/>
      <c r="AB5" s="2208" t="s">
        <v>4</v>
      </c>
      <c r="AC5" s="2209"/>
      <c r="AD5" s="2211"/>
      <c r="AH5" s="212" t="s">
        <v>56</v>
      </c>
      <c r="AI5" s="248" t="s">
        <v>493</v>
      </c>
      <c r="AJ5" s="234">
        <f>Z44+Z48+Z52+Z56+Z60+Z64</f>
        <v>0</v>
      </c>
      <c r="AK5" s="212" t="s">
        <v>83</v>
      </c>
      <c r="AL5" s="248" t="s">
        <v>493</v>
      </c>
      <c r="AM5" s="235">
        <f>AC44+AC48+AC52+AC56+AC60+AC64</f>
        <v>0</v>
      </c>
    </row>
    <row r="6" spans="1:39" ht="14.1" customHeight="1">
      <c r="C6" s="2201" t="s">
        <v>59</v>
      </c>
      <c r="D6" s="2202"/>
      <c r="E6" s="2208" t="s">
        <v>74</v>
      </c>
      <c r="F6" s="2209"/>
      <c r="G6" s="2210"/>
      <c r="H6" s="2208" t="s">
        <v>74</v>
      </c>
      <c r="I6" s="2209"/>
      <c r="J6" s="2211"/>
      <c r="N6" s="212" t="s">
        <v>56</v>
      </c>
      <c r="O6" s="248" t="s">
        <v>80</v>
      </c>
      <c r="P6" s="234">
        <f>F45+F49+F53+F57+F61+F65</f>
        <v>0</v>
      </c>
      <c r="Q6" s="383"/>
      <c r="R6" s="478"/>
      <c r="S6" s="479"/>
      <c r="W6" s="2201" t="s">
        <v>59</v>
      </c>
      <c r="X6" s="2202"/>
      <c r="Y6" s="2208" t="s">
        <v>74</v>
      </c>
      <c r="Z6" s="2209"/>
      <c r="AA6" s="2210"/>
      <c r="AB6" s="2208" t="s">
        <v>74</v>
      </c>
      <c r="AC6" s="2209"/>
      <c r="AD6" s="2211"/>
      <c r="AH6" s="212" t="s">
        <v>56</v>
      </c>
      <c r="AI6" s="248" t="s">
        <v>80</v>
      </c>
      <c r="AJ6" s="234">
        <f>Z45+Z49+Z53+Z57+Z61+Z65</f>
        <v>0</v>
      </c>
      <c r="AK6" s="383"/>
      <c r="AL6" s="478"/>
      <c r="AM6" s="479"/>
    </row>
    <row r="7" spans="1:39" ht="14.1" customHeight="1" thickBot="1">
      <c r="C7" s="2201" t="s">
        <v>0</v>
      </c>
      <c r="D7" s="2207"/>
      <c r="E7" s="300">
        <f>延長表!H36+延長表!H44</f>
        <v>77.899999999999991</v>
      </c>
      <c r="F7" s="301">
        <v>20</v>
      </c>
      <c r="G7" s="302">
        <f>ROUNDUP(E7/F7,0)</f>
        <v>4</v>
      </c>
      <c r="H7" s="300">
        <f>延長表!I35+延長表!I36+延長表!I37+延長表!I43+延長表!I44</f>
        <v>975.83</v>
      </c>
      <c r="I7" s="301">
        <v>20</v>
      </c>
      <c r="J7" s="303">
        <f>ROUNDUP(H7/I7,0)</f>
        <v>49</v>
      </c>
      <c r="N7" s="378"/>
      <c r="O7" s="416"/>
      <c r="P7" s="417"/>
      <c r="Q7" s="378"/>
      <c r="R7" s="474"/>
      <c r="S7" s="418"/>
      <c r="W7" s="2201" t="s">
        <v>0</v>
      </c>
      <c r="X7" s="2207"/>
      <c r="Y7" s="300"/>
      <c r="Z7" s="301">
        <v>20</v>
      </c>
      <c r="AA7" s="302">
        <f>ROUNDUP(Y7/Z7,0)</f>
        <v>0</v>
      </c>
      <c r="AB7" s="300"/>
      <c r="AC7" s="301">
        <v>20</v>
      </c>
      <c r="AD7" s="303">
        <f>ROUNDUP(AB7/AC7,0)</f>
        <v>0</v>
      </c>
      <c r="AH7" s="378"/>
      <c r="AI7" s="474"/>
      <c r="AJ7" s="417"/>
      <c r="AK7" s="378"/>
      <c r="AL7" s="474"/>
      <c r="AM7" s="418"/>
    </row>
    <row r="8" spans="1:39" ht="14.1" customHeight="1">
      <c r="C8" s="2212" t="s">
        <v>1</v>
      </c>
      <c r="D8" s="2213"/>
      <c r="E8" s="304">
        <f>G7</f>
        <v>4</v>
      </c>
      <c r="F8" s="305">
        <v>1</v>
      </c>
      <c r="G8" s="241">
        <f>ROUND(E8*F8,2)</f>
        <v>4</v>
      </c>
      <c r="H8" s="304">
        <f>J7</f>
        <v>49</v>
      </c>
      <c r="I8" s="305">
        <v>1</v>
      </c>
      <c r="J8" s="209">
        <f>ROUND(H8*I8,2)</f>
        <v>49</v>
      </c>
      <c r="N8" s="31"/>
      <c r="O8" s="31"/>
      <c r="P8" s="31"/>
      <c r="Q8" s="31"/>
      <c r="R8" s="31"/>
      <c r="S8" s="31"/>
      <c r="W8" s="2212" t="s">
        <v>1</v>
      </c>
      <c r="X8" s="2213"/>
      <c r="Y8" s="304">
        <f>AA7</f>
        <v>0</v>
      </c>
      <c r="Z8" s="305">
        <v>1</v>
      </c>
      <c r="AA8" s="241">
        <f>ROUND(Y8*Z8,2)</f>
        <v>0</v>
      </c>
      <c r="AB8" s="304">
        <f>AD7</f>
        <v>0</v>
      </c>
      <c r="AC8" s="305">
        <v>1</v>
      </c>
      <c r="AD8" s="209">
        <f>ROUND(AB8*AC8,2)</f>
        <v>0</v>
      </c>
      <c r="AH8" s="31"/>
      <c r="AI8" s="31"/>
      <c r="AJ8" s="31"/>
      <c r="AK8" s="31"/>
      <c r="AL8" s="31"/>
      <c r="AM8" s="31"/>
    </row>
    <row r="9" spans="1:39" ht="14.1" customHeight="1" thickBot="1">
      <c r="C9" s="2201" t="s">
        <v>75</v>
      </c>
      <c r="D9" s="2202"/>
      <c r="E9" s="2214">
        <f>SUM(G8:G8)</f>
        <v>4</v>
      </c>
      <c r="F9" s="2202"/>
      <c r="G9" s="2207"/>
      <c r="H9" s="2214">
        <f>SUM(J8:J8)</f>
        <v>49</v>
      </c>
      <c r="I9" s="2202"/>
      <c r="J9" s="2215"/>
      <c r="M9" s="2" t="str">
        <f>IF(AK43="×","□舗装版破砕工（人力）","□舗装版破砕工（人力）No.1")</f>
        <v>□舗装版破砕工（人力）</v>
      </c>
      <c r="N9" s="31"/>
      <c r="O9" s="31"/>
      <c r="P9" s="31"/>
      <c r="Q9" s="31"/>
      <c r="R9" s="31"/>
      <c r="S9" s="31"/>
      <c r="W9" s="2201" t="s">
        <v>75</v>
      </c>
      <c r="X9" s="2202"/>
      <c r="Y9" s="2214">
        <f>SUM(AA8:AA8)</f>
        <v>0</v>
      </c>
      <c r="Z9" s="2202"/>
      <c r="AA9" s="2207"/>
      <c r="AB9" s="2214">
        <f>SUM(AD8:AD8)</f>
        <v>0</v>
      </c>
      <c r="AC9" s="2202"/>
      <c r="AD9" s="2215"/>
      <c r="AG9" s="2" t="s">
        <v>463</v>
      </c>
      <c r="AH9" s="31"/>
      <c r="AI9" s="31"/>
      <c r="AJ9" s="31"/>
      <c r="AK9" s="31"/>
      <c r="AL9" s="31"/>
      <c r="AM9" s="31"/>
    </row>
    <row r="10" spans="1:39" ht="14.1" customHeight="1">
      <c r="C10" s="2201" t="s">
        <v>76</v>
      </c>
      <c r="D10" s="2202"/>
      <c r="E10" s="2208" t="s">
        <v>77</v>
      </c>
      <c r="F10" s="2209"/>
      <c r="G10" s="2210"/>
      <c r="H10" s="2208" t="s">
        <v>77</v>
      </c>
      <c r="I10" s="2209"/>
      <c r="J10" s="2211"/>
      <c r="N10" s="2199" t="s">
        <v>81</v>
      </c>
      <c r="O10" s="2200"/>
      <c r="P10" s="19" t="s">
        <v>66</v>
      </c>
      <c r="Q10" s="2199" t="s">
        <v>81</v>
      </c>
      <c r="R10" s="2200"/>
      <c r="S10" s="20" t="s">
        <v>66</v>
      </c>
      <c r="W10" s="2201" t="s">
        <v>76</v>
      </c>
      <c r="X10" s="2202"/>
      <c r="Y10" s="2208" t="s">
        <v>77</v>
      </c>
      <c r="Z10" s="2209"/>
      <c r="AA10" s="2210"/>
      <c r="AB10" s="2208" t="s">
        <v>77</v>
      </c>
      <c r="AC10" s="2209"/>
      <c r="AD10" s="2211"/>
      <c r="AH10" s="2199" t="s">
        <v>81</v>
      </c>
      <c r="AI10" s="2200"/>
      <c r="AJ10" s="19" t="s">
        <v>66</v>
      </c>
      <c r="AK10" s="2199" t="s">
        <v>81</v>
      </c>
      <c r="AL10" s="2200"/>
      <c r="AM10" s="20" t="s">
        <v>66</v>
      </c>
    </row>
    <row r="11" spans="1:39" ht="14.1" customHeight="1">
      <c r="C11" s="2201"/>
      <c r="D11" s="2202"/>
      <c r="E11" s="2216">
        <v>15</v>
      </c>
      <c r="F11" s="2217"/>
      <c r="G11" s="2218"/>
      <c r="H11" s="2216">
        <v>10</v>
      </c>
      <c r="I11" s="2217"/>
      <c r="J11" s="2219"/>
      <c r="N11" s="263" t="s">
        <v>77</v>
      </c>
      <c r="O11" s="358">
        <f t="shared" ref="O11:O16" si="0">IF(MAX($E$381:$E$420)&lt;ROW()-10,"",INDEX($D$381:$D$420,MATCH(ROW()-10,$E$381:$E$420,0),1))</f>
        <v>4</v>
      </c>
      <c r="P11" s="224">
        <f t="shared" ref="P11:P16" si="1">SUMIF($D$381:$D$420,O11,$F$381:$F$420)</f>
        <v>1</v>
      </c>
      <c r="Q11" s="263" t="s">
        <v>82</v>
      </c>
      <c r="R11" s="261">
        <f t="shared" ref="R11:R16" si="2">IF(MAX($G$381:$G$420)&lt;ROW()-10,"",INDEX($D$381:$D$420,MATCH(ROW()-10,$G$381:$G$420,0),1))</f>
        <v>15</v>
      </c>
      <c r="S11" s="225">
        <f t="shared" ref="S11:S16" si="3">SUMIF($D$381:$D$420,R11,$H$381:$H$420)</f>
        <v>2</v>
      </c>
      <c r="W11" s="2201"/>
      <c r="X11" s="2202"/>
      <c r="Y11" s="2216">
        <v>10</v>
      </c>
      <c r="Z11" s="2217"/>
      <c r="AA11" s="2218"/>
      <c r="AB11" s="2216">
        <v>4</v>
      </c>
      <c r="AC11" s="2217"/>
      <c r="AD11" s="2219"/>
      <c r="AH11" s="263" t="s">
        <v>77</v>
      </c>
      <c r="AI11" s="358" t="str">
        <f t="shared" ref="AI11:AI16" si="4">IF(MAX($Y$381:$Y$420)&lt;ROW()-10,"",INDEX($X$381:$X$420,MATCH(ROW()-10,$Y$381:$Y$420,0),1))</f>
        <v/>
      </c>
      <c r="AJ11" s="224">
        <f t="shared" ref="AJ11:AJ16" si="5">SUMIF($X$381:$X$420,AI11,$Z$381:$Z$420)</f>
        <v>0</v>
      </c>
      <c r="AK11" s="263" t="s">
        <v>82</v>
      </c>
      <c r="AL11" s="261" t="str">
        <f t="shared" ref="AL11:AL16" si="6">IF(MAX($AA$381:$AA$420)&lt;ROW()-10,"",INDEX($X$381:$X$420,MATCH(ROW()-10,$AA$381:$AA$420,0),1))</f>
        <v/>
      </c>
      <c r="AM11" s="225">
        <f t="shared" ref="AM11:AM16" si="7">SUMIF($X$381:$X$420,AL11,$AB$381:$AB$420)</f>
        <v>0</v>
      </c>
    </row>
    <row r="12" spans="1:39" ht="14.1" customHeight="1">
      <c r="C12" s="2201" t="s">
        <v>87</v>
      </c>
      <c r="D12" s="2207"/>
      <c r="E12" s="2208" t="s">
        <v>372</v>
      </c>
      <c r="F12" s="2209"/>
      <c r="G12" s="2210"/>
      <c r="H12" s="2208" t="s">
        <v>372</v>
      </c>
      <c r="I12" s="2209"/>
      <c r="J12" s="2211"/>
      <c r="N12" s="264" t="s">
        <v>77</v>
      </c>
      <c r="O12" s="357">
        <f t="shared" si="0"/>
        <v>10</v>
      </c>
      <c r="P12" s="226">
        <f t="shared" si="1"/>
        <v>50</v>
      </c>
      <c r="Q12" s="264" t="s">
        <v>82</v>
      </c>
      <c r="R12" s="262" t="str">
        <f t="shared" si="2"/>
        <v/>
      </c>
      <c r="S12" s="227">
        <f t="shared" si="3"/>
        <v>0</v>
      </c>
      <c r="W12" s="2201" t="s">
        <v>87</v>
      </c>
      <c r="X12" s="2207"/>
      <c r="Y12" s="2208" t="s">
        <v>372</v>
      </c>
      <c r="Z12" s="2209"/>
      <c r="AA12" s="2210"/>
      <c r="AB12" s="2208" t="s">
        <v>372</v>
      </c>
      <c r="AC12" s="2209"/>
      <c r="AD12" s="2211"/>
      <c r="AH12" s="264" t="s">
        <v>77</v>
      </c>
      <c r="AI12" s="357" t="str">
        <f t="shared" si="4"/>
        <v/>
      </c>
      <c r="AJ12" s="226">
        <f t="shared" si="5"/>
        <v>0</v>
      </c>
      <c r="AK12" s="264" t="s">
        <v>82</v>
      </c>
      <c r="AL12" s="262" t="str">
        <f t="shared" si="6"/>
        <v/>
      </c>
      <c r="AM12" s="227">
        <f t="shared" si="7"/>
        <v>0</v>
      </c>
    </row>
    <row r="13" spans="1:39" ht="14.1" customHeight="1">
      <c r="C13" s="2201"/>
      <c r="D13" s="2207"/>
      <c r="E13" s="2216">
        <v>50</v>
      </c>
      <c r="F13" s="2217"/>
      <c r="G13" s="2218"/>
      <c r="H13" s="2216">
        <v>25</v>
      </c>
      <c r="I13" s="2217"/>
      <c r="J13" s="2219"/>
      <c r="N13" s="264" t="s">
        <v>77</v>
      </c>
      <c r="O13" s="357">
        <f t="shared" si="0"/>
        <v>15</v>
      </c>
      <c r="P13" s="226">
        <f t="shared" si="1"/>
        <v>4</v>
      </c>
      <c r="Q13" s="264" t="s">
        <v>82</v>
      </c>
      <c r="R13" s="262" t="str">
        <f t="shared" si="2"/>
        <v/>
      </c>
      <c r="S13" s="227">
        <f t="shared" si="3"/>
        <v>0</v>
      </c>
      <c r="W13" s="2201"/>
      <c r="X13" s="2207"/>
      <c r="Y13" s="2216">
        <v>25</v>
      </c>
      <c r="Z13" s="2217"/>
      <c r="AA13" s="2218"/>
      <c r="AB13" s="2216">
        <v>10</v>
      </c>
      <c r="AC13" s="2217"/>
      <c r="AD13" s="2219"/>
      <c r="AH13" s="264" t="s">
        <v>77</v>
      </c>
      <c r="AI13" s="357" t="str">
        <f t="shared" si="4"/>
        <v/>
      </c>
      <c r="AJ13" s="226">
        <f t="shared" si="5"/>
        <v>0</v>
      </c>
      <c r="AK13" s="264" t="s">
        <v>82</v>
      </c>
      <c r="AL13" s="262" t="str">
        <f t="shared" si="6"/>
        <v/>
      </c>
      <c r="AM13" s="227">
        <f t="shared" si="7"/>
        <v>0</v>
      </c>
    </row>
    <row r="14" spans="1:39" ht="14.1" customHeight="1" thickBot="1">
      <c r="B14" s="15"/>
      <c r="C14" s="2220" t="s">
        <v>78</v>
      </c>
      <c r="D14" s="2221"/>
      <c r="E14" s="2222">
        <v>10</v>
      </c>
      <c r="F14" s="2223"/>
      <c r="G14" s="2224"/>
      <c r="H14" s="2222">
        <v>5</v>
      </c>
      <c r="I14" s="2223"/>
      <c r="J14" s="2225"/>
      <c r="N14" s="264" t="s">
        <v>77</v>
      </c>
      <c r="O14" s="357" t="str">
        <f t="shared" si="0"/>
        <v/>
      </c>
      <c r="P14" s="226">
        <f t="shared" si="1"/>
        <v>0</v>
      </c>
      <c r="Q14" s="264" t="s">
        <v>82</v>
      </c>
      <c r="R14" s="262" t="str">
        <f t="shared" si="2"/>
        <v/>
      </c>
      <c r="S14" s="227">
        <f t="shared" si="3"/>
        <v>0</v>
      </c>
      <c r="V14" s="15"/>
      <c r="W14" s="2220" t="s">
        <v>78</v>
      </c>
      <c r="X14" s="2221"/>
      <c r="Y14" s="2222">
        <v>5</v>
      </c>
      <c r="Z14" s="2223"/>
      <c r="AA14" s="2224"/>
      <c r="AB14" s="2222">
        <v>4</v>
      </c>
      <c r="AC14" s="2223"/>
      <c r="AD14" s="2225"/>
      <c r="AH14" s="264" t="s">
        <v>77</v>
      </c>
      <c r="AI14" s="357" t="str">
        <f t="shared" si="4"/>
        <v/>
      </c>
      <c r="AJ14" s="226">
        <f t="shared" si="5"/>
        <v>0</v>
      </c>
      <c r="AK14" s="264" t="s">
        <v>82</v>
      </c>
      <c r="AL14" s="262" t="str">
        <f t="shared" si="6"/>
        <v/>
      </c>
      <c r="AM14" s="227">
        <f t="shared" si="7"/>
        <v>0</v>
      </c>
    </row>
    <row r="15" spans="1:39" ht="14.1" customHeight="1">
      <c r="B15" s="15"/>
      <c r="C15" s="2193" t="s">
        <v>70</v>
      </c>
      <c r="D15" s="2194"/>
      <c r="E15" s="2195" t="s">
        <v>732</v>
      </c>
      <c r="F15" s="2196"/>
      <c r="G15" s="2197"/>
      <c r="H15" s="2195" t="s">
        <v>733</v>
      </c>
      <c r="I15" s="2196"/>
      <c r="J15" s="2198"/>
      <c r="N15" s="264" t="s">
        <v>77</v>
      </c>
      <c r="O15" s="357" t="str">
        <f t="shared" si="0"/>
        <v/>
      </c>
      <c r="P15" s="226">
        <f t="shared" si="1"/>
        <v>0</v>
      </c>
      <c r="Q15" s="264" t="s">
        <v>82</v>
      </c>
      <c r="R15" s="262" t="str">
        <f t="shared" si="2"/>
        <v/>
      </c>
      <c r="S15" s="227">
        <f t="shared" si="3"/>
        <v>0</v>
      </c>
      <c r="V15" s="15"/>
      <c r="W15" s="2193" t="s">
        <v>70</v>
      </c>
      <c r="X15" s="2194"/>
      <c r="Y15" s="2195" t="s">
        <v>350</v>
      </c>
      <c r="Z15" s="2196"/>
      <c r="AA15" s="2197"/>
      <c r="AB15" s="2195"/>
      <c r="AC15" s="2196"/>
      <c r="AD15" s="2198"/>
      <c r="AH15" s="264" t="s">
        <v>77</v>
      </c>
      <c r="AI15" s="357" t="str">
        <f t="shared" si="4"/>
        <v/>
      </c>
      <c r="AJ15" s="226">
        <f t="shared" si="5"/>
        <v>0</v>
      </c>
      <c r="AK15" s="264" t="s">
        <v>82</v>
      </c>
      <c r="AL15" s="262" t="str">
        <f t="shared" si="6"/>
        <v/>
      </c>
      <c r="AM15" s="227">
        <f t="shared" si="7"/>
        <v>0</v>
      </c>
    </row>
    <row r="16" spans="1:39" ht="14.1" customHeight="1">
      <c r="B16" s="15"/>
      <c r="C16" s="2201" t="s">
        <v>71</v>
      </c>
      <c r="D16" s="2202"/>
      <c r="E16" s="2203" t="s">
        <v>734</v>
      </c>
      <c r="F16" s="2204"/>
      <c r="G16" s="2205"/>
      <c r="H16" s="2203" t="s">
        <v>734</v>
      </c>
      <c r="I16" s="2204"/>
      <c r="J16" s="2206"/>
      <c r="N16" s="264" t="s">
        <v>77</v>
      </c>
      <c r="O16" s="357" t="str">
        <f t="shared" si="0"/>
        <v/>
      </c>
      <c r="P16" s="226">
        <f t="shared" si="1"/>
        <v>0</v>
      </c>
      <c r="Q16" s="264" t="s">
        <v>82</v>
      </c>
      <c r="R16" s="262" t="str">
        <f t="shared" si="2"/>
        <v/>
      </c>
      <c r="S16" s="227">
        <f t="shared" si="3"/>
        <v>0</v>
      </c>
      <c r="V16" s="15"/>
      <c r="W16" s="2201" t="s">
        <v>71</v>
      </c>
      <c r="X16" s="2202"/>
      <c r="Y16" s="2203" t="s">
        <v>361</v>
      </c>
      <c r="Z16" s="2204"/>
      <c r="AA16" s="2205"/>
      <c r="AB16" s="2203"/>
      <c r="AC16" s="2204"/>
      <c r="AD16" s="2206"/>
      <c r="AH16" s="264" t="s">
        <v>77</v>
      </c>
      <c r="AI16" s="357" t="str">
        <f t="shared" si="4"/>
        <v/>
      </c>
      <c r="AJ16" s="226">
        <f t="shared" si="5"/>
        <v>0</v>
      </c>
      <c r="AK16" s="264" t="s">
        <v>82</v>
      </c>
      <c r="AL16" s="262" t="str">
        <f t="shared" si="6"/>
        <v/>
      </c>
      <c r="AM16" s="227">
        <f t="shared" si="7"/>
        <v>0</v>
      </c>
    </row>
    <row r="17" spans="3:39" ht="14.1" customHeight="1" thickBot="1">
      <c r="C17" s="2201" t="s">
        <v>3</v>
      </c>
      <c r="D17" s="2207"/>
      <c r="E17" s="2208" t="s">
        <v>5</v>
      </c>
      <c r="F17" s="2209"/>
      <c r="G17" s="2210"/>
      <c r="H17" s="2208" t="s">
        <v>4</v>
      </c>
      <c r="I17" s="2209"/>
      <c r="J17" s="2211"/>
      <c r="N17" s="378"/>
      <c r="O17" s="412"/>
      <c r="P17" s="407"/>
      <c r="Q17" s="378"/>
      <c r="R17" s="412"/>
      <c r="S17" s="409"/>
      <c r="W17" s="2201" t="s">
        <v>3</v>
      </c>
      <c r="X17" s="2207"/>
      <c r="Y17" s="2208" t="s">
        <v>5</v>
      </c>
      <c r="Z17" s="2209"/>
      <c r="AA17" s="2210"/>
      <c r="AB17" s="2208"/>
      <c r="AC17" s="2209"/>
      <c r="AD17" s="2211"/>
      <c r="AH17" s="264" t="s">
        <v>77</v>
      </c>
      <c r="AI17" s="411"/>
      <c r="AJ17" s="436"/>
      <c r="AK17" s="264" t="s">
        <v>82</v>
      </c>
      <c r="AL17" s="411"/>
      <c r="AM17" s="408"/>
    </row>
    <row r="18" spans="3:39" ht="14.1" customHeight="1" thickBot="1">
      <c r="C18" s="2201" t="s">
        <v>59</v>
      </c>
      <c r="D18" s="2207"/>
      <c r="E18" s="2208" t="s">
        <v>74</v>
      </c>
      <c r="F18" s="2209"/>
      <c r="G18" s="2210"/>
      <c r="H18" s="2208" t="s">
        <v>74</v>
      </c>
      <c r="I18" s="2209"/>
      <c r="J18" s="2211"/>
      <c r="N18" s="31"/>
      <c r="O18" s="31"/>
      <c r="P18" s="31"/>
      <c r="Q18" s="31"/>
      <c r="R18" s="31"/>
      <c r="S18" s="31"/>
      <c r="W18" s="2201" t="s">
        <v>59</v>
      </c>
      <c r="X18" s="2207"/>
      <c r="Y18" s="2208" t="s">
        <v>74</v>
      </c>
      <c r="Z18" s="2209"/>
      <c r="AA18" s="2210"/>
      <c r="AB18" s="2208"/>
      <c r="AC18" s="2209"/>
      <c r="AD18" s="2211"/>
      <c r="AH18" s="385" t="s">
        <v>77</v>
      </c>
      <c r="AI18" s="412"/>
      <c r="AJ18" s="407"/>
      <c r="AK18" s="385" t="s">
        <v>82</v>
      </c>
      <c r="AL18" s="412"/>
      <c r="AM18" s="409"/>
    </row>
    <row r="19" spans="3:39" ht="14.1" customHeight="1" thickBot="1">
      <c r="C19" s="2201" t="s">
        <v>0</v>
      </c>
      <c r="D19" s="2207"/>
      <c r="E19" s="300">
        <f>延長表!J35+延長表!J36+延長表!J43</f>
        <v>33.700000000000003</v>
      </c>
      <c r="F19" s="301">
        <v>20</v>
      </c>
      <c r="G19" s="302">
        <f>ROUNDUP(E19/F19,0)</f>
        <v>2</v>
      </c>
      <c r="H19" s="300"/>
      <c r="I19" s="301">
        <v>20</v>
      </c>
      <c r="J19" s="303">
        <f>ROUNDUP(H19/I19,0)</f>
        <v>0</v>
      </c>
      <c r="M19" s="2" t="s">
        <v>547</v>
      </c>
      <c r="W19" s="2201" t="s">
        <v>0</v>
      </c>
      <c r="X19" s="2207"/>
      <c r="Y19" s="300"/>
      <c r="Z19" s="301">
        <v>20</v>
      </c>
      <c r="AA19" s="302">
        <f>ROUNDUP(Y19/Z19,0)</f>
        <v>0</v>
      </c>
      <c r="AB19" s="300"/>
      <c r="AC19" s="301">
        <v>20</v>
      </c>
      <c r="AD19" s="303">
        <f>ROUNDUP(AB19/AC19,0)</f>
        <v>0</v>
      </c>
      <c r="AH19" s="31"/>
      <c r="AI19" s="31"/>
      <c r="AJ19" s="31"/>
      <c r="AK19" s="31"/>
      <c r="AL19" s="31"/>
      <c r="AM19" s="31"/>
    </row>
    <row r="20" spans="3:39" ht="14.1" customHeight="1">
      <c r="C20" s="2212" t="s">
        <v>1</v>
      </c>
      <c r="D20" s="2213"/>
      <c r="E20" s="304">
        <f>G19</f>
        <v>2</v>
      </c>
      <c r="F20" s="305">
        <v>1</v>
      </c>
      <c r="G20" s="241">
        <f>ROUND(E20*F20,2)</f>
        <v>2</v>
      </c>
      <c r="H20" s="304">
        <f>J19</f>
        <v>0</v>
      </c>
      <c r="I20" s="305">
        <v>1</v>
      </c>
      <c r="J20" s="209">
        <f>ROUND(H20*I20,2)</f>
        <v>0</v>
      </c>
      <c r="N20" s="2199" t="s">
        <v>699</v>
      </c>
      <c r="O20" s="2200"/>
      <c r="P20" s="702" t="s">
        <v>700</v>
      </c>
      <c r="Q20" s="716" t="s">
        <v>699</v>
      </c>
      <c r="R20" s="717"/>
      <c r="S20" s="703" t="s">
        <v>700</v>
      </c>
      <c r="W20" s="2212" t="s">
        <v>1</v>
      </c>
      <c r="X20" s="2213"/>
      <c r="Y20" s="304">
        <f>AA19</f>
        <v>0</v>
      </c>
      <c r="Z20" s="305">
        <v>1</v>
      </c>
      <c r="AA20" s="241">
        <f>ROUND(Y20*Z20,2)</f>
        <v>0</v>
      </c>
      <c r="AB20" s="304">
        <f>AD19</f>
        <v>0</v>
      </c>
      <c r="AC20" s="305">
        <v>1</v>
      </c>
      <c r="AD20" s="209">
        <f>ROUND(AB20*AC20,2)</f>
        <v>0</v>
      </c>
      <c r="AG20" s="349"/>
      <c r="AH20" s="349"/>
      <c r="AI20" s="349"/>
      <c r="AJ20" s="349"/>
      <c r="AK20" s="349"/>
      <c r="AL20" s="349"/>
      <c r="AM20" s="349"/>
    </row>
    <row r="21" spans="3:39" ht="14.1" customHeight="1">
      <c r="C21" s="2201" t="s">
        <v>75</v>
      </c>
      <c r="D21" s="2202"/>
      <c r="E21" s="2214">
        <f>SUM(G20:G20)</f>
        <v>2</v>
      </c>
      <c r="F21" s="2202"/>
      <c r="G21" s="2207"/>
      <c r="H21" s="2214">
        <f>SUM(J20:J20)</f>
        <v>0</v>
      </c>
      <c r="I21" s="2202"/>
      <c r="J21" s="2215"/>
      <c r="N21" s="2226" t="s">
        <v>697</v>
      </c>
      <c r="O21" s="2227"/>
      <c r="P21" s="713">
        <f>SUMPRODUCT($X$334:$X$373,$Z$334:$Z$373)/100+SUMPRODUCT($D$334:$D$373,$F$334:$F$373)/100</f>
        <v>5.5</v>
      </c>
      <c r="Q21" s="2226" t="s">
        <v>82</v>
      </c>
      <c r="R21" s="2227"/>
      <c r="S21" s="714">
        <f>SUMPRODUCT($X$379:$X$418,$AB$379:$AB$418)/100+SUMPRODUCT($D$379:$D$418,$H$379:$H$418)/100</f>
        <v>0.3</v>
      </c>
      <c r="W21" s="2201" t="s">
        <v>75</v>
      </c>
      <c r="X21" s="2202"/>
      <c r="Y21" s="2214">
        <f>SUM(AA20:AA20)</f>
        <v>0</v>
      </c>
      <c r="Z21" s="2202"/>
      <c r="AA21" s="2207"/>
      <c r="AB21" s="2214">
        <f>SUM(AD20:AD20)</f>
        <v>0</v>
      </c>
      <c r="AC21" s="2202"/>
      <c r="AD21" s="2215"/>
      <c r="AG21" s="349"/>
      <c r="AH21" s="2232"/>
      <c r="AI21" s="2232"/>
      <c r="AJ21" s="315"/>
      <c r="AK21" s="2232"/>
      <c r="AL21" s="2232"/>
      <c r="AM21" s="315"/>
    </row>
    <row r="22" spans="3:39" ht="14.1" customHeight="1" thickBot="1">
      <c r="C22" s="2201" t="s">
        <v>76</v>
      </c>
      <c r="D22" s="2202"/>
      <c r="E22" s="2208" t="s">
        <v>82</v>
      </c>
      <c r="F22" s="2209"/>
      <c r="G22" s="2210"/>
      <c r="H22" s="2208" t="s">
        <v>77</v>
      </c>
      <c r="I22" s="2209"/>
      <c r="J22" s="2211"/>
      <c r="M22" s="704"/>
      <c r="N22" s="2230" t="s">
        <v>698</v>
      </c>
      <c r="O22" s="2231"/>
      <c r="P22" s="306">
        <f>SUMPRODUCT($X$334:$X$373,$Y$334:$Y$373)/100+SUMPRODUCT($D$334:$D$373,$E$334:$E$373)/100</f>
        <v>0.14000000000000001</v>
      </c>
      <c r="Q22" s="2228" t="s">
        <v>533</v>
      </c>
      <c r="R22" s="2229"/>
      <c r="S22" s="307">
        <f>IF($Q$22="全種",$P$21+$S$21+$P$22,"0")+IF($Q$22="As（車道）＋As（歩道）",$P$21+$P$22,"0")+IF($Q$22="As（車道）＋Co",$P$21+$S$21,"0")+IF($Q$22="As（歩道）＋Co",$P$22+$S$21,"0")</f>
        <v>5.9399999999999995</v>
      </c>
      <c r="T22" s="704"/>
      <c r="W22" s="2201" t="s">
        <v>76</v>
      </c>
      <c r="X22" s="2202"/>
      <c r="Y22" s="2208" t="s">
        <v>77</v>
      </c>
      <c r="Z22" s="2209"/>
      <c r="AA22" s="2210"/>
      <c r="AB22" s="2208" t="s">
        <v>77</v>
      </c>
      <c r="AC22" s="2209"/>
      <c r="AD22" s="2211"/>
      <c r="AG22" s="349"/>
      <c r="AH22" s="2233"/>
      <c r="AI22" s="2233"/>
      <c r="AJ22" s="568"/>
      <c r="AK22" s="2233"/>
      <c r="AL22" s="2233"/>
      <c r="AM22" s="568"/>
    </row>
    <row r="23" spans="3:39" ht="14.1" customHeight="1">
      <c r="C23" s="2201"/>
      <c r="D23" s="2202"/>
      <c r="E23" s="2216">
        <v>15</v>
      </c>
      <c r="F23" s="2217"/>
      <c r="G23" s="2218"/>
      <c r="H23" s="2216">
        <v>4</v>
      </c>
      <c r="I23" s="2217"/>
      <c r="J23" s="2219"/>
      <c r="W23" s="2201"/>
      <c r="X23" s="2202"/>
      <c r="Y23" s="2216">
        <v>15</v>
      </c>
      <c r="Z23" s="2217"/>
      <c r="AA23" s="2218"/>
      <c r="AB23" s="2216">
        <v>10</v>
      </c>
      <c r="AC23" s="2217"/>
      <c r="AD23" s="2219"/>
    </row>
    <row r="24" spans="3:39" ht="14.1" customHeight="1" thickBot="1">
      <c r="C24" s="2201" t="s">
        <v>87</v>
      </c>
      <c r="D24" s="2207"/>
      <c r="E24" s="2208" t="s">
        <v>372</v>
      </c>
      <c r="F24" s="2209"/>
      <c r="G24" s="2210"/>
      <c r="H24" s="2208" t="s">
        <v>372</v>
      </c>
      <c r="I24" s="2209"/>
      <c r="J24" s="2211"/>
      <c r="M24" s="2" t="str">
        <f>IF(AK43="×","□先行路盤（再使用）","□先行路盤（再使用）No.1")</f>
        <v>□先行路盤（再使用）</v>
      </c>
      <c r="N24" s="31"/>
      <c r="O24" s="31"/>
      <c r="P24" s="31"/>
      <c r="Q24" s="31"/>
      <c r="R24" s="31"/>
      <c r="S24" s="31"/>
      <c r="W24" s="2201" t="s">
        <v>87</v>
      </c>
      <c r="X24" s="2207"/>
      <c r="Y24" s="2208" t="s">
        <v>372</v>
      </c>
      <c r="Z24" s="2209"/>
      <c r="AA24" s="2210"/>
      <c r="AB24" s="2208" t="s">
        <v>372</v>
      </c>
      <c r="AC24" s="2209"/>
      <c r="AD24" s="2211"/>
      <c r="AG24" s="2" t="s">
        <v>462</v>
      </c>
      <c r="AH24" s="31"/>
      <c r="AI24" s="31"/>
      <c r="AJ24" s="31"/>
      <c r="AK24" s="31"/>
      <c r="AL24" s="31"/>
      <c r="AM24" s="31"/>
    </row>
    <row r="25" spans="3:39" ht="14.1" customHeight="1">
      <c r="C25" s="2201"/>
      <c r="D25" s="2207"/>
      <c r="E25" s="2216">
        <v>25</v>
      </c>
      <c r="F25" s="2217"/>
      <c r="G25" s="2218"/>
      <c r="H25" s="2216">
        <v>10</v>
      </c>
      <c r="I25" s="2217"/>
      <c r="J25" s="2219"/>
      <c r="N25" s="2199" t="s">
        <v>96</v>
      </c>
      <c r="O25" s="2200"/>
      <c r="P25" s="19" t="s">
        <v>66</v>
      </c>
      <c r="Q25" s="2199" t="s">
        <v>96</v>
      </c>
      <c r="R25" s="2200"/>
      <c r="S25" s="20" t="s">
        <v>66</v>
      </c>
      <c r="W25" s="2201"/>
      <c r="X25" s="2207"/>
      <c r="Y25" s="2216">
        <v>50</v>
      </c>
      <c r="Z25" s="2217"/>
      <c r="AA25" s="2218"/>
      <c r="AB25" s="2216">
        <v>25</v>
      </c>
      <c r="AC25" s="2217"/>
      <c r="AD25" s="2219"/>
      <c r="AH25" s="2199" t="s">
        <v>96</v>
      </c>
      <c r="AI25" s="2200"/>
      <c r="AJ25" s="19" t="s">
        <v>66</v>
      </c>
      <c r="AK25" s="2199" t="s">
        <v>96</v>
      </c>
      <c r="AL25" s="2200"/>
      <c r="AM25" s="20" t="s">
        <v>66</v>
      </c>
    </row>
    <row r="26" spans="3:39" ht="14.1" customHeight="1" thickBot="1">
      <c r="C26" s="2220" t="s">
        <v>78</v>
      </c>
      <c r="D26" s="2221"/>
      <c r="E26" s="2222">
        <v>5</v>
      </c>
      <c r="F26" s="2223"/>
      <c r="G26" s="2224"/>
      <c r="H26" s="2222">
        <v>4</v>
      </c>
      <c r="I26" s="2223"/>
      <c r="J26" s="2225"/>
      <c r="N26" s="263" t="s">
        <v>374</v>
      </c>
      <c r="O26" s="432">
        <f t="shared" ref="O26:O31" si="8">IF(MAX($I$616:$I$675)&lt;ROW()-25,"",INDEX($H$616:$H$675,MATCH(ROW()-25,$I$616:$I$675,0),1))</f>
        <v>25</v>
      </c>
      <c r="P26" s="224">
        <f t="shared" ref="P26:P31" si="9">SUMIF($H$618:$H$677,O26,$J$618:$J$677)</f>
        <v>52</v>
      </c>
      <c r="Q26" s="382"/>
      <c r="R26" s="414"/>
      <c r="S26" s="435"/>
      <c r="W26" s="2220" t="s">
        <v>78</v>
      </c>
      <c r="X26" s="2221"/>
      <c r="Y26" s="2222">
        <v>10</v>
      </c>
      <c r="Z26" s="2223"/>
      <c r="AA26" s="2224"/>
      <c r="AB26" s="2222">
        <v>5</v>
      </c>
      <c r="AC26" s="2223"/>
      <c r="AD26" s="2225"/>
      <c r="AH26" s="263" t="s">
        <v>374</v>
      </c>
      <c r="AI26" s="432" t="str">
        <f t="shared" ref="AI26:AI31" si="10">IF(MAX($AC$618:$AC$677)&lt;ROW()-25,"",INDEX($AB$618:$AB$677,MATCH(ROW()-25,$AC$618:$AC$677,0),1))</f>
        <v/>
      </c>
      <c r="AJ26" s="224">
        <f t="shared" ref="AJ26:AJ31" si="11">SUMIF($AB$618:$AB$677,AI26,$AD$618:$AD$677)</f>
        <v>0</v>
      </c>
      <c r="AK26" s="382"/>
      <c r="AL26" s="414"/>
      <c r="AM26" s="435"/>
    </row>
    <row r="27" spans="3:39" ht="14.1" customHeight="1">
      <c r="C27" s="2193" t="s">
        <v>70</v>
      </c>
      <c r="D27" s="2194"/>
      <c r="E27" s="2195" t="s">
        <v>729</v>
      </c>
      <c r="F27" s="2196"/>
      <c r="G27" s="2197"/>
      <c r="H27" s="2195" t="s">
        <v>738</v>
      </c>
      <c r="I27" s="2196"/>
      <c r="J27" s="2198"/>
      <c r="N27" s="264" t="s">
        <v>374</v>
      </c>
      <c r="O27" s="433">
        <f t="shared" si="8"/>
        <v>50</v>
      </c>
      <c r="P27" s="226">
        <f t="shared" si="9"/>
        <v>4</v>
      </c>
      <c r="Q27" s="383"/>
      <c r="R27" s="415"/>
      <c r="S27" s="408"/>
      <c r="W27" s="2193" t="s">
        <v>70</v>
      </c>
      <c r="X27" s="2194"/>
      <c r="Y27" s="2195"/>
      <c r="Z27" s="2196"/>
      <c r="AA27" s="2197"/>
      <c r="AB27" s="2195"/>
      <c r="AC27" s="2196"/>
      <c r="AD27" s="2198"/>
      <c r="AH27" s="264" t="s">
        <v>374</v>
      </c>
      <c r="AI27" s="433" t="str">
        <f t="shared" si="10"/>
        <v/>
      </c>
      <c r="AJ27" s="226">
        <f t="shared" si="11"/>
        <v>0</v>
      </c>
      <c r="AK27" s="383"/>
      <c r="AL27" s="415"/>
      <c r="AM27" s="408"/>
    </row>
    <row r="28" spans="3:39" ht="14.1" customHeight="1">
      <c r="C28" s="2201" t="s">
        <v>71</v>
      </c>
      <c r="D28" s="2202"/>
      <c r="E28" s="2203" t="s">
        <v>734</v>
      </c>
      <c r="F28" s="2204"/>
      <c r="G28" s="2205"/>
      <c r="H28" s="2203" t="s">
        <v>734</v>
      </c>
      <c r="I28" s="2204"/>
      <c r="J28" s="2206"/>
      <c r="N28" s="264" t="s">
        <v>374</v>
      </c>
      <c r="O28" s="433" t="str">
        <f t="shared" si="8"/>
        <v/>
      </c>
      <c r="P28" s="226">
        <f t="shared" si="9"/>
        <v>0</v>
      </c>
      <c r="Q28" s="383"/>
      <c r="R28" s="415"/>
      <c r="S28" s="408"/>
      <c r="W28" s="2201" t="s">
        <v>71</v>
      </c>
      <c r="X28" s="2202"/>
      <c r="Y28" s="2203"/>
      <c r="Z28" s="2204"/>
      <c r="AA28" s="2205"/>
      <c r="AB28" s="2203"/>
      <c r="AC28" s="2204"/>
      <c r="AD28" s="2206"/>
      <c r="AH28" s="264" t="s">
        <v>374</v>
      </c>
      <c r="AI28" s="433" t="str">
        <f t="shared" si="10"/>
        <v/>
      </c>
      <c r="AJ28" s="226">
        <f t="shared" si="11"/>
        <v>0</v>
      </c>
      <c r="AK28" s="383"/>
      <c r="AL28" s="415"/>
      <c r="AM28" s="408"/>
    </row>
    <row r="29" spans="3:39" s="15" customFormat="1" ht="14.1" customHeight="1">
      <c r="C29" s="2201" t="s">
        <v>3</v>
      </c>
      <c r="D29" s="2207"/>
      <c r="E29" s="2208" t="s">
        <v>4</v>
      </c>
      <c r="F29" s="2209"/>
      <c r="G29" s="2210"/>
      <c r="H29" s="2208" t="s">
        <v>4</v>
      </c>
      <c r="I29" s="2209"/>
      <c r="J29" s="2211"/>
      <c r="M29" s="2"/>
      <c r="N29" s="264" t="s">
        <v>374</v>
      </c>
      <c r="O29" s="433" t="str">
        <f t="shared" si="8"/>
        <v/>
      </c>
      <c r="P29" s="226">
        <f t="shared" si="9"/>
        <v>0</v>
      </c>
      <c r="Q29" s="383"/>
      <c r="R29" s="415"/>
      <c r="S29" s="408"/>
      <c r="W29" s="2201" t="s">
        <v>3</v>
      </c>
      <c r="X29" s="2207"/>
      <c r="Y29" s="2208" t="s">
        <v>5</v>
      </c>
      <c r="Z29" s="2209"/>
      <c r="AA29" s="2210"/>
      <c r="AB29" s="2208" t="s">
        <v>5</v>
      </c>
      <c r="AC29" s="2209"/>
      <c r="AD29" s="2211"/>
      <c r="AG29" s="2"/>
      <c r="AH29" s="264" t="s">
        <v>374</v>
      </c>
      <c r="AI29" s="433" t="str">
        <f t="shared" si="10"/>
        <v/>
      </c>
      <c r="AJ29" s="226">
        <f t="shared" si="11"/>
        <v>0</v>
      </c>
      <c r="AK29" s="383"/>
      <c r="AL29" s="415"/>
      <c r="AM29" s="408"/>
    </row>
    <row r="30" spans="3:39" s="15" customFormat="1" ht="14.1" customHeight="1">
      <c r="C30" s="2201" t="s">
        <v>59</v>
      </c>
      <c r="D30" s="2202"/>
      <c r="E30" s="2208" t="s">
        <v>74</v>
      </c>
      <c r="F30" s="2209"/>
      <c r="G30" s="2210"/>
      <c r="H30" s="2208" t="s">
        <v>74</v>
      </c>
      <c r="I30" s="2209"/>
      <c r="J30" s="2211"/>
      <c r="M30" s="2"/>
      <c r="N30" s="264" t="s">
        <v>374</v>
      </c>
      <c r="O30" s="433" t="str">
        <f t="shared" si="8"/>
        <v/>
      </c>
      <c r="P30" s="226">
        <f t="shared" si="9"/>
        <v>0</v>
      </c>
      <c r="Q30" s="383"/>
      <c r="R30" s="415"/>
      <c r="S30" s="408"/>
      <c r="W30" s="2201" t="s">
        <v>59</v>
      </c>
      <c r="X30" s="2202"/>
      <c r="Y30" s="2208" t="s">
        <v>74</v>
      </c>
      <c r="Z30" s="2209"/>
      <c r="AA30" s="2210"/>
      <c r="AB30" s="2208" t="s">
        <v>74</v>
      </c>
      <c r="AC30" s="2209"/>
      <c r="AD30" s="2211"/>
      <c r="AG30" s="2"/>
      <c r="AH30" s="264" t="s">
        <v>374</v>
      </c>
      <c r="AI30" s="433" t="str">
        <f t="shared" si="10"/>
        <v/>
      </c>
      <c r="AJ30" s="226">
        <f t="shared" si="11"/>
        <v>0</v>
      </c>
      <c r="AK30" s="383"/>
      <c r="AL30" s="415"/>
      <c r="AM30" s="408"/>
    </row>
    <row r="31" spans="3:39" s="15" customFormat="1" ht="14.1" customHeight="1" thickBot="1">
      <c r="C31" s="2201" t="s">
        <v>0</v>
      </c>
      <c r="D31" s="2207"/>
      <c r="E31" s="300">
        <f>延長表!O44</f>
        <v>2.7</v>
      </c>
      <c r="F31" s="301">
        <v>20</v>
      </c>
      <c r="G31" s="437">
        <f>ROUNDUP(E31/F31,0)</f>
        <v>1</v>
      </c>
      <c r="H31" s="300">
        <f>延長表!P44</f>
        <v>9</v>
      </c>
      <c r="I31" s="301">
        <v>20</v>
      </c>
      <c r="J31" s="303">
        <f>ROUNDUP(H31/I31,0)</f>
        <v>1</v>
      </c>
      <c r="M31" s="2"/>
      <c r="N31" s="265" t="s">
        <v>374</v>
      </c>
      <c r="O31" s="434" t="str">
        <f t="shared" si="8"/>
        <v/>
      </c>
      <c r="P31" s="228">
        <f t="shared" si="9"/>
        <v>0</v>
      </c>
      <c r="Q31" s="384"/>
      <c r="R31" s="413"/>
      <c r="S31" s="409"/>
      <c r="W31" s="2201" t="s">
        <v>0</v>
      </c>
      <c r="X31" s="2207"/>
      <c r="Y31" s="300"/>
      <c r="Z31" s="301">
        <v>20</v>
      </c>
      <c r="AA31" s="437">
        <f>ROUNDUP(Y31/Z31,0)</f>
        <v>0</v>
      </c>
      <c r="AB31" s="300"/>
      <c r="AC31" s="301">
        <v>20</v>
      </c>
      <c r="AD31" s="303">
        <f>ROUNDUP(AB31/AC31,0)</f>
        <v>0</v>
      </c>
      <c r="AG31" s="2"/>
      <c r="AH31" s="265" t="s">
        <v>374</v>
      </c>
      <c r="AI31" s="434" t="str">
        <f t="shared" si="10"/>
        <v/>
      </c>
      <c r="AJ31" s="228">
        <f t="shared" si="11"/>
        <v>0</v>
      </c>
      <c r="AK31" s="384"/>
      <c r="AL31" s="413"/>
      <c r="AM31" s="409"/>
    </row>
    <row r="32" spans="3:39" s="15" customFormat="1" ht="14.1" customHeight="1">
      <c r="C32" s="2212" t="s">
        <v>1</v>
      </c>
      <c r="D32" s="2213"/>
      <c r="E32" s="304">
        <f>G31</f>
        <v>1</v>
      </c>
      <c r="F32" s="305">
        <v>1</v>
      </c>
      <c r="G32" s="241">
        <f>ROUND(E32*F32,2)</f>
        <v>1</v>
      </c>
      <c r="H32" s="304">
        <f>J31</f>
        <v>1</v>
      </c>
      <c r="I32" s="305">
        <v>1</v>
      </c>
      <c r="J32" s="209">
        <f>ROUND(H32*I32,2)</f>
        <v>1</v>
      </c>
      <c r="M32" s="2"/>
      <c r="N32" s="38"/>
      <c r="O32" s="2234" t="str">
        <f>IF(AK43="×","※先行路盤(再使用) 土量 計 ： H=　","※先行路盤(再使用) 土量No.1 計 ：　")</f>
        <v>※先行路盤(再使用) 土量 計 ： H=　</v>
      </c>
      <c r="P32" s="2234"/>
      <c r="Q32" s="2234"/>
      <c r="R32" s="2234"/>
      <c r="S32" s="361">
        <f>ROUND(SUMPRODUCT(O26:O31,P26:P31)/100+SUMPRODUCT(R26:R31,S26:S31)/100,2)</f>
        <v>15</v>
      </c>
      <c r="W32" s="2212" t="s">
        <v>1</v>
      </c>
      <c r="X32" s="2213"/>
      <c r="Y32" s="304">
        <f>AA31</f>
        <v>0</v>
      </c>
      <c r="Z32" s="305">
        <v>1</v>
      </c>
      <c r="AA32" s="241">
        <f>ROUND(Y32*Z32,2)</f>
        <v>0</v>
      </c>
      <c r="AB32" s="304">
        <f>AD31</f>
        <v>0</v>
      </c>
      <c r="AC32" s="305">
        <v>1</v>
      </c>
      <c r="AD32" s="209">
        <f>ROUND(AB32*AC32,2)</f>
        <v>0</v>
      </c>
      <c r="AG32" s="2"/>
      <c r="AH32" s="38"/>
      <c r="AI32" s="2234" t="s">
        <v>501</v>
      </c>
      <c r="AJ32" s="2234"/>
      <c r="AK32" s="2234"/>
      <c r="AL32" s="2234"/>
      <c r="AM32" s="361" t="str">
        <f>IF(AK43="○",AK44+S32,"")</f>
        <v/>
      </c>
    </row>
    <row r="33" spans="2:39" s="15" customFormat="1" ht="14.1" customHeight="1" thickBot="1">
      <c r="C33" s="2201" t="s">
        <v>75</v>
      </c>
      <c r="D33" s="2202"/>
      <c r="E33" s="2214">
        <f>SUM(G32:G32)</f>
        <v>1</v>
      </c>
      <c r="F33" s="2202"/>
      <c r="G33" s="2207"/>
      <c r="H33" s="2214">
        <f>SUM(J32:J32)</f>
        <v>1</v>
      </c>
      <c r="I33" s="2202"/>
      <c r="J33" s="2215"/>
      <c r="M33" s="2" t="str">
        <f>IF(AK43="×","□仮復旧工","□仮復旧工No.1")</f>
        <v>□仮復旧工</v>
      </c>
      <c r="N33" s="31"/>
      <c r="O33" s="31"/>
      <c r="P33" s="31"/>
      <c r="Q33" s="31"/>
      <c r="R33" s="31"/>
      <c r="S33" s="31"/>
      <c r="W33" s="2201" t="s">
        <v>75</v>
      </c>
      <c r="X33" s="2202"/>
      <c r="Y33" s="2214">
        <f>SUM(AA32:AA32)</f>
        <v>0</v>
      </c>
      <c r="Z33" s="2202"/>
      <c r="AA33" s="2207"/>
      <c r="AB33" s="2214">
        <f>SUM(AD32:AD32)</f>
        <v>0</v>
      </c>
      <c r="AC33" s="2202"/>
      <c r="AD33" s="2215"/>
      <c r="AG33" s="2" t="s">
        <v>458</v>
      </c>
      <c r="AH33" s="31"/>
      <c r="AI33" s="31"/>
      <c r="AJ33" s="31"/>
      <c r="AK33" s="31"/>
      <c r="AL33" s="31"/>
      <c r="AM33" s="31"/>
    </row>
    <row r="34" spans="2:39" s="15" customFormat="1" ht="14.1" customHeight="1">
      <c r="C34" s="2201" t="s">
        <v>76</v>
      </c>
      <c r="D34" s="2202"/>
      <c r="E34" s="2208" t="s">
        <v>77</v>
      </c>
      <c r="F34" s="2209"/>
      <c r="G34" s="2210"/>
      <c r="H34" s="2208" t="s">
        <v>77</v>
      </c>
      <c r="I34" s="2209"/>
      <c r="J34" s="2211"/>
      <c r="M34" s="2"/>
      <c r="N34" s="2199" t="s">
        <v>81</v>
      </c>
      <c r="O34" s="2200"/>
      <c r="P34" s="19" t="s">
        <v>66</v>
      </c>
      <c r="Q34" s="2199" t="s">
        <v>81</v>
      </c>
      <c r="R34" s="2200"/>
      <c r="S34" s="20" t="s">
        <v>66</v>
      </c>
      <c r="W34" s="2201" t="s">
        <v>76</v>
      </c>
      <c r="X34" s="2202"/>
      <c r="Y34" s="2208" t="s">
        <v>77</v>
      </c>
      <c r="Z34" s="2209"/>
      <c r="AA34" s="2210"/>
      <c r="AB34" s="2208" t="s">
        <v>77</v>
      </c>
      <c r="AC34" s="2209"/>
      <c r="AD34" s="2211"/>
      <c r="AG34" s="2"/>
      <c r="AH34" s="2199" t="s">
        <v>81</v>
      </c>
      <c r="AI34" s="2200"/>
      <c r="AJ34" s="19" t="s">
        <v>66</v>
      </c>
      <c r="AK34" s="2199" t="s">
        <v>81</v>
      </c>
      <c r="AL34" s="2200"/>
      <c r="AM34" s="20" t="s">
        <v>66</v>
      </c>
    </row>
    <row r="35" spans="2:39" s="15" customFormat="1" ht="14.1" customHeight="1">
      <c r="C35" s="2201"/>
      <c r="D35" s="2202"/>
      <c r="E35" s="2216">
        <v>10</v>
      </c>
      <c r="F35" s="2217"/>
      <c r="G35" s="2218"/>
      <c r="H35" s="2216">
        <v>4</v>
      </c>
      <c r="I35" s="2217"/>
      <c r="J35" s="2219"/>
      <c r="M35" s="2"/>
      <c r="N35" s="263" t="s">
        <v>56</v>
      </c>
      <c r="O35" s="432">
        <f>IF(MAX($I$381:$I$420)&lt;ROW()-34,"",INDEX($D$381:$D$420,MATCH(ROW()-34,$I$381:$I$420,0),1))</f>
        <v>4</v>
      </c>
      <c r="P35" s="224">
        <f>SUMIF($D$381:$D$420,O35,$J$381:$J$420)</f>
        <v>1</v>
      </c>
      <c r="Q35" s="263" t="s">
        <v>56</v>
      </c>
      <c r="R35" s="432" t="str">
        <f>IF(MAX($I$381:$I$420)&lt;ROW()-30,"",INDEX($D$381:$D$420,MATCH(ROW()-30,$I$381:$I$420,0),1))</f>
        <v/>
      </c>
      <c r="S35" s="225">
        <f>SUMIF($D$381:$D$420,R35,$J$381:$J$420)</f>
        <v>0</v>
      </c>
      <c r="W35" s="2201"/>
      <c r="X35" s="2202"/>
      <c r="Y35" s="2216"/>
      <c r="Z35" s="2217"/>
      <c r="AA35" s="2218"/>
      <c r="AB35" s="2216"/>
      <c r="AC35" s="2217"/>
      <c r="AD35" s="2219"/>
      <c r="AG35" s="2"/>
      <c r="AH35" s="263" t="s">
        <v>56</v>
      </c>
      <c r="AI35" s="432" t="str">
        <f>IF(MAX($AC$381:$AC$420)&lt;ROW()-34,"",INDEX($X$381:$X$420,MATCH(ROW()-34,$AC$381:$AC$420,0),1))</f>
        <v/>
      </c>
      <c r="AJ35" s="224">
        <f>SUMIF($X$381:$X$420,AI35,$AD$381:$AD$420)</f>
        <v>0</v>
      </c>
      <c r="AK35" s="263" t="s">
        <v>56</v>
      </c>
      <c r="AL35" s="432" t="str">
        <f>IF(MAX($AC$381:$AC$420)&lt;ROW()-30,"",INDEX($X$381:$X$420,MATCH(ROW()-30,$AC$381:$AC$420,0),1))</f>
        <v/>
      </c>
      <c r="AM35" s="225">
        <f>SUMIF($X$381:$X$420,AL35,$AD$381:$AD$420)</f>
        <v>0</v>
      </c>
    </row>
    <row r="36" spans="2:39" s="15" customFormat="1" ht="14.1" customHeight="1">
      <c r="C36" s="2201" t="s">
        <v>87</v>
      </c>
      <c r="D36" s="2207"/>
      <c r="E36" s="2208" t="s">
        <v>372</v>
      </c>
      <c r="F36" s="2209"/>
      <c r="G36" s="2210"/>
      <c r="H36" s="2208"/>
      <c r="I36" s="2209"/>
      <c r="J36" s="2211"/>
      <c r="M36" s="2"/>
      <c r="N36" s="264" t="s">
        <v>56</v>
      </c>
      <c r="O36" s="433">
        <f>IF(MAX($I$381:$I$420)&lt;ROW()-34,"",INDEX($D$381:$D$420,MATCH(ROW()-34,$I$381:$I$420,0),1))</f>
        <v>5</v>
      </c>
      <c r="P36" s="226">
        <f>SUMIF($D$381:$D$420,O36,$J$381:$J$420)</f>
        <v>52</v>
      </c>
      <c r="Q36" s="264" t="s">
        <v>56</v>
      </c>
      <c r="R36" s="433" t="str">
        <f>IF(MAX($I$381:$I$420)&lt;ROW()-30,"",INDEX($D$381:$D$420,MATCH(ROW()-30,$I$381:$I$420,0),1))</f>
        <v/>
      </c>
      <c r="S36" s="227">
        <f>SUMIF($D$381:$D$420,R36,$J$381:$J$420)</f>
        <v>0</v>
      </c>
      <c r="W36" s="2201" t="s">
        <v>87</v>
      </c>
      <c r="X36" s="2207"/>
      <c r="Y36" s="2208" t="s">
        <v>372</v>
      </c>
      <c r="Z36" s="2209"/>
      <c r="AA36" s="2210"/>
      <c r="AB36" s="2208" t="s">
        <v>372</v>
      </c>
      <c r="AC36" s="2209"/>
      <c r="AD36" s="2211"/>
      <c r="AG36" s="2"/>
      <c r="AH36" s="264" t="s">
        <v>56</v>
      </c>
      <c r="AI36" s="433" t="str">
        <f>IF(MAX($AC$381:$AC$420)&lt;ROW()-34,"",INDEX($X$381:$X$420,MATCH(ROW()-34,$AC$381:$AC$420,0),1))</f>
        <v/>
      </c>
      <c r="AJ36" s="226">
        <f>SUMIF($X$381:$X$420,AI36,$AD$381:$AD$420)</f>
        <v>0</v>
      </c>
      <c r="AK36" s="264" t="s">
        <v>56</v>
      </c>
      <c r="AL36" s="433" t="str">
        <f>IF(MAX($AC$381:$AC$420)&lt;ROW()-30,"",INDEX($X$381:$X$420,MATCH(ROW()-30,$AC$381:$AC$420,0),1))</f>
        <v/>
      </c>
      <c r="AM36" s="227">
        <f>SUMIF($X$381:$X$420,AL36,$AD$381:$AD$420)</f>
        <v>0</v>
      </c>
    </row>
    <row r="37" spans="2:39" s="15" customFormat="1" ht="14.1" customHeight="1">
      <c r="C37" s="2201"/>
      <c r="D37" s="2207"/>
      <c r="E37" s="2216">
        <v>25</v>
      </c>
      <c r="F37" s="2217"/>
      <c r="G37" s="2218"/>
      <c r="H37" s="2216"/>
      <c r="I37" s="2217"/>
      <c r="J37" s="2219"/>
      <c r="M37" s="2"/>
      <c r="N37" s="264" t="s">
        <v>56</v>
      </c>
      <c r="O37" s="433">
        <f>IF(MAX($I$381:$I$420)&lt;ROW()-34,"",INDEX($D$381:$D$420,MATCH(ROW()-34,$I$381:$I$420,0),1))</f>
        <v>10</v>
      </c>
      <c r="P37" s="226">
        <f>SUMIF($D$381:$D$420,O37,$J$381:$J$420)</f>
        <v>4</v>
      </c>
      <c r="Q37" s="383"/>
      <c r="R37" s="415"/>
      <c r="S37" s="408"/>
      <c r="W37" s="2201"/>
      <c r="X37" s="2207"/>
      <c r="Y37" s="2216"/>
      <c r="Z37" s="2217"/>
      <c r="AA37" s="2218"/>
      <c r="AB37" s="2216"/>
      <c r="AC37" s="2217"/>
      <c r="AD37" s="2219"/>
      <c r="AG37" s="2"/>
      <c r="AH37" s="264" t="s">
        <v>56</v>
      </c>
      <c r="AI37" s="433" t="str">
        <f>IF(MAX($AC$381:$AC$420)&lt;ROW()-34,"",INDEX($X$381:$X$420,MATCH(ROW()-34,$AC$381:$AC$420,0),1))</f>
        <v/>
      </c>
      <c r="AJ37" s="226">
        <f>SUMIF($X$381:$X$420,AI37,$AD$381:$AD$420)</f>
        <v>0</v>
      </c>
      <c r="AK37" s="264" t="s">
        <v>56</v>
      </c>
      <c r="AL37" s="415"/>
      <c r="AM37" s="408"/>
    </row>
    <row r="38" spans="2:39" s="15" customFormat="1" ht="14.1" customHeight="1" thickBot="1">
      <c r="C38" s="2220" t="s">
        <v>78</v>
      </c>
      <c r="D38" s="2221"/>
      <c r="E38" s="2222">
        <v>5</v>
      </c>
      <c r="F38" s="2223"/>
      <c r="G38" s="2224"/>
      <c r="H38" s="2222">
        <v>4</v>
      </c>
      <c r="I38" s="2223"/>
      <c r="J38" s="2225"/>
      <c r="M38" s="2"/>
      <c r="N38" s="385" t="s">
        <v>56</v>
      </c>
      <c r="O38" s="434" t="str">
        <f>IF(MAX($I$381:$I$420)&lt;ROW()-34,"",INDEX($D$381:$D$420,MATCH(ROW()-34,$I$381:$I$420,0),1))</f>
        <v/>
      </c>
      <c r="P38" s="228">
        <f>SUMIF($D$381:$D$420,O38,$J$381:$J$420)</f>
        <v>0</v>
      </c>
      <c r="Q38" s="378"/>
      <c r="R38" s="413"/>
      <c r="S38" s="409"/>
      <c r="W38" s="2220" t="s">
        <v>78</v>
      </c>
      <c r="X38" s="2221"/>
      <c r="Y38" s="2222"/>
      <c r="Z38" s="2223"/>
      <c r="AA38" s="2224"/>
      <c r="AB38" s="2222"/>
      <c r="AC38" s="2223"/>
      <c r="AD38" s="2225"/>
      <c r="AG38" s="2"/>
      <c r="AH38" s="385" t="s">
        <v>56</v>
      </c>
      <c r="AI38" s="434" t="str">
        <f>IF(MAX($AC$381:$AC$420)&lt;ROW()-34,"",INDEX($X$381:$X$420,MATCH(ROW()-34,$AC$381:$AC$420,0),1))</f>
        <v/>
      </c>
      <c r="AJ38" s="228">
        <f>SUMIF($X$381:$X$420,AI38,$AD$381:$AD$420)</f>
        <v>0</v>
      </c>
      <c r="AK38" s="385" t="s">
        <v>56</v>
      </c>
      <c r="AL38" s="413"/>
      <c r="AM38" s="409"/>
    </row>
    <row r="39" spans="2:39" s="15" customFormat="1" ht="14.1" customHeight="1">
      <c r="C39" s="161"/>
      <c r="D39" s="161"/>
      <c r="E39" s="38"/>
      <c r="F39" s="38"/>
      <c r="G39" s="38"/>
      <c r="H39" s="38"/>
      <c r="I39" s="38"/>
      <c r="J39" s="38"/>
      <c r="K39" s="38"/>
      <c r="M39" s="704"/>
      <c r="N39" s="670"/>
      <c r="O39" s="2234" t="str">
        <f>IF(AK43="×","※仮復旧 土量 計 ： M=　","※仮復旧 土量No.1 計 ：　")</f>
        <v>※仮復旧 土量 計 ： M=　</v>
      </c>
      <c r="P39" s="2234"/>
      <c r="Q39" s="2234"/>
      <c r="R39" s="2234"/>
      <c r="S39" s="705">
        <f>ROUND(SUMPRODUCT(O35:O38,P35:P38)/100+SUMPRODUCT(R35:R38,S35:S38)/100,2)</f>
        <v>3.04</v>
      </c>
      <c r="W39" s="161"/>
      <c r="X39" s="161"/>
      <c r="Y39" s="38"/>
      <c r="Z39" s="38"/>
      <c r="AA39" s="38"/>
      <c r="AB39" s="38"/>
      <c r="AC39" s="38"/>
      <c r="AD39" s="38"/>
      <c r="AE39" s="38"/>
      <c r="AI39" s="2234" t="s">
        <v>502</v>
      </c>
      <c r="AJ39" s="2234"/>
      <c r="AK39" s="2234"/>
      <c r="AL39" s="2234"/>
      <c r="AM39" s="361" t="str">
        <f>IF(AK43="○",AK45+S39,"")</f>
        <v/>
      </c>
    </row>
    <row r="40" spans="2:39" s="15" customFormat="1" ht="14.1" customHeight="1">
      <c r="C40" s="161"/>
      <c r="D40" s="161"/>
      <c r="E40" s="38"/>
      <c r="F40" s="38"/>
      <c r="G40" s="38"/>
      <c r="H40" s="38"/>
      <c r="I40" s="38"/>
      <c r="J40" s="38"/>
      <c r="K40" s="38"/>
      <c r="M40" s="704"/>
      <c r="N40" s="670"/>
      <c r="O40" s="38"/>
      <c r="P40" s="37"/>
      <c r="Q40" s="670"/>
      <c r="R40" s="38"/>
      <c r="S40" s="37"/>
      <c r="W40" s="161"/>
      <c r="X40" s="161"/>
      <c r="Y40" s="38"/>
      <c r="Z40" s="38"/>
      <c r="AA40" s="38"/>
      <c r="AB40" s="38"/>
      <c r="AC40" s="38"/>
      <c r="AD40" s="38"/>
      <c r="AE40" s="38"/>
    </row>
    <row r="41" spans="2:39" ht="14.1" customHeight="1">
      <c r="B41" s="2" t="s">
        <v>84</v>
      </c>
      <c r="V41" s="2" t="s">
        <v>84</v>
      </c>
    </row>
    <row r="42" spans="2:39" ht="14.1" customHeight="1" thickBot="1">
      <c r="D42" s="2" t="s">
        <v>85</v>
      </c>
      <c r="X42" s="2" t="s">
        <v>85</v>
      </c>
    </row>
    <row r="43" spans="2:39" ht="14.1" customHeight="1">
      <c r="D43" s="2235" t="s">
        <v>56</v>
      </c>
      <c r="E43" s="330" t="s">
        <v>492</v>
      </c>
      <c r="F43" s="480">
        <f>IF($E$10&lt;&gt;"As",0,IF($E$11&lt;=15,ROUND(SUM($E$8:$E$8)*2,2),0))</f>
        <v>8</v>
      </c>
      <c r="G43" s="2235" t="s">
        <v>83</v>
      </c>
      <c r="H43" s="330" t="s">
        <v>492</v>
      </c>
      <c r="I43" s="483">
        <f>IF($E$10&lt;&gt;"Co",0,IF($E$11&lt;=15,ROUND(SUM($E$8:$E$8)*2,2),0))</f>
        <v>0</v>
      </c>
      <c r="X43" s="2235" t="s">
        <v>56</v>
      </c>
      <c r="Y43" s="330" t="s">
        <v>492</v>
      </c>
      <c r="Z43" s="28">
        <f>IF($Y$10&lt;&gt;"As",0,IF($Y$11&lt;=15,ROUND(SUM($Y$8:$Y$8)*2,2),0))</f>
        <v>0</v>
      </c>
      <c r="AA43" s="2235" t="s">
        <v>83</v>
      </c>
      <c r="AB43" s="330" t="s">
        <v>492</v>
      </c>
      <c r="AC43" s="27">
        <f>IF($Y$10&lt;&gt;"Co",0,IF($Y$11&lt;=15,ROUND(SUM($Y$8:$Y$8)*2,2),0))</f>
        <v>0</v>
      </c>
      <c r="AI43" s="486" t="s">
        <v>480</v>
      </c>
      <c r="AJ43" s="487"/>
      <c r="AK43" s="491" t="str">
        <f>IF(SUM(Y9:AD9,Y21:AD21,Y33:AD33)=0,"×","○")</f>
        <v>×</v>
      </c>
    </row>
    <row r="44" spans="2:39" ht="14.1" customHeight="1">
      <c r="D44" s="2236"/>
      <c r="E44" s="21" t="s">
        <v>493</v>
      </c>
      <c r="F44" s="24">
        <f>IF($E$10&lt;&gt;"As",0,IF(AND($E$11&gt;15,$E$11&lt;=30),ROUND(SUM($E$8:$E$8)*2,2),0))</f>
        <v>0</v>
      </c>
      <c r="G44" s="2236"/>
      <c r="H44" s="21" t="s">
        <v>493</v>
      </c>
      <c r="I44" s="24">
        <f>IF($E$10&lt;&gt;"Co",0,IF(AND($E$11&gt;15,$E$11&lt;=30),ROUND(SUM($E$8:$E$8)*2,2),0))</f>
        <v>0</v>
      </c>
      <c r="X44" s="2236"/>
      <c r="Y44" s="21" t="s">
        <v>493</v>
      </c>
      <c r="Z44" s="29">
        <f>IF($Y$10&lt;&gt;"As",0,IF(AND($Y$11&gt;15,$Y$11&lt;=30),ROUND(SUM($Y$8:$Y$8)*2,2),0))</f>
        <v>0</v>
      </c>
      <c r="AA44" s="2236"/>
      <c r="AB44" s="21" t="s">
        <v>493</v>
      </c>
      <c r="AC44" s="24">
        <f>IF($Y$10&lt;&gt;"Co",0,IF(AND($Y$11&gt;15,$Y$11&lt;=30),ROUND(SUM($Y$8:$Y$8)*2,2),0))</f>
        <v>0</v>
      </c>
      <c r="AI44" s="490" t="s">
        <v>497</v>
      </c>
      <c r="AJ44" s="489"/>
      <c r="AK44" s="492">
        <f>ROUND(SUMPRODUCT(AI26:AI31,AJ26:AJ31)/100+SUMPRODUCT(AL26:AL31,AM26:AM31)/100,2)</f>
        <v>0</v>
      </c>
    </row>
    <row r="45" spans="2:39" ht="14.1" customHeight="1" thickBot="1">
      <c r="D45" s="2237"/>
      <c r="E45" s="481" t="s">
        <v>80</v>
      </c>
      <c r="F45" s="482">
        <f>IF($E$10&lt;&gt;"As",0,IF(AND($E$11&gt;30,$E$11&lt;=40),ROUND(SUM($E$8:$E$8)*2,2),0))</f>
        <v>0</v>
      </c>
      <c r="G45" s="2237"/>
      <c r="H45" s="25"/>
      <c r="I45" s="26"/>
      <c r="X45" s="2237"/>
      <c r="Y45" s="481" t="s">
        <v>80</v>
      </c>
      <c r="Z45" s="30">
        <f>IF($Y$10&lt;&gt;"As",0,IF(AND($Y$11&gt;30,$Y$11&lt;=40),ROUND(SUM($Y$8:$Y$8)*2,2),0))</f>
        <v>0</v>
      </c>
      <c r="AA45" s="2237"/>
      <c r="AB45" s="25"/>
      <c r="AC45" s="26"/>
      <c r="AI45" s="488" t="s">
        <v>498</v>
      </c>
      <c r="AJ45" s="429"/>
      <c r="AK45" s="493">
        <f>ROUND(SUMPRODUCT(AI35:AI38,AJ35:AJ38)/100+SUMPRODUCT(AL35:AL38,AM35:AM38)/100,2)</f>
        <v>0</v>
      </c>
    </row>
    <row r="46" spans="2:39" ht="14.1" customHeight="1" thickBot="1">
      <c r="D46" s="2" t="s">
        <v>88</v>
      </c>
      <c r="X46" s="2" t="s">
        <v>88</v>
      </c>
    </row>
    <row r="47" spans="2:39" ht="14.1" customHeight="1">
      <c r="D47" s="2235" t="s">
        <v>56</v>
      </c>
      <c r="E47" s="330" t="s">
        <v>492</v>
      </c>
      <c r="F47" s="28">
        <f>IF($H$10&lt;&gt;"As",0,IF($H$11&lt;=15,ROUND(SUM($H$8:$H$8)*2,2),0))</f>
        <v>98</v>
      </c>
      <c r="G47" s="2235" t="s">
        <v>83</v>
      </c>
      <c r="H47" s="330" t="s">
        <v>492</v>
      </c>
      <c r="I47" s="27">
        <f>IF($H$10&lt;&gt;"Co",0,IF($H$11&lt;=15,ROUND(SUM($H$8:$H$8)*2,2),0))</f>
        <v>0</v>
      </c>
      <c r="X47" s="2235" t="s">
        <v>56</v>
      </c>
      <c r="Y47" s="330" t="s">
        <v>492</v>
      </c>
      <c r="Z47" s="28">
        <f>IF($AB$10&lt;&gt;"As",0,IF($AB$11&lt;=15,ROUND(SUM($AB$8:$AB$8)*2,2),0))</f>
        <v>0</v>
      </c>
      <c r="AA47" s="2235" t="s">
        <v>83</v>
      </c>
      <c r="AB47" s="330" t="s">
        <v>492</v>
      </c>
      <c r="AC47" s="27">
        <f>IF($AB$10&lt;&gt;"Co",0,IF($AB$11&lt;=15,ROUND(SUM($AB$8:$AB$8)*2,2),0))</f>
        <v>0</v>
      </c>
    </row>
    <row r="48" spans="2:39" ht="14.1" customHeight="1">
      <c r="D48" s="2236"/>
      <c r="E48" s="21" t="s">
        <v>493</v>
      </c>
      <c r="F48" s="29">
        <f>IF($H$10&lt;&gt;"As",0,IF(AND($H$11&gt;15,$H$11&lt;=30),ROUND(SUM($H$8:$H$8)*2,2),0))</f>
        <v>0</v>
      </c>
      <c r="G48" s="2236"/>
      <c r="H48" s="21" t="s">
        <v>493</v>
      </c>
      <c r="I48" s="24">
        <f>IF($H$10&lt;&gt;"Co",0,IF(AND($H$11&gt;15,$H$11&lt;=30),ROUND(SUM($H$8:$H$8)*2,2),0))</f>
        <v>0</v>
      </c>
      <c r="X48" s="2236"/>
      <c r="Y48" s="21" t="s">
        <v>493</v>
      </c>
      <c r="Z48" s="29">
        <f>IF($AB$10&lt;&gt;"As",0,IF(AND($AB$11&gt;15,$AB$11&lt;=30),ROUND(SUM($AB$8:$AB$8)*2,2),0))</f>
        <v>0</v>
      </c>
      <c r="AA48" s="2236"/>
      <c r="AB48" s="21" t="s">
        <v>493</v>
      </c>
      <c r="AC48" s="24">
        <f>IF($AB$10&lt;&gt;"Co",0,IF(AND($AB$11&gt;15,$AB$11&lt;=30),ROUND(SUM($AB$8:$AB$8)*2,2),0))</f>
        <v>0</v>
      </c>
    </row>
    <row r="49" spans="4:29" ht="14.1" customHeight="1" thickBot="1">
      <c r="D49" s="2237"/>
      <c r="E49" s="481" t="s">
        <v>80</v>
      </c>
      <c r="F49" s="30">
        <f>IF($H$10&lt;&gt;"As",0,IF(AND($H$11&gt;30,$H$11&lt;=40),ROUND(SUM($H$8:$H$8)*2,2),0))</f>
        <v>0</v>
      </c>
      <c r="G49" s="2237"/>
      <c r="H49" s="25"/>
      <c r="I49" s="26"/>
      <c r="X49" s="2237"/>
      <c r="Y49" s="481" t="s">
        <v>80</v>
      </c>
      <c r="Z49" s="30">
        <f>IF($AB$10&lt;&gt;"As",0,IF(AND($AB$11&gt;30,$AB$11&lt;=40),ROUND(SUM($AB$8:$AB$8)*2,2),0))</f>
        <v>0</v>
      </c>
      <c r="AA49" s="2237"/>
      <c r="AB49" s="25"/>
      <c r="AC49" s="26"/>
    </row>
    <row r="50" spans="4:29" ht="14.1" customHeight="1" thickBot="1">
      <c r="D50" s="2" t="s">
        <v>89</v>
      </c>
      <c r="X50" s="2" t="s">
        <v>89</v>
      </c>
    </row>
    <row r="51" spans="4:29" ht="14.1" customHeight="1">
      <c r="D51" s="2235" t="s">
        <v>56</v>
      </c>
      <c r="E51" s="330" t="s">
        <v>492</v>
      </c>
      <c r="F51" s="28">
        <f>IF($E$22&lt;&gt;"As",0,IF($E$23&lt;=15,ROUND(SUM($E$20:$E$20)*2,2),0))</f>
        <v>0</v>
      </c>
      <c r="G51" s="2235" t="s">
        <v>83</v>
      </c>
      <c r="H51" s="330" t="s">
        <v>492</v>
      </c>
      <c r="I51" s="27">
        <f>IF($E$22&lt;&gt;"Co",0,IF($E$23&lt;=15,ROUND(SUM($E$20:$E$20)*2,2),0))</f>
        <v>4</v>
      </c>
      <c r="X51" s="2235" t="s">
        <v>56</v>
      </c>
      <c r="Y51" s="330" t="s">
        <v>492</v>
      </c>
      <c r="Z51" s="28">
        <f>IF($Y$22&lt;&gt;"As",0,IF($Y$23&lt;=15,ROUND(SUM($Y$20:$Y$20)*2,2),0))</f>
        <v>0</v>
      </c>
      <c r="AA51" s="2235" t="s">
        <v>83</v>
      </c>
      <c r="AB51" s="330" t="s">
        <v>492</v>
      </c>
      <c r="AC51" s="27">
        <f>IF($Y$22&lt;&gt;"Co",0,IF($Y$23&lt;=15,ROUND(SUM($Y$20:$Y$20)*2,2),0))</f>
        <v>0</v>
      </c>
    </row>
    <row r="52" spans="4:29" ht="14.1" customHeight="1">
      <c r="D52" s="2236"/>
      <c r="E52" s="21" t="s">
        <v>493</v>
      </c>
      <c r="F52" s="29">
        <f>IF($E$22&lt;&gt;"As",0,IF(AND($E$23&gt;15,$E$23&lt;=30),ROUND(SUM($E$20:$E$20)*2,2),0))</f>
        <v>0</v>
      </c>
      <c r="G52" s="2236"/>
      <c r="H52" s="21" t="s">
        <v>493</v>
      </c>
      <c r="I52" s="24">
        <f>IF($E$22&lt;&gt;"Co",0,IF(AND($E$23&gt;15,$E$23&lt;=30),ROUND(SUM($E$20:$E$20)*2,2),0))</f>
        <v>0</v>
      </c>
      <c r="X52" s="2236"/>
      <c r="Y52" s="21" t="s">
        <v>493</v>
      </c>
      <c r="Z52" s="29">
        <f>IF($Y$22&lt;&gt;"As",0,IF(AND($Y$23&gt;15,$Y$23&lt;=30),ROUND(SUM($Y$20:$Y$20)*2,2),0))</f>
        <v>0</v>
      </c>
      <c r="AA52" s="2236"/>
      <c r="AB52" s="21" t="s">
        <v>493</v>
      </c>
      <c r="AC52" s="24">
        <f>IF($Y$22&lt;&gt;"Co",0,IF(AND($Y$23&gt;15,$Y$23&lt;=30),ROUND(SUM($Y$20:$Y$20)*2,2),0))</f>
        <v>0</v>
      </c>
    </row>
    <row r="53" spans="4:29" ht="14.1" customHeight="1" thickBot="1">
      <c r="D53" s="2237"/>
      <c r="E53" s="481" t="s">
        <v>80</v>
      </c>
      <c r="F53" s="30">
        <f>IF($E$22&lt;&gt;"As",0,IF(AND($E$23&gt;30,$E$23&lt;=40),ROUND(SUM($E$20:$E$20)*2,2),0))</f>
        <v>0</v>
      </c>
      <c r="G53" s="2237"/>
      <c r="H53" s="25"/>
      <c r="I53" s="26"/>
      <c r="X53" s="2237"/>
      <c r="Y53" s="481" t="s">
        <v>80</v>
      </c>
      <c r="Z53" s="30">
        <f>IF($Y$22&lt;&gt;"As",0,IF(AND($Y$23&gt;30,$Y$23&lt;=40),ROUND(SUM($Y$20:$Y$20)*2,2),0))</f>
        <v>0</v>
      </c>
      <c r="AA53" s="2237"/>
      <c r="AB53" s="25"/>
      <c r="AC53" s="26"/>
    </row>
    <row r="54" spans="4:29" ht="14.1" customHeight="1" thickBot="1">
      <c r="D54" s="2" t="s">
        <v>90</v>
      </c>
      <c r="X54" s="2" t="s">
        <v>90</v>
      </c>
    </row>
    <row r="55" spans="4:29" ht="14.1" customHeight="1">
      <c r="D55" s="2235" t="s">
        <v>56</v>
      </c>
      <c r="E55" s="330" t="s">
        <v>492</v>
      </c>
      <c r="F55" s="28">
        <f>IF($H$22&lt;&gt;"As",0,IF($H$23&lt;=15,ROUND(SUM($H$20:$H$20)*2,2),0))</f>
        <v>0</v>
      </c>
      <c r="G55" s="2235" t="s">
        <v>83</v>
      </c>
      <c r="H55" s="330" t="s">
        <v>492</v>
      </c>
      <c r="I55" s="27">
        <f>IF($H$22&lt;&gt;"Co",0,IF($H$23&lt;=15,ROUND(SUM($H$20:$H$20)*2,2),0))</f>
        <v>0</v>
      </c>
      <c r="X55" s="2235" t="s">
        <v>56</v>
      </c>
      <c r="Y55" s="330" t="s">
        <v>492</v>
      </c>
      <c r="Z55" s="28">
        <f>IF($AB$22&lt;&gt;"As",0,IF($AB$23&lt;=15,ROUND(SUM($AB$20:$AB$20)*2,2),0))</f>
        <v>0</v>
      </c>
      <c r="AA55" s="2235" t="s">
        <v>83</v>
      </c>
      <c r="AB55" s="330" t="s">
        <v>492</v>
      </c>
      <c r="AC55" s="27">
        <f>IF($AB$22&lt;&gt;"Co",0,IF($AB$23&lt;=15,ROUND(SUM($AB$20:$AB$20)*2,2),0))</f>
        <v>0</v>
      </c>
    </row>
    <row r="56" spans="4:29" ht="14.1" customHeight="1">
      <c r="D56" s="2236"/>
      <c r="E56" s="21" t="s">
        <v>493</v>
      </c>
      <c r="F56" s="29">
        <f>IF($H$22&lt;&gt;"As",0,IF(AND($H$23&gt;15,$H$23&lt;=30),ROUND(SUM($H$20:$H$20)*2,2),0))</f>
        <v>0</v>
      </c>
      <c r="G56" s="2236"/>
      <c r="H56" s="21" t="s">
        <v>493</v>
      </c>
      <c r="I56" s="24">
        <f>IF($H$22&lt;&gt;"Co",0,IF(AND($H$23&gt;15,$H$23&lt;=30),ROUND(SUM($H$20:$H$20)*2,2),0))</f>
        <v>0</v>
      </c>
      <c r="X56" s="2236"/>
      <c r="Y56" s="21" t="s">
        <v>493</v>
      </c>
      <c r="Z56" s="29">
        <f>IF($AB$22&lt;&gt;"As",0,IF(AND($AB$23&gt;15,$AB$23&lt;=30),ROUND(SUM($AB$20:$AB$20)*2,2),0))</f>
        <v>0</v>
      </c>
      <c r="AA56" s="2236"/>
      <c r="AB56" s="21" t="s">
        <v>493</v>
      </c>
      <c r="AC56" s="24">
        <f>IF($AB$22&lt;&gt;"Co",0,IF(AND($AB$23&gt;15,$AB$23&lt;=30),ROUND(SUM($AB$20:$AB$20)*2,2),0))</f>
        <v>0</v>
      </c>
    </row>
    <row r="57" spans="4:29" ht="14.1" customHeight="1" thickBot="1">
      <c r="D57" s="2237"/>
      <c r="E57" s="481" t="s">
        <v>80</v>
      </c>
      <c r="F57" s="30">
        <f>IF($H$22&lt;&gt;"As",0,IF(AND($H$23&gt;30,$H$23&lt;=40),ROUND(SUM($H$20:$H$20)*2,2),0))</f>
        <v>0</v>
      </c>
      <c r="G57" s="2237"/>
      <c r="H57" s="25"/>
      <c r="I57" s="26"/>
      <c r="X57" s="2237"/>
      <c r="Y57" s="481" t="s">
        <v>80</v>
      </c>
      <c r="Z57" s="30">
        <f>IF($AB$22&lt;&gt;"As",0,IF(AND($AB$23&gt;30,$AB$23&lt;=40),ROUND(SUM($AB$20:$AB$20)*2,2),0))</f>
        <v>0</v>
      </c>
      <c r="AA57" s="2237"/>
      <c r="AB57" s="25"/>
      <c r="AC57" s="26"/>
    </row>
    <row r="58" spans="4:29" ht="14.1" customHeight="1" thickBot="1">
      <c r="D58" s="2" t="s">
        <v>91</v>
      </c>
      <c r="X58" s="2" t="s">
        <v>91</v>
      </c>
    </row>
    <row r="59" spans="4:29" ht="14.1" customHeight="1">
      <c r="D59" s="2235" t="s">
        <v>56</v>
      </c>
      <c r="E59" s="330" t="s">
        <v>492</v>
      </c>
      <c r="F59" s="28">
        <f>IF($E$34&lt;&gt;"As",0,IF($E$35&lt;=15,ROUND(SUM($E$32:$E$32)*2,2),0))</f>
        <v>2</v>
      </c>
      <c r="G59" s="2235" t="s">
        <v>83</v>
      </c>
      <c r="H59" s="330" t="s">
        <v>492</v>
      </c>
      <c r="I59" s="27">
        <f>IF($E$34&lt;&gt;"Co",0,IF($E$35&lt;=15,ROUND(SUM($E$32:$E$32)*2,2),0))</f>
        <v>0</v>
      </c>
      <c r="X59" s="2235" t="s">
        <v>56</v>
      </c>
      <c r="Y59" s="330" t="s">
        <v>492</v>
      </c>
      <c r="Z59" s="28">
        <f>IF($Y$34&lt;&gt;"As",0,IF($Y$35&lt;=15,ROUND(SUM($Y$32:$Y$32)*2,2),0))</f>
        <v>0</v>
      </c>
      <c r="AA59" s="2235" t="s">
        <v>83</v>
      </c>
      <c r="AB59" s="330" t="s">
        <v>492</v>
      </c>
      <c r="AC59" s="27">
        <f>IF($Y$34&lt;&gt;"Co",0,IF($Y$35&lt;=15,ROUND(SUM($Y$32:$Y$32)*2,2),0))</f>
        <v>0</v>
      </c>
    </row>
    <row r="60" spans="4:29" ht="14.1" customHeight="1">
      <c r="D60" s="2236"/>
      <c r="E60" s="21" t="s">
        <v>493</v>
      </c>
      <c r="F60" s="29">
        <f>IF($E$34&lt;&gt;"As",0,IF(AND($E$35&gt;15,$E$35&lt;=30),ROUND(SUM($E$32:$E$32)*2,2),0))</f>
        <v>0</v>
      </c>
      <c r="G60" s="2236"/>
      <c r="H60" s="21" t="s">
        <v>493</v>
      </c>
      <c r="I60" s="24">
        <f>IF($E$34&lt;&gt;"Co",0,IF(AND($E$35&gt;15,$E$35&lt;=30),ROUND(SUM($E$32:$E$32)*2,2),0))</f>
        <v>0</v>
      </c>
      <c r="X60" s="2236"/>
      <c r="Y60" s="21" t="s">
        <v>493</v>
      </c>
      <c r="Z60" s="29">
        <f>IF($Y$34&lt;&gt;"As",0,IF(AND($Y$35&gt;15,$Y$35&lt;=30),ROUND(SUM($Y$32:$Y$32)*2,2),0))</f>
        <v>0</v>
      </c>
      <c r="AA60" s="2236"/>
      <c r="AB60" s="21" t="s">
        <v>493</v>
      </c>
      <c r="AC60" s="24">
        <f>IF($Y$34&lt;&gt;"Co",0,IF(AND($Y$35&gt;15,$Y$35&lt;=30),ROUND(SUM($Y$32:$Y$32)*2,2),0))</f>
        <v>0</v>
      </c>
    </row>
    <row r="61" spans="4:29" ht="14.1" customHeight="1" thickBot="1">
      <c r="D61" s="2237"/>
      <c r="E61" s="481" t="s">
        <v>80</v>
      </c>
      <c r="F61" s="30">
        <f>IF($E$34&lt;&gt;"As",0,IF(AND($E$35&gt;30,$E$35&lt;=40),ROUND(SUM($E$32:$E$32)*2,2),0))</f>
        <v>0</v>
      </c>
      <c r="G61" s="2237"/>
      <c r="H61" s="25"/>
      <c r="I61" s="26"/>
      <c r="X61" s="2237"/>
      <c r="Y61" s="481" t="s">
        <v>80</v>
      </c>
      <c r="Z61" s="30">
        <f>IF($Y$34&lt;&gt;"As",0,IF(AND($Y$35&gt;30,$Y$35&lt;=40),ROUND(SUM($Y$32:$Y$32)*2,2),0))</f>
        <v>0</v>
      </c>
      <c r="AA61" s="2237"/>
      <c r="AB61" s="25"/>
      <c r="AC61" s="26"/>
    </row>
    <row r="62" spans="4:29" ht="14.1" customHeight="1" thickBot="1">
      <c r="D62" s="2" t="s">
        <v>92</v>
      </c>
      <c r="X62" s="2" t="s">
        <v>92</v>
      </c>
    </row>
    <row r="63" spans="4:29" ht="14.1" customHeight="1">
      <c r="D63" s="2235" t="s">
        <v>56</v>
      </c>
      <c r="E63" s="330" t="s">
        <v>492</v>
      </c>
      <c r="F63" s="28">
        <f>IF($H$34&lt;&gt;"As",0,IF($H$35&lt;=15,ROUND(SUM($H$32:$H$32)*2,2),0))</f>
        <v>2</v>
      </c>
      <c r="G63" s="2235" t="s">
        <v>83</v>
      </c>
      <c r="H63" s="330" t="s">
        <v>492</v>
      </c>
      <c r="I63" s="27">
        <f>IF($H$34&lt;&gt;"Co",0,IF($H$35&lt;=15,ROUND(SUM($H$32:$H$32)*2,2),0))</f>
        <v>0</v>
      </c>
      <c r="X63" s="2235" t="s">
        <v>56</v>
      </c>
      <c r="Y63" s="330" t="s">
        <v>492</v>
      </c>
      <c r="Z63" s="28">
        <f>IF($AB$34&lt;&gt;"As",0,IF($AB$35&lt;=15,ROUND(SUM($AB$32:$AB$32)*2,2),0))</f>
        <v>0</v>
      </c>
      <c r="AA63" s="2235" t="s">
        <v>83</v>
      </c>
      <c r="AB63" s="330" t="s">
        <v>492</v>
      </c>
      <c r="AC63" s="27">
        <f>IF($AB$34&lt;&gt;"Co",0,IF($AB$35&lt;=15,ROUND(SUM($AB$32:$AB$32)*2,2),0))</f>
        <v>0</v>
      </c>
    </row>
    <row r="64" spans="4:29" ht="14.1" customHeight="1">
      <c r="D64" s="2236"/>
      <c r="E64" s="21" t="s">
        <v>493</v>
      </c>
      <c r="F64" s="29">
        <f>IF($H$34&lt;&gt;"As",0,IF(AND($H$35&gt;15,$H$35&lt;=30),ROUND(SUM($H$32:$H$32)*2,2),0))</f>
        <v>0</v>
      </c>
      <c r="G64" s="2236"/>
      <c r="H64" s="21" t="s">
        <v>493</v>
      </c>
      <c r="I64" s="24">
        <f>IF($H$34&lt;&gt;"Co",0,IF(AND($H$35&gt;15,$H$35&lt;=30),ROUND(SUM($H$32:$H$32)*2,2),0))</f>
        <v>0</v>
      </c>
      <c r="X64" s="2236"/>
      <c r="Y64" s="21" t="s">
        <v>493</v>
      </c>
      <c r="Z64" s="29">
        <f>IF($AB$34&lt;&gt;"As",0,IF(AND($AB$35&gt;15,$AB$35&lt;=30),ROUND(SUM($AB$32:$AB$32)*2,2),0))</f>
        <v>0</v>
      </c>
      <c r="AA64" s="2236"/>
      <c r="AB64" s="21" t="s">
        <v>493</v>
      </c>
      <c r="AC64" s="24">
        <f>IF($AB$34&lt;&gt;"Co",0,IF(AND($AB$35&gt;15,$AB$35&lt;=30),ROUND(SUM($AB$32:$AB$32)*2,2),0))</f>
        <v>0</v>
      </c>
    </row>
    <row r="65" spans="2:30" ht="14.1" customHeight="1" thickBot="1">
      <c r="D65" s="2237"/>
      <c r="E65" s="481" t="s">
        <v>80</v>
      </c>
      <c r="F65" s="30">
        <f>IF($H$34&lt;&gt;"As",0,IF(AND($H$35&gt;30,$H$35&lt;=40),ROUND(SUM($H$32:$H$32)*2,2),0))</f>
        <v>0</v>
      </c>
      <c r="G65" s="2237"/>
      <c r="H65" s="25"/>
      <c r="I65" s="26"/>
      <c r="X65" s="2237"/>
      <c r="Y65" s="481" t="s">
        <v>80</v>
      </c>
      <c r="Z65" s="30">
        <f>IF($AB$34&lt;&gt;"As",0,IF(AND($AB$35&gt;30,$AB$35&lt;=40),ROUND(SUM($AB$32:$AB$32)*2,2),0))</f>
        <v>0</v>
      </c>
      <c r="AA65" s="2237"/>
      <c r="AB65" s="25"/>
      <c r="AC65" s="26"/>
    </row>
    <row r="68" spans="2:30" ht="14.1" customHeight="1">
      <c r="B68" s="2" t="s">
        <v>84</v>
      </c>
      <c r="V68" s="2" t="s">
        <v>84</v>
      </c>
    </row>
    <row r="69" spans="2:30" ht="14.1" customHeight="1" thickBot="1">
      <c r="D69" s="2" t="s">
        <v>85</v>
      </c>
      <c r="X69" s="2" t="s">
        <v>85</v>
      </c>
    </row>
    <row r="70" spans="2:30" ht="14.1" customHeight="1">
      <c r="D70" s="2199"/>
      <c r="E70" s="2200" t="s">
        <v>56</v>
      </c>
      <c r="F70" s="2200"/>
      <c r="G70" s="2200" t="s">
        <v>83</v>
      </c>
      <c r="H70" s="2200"/>
      <c r="I70" s="2200" t="s">
        <v>78</v>
      </c>
      <c r="J70" s="2239"/>
      <c r="X70" s="2199"/>
      <c r="Y70" s="2200" t="s">
        <v>56</v>
      </c>
      <c r="Z70" s="2200"/>
      <c r="AA70" s="2200" t="s">
        <v>83</v>
      </c>
      <c r="AB70" s="2200"/>
      <c r="AC70" s="2200" t="s">
        <v>78</v>
      </c>
      <c r="AD70" s="2239"/>
    </row>
    <row r="71" spans="2:30" ht="14.1" customHeight="1">
      <c r="D71" s="2238"/>
      <c r="E71" s="21" t="s">
        <v>354</v>
      </c>
      <c r="F71" s="21" t="s">
        <v>355</v>
      </c>
      <c r="G71" s="21" t="s">
        <v>354</v>
      </c>
      <c r="H71" s="21" t="s">
        <v>355</v>
      </c>
      <c r="I71" s="21" t="s">
        <v>354</v>
      </c>
      <c r="J71" s="194" t="s">
        <v>355</v>
      </c>
      <c r="X71" s="2238"/>
      <c r="Y71" s="21" t="s">
        <v>354</v>
      </c>
      <c r="Z71" s="21" t="s">
        <v>355</v>
      </c>
      <c r="AA71" s="21" t="s">
        <v>354</v>
      </c>
      <c r="AB71" s="21" t="s">
        <v>355</v>
      </c>
      <c r="AC71" s="21" t="s">
        <v>354</v>
      </c>
      <c r="AD71" s="194" t="s">
        <v>355</v>
      </c>
    </row>
    <row r="72" spans="2:30" ht="14.1" customHeight="1">
      <c r="D72" s="195">
        <v>1</v>
      </c>
      <c r="E72" s="165">
        <f t="shared" ref="E72:E111" si="12">IF($E$10&lt;&gt;"As",0,IF($E$5&lt;&gt;"歩 道",0,SUMIF($E$11,D72,$E$9)))</f>
        <v>0</v>
      </c>
      <c r="F72" s="165">
        <f t="shared" ref="F72:F111" si="13">IF($E$10&lt;&gt;"As",0,IF($E$5&lt;&gt;"車 道",0,SUMIF($E$11,D72,$E$9)))</f>
        <v>0</v>
      </c>
      <c r="G72" s="165">
        <f t="shared" ref="G72:G111" si="14">IF($E$10&lt;&gt;"Co",0,IF($E$5&lt;&gt;"歩 道",0,SUMIF($E$11,D72,$E$9)))</f>
        <v>0</v>
      </c>
      <c r="H72" s="165">
        <f t="shared" ref="H72:H111" si="15">IF($E$10&lt;&gt;"Co",0,IF($E$5&lt;&gt;"車 道",0,SUMIF($E$11,D72,$E$9)))</f>
        <v>0</v>
      </c>
      <c r="I72" s="165">
        <f t="shared" ref="I72:I111" si="16">IF($E$5&lt;&gt;"歩 道",0,SUMIF($E$14,D72,$E$9))</f>
        <v>0</v>
      </c>
      <c r="J72" s="197">
        <f t="shared" ref="J72:J111" si="17">IF($E$5&lt;&gt;"車 道",0,SUMIF($E$14,D72,$E$9))</f>
        <v>0</v>
      </c>
      <c r="X72" s="195">
        <v>1</v>
      </c>
      <c r="Y72" s="165">
        <f t="shared" ref="Y72:Y111" si="18">IF($Y$10&lt;&gt;"As",0,IF($Y$5&lt;&gt;"歩 道",0,SUMIF($Y$11,X72,$Y$9)))</f>
        <v>0</v>
      </c>
      <c r="Z72" s="165">
        <f t="shared" ref="Z72:Z111" si="19">IF($Y$10&lt;&gt;"As",0,IF($Y$5&lt;&gt;"車 道",0,SUMIF($Y$11,X72,$Y$9)))</f>
        <v>0</v>
      </c>
      <c r="AA72" s="165">
        <f t="shared" ref="AA72:AA111" si="20">IF($Y$10&lt;&gt;"Co",0,IF($Y$5&lt;&gt;"歩 道",0,SUMIF($Y$11,X72,$Y$9)))</f>
        <v>0</v>
      </c>
      <c r="AB72" s="165">
        <f t="shared" ref="AB72:AB111" si="21">IF($Y$10&lt;&gt;"Co",0,IF($Y$5&lt;&gt;"車 道",0,SUMIF($Y$11,X72,$Y$9)))</f>
        <v>0</v>
      </c>
      <c r="AC72" s="165">
        <f t="shared" ref="AC72:AC111" si="22">IF($Y$5&lt;&gt;"歩 道",0,SUMIF($Y$14,X72,$Y$9))</f>
        <v>0</v>
      </c>
      <c r="AD72" s="197">
        <f t="shared" ref="AD72:AD111" si="23">IF($Y$5&lt;&gt;"車 道",0,SUMIF($Y$14,X72,$Y$9))</f>
        <v>0</v>
      </c>
    </row>
    <row r="73" spans="2:30" ht="14.1" customHeight="1">
      <c r="D73" s="195">
        <v>2</v>
      </c>
      <c r="E73" s="165">
        <f t="shared" si="12"/>
        <v>0</v>
      </c>
      <c r="F73" s="165">
        <f t="shared" si="13"/>
        <v>0</v>
      </c>
      <c r="G73" s="165">
        <f t="shared" si="14"/>
        <v>0</v>
      </c>
      <c r="H73" s="165">
        <f t="shared" si="15"/>
        <v>0</v>
      </c>
      <c r="I73" s="165">
        <f t="shared" si="16"/>
        <v>0</v>
      </c>
      <c r="J73" s="197">
        <f t="shared" si="17"/>
        <v>0</v>
      </c>
      <c r="X73" s="195">
        <v>2</v>
      </c>
      <c r="Y73" s="165">
        <f t="shared" si="18"/>
        <v>0</v>
      </c>
      <c r="Z73" s="165">
        <f t="shared" si="19"/>
        <v>0</v>
      </c>
      <c r="AA73" s="165">
        <f t="shared" si="20"/>
        <v>0</v>
      </c>
      <c r="AB73" s="165">
        <f t="shared" si="21"/>
        <v>0</v>
      </c>
      <c r="AC73" s="165">
        <f t="shared" si="22"/>
        <v>0</v>
      </c>
      <c r="AD73" s="197">
        <f t="shared" si="23"/>
        <v>0</v>
      </c>
    </row>
    <row r="74" spans="2:30" ht="14.1" customHeight="1">
      <c r="D74" s="195">
        <v>3</v>
      </c>
      <c r="E74" s="165">
        <f t="shared" si="12"/>
        <v>0</v>
      </c>
      <c r="F74" s="165">
        <f t="shared" si="13"/>
        <v>0</v>
      </c>
      <c r="G74" s="165">
        <f t="shared" si="14"/>
        <v>0</v>
      </c>
      <c r="H74" s="165">
        <f t="shared" si="15"/>
        <v>0</v>
      </c>
      <c r="I74" s="165">
        <f t="shared" si="16"/>
        <v>0</v>
      </c>
      <c r="J74" s="197">
        <f t="shared" si="17"/>
        <v>0</v>
      </c>
      <c r="X74" s="195">
        <v>3</v>
      </c>
      <c r="Y74" s="165">
        <f t="shared" si="18"/>
        <v>0</v>
      </c>
      <c r="Z74" s="165">
        <f t="shared" si="19"/>
        <v>0</v>
      </c>
      <c r="AA74" s="165">
        <f t="shared" si="20"/>
        <v>0</v>
      </c>
      <c r="AB74" s="165">
        <f t="shared" si="21"/>
        <v>0</v>
      </c>
      <c r="AC74" s="165">
        <f t="shared" si="22"/>
        <v>0</v>
      </c>
      <c r="AD74" s="197">
        <f t="shared" si="23"/>
        <v>0</v>
      </c>
    </row>
    <row r="75" spans="2:30" ht="14.1" customHeight="1">
      <c r="D75" s="195">
        <v>4</v>
      </c>
      <c r="E75" s="165">
        <f t="shared" si="12"/>
        <v>0</v>
      </c>
      <c r="F75" s="165">
        <f t="shared" si="13"/>
        <v>0</v>
      </c>
      <c r="G75" s="165">
        <f t="shared" si="14"/>
        <v>0</v>
      </c>
      <c r="H75" s="165">
        <f t="shared" si="15"/>
        <v>0</v>
      </c>
      <c r="I75" s="165">
        <f t="shared" si="16"/>
        <v>0</v>
      </c>
      <c r="J75" s="197">
        <f t="shared" si="17"/>
        <v>0</v>
      </c>
      <c r="X75" s="195">
        <v>4</v>
      </c>
      <c r="Y75" s="165">
        <f t="shared" si="18"/>
        <v>0</v>
      </c>
      <c r="Z75" s="165">
        <f t="shared" si="19"/>
        <v>0</v>
      </c>
      <c r="AA75" s="165">
        <f t="shared" si="20"/>
        <v>0</v>
      </c>
      <c r="AB75" s="165">
        <f t="shared" si="21"/>
        <v>0</v>
      </c>
      <c r="AC75" s="165">
        <f t="shared" si="22"/>
        <v>0</v>
      </c>
      <c r="AD75" s="197">
        <f t="shared" si="23"/>
        <v>0</v>
      </c>
    </row>
    <row r="76" spans="2:30" ht="14.1" customHeight="1">
      <c r="D76" s="195">
        <v>5</v>
      </c>
      <c r="E76" s="165">
        <f t="shared" si="12"/>
        <v>0</v>
      </c>
      <c r="F76" s="165">
        <f t="shared" si="13"/>
        <v>0</v>
      </c>
      <c r="G76" s="165">
        <f t="shared" si="14"/>
        <v>0</v>
      </c>
      <c r="H76" s="165">
        <f t="shared" si="15"/>
        <v>0</v>
      </c>
      <c r="I76" s="165">
        <f t="shared" si="16"/>
        <v>0</v>
      </c>
      <c r="J76" s="197">
        <f t="shared" si="17"/>
        <v>0</v>
      </c>
      <c r="X76" s="195">
        <v>5</v>
      </c>
      <c r="Y76" s="165">
        <f t="shared" si="18"/>
        <v>0</v>
      </c>
      <c r="Z76" s="165">
        <f t="shared" si="19"/>
        <v>0</v>
      </c>
      <c r="AA76" s="165">
        <f t="shared" si="20"/>
        <v>0</v>
      </c>
      <c r="AB76" s="165">
        <f t="shared" si="21"/>
        <v>0</v>
      </c>
      <c r="AC76" s="165">
        <f t="shared" si="22"/>
        <v>0</v>
      </c>
      <c r="AD76" s="197">
        <f t="shared" si="23"/>
        <v>0</v>
      </c>
    </row>
    <row r="77" spans="2:30" ht="14.1" customHeight="1">
      <c r="D77" s="195">
        <v>6</v>
      </c>
      <c r="E77" s="165">
        <f t="shared" si="12"/>
        <v>0</v>
      </c>
      <c r="F77" s="165">
        <f t="shared" si="13"/>
        <v>0</v>
      </c>
      <c r="G77" s="165">
        <f t="shared" si="14"/>
        <v>0</v>
      </c>
      <c r="H77" s="165">
        <f t="shared" si="15"/>
        <v>0</v>
      </c>
      <c r="I77" s="165">
        <f t="shared" si="16"/>
        <v>0</v>
      </c>
      <c r="J77" s="197">
        <f t="shared" si="17"/>
        <v>0</v>
      </c>
      <c r="X77" s="195">
        <v>6</v>
      </c>
      <c r="Y77" s="165">
        <f t="shared" si="18"/>
        <v>0</v>
      </c>
      <c r="Z77" s="165">
        <f t="shared" si="19"/>
        <v>0</v>
      </c>
      <c r="AA77" s="165">
        <f t="shared" si="20"/>
        <v>0</v>
      </c>
      <c r="AB77" s="165">
        <f t="shared" si="21"/>
        <v>0</v>
      </c>
      <c r="AC77" s="165">
        <f t="shared" si="22"/>
        <v>0</v>
      </c>
      <c r="AD77" s="197">
        <f t="shared" si="23"/>
        <v>0</v>
      </c>
    </row>
    <row r="78" spans="2:30" ht="14.1" customHeight="1">
      <c r="D78" s="195">
        <v>7</v>
      </c>
      <c r="E78" s="165">
        <f t="shared" si="12"/>
        <v>0</v>
      </c>
      <c r="F78" s="165">
        <f t="shared" si="13"/>
        <v>0</v>
      </c>
      <c r="G78" s="165">
        <f t="shared" si="14"/>
        <v>0</v>
      </c>
      <c r="H78" s="165">
        <f t="shared" si="15"/>
        <v>0</v>
      </c>
      <c r="I78" s="165">
        <f t="shared" si="16"/>
        <v>0</v>
      </c>
      <c r="J78" s="197">
        <f t="shared" si="17"/>
        <v>0</v>
      </c>
      <c r="X78" s="195">
        <v>7</v>
      </c>
      <c r="Y78" s="165">
        <f t="shared" si="18"/>
        <v>0</v>
      </c>
      <c r="Z78" s="165">
        <f t="shared" si="19"/>
        <v>0</v>
      </c>
      <c r="AA78" s="165">
        <f t="shared" si="20"/>
        <v>0</v>
      </c>
      <c r="AB78" s="165">
        <f t="shared" si="21"/>
        <v>0</v>
      </c>
      <c r="AC78" s="165">
        <f t="shared" si="22"/>
        <v>0</v>
      </c>
      <c r="AD78" s="197">
        <f t="shared" si="23"/>
        <v>0</v>
      </c>
    </row>
    <row r="79" spans="2:30" ht="14.1" customHeight="1">
      <c r="D79" s="195">
        <v>8</v>
      </c>
      <c r="E79" s="165">
        <f t="shared" si="12"/>
        <v>0</v>
      </c>
      <c r="F79" s="165">
        <f t="shared" si="13"/>
        <v>0</v>
      </c>
      <c r="G79" s="165">
        <f t="shared" si="14"/>
        <v>0</v>
      </c>
      <c r="H79" s="165">
        <f t="shared" si="15"/>
        <v>0</v>
      </c>
      <c r="I79" s="165">
        <f t="shared" si="16"/>
        <v>0</v>
      </c>
      <c r="J79" s="197">
        <f t="shared" si="17"/>
        <v>0</v>
      </c>
      <c r="X79" s="195">
        <v>8</v>
      </c>
      <c r="Y79" s="165">
        <f t="shared" si="18"/>
        <v>0</v>
      </c>
      <c r="Z79" s="165">
        <f t="shared" si="19"/>
        <v>0</v>
      </c>
      <c r="AA79" s="165">
        <f t="shared" si="20"/>
        <v>0</v>
      </c>
      <c r="AB79" s="165">
        <f t="shared" si="21"/>
        <v>0</v>
      </c>
      <c r="AC79" s="165">
        <f t="shared" si="22"/>
        <v>0</v>
      </c>
      <c r="AD79" s="197">
        <f t="shared" si="23"/>
        <v>0</v>
      </c>
    </row>
    <row r="80" spans="2:30" ht="14.1" customHeight="1">
      <c r="D80" s="195">
        <v>9</v>
      </c>
      <c r="E80" s="165">
        <f t="shared" si="12"/>
        <v>0</v>
      </c>
      <c r="F80" s="165">
        <f t="shared" si="13"/>
        <v>0</v>
      </c>
      <c r="G80" s="165">
        <f t="shared" si="14"/>
        <v>0</v>
      </c>
      <c r="H80" s="165">
        <f t="shared" si="15"/>
        <v>0</v>
      </c>
      <c r="I80" s="165">
        <f t="shared" si="16"/>
        <v>0</v>
      </c>
      <c r="J80" s="197">
        <f t="shared" si="17"/>
        <v>0</v>
      </c>
      <c r="X80" s="195">
        <v>9</v>
      </c>
      <c r="Y80" s="165">
        <f t="shared" si="18"/>
        <v>0</v>
      </c>
      <c r="Z80" s="165">
        <f t="shared" si="19"/>
        <v>0</v>
      </c>
      <c r="AA80" s="165">
        <f t="shared" si="20"/>
        <v>0</v>
      </c>
      <c r="AB80" s="165">
        <f t="shared" si="21"/>
        <v>0</v>
      </c>
      <c r="AC80" s="165">
        <f t="shared" si="22"/>
        <v>0</v>
      </c>
      <c r="AD80" s="197">
        <f t="shared" si="23"/>
        <v>0</v>
      </c>
    </row>
    <row r="81" spans="4:30" ht="14.1" customHeight="1">
      <c r="D81" s="195">
        <v>10</v>
      </c>
      <c r="E81" s="165">
        <f t="shared" si="12"/>
        <v>0</v>
      </c>
      <c r="F81" s="165">
        <f t="shared" si="13"/>
        <v>0</v>
      </c>
      <c r="G81" s="165">
        <f t="shared" si="14"/>
        <v>0</v>
      </c>
      <c r="H81" s="165">
        <f t="shared" si="15"/>
        <v>0</v>
      </c>
      <c r="I81" s="165">
        <f t="shared" si="16"/>
        <v>0</v>
      </c>
      <c r="J81" s="197">
        <f t="shared" si="17"/>
        <v>4</v>
      </c>
      <c r="X81" s="195">
        <v>10</v>
      </c>
      <c r="Y81" s="165">
        <f t="shared" si="18"/>
        <v>0</v>
      </c>
      <c r="Z81" s="165">
        <f t="shared" si="19"/>
        <v>0</v>
      </c>
      <c r="AA81" s="165">
        <f t="shared" si="20"/>
        <v>0</v>
      </c>
      <c r="AB81" s="165">
        <f t="shared" si="21"/>
        <v>0</v>
      </c>
      <c r="AC81" s="165">
        <f t="shared" si="22"/>
        <v>0</v>
      </c>
      <c r="AD81" s="197">
        <f t="shared" si="23"/>
        <v>0</v>
      </c>
    </row>
    <row r="82" spans="4:30" ht="14.1" customHeight="1">
      <c r="D82" s="195">
        <v>11</v>
      </c>
      <c r="E82" s="165">
        <f t="shared" si="12"/>
        <v>0</v>
      </c>
      <c r="F82" s="165">
        <f t="shared" si="13"/>
        <v>0</v>
      </c>
      <c r="G82" s="165">
        <f t="shared" si="14"/>
        <v>0</v>
      </c>
      <c r="H82" s="165">
        <f t="shared" si="15"/>
        <v>0</v>
      </c>
      <c r="I82" s="165">
        <f t="shared" si="16"/>
        <v>0</v>
      </c>
      <c r="J82" s="197">
        <f t="shared" si="17"/>
        <v>0</v>
      </c>
      <c r="X82" s="195">
        <v>11</v>
      </c>
      <c r="Y82" s="165">
        <f t="shared" si="18"/>
        <v>0</v>
      </c>
      <c r="Z82" s="165">
        <f t="shared" si="19"/>
        <v>0</v>
      </c>
      <c r="AA82" s="165">
        <f t="shared" si="20"/>
        <v>0</v>
      </c>
      <c r="AB82" s="165">
        <f t="shared" si="21"/>
        <v>0</v>
      </c>
      <c r="AC82" s="165">
        <f t="shared" si="22"/>
        <v>0</v>
      </c>
      <c r="AD82" s="197">
        <f t="shared" si="23"/>
        <v>0</v>
      </c>
    </row>
    <row r="83" spans="4:30" ht="14.1" customHeight="1">
      <c r="D83" s="195">
        <v>12</v>
      </c>
      <c r="E83" s="165">
        <f t="shared" si="12"/>
        <v>0</v>
      </c>
      <c r="F83" s="165">
        <f t="shared" si="13"/>
        <v>0</v>
      </c>
      <c r="G83" s="165">
        <f t="shared" si="14"/>
        <v>0</v>
      </c>
      <c r="H83" s="165">
        <f t="shared" si="15"/>
        <v>0</v>
      </c>
      <c r="I83" s="165">
        <f t="shared" si="16"/>
        <v>0</v>
      </c>
      <c r="J83" s="197">
        <f t="shared" si="17"/>
        <v>0</v>
      </c>
      <c r="X83" s="195">
        <v>12</v>
      </c>
      <c r="Y83" s="165">
        <f t="shared" si="18"/>
        <v>0</v>
      </c>
      <c r="Z83" s="165">
        <f t="shared" si="19"/>
        <v>0</v>
      </c>
      <c r="AA83" s="165">
        <f t="shared" si="20"/>
        <v>0</v>
      </c>
      <c r="AB83" s="165">
        <f t="shared" si="21"/>
        <v>0</v>
      </c>
      <c r="AC83" s="165">
        <f t="shared" si="22"/>
        <v>0</v>
      </c>
      <c r="AD83" s="197">
        <f t="shared" si="23"/>
        <v>0</v>
      </c>
    </row>
    <row r="84" spans="4:30" ht="14.1" customHeight="1">
      <c r="D84" s="195">
        <v>13</v>
      </c>
      <c r="E84" s="165">
        <f t="shared" si="12"/>
        <v>0</v>
      </c>
      <c r="F84" s="165">
        <f t="shared" si="13"/>
        <v>0</v>
      </c>
      <c r="G84" s="165">
        <f t="shared" si="14"/>
        <v>0</v>
      </c>
      <c r="H84" s="165">
        <f t="shared" si="15"/>
        <v>0</v>
      </c>
      <c r="I84" s="165">
        <f t="shared" si="16"/>
        <v>0</v>
      </c>
      <c r="J84" s="197">
        <f t="shared" si="17"/>
        <v>0</v>
      </c>
      <c r="X84" s="195">
        <v>13</v>
      </c>
      <c r="Y84" s="165">
        <f t="shared" si="18"/>
        <v>0</v>
      </c>
      <c r="Z84" s="165">
        <f t="shared" si="19"/>
        <v>0</v>
      </c>
      <c r="AA84" s="165">
        <f t="shared" si="20"/>
        <v>0</v>
      </c>
      <c r="AB84" s="165">
        <f t="shared" si="21"/>
        <v>0</v>
      </c>
      <c r="AC84" s="165">
        <f t="shared" si="22"/>
        <v>0</v>
      </c>
      <c r="AD84" s="197">
        <f t="shared" si="23"/>
        <v>0</v>
      </c>
    </row>
    <row r="85" spans="4:30" ht="14.1" customHeight="1">
      <c r="D85" s="195">
        <v>14</v>
      </c>
      <c r="E85" s="165">
        <f t="shared" si="12"/>
        <v>0</v>
      </c>
      <c r="F85" s="165">
        <f t="shared" si="13"/>
        <v>0</v>
      </c>
      <c r="G85" s="165">
        <f t="shared" si="14"/>
        <v>0</v>
      </c>
      <c r="H85" s="165">
        <f t="shared" si="15"/>
        <v>0</v>
      </c>
      <c r="I85" s="165">
        <f t="shared" si="16"/>
        <v>0</v>
      </c>
      <c r="J85" s="197">
        <f t="shared" si="17"/>
        <v>0</v>
      </c>
      <c r="X85" s="195">
        <v>14</v>
      </c>
      <c r="Y85" s="165">
        <f t="shared" si="18"/>
        <v>0</v>
      </c>
      <c r="Z85" s="165">
        <f t="shared" si="19"/>
        <v>0</v>
      </c>
      <c r="AA85" s="165">
        <f t="shared" si="20"/>
        <v>0</v>
      </c>
      <c r="AB85" s="165">
        <f t="shared" si="21"/>
        <v>0</v>
      </c>
      <c r="AC85" s="165">
        <f t="shared" si="22"/>
        <v>0</v>
      </c>
      <c r="AD85" s="197">
        <f t="shared" si="23"/>
        <v>0</v>
      </c>
    </row>
    <row r="86" spans="4:30" ht="14.1" customHeight="1">
      <c r="D86" s="195">
        <v>15</v>
      </c>
      <c r="E86" s="165">
        <f t="shared" si="12"/>
        <v>0</v>
      </c>
      <c r="F86" s="165">
        <f t="shared" si="13"/>
        <v>4</v>
      </c>
      <c r="G86" s="165">
        <f t="shared" si="14"/>
        <v>0</v>
      </c>
      <c r="H86" s="165">
        <f t="shared" si="15"/>
        <v>0</v>
      </c>
      <c r="I86" s="165">
        <f t="shared" si="16"/>
        <v>0</v>
      </c>
      <c r="J86" s="197">
        <f t="shared" si="17"/>
        <v>0</v>
      </c>
      <c r="X86" s="195">
        <v>15</v>
      </c>
      <c r="Y86" s="165">
        <f t="shared" si="18"/>
        <v>0</v>
      </c>
      <c r="Z86" s="165">
        <f t="shared" si="19"/>
        <v>0</v>
      </c>
      <c r="AA86" s="165">
        <f t="shared" si="20"/>
        <v>0</v>
      </c>
      <c r="AB86" s="165">
        <f t="shared" si="21"/>
        <v>0</v>
      </c>
      <c r="AC86" s="165">
        <f t="shared" si="22"/>
        <v>0</v>
      </c>
      <c r="AD86" s="197">
        <f t="shared" si="23"/>
        <v>0</v>
      </c>
    </row>
    <row r="87" spans="4:30" ht="14.1" customHeight="1">
      <c r="D87" s="195">
        <v>16</v>
      </c>
      <c r="E87" s="165">
        <f t="shared" si="12"/>
        <v>0</v>
      </c>
      <c r="F87" s="165">
        <f t="shared" si="13"/>
        <v>0</v>
      </c>
      <c r="G87" s="165">
        <f t="shared" si="14"/>
        <v>0</v>
      </c>
      <c r="H87" s="165">
        <f t="shared" si="15"/>
        <v>0</v>
      </c>
      <c r="I87" s="165">
        <f t="shared" si="16"/>
        <v>0</v>
      </c>
      <c r="J87" s="197">
        <f t="shared" si="17"/>
        <v>0</v>
      </c>
      <c r="X87" s="195">
        <v>16</v>
      </c>
      <c r="Y87" s="165">
        <f t="shared" si="18"/>
        <v>0</v>
      </c>
      <c r="Z87" s="165">
        <f t="shared" si="19"/>
        <v>0</v>
      </c>
      <c r="AA87" s="165">
        <f t="shared" si="20"/>
        <v>0</v>
      </c>
      <c r="AB87" s="165">
        <f t="shared" si="21"/>
        <v>0</v>
      </c>
      <c r="AC87" s="165">
        <f t="shared" si="22"/>
        <v>0</v>
      </c>
      <c r="AD87" s="197">
        <f t="shared" si="23"/>
        <v>0</v>
      </c>
    </row>
    <row r="88" spans="4:30" ht="14.1" customHeight="1">
      <c r="D88" s="195">
        <v>17</v>
      </c>
      <c r="E88" s="165">
        <f t="shared" si="12"/>
        <v>0</v>
      </c>
      <c r="F88" s="165">
        <f t="shared" si="13"/>
        <v>0</v>
      </c>
      <c r="G88" s="165">
        <f t="shared" si="14"/>
        <v>0</v>
      </c>
      <c r="H88" s="165">
        <f t="shared" si="15"/>
        <v>0</v>
      </c>
      <c r="I88" s="165">
        <f t="shared" si="16"/>
        <v>0</v>
      </c>
      <c r="J88" s="197">
        <f t="shared" si="17"/>
        <v>0</v>
      </c>
      <c r="X88" s="195">
        <v>17</v>
      </c>
      <c r="Y88" s="165">
        <f t="shared" si="18"/>
        <v>0</v>
      </c>
      <c r="Z88" s="165">
        <f t="shared" si="19"/>
        <v>0</v>
      </c>
      <c r="AA88" s="165">
        <f t="shared" si="20"/>
        <v>0</v>
      </c>
      <c r="AB88" s="165">
        <f t="shared" si="21"/>
        <v>0</v>
      </c>
      <c r="AC88" s="165">
        <f t="shared" si="22"/>
        <v>0</v>
      </c>
      <c r="AD88" s="197">
        <f t="shared" si="23"/>
        <v>0</v>
      </c>
    </row>
    <row r="89" spans="4:30" ht="14.1" customHeight="1">
      <c r="D89" s="195">
        <v>18</v>
      </c>
      <c r="E89" s="165">
        <f t="shared" si="12"/>
        <v>0</v>
      </c>
      <c r="F89" s="165">
        <f t="shared" si="13"/>
        <v>0</v>
      </c>
      <c r="G89" s="165">
        <f t="shared" si="14"/>
        <v>0</v>
      </c>
      <c r="H89" s="165">
        <f t="shared" si="15"/>
        <v>0</v>
      </c>
      <c r="I89" s="165">
        <f t="shared" si="16"/>
        <v>0</v>
      </c>
      <c r="J89" s="197">
        <f t="shared" si="17"/>
        <v>0</v>
      </c>
      <c r="X89" s="195">
        <v>18</v>
      </c>
      <c r="Y89" s="165">
        <f t="shared" si="18"/>
        <v>0</v>
      </c>
      <c r="Z89" s="165">
        <f t="shared" si="19"/>
        <v>0</v>
      </c>
      <c r="AA89" s="165">
        <f t="shared" si="20"/>
        <v>0</v>
      </c>
      <c r="AB89" s="165">
        <f t="shared" si="21"/>
        <v>0</v>
      </c>
      <c r="AC89" s="165">
        <f t="shared" si="22"/>
        <v>0</v>
      </c>
      <c r="AD89" s="197">
        <f t="shared" si="23"/>
        <v>0</v>
      </c>
    </row>
    <row r="90" spans="4:30" ht="14.1" customHeight="1">
      <c r="D90" s="195">
        <v>19</v>
      </c>
      <c r="E90" s="165">
        <f t="shared" si="12"/>
        <v>0</v>
      </c>
      <c r="F90" s="165">
        <f t="shared" si="13"/>
        <v>0</v>
      </c>
      <c r="G90" s="165">
        <f t="shared" si="14"/>
        <v>0</v>
      </c>
      <c r="H90" s="165">
        <f t="shared" si="15"/>
        <v>0</v>
      </c>
      <c r="I90" s="165">
        <f t="shared" si="16"/>
        <v>0</v>
      </c>
      <c r="J90" s="197">
        <f t="shared" si="17"/>
        <v>0</v>
      </c>
      <c r="X90" s="195">
        <v>19</v>
      </c>
      <c r="Y90" s="165">
        <f t="shared" si="18"/>
        <v>0</v>
      </c>
      <c r="Z90" s="165">
        <f t="shared" si="19"/>
        <v>0</v>
      </c>
      <c r="AA90" s="165">
        <f t="shared" si="20"/>
        <v>0</v>
      </c>
      <c r="AB90" s="165">
        <f t="shared" si="21"/>
        <v>0</v>
      </c>
      <c r="AC90" s="165">
        <f t="shared" si="22"/>
        <v>0</v>
      </c>
      <c r="AD90" s="197">
        <f t="shared" si="23"/>
        <v>0</v>
      </c>
    </row>
    <row r="91" spans="4:30" ht="14.1" customHeight="1">
      <c r="D91" s="195">
        <v>20</v>
      </c>
      <c r="E91" s="165">
        <f t="shared" si="12"/>
        <v>0</v>
      </c>
      <c r="F91" s="165">
        <f t="shared" si="13"/>
        <v>0</v>
      </c>
      <c r="G91" s="165">
        <f t="shared" si="14"/>
        <v>0</v>
      </c>
      <c r="H91" s="165">
        <f t="shared" si="15"/>
        <v>0</v>
      </c>
      <c r="I91" s="165">
        <f t="shared" si="16"/>
        <v>0</v>
      </c>
      <c r="J91" s="197">
        <f t="shared" si="17"/>
        <v>0</v>
      </c>
      <c r="X91" s="195">
        <v>20</v>
      </c>
      <c r="Y91" s="165">
        <f t="shared" si="18"/>
        <v>0</v>
      </c>
      <c r="Z91" s="165">
        <f t="shared" si="19"/>
        <v>0</v>
      </c>
      <c r="AA91" s="165">
        <f t="shared" si="20"/>
        <v>0</v>
      </c>
      <c r="AB91" s="165">
        <f t="shared" si="21"/>
        <v>0</v>
      </c>
      <c r="AC91" s="165">
        <f t="shared" si="22"/>
        <v>0</v>
      </c>
      <c r="AD91" s="197">
        <f t="shared" si="23"/>
        <v>0</v>
      </c>
    </row>
    <row r="92" spans="4:30" ht="14.1" customHeight="1">
      <c r="D92" s="195">
        <v>21</v>
      </c>
      <c r="E92" s="165">
        <f t="shared" si="12"/>
        <v>0</v>
      </c>
      <c r="F92" s="165">
        <f t="shared" si="13"/>
        <v>0</v>
      </c>
      <c r="G92" s="165">
        <f t="shared" si="14"/>
        <v>0</v>
      </c>
      <c r="H92" s="165">
        <f t="shared" si="15"/>
        <v>0</v>
      </c>
      <c r="I92" s="165">
        <f t="shared" si="16"/>
        <v>0</v>
      </c>
      <c r="J92" s="197">
        <f t="shared" si="17"/>
        <v>0</v>
      </c>
      <c r="X92" s="195">
        <v>21</v>
      </c>
      <c r="Y92" s="165">
        <f t="shared" si="18"/>
        <v>0</v>
      </c>
      <c r="Z92" s="165">
        <f t="shared" si="19"/>
        <v>0</v>
      </c>
      <c r="AA92" s="165">
        <f t="shared" si="20"/>
        <v>0</v>
      </c>
      <c r="AB92" s="165">
        <f t="shared" si="21"/>
        <v>0</v>
      </c>
      <c r="AC92" s="165">
        <f t="shared" si="22"/>
        <v>0</v>
      </c>
      <c r="AD92" s="197">
        <f t="shared" si="23"/>
        <v>0</v>
      </c>
    </row>
    <row r="93" spans="4:30" ht="14.1" customHeight="1">
      <c r="D93" s="195">
        <v>22</v>
      </c>
      <c r="E93" s="165">
        <f t="shared" si="12"/>
        <v>0</v>
      </c>
      <c r="F93" s="165">
        <f t="shared" si="13"/>
        <v>0</v>
      </c>
      <c r="G93" s="165">
        <f t="shared" si="14"/>
        <v>0</v>
      </c>
      <c r="H93" s="165">
        <f t="shared" si="15"/>
        <v>0</v>
      </c>
      <c r="I93" s="165">
        <f t="shared" si="16"/>
        <v>0</v>
      </c>
      <c r="J93" s="197">
        <f t="shared" si="17"/>
        <v>0</v>
      </c>
      <c r="X93" s="195">
        <v>22</v>
      </c>
      <c r="Y93" s="165">
        <f t="shared" si="18"/>
        <v>0</v>
      </c>
      <c r="Z93" s="165">
        <f t="shared" si="19"/>
        <v>0</v>
      </c>
      <c r="AA93" s="165">
        <f t="shared" si="20"/>
        <v>0</v>
      </c>
      <c r="AB93" s="165">
        <f t="shared" si="21"/>
        <v>0</v>
      </c>
      <c r="AC93" s="165">
        <f t="shared" si="22"/>
        <v>0</v>
      </c>
      <c r="AD93" s="197">
        <f t="shared" si="23"/>
        <v>0</v>
      </c>
    </row>
    <row r="94" spans="4:30" ht="14.1" customHeight="1">
      <c r="D94" s="195">
        <v>23</v>
      </c>
      <c r="E94" s="165">
        <f t="shared" si="12"/>
        <v>0</v>
      </c>
      <c r="F94" s="165">
        <f t="shared" si="13"/>
        <v>0</v>
      </c>
      <c r="G94" s="165">
        <f t="shared" si="14"/>
        <v>0</v>
      </c>
      <c r="H94" s="165">
        <f t="shared" si="15"/>
        <v>0</v>
      </c>
      <c r="I94" s="165">
        <f t="shared" si="16"/>
        <v>0</v>
      </c>
      <c r="J94" s="197">
        <f t="shared" si="17"/>
        <v>0</v>
      </c>
      <c r="X94" s="195">
        <v>23</v>
      </c>
      <c r="Y94" s="165">
        <f t="shared" si="18"/>
        <v>0</v>
      </c>
      <c r="Z94" s="165">
        <f t="shared" si="19"/>
        <v>0</v>
      </c>
      <c r="AA94" s="165">
        <f t="shared" si="20"/>
        <v>0</v>
      </c>
      <c r="AB94" s="165">
        <f t="shared" si="21"/>
        <v>0</v>
      </c>
      <c r="AC94" s="165">
        <f t="shared" si="22"/>
        <v>0</v>
      </c>
      <c r="AD94" s="197">
        <f t="shared" si="23"/>
        <v>0</v>
      </c>
    </row>
    <row r="95" spans="4:30" ht="14.1" customHeight="1">
      <c r="D95" s="195">
        <v>24</v>
      </c>
      <c r="E95" s="165">
        <f t="shared" si="12"/>
        <v>0</v>
      </c>
      <c r="F95" s="165">
        <f t="shared" si="13"/>
        <v>0</v>
      </c>
      <c r="G95" s="165">
        <f t="shared" si="14"/>
        <v>0</v>
      </c>
      <c r="H95" s="165">
        <f t="shared" si="15"/>
        <v>0</v>
      </c>
      <c r="I95" s="165">
        <f t="shared" si="16"/>
        <v>0</v>
      </c>
      <c r="J95" s="197">
        <f t="shared" si="17"/>
        <v>0</v>
      </c>
      <c r="X95" s="195">
        <v>24</v>
      </c>
      <c r="Y95" s="165">
        <f t="shared" si="18"/>
        <v>0</v>
      </c>
      <c r="Z95" s="165">
        <f t="shared" si="19"/>
        <v>0</v>
      </c>
      <c r="AA95" s="165">
        <f t="shared" si="20"/>
        <v>0</v>
      </c>
      <c r="AB95" s="165">
        <f t="shared" si="21"/>
        <v>0</v>
      </c>
      <c r="AC95" s="165">
        <f t="shared" si="22"/>
        <v>0</v>
      </c>
      <c r="AD95" s="197">
        <f t="shared" si="23"/>
        <v>0</v>
      </c>
    </row>
    <row r="96" spans="4:30" ht="14.1" customHeight="1">
      <c r="D96" s="195">
        <v>25</v>
      </c>
      <c r="E96" s="165">
        <f t="shared" si="12"/>
        <v>0</v>
      </c>
      <c r="F96" s="165">
        <f t="shared" si="13"/>
        <v>0</v>
      </c>
      <c r="G96" s="165">
        <f t="shared" si="14"/>
        <v>0</v>
      </c>
      <c r="H96" s="165">
        <f t="shared" si="15"/>
        <v>0</v>
      </c>
      <c r="I96" s="165">
        <f t="shared" si="16"/>
        <v>0</v>
      </c>
      <c r="J96" s="197">
        <f t="shared" si="17"/>
        <v>0</v>
      </c>
      <c r="X96" s="195">
        <v>25</v>
      </c>
      <c r="Y96" s="165">
        <f t="shared" si="18"/>
        <v>0</v>
      </c>
      <c r="Z96" s="165">
        <f t="shared" si="19"/>
        <v>0</v>
      </c>
      <c r="AA96" s="165">
        <f t="shared" si="20"/>
        <v>0</v>
      </c>
      <c r="AB96" s="165">
        <f t="shared" si="21"/>
        <v>0</v>
      </c>
      <c r="AC96" s="165">
        <f t="shared" si="22"/>
        <v>0</v>
      </c>
      <c r="AD96" s="197">
        <f t="shared" si="23"/>
        <v>0</v>
      </c>
    </row>
    <row r="97" spans="4:30" ht="14.1" customHeight="1">
      <c r="D97" s="195">
        <v>26</v>
      </c>
      <c r="E97" s="165">
        <f t="shared" si="12"/>
        <v>0</v>
      </c>
      <c r="F97" s="165">
        <f t="shared" si="13"/>
        <v>0</v>
      </c>
      <c r="G97" s="165">
        <f t="shared" si="14"/>
        <v>0</v>
      </c>
      <c r="H97" s="165">
        <f t="shared" si="15"/>
        <v>0</v>
      </c>
      <c r="I97" s="165">
        <f t="shared" si="16"/>
        <v>0</v>
      </c>
      <c r="J97" s="197">
        <f t="shared" si="17"/>
        <v>0</v>
      </c>
      <c r="X97" s="195">
        <v>26</v>
      </c>
      <c r="Y97" s="165">
        <f t="shared" si="18"/>
        <v>0</v>
      </c>
      <c r="Z97" s="165">
        <f t="shared" si="19"/>
        <v>0</v>
      </c>
      <c r="AA97" s="165">
        <f t="shared" si="20"/>
        <v>0</v>
      </c>
      <c r="AB97" s="165">
        <f t="shared" si="21"/>
        <v>0</v>
      </c>
      <c r="AC97" s="165">
        <f t="shared" si="22"/>
        <v>0</v>
      </c>
      <c r="AD97" s="197">
        <f t="shared" si="23"/>
        <v>0</v>
      </c>
    </row>
    <row r="98" spans="4:30" ht="14.1" customHeight="1">
      <c r="D98" s="195">
        <v>27</v>
      </c>
      <c r="E98" s="165">
        <f t="shared" si="12"/>
        <v>0</v>
      </c>
      <c r="F98" s="165">
        <f t="shared" si="13"/>
        <v>0</v>
      </c>
      <c r="G98" s="165">
        <f t="shared" si="14"/>
        <v>0</v>
      </c>
      <c r="H98" s="165">
        <f t="shared" si="15"/>
        <v>0</v>
      </c>
      <c r="I98" s="165">
        <f t="shared" si="16"/>
        <v>0</v>
      </c>
      <c r="J98" s="197">
        <f t="shared" si="17"/>
        <v>0</v>
      </c>
      <c r="X98" s="195">
        <v>27</v>
      </c>
      <c r="Y98" s="165">
        <f t="shared" si="18"/>
        <v>0</v>
      </c>
      <c r="Z98" s="165">
        <f t="shared" si="19"/>
        <v>0</v>
      </c>
      <c r="AA98" s="165">
        <f t="shared" si="20"/>
        <v>0</v>
      </c>
      <c r="AB98" s="165">
        <f t="shared" si="21"/>
        <v>0</v>
      </c>
      <c r="AC98" s="165">
        <f t="shared" si="22"/>
        <v>0</v>
      </c>
      <c r="AD98" s="197">
        <f t="shared" si="23"/>
        <v>0</v>
      </c>
    </row>
    <row r="99" spans="4:30" ht="14.1" customHeight="1">
      <c r="D99" s="195">
        <v>28</v>
      </c>
      <c r="E99" s="165">
        <f t="shared" si="12"/>
        <v>0</v>
      </c>
      <c r="F99" s="165">
        <f t="shared" si="13"/>
        <v>0</v>
      </c>
      <c r="G99" s="165">
        <f t="shared" si="14"/>
        <v>0</v>
      </c>
      <c r="H99" s="165">
        <f t="shared" si="15"/>
        <v>0</v>
      </c>
      <c r="I99" s="165">
        <f t="shared" si="16"/>
        <v>0</v>
      </c>
      <c r="J99" s="197">
        <f t="shared" si="17"/>
        <v>0</v>
      </c>
      <c r="X99" s="195">
        <v>28</v>
      </c>
      <c r="Y99" s="165">
        <f t="shared" si="18"/>
        <v>0</v>
      </c>
      <c r="Z99" s="165">
        <f t="shared" si="19"/>
        <v>0</v>
      </c>
      <c r="AA99" s="165">
        <f t="shared" si="20"/>
        <v>0</v>
      </c>
      <c r="AB99" s="165">
        <f t="shared" si="21"/>
        <v>0</v>
      </c>
      <c r="AC99" s="165">
        <f t="shared" si="22"/>
        <v>0</v>
      </c>
      <c r="AD99" s="197">
        <f t="shared" si="23"/>
        <v>0</v>
      </c>
    </row>
    <row r="100" spans="4:30" ht="14.1" customHeight="1">
      <c r="D100" s="195">
        <v>29</v>
      </c>
      <c r="E100" s="165">
        <f t="shared" si="12"/>
        <v>0</v>
      </c>
      <c r="F100" s="165">
        <f t="shared" si="13"/>
        <v>0</v>
      </c>
      <c r="G100" s="165">
        <f t="shared" si="14"/>
        <v>0</v>
      </c>
      <c r="H100" s="165">
        <f t="shared" si="15"/>
        <v>0</v>
      </c>
      <c r="I100" s="165">
        <f t="shared" si="16"/>
        <v>0</v>
      </c>
      <c r="J100" s="197">
        <f t="shared" si="17"/>
        <v>0</v>
      </c>
      <c r="X100" s="195">
        <v>29</v>
      </c>
      <c r="Y100" s="165">
        <f t="shared" si="18"/>
        <v>0</v>
      </c>
      <c r="Z100" s="165">
        <f t="shared" si="19"/>
        <v>0</v>
      </c>
      <c r="AA100" s="165">
        <f t="shared" si="20"/>
        <v>0</v>
      </c>
      <c r="AB100" s="165">
        <f t="shared" si="21"/>
        <v>0</v>
      </c>
      <c r="AC100" s="165">
        <f t="shared" si="22"/>
        <v>0</v>
      </c>
      <c r="AD100" s="197">
        <f t="shared" si="23"/>
        <v>0</v>
      </c>
    </row>
    <row r="101" spans="4:30" ht="14.1" customHeight="1">
      <c r="D101" s="195">
        <v>30</v>
      </c>
      <c r="E101" s="165">
        <f t="shared" si="12"/>
        <v>0</v>
      </c>
      <c r="F101" s="165">
        <f t="shared" si="13"/>
        <v>0</v>
      </c>
      <c r="G101" s="165">
        <f t="shared" si="14"/>
        <v>0</v>
      </c>
      <c r="H101" s="165">
        <f t="shared" si="15"/>
        <v>0</v>
      </c>
      <c r="I101" s="165">
        <f t="shared" si="16"/>
        <v>0</v>
      </c>
      <c r="J101" s="197">
        <f t="shared" si="17"/>
        <v>0</v>
      </c>
      <c r="X101" s="195">
        <v>30</v>
      </c>
      <c r="Y101" s="165">
        <f t="shared" si="18"/>
        <v>0</v>
      </c>
      <c r="Z101" s="165">
        <f t="shared" si="19"/>
        <v>0</v>
      </c>
      <c r="AA101" s="165">
        <f t="shared" si="20"/>
        <v>0</v>
      </c>
      <c r="AB101" s="165">
        <f t="shared" si="21"/>
        <v>0</v>
      </c>
      <c r="AC101" s="165">
        <f t="shared" si="22"/>
        <v>0</v>
      </c>
      <c r="AD101" s="197">
        <f t="shared" si="23"/>
        <v>0</v>
      </c>
    </row>
    <row r="102" spans="4:30" ht="14.1" customHeight="1">
      <c r="D102" s="195">
        <v>31</v>
      </c>
      <c r="E102" s="165">
        <f t="shared" si="12"/>
        <v>0</v>
      </c>
      <c r="F102" s="165">
        <f t="shared" si="13"/>
        <v>0</v>
      </c>
      <c r="G102" s="165">
        <f t="shared" si="14"/>
        <v>0</v>
      </c>
      <c r="H102" s="165">
        <f t="shared" si="15"/>
        <v>0</v>
      </c>
      <c r="I102" s="165">
        <f t="shared" si="16"/>
        <v>0</v>
      </c>
      <c r="J102" s="197">
        <f t="shared" si="17"/>
        <v>0</v>
      </c>
      <c r="X102" s="195">
        <v>31</v>
      </c>
      <c r="Y102" s="165">
        <f t="shared" si="18"/>
        <v>0</v>
      </c>
      <c r="Z102" s="165">
        <f t="shared" si="19"/>
        <v>0</v>
      </c>
      <c r="AA102" s="165">
        <f t="shared" si="20"/>
        <v>0</v>
      </c>
      <c r="AB102" s="165">
        <f t="shared" si="21"/>
        <v>0</v>
      </c>
      <c r="AC102" s="165">
        <f t="shared" si="22"/>
        <v>0</v>
      </c>
      <c r="AD102" s="197">
        <f t="shared" si="23"/>
        <v>0</v>
      </c>
    </row>
    <row r="103" spans="4:30" ht="14.1" customHeight="1">
      <c r="D103" s="195">
        <v>32</v>
      </c>
      <c r="E103" s="165">
        <f t="shared" si="12"/>
        <v>0</v>
      </c>
      <c r="F103" s="165">
        <f t="shared" si="13"/>
        <v>0</v>
      </c>
      <c r="G103" s="165">
        <f t="shared" si="14"/>
        <v>0</v>
      </c>
      <c r="H103" s="165">
        <f t="shared" si="15"/>
        <v>0</v>
      </c>
      <c r="I103" s="165">
        <f t="shared" si="16"/>
        <v>0</v>
      </c>
      <c r="J103" s="197">
        <f t="shared" si="17"/>
        <v>0</v>
      </c>
      <c r="X103" s="195">
        <v>32</v>
      </c>
      <c r="Y103" s="165">
        <f t="shared" si="18"/>
        <v>0</v>
      </c>
      <c r="Z103" s="165">
        <f t="shared" si="19"/>
        <v>0</v>
      </c>
      <c r="AA103" s="165">
        <f t="shared" si="20"/>
        <v>0</v>
      </c>
      <c r="AB103" s="165">
        <f t="shared" si="21"/>
        <v>0</v>
      </c>
      <c r="AC103" s="165">
        <f t="shared" si="22"/>
        <v>0</v>
      </c>
      <c r="AD103" s="197">
        <f t="shared" si="23"/>
        <v>0</v>
      </c>
    </row>
    <row r="104" spans="4:30" ht="14.1" customHeight="1">
      <c r="D104" s="195">
        <v>33</v>
      </c>
      <c r="E104" s="165">
        <f t="shared" si="12"/>
        <v>0</v>
      </c>
      <c r="F104" s="165">
        <f t="shared" si="13"/>
        <v>0</v>
      </c>
      <c r="G104" s="165">
        <f t="shared" si="14"/>
        <v>0</v>
      </c>
      <c r="H104" s="165">
        <f t="shared" si="15"/>
        <v>0</v>
      </c>
      <c r="I104" s="165">
        <f t="shared" si="16"/>
        <v>0</v>
      </c>
      <c r="J104" s="197">
        <f t="shared" si="17"/>
        <v>0</v>
      </c>
      <c r="X104" s="195">
        <v>33</v>
      </c>
      <c r="Y104" s="165">
        <f t="shared" si="18"/>
        <v>0</v>
      </c>
      <c r="Z104" s="165">
        <f t="shared" si="19"/>
        <v>0</v>
      </c>
      <c r="AA104" s="165">
        <f t="shared" si="20"/>
        <v>0</v>
      </c>
      <c r="AB104" s="165">
        <f t="shared" si="21"/>
        <v>0</v>
      </c>
      <c r="AC104" s="165">
        <f t="shared" si="22"/>
        <v>0</v>
      </c>
      <c r="AD104" s="197">
        <f t="shared" si="23"/>
        <v>0</v>
      </c>
    </row>
    <row r="105" spans="4:30" ht="14.1" customHeight="1">
      <c r="D105" s="195">
        <v>34</v>
      </c>
      <c r="E105" s="165">
        <f t="shared" si="12"/>
        <v>0</v>
      </c>
      <c r="F105" s="165">
        <f t="shared" si="13"/>
        <v>0</v>
      </c>
      <c r="G105" s="165">
        <f t="shared" si="14"/>
        <v>0</v>
      </c>
      <c r="H105" s="165">
        <f t="shared" si="15"/>
        <v>0</v>
      </c>
      <c r="I105" s="165">
        <f t="shared" si="16"/>
        <v>0</v>
      </c>
      <c r="J105" s="197">
        <f t="shared" si="17"/>
        <v>0</v>
      </c>
      <c r="X105" s="195">
        <v>34</v>
      </c>
      <c r="Y105" s="165">
        <f t="shared" si="18"/>
        <v>0</v>
      </c>
      <c r="Z105" s="165">
        <f t="shared" si="19"/>
        <v>0</v>
      </c>
      <c r="AA105" s="165">
        <f t="shared" si="20"/>
        <v>0</v>
      </c>
      <c r="AB105" s="165">
        <f t="shared" si="21"/>
        <v>0</v>
      </c>
      <c r="AC105" s="165">
        <f t="shared" si="22"/>
        <v>0</v>
      </c>
      <c r="AD105" s="197">
        <f t="shared" si="23"/>
        <v>0</v>
      </c>
    </row>
    <row r="106" spans="4:30" ht="14.1" customHeight="1">
      <c r="D106" s="195">
        <v>35</v>
      </c>
      <c r="E106" s="165">
        <f t="shared" si="12"/>
        <v>0</v>
      </c>
      <c r="F106" s="165">
        <f t="shared" si="13"/>
        <v>0</v>
      </c>
      <c r="G106" s="165">
        <f t="shared" si="14"/>
        <v>0</v>
      </c>
      <c r="H106" s="165">
        <f t="shared" si="15"/>
        <v>0</v>
      </c>
      <c r="I106" s="165">
        <f t="shared" si="16"/>
        <v>0</v>
      </c>
      <c r="J106" s="197">
        <f t="shared" si="17"/>
        <v>0</v>
      </c>
      <c r="X106" s="195">
        <v>35</v>
      </c>
      <c r="Y106" s="165">
        <f t="shared" si="18"/>
        <v>0</v>
      </c>
      <c r="Z106" s="165">
        <f t="shared" si="19"/>
        <v>0</v>
      </c>
      <c r="AA106" s="165">
        <f t="shared" si="20"/>
        <v>0</v>
      </c>
      <c r="AB106" s="165">
        <f t="shared" si="21"/>
        <v>0</v>
      </c>
      <c r="AC106" s="165">
        <f t="shared" si="22"/>
        <v>0</v>
      </c>
      <c r="AD106" s="197">
        <f t="shared" si="23"/>
        <v>0</v>
      </c>
    </row>
    <row r="107" spans="4:30" ht="14.1" customHeight="1">
      <c r="D107" s="195">
        <v>36</v>
      </c>
      <c r="E107" s="165">
        <f t="shared" si="12"/>
        <v>0</v>
      </c>
      <c r="F107" s="165">
        <f t="shared" si="13"/>
        <v>0</v>
      </c>
      <c r="G107" s="165">
        <f t="shared" si="14"/>
        <v>0</v>
      </c>
      <c r="H107" s="165">
        <f t="shared" si="15"/>
        <v>0</v>
      </c>
      <c r="I107" s="165">
        <f t="shared" si="16"/>
        <v>0</v>
      </c>
      <c r="J107" s="197">
        <f t="shared" si="17"/>
        <v>0</v>
      </c>
      <c r="X107" s="195">
        <v>36</v>
      </c>
      <c r="Y107" s="165">
        <f t="shared" si="18"/>
        <v>0</v>
      </c>
      <c r="Z107" s="165">
        <f t="shared" si="19"/>
        <v>0</v>
      </c>
      <c r="AA107" s="165">
        <f t="shared" si="20"/>
        <v>0</v>
      </c>
      <c r="AB107" s="165">
        <f t="shared" si="21"/>
        <v>0</v>
      </c>
      <c r="AC107" s="165">
        <f t="shared" si="22"/>
        <v>0</v>
      </c>
      <c r="AD107" s="197">
        <f t="shared" si="23"/>
        <v>0</v>
      </c>
    </row>
    <row r="108" spans="4:30" ht="14.1" customHeight="1">
      <c r="D108" s="195">
        <v>37</v>
      </c>
      <c r="E108" s="165">
        <f t="shared" si="12"/>
        <v>0</v>
      </c>
      <c r="F108" s="165">
        <f t="shared" si="13"/>
        <v>0</v>
      </c>
      <c r="G108" s="165">
        <f t="shared" si="14"/>
        <v>0</v>
      </c>
      <c r="H108" s="165">
        <f t="shared" si="15"/>
        <v>0</v>
      </c>
      <c r="I108" s="165">
        <f t="shared" si="16"/>
        <v>0</v>
      </c>
      <c r="J108" s="197">
        <f t="shared" si="17"/>
        <v>0</v>
      </c>
      <c r="X108" s="195">
        <v>37</v>
      </c>
      <c r="Y108" s="165">
        <f t="shared" si="18"/>
        <v>0</v>
      </c>
      <c r="Z108" s="165">
        <f t="shared" si="19"/>
        <v>0</v>
      </c>
      <c r="AA108" s="165">
        <f t="shared" si="20"/>
        <v>0</v>
      </c>
      <c r="AB108" s="165">
        <f t="shared" si="21"/>
        <v>0</v>
      </c>
      <c r="AC108" s="165">
        <f t="shared" si="22"/>
        <v>0</v>
      </c>
      <c r="AD108" s="197">
        <f t="shared" si="23"/>
        <v>0</v>
      </c>
    </row>
    <row r="109" spans="4:30" ht="14.1" customHeight="1">
      <c r="D109" s="195">
        <v>38</v>
      </c>
      <c r="E109" s="165">
        <f t="shared" si="12"/>
        <v>0</v>
      </c>
      <c r="F109" s="165">
        <f t="shared" si="13"/>
        <v>0</v>
      </c>
      <c r="G109" s="165">
        <f t="shared" si="14"/>
        <v>0</v>
      </c>
      <c r="H109" s="165">
        <f t="shared" si="15"/>
        <v>0</v>
      </c>
      <c r="I109" s="165">
        <f t="shared" si="16"/>
        <v>0</v>
      </c>
      <c r="J109" s="197">
        <f t="shared" si="17"/>
        <v>0</v>
      </c>
      <c r="X109" s="195">
        <v>38</v>
      </c>
      <c r="Y109" s="165">
        <f t="shared" si="18"/>
        <v>0</v>
      </c>
      <c r="Z109" s="165">
        <f t="shared" si="19"/>
        <v>0</v>
      </c>
      <c r="AA109" s="165">
        <f t="shared" si="20"/>
        <v>0</v>
      </c>
      <c r="AB109" s="165">
        <f t="shared" si="21"/>
        <v>0</v>
      </c>
      <c r="AC109" s="165">
        <f t="shared" si="22"/>
        <v>0</v>
      </c>
      <c r="AD109" s="197">
        <f t="shared" si="23"/>
        <v>0</v>
      </c>
    </row>
    <row r="110" spans="4:30" ht="14.1" customHeight="1">
      <c r="D110" s="195">
        <v>39</v>
      </c>
      <c r="E110" s="165">
        <f t="shared" si="12"/>
        <v>0</v>
      </c>
      <c r="F110" s="165">
        <f t="shared" si="13"/>
        <v>0</v>
      </c>
      <c r="G110" s="165">
        <f t="shared" si="14"/>
        <v>0</v>
      </c>
      <c r="H110" s="165">
        <f t="shared" si="15"/>
        <v>0</v>
      </c>
      <c r="I110" s="165">
        <f t="shared" si="16"/>
        <v>0</v>
      </c>
      <c r="J110" s="197">
        <f t="shared" si="17"/>
        <v>0</v>
      </c>
      <c r="X110" s="195">
        <v>39</v>
      </c>
      <c r="Y110" s="165">
        <f t="shared" si="18"/>
        <v>0</v>
      </c>
      <c r="Z110" s="165">
        <f t="shared" si="19"/>
        <v>0</v>
      </c>
      <c r="AA110" s="165">
        <f t="shared" si="20"/>
        <v>0</v>
      </c>
      <c r="AB110" s="165">
        <f t="shared" si="21"/>
        <v>0</v>
      </c>
      <c r="AC110" s="165">
        <f t="shared" si="22"/>
        <v>0</v>
      </c>
      <c r="AD110" s="197">
        <f t="shared" si="23"/>
        <v>0</v>
      </c>
    </row>
    <row r="111" spans="4:30" ht="14.1" customHeight="1" thickBot="1">
      <c r="D111" s="196">
        <v>40</v>
      </c>
      <c r="E111" s="198">
        <f t="shared" si="12"/>
        <v>0</v>
      </c>
      <c r="F111" s="198">
        <f t="shared" si="13"/>
        <v>0</v>
      </c>
      <c r="G111" s="198">
        <f t="shared" si="14"/>
        <v>0</v>
      </c>
      <c r="H111" s="198">
        <f t="shared" si="15"/>
        <v>0</v>
      </c>
      <c r="I111" s="198">
        <f t="shared" si="16"/>
        <v>0</v>
      </c>
      <c r="J111" s="199">
        <f t="shared" si="17"/>
        <v>0</v>
      </c>
      <c r="X111" s="196">
        <v>40</v>
      </c>
      <c r="Y111" s="198">
        <f t="shared" si="18"/>
        <v>0</v>
      </c>
      <c r="Z111" s="198">
        <f t="shared" si="19"/>
        <v>0</v>
      </c>
      <c r="AA111" s="198">
        <f t="shared" si="20"/>
        <v>0</v>
      </c>
      <c r="AB111" s="198">
        <f t="shared" si="21"/>
        <v>0</v>
      </c>
      <c r="AC111" s="198">
        <f t="shared" si="22"/>
        <v>0</v>
      </c>
      <c r="AD111" s="199">
        <f t="shared" si="23"/>
        <v>0</v>
      </c>
    </row>
    <row r="113" spans="4:30" ht="14.1" customHeight="1" thickBot="1">
      <c r="D113" s="2" t="s">
        <v>88</v>
      </c>
      <c r="X113" s="2" t="s">
        <v>88</v>
      </c>
    </row>
    <row r="114" spans="4:30" ht="14.1" customHeight="1">
      <c r="D114" s="2199"/>
      <c r="E114" s="2200" t="s">
        <v>56</v>
      </c>
      <c r="F114" s="2200"/>
      <c r="G114" s="2200" t="s">
        <v>83</v>
      </c>
      <c r="H114" s="2200"/>
      <c r="I114" s="2200" t="s">
        <v>78</v>
      </c>
      <c r="J114" s="2239"/>
      <c r="X114" s="2199"/>
      <c r="Y114" s="2200" t="s">
        <v>56</v>
      </c>
      <c r="Z114" s="2200"/>
      <c r="AA114" s="2200" t="s">
        <v>83</v>
      </c>
      <c r="AB114" s="2200"/>
      <c r="AC114" s="2200" t="s">
        <v>78</v>
      </c>
      <c r="AD114" s="2239"/>
    </row>
    <row r="115" spans="4:30" ht="14.1" customHeight="1">
      <c r="D115" s="2238"/>
      <c r="E115" s="21" t="s">
        <v>354</v>
      </c>
      <c r="F115" s="21" t="s">
        <v>355</v>
      </c>
      <c r="G115" s="21" t="s">
        <v>354</v>
      </c>
      <c r="H115" s="21" t="s">
        <v>355</v>
      </c>
      <c r="I115" s="21" t="s">
        <v>354</v>
      </c>
      <c r="J115" s="194" t="s">
        <v>355</v>
      </c>
      <c r="X115" s="2238"/>
      <c r="Y115" s="21" t="s">
        <v>354</v>
      </c>
      <c r="Z115" s="21" t="s">
        <v>355</v>
      </c>
      <c r="AA115" s="21" t="s">
        <v>354</v>
      </c>
      <c r="AB115" s="21" t="s">
        <v>355</v>
      </c>
      <c r="AC115" s="21" t="s">
        <v>354</v>
      </c>
      <c r="AD115" s="194" t="s">
        <v>355</v>
      </c>
    </row>
    <row r="116" spans="4:30" ht="14.1" customHeight="1">
      <c r="D116" s="195">
        <v>1</v>
      </c>
      <c r="E116" s="165">
        <f t="shared" ref="E116:E155" si="24">IF($H$10&lt;&gt;"As",0,IF($H$5&lt;&gt;"歩 道",0,SUMIF($H$11,D116,$H$9)))</f>
        <v>0</v>
      </c>
      <c r="F116" s="165">
        <f t="shared" ref="F116:F155" si="25">IF($H$10&lt;&gt;"As",0,IF($H$5&lt;&gt;"車 道",0,SUMIF($H$11,D116,$H$9)))</f>
        <v>0</v>
      </c>
      <c r="G116" s="165">
        <f t="shared" ref="G116:G155" si="26">IF($H$10&lt;&gt;"Co",0,IF($H$5&lt;&gt;"歩 道",0,SUMIF($H$11,D116,$H$9)))</f>
        <v>0</v>
      </c>
      <c r="H116" s="165">
        <f t="shared" ref="H116:H155" si="27">IF($H$10&lt;&gt;"Co",0,IF($H$5&lt;&gt;"車 道",0,SUMIF($H$11,D116,$H$9)))</f>
        <v>0</v>
      </c>
      <c r="I116" s="165">
        <f t="shared" ref="I116:I155" si="28">IF($H$5&lt;&gt;"歩 道",0,SUMIF($H$14,D116,$H$9))</f>
        <v>0</v>
      </c>
      <c r="J116" s="197">
        <f t="shared" ref="J116:J155" si="29">IF($H$5&lt;&gt;"車 道",0,SUMIF($H$14,D116,$H$9))</f>
        <v>0</v>
      </c>
      <c r="X116" s="195">
        <v>1</v>
      </c>
      <c r="Y116" s="165">
        <f t="shared" ref="Y116:Y155" si="30">IF($AB$10&lt;&gt;"As",0,IF($AB$5&lt;&gt;"歩 道",0,SUMIF($AB$11,X116,$AB$9)))</f>
        <v>0</v>
      </c>
      <c r="Z116" s="165">
        <f t="shared" ref="Z116:Z155" si="31">IF($AB$10&lt;&gt;"As",0,IF($AB$5&lt;&gt;"車 道",0,SUMIF($AB$11,X116,$AB$9)))</f>
        <v>0</v>
      </c>
      <c r="AA116" s="165">
        <f t="shared" ref="AA116:AA155" si="32">IF($AB$10&lt;&gt;"Co",0,IF($AB$5&lt;&gt;"歩 道",0,SUMIF($AB$11,X116,$AB$9)))</f>
        <v>0</v>
      </c>
      <c r="AB116" s="165">
        <f t="shared" ref="AB116:AB155" si="33">IF($AB$10&lt;&gt;"Co",0,IF($AB$5&lt;&gt;"車 道",0,SUMIF($AB$11,X116,$AB$9)))</f>
        <v>0</v>
      </c>
      <c r="AC116" s="165">
        <f t="shared" ref="AC116:AC155" si="34">IF($AB$5&lt;&gt;"歩 道",0,SUMIF($AB$14,X116,$AB$9))</f>
        <v>0</v>
      </c>
      <c r="AD116" s="197">
        <f t="shared" ref="AD116:AD155" si="35">IF($AB$5&lt;&gt;"車 道",0,SUMIF($AB$14,X116,$AB$9))</f>
        <v>0</v>
      </c>
    </row>
    <row r="117" spans="4:30" ht="14.1" customHeight="1">
      <c r="D117" s="195">
        <v>2</v>
      </c>
      <c r="E117" s="165">
        <f t="shared" si="24"/>
        <v>0</v>
      </c>
      <c r="F117" s="165">
        <f t="shared" si="25"/>
        <v>0</v>
      </c>
      <c r="G117" s="165">
        <f t="shared" si="26"/>
        <v>0</v>
      </c>
      <c r="H117" s="165">
        <f t="shared" si="27"/>
        <v>0</v>
      </c>
      <c r="I117" s="165">
        <f t="shared" si="28"/>
        <v>0</v>
      </c>
      <c r="J117" s="197">
        <f t="shared" si="29"/>
        <v>0</v>
      </c>
      <c r="X117" s="195">
        <v>2</v>
      </c>
      <c r="Y117" s="165">
        <f t="shared" si="30"/>
        <v>0</v>
      </c>
      <c r="Z117" s="165">
        <f t="shared" si="31"/>
        <v>0</v>
      </c>
      <c r="AA117" s="165">
        <f t="shared" si="32"/>
        <v>0</v>
      </c>
      <c r="AB117" s="165">
        <f t="shared" si="33"/>
        <v>0</v>
      </c>
      <c r="AC117" s="165">
        <f t="shared" si="34"/>
        <v>0</v>
      </c>
      <c r="AD117" s="197">
        <f t="shared" si="35"/>
        <v>0</v>
      </c>
    </row>
    <row r="118" spans="4:30" ht="14.1" customHeight="1">
      <c r="D118" s="195">
        <v>3</v>
      </c>
      <c r="E118" s="165">
        <f t="shared" si="24"/>
        <v>0</v>
      </c>
      <c r="F118" s="165">
        <f t="shared" si="25"/>
        <v>0</v>
      </c>
      <c r="G118" s="165">
        <f t="shared" si="26"/>
        <v>0</v>
      </c>
      <c r="H118" s="165">
        <f t="shared" si="27"/>
        <v>0</v>
      </c>
      <c r="I118" s="165">
        <f t="shared" si="28"/>
        <v>0</v>
      </c>
      <c r="J118" s="197">
        <f t="shared" si="29"/>
        <v>0</v>
      </c>
      <c r="X118" s="195">
        <v>3</v>
      </c>
      <c r="Y118" s="165">
        <f t="shared" si="30"/>
        <v>0</v>
      </c>
      <c r="Z118" s="165">
        <f t="shared" si="31"/>
        <v>0</v>
      </c>
      <c r="AA118" s="165">
        <f t="shared" si="32"/>
        <v>0</v>
      </c>
      <c r="AB118" s="165">
        <f t="shared" si="33"/>
        <v>0</v>
      </c>
      <c r="AC118" s="165">
        <f t="shared" si="34"/>
        <v>0</v>
      </c>
      <c r="AD118" s="197">
        <f t="shared" si="35"/>
        <v>0</v>
      </c>
    </row>
    <row r="119" spans="4:30" ht="14.1" customHeight="1">
      <c r="D119" s="195">
        <v>4</v>
      </c>
      <c r="E119" s="165">
        <f t="shared" si="24"/>
        <v>0</v>
      </c>
      <c r="F119" s="165">
        <f t="shared" si="25"/>
        <v>0</v>
      </c>
      <c r="G119" s="165">
        <f t="shared" si="26"/>
        <v>0</v>
      </c>
      <c r="H119" s="165">
        <f t="shared" si="27"/>
        <v>0</v>
      </c>
      <c r="I119" s="165">
        <f t="shared" si="28"/>
        <v>0</v>
      </c>
      <c r="J119" s="197">
        <f t="shared" si="29"/>
        <v>0</v>
      </c>
      <c r="X119" s="195">
        <v>4</v>
      </c>
      <c r="Y119" s="165">
        <f t="shared" si="30"/>
        <v>0</v>
      </c>
      <c r="Z119" s="165">
        <f t="shared" si="31"/>
        <v>0</v>
      </c>
      <c r="AA119" s="165">
        <f t="shared" si="32"/>
        <v>0</v>
      </c>
      <c r="AB119" s="165">
        <f t="shared" si="33"/>
        <v>0</v>
      </c>
      <c r="AC119" s="165">
        <f t="shared" si="34"/>
        <v>0</v>
      </c>
      <c r="AD119" s="197">
        <f t="shared" si="35"/>
        <v>0</v>
      </c>
    </row>
    <row r="120" spans="4:30" ht="14.1" customHeight="1">
      <c r="D120" s="195">
        <v>5</v>
      </c>
      <c r="E120" s="165">
        <f t="shared" si="24"/>
        <v>0</v>
      </c>
      <c r="F120" s="165">
        <f t="shared" si="25"/>
        <v>0</v>
      </c>
      <c r="G120" s="165">
        <f t="shared" si="26"/>
        <v>0</v>
      </c>
      <c r="H120" s="165">
        <f t="shared" si="27"/>
        <v>0</v>
      </c>
      <c r="I120" s="165">
        <f t="shared" si="28"/>
        <v>0</v>
      </c>
      <c r="J120" s="197">
        <f t="shared" si="29"/>
        <v>49</v>
      </c>
      <c r="X120" s="195">
        <v>5</v>
      </c>
      <c r="Y120" s="165">
        <f t="shared" si="30"/>
        <v>0</v>
      </c>
      <c r="Z120" s="165">
        <f t="shared" si="31"/>
        <v>0</v>
      </c>
      <c r="AA120" s="165">
        <f t="shared" si="32"/>
        <v>0</v>
      </c>
      <c r="AB120" s="165">
        <f t="shared" si="33"/>
        <v>0</v>
      </c>
      <c r="AC120" s="165">
        <f t="shared" si="34"/>
        <v>0</v>
      </c>
      <c r="AD120" s="197">
        <f t="shared" si="35"/>
        <v>0</v>
      </c>
    </row>
    <row r="121" spans="4:30" ht="14.1" customHeight="1">
      <c r="D121" s="195">
        <v>6</v>
      </c>
      <c r="E121" s="165">
        <f t="shared" si="24"/>
        <v>0</v>
      </c>
      <c r="F121" s="165">
        <f t="shared" si="25"/>
        <v>0</v>
      </c>
      <c r="G121" s="165">
        <f t="shared" si="26"/>
        <v>0</v>
      </c>
      <c r="H121" s="165">
        <f t="shared" si="27"/>
        <v>0</v>
      </c>
      <c r="I121" s="165">
        <f t="shared" si="28"/>
        <v>0</v>
      </c>
      <c r="J121" s="197">
        <f t="shared" si="29"/>
        <v>0</v>
      </c>
      <c r="X121" s="195">
        <v>6</v>
      </c>
      <c r="Y121" s="165">
        <f t="shared" si="30"/>
        <v>0</v>
      </c>
      <c r="Z121" s="165">
        <f t="shared" si="31"/>
        <v>0</v>
      </c>
      <c r="AA121" s="165">
        <f t="shared" si="32"/>
        <v>0</v>
      </c>
      <c r="AB121" s="165">
        <f t="shared" si="33"/>
        <v>0</v>
      </c>
      <c r="AC121" s="165">
        <f t="shared" si="34"/>
        <v>0</v>
      </c>
      <c r="AD121" s="197">
        <f t="shared" si="35"/>
        <v>0</v>
      </c>
    </row>
    <row r="122" spans="4:30" ht="14.1" customHeight="1">
      <c r="D122" s="195">
        <v>7</v>
      </c>
      <c r="E122" s="165">
        <f t="shared" si="24"/>
        <v>0</v>
      </c>
      <c r="F122" s="165">
        <f t="shared" si="25"/>
        <v>0</v>
      </c>
      <c r="G122" s="165">
        <f t="shared" si="26"/>
        <v>0</v>
      </c>
      <c r="H122" s="165">
        <f t="shared" si="27"/>
        <v>0</v>
      </c>
      <c r="I122" s="165">
        <f t="shared" si="28"/>
        <v>0</v>
      </c>
      <c r="J122" s="197">
        <f t="shared" si="29"/>
        <v>0</v>
      </c>
      <c r="X122" s="195">
        <v>7</v>
      </c>
      <c r="Y122" s="165">
        <f t="shared" si="30"/>
        <v>0</v>
      </c>
      <c r="Z122" s="165">
        <f t="shared" si="31"/>
        <v>0</v>
      </c>
      <c r="AA122" s="165">
        <f t="shared" si="32"/>
        <v>0</v>
      </c>
      <c r="AB122" s="165">
        <f t="shared" si="33"/>
        <v>0</v>
      </c>
      <c r="AC122" s="165">
        <f t="shared" si="34"/>
        <v>0</v>
      </c>
      <c r="AD122" s="197">
        <f t="shared" si="35"/>
        <v>0</v>
      </c>
    </row>
    <row r="123" spans="4:30" ht="14.1" customHeight="1">
      <c r="D123" s="195">
        <v>8</v>
      </c>
      <c r="E123" s="165">
        <f t="shared" si="24"/>
        <v>0</v>
      </c>
      <c r="F123" s="165">
        <f t="shared" si="25"/>
        <v>0</v>
      </c>
      <c r="G123" s="165">
        <f t="shared" si="26"/>
        <v>0</v>
      </c>
      <c r="H123" s="165">
        <f t="shared" si="27"/>
        <v>0</v>
      </c>
      <c r="I123" s="165">
        <f t="shared" si="28"/>
        <v>0</v>
      </c>
      <c r="J123" s="197">
        <f t="shared" si="29"/>
        <v>0</v>
      </c>
      <c r="X123" s="195">
        <v>8</v>
      </c>
      <c r="Y123" s="165">
        <f t="shared" si="30"/>
        <v>0</v>
      </c>
      <c r="Z123" s="165">
        <f t="shared" si="31"/>
        <v>0</v>
      </c>
      <c r="AA123" s="165">
        <f t="shared" si="32"/>
        <v>0</v>
      </c>
      <c r="AB123" s="165">
        <f t="shared" si="33"/>
        <v>0</v>
      </c>
      <c r="AC123" s="165">
        <f t="shared" si="34"/>
        <v>0</v>
      </c>
      <c r="AD123" s="197">
        <f t="shared" si="35"/>
        <v>0</v>
      </c>
    </row>
    <row r="124" spans="4:30" ht="14.1" customHeight="1">
      <c r="D124" s="195">
        <v>9</v>
      </c>
      <c r="E124" s="165">
        <f t="shared" si="24"/>
        <v>0</v>
      </c>
      <c r="F124" s="165">
        <f t="shared" si="25"/>
        <v>0</v>
      </c>
      <c r="G124" s="165">
        <f t="shared" si="26"/>
        <v>0</v>
      </c>
      <c r="H124" s="165">
        <f t="shared" si="27"/>
        <v>0</v>
      </c>
      <c r="I124" s="165">
        <f t="shared" si="28"/>
        <v>0</v>
      </c>
      <c r="J124" s="197">
        <f t="shared" si="29"/>
        <v>0</v>
      </c>
      <c r="X124" s="195">
        <v>9</v>
      </c>
      <c r="Y124" s="165">
        <f t="shared" si="30"/>
        <v>0</v>
      </c>
      <c r="Z124" s="165">
        <f t="shared" si="31"/>
        <v>0</v>
      </c>
      <c r="AA124" s="165">
        <f t="shared" si="32"/>
        <v>0</v>
      </c>
      <c r="AB124" s="165">
        <f t="shared" si="33"/>
        <v>0</v>
      </c>
      <c r="AC124" s="165">
        <f t="shared" si="34"/>
        <v>0</v>
      </c>
      <c r="AD124" s="197">
        <f t="shared" si="35"/>
        <v>0</v>
      </c>
    </row>
    <row r="125" spans="4:30" ht="14.1" customHeight="1">
      <c r="D125" s="195">
        <v>10</v>
      </c>
      <c r="E125" s="165">
        <f t="shared" si="24"/>
        <v>0</v>
      </c>
      <c r="F125" s="165">
        <f t="shared" si="25"/>
        <v>49</v>
      </c>
      <c r="G125" s="165">
        <f t="shared" si="26"/>
        <v>0</v>
      </c>
      <c r="H125" s="165">
        <f t="shared" si="27"/>
        <v>0</v>
      </c>
      <c r="I125" s="165">
        <f t="shared" si="28"/>
        <v>0</v>
      </c>
      <c r="J125" s="197">
        <f t="shared" si="29"/>
        <v>0</v>
      </c>
      <c r="X125" s="195">
        <v>10</v>
      </c>
      <c r="Y125" s="165">
        <f t="shared" si="30"/>
        <v>0</v>
      </c>
      <c r="Z125" s="165">
        <f t="shared" si="31"/>
        <v>0</v>
      </c>
      <c r="AA125" s="165">
        <f t="shared" si="32"/>
        <v>0</v>
      </c>
      <c r="AB125" s="165">
        <f t="shared" si="33"/>
        <v>0</v>
      </c>
      <c r="AC125" s="165">
        <f t="shared" si="34"/>
        <v>0</v>
      </c>
      <c r="AD125" s="197">
        <f t="shared" si="35"/>
        <v>0</v>
      </c>
    </row>
    <row r="126" spans="4:30" ht="14.1" customHeight="1">
      <c r="D126" s="195">
        <v>11</v>
      </c>
      <c r="E126" s="165">
        <f t="shared" si="24"/>
        <v>0</v>
      </c>
      <c r="F126" s="165">
        <f t="shared" si="25"/>
        <v>0</v>
      </c>
      <c r="G126" s="165">
        <f t="shared" si="26"/>
        <v>0</v>
      </c>
      <c r="H126" s="165">
        <f t="shared" si="27"/>
        <v>0</v>
      </c>
      <c r="I126" s="165">
        <f t="shared" si="28"/>
        <v>0</v>
      </c>
      <c r="J126" s="197">
        <f t="shared" si="29"/>
        <v>0</v>
      </c>
      <c r="X126" s="195">
        <v>11</v>
      </c>
      <c r="Y126" s="165">
        <f t="shared" si="30"/>
        <v>0</v>
      </c>
      <c r="Z126" s="165">
        <f t="shared" si="31"/>
        <v>0</v>
      </c>
      <c r="AA126" s="165">
        <f t="shared" si="32"/>
        <v>0</v>
      </c>
      <c r="AB126" s="165">
        <f t="shared" si="33"/>
        <v>0</v>
      </c>
      <c r="AC126" s="165">
        <f t="shared" si="34"/>
        <v>0</v>
      </c>
      <c r="AD126" s="197">
        <f t="shared" si="35"/>
        <v>0</v>
      </c>
    </row>
    <row r="127" spans="4:30" ht="14.1" customHeight="1">
      <c r="D127" s="195">
        <v>12</v>
      </c>
      <c r="E127" s="165">
        <f t="shared" si="24"/>
        <v>0</v>
      </c>
      <c r="F127" s="165">
        <f t="shared" si="25"/>
        <v>0</v>
      </c>
      <c r="G127" s="165">
        <f t="shared" si="26"/>
        <v>0</v>
      </c>
      <c r="H127" s="165">
        <f t="shared" si="27"/>
        <v>0</v>
      </c>
      <c r="I127" s="165">
        <f t="shared" si="28"/>
        <v>0</v>
      </c>
      <c r="J127" s="197">
        <f t="shared" si="29"/>
        <v>0</v>
      </c>
      <c r="X127" s="195">
        <v>12</v>
      </c>
      <c r="Y127" s="165">
        <f t="shared" si="30"/>
        <v>0</v>
      </c>
      <c r="Z127" s="165">
        <f t="shared" si="31"/>
        <v>0</v>
      </c>
      <c r="AA127" s="165">
        <f t="shared" si="32"/>
        <v>0</v>
      </c>
      <c r="AB127" s="165">
        <f t="shared" si="33"/>
        <v>0</v>
      </c>
      <c r="AC127" s="165">
        <f t="shared" si="34"/>
        <v>0</v>
      </c>
      <c r="AD127" s="197">
        <f t="shared" si="35"/>
        <v>0</v>
      </c>
    </row>
    <row r="128" spans="4:30" ht="14.1" customHeight="1">
      <c r="D128" s="195">
        <v>13</v>
      </c>
      <c r="E128" s="165">
        <f t="shared" si="24"/>
        <v>0</v>
      </c>
      <c r="F128" s="165">
        <f t="shared" si="25"/>
        <v>0</v>
      </c>
      <c r="G128" s="165">
        <f t="shared" si="26"/>
        <v>0</v>
      </c>
      <c r="H128" s="165">
        <f t="shared" si="27"/>
        <v>0</v>
      </c>
      <c r="I128" s="165">
        <f t="shared" si="28"/>
        <v>0</v>
      </c>
      <c r="J128" s="197">
        <f t="shared" si="29"/>
        <v>0</v>
      </c>
      <c r="X128" s="195">
        <v>13</v>
      </c>
      <c r="Y128" s="165">
        <f t="shared" si="30"/>
        <v>0</v>
      </c>
      <c r="Z128" s="165">
        <f t="shared" si="31"/>
        <v>0</v>
      </c>
      <c r="AA128" s="165">
        <f t="shared" si="32"/>
        <v>0</v>
      </c>
      <c r="AB128" s="165">
        <f t="shared" si="33"/>
        <v>0</v>
      </c>
      <c r="AC128" s="165">
        <f t="shared" si="34"/>
        <v>0</v>
      </c>
      <c r="AD128" s="197">
        <f t="shared" si="35"/>
        <v>0</v>
      </c>
    </row>
    <row r="129" spans="4:30" ht="14.1" customHeight="1">
      <c r="D129" s="195">
        <v>14</v>
      </c>
      <c r="E129" s="165">
        <f t="shared" si="24"/>
        <v>0</v>
      </c>
      <c r="F129" s="165">
        <f t="shared" si="25"/>
        <v>0</v>
      </c>
      <c r="G129" s="165">
        <f t="shared" si="26"/>
        <v>0</v>
      </c>
      <c r="H129" s="165">
        <f t="shared" si="27"/>
        <v>0</v>
      </c>
      <c r="I129" s="165">
        <f t="shared" si="28"/>
        <v>0</v>
      </c>
      <c r="J129" s="197">
        <f t="shared" si="29"/>
        <v>0</v>
      </c>
      <c r="X129" s="195">
        <v>14</v>
      </c>
      <c r="Y129" s="165">
        <f t="shared" si="30"/>
        <v>0</v>
      </c>
      <c r="Z129" s="165">
        <f t="shared" si="31"/>
        <v>0</v>
      </c>
      <c r="AA129" s="165">
        <f t="shared" si="32"/>
        <v>0</v>
      </c>
      <c r="AB129" s="165">
        <f t="shared" si="33"/>
        <v>0</v>
      </c>
      <c r="AC129" s="165">
        <f t="shared" si="34"/>
        <v>0</v>
      </c>
      <c r="AD129" s="197">
        <f t="shared" si="35"/>
        <v>0</v>
      </c>
    </row>
    <row r="130" spans="4:30" ht="14.1" customHeight="1">
      <c r="D130" s="195">
        <v>15</v>
      </c>
      <c r="E130" s="165">
        <f t="shared" si="24"/>
        <v>0</v>
      </c>
      <c r="F130" s="165">
        <f t="shared" si="25"/>
        <v>0</v>
      </c>
      <c r="G130" s="165">
        <f t="shared" si="26"/>
        <v>0</v>
      </c>
      <c r="H130" s="165">
        <f t="shared" si="27"/>
        <v>0</v>
      </c>
      <c r="I130" s="165">
        <f t="shared" si="28"/>
        <v>0</v>
      </c>
      <c r="J130" s="197">
        <f t="shared" si="29"/>
        <v>0</v>
      </c>
      <c r="X130" s="195">
        <v>15</v>
      </c>
      <c r="Y130" s="165">
        <f t="shared" si="30"/>
        <v>0</v>
      </c>
      <c r="Z130" s="165">
        <f t="shared" si="31"/>
        <v>0</v>
      </c>
      <c r="AA130" s="165">
        <f t="shared" si="32"/>
        <v>0</v>
      </c>
      <c r="AB130" s="165">
        <f t="shared" si="33"/>
        <v>0</v>
      </c>
      <c r="AC130" s="165">
        <f t="shared" si="34"/>
        <v>0</v>
      </c>
      <c r="AD130" s="197">
        <f t="shared" si="35"/>
        <v>0</v>
      </c>
    </row>
    <row r="131" spans="4:30" ht="14.1" customHeight="1">
      <c r="D131" s="195">
        <v>16</v>
      </c>
      <c r="E131" s="165">
        <f t="shared" si="24"/>
        <v>0</v>
      </c>
      <c r="F131" s="165">
        <f t="shared" si="25"/>
        <v>0</v>
      </c>
      <c r="G131" s="165">
        <f t="shared" si="26"/>
        <v>0</v>
      </c>
      <c r="H131" s="165">
        <f t="shared" si="27"/>
        <v>0</v>
      </c>
      <c r="I131" s="165">
        <f t="shared" si="28"/>
        <v>0</v>
      </c>
      <c r="J131" s="197">
        <f t="shared" si="29"/>
        <v>0</v>
      </c>
      <c r="X131" s="195">
        <v>16</v>
      </c>
      <c r="Y131" s="165">
        <f t="shared" si="30"/>
        <v>0</v>
      </c>
      <c r="Z131" s="165">
        <f t="shared" si="31"/>
        <v>0</v>
      </c>
      <c r="AA131" s="165">
        <f t="shared" si="32"/>
        <v>0</v>
      </c>
      <c r="AB131" s="165">
        <f t="shared" si="33"/>
        <v>0</v>
      </c>
      <c r="AC131" s="165">
        <f t="shared" si="34"/>
        <v>0</v>
      </c>
      <c r="AD131" s="197">
        <f t="shared" si="35"/>
        <v>0</v>
      </c>
    </row>
    <row r="132" spans="4:30" ht="14.1" customHeight="1">
      <c r="D132" s="195">
        <v>17</v>
      </c>
      <c r="E132" s="165">
        <f t="shared" si="24"/>
        <v>0</v>
      </c>
      <c r="F132" s="165">
        <f t="shared" si="25"/>
        <v>0</v>
      </c>
      <c r="G132" s="165">
        <f t="shared" si="26"/>
        <v>0</v>
      </c>
      <c r="H132" s="165">
        <f t="shared" si="27"/>
        <v>0</v>
      </c>
      <c r="I132" s="165">
        <f t="shared" si="28"/>
        <v>0</v>
      </c>
      <c r="J132" s="197">
        <f t="shared" si="29"/>
        <v>0</v>
      </c>
      <c r="X132" s="195">
        <v>17</v>
      </c>
      <c r="Y132" s="165">
        <f t="shared" si="30"/>
        <v>0</v>
      </c>
      <c r="Z132" s="165">
        <f t="shared" si="31"/>
        <v>0</v>
      </c>
      <c r="AA132" s="165">
        <f t="shared" si="32"/>
        <v>0</v>
      </c>
      <c r="AB132" s="165">
        <f t="shared" si="33"/>
        <v>0</v>
      </c>
      <c r="AC132" s="165">
        <f t="shared" si="34"/>
        <v>0</v>
      </c>
      <c r="AD132" s="197">
        <f t="shared" si="35"/>
        <v>0</v>
      </c>
    </row>
    <row r="133" spans="4:30" ht="14.1" customHeight="1">
      <c r="D133" s="195">
        <v>18</v>
      </c>
      <c r="E133" s="165">
        <f t="shared" si="24"/>
        <v>0</v>
      </c>
      <c r="F133" s="165">
        <f t="shared" si="25"/>
        <v>0</v>
      </c>
      <c r="G133" s="165">
        <f t="shared" si="26"/>
        <v>0</v>
      </c>
      <c r="H133" s="165">
        <f t="shared" si="27"/>
        <v>0</v>
      </c>
      <c r="I133" s="165">
        <f t="shared" si="28"/>
        <v>0</v>
      </c>
      <c r="J133" s="197">
        <f t="shared" si="29"/>
        <v>0</v>
      </c>
      <c r="X133" s="195">
        <v>18</v>
      </c>
      <c r="Y133" s="165">
        <f t="shared" si="30"/>
        <v>0</v>
      </c>
      <c r="Z133" s="165">
        <f t="shared" si="31"/>
        <v>0</v>
      </c>
      <c r="AA133" s="165">
        <f t="shared" si="32"/>
        <v>0</v>
      </c>
      <c r="AB133" s="165">
        <f t="shared" si="33"/>
        <v>0</v>
      </c>
      <c r="AC133" s="165">
        <f t="shared" si="34"/>
        <v>0</v>
      </c>
      <c r="AD133" s="197">
        <f t="shared" si="35"/>
        <v>0</v>
      </c>
    </row>
    <row r="134" spans="4:30" ht="14.1" customHeight="1">
      <c r="D134" s="195">
        <v>19</v>
      </c>
      <c r="E134" s="165">
        <f t="shared" si="24"/>
        <v>0</v>
      </c>
      <c r="F134" s="165">
        <f t="shared" si="25"/>
        <v>0</v>
      </c>
      <c r="G134" s="165">
        <f t="shared" si="26"/>
        <v>0</v>
      </c>
      <c r="H134" s="165">
        <f t="shared" si="27"/>
        <v>0</v>
      </c>
      <c r="I134" s="165">
        <f t="shared" si="28"/>
        <v>0</v>
      </c>
      <c r="J134" s="197">
        <f t="shared" si="29"/>
        <v>0</v>
      </c>
      <c r="X134" s="195">
        <v>19</v>
      </c>
      <c r="Y134" s="165">
        <f t="shared" si="30"/>
        <v>0</v>
      </c>
      <c r="Z134" s="165">
        <f t="shared" si="31"/>
        <v>0</v>
      </c>
      <c r="AA134" s="165">
        <f t="shared" si="32"/>
        <v>0</v>
      </c>
      <c r="AB134" s="165">
        <f t="shared" si="33"/>
        <v>0</v>
      </c>
      <c r="AC134" s="165">
        <f t="shared" si="34"/>
        <v>0</v>
      </c>
      <c r="AD134" s="197">
        <f t="shared" si="35"/>
        <v>0</v>
      </c>
    </row>
    <row r="135" spans="4:30" ht="14.1" customHeight="1">
      <c r="D135" s="195">
        <v>20</v>
      </c>
      <c r="E135" s="165">
        <f t="shared" si="24"/>
        <v>0</v>
      </c>
      <c r="F135" s="165">
        <f t="shared" si="25"/>
        <v>0</v>
      </c>
      <c r="G135" s="165">
        <f t="shared" si="26"/>
        <v>0</v>
      </c>
      <c r="H135" s="165">
        <f t="shared" si="27"/>
        <v>0</v>
      </c>
      <c r="I135" s="165">
        <f t="shared" si="28"/>
        <v>0</v>
      </c>
      <c r="J135" s="197">
        <f t="shared" si="29"/>
        <v>0</v>
      </c>
      <c r="X135" s="195">
        <v>20</v>
      </c>
      <c r="Y135" s="165">
        <f t="shared" si="30"/>
        <v>0</v>
      </c>
      <c r="Z135" s="165">
        <f t="shared" si="31"/>
        <v>0</v>
      </c>
      <c r="AA135" s="165">
        <f t="shared" si="32"/>
        <v>0</v>
      </c>
      <c r="AB135" s="165">
        <f t="shared" si="33"/>
        <v>0</v>
      </c>
      <c r="AC135" s="165">
        <f t="shared" si="34"/>
        <v>0</v>
      </c>
      <c r="AD135" s="197">
        <f t="shared" si="35"/>
        <v>0</v>
      </c>
    </row>
    <row r="136" spans="4:30" ht="14.1" customHeight="1">
      <c r="D136" s="195">
        <v>21</v>
      </c>
      <c r="E136" s="165">
        <f t="shared" si="24"/>
        <v>0</v>
      </c>
      <c r="F136" s="165">
        <f t="shared" si="25"/>
        <v>0</v>
      </c>
      <c r="G136" s="165">
        <f t="shared" si="26"/>
        <v>0</v>
      </c>
      <c r="H136" s="165">
        <f t="shared" si="27"/>
        <v>0</v>
      </c>
      <c r="I136" s="165">
        <f t="shared" si="28"/>
        <v>0</v>
      </c>
      <c r="J136" s="197">
        <f t="shared" si="29"/>
        <v>0</v>
      </c>
      <c r="X136" s="195">
        <v>21</v>
      </c>
      <c r="Y136" s="165">
        <f t="shared" si="30"/>
        <v>0</v>
      </c>
      <c r="Z136" s="165">
        <f t="shared" si="31"/>
        <v>0</v>
      </c>
      <c r="AA136" s="165">
        <f t="shared" si="32"/>
        <v>0</v>
      </c>
      <c r="AB136" s="165">
        <f t="shared" si="33"/>
        <v>0</v>
      </c>
      <c r="AC136" s="165">
        <f t="shared" si="34"/>
        <v>0</v>
      </c>
      <c r="AD136" s="197">
        <f t="shared" si="35"/>
        <v>0</v>
      </c>
    </row>
    <row r="137" spans="4:30" ht="14.1" customHeight="1">
      <c r="D137" s="195">
        <v>22</v>
      </c>
      <c r="E137" s="165">
        <f t="shared" si="24"/>
        <v>0</v>
      </c>
      <c r="F137" s="165">
        <f t="shared" si="25"/>
        <v>0</v>
      </c>
      <c r="G137" s="165">
        <f t="shared" si="26"/>
        <v>0</v>
      </c>
      <c r="H137" s="165">
        <f t="shared" si="27"/>
        <v>0</v>
      </c>
      <c r="I137" s="165">
        <f t="shared" si="28"/>
        <v>0</v>
      </c>
      <c r="J137" s="197">
        <f t="shared" si="29"/>
        <v>0</v>
      </c>
      <c r="X137" s="195">
        <v>22</v>
      </c>
      <c r="Y137" s="165">
        <f t="shared" si="30"/>
        <v>0</v>
      </c>
      <c r="Z137" s="165">
        <f t="shared" si="31"/>
        <v>0</v>
      </c>
      <c r="AA137" s="165">
        <f t="shared" si="32"/>
        <v>0</v>
      </c>
      <c r="AB137" s="165">
        <f t="shared" si="33"/>
        <v>0</v>
      </c>
      <c r="AC137" s="165">
        <f t="shared" si="34"/>
        <v>0</v>
      </c>
      <c r="AD137" s="197">
        <f t="shared" si="35"/>
        <v>0</v>
      </c>
    </row>
    <row r="138" spans="4:30" ht="14.1" customHeight="1">
      <c r="D138" s="195">
        <v>23</v>
      </c>
      <c r="E138" s="165">
        <f t="shared" si="24"/>
        <v>0</v>
      </c>
      <c r="F138" s="165">
        <f t="shared" si="25"/>
        <v>0</v>
      </c>
      <c r="G138" s="165">
        <f t="shared" si="26"/>
        <v>0</v>
      </c>
      <c r="H138" s="165">
        <f t="shared" si="27"/>
        <v>0</v>
      </c>
      <c r="I138" s="165">
        <f t="shared" si="28"/>
        <v>0</v>
      </c>
      <c r="J138" s="197">
        <f t="shared" si="29"/>
        <v>0</v>
      </c>
      <c r="X138" s="195">
        <v>23</v>
      </c>
      <c r="Y138" s="165">
        <f t="shared" si="30"/>
        <v>0</v>
      </c>
      <c r="Z138" s="165">
        <f t="shared" si="31"/>
        <v>0</v>
      </c>
      <c r="AA138" s="165">
        <f t="shared" si="32"/>
        <v>0</v>
      </c>
      <c r="AB138" s="165">
        <f t="shared" si="33"/>
        <v>0</v>
      </c>
      <c r="AC138" s="165">
        <f t="shared" si="34"/>
        <v>0</v>
      </c>
      <c r="AD138" s="197">
        <f t="shared" si="35"/>
        <v>0</v>
      </c>
    </row>
    <row r="139" spans="4:30" ht="14.1" customHeight="1">
      <c r="D139" s="195">
        <v>24</v>
      </c>
      <c r="E139" s="165">
        <f t="shared" si="24"/>
        <v>0</v>
      </c>
      <c r="F139" s="165">
        <f t="shared" si="25"/>
        <v>0</v>
      </c>
      <c r="G139" s="165">
        <f t="shared" si="26"/>
        <v>0</v>
      </c>
      <c r="H139" s="165">
        <f t="shared" si="27"/>
        <v>0</v>
      </c>
      <c r="I139" s="165">
        <f t="shared" si="28"/>
        <v>0</v>
      </c>
      <c r="J139" s="197">
        <f t="shared" si="29"/>
        <v>0</v>
      </c>
      <c r="X139" s="195">
        <v>24</v>
      </c>
      <c r="Y139" s="165">
        <f t="shared" si="30"/>
        <v>0</v>
      </c>
      <c r="Z139" s="165">
        <f t="shared" si="31"/>
        <v>0</v>
      </c>
      <c r="AA139" s="165">
        <f t="shared" si="32"/>
        <v>0</v>
      </c>
      <c r="AB139" s="165">
        <f t="shared" si="33"/>
        <v>0</v>
      </c>
      <c r="AC139" s="165">
        <f t="shared" si="34"/>
        <v>0</v>
      </c>
      <c r="AD139" s="197">
        <f t="shared" si="35"/>
        <v>0</v>
      </c>
    </row>
    <row r="140" spans="4:30" ht="14.1" customHeight="1">
      <c r="D140" s="195">
        <v>25</v>
      </c>
      <c r="E140" s="165">
        <f t="shared" si="24"/>
        <v>0</v>
      </c>
      <c r="F140" s="165">
        <f t="shared" si="25"/>
        <v>0</v>
      </c>
      <c r="G140" s="165">
        <f t="shared" si="26"/>
        <v>0</v>
      </c>
      <c r="H140" s="165">
        <f t="shared" si="27"/>
        <v>0</v>
      </c>
      <c r="I140" s="165">
        <f t="shared" si="28"/>
        <v>0</v>
      </c>
      <c r="J140" s="197">
        <f t="shared" si="29"/>
        <v>0</v>
      </c>
      <c r="X140" s="195">
        <v>25</v>
      </c>
      <c r="Y140" s="165">
        <f t="shared" si="30"/>
        <v>0</v>
      </c>
      <c r="Z140" s="165">
        <f t="shared" si="31"/>
        <v>0</v>
      </c>
      <c r="AA140" s="165">
        <f t="shared" si="32"/>
        <v>0</v>
      </c>
      <c r="AB140" s="165">
        <f t="shared" si="33"/>
        <v>0</v>
      </c>
      <c r="AC140" s="165">
        <f t="shared" si="34"/>
        <v>0</v>
      </c>
      <c r="AD140" s="197">
        <f t="shared" si="35"/>
        <v>0</v>
      </c>
    </row>
    <row r="141" spans="4:30" ht="14.1" customHeight="1">
      <c r="D141" s="195">
        <v>26</v>
      </c>
      <c r="E141" s="165">
        <f t="shared" si="24"/>
        <v>0</v>
      </c>
      <c r="F141" s="165">
        <f t="shared" si="25"/>
        <v>0</v>
      </c>
      <c r="G141" s="165">
        <f t="shared" si="26"/>
        <v>0</v>
      </c>
      <c r="H141" s="165">
        <f t="shared" si="27"/>
        <v>0</v>
      </c>
      <c r="I141" s="165">
        <f t="shared" si="28"/>
        <v>0</v>
      </c>
      <c r="J141" s="197">
        <f t="shared" si="29"/>
        <v>0</v>
      </c>
      <c r="X141" s="195">
        <v>26</v>
      </c>
      <c r="Y141" s="165">
        <f t="shared" si="30"/>
        <v>0</v>
      </c>
      <c r="Z141" s="165">
        <f t="shared" si="31"/>
        <v>0</v>
      </c>
      <c r="AA141" s="165">
        <f t="shared" si="32"/>
        <v>0</v>
      </c>
      <c r="AB141" s="165">
        <f t="shared" si="33"/>
        <v>0</v>
      </c>
      <c r="AC141" s="165">
        <f t="shared" si="34"/>
        <v>0</v>
      </c>
      <c r="AD141" s="197">
        <f t="shared" si="35"/>
        <v>0</v>
      </c>
    </row>
    <row r="142" spans="4:30" ht="14.1" customHeight="1">
      <c r="D142" s="195">
        <v>27</v>
      </c>
      <c r="E142" s="165">
        <f t="shared" si="24"/>
        <v>0</v>
      </c>
      <c r="F142" s="165">
        <f t="shared" si="25"/>
        <v>0</v>
      </c>
      <c r="G142" s="165">
        <f t="shared" si="26"/>
        <v>0</v>
      </c>
      <c r="H142" s="165">
        <f t="shared" si="27"/>
        <v>0</v>
      </c>
      <c r="I142" s="165">
        <f t="shared" si="28"/>
        <v>0</v>
      </c>
      <c r="J142" s="197">
        <f t="shared" si="29"/>
        <v>0</v>
      </c>
      <c r="X142" s="195">
        <v>27</v>
      </c>
      <c r="Y142" s="165">
        <f t="shared" si="30"/>
        <v>0</v>
      </c>
      <c r="Z142" s="165">
        <f t="shared" si="31"/>
        <v>0</v>
      </c>
      <c r="AA142" s="165">
        <f t="shared" si="32"/>
        <v>0</v>
      </c>
      <c r="AB142" s="165">
        <f t="shared" si="33"/>
        <v>0</v>
      </c>
      <c r="AC142" s="165">
        <f t="shared" si="34"/>
        <v>0</v>
      </c>
      <c r="AD142" s="197">
        <f t="shared" si="35"/>
        <v>0</v>
      </c>
    </row>
    <row r="143" spans="4:30" ht="14.1" customHeight="1">
      <c r="D143" s="195">
        <v>28</v>
      </c>
      <c r="E143" s="165">
        <f t="shared" si="24"/>
        <v>0</v>
      </c>
      <c r="F143" s="165">
        <f t="shared" si="25"/>
        <v>0</v>
      </c>
      <c r="G143" s="165">
        <f t="shared" si="26"/>
        <v>0</v>
      </c>
      <c r="H143" s="165">
        <f t="shared" si="27"/>
        <v>0</v>
      </c>
      <c r="I143" s="165">
        <f t="shared" si="28"/>
        <v>0</v>
      </c>
      <c r="J143" s="197">
        <f t="shared" si="29"/>
        <v>0</v>
      </c>
      <c r="X143" s="195">
        <v>28</v>
      </c>
      <c r="Y143" s="165">
        <f t="shared" si="30"/>
        <v>0</v>
      </c>
      <c r="Z143" s="165">
        <f t="shared" si="31"/>
        <v>0</v>
      </c>
      <c r="AA143" s="165">
        <f t="shared" si="32"/>
        <v>0</v>
      </c>
      <c r="AB143" s="165">
        <f t="shared" si="33"/>
        <v>0</v>
      </c>
      <c r="AC143" s="165">
        <f t="shared" si="34"/>
        <v>0</v>
      </c>
      <c r="AD143" s="197">
        <f t="shared" si="35"/>
        <v>0</v>
      </c>
    </row>
    <row r="144" spans="4:30" ht="14.1" customHeight="1">
      <c r="D144" s="195">
        <v>29</v>
      </c>
      <c r="E144" s="165">
        <f t="shared" si="24"/>
        <v>0</v>
      </c>
      <c r="F144" s="165">
        <f t="shared" si="25"/>
        <v>0</v>
      </c>
      <c r="G144" s="165">
        <f t="shared" si="26"/>
        <v>0</v>
      </c>
      <c r="H144" s="165">
        <f t="shared" si="27"/>
        <v>0</v>
      </c>
      <c r="I144" s="165">
        <f t="shared" si="28"/>
        <v>0</v>
      </c>
      <c r="J144" s="197">
        <f t="shared" si="29"/>
        <v>0</v>
      </c>
      <c r="X144" s="195">
        <v>29</v>
      </c>
      <c r="Y144" s="165">
        <f t="shared" si="30"/>
        <v>0</v>
      </c>
      <c r="Z144" s="165">
        <f t="shared" si="31"/>
        <v>0</v>
      </c>
      <c r="AA144" s="165">
        <f t="shared" si="32"/>
        <v>0</v>
      </c>
      <c r="AB144" s="165">
        <f t="shared" si="33"/>
        <v>0</v>
      </c>
      <c r="AC144" s="165">
        <f t="shared" si="34"/>
        <v>0</v>
      </c>
      <c r="AD144" s="197">
        <f t="shared" si="35"/>
        <v>0</v>
      </c>
    </row>
    <row r="145" spans="4:30" ht="14.1" customHeight="1">
      <c r="D145" s="195">
        <v>30</v>
      </c>
      <c r="E145" s="165">
        <f t="shared" si="24"/>
        <v>0</v>
      </c>
      <c r="F145" s="165">
        <f t="shared" si="25"/>
        <v>0</v>
      </c>
      <c r="G145" s="165">
        <f t="shared" si="26"/>
        <v>0</v>
      </c>
      <c r="H145" s="165">
        <f t="shared" si="27"/>
        <v>0</v>
      </c>
      <c r="I145" s="165">
        <f t="shared" si="28"/>
        <v>0</v>
      </c>
      <c r="J145" s="197">
        <f t="shared" si="29"/>
        <v>0</v>
      </c>
      <c r="X145" s="195">
        <v>30</v>
      </c>
      <c r="Y145" s="165">
        <f t="shared" si="30"/>
        <v>0</v>
      </c>
      <c r="Z145" s="165">
        <f t="shared" si="31"/>
        <v>0</v>
      </c>
      <c r="AA145" s="165">
        <f t="shared" si="32"/>
        <v>0</v>
      </c>
      <c r="AB145" s="165">
        <f t="shared" si="33"/>
        <v>0</v>
      </c>
      <c r="AC145" s="165">
        <f t="shared" si="34"/>
        <v>0</v>
      </c>
      <c r="AD145" s="197">
        <f t="shared" si="35"/>
        <v>0</v>
      </c>
    </row>
    <row r="146" spans="4:30" ht="14.1" customHeight="1">
      <c r="D146" s="195">
        <v>31</v>
      </c>
      <c r="E146" s="165">
        <f t="shared" si="24"/>
        <v>0</v>
      </c>
      <c r="F146" s="165">
        <f t="shared" si="25"/>
        <v>0</v>
      </c>
      <c r="G146" s="165">
        <f t="shared" si="26"/>
        <v>0</v>
      </c>
      <c r="H146" s="165">
        <f t="shared" si="27"/>
        <v>0</v>
      </c>
      <c r="I146" s="165">
        <f t="shared" si="28"/>
        <v>0</v>
      </c>
      <c r="J146" s="197">
        <f t="shared" si="29"/>
        <v>0</v>
      </c>
      <c r="X146" s="195">
        <v>31</v>
      </c>
      <c r="Y146" s="165">
        <f t="shared" si="30"/>
        <v>0</v>
      </c>
      <c r="Z146" s="165">
        <f t="shared" si="31"/>
        <v>0</v>
      </c>
      <c r="AA146" s="165">
        <f t="shared" si="32"/>
        <v>0</v>
      </c>
      <c r="AB146" s="165">
        <f t="shared" si="33"/>
        <v>0</v>
      </c>
      <c r="AC146" s="165">
        <f t="shared" si="34"/>
        <v>0</v>
      </c>
      <c r="AD146" s="197">
        <f t="shared" si="35"/>
        <v>0</v>
      </c>
    </row>
    <row r="147" spans="4:30" ht="14.1" customHeight="1">
      <c r="D147" s="195">
        <v>32</v>
      </c>
      <c r="E147" s="165">
        <f t="shared" si="24"/>
        <v>0</v>
      </c>
      <c r="F147" s="165">
        <f t="shared" si="25"/>
        <v>0</v>
      </c>
      <c r="G147" s="165">
        <f t="shared" si="26"/>
        <v>0</v>
      </c>
      <c r="H147" s="165">
        <f t="shared" si="27"/>
        <v>0</v>
      </c>
      <c r="I147" s="165">
        <f t="shared" si="28"/>
        <v>0</v>
      </c>
      <c r="J147" s="197">
        <f t="shared" si="29"/>
        <v>0</v>
      </c>
      <c r="X147" s="195">
        <v>32</v>
      </c>
      <c r="Y147" s="165">
        <f t="shared" si="30"/>
        <v>0</v>
      </c>
      <c r="Z147" s="165">
        <f t="shared" si="31"/>
        <v>0</v>
      </c>
      <c r="AA147" s="165">
        <f t="shared" si="32"/>
        <v>0</v>
      </c>
      <c r="AB147" s="165">
        <f t="shared" si="33"/>
        <v>0</v>
      </c>
      <c r="AC147" s="165">
        <f t="shared" si="34"/>
        <v>0</v>
      </c>
      <c r="AD147" s="197">
        <f t="shared" si="35"/>
        <v>0</v>
      </c>
    </row>
    <row r="148" spans="4:30" ht="14.1" customHeight="1">
      <c r="D148" s="195">
        <v>33</v>
      </c>
      <c r="E148" s="165">
        <f t="shared" si="24"/>
        <v>0</v>
      </c>
      <c r="F148" s="165">
        <f t="shared" si="25"/>
        <v>0</v>
      </c>
      <c r="G148" s="165">
        <f t="shared" si="26"/>
        <v>0</v>
      </c>
      <c r="H148" s="165">
        <f t="shared" si="27"/>
        <v>0</v>
      </c>
      <c r="I148" s="165">
        <f t="shared" si="28"/>
        <v>0</v>
      </c>
      <c r="J148" s="197">
        <f t="shared" si="29"/>
        <v>0</v>
      </c>
      <c r="X148" s="195">
        <v>33</v>
      </c>
      <c r="Y148" s="165">
        <f t="shared" si="30"/>
        <v>0</v>
      </c>
      <c r="Z148" s="165">
        <f t="shared" si="31"/>
        <v>0</v>
      </c>
      <c r="AA148" s="165">
        <f t="shared" si="32"/>
        <v>0</v>
      </c>
      <c r="AB148" s="165">
        <f t="shared" si="33"/>
        <v>0</v>
      </c>
      <c r="AC148" s="165">
        <f t="shared" si="34"/>
        <v>0</v>
      </c>
      <c r="AD148" s="197">
        <f t="shared" si="35"/>
        <v>0</v>
      </c>
    </row>
    <row r="149" spans="4:30" ht="14.1" customHeight="1">
      <c r="D149" s="195">
        <v>34</v>
      </c>
      <c r="E149" s="165">
        <f t="shared" si="24"/>
        <v>0</v>
      </c>
      <c r="F149" s="165">
        <f t="shared" si="25"/>
        <v>0</v>
      </c>
      <c r="G149" s="165">
        <f t="shared" si="26"/>
        <v>0</v>
      </c>
      <c r="H149" s="165">
        <f t="shared" si="27"/>
        <v>0</v>
      </c>
      <c r="I149" s="165">
        <f t="shared" si="28"/>
        <v>0</v>
      </c>
      <c r="J149" s="197">
        <f t="shared" si="29"/>
        <v>0</v>
      </c>
      <c r="X149" s="195">
        <v>34</v>
      </c>
      <c r="Y149" s="165">
        <f t="shared" si="30"/>
        <v>0</v>
      </c>
      <c r="Z149" s="165">
        <f t="shared" si="31"/>
        <v>0</v>
      </c>
      <c r="AA149" s="165">
        <f t="shared" si="32"/>
        <v>0</v>
      </c>
      <c r="AB149" s="165">
        <f t="shared" si="33"/>
        <v>0</v>
      </c>
      <c r="AC149" s="165">
        <f t="shared" si="34"/>
        <v>0</v>
      </c>
      <c r="AD149" s="197">
        <f t="shared" si="35"/>
        <v>0</v>
      </c>
    </row>
    <row r="150" spans="4:30" ht="14.1" customHeight="1">
      <c r="D150" s="195">
        <v>35</v>
      </c>
      <c r="E150" s="165">
        <f t="shared" si="24"/>
        <v>0</v>
      </c>
      <c r="F150" s="165">
        <f t="shared" si="25"/>
        <v>0</v>
      </c>
      <c r="G150" s="165">
        <f t="shared" si="26"/>
        <v>0</v>
      </c>
      <c r="H150" s="165">
        <f t="shared" si="27"/>
        <v>0</v>
      </c>
      <c r="I150" s="165">
        <f t="shared" si="28"/>
        <v>0</v>
      </c>
      <c r="J150" s="197">
        <f t="shared" si="29"/>
        <v>0</v>
      </c>
      <c r="X150" s="195">
        <v>35</v>
      </c>
      <c r="Y150" s="165">
        <f t="shared" si="30"/>
        <v>0</v>
      </c>
      <c r="Z150" s="165">
        <f t="shared" si="31"/>
        <v>0</v>
      </c>
      <c r="AA150" s="165">
        <f t="shared" si="32"/>
        <v>0</v>
      </c>
      <c r="AB150" s="165">
        <f t="shared" si="33"/>
        <v>0</v>
      </c>
      <c r="AC150" s="165">
        <f t="shared" si="34"/>
        <v>0</v>
      </c>
      <c r="AD150" s="197">
        <f t="shared" si="35"/>
        <v>0</v>
      </c>
    </row>
    <row r="151" spans="4:30" ht="14.1" customHeight="1">
      <c r="D151" s="195">
        <v>36</v>
      </c>
      <c r="E151" s="165">
        <f t="shared" si="24"/>
        <v>0</v>
      </c>
      <c r="F151" s="165">
        <f t="shared" si="25"/>
        <v>0</v>
      </c>
      <c r="G151" s="165">
        <f t="shared" si="26"/>
        <v>0</v>
      </c>
      <c r="H151" s="165">
        <f t="shared" si="27"/>
        <v>0</v>
      </c>
      <c r="I151" s="165">
        <f t="shared" si="28"/>
        <v>0</v>
      </c>
      <c r="J151" s="197">
        <f t="shared" si="29"/>
        <v>0</v>
      </c>
      <c r="X151" s="195">
        <v>36</v>
      </c>
      <c r="Y151" s="165">
        <f t="shared" si="30"/>
        <v>0</v>
      </c>
      <c r="Z151" s="165">
        <f t="shared" si="31"/>
        <v>0</v>
      </c>
      <c r="AA151" s="165">
        <f t="shared" si="32"/>
        <v>0</v>
      </c>
      <c r="AB151" s="165">
        <f t="shared" si="33"/>
        <v>0</v>
      </c>
      <c r="AC151" s="165">
        <f t="shared" si="34"/>
        <v>0</v>
      </c>
      <c r="AD151" s="197">
        <f t="shared" si="35"/>
        <v>0</v>
      </c>
    </row>
    <row r="152" spans="4:30" ht="14.1" customHeight="1">
      <c r="D152" s="195">
        <v>37</v>
      </c>
      <c r="E152" s="165">
        <f t="shared" si="24"/>
        <v>0</v>
      </c>
      <c r="F152" s="165">
        <f t="shared" si="25"/>
        <v>0</v>
      </c>
      <c r="G152" s="165">
        <f t="shared" si="26"/>
        <v>0</v>
      </c>
      <c r="H152" s="165">
        <f t="shared" si="27"/>
        <v>0</v>
      </c>
      <c r="I152" s="165">
        <f t="shared" si="28"/>
        <v>0</v>
      </c>
      <c r="J152" s="197">
        <f t="shared" si="29"/>
        <v>0</v>
      </c>
      <c r="X152" s="195">
        <v>37</v>
      </c>
      <c r="Y152" s="165">
        <f t="shared" si="30"/>
        <v>0</v>
      </c>
      <c r="Z152" s="165">
        <f t="shared" si="31"/>
        <v>0</v>
      </c>
      <c r="AA152" s="165">
        <f t="shared" si="32"/>
        <v>0</v>
      </c>
      <c r="AB152" s="165">
        <f t="shared" si="33"/>
        <v>0</v>
      </c>
      <c r="AC152" s="165">
        <f t="shared" si="34"/>
        <v>0</v>
      </c>
      <c r="AD152" s="197">
        <f t="shared" si="35"/>
        <v>0</v>
      </c>
    </row>
    <row r="153" spans="4:30" ht="14.1" customHeight="1">
      <c r="D153" s="195">
        <v>38</v>
      </c>
      <c r="E153" s="165">
        <f t="shared" si="24"/>
        <v>0</v>
      </c>
      <c r="F153" s="165">
        <f t="shared" si="25"/>
        <v>0</v>
      </c>
      <c r="G153" s="165">
        <f t="shared" si="26"/>
        <v>0</v>
      </c>
      <c r="H153" s="165">
        <f t="shared" si="27"/>
        <v>0</v>
      </c>
      <c r="I153" s="165">
        <f t="shared" si="28"/>
        <v>0</v>
      </c>
      <c r="J153" s="197">
        <f t="shared" si="29"/>
        <v>0</v>
      </c>
      <c r="X153" s="195">
        <v>38</v>
      </c>
      <c r="Y153" s="165">
        <f t="shared" si="30"/>
        <v>0</v>
      </c>
      <c r="Z153" s="165">
        <f t="shared" si="31"/>
        <v>0</v>
      </c>
      <c r="AA153" s="165">
        <f t="shared" si="32"/>
        <v>0</v>
      </c>
      <c r="AB153" s="165">
        <f t="shared" si="33"/>
        <v>0</v>
      </c>
      <c r="AC153" s="165">
        <f t="shared" si="34"/>
        <v>0</v>
      </c>
      <c r="AD153" s="197">
        <f t="shared" si="35"/>
        <v>0</v>
      </c>
    </row>
    <row r="154" spans="4:30" ht="14.1" customHeight="1">
      <c r="D154" s="195">
        <v>39</v>
      </c>
      <c r="E154" s="165">
        <f t="shared" si="24"/>
        <v>0</v>
      </c>
      <c r="F154" s="165">
        <f t="shared" si="25"/>
        <v>0</v>
      </c>
      <c r="G154" s="165">
        <f t="shared" si="26"/>
        <v>0</v>
      </c>
      <c r="H154" s="165">
        <f t="shared" si="27"/>
        <v>0</v>
      </c>
      <c r="I154" s="165">
        <f t="shared" si="28"/>
        <v>0</v>
      </c>
      <c r="J154" s="197">
        <f t="shared" si="29"/>
        <v>0</v>
      </c>
      <c r="X154" s="195">
        <v>39</v>
      </c>
      <c r="Y154" s="165">
        <f t="shared" si="30"/>
        <v>0</v>
      </c>
      <c r="Z154" s="165">
        <f t="shared" si="31"/>
        <v>0</v>
      </c>
      <c r="AA154" s="165">
        <f t="shared" si="32"/>
        <v>0</v>
      </c>
      <c r="AB154" s="165">
        <f t="shared" si="33"/>
        <v>0</v>
      </c>
      <c r="AC154" s="165">
        <f t="shared" si="34"/>
        <v>0</v>
      </c>
      <c r="AD154" s="197">
        <f t="shared" si="35"/>
        <v>0</v>
      </c>
    </row>
    <row r="155" spans="4:30" ht="14.1" customHeight="1" thickBot="1">
      <c r="D155" s="196">
        <v>40</v>
      </c>
      <c r="E155" s="198">
        <f t="shared" si="24"/>
        <v>0</v>
      </c>
      <c r="F155" s="198">
        <f t="shared" si="25"/>
        <v>0</v>
      </c>
      <c r="G155" s="198">
        <f t="shared" si="26"/>
        <v>0</v>
      </c>
      <c r="H155" s="198">
        <f t="shared" si="27"/>
        <v>0</v>
      </c>
      <c r="I155" s="198">
        <f t="shared" si="28"/>
        <v>0</v>
      </c>
      <c r="J155" s="199">
        <f t="shared" si="29"/>
        <v>0</v>
      </c>
      <c r="X155" s="196">
        <v>40</v>
      </c>
      <c r="Y155" s="198">
        <f t="shared" si="30"/>
        <v>0</v>
      </c>
      <c r="Z155" s="198">
        <f t="shared" si="31"/>
        <v>0</v>
      </c>
      <c r="AA155" s="198">
        <f t="shared" si="32"/>
        <v>0</v>
      </c>
      <c r="AB155" s="198">
        <f t="shared" si="33"/>
        <v>0</v>
      </c>
      <c r="AC155" s="198">
        <f t="shared" si="34"/>
        <v>0</v>
      </c>
      <c r="AD155" s="199">
        <f t="shared" si="35"/>
        <v>0</v>
      </c>
    </row>
    <row r="157" spans="4:30" ht="14.1" customHeight="1" thickBot="1">
      <c r="D157" s="2" t="s">
        <v>89</v>
      </c>
      <c r="X157" s="2" t="s">
        <v>89</v>
      </c>
    </row>
    <row r="158" spans="4:30" ht="14.1" customHeight="1">
      <c r="D158" s="2199"/>
      <c r="E158" s="2200" t="s">
        <v>56</v>
      </c>
      <c r="F158" s="2200"/>
      <c r="G158" s="2200" t="s">
        <v>83</v>
      </c>
      <c r="H158" s="2200"/>
      <c r="I158" s="2200" t="s">
        <v>78</v>
      </c>
      <c r="J158" s="2239"/>
      <c r="X158" s="2199"/>
      <c r="Y158" s="2200" t="s">
        <v>56</v>
      </c>
      <c r="Z158" s="2200"/>
      <c r="AA158" s="2200" t="s">
        <v>83</v>
      </c>
      <c r="AB158" s="2200"/>
      <c r="AC158" s="2200" t="s">
        <v>78</v>
      </c>
      <c r="AD158" s="2239"/>
    </row>
    <row r="159" spans="4:30" ht="14.1" customHeight="1">
      <c r="D159" s="2238"/>
      <c r="E159" s="21" t="s">
        <v>354</v>
      </c>
      <c r="F159" s="21" t="s">
        <v>355</v>
      </c>
      <c r="G159" s="21" t="s">
        <v>354</v>
      </c>
      <c r="H159" s="21" t="s">
        <v>355</v>
      </c>
      <c r="I159" s="21" t="s">
        <v>354</v>
      </c>
      <c r="J159" s="194" t="s">
        <v>355</v>
      </c>
      <c r="X159" s="2238"/>
      <c r="Y159" s="21" t="s">
        <v>354</v>
      </c>
      <c r="Z159" s="21" t="s">
        <v>355</v>
      </c>
      <c r="AA159" s="21" t="s">
        <v>354</v>
      </c>
      <c r="AB159" s="21" t="s">
        <v>355</v>
      </c>
      <c r="AC159" s="21" t="s">
        <v>354</v>
      </c>
      <c r="AD159" s="194" t="s">
        <v>355</v>
      </c>
    </row>
    <row r="160" spans="4:30" ht="14.1" customHeight="1">
      <c r="D160" s="195">
        <v>1</v>
      </c>
      <c r="E160" s="165">
        <f t="shared" ref="E160:E199" si="36">IF($E$22&lt;&gt;"As",0,IF($E$17&lt;&gt;"歩 道",0,SUMIF($E$23,D160,$E$21)))</f>
        <v>0</v>
      </c>
      <c r="F160" s="165">
        <f t="shared" ref="F160:F199" si="37">IF($E$22&lt;&gt;"As",0,IF($E$17&lt;&gt;"車 道",0,SUMIF($E$23,D160,$E$21)))</f>
        <v>0</v>
      </c>
      <c r="G160" s="165">
        <f t="shared" ref="G160:G199" si="38">IF($E$22&lt;&gt;"Co",0,IF($E$17&lt;&gt;"歩 道",0,SUMIF($E$23,D160,$E$21)))</f>
        <v>0</v>
      </c>
      <c r="H160" s="165">
        <f t="shared" ref="H160:H199" si="39">IF($E$22&lt;&gt;"Co",0,IF($E$17&lt;&gt;"車 道",0,SUMIF($E$23,D160,$E$21)))</f>
        <v>0</v>
      </c>
      <c r="I160" s="165">
        <f t="shared" ref="I160:I199" si="40">IF($E$17&lt;&gt;"歩 道",0,SUMIF($E$26,D160,$E$21))</f>
        <v>0</v>
      </c>
      <c r="J160" s="197">
        <f t="shared" ref="J160:J199" si="41">IF($E$17&lt;&gt;"車 道",0,SUMIF($E$26,D160,$E$21))</f>
        <v>0</v>
      </c>
      <c r="X160" s="195">
        <v>1</v>
      </c>
      <c r="Y160" s="165">
        <f t="shared" ref="Y160:Y199" si="42">IF($Y$22&lt;&gt;"As",0,IF($Y$17&lt;&gt;"歩 道",0,SUMIF($Y$23,X160,$Y$21)))</f>
        <v>0</v>
      </c>
      <c r="Z160" s="165">
        <f t="shared" ref="Z160:Z199" si="43">IF($Y$22&lt;&gt;"As",0,IF($Y$17&lt;&gt;"車 道",0,SUMIF($Y$23,X160,$Y$21)))</f>
        <v>0</v>
      </c>
      <c r="AA160" s="165">
        <f t="shared" ref="AA160:AA199" si="44">IF($Y$22&lt;&gt;"Co",0,IF($Y$17&lt;&gt;"歩 道",0,SUMIF($Y$23,X160,$Y$21)))</f>
        <v>0</v>
      </c>
      <c r="AB160" s="165">
        <f t="shared" ref="AB160:AB199" si="45">IF($Y$22&lt;&gt;"Co",0,IF($Y$17&lt;&gt;"車 道",0,SUMIF($Y$23,X160,$Y$21)))</f>
        <v>0</v>
      </c>
      <c r="AC160" s="165">
        <f t="shared" ref="AC160:AC199" si="46">IF($Y$17&lt;&gt;"歩 道",0,SUMIF($Y$26,X160,$Y$21))</f>
        <v>0</v>
      </c>
      <c r="AD160" s="197">
        <f t="shared" ref="AD160:AD199" si="47">IF($Y$17&lt;&gt;"車 道",0,SUMIF($Y$26,X160,$Y$21))</f>
        <v>0</v>
      </c>
    </row>
    <row r="161" spans="4:30" ht="14.1" customHeight="1">
      <c r="D161" s="195">
        <v>2</v>
      </c>
      <c r="E161" s="165">
        <f t="shared" si="36"/>
        <v>0</v>
      </c>
      <c r="F161" s="165">
        <f t="shared" si="37"/>
        <v>0</v>
      </c>
      <c r="G161" s="165">
        <f t="shared" si="38"/>
        <v>0</v>
      </c>
      <c r="H161" s="165">
        <f t="shared" si="39"/>
        <v>0</v>
      </c>
      <c r="I161" s="165">
        <f t="shared" si="40"/>
        <v>0</v>
      </c>
      <c r="J161" s="197">
        <f t="shared" si="41"/>
        <v>0</v>
      </c>
      <c r="X161" s="195">
        <v>2</v>
      </c>
      <c r="Y161" s="165">
        <f t="shared" si="42"/>
        <v>0</v>
      </c>
      <c r="Z161" s="165">
        <f t="shared" si="43"/>
        <v>0</v>
      </c>
      <c r="AA161" s="165">
        <f t="shared" si="44"/>
        <v>0</v>
      </c>
      <c r="AB161" s="165">
        <f t="shared" si="45"/>
        <v>0</v>
      </c>
      <c r="AC161" s="165">
        <f t="shared" si="46"/>
        <v>0</v>
      </c>
      <c r="AD161" s="197">
        <f t="shared" si="47"/>
        <v>0</v>
      </c>
    </row>
    <row r="162" spans="4:30" ht="14.1" customHeight="1">
      <c r="D162" s="195">
        <v>3</v>
      </c>
      <c r="E162" s="165">
        <f t="shared" si="36"/>
        <v>0</v>
      </c>
      <c r="F162" s="165">
        <f t="shared" si="37"/>
        <v>0</v>
      </c>
      <c r="G162" s="165">
        <f t="shared" si="38"/>
        <v>0</v>
      </c>
      <c r="H162" s="165">
        <f t="shared" si="39"/>
        <v>0</v>
      </c>
      <c r="I162" s="165">
        <f t="shared" si="40"/>
        <v>0</v>
      </c>
      <c r="J162" s="197">
        <f t="shared" si="41"/>
        <v>0</v>
      </c>
      <c r="X162" s="195">
        <v>3</v>
      </c>
      <c r="Y162" s="165">
        <f t="shared" si="42"/>
        <v>0</v>
      </c>
      <c r="Z162" s="165">
        <f t="shared" si="43"/>
        <v>0</v>
      </c>
      <c r="AA162" s="165">
        <f t="shared" si="44"/>
        <v>0</v>
      </c>
      <c r="AB162" s="165">
        <f t="shared" si="45"/>
        <v>0</v>
      </c>
      <c r="AC162" s="165">
        <f t="shared" si="46"/>
        <v>0</v>
      </c>
      <c r="AD162" s="197">
        <f t="shared" si="47"/>
        <v>0</v>
      </c>
    </row>
    <row r="163" spans="4:30" ht="14.1" customHeight="1">
      <c r="D163" s="195">
        <v>4</v>
      </c>
      <c r="E163" s="165">
        <f t="shared" si="36"/>
        <v>0</v>
      </c>
      <c r="F163" s="165">
        <f t="shared" si="37"/>
        <v>0</v>
      </c>
      <c r="G163" s="165">
        <f t="shared" si="38"/>
        <v>0</v>
      </c>
      <c r="H163" s="165">
        <f t="shared" si="39"/>
        <v>0</v>
      </c>
      <c r="I163" s="165">
        <f t="shared" si="40"/>
        <v>0</v>
      </c>
      <c r="J163" s="197">
        <f t="shared" si="41"/>
        <v>0</v>
      </c>
      <c r="X163" s="195">
        <v>4</v>
      </c>
      <c r="Y163" s="165">
        <f t="shared" si="42"/>
        <v>0</v>
      </c>
      <c r="Z163" s="165">
        <f t="shared" si="43"/>
        <v>0</v>
      </c>
      <c r="AA163" s="165">
        <f t="shared" si="44"/>
        <v>0</v>
      </c>
      <c r="AB163" s="165">
        <f t="shared" si="45"/>
        <v>0</v>
      </c>
      <c r="AC163" s="165">
        <f t="shared" si="46"/>
        <v>0</v>
      </c>
      <c r="AD163" s="197">
        <f t="shared" si="47"/>
        <v>0</v>
      </c>
    </row>
    <row r="164" spans="4:30" ht="14.1" customHeight="1">
      <c r="D164" s="195">
        <v>5</v>
      </c>
      <c r="E164" s="165">
        <f t="shared" si="36"/>
        <v>0</v>
      </c>
      <c r="F164" s="165">
        <f t="shared" si="37"/>
        <v>0</v>
      </c>
      <c r="G164" s="165">
        <f t="shared" si="38"/>
        <v>0</v>
      </c>
      <c r="H164" s="165">
        <f t="shared" si="39"/>
        <v>0</v>
      </c>
      <c r="I164" s="165">
        <f t="shared" si="40"/>
        <v>0</v>
      </c>
      <c r="J164" s="197">
        <f t="shared" si="41"/>
        <v>2</v>
      </c>
      <c r="X164" s="195">
        <v>5</v>
      </c>
      <c r="Y164" s="165">
        <f t="shared" si="42"/>
        <v>0</v>
      </c>
      <c r="Z164" s="165">
        <f t="shared" si="43"/>
        <v>0</v>
      </c>
      <c r="AA164" s="165">
        <f t="shared" si="44"/>
        <v>0</v>
      </c>
      <c r="AB164" s="165">
        <f t="shared" si="45"/>
        <v>0</v>
      </c>
      <c r="AC164" s="165">
        <f t="shared" si="46"/>
        <v>0</v>
      </c>
      <c r="AD164" s="197">
        <f t="shared" si="47"/>
        <v>0</v>
      </c>
    </row>
    <row r="165" spans="4:30" ht="14.1" customHeight="1">
      <c r="D165" s="195">
        <v>6</v>
      </c>
      <c r="E165" s="165">
        <f t="shared" si="36"/>
        <v>0</v>
      </c>
      <c r="F165" s="165">
        <f t="shared" si="37"/>
        <v>0</v>
      </c>
      <c r="G165" s="165">
        <f t="shared" si="38"/>
        <v>0</v>
      </c>
      <c r="H165" s="165">
        <f t="shared" si="39"/>
        <v>0</v>
      </c>
      <c r="I165" s="165">
        <f t="shared" si="40"/>
        <v>0</v>
      </c>
      <c r="J165" s="197">
        <f t="shared" si="41"/>
        <v>0</v>
      </c>
      <c r="X165" s="195">
        <v>6</v>
      </c>
      <c r="Y165" s="165">
        <f t="shared" si="42"/>
        <v>0</v>
      </c>
      <c r="Z165" s="165">
        <f t="shared" si="43"/>
        <v>0</v>
      </c>
      <c r="AA165" s="165">
        <f t="shared" si="44"/>
        <v>0</v>
      </c>
      <c r="AB165" s="165">
        <f t="shared" si="45"/>
        <v>0</v>
      </c>
      <c r="AC165" s="165">
        <f t="shared" si="46"/>
        <v>0</v>
      </c>
      <c r="AD165" s="197">
        <f t="shared" si="47"/>
        <v>0</v>
      </c>
    </row>
    <row r="166" spans="4:30" ht="14.1" customHeight="1">
      <c r="D166" s="195">
        <v>7</v>
      </c>
      <c r="E166" s="165">
        <f t="shared" si="36"/>
        <v>0</v>
      </c>
      <c r="F166" s="165">
        <f t="shared" si="37"/>
        <v>0</v>
      </c>
      <c r="G166" s="165">
        <f t="shared" si="38"/>
        <v>0</v>
      </c>
      <c r="H166" s="165">
        <f t="shared" si="39"/>
        <v>0</v>
      </c>
      <c r="I166" s="165">
        <f t="shared" si="40"/>
        <v>0</v>
      </c>
      <c r="J166" s="197">
        <f t="shared" si="41"/>
        <v>0</v>
      </c>
      <c r="X166" s="195">
        <v>7</v>
      </c>
      <c r="Y166" s="165">
        <f t="shared" si="42"/>
        <v>0</v>
      </c>
      <c r="Z166" s="165">
        <f t="shared" si="43"/>
        <v>0</v>
      </c>
      <c r="AA166" s="165">
        <f t="shared" si="44"/>
        <v>0</v>
      </c>
      <c r="AB166" s="165">
        <f t="shared" si="45"/>
        <v>0</v>
      </c>
      <c r="AC166" s="165">
        <f t="shared" si="46"/>
        <v>0</v>
      </c>
      <c r="AD166" s="197">
        <f t="shared" si="47"/>
        <v>0</v>
      </c>
    </row>
    <row r="167" spans="4:30" ht="14.1" customHeight="1">
      <c r="D167" s="195">
        <v>8</v>
      </c>
      <c r="E167" s="165">
        <f t="shared" si="36"/>
        <v>0</v>
      </c>
      <c r="F167" s="165">
        <f t="shared" si="37"/>
        <v>0</v>
      </c>
      <c r="G167" s="165">
        <f t="shared" si="38"/>
        <v>0</v>
      </c>
      <c r="H167" s="165">
        <f t="shared" si="39"/>
        <v>0</v>
      </c>
      <c r="I167" s="165">
        <f t="shared" si="40"/>
        <v>0</v>
      </c>
      <c r="J167" s="197">
        <f t="shared" si="41"/>
        <v>0</v>
      </c>
      <c r="X167" s="195">
        <v>8</v>
      </c>
      <c r="Y167" s="165">
        <f t="shared" si="42"/>
        <v>0</v>
      </c>
      <c r="Z167" s="165">
        <f t="shared" si="43"/>
        <v>0</v>
      </c>
      <c r="AA167" s="165">
        <f t="shared" si="44"/>
        <v>0</v>
      </c>
      <c r="AB167" s="165">
        <f t="shared" si="45"/>
        <v>0</v>
      </c>
      <c r="AC167" s="165">
        <f t="shared" si="46"/>
        <v>0</v>
      </c>
      <c r="AD167" s="197">
        <f t="shared" si="47"/>
        <v>0</v>
      </c>
    </row>
    <row r="168" spans="4:30" ht="14.1" customHeight="1">
      <c r="D168" s="195">
        <v>9</v>
      </c>
      <c r="E168" s="165">
        <f t="shared" si="36"/>
        <v>0</v>
      </c>
      <c r="F168" s="165">
        <f t="shared" si="37"/>
        <v>0</v>
      </c>
      <c r="G168" s="165">
        <f t="shared" si="38"/>
        <v>0</v>
      </c>
      <c r="H168" s="165">
        <f t="shared" si="39"/>
        <v>0</v>
      </c>
      <c r="I168" s="165">
        <f t="shared" si="40"/>
        <v>0</v>
      </c>
      <c r="J168" s="197">
        <f t="shared" si="41"/>
        <v>0</v>
      </c>
      <c r="X168" s="195">
        <v>9</v>
      </c>
      <c r="Y168" s="165">
        <f t="shared" si="42"/>
        <v>0</v>
      </c>
      <c r="Z168" s="165">
        <f t="shared" si="43"/>
        <v>0</v>
      </c>
      <c r="AA168" s="165">
        <f t="shared" si="44"/>
        <v>0</v>
      </c>
      <c r="AB168" s="165">
        <f t="shared" si="45"/>
        <v>0</v>
      </c>
      <c r="AC168" s="165">
        <f t="shared" si="46"/>
        <v>0</v>
      </c>
      <c r="AD168" s="197">
        <f t="shared" si="47"/>
        <v>0</v>
      </c>
    </row>
    <row r="169" spans="4:30" ht="14.1" customHeight="1">
      <c r="D169" s="195">
        <v>10</v>
      </c>
      <c r="E169" s="165">
        <f t="shared" si="36"/>
        <v>0</v>
      </c>
      <c r="F169" s="165">
        <f t="shared" si="37"/>
        <v>0</v>
      </c>
      <c r="G169" s="165">
        <f t="shared" si="38"/>
        <v>0</v>
      </c>
      <c r="H169" s="165">
        <f t="shared" si="39"/>
        <v>0</v>
      </c>
      <c r="I169" s="165">
        <f t="shared" si="40"/>
        <v>0</v>
      </c>
      <c r="J169" s="197">
        <f t="shared" si="41"/>
        <v>0</v>
      </c>
      <c r="X169" s="195">
        <v>10</v>
      </c>
      <c r="Y169" s="165">
        <f t="shared" si="42"/>
        <v>0</v>
      </c>
      <c r="Z169" s="165">
        <f t="shared" si="43"/>
        <v>0</v>
      </c>
      <c r="AA169" s="165">
        <f t="shared" si="44"/>
        <v>0</v>
      </c>
      <c r="AB169" s="165">
        <f t="shared" si="45"/>
        <v>0</v>
      </c>
      <c r="AC169" s="165">
        <f t="shared" si="46"/>
        <v>0</v>
      </c>
      <c r="AD169" s="197">
        <f t="shared" si="47"/>
        <v>0</v>
      </c>
    </row>
    <row r="170" spans="4:30" ht="14.1" customHeight="1">
      <c r="D170" s="195">
        <v>11</v>
      </c>
      <c r="E170" s="165">
        <f t="shared" si="36"/>
        <v>0</v>
      </c>
      <c r="F170" s="165">
        <f t="shared" si="37"/>
        <v>0</v>
      </c>
      <c r="G170" s="165">
        <f t="shared" si="38"/>
        <v>0</v>
      </c>
      <c r="H170" s="165">
        <f t="shared" si="39"/>
        <v>0</v>
      </c>
      <c r="I170" s="165">
        <f t="shared" si="40"/>
        <v>0</v>
      </c>
      <c r="J170" s="197">
        <f t="shared" si="41"/>
        <v>0</v>
      </c>
      <c r="X170" s="195">
        <v>11</v>
      </c>
      <c r="Y170" s="165">
        <f t="shared" si="42"/>
        <v>0</v>
      </c>
      <c r="Z170" s="165">
        <f t="shared" si="43"/>
        <v>0</v>
      </c>
      <c r="AA170" s="165">
        <f t="shared" si="44"/>
        <v>0</v>
      </c>
      <c r="AB170" s="165">
        <f t="shared" si="45"/>
        <v>0</v>
      </c>
      <c r="AC170" s="165">
        <f t="shared" si="46"/>
        <v>0</v>
      </c>
      <c r="AD170" s="197">
        <f t="shared" si="47"/>
        <v>0</v>
      </c>
    </row>
    <row r="171" spans="4:30" ht="14.1" customHeight="1">
      <c r="D171" s="195">
        <v>12</v>
      </c>
      <c r="E171" s="165">
        <f t="shared" si="36"/>
        <v>0</v>
      </c>
      <c r="F171" s="165">
        <f t="shared" si="37"/>
        <v>0</v>
      </c>
      <c r="G171" s="165">
        <f t="shared" si="38"/>
        <v>0</v>
      </c>
      <c r="H171" s="165">
        <f t="shared" si="39"/>
        <v>0</v>
      </c>
      <c r="I171" s="165">
        <f t="shared" si="40"/>
        <v>0</v>
      </c>
      <c r="J171" s="197">
        <f t="shared" si="41"/>
        <v>0</v>
      </c>
      <c r="X171" s="195">
        <v>12</v>
      </c>
      <c r="Y171" s="165">
        <f t="shared" si="42"/>
        <v>0</v>
      </c>
      <c r="Z171" s="165">
        <f t="shared" si="43"/>
        <v>0</v>
      </c>
      <c r="AA171" s="165">
        <f t="shared" si="44"/>
        <v>0</v>
      </c>
      <c r="AB171" s="165">
        <f t="shared" si="45"/>
        <v>0</v>
      </c>
      <c r="AC171" s="165">
        <f t="shared" si="46"/>
        <v>0</v>
      </c>
      <c r="AD171" s="197">
        <f t="shared" si="47"/>
        <v>0</v>
      </c>
    </row>
    <row r="172" spans="4:30" ht="14.1" customHeight="1">
      <c r="D172" s="195">
        <v>13</v>
      </c>
      <c r="E172" s="165">
        <f t="shared" si="36"/>
        <v>0</v>
      </c>
      <c r="F172" s="165">
        <f t="shared" si="37"/>
        <v>0</v>
      </c>
      <c r="G172" s="165">
        <f t="shared" si="38"/>
        <v>0</v>
      </c>
      <c r="H172" s="165">
        <f t="shared" si="39"/>
        <v>0</v>
      </c>
      <c r="I172" s="165">
        <f t="shared" si="40"/>
        <v>0</v>
      </c>
      <c r="J172" s="197">
        <f t="shared" si="41"/>
        <v>0</v>
      </c>
      <c r="X172" s="195">
        <v>13</v>
      </c>
      <c r="Y172" s="165">
        <f t="shared" si="42"/>
        <v>0</v>
      </c>
      <c r="Z172" s="165">
        <f t="shared" si="43"/>
        <v>0</v>
      </c>
      <c r="AA172" s="165">
        <f t="shared" si="44"/>
        <v>0</v>
      </c>
      <c r="AB172" s="165">
        <f t="shared" si="45"/>
        <v>0</v>
      </c>
      <c r="AC172" s="165">
        <f t="shared" si="46"/>
        <v>0</v>
      </c>
      <c r="AD172" s="197">
        <f t="shared" si="47"/>
        <v>0</v>
      </c>
    </row>
    <row r="173" spans="4:30" ht="14.1" customHeight="1">
      <c r="D173" s="195">
        <v>14</v>
      </c>
      <c r="E173" s="165">
        <f t="shared" si="36"/>
        <v>0</v>
      </c>
      <c r="F173" s="165">
        <f t="shared" si="37"/>
        <v>0</v>
      </c>
      <c r="G173" s="165">
        <f t="shared" si="38"/>
        <v>0</v>
      </c>
      <c r="H173" s="165">
        <f t="shared" si="39"/>
        <v>0</v>
      </c>
      <c r="I173" s="165">
        <f t="shared" si="40"/>
        <v>0</v>
      </c>
      <c r="J173" s="197">
        <f t="shared" si="41"/>
        <v>0</v>
      </c>
      <c r="X173" s="195">
        <v>14</v>
      </c>
      <c r="Y173" s="165">
        <f t="shared" si="42"/>
        <v>0</v>
      </c>
      <c r="Z173" s="165">
        <f t="shared" si="43"/>
        <v>0</v>
      </c>
      <c r="AA173" s="165">
        <f t="shared" si="44"/>
        <v>0</v>
      </c>
      <c r="AB173" s="165">
        <f t="shared" si="45"/>
        <v>0</v>
      </c>
      <c r="AC173" s="165">
        <f t="shared" si="46"/>
        <v>0</v>
      </c>
      <c r="AD173" s="197">
        <f t="shared" si="47"/>
        <v>0</v>
      </c>
    </row>
    <row r="174" spans="4:30" ht="14.1" customHeight="1">
      <c r="D174" s="195">
        <v>15</v>
      </c>
      <c r="E174" s="165">
        <f t="shared" si="36"/>
        <v>0</v>
      </c>
      <c r="F174" s="165">
        <f t="shared" si="37"/>
        <v>0</v>
      </c>
      <c r="G174" s="165">
        <f t="shared" si="38"/>
        <v>0</v>
      </c>
      <c r="H174" s="165">
        <f t="shared" si="39"/>
        <v>2</v>
      </c>
      <c r="I174" s="165">
        <f t="shared" si="40"/>
        <v>0</v>
      </c>
      <c r="J174" s="197">
        <f t="shared" si="41"/>
        <v>0</v>
      </c>
      <c r="X174" s="195">
        <v>15</v>
      </c>
      <c r="Y174" s="165">
        <f t="shared" si="42"/>
        <v>0</v>
      </c>
      <c r="Z174" s="165">
        <f t="shared" si="43"/>
        <v>0</v>
      </c>
      <c r="AA174" s="165">
        <f t="shared" si="44"/>
        <v>0</v>
      </c>
      <c r="AB174" s="165">
        <f t="shared" si="45"/>
        <v>0</v>
      </c>
      <c r="AC174" s="165">
        <f t="shared" si="46"/>
        <v>0</v>
      </c>
      <c r="AD174" s="197">
        <f t="shared" si="47"/>
        <v>0</v>
      </c>
    </row>
    <row r="175" spans="4:30" ht="14.1" customHeight="1">
      <c r="D175" s="195">
        <v>16</v>
      </c>
      <c r="E175" s="165">
        <f t="shared" si="36"/>
        <v>0</v>
      </c>
      <c r="F175" s="165">
        <f t="shared" si="37"/>
        <v>0</v>
      </c>
      <c r="G175" s="165">
        <f t="shared" si="38"/>
        <v>0</v>
      </c>
      <c r="H175" s="165">
        <f t="shared" si="39"/>
        <v>0</v>
      </c>
      <c r="I175" s="165">
        <f t="shared" si="40"/>
        <v>0</v>
      </c>
      <c r="J175" s="197">
        <f t="shared" si="41"/>
        <v>0</v>
      </c>
      <c r="X175" s="195">
        <v>16</v>
      </c>
      <c r="Y175" s="165">
        <f t="shared" si="42"/>
        <v>0</v>
      </c>
      <c r="Z175" s="165">
        <f t="shared" si="43"/>
        <v>0</v>
      </c>
      <c r="AA175" s="165">
        <f t="shared" si="44"/>
        <v>0</v>
      </c>
      <c r="AB175" s="165">
        <f t="shared" si="45"/>
        <v>0</v>
      </c>
      <c r="AC175" s="165">
        <f t="shared" si="46"/>
        <v>0</v>
      </c>
      <c r="AD175" s="197">
        <f t="shared" si="47"/>
        <v>0</v>
      </c>
    </row>
    <row r="176" spans="4:30" ht="14.1" customHeight="1">
      <c r="D176" s="195">
        <v>17</v>
      </c>
      <c r="E176" s="165">
        <f t="shared" si="36"/>
        <v>0</v>
      </c>
      <c r="F176" s="165">
        <f t="shared" si="37"/>
        <v>0</v>
      </c>
      <c r="G176" s="165">
        <f t="shared" si="38"/>
        <v>0</v>
      </c>
      <c r="H176" s="165">
        <f t="shared" si="39"/>
        <v>0</v>
      </c>
      <c r="I176" s="165">
        <f t="shared" si="40"/>
        <v>0</v>
      </c>
      <c r="J176" s="197">
        <f t="shared" si="41"/>
        <v>0</v>
      </c>
      <c r="X176" s="195">
        <v>17</v>
      </c>
      <c r="Y176" s="165">
        <f t="shared" si="42"/>
        <v>0</v>
      </c>
      <c r="Z176" s="165">
        <f t="shared" si="43"/>
        <v>0</v>
      </c>
      <c r="AA176" s="165">
        <f t="shared" si="44"/>
        <v>0</v>
      </c>
      <c r="AB176" s="165">
        <f t="shared" si="45"/>
        <v>0</v>
      </c>
      <c r="AC176" s="165">
        <f t="shared" si="46"/>
        <v>0</v>
      </c>
      <c r="AD176" s="197">
        <f t="shared" si="47"/>
        <v>0</v>
      </c>
    </row>
    <row r="177" spans="4:30" ht="14.1" customHeight="1">
      <c r="D177" s="195">
        <v>18</v>
      </c>
      <c r="E177" s="165">
        <f t="shared" si="36"/>
        <v>0</v>
      </c>
      <c r="F177" s="165">
        <f t="shared" si="37"/>
        <v>0</v>
      </c>
      <c r="G177" s="165">
        <f t="shared" si="38"/>
        <v>0</v>
      </c>
      <c r="H177" s="165">
        <f t="shared" si="39"/>
        <v>0</v>
      </c>
      <c r="I177" s="165">
        <f t="shared" si="40"/>
        <v>0</v>
      </c>
      <c r="J177" s="197">
        <f t="shared" si="41"/>
        <v>0</v>
      </c>
      <c r="X177" s="195">
        <v>18</v>
      </c>
      <c r="Y177" s="165">
        <f t="shared" si="42"/>
        <v>0</v>
      </c>
      <c r="Z177" s="165">
        <f t="shared" si="43"/>
        <v>0</v>
      </c>
      <c r="AA177" s="165">
        <f t="shared" si="44"/>
        <v>0</v>
      </c>
      <c r="AB177" s="165">
        <f t="shared" si="45"/>
        <v>0</v>
      </c>
      <c r="AC177" s="165">
        <f t="shared" si="46"/>
        <v>0</v>
      </c>
      <c r="AD177" s="197">
        <f t="shared" si="47"/>
        <v>0</v>
      </c>
    </row>
    <row r="178" spans="4:30" ht="14.1" customHeight="1">
      <c r="D178" s="195">
        <v>19</v>
      </c>
      <c r="E178" s="165">
        <f t="shared" si="36"/>
        <v>0</v>
      </c>
      <c r="F178" s="165">
        <f t="shared" si="37"/>
        <v>0</v>
      </c>
      <c r="G178" s="165">
        <f t="shared" si="38"/>
        <v>0</v>
      </c>
      <c r="H178" s="165">
        <f t="shared" si="39"/>
        <v>0</v>
      </c>
      <c r="I178" s="165">
        <f t="shared" si="40"/>
        <v>0</v>
      </c>
      <c r="J178" s="197">
        <f t="shared" si="41"/>
        <v>0</v>
      </c>
      <c r="X178" s="195">
        <v>19</v>
      </c>
      <c r="Y178" s="165">
        <f t="shared" si="42"/>
        <v>0</v>
      </c>
      <c r="Z178" s="165">
        <f t="shared" si="43"/>
        <v>0</v>
      </c>
      <c r="AA178" s="165">
        <f t="shared" si="44"/>
        <v>0</v>
      </c>
      <c r="AB178" s="165">
        <f t="shared" si="45"/>
        <v>0</v>
      </c>
      <c r="AC178" s="165">
        <f t="shared" si="46"/>
        <v>0</v>
      </c>
      <c r="AD178" s="197">
        <f t="shared" si="47"/>
        <v>0</v>
      </c>
    </row>
    <row r="179" spans="4:30" ht="14.1" customHeight="1">
      <c r="D179" s="195">
        <v>20</v>
      </c>
      <c r="E179" s="165">
        <f t="shared" si="36"/>
        <v>0</v>
      </c>
      <c r="F179" s="165">
        <f t="shared" si="37"/>
        <v>0</v>
      </c>
      <c r="G179" s="165">
        <f t="shared" si="38"/>
        <v>0</v>
      </c>
      <c r="H179" s="165">
        <f t="shared" si="39"/>
        <v>0</v>
      </c>
      <c r="I179" s="165">
        <f t="shared" si="40"/>
        <v>0</v>
      </c>
      <c r="J179" s="197">
        <f t="shared" si="41"/>
        <v>0</v>
      </c>
      <c r="X179" s="195">
        <v>20</v>
      </c>
      <c r="Y179" s="165">
        <f t="shared" si="42"/>
        <v>0</v>
      </c>
      <c r="Z179" s="165">
        <f t="shared" si="43"/>
        <v>0</v>
      </c>
      <c r="AA179" s="165">
        <f t="shared" si="44"/>
        <v>0</v>
      </c>
      <c r="AB179" s="165">
        <f t="shared" si="45"/>
        <v>0</v>
      </c>
      <c r="AC179" s="165">
        <f t="shared" si="46"/>
        <v>0</v>
      </c>
      <c r="AD179" s="197">
        <f t="shared" si="47"/>
        <v>0</v>
      </c>
    </row>
    <row r="180" spans="4:30" ht="14.1" customHeight="1">
      <c r="D180" s="195">
        <v>21</v>
      </c>
      <c r="E180" s="165">
        <f t="shared" si="36"/>
        <v>0</v>
      </c>
      <c r="F180" s="165">
        <f t="shared" si="37"/>
        <v>0</v>
      </c>
      <c r="G180" s="165">
        <f t="shared" si="38"/>
        <v>0</v>
      </c>
      <c r="H180" s="165">
        <f t="shared" si="39"/>
        <v>0</v>
      </c>
      <c r="I180" s="165">
        <f t="shared" si="40"/>
        <v>0</v>
      </c>
      <c r="J180" s="197">
        <f t="shared" si="41"/>
        <v>0</v>
      </c>
      <c r="X180" s="195">
        <v>21</v>
      </c>
      <c r="Y180" s="165">
        <f t="shared" si="42"/>
        <v>0</v>
      </c>
      <c r="Z180" s="165">
        <f t="shared" si="43"/>
        <v>0</v>
      </c>
      <c r="AA180" s="165">
        <f t="shared" si="44"/>
        <v>0</v>
      </c>
      <c r="AB180" s="165">
        <f t="shared" si="45"/>
        <v>0</v>
      </c>
      <c r="AC180" s="165">
        <f t="shared" si="46"/>
        <v>0</v>
      </c>
      <c r="AD180" s="197">
        <f t="shared" si="47"/>
        <v>0</v>
      </c>
    </row>
    <row r="181" spans="4:30" ht="14.1" customHeight="1">
      <c r="D181" s="195">
        <v>22</v>
      </c>
      <c r="E181" s="165">
        <f t="shared" si="36"/>
        <v>0</v>
      </c>
      <c r="F181" s="165">
        <f t="shared" si="37"/>
        <v>0</v>
      </c>
      <c r="G181" s="165">
        <f t="shared" si="38"/>
        <v>0</v>
      </c>
      <c r="H181" s="165">
        <f t="shared" si="39"/>
        <v>0</v>
      </c>
      <c r="I181" s="165">
        <f t="shared" si="40"/>
        <v>0</v>
      </c>
      <c r="J181" s="197">
        <f t="shared" si="41"/>
        <v>0</v>
      </c>
      <c r="X181" s="195">
        <v>22</v>
      </c>
      <c r="Y181" s="165">
        <f t="shared" si="42"/>
        <v>0</v>
      </c>
      <c r="Z181" s="165">
        <f t="shared" si="43"/>
        <v>0</v>
      </c>
      <c r="AA181" s="165">
        <f t="shared" si="44"/>
        <v>0</v>
      </c>
      <c r="AB181" s="165">
        <f t="shared" si="45"/>
        <v>0</v>
      </c>
      <c r="AC181" s="165">
        <f t="shared" si="46"/>
        <v>0</v>
      </c>
      <c r="AD181" s="197">
        <f t="shared" si="47"/>
        <v>0</v>
      </c>
    </row>
    <row r="182" spans="4:30" ht="14.1" customHeight="1">
      <c r="D182" s="195">
        <v>23</v>
      </c>
      <c r="E182" s="165">
        <f t="shared" si="36"/>
        <v>0</v>
      </c>
      <c r="F182" s="165">
        <f t="shared" si="37"/>
        <v>0</v>
      </c>
      <c r="G182" s="165">
        <f t="shared" si="38"/>
        <v>0</v>
      </c>
      <c r="H182" s="165">
        <f t="shared" si="39"/>
        <v>0</v>
      </c>
      <c r="I182" s="165">
        <f t="shared" si="40"/>
        <v>0</v>
      </c>
      <c r="J182" s="197">
        <f t="shared" si="41"/>
        <v>0</v>
      </c>
      <c r="X182" s="195">
        <v>23</v>
      </c>
      <c r="Y182" s="165">
        <f t="shared" si="42"/>
        <v>0</v>
      </c>
      <c r="Z182" s="165">
        <f t="shared" si="43"/>
        <v>0</v>
      </c>
      <c r="AA182" s="165">
        <f t="shared" si="44"/>
        <v>0</v>
      </c>
      <c r="AB182" s="165">
        <f t="shared" si="45"/>
        <v>0</v>
      </c>
      <c r="AC182" s="165">
        <f t="shared" si="46"/>
        <v>0</v>
      </c>
      <c r="AD182" s="197">
        <f t="shared" si="47"/>
        <v>0</v>
      </c>
    </row>
    <row r="183" spans="4:30" ht="14.1" customHeight="1">
      <c r="D183" s="195">
        <v>24</v>
      </c>
      <c r="E183" s="165">
        <f t="shared" si="36"/>
        <v>0</v>
      </c>
      <c r="F183" s="165">
        <f t="shared" si="37"/>
        <v>0</v>
      </c>
      <c r="G183" s="165">
        <f t="shared" si="38"/>
        <v>0</v>
      </c>
      <c r="H183" s="165">
        <f t="shared" si="39"/>
        <v>0</v>
      </c>
      <c r="I183" s="165">
        <f t="shared" si="40"/>
        <v>0</v>
      </c>
      <c r="J183" s="197">
        <f t="shared" si="41"/>
        <v>0</v>
      </c>
      <c r="X183" s="195">
        <v>24</v>
      </c>
      <c r="Y183" s="165">
        <f t="shared" si="42"/>
        <v>0</v>
      </c>
      <c r="Z183" s="165">
        <f t="shared" si="43"/>
        <v>0</v>
      </c>
      <c r="AA183" s="165">
        <f t="shared" si="44"/>
        <v>0</v>
      </c>
      <c r="AB183" s="165">
        <f t="shared" si="45"/>
        <v>0</v>
      </c>
      <c r="AC183" s="165">
        <f t="shared" si="46"/>
        <v>0</v>
      </c>
      <c r="AD183" s="197">
        <f t="shared" si="47"/>
        <v>0</v>
      </c>
    </row>
    <row r="184" spans="4:30" ht="14.1" customHeight="1">
      <c r="D184" s="195">
        <v>25</v>
      </c>
      <c r="E184" s="165">
        <f t="shared" si="36"/>
        <v>0</v>
      </c>
      <c r="F184" s="165">
        <f t="shared" si="37"/>
        <v>0</v>
      </c>
      <c r="G184" s="165">
        <f t="shared" si="38"/>
        <v>0</v>
      </c>
      <c r="H184" s="165">
        <f t="shared" si="39"/>
        <v>0</v>
      </c>
      <c r="I184" s="165">
        <f t="shared" si="40"/>
        <v>0</v>
      </c>
      <c r="J184" s="197">
        <f t="shared" si="41"/>
        <v>0</v>
      </c>
      <c r="X184" s="195">
        <v>25</v>
      </c>
      <c r="Y184" s="165">
        <f t="shared" si="42"/>
        <v>0</v>
      </c>
      <c r="Z184" s="165">
        <f t="shared" si="43"/>
        <v>0</v>
      </c>
      <c r="AA184" s="165">
        <f t="shared" si="44"/>
        <v>0</v>
      </c>
      <c r="AB184" s="165">
        <f t="shared" si="45"/>
        <v>0</v>
      </c>
      <c r="AC184" s="165">
        <f t="shared" si="46"/>
        <v>0</v>
      </c>
      <c r="AD184" s="197">
        <f t="shared" si="47"/>
        <v>0</v>
      </c>
    </row>
    <row r="185" spans="4:30" ht="14.1" customHeight="1">
      <c r="D185" s="195">
        <v>26</v>
      </c>
      <c r="E185" s="165">
        <f t="shared" si="36"/>
        <v>0</v>
      </c>
      <c r="F185" s="165">
        <f t="shared" si="37"/>
        <v>0</v>
      </c>
      <c r="G185" s="165">
        <f t="shared" si="38"/>
        <v>0</v>
      </c>
      <c r="H185" s="165">
        <f t="shared" si="39"/>
        <v>0</v>
      </c>
      <c r="I185" s="165">
        <f t="shared" si="40"/>
        <v>0</v>
      </c>
      <c r="J185" s="197">
        <f t="shared" si="41"/>
        <v>0</v>
      </c>
      <c r="X185" s="195">
        <v>26</v>
      </c>
      <c r="Y185" s="165">
        <f t="shared" si="42"/>
        <v>0</v>
      </c>
      <c r="Z185" s="165">
        <f t="shared" si="43"/>
        <v>0</v>
      </c>
      <c r="AA185" s="165">
        <f t="shared" si="44"/>
        <v>0</v>
      </c>
      <c r="AB185" s="165">
        <f t="shared" si="45"/>
        <v>0</v>
      </c>
      <c r="AC185" s="165">
        <f t="shared" si="46"/>
        <v>0</v>
      </c>
      <c r="AD185" s="197">
        <f t="shared" si="47"/>
        <v>0</v>
      </c>
    </row>
    <row r="186" spans="4:30" ht="14.1" customHeight="1">
      <c r="D186" s="195">
        <v>27</v>
      </c>
      <c r="E186" s="165">
        <f t="shared" si="36"/>
        <v>0</v>
      </c>
      <c r="F186" s="165">
        <f t="shared" si="37"/>
        <v>0</v>
      </c>
      <c r="G186" s="165">
        <f t="shared" si="38"/>
        <v>0</v>
      </c>
      <c r="H186" s="165">
        <f t="shared" si="39"/>
        <v>0</v>
      </c>
      <c r="I186" s="165">
        <f t="shared" si="40"/>
        <v>0</v>
      </c>
      <c r="J186" s="197">
        <f t="shared" si="41"/>
        <v>0</v>
      </c>
      <c r="X186" s="195">
        <v>27</v>
      </c>
      <c r="Y186" s="165">
        <f t="shared" si="42"/>
        <v>0</v>
      </c>
      <c r="Z186" s="165">
        <f t="shared" si="43"/>
        <v>0</v>
      </c>
      <c r="AA186" s="165">
        <f t="shared" si="44"/>
        <v>0</v>
      </c>
      <c r="AB186" s="165">
        <f t="shared" si="45"/>
        <v>0</v>
      </c>
      <c r="AC186" s="165">
        <f t="shared" si="46"/>
        <v>0</v>
      </c>
      <c r="AD186" s="197">
        <f t="shared" si="47"/>
        <v>0</v>
      </c>
    </row>
    <row r="187" spans="4:30" ht="14.1" customHeight="1">
      <c r="D187" s="195">
        <v>28</v>
      </c>
      <c r="E187" s="165">
        <f t="shared" si="36"/>
        <v>0</v>
      </c>
      <c r="F187" s="165">
        <f t="shared" si="37"/>
        <v>0</v>
      </c>
      <c r="G187" s="165">
        <f t="shared" si="38"/>
        <v>0</v>
      </c>
      <c r="H187" s="165">
        <f t="shared" si="39"/>
        <v>0</v>
      </c>
      <c r="I187" s="165">
        <f t="shared" si="40"/>
        <v>0</v>
      </c>
      <c r="J187" s="197">
        <f t="shared" si="41"/>
        <v>0</v>
      </c>
      <c r="X187" s="195">
        <v>28</v>
      </c>
      <c r="Y187" s="165">
        <f t="shared" si="42"/>
        <v>0</v>
      </c>
      <c r="Z187" s="165">
        <f t="shared" si="43"/>
        <v>0</v>
      </c>
      <c r="AA187" s="165">
        <f t="shared" si="44"/>
        <v>0</v>
      </c>
      <c r="AB187" s="165">
        <f t="shared" si="45"/>
        <v>0</v>
      </c>
      <c r="AC187" s="165">
        <f t="shared" si="46"/>
        <v>0</v>
      </c>
      <c r="AD187" s="197">
        <f t="shared" si="47"/>
        <v>0</v>
      </c>
    </row>
    <row r="188" spans="4:30" ht="14.1" customHeight="1">
      <c r="D188" s="195">
        <v>29</v>
      </c>
      <c r="E188" s="165">
        <f t="shared" si="36"/>
        <v>0</v>
      </c>
      <c r="F188" s="165">
        <f t="shared" si="37"/>
        <v>0</v>
      </c>
      <c r="G188" s="165">
        <f t="shared" si="38"/>
        <v>0</v>
      </c>
      <c r="H188" s="165">
        <f t="shared" si="39"/>
        <v>0</v>
      </c>
      <c r="I188" s="165">
        <f t="shared" si="40"/>
        <v>0</v>
      </c>
      <c r="J188" s="197">
        <f t="shared" si="41"/>
        <v>0</v>
      </c>
      <c r="X188" s="195">
        <v>29</v>
      </c>
      <c r="Y188" s="165">
        <f t="shared" si="42"/>
        <v>0</v>
      </c>
      <c r="Z188" s="165">
        <f t="shared" si="43"/>
        <v>0</v>
      </c>
      <c r="AA188" s="165">
        <f t="shared" si="44"/>
        <v>0</v>
      </c>
      <c r="AB188" s="165">
        <f t="shared" si="45"/>
        <v>0</v>
      </c>
      <c r="AC188" s="165">
        <f t="shared" si="46"/>
        <v>0</v>
      </c>
      <c r="AD188" s="197">
        <f t="shared" si="47"/>
        <v>0</v>
      </c>
    </row>
    <row r="189" spans="4:30" ht="14.1" customHeight="1">
      <c r="D189" s="195">
        <v>30</v>
      </c>
      <c r="E189" s="165">
        <f t="shared" si="36"/>
        <v>0</v>
      </c>
      <c r="F189" s="165">
        <f t="shared" si="37"/>
        <v>0</v>
      </c>
      <c r="G189" s="165">
        <f t="shared" si="38"/>
        <v>0</v>
      </c>
      <c r="H189" s="165">
        <f t="shared" si="39"/>
        <v>0</v>
      </c>
      <c r="I189" s="165">
        <f t="shared" si="40"/>
        <v>0</v>
      </c>
      <c r="J189" s="197">
        <f t="shared" si="41"/>
        <v>0</v>
      </c>
      <c r="X189" s="195">
        <v>30</v>
      </c>
      <c r="Y189" s="165">
        <f t="shared" si="42"/>
        <v>0</v>
      </c>
      <c r="Z189" s="165">
        <f t="shared" si="43"/>
        <v>0</v>
      </c>
      <c r="AA189" s="165">
        <f t="shared" si="44"/>
        <v>0</v>
      </c>
      <c r="AB189" s="165">
        <f t="shared" si="45"/>
        <v>0</v>
      </c>
      <c r="AC189" s="165">
        <f t="shared" si="46"/>
        <v>0</v>
      </c>
      <c r="AD189" s="197">
        <f t="shared" si="47"/>
        <v>0</v>
      </c>
    </row>
    <row r="190" spans="4:30" ht="14.1" customHeight="1">
      <c r="D190" s="195">
        <v>31</v>
      </c>
      <c r="E190" s="165">
        <f t="shared" si="36"/>
        <v>0</v>
      </c>
      <c r="F190" s="165">
        <f t="shared" si="37"/>
        <v>0</v>
      </c>
      <c r="G190" s="165">
        <f t="shared" si="38"/>
        <v>0</v>
      </c>
      <c r="H190" s="165">
        <f t="shared" si="39"/>
        <v>0</v>
      </c>
      <c r="I190" s="165">
        <f t="shared" si="40"/>
        <v>0</v>
      </c>
      <c r="J190" s="197">
        <f t="shared" si="41"/>
        <v>0</v>
      </c>
      <c r="X190" s="195">
        <v>31</v>
      </c>
      <c r="Y190" s="165">
        <f t="shared" si="42"/>
        <v>0</v>
      </c>
      <c r="Z190" s="165">
        <f t="shared" si="43"/>
        <v>0</v>
      </c>
      <c r="AA190" s="165">
        <f t="shared" si="44"/>
        <v>0</v>
      </c>
      <c r="AB190" s="165">
        <f t="shared" si="45"/>
        <v>0</v>
      </c>
      <c r="AC190" s="165">
        <f t="shared" si="46"/>
        <v>0</v>
      </c>
      <c r="AD190" s="197">
        <f t="shared" si="47"/>
        <v>0</v>
      </c>
    </row>
    <row r="191" spans="4:30" ht="14.1" customHeight="1">
      <c r="D191" s="195">
        <v>32</v>
      </c>
      <c r="E191" s="165">
        <f t="shared" si="36"/>
        <v>0</v>
      </c>
      <c r="F191" s="165">
        <f t="shared" si="37"/>
        <v>0</v>
      </c>
      <c r="G191" s="165">
        <f t="shared" si="38"/>
        <v>0</v>
      </c>
      <c r="H191" s="165">
        <f t="shared" si="39"/>
        <v>0</v>
      </c>
      <c r="I191" s="165">
        <f t="shared" si="40"/>
        <v>0</v>
      </c>
      <c r="J191" s="197">
        <f t="shared" si="41"/>
        <v>0</v>
      </c>
      <c r="X191" s="195">
        <v>32</v>
      </c>
      <c r="Y191" s="165">
        <f t="shared" si="42"/>
        <v>0</v>
      </c>
      <c r="Z191" s="165">
        <f t="shared" si="43"/>
        <v>0</v>
      </c>
      <c r="AA191" s="165">
        <f t="shared" si="44"/>
        <v>0</v>
      </c>
      <c r="AB191" s="165">
        <f t="shared" si="45"/>
        <v>0</v>
      </c>
      <c r="AC191" s="165">
        <f t="shared" si="46"/>
        <v>0</v>
      </c>
      <c r="AD191" s="197">
        <f t="shared" si="47"/>
        <v>0</v>
      </c>
    </row>
    <row r="192" spans="4:30" ht="14.1" customHeight="1">
      <c r="D192" s="195">
        <v>33</v>
      </c>
      <c r="E192" s="165">
        <f t="shared" si="36"/>
        <v>0</v>
      </c>
      <c r="F192" s="165">
        <f t="shared" si="37"/>
        <v>0</v>
      </c>
      <c r="G192" s="165">
        <f t="shared" si="38"/>
        <v>0</v>
      </c>
      <c r="H192" s="165">
        <f t="shared" si="39"/>
        <v>0</v>
      </c>
      <c r="I192" s="165">
        <f t="shared" si="40"/>
        <v>0</v>
      </c>
      <c r="J192" s="197">
        <f t="shared" si="41"/>
        <v>0</v>
      </c>
      <c r="X192" s="195">
        <v>33</v>
      </c>
      <c r="Y192" s="165">
        <f t="shared" si="42"/>
        <v>0</v>
      </c>
      <c r="Z192" s="165">
        <f t="shared" si="43"/>
        <v>0</v>
      </c>
      <c r="AA192" s="165">
        <f t="shared" si="44"/>
        <v>0</v>
      </c>
      <c r="AB192" s="165">
        <f t="shared" si="45"/>
        <v>0</v>
      </c>
      <c r="AC192" s="165">
        <f t="shared" si="46"/>
        <v>0</v>
      </c>
      <c r="AD192" s="197">
        <f t="shared" si="47"/>
        <v>0</v>
      </c>
    </row>
    <row r="193" spans="4:30" ht="14.1" customHeight="1">
      <c r="D193" s="195">
        <v>34</v>
      </c>
      <c r="E193" s="165">
        <f t="shared" si="36"/>
        <v>0</v>
      </c>
      <c r="F193" s="165">
        <f t="shared" si="37"/>
        <v>0</v>
      </c>
      <c r="G193" s="165">
        <f t="shared" si="38"/>
        <v>0</v>
      </c>
      <c r="H193" s="165">
        <f t="shared" si="39"/>
        <v>0</v>
      </c>
      <c r="I193" s="165">
        <f t="shared" si="40"/>
        <v>0</v>
      </c>
      <c r="J193" s="197">
        <f t="shared" si="41"/>
        <v>0</v>
      </c>
      <c r="X193" s="195">
        <v>34</v>
      </c>
      <c r="Y193" s="165">
        <f t="shared" si="42"/>
        <v>0</v>
      </c>
      <c r="Z193" s="165">
        <f t="shared" si="43"/>
        <v>0</v>
      </c>
      <c r="AA193" s="165">
        <f t="shared" si="44"/>
        <v>0</v>
      </c>
      <c r="AB193" s="165">
        <f t="shared" si="45"/>
        <v>0</v>
      </c>
      <c r="AC193" s="165">
        <f t="shared" si="46"/>
        <v>0</v>
      </c>
      <c r="AD193" s="197">
        <f t="shared" si="47"/>
        <v>0</v>
      </c>
    </row>
    <row r="194" spans="4:30" ht="14.1" customHeight="1">
      <c r="D194" s="195">
        <v>35</v>
      </c>
      <c r="E194" s="165">
        <f t="shared" si="36"/>
        <v>0</v>
      </c>
      <c r="F194" s="165">
        <f t="shared" si="37"/>
        <v>0</v>
      </c>
      <c r="G194" s="165">
        <f t="shared" si="38"/>
        <v>0</v>
      </c>
      <c r="H194" s="165">
        <f t="shared" si="39"/>
        <v>0</v>
      </c>
      <c r="I194" s="165">
        <f t="shared" si="40"/>
        <v>0</v>
      </c>
      <c r="J194" s="197">
        <f t="shared" si="41"/>
        <v>0</v>
      </c>
      <c r="X194" s="195">
        <v>35</v>
      </c>
      <c r="Y194" s="165">
        <f t="shared" si="42"/>
        <v>0</v>
      </c>
      <c r="Z194" s="165">
        <f t="shared" si="43"/>
        <v>0</v>
      </c>
      <c r="AA194" s="165">
        <f t="shared" si="44"/>
        <v>0</v>
      </c>
      <c r="AB194" s="165">
        <f t="shared" si="45"/>
        <v>0</v>
      </c>
      <c r="AC194" s="165">
        <f t="shared" si="46"/>
        <v>0</v>
      </c>
      <c r="AD194" s="197">
        <f t="shared" si="47"/>
        <v>0</v>
      </c>
    </row>
    <row r="195" spans="4:30" ht="14.1" customHeight="1">
      <c r="D195" s="195">
        <v>36</v>
      </c>
      <c r="E195" s="165">
        <f t="shared" si="36"/>
        <v>0</v>
      </c>
      <c r="F195" s="165">
        <f t="shared" si="37"/>
        <v>0</v>
      </c>
      <c r="G195" s="165">
        <f t="shared" si="38"/>
        <v>0</v>
      </c>
      <c r="H195" s="165">
        <f t="shared" si="39"/>
        <v>0</v>
      </c>
      <c r="I195" s="165">
        <f t="shared" si="40"/>
        <v>0</v>
      </c>
      <c r="J195" s="197">
        <f t="shared" si="41"/>
        <v>0</v>
      </c>
      <c r="X195" s="195">
        <v>36</v>
      </c>
      <c r="Y195" s="165">
        <f t="shared" si="42"/>
        <v>0</v>
      </c>
      <c r="Z195" s="165">
        <f t="shared" si="43"/>
        <v>0</v>
      </c>
      <c r="AA195" s="165">
        <f t="shared" si="44"/>
        <v>0</v>
      </c>
      <c r="AB195" s="165">
        <f t="shared" si="45"/>
        <v>0</v>
      </c>
      <c r="AC195" s="165">
        <f t="shared" si="46"/>
        <v>0</v>
      </c>
      <c r="AD195" s="197">
        <f t="shared" si="47"/>
        <v>0</v>
      </c>
    </row>
    <row r="196" spans="4:30" ht="14.1" customHeight="1">
      <c r="D196" s="195">
        <v>37</v>
      </c>
      <c r="E196" s="165">
        <f t="shared" si="36"/>
        <v>0</v>
      </c>
      <c r="F196" s="165">
        <f t="shared" si="37"/>
        <v>0</v>
      </c>
      <c r="G196" s="165">
        <f t="shared" si="38"/>
        <v>0</v>
      </c>
      <c r="H196" s="165">
        <f t="shared" si="39"/>
        <v>0</v>
      </c>
      <c r="I196" s="165">
        <f t="shared" si="40"/>
        <v>0</v>
      </c>
      <c r="J196" s="197">
        <f t="shared" si="41"/>
        <v>0</v>
      </c>
      <c r="X196" s="195">
        <v>37</v>
      </c>
      <c r="Y196" s="165">
        <f t="shared" si="42"/>
        <v>0</v>
      </c>
      <c r="Z196" s="165">
        <f t="shared" si="43"/>
        <v>0</v>
      </c>
      <c r="AA196" s="165">
        <f t="shared" si="44"/>
        <v>0</v>
      </c>
      <c r="AB196" s="165">
        <f t="shared" si="45"/>
        <v>0</v>
      </c>
      <c r="AC196" s="165">
        <f t="shared" si="46"/>
        <v>0</v>
      </c>
      <c r="AD196" s="197">
        <f t="shared" si="47"/>
        <v>0</v>
      </c>
    </row>
    <row r="197" spans="4:30" ht="14.1" customHeight="1">
      <c r="D197" s="195">
        <v>38</v>
      </c>
      <c r="E197" s="165">
        <f t="shared" si="36"/>
        <v>0</v>
      </c>
      <c r="F197" s="165">
        <f t="shared" si="37"/>
        <v>0</v>
      </c>
      <c r="G197" s="165">
        <f t="shared" si="38"/>
        <v>0</v>
      </c>
      <c r="H197" s="165">
        <f t="shared" si="39"/>
        <v>0</v>
      </c>
      <c r="I197" s="165">
        <f t="shared" si="40"/>
        <v>0</v>
      </c>
      <c r="J197" s="197">
        <f t="shared" si="41"/>
        <v>0</v>
      </c>
      <c r="X197" s="195">
        <v>38</v>
      </c>
      <c r="Y197" s="165">
        <f t="shared" si="42"/>
        <v>0</v>
      </c>
      <c r="Z197" s="165">
        <f t="shared" si="43"/>
        <v>0</v>
      </c>
      <c r="AA197" s="165">
        <f t="shared" si="44"/>
        <v>0</v>
      </c>
      <c r="AB197" s="165">
        <f t="shared" si="45"/>
        <v>0</v>
      </c>
      <c r="AC197" s="165">
        <f t="shared" si="46"/>
        <v>0</v>
      </c>
      <c r="AD197" s="197">
        <f t="shared" si="47"/>
        <v>0</v>
      </c>
    </row>
    <row r="198" spans="4:30" ht="14.1" customHeight="1">
      <c r="D198" s="195">
        <v>39</v>
      </c>
      <c r="E198" s="165">
        <f t="shared" si="36"/>
        <v>0</v>
      </c>
      <c r="F198" s="165">
        <f t="shared" si="37"/>
        <v>0</v>
      </c>
      <c r="G198" s="165">
        <f t="shared" si="38"/>
        <v>0</v>
      </c>
      <c r="H198" s="165">
        <f t="shared" si="39"/>
        <v>0</v>
      </c>
      <c r="I198" s="165">
        <f t="shared" si="40"/>
        <v>0</v>
      </c>
      <c r="J198" s="197">
        <f t="shared" si="41"/>
        <v>0</v>
      </c>
      <c r="X198" s="195">
        <v>39</v>
      </c>
      <c r="Y198" s="165">
        <f t="shared" si="42"/>
        <v>0</v>
      </c>
      <c r="Z198" s="165">
        <f t="shared" si="43"/>
        <v>0</v>
      </c>
      <c r="AA198" s="165">
        <f t="shared" si="44"/>
        <v>0</v>
      </c>
      <c r="AB198" s="165">
        <f t="shared" si="45"/>
        <v>0</v>
      </c>
      <c r="AC198" s="165">
        <f t="shared" si="46"/>
        <v>0</v>
      </c>
      <c r="AD198" s="197">
        <f t="shared" si="47"/>
        <v>0</v>
      </c>
    </row>
    <row r="199" spans="4:30" ht="14.1" customHeight="1" thickBot="1">
      <c r="D199" s="196">
        <v>40</v>
      </c>
      <c r="E199" s="198">
        <f t="shared" si="36"/>
        <v>0</v>
      </c>
      <c r="F199" s="198">
        <f t="shared" si="37"/>
        <v>0</v>
      </c>
      <c r="G199" s="198">
        <f t="shared" si="38"/>
        <v>0</v>
      </c>
      <c r="H199" s="198">
        <f t="shared" si="39"/>
        <v>0</v>
      </c>
      <c r="I199" s="198">
        <f t="shared" si="40"/>
        <v>0</v>
      </c>
      <c r="J199" s="199">
        <f t="shared" si="41"/>
        <v>0</v>
      </c>
      <c r="X199" s="196">
        <v>40</v>
      </c>
      <c r="Y199" s="198">
        <f t="shared" si="42"/>
        <v>0</v>
      </c>
      <c r="Z199" s="198">
        <f t="shared" si="43"/>
        <v>0</v>
      </c>
      <c r="AA199" s="198">
        <f t="shared" si="44"/>
        <v>0</v>
      </c>
      <c r="AB199" s="198">
        <f t="shared" si="45"/>
        <v>0</v>
      </c>
      <c r="AC199" s="198">
        <f t="shared" si="46"/>
        <v>0</v>
      </c>
      <c r="AD199" s="199">
        <f t="shared" si="47"/>
        <v>0</v>
      </c>
    </row>
    <row r="201" spans="4:30" ht="14.1" customHeight="1" thickBot="1">
      <c r="D201" s="2" t="s">
        <v>90</v>
      </c>
      <c r="X201" s="2" t="s">
        <v>90</v>
      </c>
    </row>
    <row r="202" spans="4:30" ht="14.1" customHeight="1">
      <c r="D202" s="2199"/>
      <c r="E202" s="2200" t="s">
        <v>56</v>
      </c>
      <c r="F202" s="2200"/>
      <c r="G202" s="2200" t="s">
        <v>83</v>
      </c>
      <c r="H202" s="2200"/>
      <c r="I202" s="2200" t="s">
        <v>78</v>
      </c>
      <c r="J202" s="2239"/>
      <c r="X202" s="2199"/>
      <c r="Y202" s="2200" t="s">
        <v>56</v>
      </c>
      <c r="Z202" s="2200"/>
      <c r="AA202" s="2200" t="s">
        <v>83</v>
      </c>
      <c r="AB202" s="2200"/>
      <c r="AC202" s="2200" t="s">
        <v>78</v>
      </c>
      <c r="AD202" s="2239"/>
    </row>
    <row r="203" spans="4:30" ht="14.1" customHeight="1">
      <c r="D203" s="2238"/>
      <c r="E203" s="21" t="s">
        <v>354</v>
      </c>
      <c r="F203" s="21" t="s">
        <v>355</v>
      </c>
      <c r="G203" s="21" t="s">
        <v>354</v>
      </c>
      <c r="H203" s="21" t="s">
        <v>355</v>
      </c>
      <c r="I203" s="21" t="s">
        <v>354</v>
      </c>
      <c r="J203" s="194" t="s">
        <v>355</v>
      </c>
      <c r="X203" s="2238"/>
      <c r="Y203" s="21" t="s">
        <v>354</v>
      </c>
      <c r="Z203" s="21" t="s">
        <v>355</v>
      </c>
      <c r="AA203" s="21" t="s">
        <v>354</v>
      </c>
      <c r="AB203" s="21" t="s">
        <v>355</v>
      </c>
      <c r="AC203" s="21" t="s">
        <v>354</v>
      </c>
      <c r="AD203" s="194" t="s">
        <v>355</v>
      </c>
    </row>
    <row r="204" spans="4:30" ht="14.1" customHeight="1">
      <c r="D204" s="195">
        <v>1</v>
      </c>
      <c r="E204" s="165">
        <f t="shared" ref="E204:E243" si="48">IF($H$22&lt;&gt;"As",0,IF($H$17&lt;&gt;"歩 道",0,SUMIF($H$23,D204,$H$21)))</f>
        <v>0</v>
      </c>
      <c r="F204" s="165">
        <f t="shared" ref="F204:F243" si="49">IF($H$22&lt;&gt;"As",0,IF($H$17&lt;&gt;"車 道",0,SUMIF($H$23,D204,$H$21)))</f>
        <v>0</v>
      </c>
      <c r="G204" s="165">
        <f t="shared" ref="G204:G243" si="50">IF($H$22&lt;&gt;"Co",0,IF($H$17&lt;&gt;"歩 道",0,SUMIF($H$23,D204,$H$21)))</f>
        <v>0</v>
      </c>
      <c r="H204" s="165">
        <f t="shared" ref="H204:H243" si="51">IF($H$22&lt;&gt;"Co",0,IF($H$17&lt;&gt;"車 道",0,SUMIF($H$23,D204,$H$21)))</f>
        <v>0</v>
      </c>
      <c r="I204" s="165">
        <f t="shared" ref="I204:I243" si="52">IF($H$17&lt;&gt;"歩 道",0,SUMIF($H$26,D204,$H$21))</f>
        <v>0</v>
      </c>
      <c r="J204" s="197">
        <f t="shared" ref="J204:J243" si="53">IF($H$17&lt;&gt;"車 道",0,SUMIF($H$26,D204,$H$21))</f>
        <v>0</v>
      </c>
      <c r="X204" s="195">
        <v>1</v>
      </c>
      <c r="Y204" s="165">
        <f t="shared" ref="Y204:Y243" si="54">IF($AB$22&lt;&gt;"As",0,IF($AB$17&lt;&gt;"歩 道",0,SUMIF($AB$23,X204,$AB$21)))</f>
        <v>0</v>
      </c>
      <c r="Z204" s="165">
        <f t="shared" ref="Z204:Z243" si="55">IF($AB$22&lt;&gt;"As",0,IF($AB$17&lt;&gt;"車 道",0,SUMIF($AB$23,X204,$AB$21)))</f>
        <v>0</v>
      </c>
      <c r="AA204" s="165">
        <f t="shared" ref="AA204:AA243" si="56">IF($AB$22&lt;&gt;"Co",0,IF($AB$17&lt;&gt;"歩 道",0,SUMIF($AB$23,X204,$AB$21)))</f>
        <v>0</v>
      </c>
      <c r="AB204" s="165">
        <f t="shared" ref="AB204:AB243" si="57">IF($AB$22&lt;&gt;"Co",0,IF($AB$17&lt;&gt;"車 道",0,SUMIF($AB$23,X204,$AB$21)))</f>
        <v>0</v>
      </c>
      <c r="AC204" s="165">
        <f t="shared" ref="AC204:AC243" si="58">IF($AB$17&lt;&gt;"歩 道",0,SUMIF($AB$26,X204,$AB$21))</f>
        <v>0</v>
      </c>
      <c r="AD204" s="197">
        <f t="shared" ref="AD204:AD243" si="59">IF($AB$17&lt;&gt;"車 道",0,SUMIF($AB$26,X204,$AB$21))</f>
        <v>0</v>
      </c>
    </row>
    <row r="205" spans="4:30" ht="14.1" customHeight="1">
      <c r="D205" s="195">
        <v>2</v>
      </c>
      <c r="E205" s="165">
        <f t="shared" si="48"/>
        <v>0</v>
      </c>
      <c r="F205" s="165">
        <f t="shared" si="49"/>
        <v>0</v>
      </c>
      <c r="G205" s="165">
        <f t="shared" si="50"/>
        <v>0</v>
      </c>
      <c r="H205" s="165">
        <f t="shared" si="51"/>
        <v>0</v>
      </c>
      <c r="I205" s="165">
        <f t="shared" si="52"/>
        <v>0</v>
      </c>
      <c r="J205" s="197">
        <f t="shared" si="53"/>
        <v>0</v>
      </c>
      <c r="X205" s="195">
        <v>2</v>
      </c>
      <c r="Y205" s="165">
        <f t="shared" si="54"/>
        <v>0</v>
      </c>
      <c r="Z205" s="165">
        <f t="shared" si="55"/>
        <v>0</v>
      </c>
      <c r="AA205" s="165">
        <f t="shared" si="56"/>
        <v>0</v>
      </c>
      <c r="AB205" s="165">
        <f t="shared" si="57"/>
        <v>0</v>
      </c>
      <c r="AC205" s="165">
        <f t="shared" si="58"/>
        <v>0</v>
      </c>
      <c r="AD205" s="197">
        <f t="shared" si="59"/>
        <v>0</v>
      </c>
    </row>
    <row r="206" spans="4:30" ht="14.1" customHeight="1">
      <c r="D206" s="195">
        <v>3</v>
      </c>
      <c r="E206" s="165">
        <f t="shared" si="48"/>
        <v>0</v>
      </c>
      <c r="F206" s="165">
        <f t="shared" si="49"/>
        <v>0</v>
      </c>
      <c r="G206" s="165">
        <f t="shared" si="50"/>
        <v>0</v>
      </c>
      <c r="H206" s="165">
        <f t="shared" si="51"/>
        <v>0</v>
      </c>
      <c r="I206" s="165">
        <f t="shared" si="52"/>
        <v>0</v>
      </c>
      <c r="J206" s="197">
        <f t="shared" si="53"/>
        <v>0</v>
      </c>
      <c r="X206" s="195">
        <v>3</v>
      </c>
      <c r="Y206" s="165">
        <f t="shared" si="54"/>
        <v>0</v>
      </c>
      <c r="Z206" s="165">
        <f t="shared" si="55"/>
        <v>0</v>
      </c>
      <c r="AA206" s="165">
        <f t="shared" si="56"/>
        <v>0</v>
      </c>
      <c r="AB206" s="165">
        <f t="shared" si="57"/>
        <v>0</v>
      </c>
      <c r="AC206" s="165">
        <f t="shared" si="58"/>
        <v>0</v>
      </c>
      <c r="AD206" s="197">
        <f t="shared" si="59"/>
        <v>0</v>
      </c>
    </row>
    <row r="207" spans="4:30" ht="14.1" customHeight="1">
      <c r="D207" s="195">
        <v>4</v>
      </c>
      <c r="E207" s="165">
        <f t="shared" si="48"/>
        <v>0</v>
      </c>
      <c r="F207" s="165">
        <f t="shared" si="49"/>
        <v>0</v>
      </c>
      <c r="G207" s="165">
        <f t="shared" si="50"/>
        <v>0</v>
      </c>
      <c r="H207" s="165">
        <f t="shared" si="51"/>
        <v>0</v>
      </c>
      <c r="I207" s="165">
        <f t="shared" si="52"/>
        <v>0</v>
      </c>
      <c r="J207" s="197">
        <f t="shared" si="53"/>
        <v>0</v>
      </c>
      <c r="X207" s="195">
        <v>4</v>
      </c>
      <c r="Y207" s="165">
        <f t="shared" si="54"/>
        <v>0</v>
      </c>
      <c r="Z207" s="165">
        <f t="shared" si="55"/>
        <v>0</v>
      </c>
      <c r="AA207" s="165">
        <f t="shared" si="56"/>
        <v>0</v>
      </c>
      <c r="AB207" s="165">
        <f t="shared" si="57"/>
        <v>0</v>
      </c>
      <c r="AC207" s="165">
        <f t="shared" si="58"/>
        <v>0</v>
      </c>
      <c r="AD207" s="197">
        <f t="shared" si="59"/>
        <v>0</v>
      </c>
    </row>
    <row r="208" spans="4:30" ht="14.1" customHeight="1">
      <c r="D208" s="195">
        <v>5</v>
      </c>
      <c r="E208" s="165">
        <f t="shared" si="48"/>
        <v>0</v>
      </c>
      <c r="F208" s="165">
        <f t="shared" si="49"/>
        <v>0</v>
      </c>
      <c r="G208" s="165">
        <f t="shared" si="50"/>
        <v>0</v>
      </c>
      <c r="H208" s="165">
        <f t="shared" si="51"/>
        <v>0</v>
      </c>
      <c r="I208" s="165">
        <f t="shared" si="52"/>
        <v>0</v>
      </c>
      <c r="J208" s="197">
        <f t="shared" si="53"/>
        <v>0</v>
      </c>
      <c r="X208" s="195">
        <v>5</v>
      </c>
      <c r="Y208" s="165">
        <f t="shared" si="54"/>
        <v>0</v>
      </c>
      <c r="Z208" s="165">
        <f t="shared" si="55"/>
        <v>0</v>
      </c>
      <c r="AA208" s="165">
        <f t="shared" si="56"/>
        <v>0</v>
      </c>
      <c r="AB208" s="165">
        <f t="shared" si="57"/>
        <v>0</v>
      </c>
      <c r="AC208" s="165">
        <f t="shared" si="58"/>
        <v>0</v>
      </c>
      <c r="AD208" s="197">
        <f t="shared" si="59"/>
        <v>0</v>
      </c>
    </row>
    <row r="209" spans="4:30" ht="14.1" customHeight="1">
      <c r="D209" s="195">
        <v>6</v>
      </c>
      <c r="E209" s="165">
        <f t="shared" si="48"/>
        <v>0</v>
      </c>
      <c r="F209" s="165">
        <f t="shared" si="49"/>
        <v>0</v>
      </c>
      <c r="G209" s="165">
        <f t="shared" si="50"/>
        <v>0</v>
      </c>
      <c r="H209" s="165">
        <f t="shared" si="51"/>
        <v>0</v>
      </c>
      <c r="I209" s="165">
        <f t="shared" si="52"/>
        <v>0</v>
      </c>
      <c r="J209" s="197">
        <f t="shared" si="53"/>
        <v>0</v>
      </c>
      <c r="X209" s="195">
        <v>6</v>
      </c>
      <c r="Y209" s="165">
        <f t="shared" si="54"/>
        <v>0</v>
      </c>
      <c r="Z209" s="165">
        <f t="shared" si="55"/>
        <v>0</v>
      </c>
      <c r="AA209" s="165">
        <f t="shared" si="56"/>
        <v>0</v>
      </c>
      <c r="AB209" s="165">
        <f t="shared" si="57"/>
        <v>0</v>
      </c>
      <c r="AC209" s="165">
        <f t="shared" si="58"/>
        <v>0</v>
      </c>
      <c r="AD209" s="197">
        <f t="shared" si="59"/>
        <v>0</v>
      </c>
    </row>
    <row r="210" spans="4:30" ht="14.1" customHeight="1">
      <c r="D210" s="195">
        <v>7</v>
      </c>
      <c r="E210" s="165">
        <f t="shared" si="48"/>
        <v>0</v>
      </c>
      <c r="F210" s="165">
        <f t="shared" si="49"/>
        <v>0</v>
      </c>
      <c r="G210" s="165">
        <f t="shared" si="50"/>
        <v>0</v>
      </c>
      <c r="H210" s="165">
        <f t="shared" si="51"/>
        <v>0</v>
      </c>
      <c r="I210" s="165">
        <f t="shared" si="52"/>
        <v>0</v>
      </c>
      <c r="J210" s="197">
        <f t="shared" si="53"/>
        <v>0</v>
      </c>
      <c r="X210" s="195">
        <v>7</v>
      </c>
      <c r="Y210" s="165">
        <f t="shared" si="54"/>
        <v>0</v>
      </c>
      <c r="Z210" s="165">
        <f t="shared" si="55"/>
        <v>0</v>
      </c>
      <c r="AA210" s="165">
        <f t="shared" si="56"/>
        <v>0</v>
      </c>
      <c r="AB210" s="165">
        <f t="shared" si="57"/>
        <v>0</v>
      </c>
      <c r="AC210" s="165">
        <f t="shared" si="58"/>
        <v>0</v>
      </c>
      <c r="AD210" s="197">
        <f t="shared" si="59"/>
        <v>0</v>
      </c>
    </row>
    <row r="211" spans="4:30" ht="14.1" customHeight="1">
      <c r="D211" s="195">
        <v>8</v>
      </c>
      <c r="E211" s="165">
        <f t="shared" si="48"/>
        <v>0</v>
      </c>
      <c r="F211" s="165">
        <f t="shared" si="49"/>
        <v>0</v>
      </c>
      <c r="G211" s="165">
        <f t="shared" si="50"/>
        <v>0</v>
      </c>
      <c r="H211" s="165">
        <f t="shared" si="51"/>
        <v>0</v>
      </c>
      <c r="I211" s="165">
        <f t="shared" si="52"/>
        <v>0</v>
      </c>
      <c r="J211" s="197">
        <f t="shared" si="53"/>
        <v>0</v>
      </c>
      <c r="X211" s="195">
        <v>8</v>
      </c>
      <c r="Y211" s="165">
        <f t="shared" si="54"/>
        <v>0</v>
      </c>
      <c r="Z211" s="165">
        <f t="shared" si="55"/>
        <v>0</v>
      </c>
      <c r="AA211" s="165">
        <f t="shared" si="56"/>
        <v>0</v>
      </c>
      <c r="AB211" s="165">
        <f t="shared" si="57"/>
        <v>0</v>
      </c>
      <c r="AC211" s="165">
        <f t="shared" si="58"/>
        <v>0</v>
      </c>
      <c r="AD211" s="197">
        <f t="shared" si="59"/>
        <v>0</v>
      </c>
    </row>
    <row r="212" spans="4:30" ht="14.1" customHeight="1">
      <c r="D212" s="195">
        <v>9</v>
      </c>
      <c r="E212" s="165">
        <f t="shared" si="48"/>
        <v>0</v>
      </c>
      <c r="F212" s="165">
        <f t="shared" si="49"/>
        <v>0</v>
      </c>
      <c r="G212" s="165">
        <f t="shared" si="50"/>
        <v>0</v>
      </c>
      <c r="H212" s="165">
        <f t="shared" si="51"/>
        <v>0</v>
      </c>
      <c r="I212" s="165">
        <f t="shared" si="52"/>
        <v>0</v>
      </c>
      <c r="J212" s="197">
        <f t="shared" si="53"/>
        <v>0</v>
      </c>
      <c r="X212" s="195">
        <v>9</v>
      </c>
      <c r="Y212" s="165">
        <f t="shared" si="54"/>
        <v>0</v>
      </c>
      <c r="Z212" s="165">
        <f t="shared" si="55"/>
        <v>0</v>
      </c>
      <c r="AA212" s="165">
        <f t="shared" si="56"/>
        <v>0</v>
      </c>
      <c r="AB212" s="165">
        <f t="shared" si="57"/>
        <v>0</v>
      </c>
      <c r="AC212" s="165">
        <f t="shared" si="58"/>
        <v>0</v>
      </c>
      <c r="AD212" s="197">
        <f t="shared" si="59"/>
        <v>0</v>
      </c>
    </row>
    <row r="213" spans="4:30" ht="14.1" customHeight="1">
      <c r="D213" s="195">
        <v>10</v>
      </c>
      <c r="E213" s="165">
        <f t="shared" si="48"/>
        <v>0</v>
      </c>
      <c r="F213" s="165">
        <f t="shared" si="49"/>
        <v>0</v>
      </c>
      <c r="G213" s="165">
        <f t="shared" si="50"/>
        <v>0</v>
      </c>
      <c r="H213" s="165">
        <f t="shared" si="51"/>
        <v>0</v>
      </c>
      <c r="I213" s="165">
        <f t="shared" si="52"/>
        <v>0</v>
      </c>
      <c r="J213" s="197">
        <f t="shared" si="53"/>
        <v>0</v>
      </c>
      <c r="X213" s="195">
        <v>10</v>
      </c>
      <c r="Y213" s="165">
        <f t="shared" si="54"/>
        <v>0</v>
      </c>
      <c r="Z213" s="165">
        <f t="shared" si="55"/>
        <v>0</v>
      </c>
      <c r="AA213" s="165">
        <f t="shared" si="56"/>
        <v>0</v>
      </c>
      <c r="AB213" s="165">
        <f t="shared" si="57"/>
        <v>0</v>
      </c>
      <c r="AC213" s="165">
        <f t="shared" si="58"/>
        <v>0</v>
      </c>
      <c r="AD213" s="197">
        <f t="shared" si="59"/>
        <v>0</v>
      </c>
    </row>
    <row r="214" spans="4:30" ht="14.1" customHeight="1">
      <c r="D214" s="195">
        <v>11</v>
      </c>
      <c r="E214" s="165">
        <f t="shared" si="48"/>
        <v>0</v>
      </c>
      <c r="F214" s="165">
        <f t="shared" si="49"/>
        <v>0</v>
      </c>
      <c r="G214" s="165">
        <f t="shared" si="50"/>
        <v>0</v>
      </c>
      <c r="H214" s="165">
        <f t="shared" si="51"/>
        <v>0</v>
      </c>
      <c r="I214" s="165">
        <f t="shared" si="52"/>
        <v>0</v>
      </c>
      <c r="J214" s="197">
        <f t="shared" si="53"/>
        <v>0</v>
      </c>
      <c r="X214" s="195">
        <v>11</v>
      </c>
      <c r="Y214" s="165">
        <f t="shared" si="54"/>
        <v>0</v>
      </c>
      <c r="Z214" s="165">
        <f t="shared" si="55"/>
        <v>0</v>
      </c>
      <c r="AA214" s="165">
        <f t="shared" si="56"/>
        <v>0</v>
      </c>
      <c r="AB214" s="165">
        <f t="shared" si="57"/>
        <v>0</v>
      </c>
      <c r="AC214" s="165">
        <f t="shared" si="58"/>
        <v>0</v>
      </c>
      <c r="AD214" s="197">
        <f t="shared" si="59"/>
        <v>0</v>
      </c>
    </row>
    <row r="215" spans="4:30" ht="14.1" customHeight="1">
      <c r="D215" s="195">
        <v>12</v>
      </c>
      <c r="E215" s="165">
        <f t="shared" si="48"/>
        <v>0</v>
      </c>
      <c r="F215" s="165">
        <f t="shared" si="49"/>
        <v>0</v>
      </c>
      <c r="G215" s="165">
        <f t="shared" si="50"/>
        <v>0</v>
      </c>
      <c r="H215" s="165">
        <f t="shared" si="51"/>
        <v>0</v>
      </c>
      <c r="I215" s="165">
        <f t="shared" si="52"/>
        <v>0</v>
      </c>
      <c r="J215" s="197">
        <f t="shared" si="53"/>
        <v>0</v>
      </c>
      <c r="X215" s="195">
        <v>12</v>
      </c>
      <c r="Y215" s="165">
        <f t="shared" si="54"/>
        <v>0</v>
      </c>
      <c r="Z215" s="165">
        <f t="shared" si="55"/>
        <v>0</v>
      </c>
      <c r="AA215" s="165">
        <f t="shared" si="56"/>
        <v>0</v>
      </c>
      <c r="AB215" s="165">
        <f t="shared" si="57"/>
        <v>0</v>
      </c>
      <c r="AC215" s="165">
        <f t="shared" si="58"/>
        <v>0</v>
      </c>
      <c r="AD215" s="197">
        <f t="shared" si="59"/>
        <v>0</v>
      </c>
    </row>
    <row r="216" spans="4:30" ht="14.1" customHeight="1">
      <c r="D216" s="195">
        <v>13</v>
      </c>
      <c r="E216" s="165">
        <f t="shared" si="48"/>
        <v>0</v>
      </c>
      <c r="F216" s="165">
        <f t="shared" si="49"/>
        <v>0</v>
      </c>
      <c r="G216" s="165">
        <f t="shared" si="50"/>
        <v>0</v>
      </c>
      <c r="H216" s="165">
        <f t="shared" si="51"/>
        <v>0</v>
      </c>
      <c r="I216" s="165">
        <f t="shared" si="52"/>
        <v>0</v>
      </c>
      <c r="J216" s="197">
        <f t="shared" si="53"/>
        <v>0</v>
      </c>
      <c r="X216" s="195">
        <v>13</v>
      </c>
      <c r="Y216" s="165">
        <f t="shared" si="54"/>
        <v>0</v>
      </c>
      <c r="Z216" s="165">
        <f t="shared" si="55"/>
        <v>0</v>
      </c>
      <c r="AA216" s="165">
        <f t="shared" si="56"/>
        <v>0</v>
      </c>
      <c r="AB216" s="165">
        <f t="shared" si="57"/>
        <v>0</v>
      </c>
      <c r="AC216" s="165">
        <f t="shared" si="58"/>
        <v>0</v>
      </c>
      <c r="AD216" s="197">
        <f t="shared" si="59"/>
        <v>0</v>
      </c>
    </row>
    <row r="217" spans="4:30" ht="14.1" customHeight="1">
      <c r="D217" s="195">
        <v>14</v>
      </c>
      <c r="E217" s="165">
        <f t="shared" si="48"/>
        <v>0</v>
      </c>
      <c r="F217" s="165">
        <f t="shared" si="49"/>
        <v>0</v>
      </c>
      <c r="G217" s="165">
        <f t="shared" si="50"/>
        <v>0</v>
      </c>
      <c r="H217" s="165">
        <f t="shared" si="51"/>
        <v>0</v>
      </c>
      <c r="I217" s="165">
        <f t="shared" si="52"/>
        <v>0</v>
      </c>
      <c r="J217" s="197">
        <f t="shared" si="53"/>
        <v>0</v>
      </c>
      <c r="X217" s="195">
        <v>14</v>
      </c>
      <c r="Y217" s="165">
        <f t="shared" si="54"/>
        <v>0</v>
      </c>
      <c r="Z217" s="165">
        <f t="shared" si="55"/>
        <v>0</v>
      </c>
      <c r="AA217" s="165">
        <f t="shared" si="56"/>
        <v>0</v>
      </c>
      <c r="AB217" s="165">
        <f t="shared" si="57"/>
        <v>0</v>
      </c>
      <c r="AC217" s="165">
        <f t="shared" si="58"/>
        <v>0</v>
      </c>
      <c r="AD217" s="197">
        <f t="shared" si="59"/>
        <v>0</v>
      </c>
    </row>
    <row r="218" spans="4:30" ht="14.1" customHeight="1">
      <c r="D218" s="195">
        <v>15</v>
      </c>
      <c r="E218" s="165">
        <f t="shared" si="48"/>
        <v>0</v>
      </c>
      <c r="F218" s="165">
        <f t="shared" si="49"/>
        <v>0</v>
      </c>
      <c r="G218" s="165">
        <f t="shared" si="50"/>
        <v>0</v>
      </c>
      <c r="H218" s="165">
        <f t="shared" si="51"/>
        <v>0</v>
      </c>
      <c r="I218" s="165">
        <f t="shared" si="52"/>
        <v>0</v>
      </c>
      <c r="J218" s="197">
        <f t="shared" si="53"/>
        <v>0</v>
      </c>
      <c r="X218" s="195">
        <v>15</v>
      </c>
      <c r="Y218" s="165">
        <f t="shared" si="54"/>
        <v>0</v>
      </c>
      <c r="Z218" s="165">
        <f t="shared" si="55"/>
        <v>0</v>
      </c>
      <c r="AA218" s="165">
        <f t="shared" si="56"/>
        <v>0</v>
      </c>
      <c r="AB218" s="165">
        <f t="shared" si="57"/>
        <v>0</v>
      </c>
      <c r="AC218" s="165">
        <f t="shared" si="58"/>
        <v>0</v>
      </c>
      <c r="AD218" s="197">
        <f t="shared" si="59"/>
        <v>0</v>
      </c>
    </row>
    <row r="219" spans="4:30" ht="14.1" customHeight="1">
      <c r="D219" s="195">
        <v>16</v>
      </c>
      <c r="E219" s="165">
        <f t="shared" si="48"/>
        <v>0</v>
      </c>
      <c r="F219" s="165">
        <f t="shared" si="49"/>
        <v>0</v>
      </c>
      <c r="G219" s="165">
        <f t="shared" si="50"/>
        <v>0</v>
      </c>
      <c r="H219" s="165">
        <f t="shared" si="51"/>
        <v>0</v>
      </c>
      <c r="I219" s="165">
        <f t="shared" si="52"/>
        <v>0</v>
      </c>
      <c r="J219" s="197">
        <f t="shared" si="53"/>
        <v>0</v>
      </c>
      <c r="X219" s="195">
        <v>16</v>
      </c>
      <c r="Y219" s="165">
        <f t="shared" si="54"/>
        <v>0</v>
      </c>
      <c r="Z219" s="165">
        <f t="shared" si="55"/>
        <v>0</v>
      </c>
      <c r="AA219" s="165">
        <f t="shared" si="56"/>
        <v>0</v>
      </c>
      <c r="AB219" s="165">
        <f t="shared" si="57"/>
        <v>0</v>
      </c>
      <c r="AC219" s="165">
        <f t="shared" si="58"/>
        <v>0</v>
      </c>
      <c r="AD219" s="197">
        <f t="shared" si="59"/>
        <v>0</v>
      </c>
    </row>
    <row r="220" spans="4:30" ht="14.1" customHeight="1">
      <c r="D220" s="195">
        <v>17</v>
      </c>
      <c r="E220" s="165">
        <f t="shared" si="48"/>
        <v>0</v>
      </c>
      <c r="F220" s="165">
        <f t="shared" si="49"/>
        <v>0</v>
      </c>
      <c r="G220" s="165">
        <f t="shared" si="50"/>
        <v>0</v>
      </c>
      <c r="H220" s="165">
        <f t="shared" si="51"/>
        <v>0</v>
      </c>
      <c r="I220" s="165">
        <f t="shared" si="52"/>
        <v>0</v>
      </c>
      <c r="J220" s="197">
        <f t="shared" si="53"/>
        <v>0</v>
      </c>
      <c r="X220" s="195">
        <v>17</v>
      </c>
      <c r="Y220" s="165">
        <f t="shared" si="54"/>
        <v>0</v>
      </c>
      <c r="Z220" s="165">
        <f t="shared" si="55"/>
        <v>0</v>
      </c>
      <c r="AA220" s="165">
        <f t="shared" si="56"/>
        <v>0</v>
      </c>
      <c r="AB220" s="165">
        <f t="shared" si="57"/>
        <v>0</v>
      </c>
      <c r="AC220" s="165">
        <f t="shared" si="58"/>
        <v>0</v>
      </c>
      <c r="AD220" s="197">
        <f t="shared" si="59"/>
        <v>0</v>
      </c>
    </row>
    <row r="221" spans="4:30" ht="14.1" customHeight="1">
      <c r="D221" s="195">
        <v>18</v>
      </c>
      <c r="E221" s="165">
        <f t="shared" si="48"/>
        <v>0</v>
      </c>
      <c r="F221" s="165">
        <f t="shared" si="49"/>
        <v>0</v>
      </c>
      <c r="G221" s="165">
        <f t="shared" si="50"/>
        <v>0</v>
      </c>
      <c r="H221" s="165">
        <f t="shared" si="51"/>
        <v>0</v>
      </c>
      <c r="I221" s="165">
        <f t="shared" si="52"/>
        <v>0</v>
      </c>
      <c r="J221" s="197">
        <f t="shared" si="53"/>
        <v>0</v>
      </c>
      <c r="X221" s="195">
        <v>18</v>
      </c>
      <c r="Y221" s="165">
        <f t="shared" si="54"/>
        <v>0</v>
      </c>
      <c r="Z221" s="165">
        <f t="shared" si="55"/>
        <v>0</v>
      </c>
      <c r="AA221" s="165">
        <f t="shared" si="56"/>
        <v>0</v>
      </c>
      <c r="AB221" s="165">
        <f t="shared" si="57"/>
        <v>0</v>
      </c>
      <c r="AC221" s="165">
        <f t="shared" si="58"/>
        <v>0</v>
      </c>
      <c r="AD221" s="197">
        <f t="shared" si="59"/>
        <v>0</v>
      </c>
    </row>
    <row r="222" spans="4:30" ht="14.1" customHeight="1">
      <c r="D222" s="195">
        <v>19</v>
      </c>
      <c r="E222" s="165">
        <f t="shared" si="48"/>
        <v>0</v>
      </c>
      <c r="F222" s="165">
        <f t="shared" si="49"/>
        <v>0</v>
      </c>
      <c r="G222" s="165">
        <f t="shared" si="50"/>
        <v>0</v>
      </c>
      <c r="H222" s="165">
        <f t="shared" si="51"/>
        <v>0</v>
      </c>
      <c r="I222" s="165">
        <f t="shared" si="52"/>
        <v>0</v>
      </c>
      <c r="J222" s="197">
        <f t="shared" si="53"/>
        <v>0</v>
      </c>
      <c r="X222" s="195">
        <v>19</v>
      </c>
      <c r="Y222" s="165">
        <f t="shared" si="54"/>
        <v>0</v>
      </c>
      <c r="Z222" s="165">
        <f t="shared" si="55"/>
        <v>0</v>
      </c>
      <c r="AA222" s="165">
        <f t="shared" si="56"/>
        <v>0</v>
      </c>
      <c r="AB222" s="165">
        <f t="shared" si="57"/>
        <v>0</v>
      </c>
      <c r="AC222" s="165">
        <f t="shared" si="58"/>
        <v>0</v>
      </c>
      <c r="AD222" s="197">
        <f t="shared" si="59"/>
        <v>0</v>
      </c>
    </row>
    <row r="223" spans="4:30" ht="14.1" customHeight="1">
      <c r="D223" s="195">
        <v>20</v>
      </c>
      <c r="E223" s="165">
        <f t="shared" si="48"/>
        <v>0</v>
      </c>
      <c r="F223" s="165">
        <f t="shared" si="49"/>
        <v>0</v>
      </c>
      <c r="G223" s="165">
        <f t="shared" si="50"/>
        <v>0</v>
      </c>
      <c r="H223" s="165">
        <f t="shared" si="51"/>
        <v>0</v>
      </c>
      <c r="I223" s="165">
        <f t="shared" si="52"/>
        <v>0</v>
      </c>
      <c r="J223" s="197">
        <f t="shared" si="53"/>
        <v>0</v>
      </c>
      <c r="X223" s="195">
        <v>20</v>
      </c>
      <c r="Y223" s="165">
        <f t="shared" si="54"/>
        <v>0</v>
      </c>
      <c r="Z223" s="165">
        <f t="shared" si="55"/>
        <v>0</v>
      </c>
      <c r="AA223" s="165">
        <f t="shared" si="56"/>
        <v>0</v>
      </c>
      <c r="AB223" s="165">
        <f t="shared" si="57"/>
        <v>0</v>
      </c>
      <c r="AC223" s="165">
        <f t="shared" si="58"/>
        <v>0</v>
      </c>
      <c r="AD223" s="197">
        <f t="shared" si="59"/>
        <v>0</v>
      </c>
    </row>
    <row r="224" spans="4:30" ht="14.1" customHeight="1">
      <c r="D224" s="195">
        <v>21</v>
      </c>
      <c r="E224" s="165">
        <f t="shared" si="48"/>
        <v>0</v>
      </c>
      <c r="F224" s="165">
        <f t="shared" si="49"/>
        <v>0</v>
      </c>
      <c r="G224" s="165">
        <f t="shared" si="50"/>
        <v>0</v>
      </c>
      <c r="H224" s="165">
        <f t="shared" si="51"/>
        <v>0</v>
      </c>
      <c r="I224" s="165">
        <f t="shared" si="52"/>
        <v>0</v>
      </c>
      <c r="J224" s="197">
        <f t="shared" si="53"/>
        <v>0</v>
      </c>
      <c r="X224" s="195">
        <v>21</v>
      </c>
      <c r="Y224" s="165">
        <f t="shared" si="54"/>
        <v>0</v>
      </c>
      <c r="Z224" s="165">
        <f t="shared" si="55"/>
        <v>0</v>
      </c>
      <c r="AA224" s="165">
        <f t="shared" si="56"/>
        <v>0</v>
      </c>
      <c r="AB224" s="165">
        <f t="shared" si="57"/>
        <v>0</v>
      </c>
      <c r="AC224" s="165">
        <f t="shared" si="58"/>
        <v>0</v>
      </c>
      <c r="AD224" s="197">
        <f t="shared" si="59"/>
        <v>0</v>
      </c>
    </row>
    <row r="225" spans="4:30" ht="14.1" customHeight="1">
      <c r="D225" s="195">
        <v>22</v>
      </c>
      <c r="E225" s="165">
        <f t="shared" si="48"/>
        <v>0</v>
      </c>
      <c r="F225" s="165">
        <f t="shared" si="49"/>
        <v>0</v>
      </c>
      <c r="G225" s="165">
        <f t="shared" si="50"/>
        <v>0</v>
      </c>
      <c r="H225" s="165">
        <f t="shared" si="51"/>
        <v>0</v>
      </c>
      <c r="I225" s="165">
        <f t="shared" si="52"/>
        <v>0</v>
      </c>
      <c r="J225" s="197">
        <f t="shared" si="53"/>
        <v>0</v>
      </c>
      <c r="X225" s="195">
        <v>22</v>
      </c>
      <c r="Y225" s="165">
        <f t="shared" si="54"/>
        <v>0</v>
      </c>
      <c r="Z225" s="165">
        <f t="shared" si="55"/>
        <v>0</v>
      </c>
      <c r="AA225" s="165">
        <f t="shared" si="56"/>
        <v>0</v>
      </c>
      <c r="AB225" s="165">
        <f t="shared" si="57"/>
        <v>0</v>
      </c>
      <c r="AC225" s="165">
        <f t="shared" si="58"/>
        <v>0</v>
      </c>
      <c r="AD225" s="197">
        <f t="shared" si="59"/>
        <v>0</v>
      </c>
    </row>
    <row r="226" spans="4:30" ht="14.1" customHeight="1">
      <c r="D226" s="195">
        <v>23</v>
      </c>
      <c r="E226" s="165">
        <f t="shared" si="48"/>
        <v>0</v>
      </c>
      <c r="F226" s="165">
        <f t="shared" si="49"/>
        <v>0</v>
      </c>
      <c r="G226" s="165">
        <f t="shared" si="50"/>
        <v>0</v>
      </c>
      <c r="H226" s="165">
        <f t="shared" si="51"/>
        <v>0</v>
      </c>
      <c r="I226" s="165">
        <f t="shared" si="52"/>
        <v>0</v>
      </c>
      <c r="J226" s="197">
        <f t="shared" si="53"/>
        <v>0</v>
      </c>
      <c r="X226" s="195">
        <v>23</v>
      </c>
      <c r="Y226" s="165">
        <f t="shared" si="54"/>
        <v>0</v>
      </c>
      <c r="Z226" s="165">
        <f t="shared" si="55"/>
        <v>0</v>
      </c>
      <c r="AA226" s="165">
        <f t="shared" si="56"/>
        <v>0</v>
      </c>
      <c r="AB226" s="165">
        <f t="shared" si="57"/>
        <v>0</v>
      </c>
      <c r="AC226" s="165">
        <f t="shared" si="58"/>
        <v>0</v>
      </c>
      <c r="AD226" s="197">
        <f t="shared" si="59"/>
        <v>0</v>
      </c>
    </row>
    <row r="227" spans="4:30" ht="14.1" customHeight="1">
      <c r="D227" s="195">
        <v>24</v>
      </c>
      <c r="E227" s="165">
        <f t="shared" si="48"/>
        <v>0</v>
      </c>
      <c r="F227" s="165">
        <f t="shared" si="49"/>
        <v>0</v>
      </c>
      <c r="G227" s="165">
        <f t="shared" si="50"/>
        <v>0</v>
      </c>
      <c r="H227" s="165">
        <f t="shared" si="51"/>
        <v>0</v>
      </c>
      <c r="I227" s="165">
        <f t="shared" si="52"/>
        <v>0</v>
      </c>
      <c r="J227" s="197">
        <f t="shared" si="53"/>
        <v>0</v>
      </c>
      <c r="X227" s="195">
        <v>24</v>
      </c>
      <c r="Y227" s="165">
        <f t="shared" si="54"/>
        <v>0</v>
      </c>
      <c r="Z227" s="165">
        <f t="shared" si="55"/>
        <v>0</v>
      </c>
      <c r="AA227" s="165">
        <f t="shared" si="56"/>
        <v>0</v>
      </c>
      <c r="AB227" s="165">
        <f t="shared" si="57"/>
        <v>0</v>
      </c>
      <c r="AC227" s="165">
        <f t="shared" si="58"/>
        <v>0</v>
      </c>
      <c r="AD227" s="197">
        <f t="shared" si="59"/>
        <v>0</v>
      </c>
    </row>
    <row r="228" spans="4:30" ht="14.1" customHeight="1">
      <c r="D228" s="195">
        <v>25</v>
      </c>
      <c r="E228" s="165">
        <f t="shared" si="48"/>
        <v>0</v>
      </c>
      <c r="F228" s="165">
        <f t="shared" si="49"/>
        <v>0</v>
      </c>
      <c r="G228" s="165">
        <f t="shared" si="50"/>
        <v>0</v>
      </c>
      <c r="H228" s="165">
        <f t="shared" si="51"/>
        <v>0</v>
      </c>
      <c r="I228" s="165">
        <f t="shared" si="52"/>
        <v>0</v>
      </c>
      <c r="J228" s="197">
        <f t="shared" si="53"/>
        <v>0</v>
      </c>
      <c r="X228" s="195">
        <v>25</v>
      </c>
      <c r="Y228" s="165">
        <f t="shared" si="54"/>
        <v>0</v>
      </c>
      <c r="Z228" s="165">
        <f t="shared" si="55"/>
        <v>0</v>
      </c>
      <c r="AA228" s="165">
        <f t="shared" si="56"/>
        <v>0</v>
      </c>
      <c r="AB228" s="165">
        <f t="shared" si="57"/>
        <v>0</v>
      </c>
      <c r="AC228" s="165">
        <f t="shared" si="58"/>
        <v>0</v>
      </c>
      <c r="AD228" s="197">
        <f t="shared" si="59"/>
        <v>0</v>
      </c>
    </row>
    <row r="229" spans="4:30" ht="14.1" customHeight="1">
      <c r="D229" s="195">
        <v>26</v>
      </c>
      <c r="E229" s="165">
        <f t="shared" si="48"/>
        <v>0</v>
      </c>
      <c r="F229" s="165">
        <f t="shared" si="49"/>
        <v>0</v>
      </c>
      <c r="G229" s="165">
        <f t="shared" si="50"/>
        <v>0</v>
      </c>
      <c r="H229" s="165">
        <f t="shared" si="51"/>
        <v>0</v>
      </c>
      <c r="I229" s="165">
        <f t="shared" si="52"/>
        <v>0</v>
      </c>
      <c r="J229" s="197">
        <f t="shared" si="53"/>
        <v>0</v>
      </c>
      <c r="X229" s="195">
        <v>26</v>
      </c>
      <c r="Y229" s="165">
        <f t="shared" si="54"/>
        <v>0</v>
      </c>
      <c r="Z229" s="165">
        <f t="shared" si="55"/>
        <v>0</v>
      </c>
      <c r="AA229" s="165">
        <f t="shared" si="56"/>
        <v>0</v>
      </c>
      <c r="AB229" s="165">
        <f t="shared" si="57"/>
        <v>0</v>
      </c>
      <c r="AC229" s="165">
        <f t="shared" si="58"/>
        <v>0</v>
      </c>
      <c r="AD229" s="197">
        <f t="shared" si="59"/>
        <v>0</v>
      </c>
    </row>
    <row r="230" spans="4:30" ht="14.1" customHeight="1">
      <c r="D230" s="195">
        <v>27</v>
      </c>
      <c r="E230" s="165">
        <f t="shared" si="48"/>
        <v>0</v>
      </c>
      <c r="F230" s="165">
        <f t="shared" si="49"/>
        <v>0</v>
      </c>
      <c r="G230" s="165">
        <f t="shared" si="50"/>
        <v>0</v>
      </c>
      <c r="H230" s="165">
        <f t="shared" si="51"/>
        <v>0</v>
      </c>
      <c r="I230" s="165">
        <f t="shared" si="52"/>
        <v>0</v>
      </c>
      <c r="J230" s="197">
        <f t="shared" si="53"/>
        <v>0</v>
      </c>
      <c r="X230" s="195">
        <v>27</v>
      </c>
      <c r="Y230" s="165">
        <f t="shared" si="54"/>
        <v>0</v>
      </c>
      <c r="Z230" s="165">
        <f t="shared" si="55"/>
        <v>0</v>
      </c>
      <c r="AA230" s="165">
        <f t="shared" si="56"/>
        <v>0</v>
      </c>
      <c r="AB230" s="165">
        <f t="shared" si="57"/>
        <v>0</v>
      </c>
      <c r="AC230" s="165">
        <f t="shared" si="58"/>
        <v>0</v>
      </c>
      <c r="AD230" s="197">
        <f t="shared" si="59"/>
        <v>0</v>
      </c>
    </row>
    <row r="231" spans="4:30" ht="14.1" customHeight="1">
      <c r="D231" s="195">
        <v>28</v>
      </c>
      <c r="E231" s="165">
        <f t="shared" si="48"/>
        <v>0</v>
      </c>
      <c r="F231" s="165">
        <f t="shared" si="49"/>
        <v>0</v>
      </c>
      <c r="G231" s="165">
        <f t="shared" si="50"/>
        <v>0</v>
      </c>
      <c r="H231" s="165">
        <f t="shared" si="51"/>
        <v>0</v>
      </c>
      <c r="I231" s="165">
        <f t="shared" si="52"/>
        <v>0</v>
      </c>
      <c r="J231" s="197">
        <f t="shared" si="53"/>
        <v>0</v>
      </c>
      <c r="X231" s="195">
        <v>28</v>
      </c>
      <c r="Y231" s="165">
        <f t="shared" si="54"/>
        <v>0</v>
      </c>
      <c r="Z231" s="165">
        <f t="shared" si="55"/>
        <v>0</v>
      </c>
      <c r="AA231" s="165">
        <f t="shared" si="56"/>
        <v>0</v>
      </c>
      <c r="AB231" s="165">
        <f t="shared" si="57"/>
        <v>0</v>
      </c>
      <c r="AC231" s="165">
        <f t="shared" si="58"/>
        <v>0</v>
      </c>
      <c r="AD231" s="197">
        <f t="shared" si="59"/>
        <v>0</v>
      </c>
    </row>
    <row r="232" spans="4:30" ht="14.1" customHeight="1">
      <c r="D232" s="195">
        <v>29</v>
      </c>
      <c r="E232" s="165">
        <f t="shared" si="48"/>
        <v>0</v>
      </c>
      <c r="F232" s="165">
        <f t="shared" si="49"/>
        <v>0</v>
      </c>
      <c r="G232" s="165">
        <f t="shared" si="50"/>
        <v>0</v>
      </c>
      <c r="H232" s="165">
        <f t="shared" si="51"/>
        <v>0</v>
      </c>
      <c r="I232" s="165">
        <f t="shared" si="52"/>
        <v>0</v>
      </c>
      <c r="J232" s="197">
        <f t="shared" si="53"/>
        <v>0</v>
      </c>
      <c r="X232" s="195">
        <v>29</v>
      </c>
      <c r="Y232" s="165">
        <f t="shared" si="54"/>
        <v>0</v>
      </c>
      <c r="Z232" s="165">
        <f t="shared" si="55"/>
        <v>0</v>
      </c>
      <c r="AA232" s="165">
        <f t="shared" si="56"/>
        <v>0</v>
      </c>
      <c r="AB232" s="165">
        <f t="shared" si="57"/>
        <v>0</v>
      </c>
      <c r="AC232" s="165">
        <f t="shared" si="58"/>
        <v>0</v>
      </c>
      <c r="AD232" s="197">
        <f t="shared" si="59"/>
        <v>0</v>
      </c>
    </row>
    <row r="233" spans="4:30" ht="14.1" customHeight="1">
      <c r="D233" s="195">
        <v>30</v>
      </c>
      <c r="E233" s="165">
        <f t="shared" si="48"/>
        <v>0</v>
      </c>
      <c r="F233" s="165">
        <f t="shared" si="49"/>
        <v>0</v>
      </c>
      <c r="G233" s="165">
        <f t="shared" si="50"/>
        <v>0</v>
      </c>
      <c r="H233" s="165">
        <f t="shared" si="51"/>
        <v>0</v>
      </c>
      <c r="I233" s="165">
        <f t="shared" si="52"/>
        <v>0</v>
      </c>
      <c r="J233" s="197">
        <f t="shared" si="53"/>
        <v>0</v>
      </c>
      <c r="X233" s="195">
        <v>30</v>
      </c>
      <c r="Y233" s="165">
        <f t="shared" si="54"/>
        <v>0</v>
      </c>
      <c r="Z233" s="165">
        <f t="shared" si="55"/>
        <v>0</v>
      </c>
      <c r="AA233" s="165">
        <f t="shared" si="56"/>
        <v>0</v>
      </c>
      <c r="AB233" s="165">
        <f t="shared" si="57"/>
        <v>0</v>
      </c>
      <c r="AC233" s="165">
        <f t="shared" si="58"/>
        <v>0</v>
      </c>
      <c r="AD233" s="197">
        <f t="shared" si="59"/>
        <v>0</v>
      </c>
    </row>
    <row r="234" spans="4:30" ht="14.1" customHeight="1">
      <c r="D234" s="195">
        <v>31</v>
      </c>
      <c r="E234" s="165">
        <f t="shared" si="48"/>
        <v>0</v>
      </c>
      <c r="F234" s="165">
        <f t="shared" si="49"/>
        <v>0</v>
      </c>
      <c r="G234" s="165">
        <f t="shared" si="50"/>
        <v>0</v>
      </c>
      <c r="H234" s="165">
        <f t="shared" si="51"/>
        <v>0</v>
      </c>
      <c r="I234" s="165">
        <f t="shared" si="52"/>
        <v>0</v>
      </c>
      <c r="J234" s="197">
        <f t="shared" si="53"/>
        <v>0</v>
      </c>
      <c r="X234" s="195">
        <v>31</v>
      </c>
      <c r="Y234" s="165">
        <f t="shared" si="54"/>
        <v>0</v>
      </c>
      <c r="Z234" s="165">
        <f t="shared" si="55"/>
        <v>0</v>
      </c>
      <c r="AA234" s="165">
        <f t="shared" si="56"/>
        <v>0</v>
      </c>
      <c r="AB234" s="165">
        <f t="shared" si="57"/>
        <v>0</v>
      </c>
      <c r="AC234" s="165">
        <f t="shared" si="58"/>
        <v>0</v>
      </c>
      <c r="AD234" s="197">
        <f t="shared" si="59"/>
        <v>0</v>
      </c>
    </row>
    <row r="235" spans="4:30" ht="14.1" customHeight="1">
      <c r="D235" s="195">
        <v>32</v>
      </c>
      <c r="E235" s="165">
        <f t="shared" si="48"/>
        <v>0</v>
      </c>
      <c r="F235" s="165">
        <f t="shared" si="49"/>
        <v>0</v>
      </c>
      <c r="G235" s="165">
        <f t="shared" si="50"/>
        <v>0</v>
      </c>
      <c r="H235" s="165">
        <f t="shared" si="51"/>
        <v>0</v>
      </c>
      <c r="I235" s="165">
        <f t="shared" si="52"/>
        <v>0</v>
      </c>
      <c r="J235" s="197">
        <f t="shared" si="53"/>
        <v>0</v>
      </c>
      <c r="X235" s="195">
        <v>32</v>
      </c>
      <c r="Y235" s="165">
        <f t="shared" si="54"/>
        <v>0</v>
      </c>
      <c r="Z235" s="165">
        <f t="shared" si="55"/>
        <v>0</v>
      </c>
      <c r="AA235" s="165">
        <f t="shared" si="56"/>
        <v>0</v>
      </c>
      <c r="AB235" s="165">
        <f t="shared" si="57"/>
        <v>0</v>
      </c>
      <c r="AC235" s="165">
        <f t="shared" si="58"/>
        <v>0</v>
      </c>
      <c r="AD235" s="197">
        <f t="shared" si="59"/>
        <v>0</v>
      </c>
    </row>
    <row r="236" spans="4:30" ht="14.1" customHeight="1">
      <c r="D236" s="195">
        <v>33</v>
      </c>
      <c r="E236" s="165">
        <f t="shared" si="48"/>
        <v>0</v>
      </c>
      <c r="F236" s="165">
        <f t="shared" si="49"/>
        <v>0</v>
      </c>
      <c r="G236" s="165">
        <f t="shared" si="50"/>
        <v>0</v>
      </c>
      <c r="H236" s="165">
        <f t="shared" si="51"/>
        <v>0</v>
      </c>
      <c r="I236" s="165">
        <f t="shared" si="52"/>
        <v>0</v>
      </c>
      <c r="J236" s="197">
        <f t="shared" si="53"/>
        <v>0</v>
      </c>
      <c r="X236" s="195">
        <v>33</v>
      </c>
      <c r="Y236" s="165">
        <f t="shared" si="54"/>
        <v>0</v>
      </c>
      <c r="Z236" s="165">
        <f t="shared" si="55"/>
        <v>0</v>
      </c>
      <c r="AA236" s="165">
        <f t="shared" si="56"/>
        <v>0</v>
      </c>
      <c r="AB236" s="165">
        <f t="shared" si="57"/>
        <v>0</v>
      </c>
      <c r="AC236" s="165">
        <f t="shared" si="58"/>
        <v>0</v>
      </c>
      <c r="AD236" s="197">
        <f t="shared" si="59"/>
        <v>0</v>
      </c>
    </row>
    <row r="237" spans="4:30" ht="14.1" customHeight="1">
      <c r="D237" s="195">
        <v>34</v>
      </c>
      <c r="E237" s="165">
        <f t="shared" si="48"/>
        <v>0</v>
      </c>
      <c r="F237" s="165">
        <f t="shared" si="49"/>
        <v>0</v>
      </c>
      <c r="G237" s="165">
        <f t="shared" si="50"/>
        <v>0</v>
      </c>
      <c r="H237" s="165">
        <f t="shared" si="51"/>
        <v>0</v>
      </c>
      <c r="I237" s="165">
        <f t="shared" si="52"/>
        <v>0</v>
      </c>
      <c r="J237" s="197">
        <f t="shared" si="53"/>
        <v>0</v>
      </c>
      <c r="X237" s="195">
        <v>34</v>
      </c>
      <c r="Y237" s="165">
        <f t="shared" si="54"/>
        <v>0</v>
      </c>
      <c r="Z237" s="165">
        <f t="shared" si="55"/>
        <v>0</v>
      </c>
      <c r="AA237" s="165">
        <f t="shared" si="56"/>
        <v>0</v>
      </c>
      <c r="AB237" s="165">
        <f t="shared" si="57"/>
        <v>0</v>
      </c>
      <c r="AC237" s="165">
        <f t="shared" si="58"/>
        <v>0</v>
      </c>
      <c r="AD237" s="197">
        <f t="shared" si="59"/>
        <v>0</v>
      </c>
    </row>
    <row r="238" spans="4:30" ht="14.1" customHeight="1">
      <c r="D238" s="195">
        <v>35</v>
      </c>
      <c r="E238" s="165">
        <f t="shared" si="48"/>
        <v>0</v>
      </c>
      <c r="F238" s="165">
        <f t="shared" si="49"/>
        <v>0</v>
      </c>
      <c r="G238" s="165">
        <f t="shared" si="50"/>
        <v>0</v>
      </c>
      <c r="H238" s="165">
        <f t="shared" si="51"/>
        <v>0</v>
      </c>
      <c r="I238" s="165">
        <f t="shared" si="52"/>
        <v>0</v>
      </c>
      <c r="J238" s="197">
        <f t="shared" si="53"/>
        <v>0</v>
      </c>
      <c r="X238" s="195">
        <v>35</v>
      </c>
      <c r="Y238" s="165">
        <f t="shared" si="54"/>
        <v>0</v>
      </c>
      <c r="Z238" s="165">
        <f t="shared" si="55"/>
        <v>0</v>
      </c>
      <c r="AA238" s="165">
        <f t="shared" si="56"/>
        <v>0</v>
      </c>
      <c r="AB238" s="165">
        <f t="shared" si="57"/>
        <v>0</v>
      </c>
      <c r="AC238" s="165">
        <f t="shared" si="58"/>
        <v>0</v>
      </c>
      <c r="AD238" s="197">
        <f t="shared" si="59"/>
        <v>0</v>
      </c>
    </row>
    <row r="239" spans="4:30" ht="14.1" customHeight="1">
      <c r="D239" s="195">
        <v>36</v>
      </c>
      <c r="E239" s="165">
        <f t="shared" si="48"/>
        <v>0</v>
      </c>
      <c r="F239" s="165">
        <f t="shared" si="49"/>
        <v>0</v>
      </c>
      <c r="G239" s="165">
        <f t="shared" si="50"/>
        <v>0</v>
      </c>
      <c r="H239" s="165">
        <f t="shared" si="51"/>
        <v>0</v>
      </c>
      <c r="I239" s="165">
        <f t="shared" si="52"/>
        <v>0</v>
      </c>
      <c r="J239" s="197">
        <f t="shared" si="53"/>
        <v>0</v>
      </c>
      <c r="X239" s="195">
        <v>36</v>
      </c>
      <c r="Y239" s="165">
        <f t="shared" si="54"/>
        <v>0</v>
      </c>
      <c r="Z239" s="165">
        <f t="shared" si="55"/>
        <v>0</v>
      </c>
      <c r="AA239" s="165">
        <f t="shared" si="56"/>
        <v>0</v>
      </c>
      <c r="AB239" s="165">
        <f t="shared" si="57"/>
        <v>0</v>
      </c>
      <c r="AC239" s="165">
        <f t="shared" si="58"/>
        <v>0</v>
      </c>
      <c r="AD239" s="197">
        <f t="shared" si="59"/>
        <v>0</v>
      </c>
    </row>
    <row r="240" spans="4:30" ht="14.1" customHeight="1">
      <c r="D240" s="195">
        <v>37</v>
      </c>
      <c r="E240" s="165">
        <f t="shared" si="48"/>
        <v>0</v>
      </c>
      <c r="F240" s="165">
        <f t="shared" si="49"/>
        <v>0</v>
      </c>
      <c r="G240" s="165">
        <f t="shared" si="50"/>
        <v>0</v>
      </c>
      <c r="H240" s="165">
        <f t="shared" si="51"/>
        <v>0</v>
      </c>
      <c r="I240" s="165">
        <f t="shared" si="52"/>
        <v>0</v>
      </c>
      <c r="J240" s="197">
        <f t="shared" si="53"/>
        <v>0</v>
      </c>
      <c r="X240" s="195">
        <v>37</v>
      </c>
      <c r="Y240" s="165">
        <f t="shared" si="54"/>
        <v>0</v>
      </c>
      <c r="Z240" s="165">
        <f t="shared" si="55"/>
        <v>0</v>
      </c>
      <c r="AA240" s="165">
        <f t="shared" si="56"/>
        <v>0</v>
      </c>
      <c r="AB240" s="165">
        <f t="shared" si="57"/>
        <v>0</v>
      </c>
      <c r="AC240" s="165">
        <f t="shared" si="58"/>
        <v>0</v>
      </c>
      <c r="AD240" s="197">
        <f t="shared" si="59"/>
        <v>0</v>
      </c>
    </row>
    <row r="241" spans="4:30" ht="14.1" customHeight="1">
      <c r="D241" s="195">
        <v>38</v>
      </c>
      <c r="E241" s="165">
        <f t="shared" si="48"/>
        <v>0</v>
      </c>
      <c r="F241" s="165">
        <f t="shared" si="49"/>
        <v>0</v>
      </c>
      <c r="G241" s="165">
        <f t="shared" si="50"/>
        <v>0</v>
      </c>
      <c r="H241" s="165">
        <f t="shared" si="51"/>
        <v>0</v>
      </c>
      <c r="I241" s="165">
        <f t="shared" si="52"/>
        <v>0</v>
      </c>
      <c r="J241" s="197">
        <f t="shared" si="53"/>
        <v>0</v>
      </c>
      <c r="X241" s="195">
        <v>38</v>
      </c>
      <c r="Y241" s="165">
        <f t="shared" si="54"/>
        <v>0</v>
      </c>
      <c r="Z241" s="165">
        <f t="shared" si="55"/>
        <v>0</v>
      </c>
      <c r="AA241" s="165">
        <f t="shared" si="56"/>
        <v>0</v>
      </c>
      <c r="AB241" s="165">
        <f t="shared" si="57"/>
        <v>0</v>
      </c>
      <c r="AC241" s="165">
        <f t="shared" si="58"/>
        <v>0</v>
      </c>
      <c r="AD241" s="197">
        <f t="shared" si="59"/>
        <v>0</v>
      </c>
    </row>
    <row r="242" spans="4:30" ht="14.1" customHeight="1">
      <c r="D242" s="195">
        <v>39</v>
      </c>
      <c r="E242" s="165">
        <f t="shared" si="48"/>
        <v>0</v>
      </c>
      <c r="F242" s="165">
        <f t="shared" si="49"/>
        <v>0</v>
      </c>
      <c r="G242" s="165">
        <f t="shared" si="50"/>
        <v>0</v>
      </c>
      <c r="H242" s="165">
        <f t="shared" si="51"/>
        <v>0</v>
      </c>
      <c r="I242" s="165">
        <f t="shared" si="52"/>
        <v>0</v>
      </c>
      <c r="J242" s="197">
        <f t="shared" si="53"/>
        <v>0</v>
      </c>
      <c r="X242" s="195">
        <v>39</v>
      </c>
      <c r="Y242" s="165">
        <f t="shared" si="54"/>
        <v>0</v>
      </c>
      <c r="Z242" s="165">
        <f t="shared" si="55"/>
        <v>0</v>
      </c>
      <c r="AA242" s="165">
        <f t="shared" si="56"/>
        <v>0</v>
      </c>
      <c r="AB242" s="165">
        <f t="shared" si="57"/>
        <v>0</v>
      </c>
      <c r="AC242" s="165">
        <f t="shared" si="58"/>
        <v>0</v>
      </c>
      <c r="AD242" s="197">
        <f t="shared" si="59"/>
        <v>0</v>
      </c>
    </row>
    <row r="243" spans="4:30" ht="14.1" customHeight="1" thickBot="1">
      <c r="D243" s="196">
        <v>40</v>
      </c>
      <c r="E243" s="198">
        <f t="shared" si="48"/>
        <v>0</v>
      </c>
      <c r="F243" s="198">
        <f t="shared" si="49"/>
        <v>0</v>
      </c>
      <c r="G243" s="198">
        <f t="shared" si="50"/>
        <v>0</v>
      </c>
      <c r="H243" s="198">
        <f t="shared" si="51"/>
        <v>0</v>
      </c>
      <c r="I243" s="198">
        <f t="shared" si="52"/>
        <v>0</v>
      </c>
      <c r="J243" s="199">
        <f t="shared" si="53"/>
        <v>0</v>
      </c>
      <c r="X243" s="196">
        <v>40</v>
      </c>
      <c r="Y243" s="198">
        <f t="shared" si="54"/>
        <v>0</v>
      </c>
      <c r="Z243" s="198">
        <f t="shared" si="55"/>
        <v>0</v>
      </c>
      <c r="AA243" s="198">
        <f t="shared" si="56"/>
        <v>0</v>
      </c>
      <c r="AB243" s="198">
        <f t="shared" si="57"/>
        <v>0</v>
      </c>
      <c r="AC243" s="198">
        <f t="shared" si="58"/>
        <v>0</v>
      </c>
      <c r="AD243" s="199">
        <f t="shared" si="59"/>
        <v>0</v>
      </c>
    </row>
    <row r="245" spans="4:30" ht="14.1" customHeight="1" thickBot="1">
      <c r="D245" s="2" t="s">
        <v>91</v>
      </c>
      <c r="X245" s="2" t="s">
        <v>91</v>
      </c>
    </row>
    <row r="246" spans="4:30" ht="14.1" customHeight="1">
      <c r="D246" s="2199"/>
      <c r="E246" s="2200" t="s">
        <v>56</v>
      </c>
      <c r="F246" s="2200"/>
      <c r="G246" s="2200" t="s">
        <v>83</v>
      </c>
      <c r="H246" s="2200"/>
      <c r="I246" s="2200" t="s">
        <v>78</v>
      </c>
      <c r="J246" s="2239"/>
      <c r="X246" s="2199"/>
      <c r="Y246" s="2200" t="s">
        <v>56</v>
      </c>
      <c r="Z246" s="2200"/>
      <c r="AA246" s="2200" t="s">
        <v>83</v>
      </c>
      <c r="AB246" s="2200"/>
      <c r="AC246" s="2200" t="s">
        <v>78</v>
      </c>
      <c r="AD246" s="2239"/>
    </row>
    <row r="247" spans="4:30" ht="14.1" customHeight="1">
      <c r="D247" s="2238"/>
      <c r="E247" s="21" t="s">
        <v>354</v>
      </c>
      <c r="F247" s="21" t="s">
        <v>355</v>
      </c>
      <c r="G247" s="21" t="s">
        <v>354</v>
      </c>
      <c r="H247" s="21" t="s">
        <v>355</v>
      </c>
      <c r="I247" s="21" t="s">
        <v>354</v>
      </c>
      <c r="J247" s="194" t="s">
        <v>355</v>
      </c>
      <c r="X247" s="2238"/>
      <c r="Y247" s="21" t="s">
        <v>354</v>
      </c>
      <c r="Z247" s="21" t="s">
        <v>355</v>
      </c>
      <c r="AA247" s="21" t="s">
        <v>354</v>
      </c>
      <c r="AB247" s="21" t="s">
        <v>355</v>
      </c>
      <c r="AC247" s="21" t="s">
        <v>354</v>
      </c>
      <c r="AD247" s="194" t="s">
        <v>355</v>
      </c>
    </row>
    <row r="248" spans="4:30" ht="14.1" customHeight="1">
      <c r="D248" s="195">
        <v>1</v>
      </c>
      <c r="E248" s="165">
        <f t="shared" ref="E248:E287" si="60">IF($E$34&lt;&gt;"As",0,IF($E$29&lt;&gt;"歩 道",0,SUMIF($E$35,D248,$E$33)))</f>
        <v>0</v>
      </c>
      <c r="F248" s="165">
        <f t="shared" ref="F248:F287" si="61">IF($E$34&lt;&gt;"As",0,IF($E$29&lt;&gt;"車 道",0,SUMIF($E$35,D248,$E$33)))</f>
        <v>0</v>
      </c>
      <c r="G248" s="165">
        <f t="shared" ref="G248:G287" si="62">IF($E$34&lt;&gt;"Co",0,IF($E$29&lt;&gt;"歩 道",0,SUMIF($E$35,D248,$E$33)))</f>
        <v>0</v>
      </c>
      <c r="H248" s="165">
        <f t="shared" ref="H248:H287" si="63">IF($E$34&lt;&gt;"Co",0,IF($E$29&lt;&gt;"車 道",0,SUMIF($E$35,D248,$E$33)))</f>
        <v>0</v>
      </c>
      <c r="I248" s="165">
        <f t="shared" ref="I248:I287" si="64">IF($E$29&lt;&gt;"歩 道",0,SUMIF($E$38,D248,$E$33))</f>
        <v>0</v>
      </c>
      <c r="J248" s="197">
        <f t="shared" ref="J248:J287" si="65">IF($E$29&lt;&gt;"車 道",0,SUMIF($E$38,D248,$E$33))</f>
        <v>0</v>
      </c>
      <c r="X248" s="195">
        <v>1</v>
      </c>
      <c r="Y248" s="165">
        <f t="shared" ref="Y248:Y287" si="66">IF($Y$34&lt;&gt;"As",0,IF($Y$29&lt;&gt;"歩 道",0,SUMIF($Y$35,X248,$Y$33)))</f>
        <v>0</v>
      </c>
      <c r="Z248" s="165">
        <f t="shared" ref="Z248:Z287" si="67">IF($Y$34&lt;&gt;"As",0,IF($Y$29&lt;&gt;"車 道",0,SUMIF($Y$35,X248,$Y$33)))</f>
        <v>0</v>
      </c>
      <c r="AA248" s="165">
        <f t="shared" ref="AA248:AA287" si="68">IF($Y$34&lt;&gt;"Co",0,IF($Y$29&lt;&gt;"歩 道",0,SUMIF($Y$35,X248,$Y$33)))</f>
        <v>0</v>
      </c>
      <c r="AB248" s="165">
        <f t="shared" ref="AB248:AB287" si="69">IF($Y$34&lt;&gt;"Co",0,IF($Y$29&lt;&gt;"車 道",0,SUMIF($Y$35,X248,$Y$33)))</f>
        <v>0</v>
      </c>
      <c r="AC248" s="165">
        <f t="shared" ref="AC248:AC287" si="70">IF($Y$29&lt;&gt;"歩 道",0,SUMIF($Y$38,X248,$Y$33))</f>
        <v>0</v>
      </c>
      <c r="AD248" s="197">
        <f t="shared" ref="AD248:AD287" si="71">IF($Y$29&lt;&gt;"車 道",0,SUMIF($Y$38,X248,$Y$33))</f>
        <v>0</v>
      </c>
    </row>
    <row r="249" spans="4:30" ht="14.1" customHeight="1">
      <c r="D249" s="195">
        <v>2</v>
      </c>
      <c r="E249" s="165">
        <f t="shared" si="60"/>
        <v>0</v>
      </c>
      <c r="F249" s="165">
        <f t="shared" si="61"/>
        <v>0</v>
      </c>
      <c r="G249" s="165">
        <f t="shared" si="62"/>
        <v>0</v>
      </c>
      <c r="H249" s="165">
        <f t="shared" si="63"/>
        <v>0</v>
      </c>
      <c r="I249" s="165">
        <f t="shared" si="64"/>
        <v>0</v>
      </c>
      <c r="J249" s="197">
        <f t="shared" si="65"/>
        <v>0</v>
      </c>
      <c r="X249" s="195">
        <v>2</v>
      </c>
      <c r="Y249" s="165">
        <f t="shared" si="66"/>
        <v>0</v>
      </c>
      <c r="Z249" s="165">
        <f t="shared" si="67"/>
        <v>0</v>
      </c>
      <c r="AA249" s="165">
        <f t="shared" si="68"/>
        <v>0</v>
      </c>
      <c r="AB249" s="165">
        <f t="shared" si="69"/>
        <v>0</v>
      </c>
      <c r="AC249" s="165">
        <f t="shared" si="70"/>
        <v>0</v>
      </c>
      <c r="AD249" s="197">
        <f t="shared" si="71"/>
        <v>0</v>
      </c>
    </row>
    <row r="250" spans="4:30" ht="14.1" customHeight="1">
      <c r="D250" s="195">
        <v>3</v>
      </c>
      <c r="E250" s="165">
        <f t="shared" si="60"/>
        <v>0</v>
      </c>
      <c r="F250" s="165">
        <f t="shared" si="61"/>
        <v>0</v>
      </c>
      <c r="G250" s="165">
        <f t="shared" si="62"/>
        <v>0</v>
      </c>
      <c r="H250" s="165">
        <f t="shared" si="63"/>
        <v>0</v>
      </c>
      <c r="I250" s="165">
        <f t="shared" si="64"/>
        <v>0</v>
      </c>
      <c r="J250" s="197">
        <f t="shared" si="65"/>
        <v>0</v>
      </c>
      <c r="X250" s="195">
        <v>3</v>
      </c>
      <c r="Y250" s="165">
        <f t="shared" si="66"/>
        <v>0</v>
      </c>
      <c r="Z250" s="165">
        <f t="shared" si="67"/>
        <v>0</v>
      </c>
      <c r="AA250" s="165">
        <f t="shared" si="68"/>
        <v>0</v>
      </c>
      <c r="AB250" s="165">
        <f t="shared" si="69"/>
        <v>0</v>
      </c>
      <c r="AC250" s="165">
        <f t="shared" si="70"/>
        <v>0</v>
      </c>
      <c r="AD250" s="197">
        <f t="shared" si="71"/>
        <v>0</v>
      </c>
    </row>
    <row r="251" spans="4:30" ht="14.1" customHeight="1">
      <c r="D251" s="195">
        <v>4</v>
      </c>
      <c r="E251" s="165">
        <f t="shared" si="60"/>
        <v>0</v>
      </c>
      <c r="F251" s="165">
        <f t="shared" si="61"/>
        <v>0</v>
      </c>
      <c r="G251" s="165">
        <f t="shared" si="62"/>
        <v>0</v>
      </c>
      <c r="H251" s="165">
        <f t="shared" si="63"/>
        <v>0</v>
      </c>
      <c r="I251" s="165">
        <f t="shared" si="64"/>
        <v>0</v>
      </c>
      <c r="J251" s="197">
        <f t="shared" si="65"/>
        <v>0</v>
      </c>
      <c r="X251" s="195">
        <v>4</v>
      </c>
      <c r="Y251" s="165">
        <f t="shared" si="66"/>
        <v>0</v>
      </c>
      <c r="Z251" s="165">
        <f t="shared" si="67"/>
        <v>0</v>
      </c>
      <c r="AA251" s="165">
        <f t="shared" si="68"/>
        <v>0</v>
      </c>
      <c r="AB251" s="165">
        <f t="shared" si="69"/>
        <v>0</v>
      </c>
      <c r="AC251" s="165">
        <f t="shared" si="70"/>
        <v>0</v>
      </c>
      <c r="AD251" s="197">
        <f t="shared" si="71"/>
        <v>0</v>
      </c>
    </row>
    <row r="252" spans="4:30" ht="14.1" customHeight="1">
      <c r="D252" s="195">
        <v>5</v>
      </c>
      <c r="E252" s="165">
        <f t="shared" si="60"/>
        <v>0</v>
      </c>
      <c r="F252" s="165">
        <f t="shared" si="61"/>
        <v>0</v>
      </c>
      <c r="G252" s="165">
        <f t="shared" si="62"/>
        <v>0</v>
      </c>
      <c r="H252" s="165">
        <f t="shared" si="63"/>
        <v>0</v>
      </c>
      <c r="I252" s="165">
        <f t="shared" si="64"/>
        <v>1</v>
      </c>
      <c r="J252" s="197">
        <f t="shared" si="65"/>
        <v>0</v>
      </c>
      <c r="X252" s="195">
        <v>5</v>
      </c>
      <c r="Y252" s="165">
        <f t="shared" si="66"/>
        <v>0</v>
      </c>
      <c r="Z252" s="165">
        <f t="shared" si="67"/>
        <v>0</v>
      </c>
      <c r="AA252" s="165">
        <f t="shared" si="68"/>
        <v>0</v>
      </c>
      <c r="AB252" s="165">
        <f t="shared" si="69"/>
        <v>0</v>
      </c>
      <c r="AC252" s="165">
        <f t="shared" si="70"/>
        <v>0</v>
      </c>
      <c r="AD252" s="197">
        <f t="shared" si="71"/>
        <v>0</v>
      </c>
    </row>
    <row r="253" spans="4:30" ht="14.1" customHeight="1">
      <c r="D253" s="195">
        <v>6</v>
      </c>
      <c r="E253" s="165">
        <f t="shared" si="60"/>
        <v>0</v>
      </c>
      <c r="F253" s="165">
        <f t="shared" si="61"/>
        <v>0</v>
      </c>
      <c r="G253" s="165">
        <f t="shared" si="62"/>
        <v>0</v>
      </c>
      <c r="H253" s="165">
        <f t="shared" si="63"/>
        <v>0</v>
      </c>
      <c r="I253" s="165">
        <f t="shared" si="64"/>
        <v>0</v>
      </c>
      <c r="J253" s="197">
        <f t="shared" si="65"/>
        <v>0</v>
      </c>
      <c r="X253" s="195">
        <v>6</v>
      </c>
      <c r="Y253" s="165">
        <f t="shared" si="66"/>
        <v>0</v>
      </c>
      <c r="Z253" s="165">
        <f t="shared" si="67"/>
        <v>0</v>
      </c>
      <c r="AA253" s="165">
        <f t="shared" si="68"/>
        <v>0</v>
      </c>
      <c r="AB253" s="165">
        <f t="shared" si="69"/>
        <v>0</v>
      </c>
      <c r="AC253" s="165">
        <f t="shared" si="70"/>
        <v>0</v>
      </c>
      <c r="AD253" s="197">
        <f t="shared" si="71"/>
        <v>0</v>
      </c>
    </row>
    <row r="254" spans="4:30" ht="14.1" customHeight="1">
      <c r="D254" s="195">
        <v>7</v>
      </c>
      <c r="E254" s="165">
        <f t="shared" si="60"/>
        <v>0</v>
      </c>
      <c r="F254" s="165">
        <f t="shared" si="61"/>
        <v>0</v>
      </c>
      <c r="G254" s="165">
        <f t="shared" si="62"/>
        <v>0</v>
      </c>
      <c r="H254" s="165">
        <f t="shared" si="63"/>
        <v>0</v>
      </c>
      <c r="I254" s="165">
        <f t="shared" si="64"/>
        <v>0</v>
      </c>
      <c r="J254" s="197">
        <f t="shared" si="65"/>
        <v>0</v>
      </c>
      <c r="X254" s="195">
        <v>7</v>
      </c>
      <c r="Y254" s="165">
        <f t="shared" si="66"/>
        <v>0</v>
      </c>
      <c r="Z254" s="165">
        <f t="shared" si="67"/>
        <v>0</v>
      </c>
      <c r="AA254" s="165">
        <f t="shared" si="68"/>
        <v>0</v>
      </c>
      <c r="AB254" s="165">
        <f t="shared" si="69"/>
        <v>0</v>
      </c>
      <c r="AC254" s="165">
        <f t="shared" si="70"/>
        <v>0</v>
      </c>
      <c r="AD254" s="197">
        <f t="shared" si="71"/>
        <v>0</v>
      </c>
    </row>
    <row r="255" spans="4:30" ht="14.1" customHeight="1">
      <c r="D255" s="195">
        <v>8</v>
      </c>
      <c r="E255" s="165">
        <f t="shared" si="60"/>
        <v>0</v>
      </c>
      <c r="F255" s="165">
        <f t="shared" si="61"/>
        <v>0</v>
      </c>
      <c r="G255" s="165">
        <f t="shared" si="62"/>
        <v>0</v>
      </c>
      <c r="H255" s="165">
        <f t="shared" si="63"/>
        <v>0</v>
      </c>
      <c r="I255" s="165">
        <f t="shared" si="64"/>
        <v>0</v>
      </c>
      <c r="J255" s="197">
        <f t="shared" si="65"/>
        <v>0</v>
      </c>
      <c r="X255" s="195">
        <v>8</v>
      </c>
      <c r="Y255" s="165">
        <f t="shared" si="66"/>
        <v>0</v>
      </c>
      <c r="Z255" s="165">
        <f t="shared" si="67"/>
        <v>0</v>
      </c>
      <c r="AA255" s="165">
        <f t="shared" si="68"/>
        <v>0</v>
      </c>
      <c r="AB255" s="165">
        <f t="shared" si="69"/>
        <v>0</v>
      </c>
      <c r="AC255" s="165">
        <f t="shared" si="70"/>
        <v>0</v>
      </c>
      <c r="AD255" s="197">
        <f t="shared" si="71"/>
        <v>0</v>
      </c>
    </row>
    <row r="256" spans="4:30" ht="14.1" customHeight="1">
      <c r="D256" s="195">
        <v>9</v>
      </c>
      <c r="E256" s="165">
        <f t="shared" si="60"/>
        <v>0</v>
      </c>
      <c r="F256" s="165">
        <f t="shared" si="61"/>
        <v>0</v>
      </c>
      <c r="G256" s="165">
        <f t="shared" si="62"/>
        <v>0</v>
      </c>
      <c r="H256" s="165">
        <f t="shared" si="63"/>
        <v>0</v>
      </c>
      <c r="I256" s="165">
        <f t="shared" si="64"/>
        <v>0</v>
      </c>
      <c r="J256" s="197">
        <f t="shared" si="65"/>
        <v>0</v>
      </c>
      <c r="X256" s="195">
        <v>9</v>
      </c>
      <c r="Y256" s="165">
        <f t="shared" si="66"/>
        <v>0</v>
      </c>
      <c r="Z256" s="165">
        <f t="shared" si="67"/>
        <v>0</v>
      </c>
      <c r="AA256" s="165">
        <f t="shared" si="68"/>
        <v>0</v>
      </c>
      <c r="AB256" s="165">
        <f t="shared" si="69"/>
        <v>0</v>
      </c>
      <c r="AC256" s="165">
        <f t="shared" si="70"/>
        <v>0</v>
      </c>
      <c r="AD256" s="197">
        <f t="shared" si="71"/>
        <v>0</v>
      </c>
    </row>
    <row r="257" spans="4:30" ht="14.1" customHeight="1">
      <c r="D257" s="195">
        <v>10</v>
      </c>
      <c r="E257" s="165">
        <f t="shared" si="60"/>
        <v>1</v>
      </c>
      <c r="F257" s="165">
        <f t="shared" si="61"/>
        <v>0</v>
      </c>
      <c r="G257" s="165">
        <f t="shared" si="62"/>
        <v>0</v>
      </c>
      <c r="H257" s="165">
        <f t="shared" si="63"/>
        <v>0</v>
      </c>
      <c r="I257" s="165">
        <f t="shared" si="64"/>
        <v>0</v>
      </c>
      <c r="J257" s="197">
        <f t="shared" si="65"/>
        <v>0</v>
      </c>
      <c r="X257" s="195">
        <v>10</v>
      </c>
      <c r="Y257" s="165">
        <f t="shared" si="66"/>
        <v>0</v>
      </c>
      <c r="Z257" s="165">
        <f t="shared" si="67"/>
        <v>0</v>
      </c>
      <c r="AA257" s="165">
        <f t="shared" si="68"/>
        <v>0</v>
      </c>
      <c r="AB257" s="165">
        <f t="shared" si="69"/>
        <v>0</v>
      </c>
      <c r="AC257" s="165">
        <f t="shared" si="70"/>
        <v>0</v>
      </c>
      <c r="AD257" s="197">
        <f t="shared" si="71"/>
        <v>0</v>
      </c>
    </row>
    <row r="258" spans="4:30" ht="14.1" customHeight="1">
      <c r="D258" s="195">
        <v>11</v>
      </c>
      <c r="E258" s="165">
        <f t="shared" si="60"/>
        <v>0</v>
      </c>
      <c r="F258" s="165">
        <f t="shared" si="61"/>
        <v>0</v>
      </c>
      <c r="G258" s="165">
        <f t="shared" si="62"/>
        <v>0</v>
      </c>
      <c r="H258" s="165">
        <f t="shared" si="63"/>
        <v>0</v>
      </c>
      <c r="I258" s="165">
        <f t="shared" si="64"/>
        <v>0</v>
      </c>
      <c r="J258" s="197">
        <f t="shared" si="65"/>
        <v>0</v>
      </c>
      <c r="X258" s="195">
        <v>11</v>
      </c>
      <c r="Y258" s="165">
        <f t="shared" si="66"/>
        <v>0</v>
      </c>
      <c r="Z258" s="165">
        <f t="shared" si="67"/>
        <v>0</v>
      </c>
      <c r="AA258" s="165">
        <f t="shared" si="68"/>
        <v>0</v>
      </c>
      <c r="AB258" s="165">
        <f t="shared" si="69"/>
        <v>0</v>
      </c>
      <c r="AC258" s="165">
        <f t="shared" si="70"/>
        <v>0</v>
      </c>
      <c r="AD258" s="197">
        <f t="shared" si="71"/>
        <v>0</v>
      </c>
    </row>
    <row r="259" spans="4:30" ht="14.1" customHeight="1">
      <c r="D259" s="195">
        <v>12</v>
      </c>
      <c r="E259" s="165">
        <f t="shared" si="60"/>
        <v>0</v>
      </c>
      <c r="F259" s="165">
        <f t="shared" si="61"/>
        <v>0</v>
      </c>
      <c r="G259" s="165">
        <f t="shared" si="62"/>
        <v>0</v>
      </c>
      <c r="H259" s="165">
        <f t="shared" si="63"/>
        <v>0</v>
      </c>
      <c r="I259" s="165">
        <f t="shared" si="64"/>
        <v>0</v>
      </c>
      <c r="J259" s="197">
        <f t="shared" si="65"/>
        <v>0</v>
      </c>
      <c r="X259" s="195">
        <v>12</v>
      </c>
      <c r="Y259" s="165">
        <f t="shared" si="66"/>
        <v>0</v>
      </c>
      <c r="Z259" s="165">
        <f t="shared" si="67"/>
        <v>0</v>
      </c>
      <c r="AA259" s="165">
        <f t="shared" si="68"/>
        <v>0</v>
      </c>
      <c r="AB259" s="165">
        <f t="shared" si="69"/>
        <v>0</v>
      </c>
      <c r="AC259" s="165">
        <f t="shared" si="70"/>
        <v>0</v>
      </c>
      <c r="AD259" s="197">
        <f t="shared" si="71"/>
        <v>0</v>
      </c>
    </row>
    <row r="260" spans="4:30" ht="14.1" customHeight="1">
      <c r="D260" s="195">
        <v>13</v>
      </c>
      <c r="E260" s="165">
        <f t="shared" si="60"/>
        <v>0</v>
      </c>
      <c r="F260" s="165">
        <f t="shared" si="61"/>
        <v>0</v>
      </c>
      <c r="G260" s="165">
        <f t="shared" si="62"/>
        <v>0</v>
      </c>
      <c r="H260" s="165">
        <f t="shared" si="63"/>
        <v>0</v>
      </c>
      <c r="I260" s="165">
        <f t="shared" si="64"/>
        <v>0</v>
      </c>
      <c r="J260" s="197">
        <f t="shared" si="65"/>
        <v>0</v>
      </c>
      <c r="X260" s="195">
        <v>13</v>
      </c>
      <c r="Y260" s="165">
        <f t="shared" si="66"/>
        <v>0</v>
      </c>
      <c r="Z260" s="165">
        <f t="shared" si="67"/>
        <v>0</v>
      </c>
      <c r="AA260" s="165">
        <f t="shared" si="68"/>
        <v>0</v>
      </c>
      <c r="AB260" s="165">
        <f t="shared" si="69"/>
        <v>0</v>
      </c>
      <c r="AC260" s="165">
        <f t="shared" si="70"/>
        <v>0</v>
      </c>
      <c r="AD260" s="197">
        <f t="shared" si="71"/>
        <v>0</v>
      </c>
    </row>
    <row r="261" spans="4:30" ht="14.1" customHeight="1">
      <c r="D261" s="195">
        <v>14</v>
      </c>
      <c r="E261" s="165">
        <f t="shared" si="60"/>
        <v>0</v>
      </c>
      <c r="F261" s="165">
        <f t="shared" si="61"/>
        <v>0</v>
      </c>
      <c r="G261" s="165">
        <f t="shared" si="62"/>
        <v>0</v>
      </c>
      <c r="H261" s="165">
        <f t="shared" si="63"/>
        <v>0</v>
      </c>
      <c r="I261" s="165">
        <f t="shared" si="64"/>
        <v>0</v>
      </c>
      <c r="J261" s="197">
        <f t="shared" si="65"/>
        <v>0</v>
      </c>
      <c r="X261" s="195">
        <v>14</v>
      </c>
      <c r="Y261" s="165">
        <f t="shared" si="66"/>
        <v>0</v>
      </c>
      <c r="Z261" s="165">
        <f t="shared" si="67"/>
        <v>0</v>
      </c>
      <c r="AA261" s="165">
        <f t="shared" si="68"/>
        <v>0</v>
      </c>
      <c r="AB261" s="165">
        <f t="shared" si="69"/>
        <v>0</v>
      </c>
      <c r="AC261" s="165">
        <f t="shared" si="70"/>
        <v>0</v>
      </c>
      <c r="AD261" s="197">
        <f t="shared" si="71"/>
        <v>0</v>
      </c>
    </row>
    <row r="262" spans="4:30" ht="14.1" customHeight="1">
      <c r="D262" s="195">
        <v>15</v>
      </c>
      <c r="E262" s="165">
        <f t="shared" si="60"/>
        <v>0</v>
      </c>
      <c r="F262" s="165">
        <f t="shared" si="61"/>
        <v>0</v>
      </c>
      <c r="G262" s="165">
        <f t="shared" si="62"/>
        <v>0</v>
      </c>
      <c r="H262" s="165">
        <f t="shared" si="63"/>
        <v>0</v>
      </c>
      <c r="I262" s="165">
        <f t="shared" si="64"/>
        <v>0</v>
      </c>
      <c r="J262" s="197">
        <f t="shared" si="65"/>
        <v>0</v>
      </c>
      <c r="X262" s="195">
        <v>15</v>
      </c>
      <c r="Y262" s="165">
        <f t="shared" si="66"/>
        <v>0</v>
      </c>
      <c r="Z262" s="165">
        <f t="shared" si="67"/>
        <v>0</v>
      </c>
      <c r="AA262" s="165">
        <f t="shared" si="68"/>
        <v>0</v>
      </c>
      <c r="AB262" s="165">
        <f t="shared" si="69"/>
        <v>0</v>
      </c>
      <c r="AC262" s="165">
        <f t="shared" si="70"/>
        <v>0</v>
      </c>
      <c r="AD262" s="197">
        <f t="shared" si="71"/>
        <v>0</v>
      </c>
    </row>
    <row r="263" spans="4:30" ht="14.1" customHeight="1">
      <c r="D263" s="195">
        <v>16</v>
      </c>
      <c r="E263" s="165">
        <f t="shared" si="60"/>
        <v>0</v>
      </c>
      <c r="F263" s="165">
        <f t="shared" si="61"/>
        <v>0</v>
      </c>
      <c r="G263" s="165">
        <f t="shared" si="62"/>
        <v>0</v>
      </c>
      <c r="H263" s="165">
        <f t="shared" si="63"/>
        <v>0</v>
      </c>
      <c r="I263" s="165">
        <f t="shared" si="64"/>
        <v>0</v>
      </c>
      <c r="J263" s="197">
        <f t="shared" si="65"/>
        <v>0</v>
      </c>
      <c r="X263" s="195">
        <v>16</v>
      </c>
      <c r="Y263" s="165">
        <f t="shared" si="66"/>
        <v>0</v>
      </c>
      <c r="Z263" s="165">
        <f t="shared" si="67"/>
        <v>0</v>
      </c>
      <c r="AA263" s="165">
        <f t="shared" si="68"/>
        <v>0</v>
      </c>
      <c r="AB263" s="165">
        <f t="shared" si="69"/>
        <v>0</v>
      </c>
      <c r="AC263" s="165">
        <f t="shared" si="70"/>
        <v>0</v>
      </c>
      <c r="AD263" s="197">
        <f t="shared" si="71"/>
        <v>0</v>
      </c>
    </row>
    <row r="264" spans="4:30" ht="14.1" customHeight="1">
      <c r="D264" s="195">
        <v>17</v>
      </c>
      <c r="E264" s="165">
        <f t="shared" si="60"/>
        <v>0</v>
      </c>
      <c r="F264" s="165">
        <f t="shared" si="61"/>
        <v>0</v>
      </c>
      <c r="G264" s="165">
        <f t="shared" si="62"/>
        <v>0</v>
      </c>
      <c r="H264" s="165">
        <f t="shared" si="63"/>
        <v>0</v>
      </c>
      <c r="I264" s="165">
        <f t="shared" si="64"/>
        <v>0</v>
      </c>
      <c r="J264" s="197">
        <f t="shared" si="65"/>
        <v>0</v>
      </c>
      <c r="X264" s="195">
        <v>17</v>
      </c>
      <c r="Y264" s="165">
        <f t="shared" si="66"/>
        <v>0</v>
      </c>
      <c r="Z264" s="165">
        <f t="shared" si="67"/>
        <v>0</v>
      </c>
      <c r="AA264" s="165">
        <f t="shared" si="68"/>
        <v>0</v>
      </c>
      <c r="AB264" s="165">
        <f t="shared" si="69"/>
        <v>0</v>
      </c>
      <c r="AC264" s="165">
        <f t="shared" si="70"/>
        <v>0</v>
      </c>
      <c r="AD264" s="197">
        <f t="shared" si="71"/>
        <v>0</v>
      </c>
    </row>
    <row r="265" spans="4:30" ht="14.1" customHeight="1">
      <c r="D265" s="195">
        <v>18</v>
      </c>
      <c r="E265" s="165">
        <f t="shared" si="60"/>
        <v>0</v>
      </c>
      <c r="F265" s="165">
        <f t="shared" si="61"/>
        <v>0</v>
      </c>
      <c r="G265" s="165">
        <f t="shared" si="62"/>
        <v>0</v>
      </c>
      <c r="H265" s="165">
        <f t="shared" si="63"/>
        <v>0</v>
      </c>
      <c r="I265" s="165">
        <f t="shared" si="64"/>
        <v>0</v>
      </c>
      <c r="J265" s="197">
        <f t="shared" si="65"/>
        <v>0</v>
      </c>
      <c r="X265" s="195">
        <v>18</v>
      </c>
      <c r="Y265" s="165">
        <f t="shared" si="66"/>
        <v>0</v>
      </c>
      <c r="Z265" s="165">
        <f t="shared" si="67"/>
        <v>0</v>
      </c>
      <c r="AA265" s="165">
        <f t="shared" si="68"/>
        <v>0</v>
      </c>
      <c r="AB265" s="165">
        <f t="shared" si="69"/>
        <v>0</v>
      </c>
      <c r="AC265" s="165">
        <f t="shared" si="70"/>
        <v>0</v>
      </c>
      <c r="AD265" s="197">
        <f t="shared" si="71"/>
        <v>0</v>
      </c>
    </row>
    <row r="266" spans="4:30" ht="14.1" customHeight="1">
      <c r="D266" s="195">
        <v>19</v>
      </c>
      <c r="E266" s="165">
        <f t="shared" si="60"/>
        <v>0</v>
      </c>
      <c r="F266" s="165">
        <f t="shared" si="61"/>
        <v>0</v>
      </c>
      <c r="G266" s="165">
        <f t="shared" si="62"/>
        <v>0</v>
      </c>
      <c r="H266" s="165">
        <f t="shared" si="63"/>
        <v>0</v>
      </c>
      <c r="I266" s="165">
        <f t="shared" si="64"/>
        <v>0</v>
      </c>
      <c r="J266" s="197">
        <f t="shared" si="65"/>
        <v>0</v>
      </c>
      <c r="X266" s="195">
        <v>19</v>
      </c>
      <c r="Y266" s="165">
        <f t="shared" si="66"/>
        <v>0</v>
      </c>
      <c r="Z266" s="165">
        <f t="shared" si="67"/>
        <v>0</v>
      </c>
      <c r="AA266" s="165">
        <f t="shared" si="68"/>
        <v>0</v>
      </c>
      <c r="AB266" s="165">
        <f t="shared" si="69"/>
        <v>0</v>
      </c>
      <c r="AC266" s="165">
        <f t="shared" si="70"/>
        <v>0</v>
      </c>
      <c r="AD266" s="197">
        <f t="shared" si="71"/>
        <v>0</v>
      </c>
    </row>
    <row r="267" spans="4:30" ht="14.1" customHeight="1">
      <c r="D267" s="195">
        <v>20</v>
      </c>
      <c r="E267" s="165">
        <f t="shared" si="60"/>
        <v>0</v>
      </c>
      <c r="F267" s="165">
        <f t="shared" si="61"/>
        <v>0</v>
      </c>
      <c r="G267" s="165">
        <f t="shared" si="62"/>
        <v>0</v>
      </c>
      <c r="H267" s="165">
        <f t="shared" si="63"/>
        <v>0</v>
      </c>
      <c r="I267" s="165">
        <f t="shared" si="64"/>
        <v>0</v>
      </c>
      <c r="J267" s="197">
        <f t="shared" si="65"/>
        <v>0</v>
      </c>
      <c r="X267" s="195">
        <v>20</v>
      </c>
      <c r="Y267" s="165">
        <f t="shared" si="66"/>
        <v>0</v>
      </c>
      <c r="Z267" s="165">
        <f t="shared" si="67"/>
        <v>0</v>
      </c>
      <c r="AA267" s="165">
        <f t="shared" si="68"/>
        <v>0</v>
      </c>
      <c r="AB267" s="165">
        <f t="shared" si="69"/>
        <v>0</v>
      </c>
      <c r="AC267" s="165">
        <f t="shared" si="70"/>
        <v>0</v>
      </c>
      <c r="AD267" s="197">
        <f t="shared" si="71"/>
        <v>0</v>
      </c>
    </row>
    <row r="268" spans="4:30" ht="14.1" customHeight="1">
      <c r="D268" s="195">
        <v>21</v>
      </c>
      <c r="E268" s="165">
        <f t="shared" si="60"/>
        <v>0</v>
      </c>
      <c r="F268" s="165">
        <f t="shared" si="61"/>
        <v>0</v>
      </c>
      <c r="G268" s="165">
        <f t="shared" si="62"/>
        <v>0</v>
      </c>
      <c r="H268" s="165">
        <f t="shared" si="63"/>
        <v>0</v>
      </c>
      <c r="I268" s="165">
        <f t="shared" si="64"/>
        <v>0</v>
      </c>
      <c r="J268" s="197">
        <f t="shared" si="65"/>
        <v>0</v>
      </c>
      <c r="X268" s="195">
        <v>21</v>
      </c>
      <c r="Y268" s="165">
        <f t="shared" si="66"/>
        <v>0</v>
      </c>
      <c r="Z268" s="165">
        <f t="shared" si="67"/>
        <v>0</v>
      </c>
      <c r="AA268" s="165">
        <f t="shared" si="68"/>
        <v>0</v>
      </c>
      <c r="AB268" s="165">
        <f t="shared" si="69"/>
        <v>0</v>
      </c>
      <c r="AC268" s="165">
        <f t="shared" si="70"/>
        <v>0</v>
      </c>
      <c r="AD268" s="197">
        <f t="shared" si="71"/>
        <v>0</v>
      </c>
    </row>
    <row r="269" spans="4:30" ht="14.1" customHeight="1">
      <c r="D269" s="195">
        <v>22</v>
      </c>
      <c r="E269" s="165">
        <f t="shared" si="60"/>
        <v>0</v>
      </c>
      <c r="F269" s="165">
        <f t="shared" si="61"/>
        <v>0</v>
      </c>
      <c r="G269" s="165">
        <f t="shared" si="62"/>
        <v>0</v>
      </c>
      <c r="H269" s="165">
        <f t="shared" si="63"/>
        <v>0</v>
      </c>
      <c r="I269" s="165">
        <f t="shared" si="64"/>
        <v>0</v>
      </c>
      <c r="J269" s="197">
        <f t="shared" si="65"/>
        <v>0</v>
      </c>
      <c r="X269" s="195">
        <v>22</v>
      </c>
      <c r="Y269" s="165">
        <f t="shared" si="66"/>
        <v>0</v>
      </c>
      <c r="Z269" s="165">
        <f t="shared" si="67"/>
        <v>0</v>
      </c>
      <c r="AA269" s="165">
        <f t="shared" si="68"/>
        <v>0</v>
      </c>
      <c r="AB269" s="165">
        <f t="shared" si="69"/>
        <v>0</v>
      </c>
      <c r="AC269" s="165">
        <f t="shared" si="70"/>
        <v>0</v>
      </c>
      <c r="AD269" s="197">
        <f t="shared" si="71"/>
        <v>0</v>
      </c>
    </row>
    <row r="270" spans="4:30" ht="14.1" customHeight="1">
      <c r="D270" s="195">
        <v>23</v>
      </c>
      <c r="E270" s="165">
        <f t="shared" si="60"/>
        <v>0</v>
      </c>
      <c r="F270" s="165">
        <f t="shared" si="61"/>
        <v>0</v>
      </c>
      <c r="G270" s="165">
        <f t="shared" si="62"/>
        <v>0</v>
      </c>
      <c r="H270" s="165">
        <f t="shared" si="63"/>
        <v>0</v>
      </c>
      <c r="I270" s="165">
        <f t="shared" si="64"/>
        <v>0</v>
      </c>
      <c r="J270" s="197">
        <f t="shared" si="65"/>
        <v>0</v>
      </c>
      <c r="X270" s="195">
        <v>23</v>
      </c>
      <c r="Y270" s="165">
        <f t="shared" si="66"/>
        <v>0</v>
      </c>
      <c r="Z270" s="165">
        <f t="shared" si="67"/>
        <v>0</v>
      </c>
      <c r="AA270" s="165">
        <f t="shared" si="68"/>
        <v>0</v>
      </c>
      <c r="AB270" s="165">
        <f t="shared" si="69"/>
        <v>0</v>
      </c>
      <c r="AC270" s="165">
        <f t="shared" si="70"/>
        <v>0</v>
      </c>
      <c r="AD270" s="197">
        <f t="shared" si="71"/>
        <v>0</v>
      </c>
    </row>
    <row r="271" spans="4:30" ht="14.1" customHeight="1">
      <c r="D271" s="195">
        <v>24</v>
      </c>
      <c r="E271" s="165">
        <f t="shared" si="60"/>
        <v>0</v>
      </c>
      <c r="F271" s="165">
        <f t="shared" si="61"/>
        <v>0</v>
      </c>
      <c r="G271" s="165">
        <f t="shared" si="62"/>
        <v>0</v>
      </c>
      <c r="H271" s="165">
        <f t="shared" si="63"/>
        <v>0</v>
      </c>
      <c r="I271" s="165">
        <f t="shared" si="64"/>
        <v>0</v>
      </c>
      <c r="J271" s="197">
        <f t="shared" si="65"/>
        <v>0</v>
      </c>
      <c r="X271" s="195">
        <v>24</v>
      </c>
      <c r="Y271" s="165">
        <f t="shared" si="66"/>
        <v>0</v>
      </c>
      <c r="Z271" s="165">
        <f t="shared" si="67"/>
        <v>0</v>
      </c>
      <c r="AA271" s="165">
        <f t="shared" si="68"/>
        <v>0</v>
      </c>
      <c r="AB271" s="165">
        <f t="shared" si="69"/>
        <v>0</v>
      </c>
      <c r="AC271" s="165">
        <f t="shared" si="70"/>
        <v>0</v>
      </c>
      <c r="AD271" s="197">
        <f t="shared" si="71"/>
        <v>0</v>
      </c>
    </row>
    <row r="272" spans="4:30" ht="14.1" customHeight="1">
      <c r="D272" s="195">
        <v>25</v>
      </c>
      <c r="E272" s="165">
        <f t="shared" si="60"/>
        <v>0</v>
      </c>
      <c r="F272" s="165">
        <f t="shared" si="61"/>
        <v>0</v>
      </c>
      <c r="G272" s="165">
        <f t="shared" si="62"/>
        <v>0</v>
      </c>
      <c r="H272" s="165">
        <f t="shared" si="63"/>
        <v>0</v>
      </c>
      <c r="I272" s="165">
        <f t="shared" si="64"/>
        <v>0</v>
      </c>
      <c r="J272" s="197">
        <f t="shared" si="65"/>
        <v>0</v>
      </c>
      <c r="X272" s="195">
        <v>25</v>
      </c>
      <c r="Y272" s="165">
        <f t="shared" si="66"/>
        <v>0</v>
      </c>
      <c r="Z272" s="165">
        <f t="shared" si="67"/>
        <v>0</v>
      </c>
      <c r="AA272" s="165">
        <f t="shared" si="68"/>
        <v>0</v>
      </c>
      <c r="AB272" s="165">
        <f t="shared" si="69"/>
        <v>0</v>
      </c>
      <c r="AC272" s="165">
        <f t="shared" si="70"/>
        <v>0</v>
      </c>
      <c r="AD272" s="197">
        <f t="shared" si="71"/>
        <v>0</v>
      </c>
    </row>
    <row r="273" spans="4:30" ht="14.1" customHeight="1">
      <c r="D273" s="195">
        <v>26</v>
      </c>
      <c r="E273" s="165">
        <f t="shared" si="60"/>
        <v>0</v>
      </c>
      <c r="F273" s="165">
        <f t="shared" si="61"/>
        <v>0</v>
      </c>
      <c r="G273" s="165">
        <f t="shared" si="62"/>
        <v>0</v>
      </c>
      <c r="H273" s="165">
        <f t="shared" si="63"/>
        <v>0</v>
      </c>
      <c r="I273" s="165">
        <f t="shared" si="64"/>
        <v>0</v>
      </c>
      <c r="J273" s="197">
        <f t="shared" si="65"/>
        <v>0</v>
      </c>
      <c r="X273" s="195">
        <v>26</v>
      </c>
      <c r="Y273" s="165">
        <f t="shared" si="66"/>
        <v>0</v>
      </c>
      <c r="Z273" s="165">
        <f t="shared" si="67"/>
        <v>0</v>
      </c>
      <c r="AA273" s="165">
        <f t="shared" si="68"/>
        <v>0</v>
      </c>
      <c r="AB273" s="165">
        <f t="shared" si="69"/>
        <v>0</v>
      </c>
      <c r="AC273" s="165">
        <f t="shared" si="70"/>
        <v>0</v>
      </c>
      <c r="AD273" s="197">
        <f t="shared" si="71"/>
        <v>0</v>
      </c>
    </row>
    <row r="274" spans="4:30" ht="14.1" customHeight="1">
      <c r="D274" s="195">
        <v>27</v>
      </c>
      <c r="E274" s="165">
        <f t="shared" si="60"/>
        <v>0</v>
      </c>
      <c r="F274" s="165">
        <f t="shared" si="61"/>
        <v>0</v>
      </c>
      <c r="G274" s="165">
        <f t="shared" si="62"/>
        <v>0</v>
      </c>
      <c r="H274" s="165">
        <f t="shared" si="63"/>
        <v>0</v>
      </c>
      <c r="I274" s="165">
        <f t="shared" si="64"/>
        <v>0</v>
      </c>
      <c r="J274" s="197">
        <f t="shared" si="65"/>
        <v>0</v>
      </c>
      <c r="X274" s="195">
        <v>27</v>
      </c>
      <c r="Y274" s="165">
        <f t="shared" si="66"/>
        <v>0</v>
      </c>
      <c r="Z274" s="165">
        <f t="shared" si="67"/>
        <v>0</v>
      </c>
      <c r="AA274" s="165">
        <f t="shared" si="68"/>
        <v>0</v>
      </c>
      <c r="AB274" s="165">
        <f t="shared" si="69"/>
        <v>0</v>
      </c>
      <c r="AC274" s="165">
        <f t="shared" si="70"/>
        <v>0</v>
      </c>
      <c r="AD274" s="197">
        <f t="shared" si="71"/>
        <v>0</v>
      </c>
    </row>
    <row r="275" spans="4:30" ht="14.1" customHeight="1">
      <c r="D275" s="195">
        <v>28</v>
      </c>
      <c r="E275" s="165">
        <f t="shared" si="60"/>
        <v>0</v>
      </c>
      <c r="F275" s="165">
        <f t="shared" si="61"/>
        <v>0</v>
      </c>
      <c r="G275" s="165">
        <f t="shared" si="62"/>
        <v>0</v>
      </c>
      <c r="H275" s="165">
        <f t="shared" si="63"/>
        <v>0</v>
      </c>
      <c r="I275" s="165">
        <f t="shared" si="64"/>
        <v>0</v>
      </c>
      <c r="J275" s="197">
        <f t="shared" si="65"/>
        <v>0</v>
      </c>
      <c r="X275" s="195">
        <v>28</v>
      </c>
      <c r="Y275" s="165">
        <f t="shared" si="66"/>
        <v>0</v>
      </c>
      <c r="Z275" s="165">
        <f t="shared" si="67"/>
        <v>0</v>
      </c>
      <c r="AA275" s="165">
        <f t="shared" si="68"/>
        <v>0</v>
      </c>
      <c r="AB275" s="165">
        <f t="shared" si="69"/>
        <v>0</v>
      </c>
      <c r="AC275" s="165">
        <f t="shared" si="70"/>
        <v>0</v>
      </c>
      <c r="AD275" s="197">
        <f t="shared" si="71"/>
        <v>0</v>
      </c>
    </row>
    <row r="276" spans="4:30" ht="14.1" customHeight="1">
      <c r="D276" s="195">
        <v>29</v>
      </c>
      <c r="E276" s="165">
        <f t="shared" si="60"/>
        <v>0</v>
      </c>
      <c r="F276" s="165">
        <f t="shared" si="61"/>
        <v>0</v>
      </c>
      <c r="G276" s="165">
        <f t="shared" si="62"/>
        <v>0</v>
      </c>
      <c r="H276" s="165">
        <f t="shared" si="63"/>
        <v>0</v>
      </c>
      <c r="I276" s="165">
        <f t="shared" si="64"/>
        <v>0</v>
      </c>
      <c r="J276" s="197">
        <f t="shared" si="65"/>
        <v>0</v>
      </c>
      <c r="X276" s="195">
        <v>29</v>
      </c>
      <c r="Y276" s="165">
        <f t="shared" si="66"/>
        <v>0</v>
      </c>
      <c r="Z276" s="165">
        <f t="shared" si="67"/>
        <v>0</v>
      </c>
      <c r="AA276" s="165">
        <f t="shared" si="68"/>
        <v>0</v>
      </c>
      <c r="AB276" s="165">
        <f t="shared" si="69"/>
        <v>0</v>
      </c>
      <c r="AC276" s="165">
        <f t="shared" si="70"/>
        <v>0</v>
      </c>
      <c r="AD276" s="197">
        <f t="shared" si="71"/>
        <v>0</v>
      </c>
    </row>
    <row r="277" spans="4:30" ht="14.1" customHeight="1">
      <c r="D277" s="195">
        <v>30</v>
      </c>
      <c r="E277" s="165">
        <f t="shared" si="60"/>
        <v>0</v>
      </c>
      <c r="F277" s="165">
        <f t="shared" si="61"/>
        <v>0</v>
      </c>
      <c r="G277" s="165">
        <f t="shared" si="62"/>
        <v>0</v>
      </c>
      <c r="H277" s="165">
        <f t="shared" si="63"/>
        <v>0</v>
      </c>
      <c r="I277" s="165">
        <f t="shared" si="64"/>
        <v>0</v>
      </c>
      <c r="J277" s="197">
        <f t="shared" si="65"/>
        <v>0</v>
      </c>
      <c r="X277" s="195">
        <v>30</v>
      </c>
      <c r="Y277" s="165">
        <f t="shared" si="66"/>
        <v>0</v>
      </c>
      <c r="Z277" s="165">
        <f t="shared" si="67"/>
        <v>0</v>
      </c>
      <c r="AA277" s="165">
        <f t="shared" si="68"/>
        <v>0</v>
      </c>
      <c r="AB277" s="165">
        <f t="shared" si="69"/>
        <v>0</v>
      </c>
      <c r="AC277" s="165">
        <f t="shared" si="70"/>
        <v>0</v>
      </c>
      <c r="AD277" s="197">
        <f t="shared" si="71"/>
        <v>0</v>
      </c>
    </row>
    <row r="278" spans="4:30" ht="14.1" customHeight="1">
      <c r="D278" s="195">
        <v>31</v>
      </c>
      <c r="E278" s="165">
        <f t="shared" si="60"/>
        <v>0</v>
      </c>
      <c r="F278" s="165">
        <f t="shared" si="61"/>
        <v>0</v>
      </c>
      <c r="G278" s="165">
        <f t="shared" si="62"/>
        <v>0</v>
      </c>
      <c r="H278" s="165">
        <f t="shared" si="63"/>
        <v>0</v>
      </c>
      <c r="I278" s="165">
        <f t="shared" si="64"/>
        <v>0</v>
      </c>
      <c r="J278" s="197">
        <f t="shared" si="65"/>
        <v>0</v>
      </c>
      <c r="X278" s="195">
        <v>31</v>
      </c>
      <c r="Y278" s="165">
        <f t="shared" si="66"/>
        <v>0</v>
      </c>
      <c r="Z278" s="165">
        <f t="shared" si="67"/>
        <v>0</v>
      </c>
      <c r="AA278" s="165">
        <f t="shared" si="68"/>
        <v>0</v>
      </c>
      <c r="AB278" s="165">
        <f t="shared" si="69"/>
        <v>0</v>
      </c>
      <c r="AC278" s="165">
        <f t="shared" si="70"/>
        <v>0</v>
      </c>
      <c r="AD278" s="197">
        <f t="shared" si="71"/>
        <v>0</v>
      </c>
    </row>
    <row r="279" spans="4:30" ht="14.1" customHeight="1">
      <c r="D279" s="195">
        <v>32</v>
      </c>
      <c r="E279" s="165">
        <f t="shared" si="60"/>
        <v>0</v>
      </c>
      <c r="F279" s="165">
        <f t="shared" si="61"/>
        <v>0</v>
      </c>
      <c r="G279" s="165">
        <f t="shared" si="62"/>
        <v>0</v>
      </c>
      <c r="H279" s="165">
        <f t="shared" si="63"/>
        <v>0</v>
      </c>
      <c r="I279" s="165">
        <f t="shared" si="64"/>
        <v>0</v>
      </c>
      <c r="J279" s="197">
        <f t="shared" si="65"/>
        <v>0</v>
      </c>
      <c r="X279" s="195">
        <v>32</v>
      </c>
      <c r="Y279" s="165">
        <f t="shared" si="66"/>
        <v>0</v>
      </c>
      <c r="Z279" s="165">
        <f t="shared" si="67"/>
        <v>0</v>
      </c>
      <c r="AA279" s="165">
        <f t="shared" si="68"/>
        <v>0</v>
      </c>
      <c r="AB279" s="165">
        <f t="shared" si="69"/>
        <v>0</v>
      </c>
      <c r="AC279" s="165">
        <f t="shared" si="70"/>
        <v>0</v>
      </c>
      <c r="AD279" s="197">
        <f t="shared" si="71"/>
        <v>0</v>
      </c>
    </row>
    <row r="280" spans="4:30" ht="14.1" customHeight="1">
      <c r="D280" s="195">
        <v>33</v>
      </c>
      <c r="E280" s="165">
        <f t="shared" si="60"/>
        <v>0</v>
      </c>
      <c r="F280" s="165">
        <f t="shared" si="61"/>
        <v>0</v>
      </c>
      <c r="G280" s="165">
        <f t="shared" si="62"/>
        <v>0</v>
      </c>
      <c r="H280" s="165">
        <f t="shared" si="63"/>
        <v>0</v>
      </c>
      <c r="I280" s="165">
        <f t="shared" si="64"/>
        <v>0</v>
      </c>
      <c r="J280" s="197">
        <f t="shared" si="65"/>
        <v>0</v>
      </c>
      <c r="X280" s="195">
        <v>33</v>
      </c>
      <c r="Y280" s="165">
        <f t="shared" si="66"/>
        <v>0</v>
      </c>
      <c r="Z280" s="165">
        <f t="shared" si="67"/>
        <v>0</v>
      </c>
      <c r="AA280" s="165">
        <f t="shared" si="68"/>
        <v>0</v>
      </c>
      <c r="AB280" s="165">
        <f t="shared" si="69"/>
        <v>0</v>
      </c>
      <c r="AC280" s="165">
        <f t="shared" si="70"/>
        <v>0</v>
      </c>
      <c r="AD280" s="197">
        <f t="shared" si="71"/>
        <v>0</v>
      </c>
    </row>
    <row r="281" spans="4:30" ht="14.1" customHeight="1">
      <c r="D281" s="195">
        <v>34</v>
      </c>
      <c r="E281" s="165">
        <f t="shared" si="60"/>
        <v>0</v>
      </c>
      <c r="F281" s="165">
        <f t="shared" si="61"/>
        <v>0</v>
      </c>
      <c r="G281" s="165">
        <f t="shared" si="62"/>
        <v>0</v>
      </c>
      <c r="H281" s="165">
        <f t="shared" si="63"/>
        <v>0</v>
      </c>
      <c r="I281" s="165">
        <f t="shared" si="64"/>
        <v>0</v>
      </c>
      <c r="J281" s="197">
        <f t="shared" si="65"/>
        <v>0</v>
      </c>
      <c r="X281" s="195">
        <v>34</v>
      </c>
      <c r="Y281" s="165">
        <f t="shared" si="66"/>
        <v>0</v>
      </c>
      <c r="Z281" s="165">
        <f t="shared" si="67"/>
        <v>0</v>
      </c>
      <c r="AA281" s="165">
        <f t="shared" si="68"/>
        <v>0</v>
      </c>
      <c r="AB281" s="165">
        <f t="shared" si="69"/>
        <v>0</v>
      </c>
      <c r="AC281" s="165">
        <f t="shared" si="70"/>
        <v>0</v>
      </c>
      <c r="AD281" s="197">
        <f t="shared" si="71"/>
        <v>0</v>
      </c>
    </row>
    <row r="282" spans="4:30" ht="14.1" customHeight="1">
      <c r="D282" s="195">
        <v>35</v>
      </c>
      <c r="E282" s="165">
        <f t="shared" si="60"/>
        <v>0</v>
      </c>
      <c r="F282" s="165">
        <f t="shared" si="61"/>
        <v>0</v>
      </c>
      <c r="G282" s="165">
        <f t="shared" si="62"/>
        <v>0</v>
      </c>
      <c r="H282" s="165">
        <f t="shared" si="63"/>
        <v>0</v>
      </c>
      <c r="I282" s="165">
        <f t="shared" si="64"/>
        <v>0</v>
      </c>
      <c r="J282" s="197">
        <f t="shared" si="65"/>
        <v>0</v>
      </c>
      <c r="X282" s="195">
        <v>35</v>
      </c>
      <c r="Y282" s="165">
        <f t="shared" si="66"/>
        <v>0</v>
      </c>
      <c r="Z282" s="165">
        <f t="shared" si="67"/>
        <v>0</v>
      </c>
      <c r="AA282" s="165">
        <f t="shared" si="68"/>
        <v>0</v>
      </c>
      <c r="AB282" s="165">
        <f t="shared" si="69"/>
        <v>0</v>
      </c>
      <c r="AC282" s="165">
        <f t="shared" si="70"/>
        <v>0</v>
      </c>
      <c r="AD282" s="197">
        <f t="shared" si="71"/>
        <v>0</v>
      </c>
    </row>
    <row r="283" spans="4:30" ht="14.1" customHeight="1">
      <c r="D283" s="195">
        <v>36</v>
      </c>
      <c r="E283" s="165">
        <f t="shared" si="60"/>
        <v>0</v>
      </c>
      <c r="F283" s="165">
        <f t="shared" si="61"/>
        <v>0</v>
      </c>
      <c r="G283" s="165">
        <f t="shared" si="62"/>
        <v>0</v>
      </c>
      <c r="H283" s="165">
        <f t="shared" si="63"/>
        <v>0</v>
      </c>
      <c r="I283" s="165">
        <f t="shared" si="64"/>
        <v>0</v>
      </c>
      <c r="J283" s="197">
        <f t="shared" si="65"/>
        <v>0</v>
      </c>
      <c r="X283" s="195">
        <v>36</v>
      </c>
      <c r="Y283" s="165">
        <f t="shared" si="66"/>
        <v>0</v>
      </c>
      <c r="Z283" s="165">
        <f t="shared" si="67"/>
        <v>0</v>
      </c>
      <c r="AA283" s="165">
        <f t="shared" si="68"/>
        <v>0</v>
      </c>
      <c r="AB283" s="165">
        <f t="shared" si="69"/>
        <v>0</v>
      </c>
      <c r="AC283" s="165">
        <f t="shared" si="70"/>
        <v>0</v>
      </c>
      <c r="AD283" s="197">
        <f t="shared" si="71"/>
        <v>0</v>
      </c>
    </row>
    <row r="284" spans="4:30" ht="14.1" customHeight="1">
      <c r="D284" s="195">
        <v>37</v>
      </c>
      <c r="E284" s="165">
        <f t="shared" si="60"/>
        <v>0</v>
      </c>
      <c r="F284" s="165">
        <f t="shared" si="61"/>
        <v>0</v>
      </c>
      <c r="G284" s="165">
        <f t="shared" si="62"/>
        <v>0</v>
      </c>
      <c r="H284" s="165">
        <f t="shared" si="63"/>
        <v>0</v>
      </c>
      <c r="I284" s="165">
        <f t="shared" si="64"/>
        <v>0</v>
      </c>
      <c r="J284" s="197">
        <f t="shared" si="65"/>
        <v>0</v>
      </c>
      <c r="X284" s="195">
        <v>37</v>
      </c>
      <c r="Y284" s="165">
        <f t="shared" si="66"/>
        <v>0</v>
      </c>
      <c r="Z284" s="165">
        <f t="shared" si="67"/>
        <v>0</v>
      </c>
      <c r="AA284" s="165">
        <f t="shared" si="68"/>
        <v>0</v>
      </c>
      <c r="AB284" s="165">
        <f t="shared" si="69"/>
        <v>0</v>
      </c>
      <c r="AC284" s="165">
        <f t="shared" si="70"/>
        <v>0</v>
      </c>
      <c r="AD284" s="197">
        <f t="shared" si="71"/>
        <v>0</v>
      </c>
    </row>
    <row r="285" spans="4:30" ht="14.1" customHeight="1">
      <c r="D285" s="195">
        <v>38</v>
      </c>
      <c r="E285" s="165">
        <f t="shared" si="60"/>
        <v>0</v>
      </c>
      <c r="F285" s="165">
        <f t="shared" si="61"/>
        <v>0</v>
      </c>
      <c r="G285" s="165">
        <f t="shared" si="62"/>
        <v>0</v>
      </c>
      <c r="H285" s="165">
        <f t="shared" si="63"/>
        <v>0</v>
      </c>
      <c r="I285" s="165">
        <f t="shared" si="64"/>
        <v>0</v>
      </c>
      <c r="J285" s="197">
        <f t="shared" si="65"/>
        <v>0</v>
      </c>
      <c r="X285" s="195">
        <v>38</v>
      </c>
      <c r="Y285" s="165">
        <f t="shared" si="66"/>
        <v>0</v>
      </c>
      <c r="Z285" s="165">
        <f t="shared" si="67"/>
        <v>0</v>
      </c>
      <c r="AA285" s="165">
        <f t="shared" si="68"/>
        <v>0</v>
      </c>
      <c r="AB285" s="165">
        <f t="shared" si="69"/>
        <v>0</v>
      </c>
      <c r="AC285" s="165">
        <f t="shared" si="70"/>
        <v>0</v>
      </c>
      <c r="AD285" s="197">
        <f t="shared" si="71"/>
        <v>0</v>
      </c>
    </row>
    <row r="286" spans="4:30" ht="14.1" customHeight="1">
      <c r="D286" s="195">
        <v>39</v>
      </c>
      <c r="E286" s="165">
        <f t="shared" si="60"/>
        <v>0</v>
      </c>
      <c r="F286" s="165">
        <f t="shared" si="61"/>
        <v>0</v>
      </c>
      <c r="G286" s="165">
        <f t="shared" si="62"/>
        <v>0</v>
      </c>
      <c r="H286" s="165">
        <f t="shared" si="63"/>
        <v>0</v>
      </c>
      <c r="I286" s="165">
        <f t="shared" si="64"/>
        <v>0</v>
      </c>
      <c r="J286" s="197">
        <f t="shared" si="65"/>
        <v>0</v>
      </c>
      <c r="X286" s="195">
        <v>39</v>
      </c>
      <c r="Y286" s="165">
        <f t="shared" si="66"/>
        <v>0</v>
      </c>
      <c r="Z286" s="165">
        <f t="shared" si="67"/>
        <v>0</v>
      </c>
      <c r="AA286" s="165">
        <f t="shared" si="68"/>
        <v>0</v>
      </c>
      <c r="AB286" s="165">
        <f t="shared" si="69"/>
        <v>0</v>
      </c>
      <c r="AC286" s="165">
        <f t="shared" si="70"/>
        <v>0</v>
      </c>
      <c r="AD286" s="197">
        <f t="shared" si="71"/>
        <v>0</v>
      </c>
    </row>
    <row r="287" spans="4:30" ht="14.1" customHeight="1" thickBot="1">
      <c r="D287" s="196">
        <v>40</v>
      </c>
      <c r="E287" s="198">
        <f t="shared" si="60"/>
        <v>0</v>
      </c>
      <c r="F287" s="198">
        <f t="shared" si="61"/>
        <v>0</v>
      </c>
      <c r="G287" s="198">
        <f t="shared" si="62"/>
        <v>0</v>
      </c>
      <c r="H287" s="198">
        <f t="shared" si="63"/>
        <v>0</v>
      </c>
      <c r="I287" s="198">
        <f t="shared" si="64"/>
        <v>0</v>
      </c>
      <c r="J287" s="199">
        <f t="shared" si="65"/>
        <v>0</v>
      </c>
      <c r="X287" s="196">
        <v>40</v>
      </c>
      <c r="Y287" s="198">
        <f t="shared" si="66"/>
        <v>0</v>
      </c>
      <c r="Z287" s="198">
        <f t="shared" si="67"/>
        <v>0</v>
      </c>
      <c r="AA287" s="198">
        <f t="shared" si="68"/>
        <v>0</v>
      </c>
      <c r="AB287" s="198">
        <f t="shared" si="69"/>
        <v>0</v>
      </c>
      <c r="AC287" s="198">
        <f t="shared" si="70"/>
        <v>0</v>
      </c>
      <c r="AD287" s="199">
        <f t="shared" si="71"/>
        <v>0</v>
      </c>
    </row>
    <row r="289" spans="4:30" ht="14.1" customHeight="1" thickBot="1">
      <c r="D289" s="2" t="s">
        <v>92</v>
      </c>
      <c r="X289" s="2" t="s">
        <v>92</v>
      </c>
    </row>
    <row r="290" spans="4:30" ht="14.1" customHeight="1">
      <c r="D290" s="2199"/>
      <c r="E290" s="2200" t="s">
        <v>56</v>
      </c>
      <c r="F290" s="2200"/>
      <c r="G290" s="2200" t="s">
        <v>83</v>
      </c>
      <c r="H290" s="2200"/>
      <c r="I290" s="2200" t="s">
        <v>78</v>
      </c>
      <c r="J290" s="2239"/>
      <c r="X290" s="2199"/>
      <c r="Y290" s="2200" t="s">
        <v>56</v>
      </c>
      <c r="Z290" s="2200"/>
      <c r="AA290" s="2200" t="s">
        <v>83</v>
      </c>
      <c r="AB290" s="2200"/>
      <c r="AC290" s="2200" t="s">
        <v>78</v>
      </c>
      <c r="AD290" s="2239"/>
    </row>
    <row r="291" spans="4:30" ht="14.1" customHeight="1">
      <c r="D291" s="2238"/>
      <c r="E291" s="21" t="s">
        <v>354</v>
      </c>
      <c r="F291" s="21" t="s">
        <v>355</v>
      </c>
      <c r="G291" s="21" t="s">
        <v>354</v>
      </c>
      <c r="H291" s="21" t="s">
        <v>355</v>
      </c>
      <c r="I291" s="21" t="s">
        <v>354</v>
      </c>
      <c r="J291" s="194" t="s">
        <v>355</v>
      </c>
      <c r="X291" s="2238"/>
      <c r="Y291" s="21" t="s">
        <v>354</v>
      </c>
      <c r="Z291" s="21" t="s">
        <v>355</v>
      </c>
      <c r="AA291" s="21" t="s">
        <v>354</v>
      </c>
      <c r="AB291" s="21" t="s">
        <v>355</v>
      </c>
      <c r="AC291" s="21" t="s">
        <v>354</v>
      </c>
      <c r="AD291" s="194" t="s">
        <v>355</v>
      </c>
    </row>
    <row r="292" spans="4:30" ht="14.1" customHeight="1">
      <c r="D292" s="195">
        <v>1</v>
      </c>
      <c r="E292" s="165">
        <f t="shared" ref="E292:E331" si="72">IF($H$34&lt;&gt;"As",0,IF($H$29&lt;&gt;"歩 道",0,SUMIF($H$35,D292,$H$33)))</f>
        <v>0</v>
      </c>
      <c r="F292" s="165">
        <f t="shared" ref="F292:F331" si="73">IF($H$34&lt;&gt;"As",0,IF($H$29&lt;&gt;"車 道",0,SUMIF($H$35,D292,$H$33)))</f>
        <v>0</v>
      </c>
      <c r="G292" s="165">
        <f t="shared" ref="G292:G331" si="74">IF($H$34&lt;&gt;"Co",0,IF($H$29&lt;&gt;"歩 道",0,SUMIF($H$35,D292,$H$33)))</f>
        <v>0</v>
      </c>
      <c r="H292" s="165">
        <f t="shared" ref="H292:H331" si="75">IF($H$34&lt;&gt;"Co",0,IF($H$29&lt;&gt;"車 道",0,SUMIF($H$35,D292,$H$33)))</f>
        <v>0</v>
      </c>
      <c r="I292" s="165">
        <f t="shared" ref="I292:I331" si="76">IF($H$29&lt;&gt;"歩 道",0,SUMIF($H$38,D292,$H$33))</f>
        <v>0</v>
      </c>
      <c r="J292" s="197">
        <f t="shared" ref="J292:J331" si="77">IF($H$29&lt;&gt;"車 道",0,SUMIF($H$38,D292,$H$33))</f>
        <v>0</v>
      </c>
      <c r="X292" s="195">
        <v>1</v>
      </c>
      <c r="Y292" s="165">
        <f t="shared" ref="Y292:Y331" si="78">IF($AB$34&lt;&gt;"As",0,IF($AB$29&lt;&gt;"歩 道",0,SUMIF($AB$35,X292,$AB$33)))</f>
        <v>0</v>
      </c>
      <c r="Z292" s="165">
        <f t="shared" ref="Z292:Z331" si="79">IF($AB$34&lt;&gt;"As",0,IF($AB$29&lt;&gt;"車 道",0,SUMIF($AB$35,X292,$AB$33)))</f>
        <v>0</v>
      </c>
      <c r="AA292" s="165">
        <f t="shared" ref="AA292:AA331" si="80">IF($AB$34&lt;&gt;"Co",0,IF($AB$29&lt;&gt;"歩 道",0,SUMIF($AB$35,X292,$AB$33)))</f>
        <v>0</v>
      </c>
      <c r="AB292" s="165">
        <f t="shared" ref="AB292:AB331" si="81">IF($AB$34&lt;&gt;"Co",0,IF($AB$29&lt;&gt;"車 道",0,SUMIF($AB$35,X292,$AB$33)))</f>
        <v>0</v>
      </c>
      <c r="AC292" s="165">
        <f t="shared" ref="AC292:AC331" si="82">IF($AB$29&lt;&gt;"歩 道",0,SUMIF($AB$38,X292,$AB$33))</f>
        <v>0</v>
      </c>
      <c r="AD292" s="197">
        <f t="shared" ref="AD292:AD331" si="83">IF($AB$29&lt;&gt;"車 道",0,SUMIF($AB$38,X292,$AB$33))</f>
        <v>0</v>
      </c>
    </row>
    <row r="293" spans="4:30" ht="14.1" customHeight="1">
      <c r="D293" s="195">
        <v>2</v>
      </c>
      <c r="E293" s="165">
        <f t="shared" si="72"/>
        <v>0</v>
      </c>
      <c r="F293" s="165">
        <f t="shared" si="73"/>
        <v>0</v>
      </c>
      <c r="G293" s="165">
        <f t="shared" si="74"/>
        <v>0</v>
      </c>
      <c r="H293" s="165">
        <f t="shared" si="75"/>
        <v>0</v>
      </c>
      <c r="I293" s="165">
        <f t="shared" si="76"/>
        <v>0</v>
      </c>
      <c r="J293" s="197">
        <f t="shared" si="77"/>
        <v>0</v>
      </c>
      <c r="X293" s="195">
        <v>2</v>
      </c>
      <c r="Y293" s="165">
        <f t="shared" si="78"/>
        <v>0</v>
      </c>
      <c r="Z293" s="165">
        <f t="shared" si="79"/>
        <v>0</v>
      </c>
      <c r="AA293" s="165">
        <f t="shared" si="80"/>
        <v>0</v>
      </c>
      <c r="AB293" s="165">
        <f t="shared" si="81"/>
        <v>0</v>
      </c>
      <c r="AC293" s="165">
        <f t="shared" si="82"/>
        <v>0</v>
      </c>
      <c r="AD293" s="197">
        <f t="shared" si="83"/>
        <v>0</v>
      </c>
    </row>
    <row r="294" spans="4:30" ht="14.1" customHeight="1">
      <c r="D294" s="195">
        <v>3</v>
      </c>
      <c r="E294" s="165">
        <f t="shared" si="72"/>
        <v>0</v>
      </c>
      <c r="F294" s="165">
        <f t="shared" si="73"/>
        <v>0</v>
      </c>
      <c r="G294" s="165">
        <f t="shared" si="74"/>
        <v>0</v>
      </c>
      <c r="H294" s="165">
        <f t="shared" si="75"/>
        <v>0</v>
      </c>
      <c r="I294" s="165">
        <f t="shared" si="76"/>
        <v>0</v>
      </c>
      <c r="J294" s="197">
        <f t="shared" si="77"/>
        <v>0</v>
      </c>
      <c r="X294" s="195">
        <v>3</v>
      </c>
      <c r="Y294" s="165">
        <f t="shared" si="78"/>
        <v>0</v>
      </c>
      <c r="Z294" s="165">
        <f t="shared" si="79"/>
        <v>0</v>
      </c>
      <c r="AA294" s="165">
        <f t="shared" si="80"/>
        <v>0</v>
      </c>
      <c r="AB294" s="165">
        <f t="shared" si="81"/>
        <v>0</v>
      </c>
      <c r="AC294" s="165">
        <f t="shared" si="82"/>
        <v>0</v>
      </c>
      <c r="AD294" s="197">
        <f t="shared" si="83"/>
        <v>0</v>
      </c>
    </row>
    <row r="295" spans="4:30" ht="14.1" customHeight="1">
      <c r="D295" s="195">
        <v>4</v>
      </c>
      <c r="E295" s="165">
        <f t="shared" si="72"/>
        <v>1</v>
      </c>
      <c r="F295" s="165">
        <f t="shared" si="73"/>
        <v>0</v>
      </c>
      <c r="G295" s="165">
        <f t="shared" si="74"/>
        <v>0</v>
      </c>
      <c r="H295" s="165">
        <f t="shared" si="75"/>
        <v>0</v>
      </c>
      <c r="I295" s="165">
        <f t="shared" si="76"/>
        <v>1</v>
      </c>
      <c r="J295" s="197">
        <f t="shared" si="77"/>
        <v>0</v>
      </c>
      <c r="X295" s="195">
        <v>4</v>
      </c>
      <c r="Y295" s="165">
        <f t="shared" si="78"/>
        <v>0</v>
      </c>
      <c r="Z295" s="165">
        <f t="shared" si="79"/>
        <v>0</v>
      </c>
      <c r="AA295" s="165">
        <f t="shared" si="80"/>
        <v>0</v>
      </c>
      <c r="AB295" s="165">
        <f t="shared" si="81"/>
        <v>0</v>
      </c>
      <c r="AC295" s="165">
        <f t="shared" si="82"/>
        <v>0</v>
      </c>
      <c r="AD295" s="197">
        <f t="shared" si="83"/>
        <v>0</v>
      </c>
    </row>
    <row r="296" spans="4:30" ht="14.1" customHeight="1">
      <c r="D296" s="195">
        <v>5</v>
      </c>
      <c r="E296" s="165">
        <f t="shared" si="72"/>
        <v>0</v>
      </c>
      <c r="F296" s="165">
        <f t="shared" si="73"/>
        <v>0</v>
      </c>
      <c r="G296" s="165">
        <f t="shared" si="74"/>
        <v>0</v>
      </c>
      <c r="H296" s="165">
        <f t="shared" si="75"/>
        <v>0</v>
      </c>
      <c r="I296" s="165">
        <f t="shared" si="76"/>
        <v>0</v>
      </c>
      <c r="J296" s="197">
        <f t="shared" si="77"/>
        <v>0</v>
      </c>
      <c r="X296" s="195">
        <v>5</v>
      </c>
      <c r="Y296" s="165">
        <f t="shared" si="78"/>
        <v>0</v>
      </c>
      <c r="Z296" s="165">
        <f t="shared" si="79"/>
        <v>0</v>
      </c>
      <c r="AA296" s="165">
        <f t="shared" si="80"/>
        <v>0</v>
      </c>
      <c r="AB296" s="165">
        <f t="shared" si="81"/>
        <v>0</v>
      </c>
      <c r="AC296" s="165">
        <f t="shared" si="82"/>
        <v>0</v>
      </c>
      <c r="AD296" s="197">
        <f t="shared" si="83"/>
        <v>0</v>
      </c>
    </row>
    <row r="297" spans="4:30" ht="14.1" customHeight="1">
      <c r="D297" s="195">
        <v>6</v>
      </c>
      <c r="E297" s="165">
        <f t="shared" si="72"/>
        <v>0</v>
      </c>
      <c r="F297" s="165">
        <f t="shared" si="73"/>
        <v>0</v>
      </c>
      <c r="G297" s="165">
        <f t="shared" si="74"/>
        <v>0</v>
      </c>
      <c r="H297" s="165">
        <f t="shared" si="75"/>
        <v>0</v>
      </c>
      <c r="I297" s="165">
        <f t="shared" si="76"/>
        <v>0</v>
      </c>
      <c r="J297" s="197">
        <f t="shared" si="77"/>
        <v>0</v>
      </c>
      <c r="X297" s="195">
        <v>6</v>
      </c>
      <c r="Y297" s="165">
        <f t="shared" si="78"/>
        <v>0</v>
      </c>
      <c r="Z297" s="165">
        <f t="shared" si="79"/>
        <v>0</v>
      </c>
      <c r="AA297" s="165">
        <f t="shared" si="80"/>
        <v>0</v>
      </c>
      <c r="AB297" s="165">
        <f t="shared" si="81"/>
        <v>0</v>
      </c>
      <c r="AC297" s="165">
        <f t="shared" si="82"/>
        <v>0</v>
      </c>
      <c r="AD297" s="197">
        <f t="shared" si="83"/>
        <v>0</v>
      </c>
    </row>
    <row r="298" spans="4:30" ht="14.1" customHeight="1">
      <c r="D298" s="195">
        <v>7</v>
      </c>
      <c r="E298" s="165">
        <f t="shared" si="72"/>
        <v>0</v>
      </c>
      <c r="F298" s="165">
        <f t="shared" si="73"/>
        <v>0</v>
      </c>
      <c r="G298" s="165">
        <f t="shared" si="74"/>
        <v>0</v>
      </c>
      <c r="H298" s="165">
        <f t="shared" si="75"/>
        <v>0</v>
      </c>
      <c r="I298" s="165">
        <f t="shared" si="76"/>
        <v>0</v>
      </c>
      <c r="J298" s="197">
        <f t="shared" si="77"/>
        <v>0</v>
      </c>
      <c r="X298" s="195">
        <v>7</v>
      </c>
      <c r="Y298" s="165">
        <f t="shared" si="78"/>
        <v>0</v>
      </c>
      <c r="Z298" s="165">
        <f t="shared" si="79"/>
        <v>0</v>
      </c>
      <c r="AA298" s="165">
        <f t="shared" si="80"/>
        <v>0</v>
      </c>
      <c r="AB298" s="165">
        <f t="shared" si="81"/>
        <v>0</v>
      </c>
      <c r="AC298" s="165">
        <f t="shared" si="82"/>
        <v>0</v>
      </c>
      <c r="AD298" s="197">
        <f t="shared" si="83"/>
        <v>0</v>
      </c>
    </row>
    <row r="299" spans="4:30" ht="14.1" customHeight="1">
      <c r="D299" s="195">
        <v>8</v>
      </c>
      <c r="E299" s="165">
        <f t="shared" si="72"/>
        <v>0</v>
      </c>
      <c r="F299" s="165">
        <f t="shared" si="73"/>
        <v>0</v>
      </c>
      <c r="G299" s="165">
        <f t="shared" si="74"/>
        <v>0</v>
      </c>
      <c r="H299" s="165">
        <f t="shared" si="75"/>
        <v>0</v>
      </c>
      <c r="I299" s="165">
        <f t="shared" si="76"/>
        <v>0</v>
      </c>
      <c r="J299" s="197">
        <f t="shared" si="77"/>
        <v>0</v>
      </c>
      <c r="X299" s="195">
        <v>8</v>
      </c>
      <c r="Y299" s="165">
        <f t="shared" si="78"/>
        <v>0</v>
      </c>
      <c r="Z299" s="165">
        <f t="shared" si="79"/>
        <v>0</v>
      </c>
      <c r="AA299" s="165">
        <f t="shared" si="80"/>
        <v>0</v>
      </c>
      <c r="AB299" s="165">
        <f t="shared" si="81"/>
        <v>0</v>
      </c>
      <c r="AC299" s="165">
        <f t="shared" si="82"/>
        <v>0</v>
      </c>
      <c r="AD299" s="197">
        <f t="shared" si="83"/>
        <v>0</v>
      </c>
    </row>
    <row r="300" spans="4:30" ht="14.1" customHeight="1">
      <c r="D300" s="195">
        <v>9</v>
      </c>
      <c r="E300" s="165">
        <f t="shared" si="72"/>
        <v>0</v>
      </c>
      <c r="F300" s="165">
        <f t="shared" si="73"/>
        <v>0</v>
      </c>
      <c r="G300" s="165">
        <f t="shared" si="74"/>
        <v>0</v>
      </c>
      <c r="H300" s="165">
        <f t="shared" si="75"/>
        <v>0</v>
      </c>
      <c r="I300" s="165">
        <f t="shared" si="76"/>
        <v>0</v>
      </c>
      <c r="J300" s="197">
        <f t="shared" si="77"/>
        <v>0</v>
      </c>
      <c r="X300" s="195">
        <v>9</v>
      </c>
      <c r="Y300" s="165">
        <f t="shared" si="78"/>
        <v>0</v>
      </c>
      <c r="Z300" s="165">
        <f t="shared" si="79"/>
        <v>0</v>
      </c>
      <c r="AA300" s="165">
        <f t="shared" si="80"/>
        <v>0</v>
      </c>
      <c r="AB300" s="165">
        <f t="shared" si="81"/>
        <v>0</v>
      </c>
      <c r="AC300" s="165">
        <f t="shared" si="82"/>
        <v>0</v>
      </c>
      <c r="AD300" s="197">
        <f t="shared" si="83"/>
        <v>0</v>
      </c>
    </row>
    <row r="301" spans="4:30" ht="14.1" customHeight="1">
      <c r="D301" s="195">
        <v>10</v>
      </c>
      <c r="E301" s="165">
        <f t="shared" si="72"/>
        <v>0</v>
      </c>
      <c r="F301" s="165">
        <f t="shared" si="73"/>
        <v>0</v>
      </c>
      <c r="G301" s="165">
        <f t="shared" si="74"/>
        <v>0</v>
      </c>
      <c r="H301" s="165">
        <f t="shared" si="75"/>
        <v>0</v>
      </c>
      <c r="I301" s="165">
        <f t="shared" si="76"/>
        <v>0</v>
      </c>
      <c r="J301" s="197">
        <f t="shared" si="77"/>
        <v>0</v>
      </c>
      <c r="X301" s="195">
        <v>10</v>
      </c>
      <c r="Y301" s="165">
        <f t="shared" si="78"/>
        <v>0</v>
      </c>
      <c r="Z301" s="165">
        <f t="shared" si="79"/>
        <v>0</v>
      </c>
      <c r="AA301" s="165">
        <f t="shared" si="80"/>
        <v>0</v>
      </c>
      <c r="AB301" s="165">
        <f t="shared" si="81"/>
        <v>0</v>
      </c>
      <c r="AC301" s="165">
        <f t="shared" si="82"/>
        <v>0</v>
      </c>
      <c r="AD301" s="197">
        <f t="shared" si="83"/>
        <v>0</v>
      </c>
    </row>
    <row r="302" spans="4:30" ht="14.1" customHeight="1">
      <c r="D302" s="195">
        <v>11</v>
      </c>
      <c r="E302" s="165">
        <f t="shared" si="72"/>
        <v>0</v>
      </c>
      <c r="F302" s="165">
        <f t="shared" si="73"/>
        <v>0</v>
      </c>
      <c r="G302" s="165">
        <f t="shared" si="74"/>
        <v>0</v>
      </c>
      <c r="H302" s="165">
        <f t="shared" si="75"/>
        <v>0</v>
      </c>
      <c r="I302" s="165">
        <f t="shared" si="76"/>
        <v>0</v>
      </c>
      <c r="J302" s="197">
        <f t="shared" si="77"/>
        <v>0</v>
      </c>
      <c r="X302" s="195">
        <v>11</v>
      </c>
      <c r="Y302" s="165">
        <f t="shared" si="78"/>
        <v>0</v>
      </c>
      <c r="Z302" s="165">
        <f t="shared" si="79"/>
        <v>0</v>
      </c>
      <c r="AA302" s="165">
        <f t="shared" si="80"/>
        <v>0</v>
      </c>
      <c r="AB302" s="165">
        <f t="shared" si="81"/>
        <v>0</v>
      </c>
      <c r="AC302" s="165">
        <f t="shared" si="82"/>
        <v>0</v>
      </c>
      <c r="AD302" s="197">
        <f t="shared" si="83"/>
        <v>0</v>
      </c>
    </row>
    <row r="303" spans="4:30" ht="14.1" customHeight="1">
      <c r="D303" s="195">
        <v>12</v>
      </c>
      <c r="E303" s="165">
        <f t="shared" si="72"/>
        <v>0</v>
      </c>
      <c r="F303" s="165">
        <f t="shared" si="73"/>
        <v>0</v>
      </c>
      <c r="G303" s="165">
        <f t="shared" si="74"/>
        <v>0</v>
      </c>
      <c r="H303" s="165">
        <f t="shared" si="75"/>
        <v>0</v>
      </c>
      <c r="I303" s="165">
        <f t="shared" si="76"/>
        <v>0</v>
      </c>
      <c r="J303" s="197">
        <f t="shared" si="77"/>
        <v>0</v>
      </c>
      <c r="X303" s="195">
        <v>12</v>
      </c>
      <c r="Y303" s="165">
        <f t="shared" si="78"/>
        <v>0</v>
      </c>
      <c r="Z303" s="165">
        <f t="shared" si="79"/>
        <v>0</v>
      </c>
      <c r="AA303" s="165">
        <f t="shared" si="80"/>
        <v>0</v>
      </c>
      <c r="AB303" s="165">
        <f t="shared" si="81"/>
        <v>0</v>
      </c>
      <c r="AC303" s="165">
        <f t="shared" si="82"/>
        <v>0</v>
      </c>
      <c r="AD303" s="197">
        <f t="shared" si="83"/>
        <v>0</v>
      </c>
    </row>
    <row r="304" spans="4:30" ht="14.1" customHeight="1">
      <c r="D304" s="195">
        <v>13</v>
      </c>
      <c r="E304" s="165">
        <f t="shared" si="72"/>
        <v>0</v>
      </c>
      <c r="F304" s="165">
        <f t="shared" si="73"/>
        <v>0</v>
      </c>
      <c r="G304" s="165">
        <f t="shared" si="74"/>
        <v>0</v>
      </c>
      <c r="H304" s="165">
        <f t="shared" si="75"/>
        <v>0</v>
      </c>
      <c r="I304" s="165">
        <f t="shared" si="76"/>
        <v>0</v>
      </c>
      <c r="J304" s="197">
        <f t="shared" si="77"/>
        <v>0</v>
      </c>
      <c r="X304" s="195">
        <v>13</v>
      </c>
      <c r="Y304" s="165">
        <f t="shared" si="78"/>
        <v>0</v>
      </c>
      <c r="Z304" s="165">
        <f t="shared" si="79"/>
        <v>0</v>
      </c>
      <c r="AA304" s="165">
        <f t="shared" si="80"/>
        <v>0</v>
      </c>
      <c r="AB304" s="165">
        <f t="shared" si="81"/>
        <v>0</v>
      </c>
      <c r="AC304" s="165">
        <f t="shared" si="82"/>
        <v>0</v>
      </c>
      <c r="AD304" s="197">
        <f t="shared" si="83"/>
        <v>0</v>
      </c>
    </row>
    <row r="305" spans="4:30" ht="14.1" customHeight="1">
      <c r="D305" s="195">
        <v>14</v>
      </c>
      <c r="E305" s="165">
        <f t="shared" si="72"/>
        <v>0</v>
      </c>
      <c r="F305" s="165">
        <f t="shared" si="73"/>
        <v>0</v>
      </c>
      <c r="G305" s="165">
        <f t="shared" si="74"/>
        <v>0</v>
      </c>
      <c r="H305" s="165">
        <f t="shared" si="75"/>
        <v>0</v>
      </c>
      <c r="I305" s="165">
        <f t="shared" si="76"/>
        <v>0</v>
      </c>
      <c r="J305" s="197">
        <f t="shared" si="77"/>
        <v>0</v>
      </c>
      <c r="X305" s="195">
        <v>14</v>
      </c>
      <c r="Y305" s="165">
        <f t="shared" si="78"/>
        <v>0</v>
      </c>
      <c r="Z305" s="165">
        <f t="shared" si="79"/>
        <v>0</v>
      </c>
      <c r="AA305" s="165">
        <f t="shared" si="80"/>
        <v>0</v>
      </c>
      <c r="AB305" s="165">
        <f t="shared" si="81"/>
        <v>0</v>
      </c>
      <c r="AC305" s="165">
        <f t="shared" si="82"/>
        <v>0</v>
      </c>
      <c r="AD305" s="197">
        <f t="shared" si="83"/>
        <v>0</v>
      </c>
    </row>
    <row r="306" spans="4:30" ht="14.1" customHeight="1">
      <c r="D306" s="195">
        <v>15</v>
      </c>
      <c r="E306" s="165">
        <f t="shared" si="72"/>
        <v>0</v>
      </c>
      <c r="F306" s="165">
        <f t="shared" si="73"/>
        <v>0</v>
      </c>
      <c r="G306" s="165">
        <f t="shared" si="74"/>
        <v>0</v>
      </c>
      <c r="H306" s="165">
        <f t="shared" si="75"/>
        <v>0</v>
      </c>
      <c r="I306" s="165">
        <f t="shared" si="76"/>
        <v>0</v>
      </c>
      <c r="J306" s="197">
        <f t="shared" si="77"/>
        <v>0</v>
      </c>
      <c r="X306" s="195">
        <v>15</v>
      </c>
      <c r="Y306" s="165">
        <f t="shared" si="78"/>
        <v>0</v>
      </c>
      <c r="Z306" s="165">
        <f t="shared" si="79"/>
        <v>0</v>
      </c>
      <c r="AA306" s="165">
        <f t="shared" si="80"/>
        <v>0</v>
      </c>
      <c r="AB306" s="165">
        <f t="shared" si="81"/>
        <v>0</v>
      </c>
      <c r="AC306" s="165">
        <f t="shared" si="82"/>
        <v>0</v>
      </c>
      <c r="AD306" s="197">
        <f t="shared" si="83"/>
        <v>0</v>
      </c>
    </row>
    <row r="307" spans="4:30" ht="14.1" customHeight="1">
      <c r="D307" s="195">
        <v>16</v>
      </c>
      <c r="E307" s="165">
        <f t="shared" si="72"/>
        <v>0</v>
      </c>
      <c r="F307" s="165">
        <f t="shared" si="73"/>
        <v>0</v>
      </c>
      <c r="G307" s="165">
        <f t="shared" si="74"/>
        <v>0</v>
      </c>
      <c r="H307" s="165">
        <f t="shared" si="75"/>
        <v>0</v>
      </c>
      <c r="I307" s="165">
        <f t="shared" si="76"/>
        <v>0</v>
      </c>
      <c r="J307" s="197">
        <f t="shared" si="77"/>
        <v>0</v>
      </c>
      <c r="X307" s="195">
        <v>16</v>
      </c>
      <c r="Y307" s="165">
        <f t="shared" si="78"/>
        <v>0</v>
      </c>
      <c r="Z307" s="165">
        <f t="shared" si="79"/>
        <v>0</v>
      </c>
      <c r="AA307" s="165">
        <f t="shared" si="80"/>
        <v>0</v>
      </c>
      <c r="AB307" s="165">
        <f t="shared" si="81"/>
        <v>0</v>
      </c>
      <c r="AC307" s="165">
        <f t="shared" si="82"/>
        <v>0</v>
      </c>
      <c r="AD307" s="197">
        <f t="shared" si="83"/>
        <v>0</v>
      </c>
    </row>
    <row r="308" spans="4:30" ht="14.1" customHeight="1">
      <c r="D308" s="195">
        <v>17</v>
      </c>
      <c r="E308" s="165">
        <f t="shared" si="72"/>
        <v>0</v>
      </c>
      <c r="F308" s="165">
        <f t="shared" si="73"/>
        <v>0</v>
      </c>
      <c r="G308" s="165">
        <f t="shared" si="74"/>
        <v>0</v>
      </c>
      <c r="H308" s="165">
        <f t="shared" si="75"/>
        <v>0</v>
      </c>
      <c r="I308" s="165">
        <f t="shared" si="76"/>
        <v>0</v>
      </c>
      <c r="J308" s="197">
        <f t="shared" si="77"/>
        <v>0</v>
      </c>
      <c r="X308" s="195">
        <v>17</v>
      </c>
      <c r="Y308" s="165">
        <f t="shared" si="78"/>
        <v>0</v>
      </c>
      <c r="Z308" s="165">
        <f t="shared" si="79"/>
        <v>0</v>
      </c>
      <c r="AA308" s="165">
        <f t="shared" si="80"/>
        <v>0</v>
      </c>
      <c r="AB308" s="165">
        <f t="shared" si="81"/>
        <v>0</v>
      </c>
      <c r="AC308" s="165">
        <f t="shared" si="82"/>
        <v>0</v>
      </c>
      <c r="AD308" s="197">
        <f t="shared" si="83"/>
        <v>0</v>
      </c>
    </row>
    <row r="309" spans="4:30" ht="14.1" customHeight="1">
      <c r="D309" s="195">
        <v>18</v>
      </c>
      <c r="E309" s="165">
        <f t="shared" si="72"/>
        <v>0</v>
      </c>
      <c r="F309" s="165">
        <f t="shared" si="73"/>
        <v>0</v>
      </c>
      <c r="G309" s="165">
        <f t="shared" si="74"/>
        <v>0</v>
      </c>
      <c r="H309" s="165">
        <f t="shared" si="75"/>
        <v>0</v>
      </c>
      <c r="I309" s="165">
        <f t="shared" si="76"/>
        <v>0</v>
      </c>
      <c r="J309" s="197">
        <f t="shared" si="77"/>
        <v>0</v>
      </c>
      <c r="X309" s="195">
        <v>18</v>
      </c>
      <c r="Y309" s="165">
        <f t="shared" si="78"/>
        <v>0</v>
      </c>
      <c r="Z309" s="165">
        <f t="shared" si="79"/>
        <v>0</v>
      </c>
      <c r="AA309" s="165">
        <f t="shared" si="80"/>
        <v>0</v>
      </c>
      <c r="AB309" s="165">
        <f t="shared" si="81"/>
        <v>0</v>
      </c>
      <c r="AC309" s="165">
        <f t="shared" si="82"/>
        <v>0</v>
      </c>
      <c r="AD309" s="197">
        <f t="shared" si="83"/>
        <v>0</v>
      </c>
    </row>
    <row r="310" spans="4:30" ht="14.1" customHeight="1">
      <c r="D310" s="195">
        <v>19</v>
      </c>
      <c r="E310" s="165">
        <f t="shared" si="72"/>
        <v>0</v>
      </c>
      <c r="F310" s="165">
        <f t="shared" si="73"/>
        <v>0</v>
      </c>
      <c r="G310" s="165">
        <f t="shared" si="74"/>
        <v>0</v>
      </c>
      <c r="H310" s="165">
        <f t="shared" si="75"/>
        <v>0</v>
      </c>
      <c r="I310" s="165">
        <f t="shared" si="76"/>
        <v>0</v>
      </c>
      <c r="J310" s="197">
        <f t="shared" si="77"/>
        <v>0</v>
      </c>
      <c r="X310" s="195">
        <v>19</v>
      </c>
      <c r="Y310" s="165">
        <f t="shared" si="78"/>
        <v>0</v>
      </c>
      <c r="Z310" s="165">
        <f t="shared" si="79"/>
        <v>0</v>
      </c>
      <c r="AA310" s="165">
        <f t="shared" si="80"/>
        <v>0</v>
      </c>
      <c r="AB310" s="165">
        <f t="shared" si="81"/>
        <v>0</v>
      </c>
      <c r="AC310" s="165">
        <f t="shared" si="82"/>
        <v>0</v>
      </c>
      <c r="AD310" s="197">
        <f t="shared" si="83"/>
        <v>0</v>
      </c>
    </row>
    <row r="311" spans="4:30" ht="14.1" customHeight="1">
      <c r="D311" s="195">
        <v>20</v>
      </c>
      <c r="E311" s="165">
        <f t="shared" si="72"/>
        <v>0</v>
      </c>
      <c r="F311" s="165">
        <f t="shared" si="73"/>
        <v>0</v>
      </c>
      <c r="G311" s="165">
        <f t="shared" si="74"/>
        <v>0</v>
      </c>
      <c r="H311" s="165">
        <f t="shared" si="75"/>
        <v>0</v>
      </c>
      <c r="I311" s="165">
        <f t="shared" si="76"/>
        <v>0</v>
      </c>
      <c r="J311" s="197">
        <f t="shared" si="77"/>
        <v>0</v>
      </c>
      <c r="X311" s="195">
        <v>20</v>
      </c>
      <c r="Y311" s="165">
        <f t="shared" si="78"/>
        <v>0</v>
      </c>
      <c r="Z311" s="165">
        <f t="shared" si="79"/>
        <v>0</v>
      </c>
      <c r="AA311" s="165">
        <f t="shared" si="80"/>
        <v>0</v>
      </c>
      <c r="AB311" s="165">
        <f t="shared" si="81"/>
        <v>0</v>
      </c>
      <c r="AC311" s="165">
        <f t="shared" si="82"/>
        <v>0</v>
      </c>
      <c r="AD311" s="197">
        <f t="shared" si="83"/>
        <v>0</v>
      </c>
    </row>
    <row r="312" spans="4:30" ht="14.1" customHeight="1">
      <c r="D312" s="195">
        <v>21</v>
      </c>
      <c r="E312" s="165">
        <f t="shared" si="72"/>
        <v>0</v>
      </c>
      <c r="F312" s="165">
        <f t="shared" si="73"/>
        <v>0</v>
      </c>
      <c r="G312" s="165">
        <f t="shared" si="74"/>
        <v>0</v>
      </c>
      <c r="H312" s="165">
        <f t="shared" si="75"/>
        <v>0</v>
      </c>
      <c r="I312" s="165">
        <f t="shared" si="76"/>
        <v>0</v>
      </c>
      <c r="J312" s="197">
        <f t="shared" si="77"/>
        <v>0</v>
      </c>
      <c r="X312" s="195">
        <v>21</v>
      </c>
      <c r="Y312" s="165">
        <f t="shared" si="78"/>
        <v>0</v>
      </c>
      <c r="Z312" s="165">
        <f t="shared" si="79"/>
        <v>0</v>
      </c>
      <c r="AA312" s="165">
        <f t="shared" si="80"/>
        <v>0</v>
      </c>
      <c r="AB312" s="165">
        <f t="shared" si="81"/>
        <v>0</v>
      </c>
      <c r="AC312" s="165">
        <f t="shared" si="82"/>
        <v>0</v>
      </c>
      <c r="AD312" s="197">
        <f t="shared" si="83"/>
        <v>0</v>
      </c>
    </row>
    <row r="313" spans="4:30" ht="14.1" customHeight="1">
      <c r="D313" s="195">
        <v>22</v>
      </c>
      <c r="E313" s="165">
        <f t="shared" si="72"/>
        <v>0</v>
      </c>
      <c r="F313" s="165">
        <f t="shared" si="73"/>
        <v>0</v>
      </c>
      <c r="G313" s="165">
        <f t="shared" si="74"/>
        <v>0</v>
      </c>
      <c r="H313" s="165">
        <f t="shared" si="75"/>
        <v>0</v>
      </c>
      <c r="I313" s="165">
        <f t="shared" si="76"/>
        <v>0</v>
      </c>
      <c r="J313" s="197">
        <f t="shared" si="77"/>
        <v>0</v>
      </c>
      <c r="X313" s="195">
        <v>22</v>
      </c>
      <c r="Y313" s="165">
        <f t="shared" si="78"/>
        <v>0</v>
      </c>
      <c r="Z313" s="165">
        <f t="shared" si="79"/>
        <v>0</v>
      </c>
      <c r="AA313" s="165">
        <f t="shared" si="80"/>
        <v>0</v>
      </c>
      <c r="AB313" s="165">
        <f t="shared" si="81"/>
        <v>0</v>
      </c>
      <c r="AC313" s="165">
        <f t="shared" si="82"/>
        <v>0</v>
      </c>
      <c r="AD313" s="197">
        <f t="shared" si="83"/>
        <v>0</v>
      </c>
    </row>
    <row r="314" spans="4:30" ht="14.1" customHeight="1">
      <c r="D314" s="195">
        <v>23</v>
      </c>
      <c r="E314" s="165">
        <f t="shared" si="72"/>
        <v>0</v>
      </c>
      <c r="F314" s="165">
        <f t="shared" si="73"/>
        <v>0</v>
      </c>
      <c r="G314" s="165">
        <f t="shared" si="74"/>
        <v>0</v>
      </c>
      <c r="H314" s="165">
        <f t="shared" si="75"/>
        <v>0</v>
      </c>
      <c r="I314" s="165">
        <f t="shared" si="76"/>
        <v>0</v>
      </c>
      <c r="J314" s="197">
        <f t="shared" si="77"/>
        <v>0</v>
      </c>
      <c r="X314" s="195">
        <v>23</v>
      </c>
      <c r="Y314" s="165">
        <f t="shared" si="78"/>
        <v>0</v>
      </c>
      <c r="Z314" s="165">
        <f t="shared" si="79"/>
        <v>0</v>
      </c>
      <c r="AA314" s="165">
        <f t="shared" si="80"/>
        <v>0</v>
      </c>
      <c r="AB314" s="165">
        <f t="shared" si="81"/>
        <v>0</v>
      </c>
      <c r="AC314" s="165">
        <f t="shared" si="82"/>
        <v>0</v>
      </c>
      <c r="AD314" s="197">
        <f t="shared" si="83"/>
        <v>0</v>
      </c>
    </row>
    <row r="315" spans="4:30" ht="14.1" customHeight="1">
      <c r="D315" s="195">
        <v>24</v>
      </c>
      <c r="E315" s="165">
        <f t="shared" si="72"/>
        <v>0</v>
      </c>
      <c r="F315" s="165">
        <f t="shared" si="73"/>
        <v>0</v>
      </c>
      <c r="G315" s="165">
        <f t="shared" si="74"/>
        <v>0</v>
      </c>
      <c r="H315" s="165">
        <f t="shared" si="75"/>
        <v>0</v>
      </c>
      <c r="I315" s="165">
        <f t="shared" si="76"/>
        <v>0</v>
      </c>
      <c r="J315" s="197">
        <f t="shared" si="77"/>
        <v>0</v>
      </c>
      <c r="X315" s="195">
        <v>24</v>
      </c>
      <c r="Y315" s="165">
        <f t="shared" si="78"/>
        <v>0</v>
      </c>
      <c r="Z315" s="165">
        <f t="shared" si="79"/>
        <v>0</v>
      </c>
      <c r="AA315" s="165">
        <f t="shared" si="80"/>
        <v>0</v>
      </c>
      <c r="AB315" s="165">
        <f t="shared" si="81"/>
        <v>0</v>
      </c>
      <c r="AC315" s="165">
        <f t="shared" si="82"/>
        <v>0</v>
      </c>
      <c r="AD315" s="197">
        <f t="shared" si="83"/>
        <v>0</v>
      </c>
    </row>
    <row r="316" spans="4:30" ht="14.1" customHeight="1">
      <c r="D316" s="195">
        <v>25</v>
      </c>
      <c r="E316" s="165">
        <f t="shared" si="72"/>
        <v>0</v>
      </c>
      <c r="F316" s="165">
        <f t="shared" si="73"/>
        <v>0</v>
      </c>
      <c r="G316" s="165">
        <f t="shared" si="74"/>
        <v>0</v>
      </c>
      <c r="H316" s="165">
        <f t="shared" si="75"/>
        <v>0</v>
      </c>
      <c r="I316" s="165">
        <f t="shared" si="76"/>
        <v>0</v>
      </c>
      <c r="J316" s="197">
        <f t="shared" si="77"/>
        <v>0</v>
      </c>
      <c r="X316" s="195">
        <v>25</v>
      </c>
      <c r="Y316" s="165">
        <f t="shared" si="78"/>
        <v>0</v>
      </c>
      <c r="Z316" s="165">
        <f t="shared" si="79"/>
        <v>0</v>
      </c>
      <c r="AA316" s="165">
        <f t="shared" si="80"/>
        <v>0</v>
      </c>
      <c r="AB316" s="165">
        <f t="shared" si="81"/>
        <v>0</v>
      </c>
      <c r="AC316" s="165">
        <f t="shared" si="82"/>
        <v>0</v>
      </c>
      <c r="AD316" s="197">
        <f t="shared" si="83"/>
        <v>0</v>
      </c>
    </row>
    <row r="317" spans="4:30" ht="14.1" customHeight="1">
      <c r="D317" s="195">
        <v>26</v>
      </c>
      <c r="E317" s="165">
        <f t="shared" si="72"/>
        <v>0</v>
      </c>
      <c r="F317" s="165">
        <f t="shared" si="73"/>
        <v>0</v>
      </c>
      <c r="G317" s="165">
        <f t="shared" si="74"/>
        <v>0</v>
      </c>
      <c r="H317" s="165">
        <f t="shared" si="75"/>
        <v>0</v>
      </c>
      <c r="I317" s="165">
        <f t="shared" si="76"/>
        <v>0</v>
      </c>
      <c r="J317" s="197">
        <f t="shared" si="77"/>
        <v>0</v>
      </c>
      <c r="X317" s="195">
        <v>26</v>
      </c>
      <c r="Y317" s="165">
        <f t="shared" si="78"/>
        <v>0</v>
      </c>
      <c r="Z317" s="165">
        <f t="shared" si="79"/>
        <v>0</v>
      </c>
      <c r="AA317" s="165">
        <f t="shared" si="80"/>
        <v>0</v>
      </c>
      <c r="AB317" s="165">
        <f t="shared" si="81"/>
        <v>0</v>
      </c>
      <c r="AC317" s="165">
        <f t="shared" si="82"/>
        <v>0</v>
      </c>
      <c r="AD317" s="197">
        <f t="shared" si="83"/>
        <v>0</v>
      </c>
    </row>
    <row r="318" spans="4:30" ht="14.1" customHeight="1">
      <c r="D318" s="195">
        <v>27</v>
      </c>
      <c r="E318" s="165">
        <f t="shared" si="72"/>
        <v>0</v>
      </c>
      <c r="F318" s="165">
        <f t="shared" si="73"/>
        <v>0</v>
      </c>
      <c r="G318" s="165">
        <f t="shared" si="74"/>
        <v>0</v>
      </c>
      <c r="H318" s="165">
        <f t="shared" si="75"/>
        <v>0</v>
      </c>
      <c r="I318" s="165">
        <f t="shared" si="76"/>
        <v>0</v>
      </c>
      <c r="J318" s="197">
        <f t="shared" si="77"/>
        <v>0</v>
      </c>
      <c r="X318" s="195">
        <v>27</v>
      </c>
      <c r="Y318" s="165">
        <f t="shared" si="78"/>
        <v>0</v>
      </c>
      <c r="Z318" s="165">
        <f t="shared" si="79"/>
        <v>0</v>
      </c>
      <c r="AA318" s="165">
        <f t="shared" si="80"/>
        <v>0</v>
      </c>
      <c r="AB318" s="165">
        <f t="shared" si="81"/>
        <v>0</v>
      </c>
      <c r="AC318" s="165">
        <f t="shared" si="82"/>
        <v>0</v>
      </c>
      <c r="AD318" s="197">
        <f t="shared" si="83"/>
        <v>0</v>
      </c>
    </row>
    <row r="319" spans="4:30" ht="14.1" customHeight="1">
      <c r="D319" s="195">
        <v>28</v>
      </c>
      <c r="E319" s="165">
        <f t="shared" si="72"/>
        <v>0</v>
      </c>
      <c r="F319" s="165">
        <f t="shared" si="73"/>
        <v>0</v>
      </c>
      <c r="G319" s="165">
        <f t="shared" si="74"/>
        <v>0</v>
      </c>
      <c r="H319" s="165">
        <f t="shared" si="75"/>
        <v>0</v>
      </c>
      <c r="I319" s="165">
        <f t="shared" si="76"/>
        <v>0</v>
      </c>
      <c r="J319" s="197">
        <f t="shared" si="77"/>
        <v>0</v>
      </c>
      <c r="X319" s="195">
        <v>28</v>
      </c>
      <c r="Y319" s="165">
        <f t="shared" si="78"/>
        <v>0</v>
      </c>
      <c r="Z319" s="165">
        <f t="shared" si="79"/>
        <v>0</v>
      </c>
      <c r="AA319" s="165">
        <f t="shared" si="80"/>
        <v>0</v>
      </c>
      <c r="AB319" s="165">
        <f t="shared" si="81"/>
        <v>0</v>
      </c>
      <c r="AC319" s="165">
        <f t="shared" si="82"/>
        <v>0</v>
      </c>
      <c r="AD319" s="197">
        <f t="shared" si="83"/>
        <v>0</v>
      </c>
    </row>
    <row r="320" spans="4:30" ht="14.1" customHeight="1">
      <c r="D320" s="195">
        <v>29</v>
      </c>
      <c r="E320" s="165">
        <f t="shared" si="72"/>
        <v>0</v>
      </c>
      <c r="F320" s="165">
        <f t="shared" si="73"/>
        <v>0</v>
      </c>
      <c r="G320" s="165">
        <f t="shared" si="74"/>
        <v>0</v>
      </c>
      <c r="H320" s="165">
        <f t="shared" si="75"/>
        <v>0</v>
      </c>
      <c r="I320" s="165">
        <f t="shared" si="76"/>
        <v>0</v>
      </c>
      <c r="J320" s="197">
        <f t="shared" si="77"/>
        <v>0</v>
      </c>
      <c r="X320" s="195">
        <v>29</v>
      </c>
      <c r="Y320" s="165">
        <f t="shared" si="78"/>
        <v>0</v>
      </c>
      <c r="Z320" s="165">
        <f t="shared" si="79"/>
        <v>0</v>
      </c>
      <c r="AA320" s="165">
        <f t="shared" si="80"/>
        <v>0</v>
      </c>
      <c r="AB320" s="165">
        <f t="shared" si="81"/>
        <v>0</v>
      </c>
      <c r="AC320" s="165">
        <f t="shared" si="82"/>
        <v>0</v>
      </c>
      <c r="AD320" s="197">
        <f t="shared" si="83"/>
        <v>0</v>
      </c>
    </row>
    <row r="321" spans="4:30" ht="14.1" customHeight="1">
      <c r="D321" s="195">
        <v>30</v>
      </c>
      <c r="E321" s="165">
        <f t="shared" si="72"/>
        <v>0</v>
      </c>
      <c r="F321" s="165">
        <f t="shared" si="73"/>
        <v>0</v>
      </c>
      <c r="G321" s="165">
        <f t="shared" si="74"/>
        <v>0</v>
      </c>
      <c r="H321" s="165">
        <f t="shared" si="75"/>
        <v>0</v>
      </c>
      <c r="I321" s="165">
        <f t="shared" si="76"/>
        <v>0</v>
      </c>
      <c r="J321" s="197">
        <f t="shared" si="77"/>
        <v>0</v>
      </c>
      <c r="X321" s="195">
        <v>30</v>
      </c>
      <c r="Y321" s="165">
        <f t="shared" si="78"/>
        <v>0</v>
      </c>
      <c r="Z321" s="165">
        <f t="shared" si="79"/>
        <v>0</v>
      </c>
      <c r="AA321" s="165">
        <f t="shared" si="80"/>
        <v>0</v>
      </c>
      <c r="AB321" s="165">
        <f t="shared" si="81"/>
        <v>0</v>
      </c>
      <c r="AC321" s="165">
        <f t="shared" si="82"/>
        <v>0</v>
      </c>
      <c r="AD321" s="197">
        <f t="shared" si="83"/>
        <v>0</v>
      </c>
    </row>
    <row r="322" spans="4:30" ht="14.1" customHeight="1">
      <c r="D322" s="195">
        <v>31</v>
      </c>
      <c r="E322" s="165">
        <f t="shared" si="72"/>
        <v>0</v>
      </c>
      <c r="F322" s="165">
        <f t="shared" si="73"/>
        <v>0</v>
      </c>
      <c r="G322" s="165">
        <f t="shared" si="74"/>
        <v>0</v>
      </c>
      <c r="H322" s="165">
        <f t="shared" si="75"/>
        <v>0</v>
      </c>
      <c r="I322" s="165">
        <f t="shared" si="76"/>
        <v>0</v>
      </c>
      <c r="J322" s="197">
        <f t="shared" si="77"/>
        <v>0</v>
      </c>
      <c r="X322" s="195">
        <v>31</v>
      </c>
      <c r="Y322" s="165">
        <f t="shared" si="78"/>
        <v>0</v>
      </c>
      <c r="Z322" s="165">
        <f t="shared" si="79"/>
        <v>0</v>
      </c>
      <c r="AA322" s="165">
        <f t="shared" si="80"/>
        <v>0</v>
      </c>
      <c r="AB322" s="165">
        <f t="shared" si="81"/>
        <v>0</v>
      </c>
      <c r="AC322" s="165">
        <f t="shared" si="82"/>
        <v>0</v>
      </c>
      <c r="AD322" s="197">
        <f t="shared" si="83"/>
        <v>0</v>
      </c>
    </row>
    <row r="323" spans="4:30" ht="14.1" customHeight="1">
      <c r="D323" s="195">
        <v>32</v>
      </c>
      <c r="E323" s="165">
        <f t="shared" si="72"/>
        <v>0</v>
      </c>
      <c r="F323" s="165">
        <f t="shared" si="73"/>
        <v>0</v>
      </c>
      <c r="G323" s="165">
        <f t="shared" si="74"/>
        <v>0</v>
      </c>
      <c r="H323" s="165">
        <f t="shared" si="75"/>
        <v>0</v>
      </c>
      <c r="I323" s="165">
        <f t="shared" si="76"/>
        <v>0</v>
      </c>
      <c r="J323" s="197">
        <f t="shared" si="77"/>
        <v>0</v>
      </c>
      <c r="X323" s="195">
        <v>32</v>
      </c>
      <c r="Y323" s="165">
        <f t="shared" si="78"/>
        <v>0</v>
      </c>
      <c r="Z323" s="165">
        <f t="shared" si="79"/>
        <v>0</v>
      </c>
      <c r="AA323" s="165">
        <f t="shared" si="80"/>
        <v>0</v>
      </c>
      <c r="AB323" s="165">
        <f t="shared" si="81"/>
        <v>0</v>
      </c>
      <c r="AC323" s="165">
        <f t="shared" si="82"/>
        <v>0</v>
      </c>
      <c r="AD323" s="197">
        <f t="shared" si="83"/>
        <v>0</v>
      </c>
    </row>
    <row r="324" spans="4:30" ht="14.1" customHeight="1">
      <c r="D324" s="195">
        <v>33</v>
      </c>
      <c r="E324" s="165">
        <f t="shared" si="72"/>
        <v>0</v>
      </c>
      <c r="F324" s="165">
        <f t="shared" si="73"/>
        <v>0</v>
      </c>
      <c r="G324" s="165">
        <f t="shared" si="74"/>
        <v>0</v>
      </c>
      <c r="H324" s="165">
        <f t="shared" si="75"/>
        <v>0</v>
      </c>
      <c r="I324" s="165">
        <f t="shared" si="76"/>
        <v>0</v>
      </c>
      <c r="J324" s="197">
        <f t="shared" si="77"/>
        <v>0</v>
      </c>
      <c r="X324" s="195">
        <v>33</v>
      </c>
      <c r="Y324" s="165">
        <f t="shared" si="78"/>
        <v>0</v>
      </c>
      <c r="Z324" s="165">
        <f t="shared" si="79"/>
        <v>0</v>
      </c>
      <c r="AA324" s="165">
        <f t="shared" si="80"/>
        <v>0</v>
      </c>
      <c r="AB324" s="165">
        <f t="shared" si="81"/>
        <v>0</v>
      </c>
      <c r="AC324" s="165">
        <f t="shared" si="82"/>
        <v>0</v>
      </c>
      <c r="AD324" s="197">
        <f t="shared" si="83"/>
        <v>0</v>
      </c>
    </row>
    <row r="325" spans="4:30" ht="14.1" customHeight="1">
      <c r="D325" s="195">
        <v>34</v>
      </c>
      <c r="E325" s="165">
        <f t="shared" si="72"/>
        <v>0</v>
      </c>
      <c r="F325" s="165">
        <f t="shared" si="73"/>
        <v>0</v>
      </c>
      <c r="G325" s="165">
        <f t="shared" si="74"/>
        <v>0</v>
      </c>
      <c r="H325" s="165">
        <f t="shared" si="75"/>
        <v>0</v>
      </c>
      <c r="I325" s="165">
        <f t="shared" si="76"/>
        <v>0</v>
      </c>
      <c r="J325" s="197">
        <f t="shared" si="77"/>
        <v>0</v>
      </c>
      <c r="X325" s="195">
        <v>34</v>
      </c>
      <c r="Y325" s="165">
        <f t="shared" si="78"/>
        <v>0</v>
      </c>
      <c r="Z325" s="165">
        <f t="shared" si="79"/>
        <v>0</v>
      </c>
      <c r="AA325" s="165">
        <f t="shared" si="80"/>
        <v>0</v>
      </c>
      <c r="AB325" s="165">
        <f t="shared" si="81"/>
        <v>0</v>
      </c>
      <c r="AC325" s="165">
        <f t="shared" si="82"/>
        <v>0</v>
      </c>
      <c r="AD325" s="197">
        <f t="shared" si="83"/>
        <v>0</v>
      </c>
    </row>
    <row r="326" spans="4:30" ht="14.1" customHeight="1">
      <c r="D326" s="195">
        <v>35</v>
      </c>
      <c r="E326" s="165">
        <f t="shared" si="72"/>
        <v>0</v>
      </c>
      <c r="F326" s="165">
        <f t="shared" si="73"/>
        <v>0</v>
      </c>
      <c r="G326" s="165">
        <f t="shared" si="74"/>
        <v>0</v>
      </c>
      <c r="H326" s="165">
        <f t="shared" si="75"/>
        <v>0</v>
      </c>
      <c r="I326" s="165">
        <f t="shared" si="76"/>
        <v>0</v>
      </c>
      <c r="J326" s="197">
        <f t="shared" si="77"/>
        <v>0</v>
      </c>
      <c r="X326" s="195">
        <v>35</v>
      </c>
      <c r="Y326" s="165">
        <f t="shared" si="78"/>
        <v>0</v>
      </c>
      <c r="Z326" s="165">
        <f t="shared" si="79"/>
        <v>0</v>
      </c>
      <c r="AA326" s="165">
        <f t="shared" si="80"/>
        <v>0</v>
      </c>
      <c r="AB326" s="165">
        <f t="shared" si="81"/>
        <v>0</v>
      </c>
      <c r="AC326" s="165">
        <f t="shared" si="82"/>
        <v>0</v>
      </c>
      <c r="AD326" s="197">
        <f t="shared" si="83"/>
        <v>0</v>
      </c>
    </row>
    <row r="327" spans="4:30" ht="14.1" customHeight="1">
      <c r="D327" s="195">
        <v>36</v>
      </c>
      <c r="E327" s="165">
        <f t="shared" si="72"/>
        <v>0</v>
      </c>
      <c r="F327" s="165">
        <f t="shared" si="73"/>
        <v>0</v>
      </c>
      <c r="G327" s="165">
        <f t="shared" si="74"/>
        <v>0</v>
      </c>
      <c r="H327" s="165">
        <f t="shared" si="75"/>
        <v>0</v>
      </c>
      <c r="I327" s="165">
        <f t="shared" si="76"/>
        <v>0</v>
      </c>
      <c r="J327" s="197">
        <f t="shared" si="77"/>
        <v>0</v>
      </c>
      <c r="X327" s="195">
        <v>36</v>
      </c>
      <c r="Y327" s="165">
        <f t="shared" si="78"/>
        <v>0</v>
      </c>
      <c r="Z327" s="165">
        <f t="shared" si="79"/>
        <v>0</v>
      </c>
      <c r="AA327" s="165">
        <f t="shared" si="80"/>
        <v>0</v>
      </c>
      <c r="AB327" s="165">
        <f t="shared" si="81"/>
        <v>0</v>
      </c>
      <c r="AC327" s="165">
        <f t="shared" si="82"/>
        <v>0</v>
      </c>
      <c r="AD327" s="197">
        <f t="shared" si="83"/>
        <v>0</v>
      </c>
    </row>
    <row r="328" spans="4:30" ht="14.1" customHeight="1">
      <c r="D328" s="195">
        <v>37</v>
      </c>
      <c r="E328" s="165">
        <f t="shared" si="72"/>
        <v>0</v>
      </c>
      <c r="F328" s="165">
        <f t="shared" si="73"/>
        <v>0</v>
      </c>
      <c r="G328" s="165">
        <f t="shared" si="74"/>
        <v>0</v>
      </c>
      <c r="H328" s="165">
        <f t="shared" si="75"/>
        <v>0</v>
      </c>
      <c r="I328" s="165">
        <f t="shared" si="76"/>
        <v>0</v>
      </c>
      <c r="J328" s="197">
        <f t="shared" si="77"/>
        <v>0</v>
      </c>
      <c r="X328" s="195">
        <v>37</v>
      </c>
      <c r="Y328" s="165">
        <f t="shared" si="78"/>
        <v>0</v>
      </c>
      <c r="Z328" s="165">
        <f t="shared" si="79"/>
        <v>0</v>
      </c>
      <c r="AA328" s="165">
        <f t="shared" si="80"/>
        <v>0</v>
      </c>
      <c r="AB328" s="165">
        <f t="shared" si="81"/>
        <v>0</v>
      </c>
      <c r="AC328" s="165">
        <f t="shared" si="82"/>
        <v>0</v>
      </c>
      <c r="AD328" s="197">
        <f t="shared" si="83"/>
        <v>0</v>
      </c>
    </row>
    <row r="329" spans="4:30" ht="14.1" customHeight="1">
      <c r="D329" s="195">
        <v>38</v>
      </c>
      <c r="E329" s="165">
        <f t="shared" si="72"/>
        <v>0</v>
      </c>
      <c r="F329" s="165">
        <f t="shared" si="73"/>
        <v>0</v>
      </c>
      <c r="G329" s="165">
        <f t="shared" si="74"/>
        <v>0</v>
      </c>
      <c r="H329" s="165">
        <f t="shared" si="75"/>
        <v>0</v>
      </c>
      <c r="I329" s="165">
        <f t="shared" si="76"/>
        <v>0</v>
      </c>
      <c r="J329" s="197">
        <f t="shared" si="77"/>
        <v>0</v>
      </c>
      <c r="X329" s="195">
        <v>38</v>
      </c>
      <c r="Y329" s="165">
        <f t="shared" si="78"/>
        <v>0</v>
      </c>
      <c r="Z329" s="165">
        <f t="shared" si="79"/>
        <v>0</v>
      </c>
      <c r="AA329" s="165">
        <f t="shared" si="80"/>
        <v>0</v>
      </c>
      <c r="AB329" s="165">
        <f t="shared" si="81"/>
        <v>0</v>
      </c>
      <c r="AC329" s="165">
        <f t="shared" si="82"/>
        <v>0</v>
      </c>
      <c r="AD329" s="197">
        <f t="shared" si="83"/>
        <v>0</v>
      </c>
    </row>
    <row r="330" spans="4:30" ht="14.1" customHeight="1">
      <c r="D330" s="195">
        <v>39</v>
      </c>
      <c r="E330" s="165">
        <f t="shared" si="72"/>
        <v>0</v>
      </c>
      <c r="F330" s="165">
        <f t="shared" si="73"/>
        <v>0</v>
      </c>
      <c r="G330" s="165">
        <f t="shared" si="74"/>
        <v>0</v>
      </c>
      <c r="H330" s="165">
        <f t="shared" si="75"/>
        <v>0</v>
      </c>
      <c r="I330" s="165">
        <f t="shared" si="76"/>
        <v>0</v>
      </c>
      <c r="J330" s="197">
        <f t="shared" si="77"/>
        <v>0</v>
      </c>
      <c r="X330" s="195">
        <v>39</v>
      </c>
      <c r="Y330" s="165">
        <f t="shared" si="78"/>
        <v>0</v>
      </c>
      <c r="Z330" s="165">
        <f t="shared" si="79"/>
        <v>0</v>
      </c>
      <c r="AA330" s="165">
        <f t="shared" si="80"/>
        <v>0</v>
      </c>
      <c r="AB330" s="165">
        <f t="shared" si="81"/>
        <v>0</v>
      </c>
      <c r="AC330" s="165">
        <f t="shared" si="82"/>
        <v>0</v>
      </c>
      <c r="AD330" s="197">
        <f t="shared" si="83"/>
        <v>0</v>
      </c>
    </row>
    <row r="331" spans="4:30" ht="14.1" customHeight="1" thickBot="1">
      <c r="D331" s="196">
        <v>40</v>
      </c>
      <c r="E331" s="198">
        <f t="shared" si="72"/>
        <v>0</v>
      </c>
      <c r="F331" s="198">
        <f t="shared" si="73"/>
        <v>0</v>
      </c>
      <c r="G331" s="198">
        <f t="shared" si="74"/>
        <v>0</v>
      </c>
      <c r="H331" s="198">
        <f t="shared" si="75"/>
        <v>0</v>
      </c>
      <c r="I331" s="198">
        <f t="shared" si="76"/>
        <v>0</v>
      </c>
      <c r="J331" s="199">
        <f t="shared" si="77"/>
        <v>0</v>
      </c>
      <c r="X331" s="196">
        <v>40</v>
      </c>
      <c r="Y331" s="198">
        <f t="shared" si="78"/>
        <v>0</v>
      </c>
      <c r="Z331" s="198">
        <f t="shared" si="79"/>
        <v>0</v>
      </c>
      <c r="AA331" s="198">
        <f t="shared" si="80"/>
        <v>0</v>
      </c>
      <c r="AB331" s="198">
        <f t="shared" si="81"/>
        <v>0</v>
      </c>
      <c r="AC331" s="198">
        <f t="shared" si="82"/>
        <v>0</v>
      </c>
      <c r="AD331" s="199">
        <f t="shared" si="83"/>
        <v>0</v>
      </c>
    </row>
    <row r="333" spans="4:30" ht="14.1" customHeight="1" thickBot="1">
      <c r="D333" s="2" t="s">
        <v>359</v>
      </c>
      <c r="X333" s="2" t="s">
        <v>359</v>
      </c>
    </row>
    <row r="334" spans="4:30" ht="14.1" customHeight="1">
      <c r="D334" s="2199"/>
      <c r="E334" s="2200" t="s">
        <v>56</v>
      </c>
      <c r="F334" s="2200"/>
      <c r="G334" s="2200" t="s">
        <v>83</v>
      </c>
      <c r="H334" s="2200"/>
      <c r="I334" s="2200" t="s">
        <v>78</v>
      </c>
      <c r="J334" s="2239"/>
      <c r="X334" s="2199"/>
      <c r="Y334" s="2200" t="s">
        <v>56</v>
      </c>
      <c r="Z334" s="2200"/>
      <c r="AA334" s="2200" t="s">
        <v>83</v>
      </c>
      <c r="AB334" s="2200"/>
      <c r="AC334" s="2200" t="s">
        <v>78</v>
      </c>
      <c r="AD334" s="2239"/>
    </row>
    <row r="335" spans="4:30" ht="14.1" customHeight="1">
      <c r="D335" s="2238"/>
      <c r="E335" s="21" t="s">
        <v>354</v>
      </c>
      <c r="F335" s="21" t="s">
        <v>355</v>
      </c>
      <c r="G335" s="21" t="s">
        <v>354</v>
      </c>
      <c r="H335" s="21" t="s">
        <v>355</v>
      </c>
      <c r="I335" s="21" t="s">
        <v>354</v>
      </c>
      <c r="J335" s="194" t="s">
        <v>355</v>
      </c>
      <c r="X335" s="2238"/>
      <c r="Y335" s="21" t="s">
        <v>354</v>
      </c>
      <c r="Z335" s="21" t="s">
        <v>355</v>
      </c>
      <c r="AA335" s="21" t="s">
        <v>354</v>
      </c>
      <c r="AB335" s="21" t="s">
        <v>355</v>
      </c>
      <c r="AC335" s="21" t="s">
        <v>354</v>
      </c>
      <c r="AD335" s="194" t="s">
        <v>355</v>
      </c>
    </row>
    <row r="336" spans="4:30" ht="14.1" customHeight="1">
      <c r="D336" s="195">
        <v>1</v>
      </c>
      <c r="E336" s="165">
        <f t="shared" ref="E336:J351" si="84">E72+E116+E160+E204+E248+E292</f>
        <v>0</v>
      </c>
      <c r="F336" s="165">
        <f t="shared" si="84"/>
        <v>0</v>
      </c>
      <c r="G336" s="165">
        <f t="shared" si="84"/>
        <v>0</v>
      </c>
      <c r="H336" s="165">
        <f t="shared" si="84"/>
        <v>0</v>
      </c>
      <c r="I336" s="165">
        <f t="shared" si="84"/>
        <v>0</v>
      </c>
      <c r="J336" s="197">
        <f t="shared" si="84"/>
        <v>0</v>
      </c>
      <c r="X336" s="195">
        <v>1</v>
      </c>
      <c r="Y336" s="165">
        <f t="shared" ref="Y336:AD351" si="85">Y72+Y116+Y160+Y204+Y248+Y292</f>
        <v>0</v>
      </c>
      <c r="Z336" s="165">
        <f t="shared" si="85"/>
        <v>0</v>
      </c>
      <c r="AA336" s="165">
        <f t="shared" si="85"/>
        <v>0</v>
      </c>
      <c r="AB336" s="165">
        <f t="shared" si="85"/>
        <v>0</v>
      </c>
      <c r="AC336" s="165">
        <f t="shared" si="85"/>
        <v>0</v>
      </c>
      <c r="AD336" s="197">
        <f t="shared" si="85"/>
        <v>0</v>
      </c>
    </row>
    <row r="337" spans="4:30" ht="14.1" customHeight="1">
      <c r="D337" s="195">
        <v>2</v>
      </c>
      <c r="E337" s="165">
        <f t="shared" si="84"/>
        <v>0</v>
      </c>
      <c r="F337" s="165">
        <f t="shared" si="84"/>
        <v>0</v>
      </c>
      <c r="G337" s="165">
        <f t="shared" si="84"/>
        <v>0</v>
      </c>
      <c r="H337" s="165">
        <f t="shared" si="84"/>
        <v>0</v>
      </c>
      <c r="I337" s="165">
        <f t="shared" si="84"/>
        <v>0</v>
      </c>
      <c r="J337" s="197">
        <f t="shared" si="84"/>
        <v>0</v>
      </c>
      <c r="X337" s="195">
        <v>2</v>
      </c>
      <c r="Y337" s="165">
        <f t="shared" si="85"/>
        <v>0</v>
      </c>
      <c r="Z337" s="165">
        <f t="shared" si="85"/>
        <v>0</v>
      </c>
      <c r="AA337" s="165">
        <f t="shared" si="85"/>
        <v>0</v>
      </c>
      <c r="AB337" s="165">
        <f t="shared" si="85"/>
        <v>0</v>
      </c>
      <c r="AC337" s="165">
        <f t="shared" si="85"/>
        <v>0</v>
      </c>
      <c r="AD337" s="197">
        <f t="shared" si="85"/>
        <v>0</v>
      </c>
    </row>
    <row r="338" spans="4:30" ht="14.1" customHeight="1">
      <c r="D338" s="195">
        <v>3</v>
      </c>
      <c r="E338" s="165">
        <f t="shared" si="84"/>
        <v>0</v>
      </c>
      <c r="F338" s="165">
        <f t="shared" si="84"/>
        <v>0</v>
      </c>
      <c r="G338" s="165">
        <f t="shared" si="84"/>
        <v>0</v>
      </c>
      <c r="H338" s="165">
        <f t="shared" si="84"/>
        <v>0</v>
      </c>
      <c r="I338" s="165">
        <f t="shared" si="84"/>
        <v>0</v>
      </c>
      <c r="J338" s="197">
        <f t="shared" si="84"/>
        <v>0</v>
      </c>
      <c r="X338" s="195">
        <v>3</v>
      </c>
      <c r="Y338" s="165">
        <f t="shared" si="85"/>
        <v>0</v>
      </c>
      <c r="Z338" s="165">
        <f t="shared" si="85"/>
        <v>0</v>
      </c>
      <c r="AA338" s="165">
        <f t="shared" si="85"/>
        <v>0</v>
      </c>
      <c r="AB338" s="165">
        <f t="shared" si="85"/>
        <v>0</v>
      </c>
      <c r="AC338" s="165">
        <f t="shared" si="85"/>
        <v>0</v>
      </c>
      <c r="AD338" s="197">
        <f t="shared" si="85"/>
        <v>0</v>
      </c>
    </row>
    <row r="339" spans="4:30" ht="14.1" customHeight="1">
      <c r="D339" s="195">
        <v>4</v>
      </c>
      <c r="E339" s="165">
        <f t="shared" si="84"/>
        <v>1</v>
      </c>
      <c r="F339" s="165">
        <f t="shared" si="84"/>
        <v>0</v>
      </c>
      <c r="G339" s="165">
        <f t="shared" si="84"/>
        <v>0</v>
      </c>
      <c r="H339" s="165">
        <f t="shared" si="84"/>
        <v>0</v>
      </c>
      <c r="I339" s="165">
        <f t="shared" si="84"/>
        <v>1</v>
      </c>
      <c r="J339" s="197">
        <f t="shared" si="84"/>
        <v>0</v>
      </c>
      <c r="X339" s="195">
        <v>4</v>
      </c>
      <c r="Y339" s="165">
        <f t="shared" si="85"/>
        <v>0</v>
      </c>
      <c r="Z339" s="165">
        <f t="shared" si="85"/>
        <v>0</v>
      </c>
      <c r="AA339" s="165">
        <f t="shared" si="85"/>
        <v>0</v>
      </c>
      <c r="AB339" s="165">
        <f t="shared" si="85"/>
        <v>0</v>
      </c>
      <c r="AC339" s="165">
        <f t="shared" si="85"/>
        <v>0</v>
      </c>
      <c r="AD339" s="197">
        <f t="shared" si="85"/>
        <v>0</v>
      </c>
    </row>
    <row r="340" spans="4:30" ht="14.1" customHeight="1">
      <c r="D340" s="195">
        <v>5</v>
      </c>
      <c r="E340" s="165">
        <f t="shared" si="84"/>
        <v>0</v>
      </c>
      <c r="F340" s="165">
        <f t="shared" si="84"/>
        <v>0</v>
      </c>
      <c r="G340" s="165">
        <f t="shared" si="84"/>
        <v>0</v>
      </c>
      <c r="H340" s="165">
        <f t="shared" si="84"/>
        <v>0</v>
      </c>
      <c r="I340" s="165">
        <f t="shared" si="84"/>
        <v>1</v>
      </c>
      <c r="J340" s="197">
        <f t="shared" si="84"/>
        <v>51</v>
      </c>
      <c r="X340" s="195">
        <v>5</v>
      </c>
      <c r="Y340" s="165">
        <f t="shared" si="85"/>
        <v>0</v>
      </c>
      <c r="Z340" s="165">
        <f t="shared" si="85"/>
        <v>0</v>
      </c>
      <c r="AA340" s="165">
        <f t="shared" si="85"/>
        <v>0</v>
      </c>
      <c r="AB340" s="165">
        <f t="shared" si="85"/>
        <v>0</v>
      </c>
      <c r="AC340" s="165">
        <f t="shared" si="85"/>
        <v>0</v>
      </c>
      <c r="AD340" s="197">
        <f t="shared" si="85"/>
        <v>0</v>
      </c>
    </row>
    <row r="341" spans="4:30" ht="14.1" customHeight="1">
      <c r="D341" s="195">
        <v>6</v>
      </c>
      <c r="E341" s="165">
        <f t="shared" si="84"/>
        <v>0</v>
      </c>
      <c r="F341" s="165">
        <f t="shared" si="84"/>
        <v>0</v>
      </c>
      <c r="G341" s="165">
        <f t="shared" si="84"/>
        <v>0</v>
      </c>
      <c r="H341" s="165">
        <f t="shared" si="84"/>
        <v>0</v>
      </c>
      <c r="I341" s="165">
        <f t="shared" si="84"/>
        <v>0</v>
      </c>
      <c r="J341" s="197">
        <f t="shared" si="84"/>
        <v>0</v>
      </c>
      <c r="X341" s="195">
        <v>6</v>
      </c>
      <c r="Y341" s="165">
        <f t="shared" si="85"/>
        <v>0</v>
      </c>
      <c r="Z341" s="165">
        <f t="shared" si="85"/>
        <v>0</v>
      </c>
      <c r="AA341" s="165">
        <f t="shared" si="85"/>
        <v>0</v>
      </c>
      <c r="AB341" s="165">
        <f t="shared" si="85"/>
        <v>0</v>
      </c>
      <c r="AC341" s="165">
        <f t="shared" si="85"/>
        <v>0</v>
      </c>
      <c r="AD341" s="197">
        <f t="shared" si="85"/>
        <v>0</v>
      </c>
    </row>
    <row r="342" spans="4:30" ht="14.1" customHeight="1">
      <c r="D342" s="195">
        <v>7</v>
      </c>
      <c r="E342" s="165">
        <f t="shared" si="84"/>
        <v>0</v>
      </c>
      <c r="F342" s="165">
        <f t="shared" si="84"/>
        <v>0</v>
      </c>
      <c r="G342" s="165">
        <f t="shared" si="84"/>
        <v>0</v>
      </c>
      <c r="H342" s="165">
        <f t="shared" si="84"/>
        <v>0</v>
      </c>
      <c r="I342" s="165">
        <f t="shared" si="84"/>
        <v>0</v>
      </c>
      <c r="J342" s="197">
        <f t="shared" si="84"/>
        <v>0</v>
      </c>
      <c r="X342" s="195">
        <v>7</v>
      </c>
      <c r="Y342" s="165">
        <f t="shared" si="85"/>
        <v>0</v>
      </c>
      <c r="Z342" s="165">
        <f t="shared" si="85"/>
        <v>0</v>
      </c>
      <c r="AA342" s="165">
        <f t="shared" si="85"/>
        <v>0</v>
      </c>
      <c r="AB342" s="165">
        <f t="shared" si="85"/>
        <v>0</v>
      </c>
      <c r="AC342" s="165">
        <f t="shared" si="85"/>
        <v>0</v>
      </c>
      <c r="AD342" s="197">
        <f t="shared" si="85"/>
        <v>0</v>
      </c>
    </row>
    <row r="343" spans="4:30" ht="14.1" customHeight="1">
      <c r="D343" s="195">
        <v>8</v>
      </c>
      <c r="E343" s="165">
        <f t="shared" si="84"/>
        <v>0</v>
      </c>
      <c r="F343" s="165">
        <f t="shared" si="84"/>
        <v>0</v>
      </c>
      <c r="G343" s="165">
        <f t="shared" si="84"/>
        <v>0</v>
      </c>
      <c r="H343" s="165">
        <f t="shared" si="84"/>
        <v>0</v>
      </c>
      <c r="I343" s="165">
        <f t="shared" si="84"/>
        <v>0</v>
      </c>
      <c r="J343" s="197">
        <f t="shared" si="84"/>
        <v>0</v>
      </c>
      <c r="X343" s="195">
        <v>8</v>
      </c>
      <c r="Y343" s="165">
        <f t="shared" si="85"/>
        <v>0</v>
      </c>
      <c r="Z343" s="165">
        <f t="shared" si="85"/>
        <v>0</v>
      </c>
      <c r="AA343" s="165">
        <f t="shared" si="85"/>
        <v>0</v>
      </c>
      <c r="AB343" s="165">
        <f t="shared" si="85"/>
        <v>0</v>
      </c>
      <c r="AC343" s="165">
        <f t="shared" si="85"/>
        <v>0</v>
      </c>
      <c r="AD343" s="197">
        <f t="shared" si="85"/>
        <v>0</v>
      </c>
    </row>
    <row r="344" spans="4:30" ht="14.1" customHeight="1">
      <c r="D344" s="195">
        <v>9</v>
      </c>
      <c r="E344" s="165">
        <f t="shared" si="84"/>
        <v>0</v>
      </c>
      <c r="F344" s="165">
        <f t="shared" si="84"/>
        <v>0</v>
      </c>
      <c r="G344" s="165">
        <f t="shared" si="84"/>
        <v>0</v>
      </c>
      <c r="H344" s="165">
        <f t="shared" si="84"/>
        <v>0</v>
      </c>
      <c r="I344" s="165">
        <f t="shared" si="84"/>
        <v>0</v>
      </c>
      <c r="J344" s="197">
        <f t="shared" si="84"/>
        <v>0</v>
      </c>
      <c r="X344" s="195">
        <v>9</v>
      </c>
      <c r="Y344" s="165">
        <f t="shared" si="85"/>
        <v>0</v>
      </c>
      <c r="Z344" s="165">
        <f t="shared" si="85"/>
        <v>0</v>
      </c>
      <c r="AA344" s="165">
        <f t="shared" si="85"/>
        <v>0</v>
      </c>
      <c r="AB344" s="165">
        <f t="shared" si="85"/>
        <v>0</v>
      </c>
      <c r="AC344" s="165">
        <f t="shared" si="85"/>
        <v>0</v>
      </c>
      <c r="AD344" s="197">
        <f t="shared" si="85"/>
        <v>0</v>
      </c>
    </row>
    <row r="345" spans="4:30" ht="14.1" customHeight="1">
      <c r="D345" s="195">
        <v>10</v>
      </c>
      <c r="E345" s="165">
        <f t="shared" si="84"/>
        <v>1</v>
      </c>
      <c r="F345" s="165">
        <f t="shared" si="84"/>
        <v>49</v>
      </c>
      <c r="G345" s="165">
        <f t="shared" si="84"/>
        <v>0</v>
      </c>
      <c r="H345" s="165">
        <f t="shared" si="84"/>
        <v>0</v>
      </c>
      <c r="I345" s="165">
        <f t="shared" si="84"/>
        <v>0</v>
      </c>
      <c r="J345" s="197">
        <f t="shared" si="84"/>
        <v>4</v>
      </c>
      <c r="X345" s="195">
        <v>10</v>
      </c>
      <c r="Y345" s="165">
        <f t="shared" si="85"/>
        <v>0</v>
      </c>
      <c r="Z345" s="165">
        <f t="shared" si="85"/>
        <v>0</v>
      </c>
      <c r="AA345" s="165">
        <f t="shared" si="85"/>
        <v>0</v>
      </c>
      <c r="AB345" s="165">
        <f t="shared" si="85"/>
        <v>0</v>
      </c>
      <c r="AC345" s="165">
        <f t="shared" si="85"/>
        <v>0</v>
      </c>
      <c r="AD345" s="197">
        <f t="shared" si="85"/>
        <v>0</v>
      </c>
    </row>
    <row r="346" spans="4:30" ht="14.1" customHeight="1">
      <c r="D346" s="195">
        <v>11</v>
      </c>
      <c r="E346" s="165">
        <f t="shared" si="84"/>
        <v>0</v>
      </c>
      <c r="F346" s="165">
        <f t="shared" si="84"/>
        <v>0</v>
      </c>
      <c r="G346" s="165">
        <f t="shared" si="84"/>
        <v>0</v>
      </c>
      <c r="H346" s="165">
        <f t="shared" si="84"/>
        <v>0</v>
      </c>
      <c r="I346" s="165">
        <f t="shared" si="84"/>
        <v>0</v>
      </c>
      <c r="J346" s="197">
        <f t="shared" si="84"/>
        <v>0</v>
      </c>
      <c r="X346" s="195">
        <v>11</v>
      </c>
      <c r="Y346" s="165">
        <f t="shared" si="85"/>
        <v>0</v>
      </c>
      <c r="Z346" s="165">
        <f t="shared" si="85"/>
        <v>0</v>
      </c>
      <c r="AA346" s="165">
        <f t="shared" si="85"/>
        <v>0</v>
      </c>
      <c r="AB346" s="165">
        <f t="shared" si="85"/>
        <v>0</v>
      </c>
      <c r="AC346" s="165">
        <f t="shared" si="85"/>
        <v>0</v>
      </c>
      <c r="AD346" s="197">
        <f t="shared" si="85"/>
        <v>0</v>
      </c>
    </row>
    <row r="347" spans="4:30" ht="14.1" customHeight="1">
      <c r="D347" s="195">
        <v>12</v>
      </c>
      <c r="E347" s="165">
        <f t="shared" si="84"/>
        <v>0</v>
      </c>
      <c r="F347" s="165">
        <f t="shared" si="84"/>
        <v>0</v>
      </c>
      <c r="G347" s="165">
        <f t="shared" si="84"/>
        <v>0</v>
      </c>
      <c r="H347" s="165">
        <f t="shared" si="84"/>
        <v>0</v>
      </c>
      <c r="I347" s="165">
        <f t="shared" si="84"/>
        <v>0</v>
      </c>
      <c r="J347" s="197">
        <f t="shared" si="84"/>
        <v>0</v>
      </c>
      <c r="X347" s="195">
        <v>12</v>
      </c>
      <c r="Y347" s="165">
        <f t="shared" si="85"/>
        <v>0</v>
      </c>
      <c r="Z347" s="165">
        <f t="shared" si="85"/>
        <v>0</v>
      </c>
      <c r="AA347" s="165">
        <f t="shared" si="85"/>
        <v>0</v>
      </c>
      <c r="AB347" s="165">
        <f t="shared" si="85"/>
        <v>0</v>
      </c>
      <c r="AC347" s="165">
        <f t="shared" si="85"/>
        <v>0</v>
      </c>
      <c r="AD347" s="197">
        <f t="shared" si="85"/>
        <v>0</v>
      </c>
    </row>
    <row r="348" spans="4:30" ht="14.1" customHeight="1">
      <c r="D348" s="195">
        <v>13</v>
      </c>
      <c r="E348" s="165">
        <f t="shared" si="84"/>
        <v>0</v>
      </c>
      <c r="F348" s="165">
        <f t="shared" si="84"/>
        <v>0</v>
      </c>
      <c r="G348" s="165">
        <f t="shared" si="84"/>
        <v>0</v>
      </c>
      <c r="H348" s="165">
        <f t="shared" si="84"/>
        <v>0</v>
      </c>
      <c r="I348" s="165">
        <f t="shared" si="84"/>
        <v>0</v>
      </c>
      <c r="J348" s="197">
        <f t="shared" si="84"/>
        <v>0</v>
      </c>
      <c r="X348" s="195">
        <v>13</v>
      </c>
      <c r="Y348" s="165">
        <f t="shared" si="85"/>
        <v>0</v>
      </c>
      <c r="Z348" s="165">
        <f t="shared" si="85"/>
        <v>0</v>
      </c>
      <c r="AA348" s="165">
        <f t="shared" si="85"/>
        <v>0</v>
      </c>
      <c r="AB348" s="165">
        <f t="shared" si="85"/>
        <v>0</v>
      </c>
      <c r="AC348" s="165">
        <f t="shared" si="85"/>
        <v>0</v>
      </c>
      <c r="AD348" s="197">
        <f t="shared" si="85"/>
        <v>0</v>
      </c>
    </row>
    <row r="349" spans="4:30" ht="14.1" customHeight="1">
      <c r="D349" s="195">
        <v>14</v>
      </c>
      <c r="E349" s="165">
        <f t="shared" si="84"/>
        <v>0</v>
      </c>
      <c r="F349" s="165">
        <f t="shared" si="84"/>
        <v>0</v>
      </c>
      <c r="G349" s="165">
        <f t="shared" si="84"/>
        <v>0</v>
      </c>
      <c r="H349" s="165">
        <f t="shared" si="84"/>
        <v>0</v>
      </c>
      <c r="I349" s="165">
        <f t="shared" si="84"/>
        <v>0</v>
      </c>
      <c r="J349" s="197">
        <f t="shared" si="84"/>
        <v>0</v>
      </c>
      <c r="X349" s="195">
        <v>14</v>
      </c>
      <c r="Y349" s="165">
        <f t="shared" si="85"/>
        <v>0</v>
      </c>
      <c r="Z349" s="165">
        <f t="shared" si="85"/>
        <v>0</v>
      </c>
      <c r="AA349" s="165">
        <f t="shared" si="85"/>
        <v>0</v>
      </c>
      <c r="AB349" s="165">
        <f t="shared" si="85"/>
        <v>0</v>
      </c>
      <c r="AC349" s="165">
        <f t="shared" si="85"/>
        <v>0</v>
      </c>
      <c r="AD349" s="197">
        <f t="shared" si="85"/>
        <v>0</v>
      </c>
    </row>
    <row r="350" spans="4:30" ht="14.1" customHeight="1">
      <c r="D350" s="195">
        <v>15</v>
      </c>
      <c r="E350" s="165">
        <f t="shared" si="84"/>
        <v>0</v>
      </c>
      <c r="F350" s="165">
        <f t="shared" si="84"/>
        <v>4</v>
      </c>
      <c r="G350" s="165">
        <f t="shared" si="84"/>
        <v>0</v>
      </c>
      <c r="H350" s="165">
        <f t="shared" si="84"/>
        <v>2</v>
      </c>
      <c r="I350" s="165">
        <f t="shared" si="84"/>
        <v>0</v>
      </c>
      <c r="J350" s="197">
        <f t="shared" si="84"/>
        <v>0</v>
      </c>
      <c r="X350" s="195">
        <v>15</v>
      </c>
      <c r="Y350" s="165">
        <f t="shared" si="85"/>
        <v>0</v>
      </c>
      <c r="Z350" s="165">
        <f t="shared" si="85"/>
        <v>0</v>
      </c>
      <c r="AA350" s="165">
        <f t="shared" si="85"/>
        <v>0</v>
      </c>
      <c r="AB350" s="165">
        <f t="shared" si="85"/>
        <v>0</v>
      </c>
      <c r="AC350" s="165">
        <f t="shared" si="85"/>
        <v>0</v>
      </c>
      <c r="AD350" s="197">
        <f t="shared" si="85"/>
        <v>0</v>
      </c>
    </row>
    <row r="351" spans="4:30" ht="14.1" customHeight="1">
      <c r="D351" s="195">
        <v>16</v>
      </c>
      <c r="E351" s="165">
        <f t="shared" si="84"/>
        <v>0</v>
      </c>
      <c r="F351" s="165">
        <f t="shared" si="84"/>
        <v>0</v>
      </c>
      <c r="G351" s="165">
        <f t="shared" si="84"/>
        <v>0</v>
      </c>
      <c r="H351" s="165">
        <f t="shared" si="84"/>
        <v>0</v>
      </c>
      <c r="I351" s="165">
        <f t="shared" si="84"/>
        <v>0</v>
      </c>
      <c r="J351" s="197">
        <f t="shared" si="84"/>
        <v>0</v>
      </c>
      <c r="X351" s="195">
        <v>16</v>
      </c>
      <c r="Y351" s="165">
        <f t="shared" si="85"/>
        <v>0</v>
      </c>
      <c r="Z351" s="165">
        <f t="shared" si="85"/>
        <v>0</v>
      </c>
      <c r="AA351" s="165">
        <f t="shared" si="85"/>
        <v>0</v>
      </c>
      <c r="AB351" s="165">
        <f t="shared" si="85"/>
        <v>0</v>
      </c>
      <c r="AC351" s="165">
        <f t="shared" si="85"/>
        <v>0</v>
      </c>
      <c r="AD351" s="197">
        <f t="shared" si="85"/>
        <v>0</v>
      </c>
    </row>
    <row r="352" spans="4:30" ht="14.1" customHeight="1">
      <c r="D352" s="195">
        <v>17</v>
      </c>
      <c r="E352" s="165">
        <f t="shared" ref="E352:J367" si="86">E88+E132+E176+E220+E264+E308</f>
        <v>0</v>
      </c>
      <c r="F352" s="165">
        <f t="shared" si="86"/>
        <v>0</v>
      </c>
      <c r="G352" s="165">
        <f t="shared" si="86"/>
        <v>0</v>
      </c>
      <c r="H352" s="165">
        <f t="shared" si="86"/>
        <v>0</v>
      </c>
      <c r="I352" s="165">
        <f t="shared" si="86"/>
        <v>0</v>
      </c>
      <c r="J352" s="197">
        <f t="shared" si="86"/>
        <v>0</v>
      </c>
      <c r="X352" s="195">
        <v>17</v>
      </c>
      <c r="Y352" s="165">
        <f t="shared" ref="Y352:AD367" si="87">Y88+Y132+Y176+Y220+Y264+Y308</f>
        <v>0</v>
      </c>
      <c r="Z352" s="165">
        <f t="shared" si="87"/>
        <v>0</v>
      </c>
      <c r="AA352" s="165">
        <f t="shared" si="87"/>
        <v>0</v>
      </c>
      <c r="AB352" s="165">
        <f t="shared" si="87"/>
        <v>0</v>
      </c>
      <c r="AC352" s="165">
        <f t="shared" si="87"/>
        <v>0</v>
      </c>
      <c r="AD352" s="197">
        <f t="shared" si="87"/>
        <v>0</v>
      </c>
    </row>
    <row r="353" spans="4:30" ht="14.1" customHeight="1">
      <c r="D353" s="195">
        <v>18</v>
      </c>
      <c r="E353" s="165">
        <f t="shared" si="86"/>
        <v>0</v>
      </c>
      <c r="F353" s="165">
        <f t="shared" si="86"/>
        <v>0</v>
      </c>
      <c r="G353" s="165">
        <f t="shared" si="86"/>
        <v>0</v>
      </c>
      <c r="H353" s="165">
        <f t="shared" si="86"/>
        <v>0</v>
      </c>
      <c r="I353" s="165">
        <f t="shared" si="86"/>
        <v>0</v>
      </c>
      <c r="J353" s="197">
        <f t="shared" si="86"/>
        <v>0</v>
      </c>
      <c r="X353" s="195">
        <v>18</v>
      </c>
      <c r="Y353" s="165">
        <f t="shared" si="87"/>
        <v>0</v>
      </c>
      <c r="Z353" s="165">
        <f t="shared" si="87"/>
        <v>0</v>
      </c>
      <c r="AA353" s="165">
        <f t="shared" si="87"/>
        <v>0</v>
      </c>
      <c r="AB353" s="165">
        <f t="shared" si="87"/>
        <v>0</v>
      </c>
      <c r="AC353" s="165">
        <f t="shared" si="87"/>
        <v>0</v>
      </c>
      <c r="AD353" s="197">
        <f t="shared" si="87"/>
        <v>0</v>
      </c>
    </row>
    <row r="354" spans="4:30" ht="14.1" customHeight="1">
      <c r="D354" s="195">
        <v>19</v>
      </c>
      <c r="E354" s="165">
        <f t="shared" si="86"/>
        <v>0</v>
      </c>
      <c r="F354" s="165">
        <f t="shared" si="86"/>
        <v>0</v>
      </c>
      <c r="G354" s="165">
        <f t="shared" si="86"/>
        <v>0</v>
      </c>
      <c r="H354" s="165">
        <f t="shared" si="86"/>
        <v>0</v>
      </c>
      <c r="I354" s="165">
        <f t="shared" si="86"/>
        <v>0</v>
      </c>
      <c r="J354" s="197">
        <f t="shared" si="86"/>
        <v>0</v>
      </c>
      <c r="X354" s="195">
        <v>19</v>
      </c>
      <c r="Y354" s="165">
        <f t="shared" si="87"/>
        <v>0</v>
      </c>
      <c r="Z354" s="165">
        <f t="shared" si="87"/>
        <v>0</v>
      </c>
      <c r="AA354" s="165">
        <f t="shared" si="87"/>
        <v>0</v>
      </c>
      <c r="AB354" s="165">
        <f t="shared" si="87"/>
        <v>0</v>
      </c>
      <c r="AC354" s="165">
        <f t="shared" si="87"/>
        <v>0</v>
      </c>
      <c r="AD354" s="197">
        <f t="shared" si="87"/>
        <v>0</v>
      </c>
    </row>
    <row r="355" spans="4:30" ht="14.1" customHeight="1">
      <c r="D355" s="195">
        <v>20</v>
      </c>
      <c r="E355" s="165">
        <f t="shared" si="86"/>
        <v>0</v>
      </c>
      <c r="F355" s="165">
        <f t="shared" si="86"/>
        <v>0</v>
      </c>
      <c r="G355" s="165">
        <f t="shared" si="86"/>
        <v>0</v>
      </c>
      <c r="H355" s="165">
        <f t="shared" si="86"/>
        <v>0</v>
      </c>
      <c r="I355" s="165">
        <f t="shared" si="86"/>
        <v>0</v>
      </c>
      <c r="J355" s="197">
        <f t="shared" si="86"/>
        <v>0</v>
      </c>
      <c r="X355" s="195">
        <v>20</v>
      </c>
      <c r="Y355" s="165">
        <f t="shared" si="87"/>
        <v>0</v>
      </c>
      <c r="Z355" s="165">
        <f t="shared" si="87"/>
        <v>0</v>
      </c>
      <c r="AA355" s="165">
        <f t="shared" si="87"/>
        <v>0</v>
      </c>
      <c r="AB355" s="165">
        <f t="shared" si="87"/>
        <v>0</v>
      </c>
      <c r="AC355" s="165">
        <f t="shared" si="87"/>
        <v>0</v>
      </c>
      <c r="AD355" s="197">
        <f t="shared" si="87"/>
        <v>0</v>
      </c>
    </row>
    <row r="356" spans="4:30" ht="14.1" customHeight="1">
      <c r="D356" s="195">
        <v>21</v>
      </c>
      <c r="E356" s="165">
        <f t="shared" si="86"/>
        <v>0</v>
      </c>
      <c r="F356" s="165">
        <f t="shared" si="86"/>
        <v>0</v>
      </c>
      <c r="G356" s="165">
        <f t="shared" si="86"/>
        <v>0</v>
      </c>
      <c r="H356" s="165">
        <f t="shared" si="86"/>
        <v>0</v>
      </c>
      <c r="I356" s="165">
        <f t="shared" si="86"/>
        <v>0</v>
      </c>
      <c r="J356" s="197">
        <f t="shared" si="86"/>
        <v>0</v>
      </c>
      <c r="X356" s="195">
        <v>21</v>
      </c>
      <c r="Y356" s="165">
        <f t="shared" si="87"/>
        <v>0</v>
      </c>
      <c r="Z356" s="165">
        <f t="shared" si="87"/>
        <v>0</v>
      </c>
      <c r="AA356" s="165">
        <f t="shared" si="87"/>
        <v>0</v>
      </c>
      <c r="AB356" s="165">
        <f t="shared" si="87"/>
        <v>0</v>
      </c>
      <c r="AC356" s="165">
        <f t="shared" si="87"/>
        <v>0</v>
      </c>
      <c r="AD356" s="197">
        <f t="shared" si="87"/>
        <v>0</v>
      </c>
    </row>
    <row r="357" spans="4:30" ht="14.1" customHeight="1">
      <c r="D357" s="195">
        <v>22</v>
      </c>
      <c r="E357" s="165">
        <f t="shared" si="86"/>
        <v>0</v>
      </c>
      <c r="F357" s="165">
        <f t="shared" si="86"/>
        <v>0</v>
      </c>
      <c r="G357" s="165">
        <f t="shared" si="86"/>
        <v>0</v>
      </c>
      <c r="H357" s="165">
        <f t="shared" si="86"/>
        <v>0</v>
      </c>
      <c r="I357" s="165">
        <f t="shared" si="86"/>
        <v>0</v>
      </c>
      <c r="J357" s="197">
        <f t="shared" si="86"/>
        <v>0</v>
      </c>
      <c r="X357" s="195">
        <v>22</v>
      </c>
      <c r="Y357" s="165">
        <f t="shared" si="87"/>
        <v>0</v>
      </c>
      <c r="Z357" s="165">
        <f t="shared" si="87"/>
        <v>0</v>
      </c>
      <c r="AA357" s="165">
        <f t="shared" si="87"/>
        <v>0</v>
      </c>
      <c r="AB357" s="165">
        <f t="shared" si="87"/>
        <v>0</v>
      </c>
      <c r="AC357" s="165">
        <f t="shared" si="87"/>
        <v>0</v>
      </c>
      <c r="AD357" s="197">
        <f t="shared" si="87"/>
        <v>0</v>
      </c>
    </row>
    <row r="358" spans="4:30" ht="14.1" customHeight="1">
      <c r="D358" s="195">
        <v>23</v>
      </c>
      <c r="E358" s="165">
        <f t="shared" si="86"/>
        <v>0</v>
      </c>
      <c r="F358" s="165">
        <f t="shared" si="86"/>
        <v>0</v>
      </c>
      <c r="G358" s="165">
        <f t="shared" si="86"/>
        <v>0</v>
      </c>
      <c r="H358" s="165">
        <f t="shared" si="86"/>
        <v>0</v>
      </c>
      <c r="I358" s="165">
        <f t="shared" si="86"/>
        <v>0</v>
      </c>
      <c r="J358" s="197">
        <f t="shared" si="86"/>
        <v>0</v>
      </c>
      <c r="X358" s="195">
        <v>23</v>
      </c>
      <c r="Y358" s="165">
        <f t="shared" si="87"/>
        <v>0</v>
      </c>
      <c r="Z358" s="165">
        <f t="shared" si="87"/>
        <v>0</v>
      </c>
      <c r="AA358" s="165">
        <f t="shared" si="87"/>
        <v>0</v>
      </c>
      <c r="AB358" s="165">
        <f t="shared" si="87"/>
        <v>0</v>
      </c>
      <c r="AC358" s="165">
        <f t="shared" si="87"/>
        <v>0</v>
      </c>
      <c r="AD358" s="197">
        <f t="shared" si="87"/>
        <v>0</v>
      </c>
    </row>
    <row r="359" spans="4:30" ht="14.1" customHeight="1">
      <c r="D359" s="195">
        <v>24</v>
      </c>
      <c r="E359" s="165">
        <f t="shared" si="86"/>
        <v>0</v>
      </c>
      <c r="F359" s="165">
        <f t="shared" si="86"/>
        <v>0</v>
      </c>
      <c r="G359" s="165">
        <f t="shared" si="86"/>
        <v>0</v>
      </c>
      <c r="H359" s="165">
        <f t="shared" si="86"/>
        <v>0</v>
      </c>
      <c r="I359" s="165">
        <f t="shared" si="86"/>
        <v>0</v>
      </c>
      <c r="J359" s="197">
        <f t="shared" si="86"/>
        <v>0</v>
      </c>
      <c r="X359" s="195">
        <v>24</v>
      </c>
      <c r="Y359" s="165">
        <f t="shared" si="87"/>
        <v>0</v>
      </c>
      <c r="Z359" s="165">
        <f t="shared" si="87"/>
        <v>0</v>
      </c>
      <c r="AA359" s="165">
        <f t="shared" si="87"/>
        <v>0</v>
      </c>
      <c r="AB359" s="165">
        <f t="shared" si="87"/>
        <v>0</v>
      </c>
      <c r="AC359" s="165">
        <f t="shared" si="87"/>
        <v>0</v>
      </c>
      <c r="AD359" s="197">
        <f t="shared" si="87"/>
        <v>0</v>
      </c>
    </row>
    <row r="360" spans="4:30" ht="14.1" customHeight="1">
      <c r="D360" s="195">
        <v>25</v>
      </c>
      <c r="E360" s="165">
        <f t="shared" si="86"/>
        <v>0</v>
      </c>
      <c r="F360" s="165">
        <f t="shared" si="86"/>
        <v>0</v>
      </c>
      <c r="G360" s="165">
        <f t="shared" si="86"/>
        <v>0</v>
      </c>
      <c r="H360" s="165">
        <f t="shared" si="86"/>
        <v>0</v>
      </c>
      <c r="I360" s="165">
        <f t="shared" si="86"/>
        <v>0</v>
      </c>
      <c r="J360" s="197">
        <f t="shared" si="86"/>
        <v>0</v>
      </c>
      <c r="X360" s="195">
        <v>25</v>
      </c>
      <c r="Y360" s="165">
        <f t="shared" si="87"/>
        <v>0</v>
      </c>
      <c r="Z360" s="165">
        <f t="shared" si="87"/>
        <v>0</v>
      </c>
      <c r="AA360" s="165">
        <f t="shared" si="87"/>
        <v>0</v>
      </c>
      <c r="AB360" s="165">
        <f t="shared" si="87"/>
        <v>0</v>
      </c>
      <c r="AC360" s="165">
        <f t="shared" si="87"/>
        <v>0</v>
      </c>
      <c r="AD360" s="197">
        <f t="shared" si="87"/>
        <v>0</v>
      </c>
    </row>
    <row r="361" spans="4:30" ht="14.1" customHeight="1">
      <c r="D361" s="195">
        <v>26</v>
      </c>
      <c r="E361" s="165">
        <f t="shared" si="86"/>
        <v>0</v>
      </c>
      <c r="F361" s="165">
        <f t="shared" si="86"/>
        <v>0</v>
      </c>
      <c r="G361" s="165">
        <f t="shared" si="86"/>
        <v>0</v>
      </c>
      <c r="H361" s="165">
        <f t="shared" si="86"/>
        <v>0</v>
      </c>
      <c r="I361" s="165">
        <f t="shared" si="86"/>
        <v>0</v>
      </c>
      <c r="J361" s="197">
        <f t="shared" si="86"/>
        <v>0</v>
      </c>
      <c r="X361" s="195">
        <v>26</v>
      </c>
      <c r="Y361" s="165">
        <f t="shared" si="87"/>
        <v>0</v>
      </c>
      <c r="Z361" s="165">
        <f t="shared" si="87"/>
        <v>0</v>
      </c>
      <c r="AA361" s="165">
        <f t="shared" si="87"/>
        <v>0</v>
      </c>
      <c r="AB361" s="165">
        <f t="shared" si="87"/>
        <v>0</v>
      </c>
      <c r="AC361" s="165">
        <f t="shared" si="87"/>
        <v>0</v>
      </c>
      <c r="AD361" s="197">
        <f t="shared" si="87"/>
        <v>0</v>
      </c>
    </row>
    <row r="362" spans="4:30" ht="14.1" customHeight="1">
      <c r="D362" s="195">
        <v>27</v>
      </c>
      <c r="E362" s="165">
        <f t="shared" si="86"/>
        <v>0</v>
      </c>
      <c r="F362" s="165">
        <f t="shared" si="86"/>
        <v>0</v>
      </c>
      <c r="G362" s="165">
        <f t="shared" si="86"/>
        <v>0</v>
      </c>
      <c r="H362" s="165">
        <f t="shared" si="86"/>
        <v>0</v>
      </c>
      <c r="I362" s="165">
        <f t="shared" si="86"/>
        <v>0</v>
      </c>
      <c r="J362" s="197">
        <f t="shared" si="86"/>
        <v>0</v>
      </c>
      <c r="X362" s="195">
        <v>27</v>
      </c>
      <c r="Y362" s="165">
        <f t="shared" si="87"/>
        <v>0</v>
      </c>
      <c r="Z362" s="165">
        <f t="shared" si="87"/>
        <v>0</v>
      </c>
      <c r="AA362" s="165">
        <f t="shared" si="87"/>
        <v>0</v>
      </c>
      <c r="AB362" s="165">
        <f t="shared" si="87"/>
        <v>0</v>
      </c>
      <c r="AC362" s="165">
        <f t="shared" si="87"/>
        <v>0</v>
      </c>
      <c r="AD362" s="197">
        <f t="shared" si="87"/>
        <v>0</v>
      </c>
    </row>
    <row r="363" spans="4:30" ht="14.1" customHeight="1">
      <c r="D363" s="195">
        <v>28</v>
      </c>
      <c r="E363" s="165">
        <f t="shared" si="86"/>
        <v>0</v>
      </c>
      <c r="F363" s="165">
        <f t="shared" si="86"/>
        <v>0</v>
      </c>
      <c r="G363" s="165">
        <f t="shared" si="86"/>
        <v>0</v>
      </c>
      <c r="H363" s="165">
        <f t="shared" si="86"/>
        <v>0</v>
      </c>
      <c r="I363" s="165">
        <f t="shared" si="86"/>
        <v>0</v>
      </c>
      <c r="J363" s="197">
        <f t="shared" si="86"/>
        <v>0</v>
      </c>
      <c r="X363" s="195">
        <v>28</v>
      </c>
      <c r="Y363" s="165">
        <f t="shared" si="87"/>
        <v>0</v>
      </c>
      <c r="Z363" s="165">
        <f t="shared" si="87"/>
        <v>0</v>
      </c>
      <c r="AA363" s="165">
        <f t="shared" si="87"/>
        <v>0</v>
      </c>
      <c r="AB363" s="165">
        <f t="shared" si="87"/>
        <v>0</v>
      </c>
      <c r="AC363" s="165">
        <f t="shared" si="87"/>
        <v>0</v>
      </c>
      <c r="AD363" s="197">
        <f t="shared" si="87"/>
        <v>0</v>
      </c>
    </row>
    <row r="364" spans="4:30" ht="14.1" customHeight="1">
      <c r="D364" s="195">
        <v>29</v>
      </c>
      <c r="E364" s="165">
        <f t="shared" si="86"/>
        <v>0</v>
      </c>
      <c r="F364" s="165">
        <f t="shared" si="86"/>
        <v>0</v>
      </c>
      <c r="G364" s="165">
        <f t="shared" si="86"/>
        <v>0</v>
      </c>
      <c r="H364" s="165">
        <f t="shared" si="86"/>
        <v>0</v>
      </c>
      <c r="I364" s="165">
        <f t="shared" si="86"/>
        <v>0</v>
      </c>
      <c r="J364" s="197">
        <f t="shared" si="86"/>
        <v>0</v>
      </c>
      <c r="X364" s="195">
        <v>29</v>
      </c>
      <c r="Y364" s="165">
        <f t="shared" si="87"/>
        <v>0</v>
      </c>
      <c r="Z364" s="165">
        <f t="shared" si="87"/>
        <v>0</v>
      </c>
      <c r="AA364" s="165">
        <f t="shared" si="87"/>
        <v>0</v>
      </c>
      <c r="AB364" s="165">
        <f t="shared" si="87"/>
        <v>0</v>
      </c>
      <c r="AC364" s="165">
        <f t="shared" si="87"/>
        <v>0</v>
      </c>
      <c r="AD364" s="197">
        <f t="shared" si="87"/>
        <v>0</v>
      </c>
    </row>
    <row r="365" spans="4:30" ht="14.1" customHeight="1">
      <c r="D365" s="195">
        <v>30</v>
      </c>
      <c r="E365" s="165">
        <f t="shared" si="86"/>
        <v>0</v>
      </c>
      <c r="F365" s="165">
        <f t="shared" si="86"/>
        <v>0</v>
      </c>
      <c r="G365" s="165">
        <f t="shared" si="86"/>
        <v>0</v>
      </c>
      <c r="H365" s="165">
        <f t="shared" si="86"/>
        <v>0</v>
      </c>
      <c r="I365" s="165">
        <f t="shared" si="86"/>
        <v>0</v>
      </c>
      <c r="J365" s="197">
        <f t="shared" si="86"/>
        <v>0</v>
      </c>
      <c r="X365" s="195">
        <v>30</v>
      </c>
      <c r="Y365" s="165">
        <f t="shared" si="87"/>
        <v>0</v>
      </c>
      <c r="Z365" s="165">
        <f t="shared" si="87"/>
        <v>0</v>
      </c>
      <c r="AA365" s="165">
        <f t="shared" si="87"/>
        <v>0</v>
      </c>
      <c r="AB365" s="165">
        <f t="shared" si="87"/>
        <v>0</v>
      </c>
      <c r="AC365" s="165">
        <f t="shared" si="87"/>
        <v>0</v>
      </c>
      <c r="AD365" s="197">
        <f t="shared" si="87"/>
        <v>0</v>
      </c>
    </row>
    <row r="366" spans="4:30" ht="14.1" customHeight="1">
      <c r="D366" s="195">
        <v>31</v>
      </c>
      <c r="E366" s="165">
        <f t="shared" si="86"/>
        <v>0</v>
      </c>
      <c r="F366" s="165">
        <f t="shared" si="86"/>
        <v>0</v>
      </c>
      <c r="G366" s="165">
        <f t="shared" si="86"/>
        <v>0</v>
      </c>
      <c r="H366" s="165">
        <f t="shared" si="86"/>
        <v>0</v>
      </c>
      <c r="I366" s="165">
        <f t="shared" si="86"/>
        <v>0</v>
      </c>
      <c r="J366" s="197">
        <f t="shared" si="86"/>
        <v>0</v>
      </c>
      <c r="X366" s="195">
        <v>31</v>
      </c>
      <c r="Y366" s="165">
        <f t="shared" si="87"/>
        <v>0</v>
      </c>
      <c r="Z366" s="165">
        <f t="shared" si="87"/>
        <v>0</v>
      </c>
      <c r="AA366" s="165">
        <f t="shared" si="87"/>
        <v>0</v>
      </c>
      <c r="AB366" s="165">
        <f t="shared" si="87"/>
        <v>0</v>
      </c>
      <c r="AC366" s="165">
        <f t="shared" si="87"/>
        <v>0</v>
      </c>
      <c r="AD366" s="197">
        <f t="shared" si="87"/>
        <v>0</v>
      </c>
    </row>
    <row r="367" spans="4:30" ht="14.1" customHeight="1">
      <c r="D367" s="195">
        <v>32</v>
      </c>
      <c r="E367" s="165">
        <f t="shared" si="86"/>
        <v>0</v>
      </c>
      <c r="F367" s="165">
        <f t="shared" si="86"/>
        <v>0</v>
      </c>
      <c r="G367" s="165">
        <f t="shared" si="86"/>
        <v>0</v>
      </c>
      <c r="H367" s="165">
        <f t="shared" si="86"/>
        <v>0</v>
      </c>
      <c r="I367" s="165">
        <f t="shared" si="86"/>
        <v>0</v>
      </c>
      <c r="J367" s="197">
        <f t="shared" si="86"/>
        <v>0</v>
      </c>
      <c r="X367" s="195">
        <v>32</v>
      </c>
      <c r="Y367" s="165">
        <f t="shared" si="87"/>
        <v>0</v>
      </c>
      <c r="Z367" s="165">
        <f t="shared" si="87"/>
        <v>0</v>
      </c>
      <c r="AA367" s="165">
        <f t="shared" si="87"/>
        <v>0</v>
      </c>
      <c r="AB367" s="165">
        <f t="shared" si="87"/>
        <v>0</v>
      </c>
      <c r="AC367" s="165">
        <f t="shared" si="87"/>
        <v>0</v>
      </c>
      <c r="AD367" s="197">
        <f t="shared" si="87"/>
        <v>0</v>
      </c>
    </row>
    <row r="368" spans="4:30" ht="14.1" customHeight="1">
      <c r="D368" s="195">
        <v>33</v>
      </c>
      <c r="E368" s="165">
        <f t="shared" ref="E368:J375" si="88">E104+E148+E192+E236+E280+E324</f>
        <v>0</v>
      </c>
      <c r="F368" s="165">
        <f t="shared" si="88"/>
        <v>0</v>
      </c>
      <c r="G368" s="165">
        <f t="shared" si="88"/>
        <v>0</v>
      </c>
      <c r="H368" s="165">
        <f t="shared" si="88"/>
        <v>0</v>
      </c>
      <c r="I368" s="165">
        <f t="shared" si="88"/>
        <v>0</v>
      </c>
      <c r="J368" s="197">
        <f t="shared" si="88"/>
        <v>0</v>
      </c>
      <c r="X368" s="195">
        <v>33</v>
      </c>
      <c r="Y368" s="165">
        <f t="shared" ref="Y368:AD375" si="89">Y104+Y148+Y192+Y236+Y280+Y324</f>
        <v>0</v>
      </c>
      <c r="Z368" s="165">
        <f t="shared" si="89"/>
        <v>0</v>
      </c>
      <c r="AA368" s="165">
        <f t="shared" si="89"/>
        <v>0</v>
      </c>
      <c r="AB368" s="165">
        <f t="shared" si="89"/>
        <v>0</v>
      </c>
      <c r="AC368" s="165">
        <f t="shared" si="89"/>
        <v>0</v>
      </c>
      <c r="AD368" s="197">
        <f t="shared" si="89"/>
        <v>0</v>
      </c>
    </row>
    <row r="369" spans="4:30" ht="14.1" customHeight="1">
      <c r="D369" s="195">
        <v>34</v>
      </c>
      <c r="E369" s="165">
        <f t="shared" si="88"/>
        <v>0</v>
      </c>
      <c r="F369" s="165">
        <f t="shared" si="88"/>
        <v>0</v>
      </c>
      <c r="G369" s="165">
        <f t="shared" si="88"/>
        <v>0</v>
      </c>
      <c r="H369" s="165">
        <f t="shared" si="88"/>
        <v>0</v>
      </c>
      <c r="I369" s="165">
        <f t="shared" si="88"/>
        <v>0</v>
      </c>
      <c r="J369" s="197">
        <f t="shared" si="88"/>
        <v>0</v>
      </c>
      <c r="X369" s="195">
        <v>34</v>
      </c>
      <c r="Y369" s="165">
        <f t="shared" si="89"/>
        <v>0</v>
      </c>
      <c r="Z369" s="165">
        <f t="shared" si="89"/>
        <v>0</v>
      </c>
      <c r="AA369" s="165">
        <f t="shared" si="89"/>
        <v>0</v>
      </c>
      <c r="AB369" s="165">
        <f t="shared" si="89"/>
        <v>0</v>
      </c>
      <c r="AC369" s="165">
        <f t="shared" si="89"/>
        <v>0</v>
      </c>
      <c r="AD369" s="197">
        <f t="shared" si="89"/>
        <v>0</v>
      </c>
    </row>
    <row r="370" spans="4:30" ht="14.1" customHeight="1">
      <c r="D370" s="195">
        <v>35</v>
      </c>
      <c r="E370" s="165">
        <f t="shared" si="88"/>
        <v>0</v>
      </c>
      <c r="F370" s="165">
        <f t="shared" si="88"/>
        <v>0</v>
      </c>
      <c r="G370" s="165">
        <f t="shared" si="88"/>
        <v>0</v>
      </c>
      <c r="H370" s="165">
        <f t="shared" si="88"/>
        <v>0</v>
      </c>
      <c r="I370" s="165">
        <f t="shared" si="88"/>
        <v>0</v>
      </c>
      <c r="J370" s="197">
        <f t="shared" si="88"/>
        <v>0</v>
      </c>
      <c r="X370" s="195">
        <v>35</v>
      </c>
      <c r="Y370" s="165">
        <f t="shared" si="89"/>
        <v>0</v>
      </c>
      <c r="Z370" s="165">
        <f t="shared" si="89"/>
        <v>0</v>
      </c>
      <c r="AA370" s="165">
        <f t="shared" si="89"/>
        <v>0</v>
      </c>
      <c r="AB370" s="165">
        <f t="shared" si="89"/>
        <v>0</v>
      </c>
      <c r="AC370" s="165">
        <f t="shared" si="89"/>
        <v>0</v>
      </c>
      <c r="AD370" s="197">
        <f t="shared" si="89"/>
        <v>0</v>
      </c>
    </row>
    <row r="371" spans="4:30" ht="14.1" customHeight="1">
      <c r="D371" s="195">
        <v>36</v>
      </c>
      <c r="E371" s="165">
        <f t="shared" si="88"/>
        <v>0</v>
      </c>
      <c r="F371" s="165">
        <f t="shared" si="88"/>
        <v>0</v>
      </c>
      <c r="G371" s="165">
        <f t="shared" si="88"/>
        <v>0</v>
      </c>
      <c r="H371" s="165">
        <f t="shared" si="88"/>
        <v>0</v>
      </c>
      <c r="I371" s="165">
        <f t="shared" si="88"/>
        <v>0</v>
      </c>
      <c r="J371" s="197">
        <f t="shared" si="88"/>
        <v>0</v>
      </c>
      <c r="X371" s="195">
        <v>36</v>
      </c>
      <c r="Y371" s="165">
        <f t="shared" si="89"/>
        <v>0</v>
      </c>
      <c r="Z371" s="165">
        <f t="shared" si="89"/>
        <v>0</v>
      </c>
      <c r="AA371" s="165">
        <f t="shared" si="89"/>
        <v>0</v>
      </c>
      <c r="AB371" s="165">
        <f t="shared" si="89"/>
        <v>0</v>
      </c>
      <c r="AC371" s="165">
        <f t="shared" si="89"/>
        <v>0</v>
      </c>
      <c r="AD371" s="197">
        <f t="shared" si="89"/>
        <v>0</v>
      </c>
    </row>
    <row r="372" spans="4:30" ht="14.1" customHeight="1">
      <c r="D372" s="195">
        <v>37</v>
      </c>
      <c r="E372" s="165">
        <f t="shared" si="88"/>
        <v>0</v>
      </c>
      <c r="F372" s="165">
        <f t="shared" si="88"/>
        <v>0</v>
      </c>
      <c r="G372" s="165">
        <f t="shared" si="88"/>
        <v>0</v>
      </c>
      <c r="H372" s="165">
        <f t="shared" si="88"/>
        <v>0</v>
      </c>
      <c r="I372" s="165">
        <f t="shared" si="88"/>
        <v>0</v>
      </c>
      <c r="J372" s="197">
        <f t="shared" si="88"/>
        <v>0</v>
      </c>
      <c r="X372" s="195">
        <v>37</v>
      </c>
      <c r="Y372" s="165">
        <f t="shared" si="89"/>
        <v>0</v>
      </c>
      <c r="Z372" s="165">
        <f t="shared" si="89"/>
        <v>0</v>
      </c>
      <c r="AA372" s="165">
        <f t="shared" si="89"/>
        <v>0</v>
      </c>
      <c r="AB372" s="165">
        <f t="shared" si="89"/>
        <v>0</v>
      </c>
      <c r="AC372" s="165">
        <f t="shared" si="89"/>
        <v>0</v>
      </c>
      <c r="AD372" s="197">
        <f t="shared" si="89"/>
        <v>0</v>
      </c>
    </row>
    <row r="373" spans="4:30" ht="14.1" customHeight="1">
      <c r="D373" s="195">
        <v>38</v>
      </c>
      <c r="E373" s="165">
        <f t="shared" si="88"/>
        <v>0</v>
      </c>
      <c r="F373" s="165">
        <f t="shared" si="88"/>
        <v>0</v>
      </c>
      <c r="G373" s="165">
        <f t="shared" si="88"/>
        <v>0</v>
      </c>
      <c r="H373" s="165">
        <f t="shared" si="88"/>
        <v>0</v>
      </c>
      <c r="I373" s="165">
        <f t="shared" si="88"/>
        <v>0</v>
      </c>
      <c r="J373" s="197">
        <f t="shared" si="88"/>
        <v>0</v>
      </c>
      <c r="X373" s="195">
        <v>38</v>
      </c>
      <c r="Y373" s="165">
        <f t="shared" si="89"/>
        <v>0</v>
      </c>
      <c r="Z373" s="165">
        <f t="shared" si="89"/>
        <v>0</v>
      </c>
      <c r="AA373" s="165">
        <f t="shared" si="89"/>
        <v>0</v>
      </c>
      <c r="AB373" s="165">
        <f t="shared" si="89"/>
        <v>0</v>
      </c>
      <c r="AC373" s="165">
        <f t="shared" si="89"/>
        <v>0</v>
      </c>
      <c r="AD373" s="197">
        <f t="shared" si="89"/>
        <v>0</v>
      </c>
    </row>
    <row r="374" spans="4:30" ht="14.1" customHeight="1">
      <c r="D374" s="195">
        <v>39</v>
      </c>
      <c r="E374" s="165">
        <f t="shared" si="88"/>
        <v>0</v>
      </c>
      <c r="F374" s="165">
        <f t="shared" si="88"/>
        <v>0</v>
      </c>
      <c r="G374" s="165">
        <f t="shared" si="88"/>
        <v>0</v>
      </c>
      <c r="H374" s="165">
        <f t="shared" si="88"/>
        <v>0</v>
      </c>
      <c r="I374" s="165">
        <f t="shared" si="88"/>
        <v>0</v>
      </c>
      <c r="J374" s="197">
        <f t="shared" si="88"/>
        <v>0</v>
      </c>
      <c r="X374" s="195">
        <v>39</v>
      </c>
      <c r="Y374" s="165">
        <f t="shared" si="89"/>
        <v>0</v>
      </c>
      <c r="Z374" s="165">
        <f t="shared" si="89"/>
        <v>0</v>
      </c>
      <c r="AA374" s="165">
        <f t="shared" si="89"/>
        <v>0</v>
      </c>
      <c r="AB374" s="165">
        <f t="shared" si="89"/>
        <v>0</v>
      </c>
      <c r="AC374" s="165">
        <f t="shared" si="89"/>
        <v>0</v>
      </c>
      <c r="AD374" s="197">
        <f t="shared" si="89"/>
        <v>0</v>
      </c>
    </row>
    <row r="375" spans="4:30" ht="14.1" customHeight="1" thickBot="1">
      <c r="D375" s="196">
        <v>40</v>
      </c>
      <c r="E375" s="198">
        <f t="shared" si="88"/>
        <v>0</v>
      </c>
      <c r="F375" s="198">
        <f t="shared" si="88"/>
        <v>0</v>
      </c>
      <c r="G375" s="198">
        <f t="shared" si="88"/>
        <v>0</v>
      </c>
      <c r="H375" s="198">
        <f t="shared" si="88"/>
        <v>0</v>
      </c>
      <c r="I375" s="198">
        <f t="shared" si="88"/>
        <v>0</v>
      </c>
      <c r="J375" s="199">
        <f t="shared" si="88"/>
        <v>0</v>
      </c>
      <c r="X375" s="196">
        <v>40</v>
      </c>
      <c r="Y375" s="198">
        <f t="shared" si="89"/>
        <v>0</v>
      </c>
      <c r="Z375" s="198">
        <f t="shared" si="89"/>
        <v>0</v>
      </c>
      <c r="AA375" s="198">
        <f t="shared" si="89"/>
        <v>0</v>
      </c>
      <c r="AB375" s="198">
        <f t="shared" si="89"/>
        <v>0</v>
      </c>
      <c r="AC375" s="198">
        <f t="shared" si="89"/>
        <v>0</v>
      </c>
      <c r="AD375" s="199">
        <f t="shared" si="89"/>
        <v>0</v>
      </c>
    </row>
    <row r="377" spans="4:30" ht="14.1" customHeight="1" thickBot="1">
      <c r="D377" s="2" t="s">
        <v>360</v>
      </c>
      <c r="X377" s="2" t="s">
        <v>360</v>
      </c>
    </row>
    <row r="378" spans="4:30" ht="14.1" customHeight="1">
      <c r="D378" s="2199"/>
      <c r="E378" s="2200" t="s">
        <v>93</v>
      </c>
      <c r="F378" s="2200"/>
      <c r="G378" s="2200"/>
      <c r="H378" s="2200"/>
      <c r="I378" s="2200" t="s">
        <v>78</v>
      </c>
      <c r="J378" s="2239"/>
      <c r="X378" s="2199"/>
      <c r="Y378" s="2200" t="s">
        <v>93</v>
      </c>
      <c r="Z378" s="2200"/>
      <c r="AA378" s="2200"/>
      <c r="AB378" s="2200"/>
      <c r="AC378" s="2200" t="s">
        <v>78</v>
      </c>
      <c r="AD378" s="2239"/>
    </row>
    <row r="379" spans="4:30" ht="14.1" customHeight="1">
      <c r="D379" s="2238"/>
      <c r="E379" s="2168" t="s">
        <v>56</v>
      </c>
      <c r="F379" s="2170"/>
      <c r="G379" s="2168" t="s">
        <v>83</v>
      </c>
      <c r="H379" s="2170"/>
      <c r="I379" s="2168" t="s">
        <v>56</v>
      </c>
      <c r="J379" s="2242"/>
      <c r="X379" s="2238"/>
      <c r="Y379" s="2168" t="s">
        <v>56</v>
      </c>
      <c r="Z379" s="2170"/>
      <c r="AA379" s="2168" t="s">
        <v>83</v>
      </c>
      <c r="AB379" s="2170"/>
      <c r="AC379" s="2168" t="s">
        <v>56</v>
      </c>
      <c r="AD379" s="2242"/>
    </row>
    <row r="380" spans="4:30" ht="14.1" customHeight="1">
      <c r="D380" s="2238"/>
      <c r="E380" s="2240"/>
      <c r="F380" s="2241"/>
      <c r="G380" s="2240"/>
      <c r="H380" s="2241"/>
      <c r="I380" s="2240"/>
      <c r="J380" s="2243"/>
      <c r="X380" s="2238"/>
      <c r="Y380" s="2240"/>
      <c r="Z380" s="2241"/>
      <c r="AA380" s="2240"/>
      <c r="AB380" s="2241"/>
      <c r="AC380" s="2240"/>
      <c r="AD380" s="2243"/>
    </row>
    <row r="381" spans="4:30" ht="14.1" customHeight="1">
      <c r="D381" s="203">
        <v>1</v>
      </c>
      <c r="E381" s="427" t="str">
        <f>IF(F381=0,"",MAX($E$379:E380)+1)</f>
        <v/>
      </c>
      <c r="F381" s="165">
        <f t="shared" ref="F381:F420" si="90">E336+F336</f>
        <v>0</v>
      </c>
      <c r="G381" s="427" t="str">
        <f>IF(H381=0,"",MAX($G$379:G380)+1)</f>
        <v/>
      </c>
      <c r="H381" s="165">
        <f t="shared" ref="H381:H420" si="91">G336+H336</f>
        <v>0</v>
      </c>
      <c r="I381" s="427" t="str">
        <f>IF(J381=0,"",MAX($I$379:I380)+1)</f>
        <v/>
      </c>
      <c r="J381" s="197">
        <f t="shared" ref="J381:J420" si="92">I336+J336</f>
        <v>0</v>
      </c>
      <c r="X381" s="203">
        <v>1</v>
      </c>
      <c r="Y381" s="427" t="str">
        <f>IF(Z381=0,"",MAX($Y$379:Y380)+1)</f>
        <v/>
      </c>
      <c r="Z381" s="165">
        <f t="shared" ref="Z381:Z420" si="93">Y336+Z336</f>
        <v>0</v>
      </c>
      <c r="AA381" s="427" t="str">
        <f>IF(AB381=0,"",MAX($AA$379:AA380)+1)</f>
        <v/>
      </c>
      <c r="AB381" s="165">
        <f t="shared" ref="AB381:AB420" si="94">AA336+AB336</f>
        <v>0</v>
      </c>
      <c r="AC381" s="427" t="str">
        <f>IF(AD381=0,"",MAX($AC$379:AC380)+1)</f>
        <v/>
      </c>
      <c r="AD381" s="197">
        <f t="shared" ref="AD381:AD420" si="95">AC336+AD336</f>
        <v>0</v>
      </c>
    </row>
    <row r="382" spans="4:30" ht="14.1" customHeight="1">
      <c r="D382" s="203">
        <v>2</v>
      </c>
      <c r="E382" s="427" t="str">
        <f>IF(F382=0,"",MAX($E$379:E381)+1)</f>
        <v/>
      </c>
      <c r="F382" s="165">
        <f t="shared" si="90"/>
        <v>0</v>
      </c>
      <c r="G382" s="427" t="str">
        <f>IF(H382=0,"",MAX($G$379:G381)+1)</f>
        <v/>
      </c>
      <c r="H382" s="165">
        <f t="shared" si="91"/>
        <v>0</v>
      </c>
      <c r="I382" s="427" t="str">
        <f>IF(J382=0,"",MAX($I$379:I381)+1)</f>
        <v/>
      </c>
      <c r="J382" s="197">
        <f t="shared" si="92"/>
        <v>0</v>
      </c>
      <c r="X382" s="203">
        <v>2</v>
      </c>
      <c r="Y382" s="427" t="str">
        <f>IF(Z382=0,"",MAX($Y$379:Y381)+1)</f>
        <v/>
      </c>
      <c r="Z382" s="165">
        <f t="shared" si="93"/>
        <v>0</v>
      </c>
      <c r="AA382" s="427" t="str">
        <f>IF(AB382=0,"",MAX($AA$379:AA381)+1)</f>
        <v/>
      </c>
      <c r="AB382" s="165">
        <f t="shared" si="94"/>
        <v>0</v>
      </c>
      <c r="AC382" s="427" t="str">
        <f>IF(AD382=0,"",MAX($AC$379:AC381)+1)</f>
        <v/>
      </c>
      <c r="AD382" s="197">
        <f t="shared" si="95"/>
        <v>0</v>
      </c>
    </row>
    <row r="383" spans="4:30" ht="14.1" customHeight="1">
      <c r="D383" s="203">
        <v>3</v>
      </c>
      <c r="E383" s="427" t="str">
        <f>IF(F383=0,"",MAX($E$379:E382)+1)</f>
        <v/>
      </c>
      <c r="F383" s="165">
        <f t="shared" si="90"/>
        <v>0</v>
      </c>
      <c r="G383" s="427" t="str">
        <f>IF(H383=0,"",MAX($G$379:G382)+1)</f>
        <v/>
      </c>
      <c r="H383" s="165">
        <f t="shared" si="91"/>
        <v>0</v>
      </c>
      <c r="I383" s="427" t="str">
        <f>IF(J383=0,"",MAX($I$379:I382)+1)</f>
        <v/>
      </c>
      <c r="J383" s="197">
        <f t="shared" si="92"/>
        <v>0</v>
      </c>
      <c r="X383" s="203">
        <v>3</v>
      </c>
      <c r="Y383" s="427" t="str">
        <f>IF(Z383=0,"",MAX($Y$379:Y382)+1)</f>
        <v/>
      </c>
      <c r="Z383" s="165">
        <f t="shared" si="93"/>
        <v>0</v>
      </c>
      <c r="AA383" s="427" t="str">
        <f>IF(AB383=0,"",MAX($AA$379:AA382)+1)</f>
        <v/>
      </c>
      <c r="AB383" s="165">
        <f t="shared" si="94"/>
        <v>0</v>
      </c>
      <c r="AC383" s="427" t="str">
        <f>IF(AD383=0,"",MAX($AC$379:AC382)+1)</f>
        <v/>
      </c>
      <c r="AD383" s="197">
        <f t="shared" si="95"/>
        <v>0</v>
      </c>
    </row>
    <row r="384" spans="4:30" ht="14.1" customHeight="1">
      <c r="D384" s="203">
        <v>4</v>
      </c>
      <c r="E384" s="427">
        <f>IF(F384=0,"",MAX($E$379:E383)+1)</f>
        <v>1</v>
      </c>
      <c r="F384" s="165">
        <f t="shared" si="90"/>
        <v>1</v>
      </c>
      <c r="G384" s="427" t="str">
        <f>IF(H384=0,"",MAX($G$379:G383)+1)</f>
        <v/>
      </c>
      <c r="H384" s="165">
        <f t="shared" si="91"/>
        <v>0</v>
      </c>
      <c r="I384" s="427">
        <f>IF(J384=0,"",MAX($I$379:I383)+1)</f>
        <v>1</v>
      </c>
      <c r="J384" s="197">
        <f t="shared" si="92"/>
        <v>1</v>
      </c>
      <c r="X384" s="203">
        <v>4</v>
      </c>
      <c r="Y384" s="427" t="str">
        <f>IF(Z384=0,"",MAX($Y$379:Y383)+1)</f>
        <v/>
      </c>
      <c r="Z384" s="165">
        <f t="shared" si="93"/>
        <v>0</v>
      </c>
      <c r="AA384" s="427" t="str">
        <f>IF(AB384=0,"",MAX($AA$379:AA383)+1)</f>
        <v/>
      </c>
      <c r="AB384" s="165">
        <f t="shared" si="94"/>
        <v>0</v>
      </c>
      <c r="AC384" s="427" t="str">
        <f>IF(AD384=0,"",MAX($AC$379:AC383)+1)</f>
        <v/>
      </c>
      <c r="AD384" s="197">
        <f t="shared" si="95"/>
        <v>0</v>
      </c>
    </row>
    <row r="385" spans="4:30" ht="14.1" customHeight="1">
      <c r="D385" s="203">
        <v>5</v>
      </c>
      <c r="E385" s="427" t="str">
        <f>IF(F385=0,"",MAX($E$379:E384)+1)</f>
        <v/>
      </c>
      <c r="F385" s="165">
        <f t="shared" si="90"/>
        <v>0</v>
      </c>
      <c r="G385" s="427" t="str">
        <f>IF(H385=0,"",MAX($G$379:G384)+1)</f>
        <v/>
      </c>
      <c r="H385" s="165">
        <f t="shared" si="91"/>
        <v>0</v>
      </c>
      <c r="I385" s="427">
        <f>IF(J385=0,"",MAX($I$379:I384)+1)</f>
        <v>2</v>
      </c>
      <c r="J385" s="197">
        <f t="shared" si="92"/>
        <v>52</v>
      </c>
      <c r="X385" s="203">
        <v>5</v>
      </c>
      <c r="Y385" s="427" t="str">
        <f>IF(Z385=0,"",MAX($Y$379:Y384)+1)</f>
        <v/>
      </c>
      <c r="Z385" s="165">
        <f t="shared" si="93"/>
        <v>0</v>
      </c>
      <c r="AA385" s="427" t="str">
        <f>IF(AB385=0,"",MAX($AA$379:AA384)+1)</f>
        <v/>
      </c>
      <c r="AB385" s="165">
        <f t="shared" si="94"/>
        <v>0</v>
      </c>
      <c r="AC385" s="427" t="str">
        <f>IF(AD385=0,"",MAX($AC$379:AC384)+1)</f>
        <v/>
      </c>
      <c r="AD385" s="197">
        <f t="shared" si="95"/>
        <v>0</v>
      </c>
    </row>
    <row r="386" spans="4:30" ht="14.1" customHeight="1">
      <c r="D386" s="203">
        <v>6</v>
      </c>
      <c r="E386" s="427" t="str">
        <f>IF(F386=0,"",MAX($E$379:E385)+1)</f>
        <v/>
      </c>
      <c r="F386" s="165">
        <f t="shared" si="90"/>
        <v>0</v>
      </c>
      <c r="G386" s="427" t="str">
        <f>IF(H386=0,"",MAX($G$379:G385)+1)</f>
        <v/>
      </c>
      <c r="H386" s="165">
        <f t="shared" si="91"/>
        <v>0</v>
      </c>
      <c r="I386" s="427" t="str">
        <f>IF(J386=0,"",MAX($I$379:I385)+1)</f>
        <v/>
      </c>
      <c r="J386" s="197">
        <f t="shared" si="92"/>
        <v>0</v>
      </c>
      <c r="X386" s="203">
        <v>6</v>
      </c>
      <c r="Y386" s="427" t="str">
        <f>IF(Z386=0,"",MAX($Y$379:Y385)+1)</f>
        <v/>
      </c>
      <c r="Z386" s="165">
        <f t="shared" si="93"/>
        <v>0</v>
      </c>
      <c r="AA386" s="427" t="str">
        <f>IF(AB386=0,"",MAX($AA$379:AA385)+1)</f>
        <v/>
      </c>
      <c r="AB386" s="165">
        <f t="shared" si="94"/>
        <v>0</v>
      </c>
      <c r="AC386" s="427" t="str">
        <f>IF(AD386=0,"",MAX($AC$379:AC385)+1)</f>
        <v/>
      </c>
      <c r="AD386" s="197">
        <f t="shared" si="95"/>
        <v>0</v>
      </c>
    </row>
    <row r="387" spans="4:30" ht="14.1" customHeight="1">
      <c r="D387" s="203">
        <v>7</v>
      </c>
      <c r="E387" s="427" t="str">
        <f>IF(F387=0,"",MAX($E$379:E386)+1)</f>
        <v/>
      </c>
      <c r="F387" s="165">
        <f t="shared" si="90"/>
        <v>0</v>
      </c>
      <c r="G387" s="427" t="str">
        <f>IF(H387=0,"",MAX($G$379:G386)+1)</f>
        <v/>
      </c>
      <c r="H387" s="165">
        <f t="shared" si="91"/>
        <v>0</v>
      </c>
      <c r="I387" s="427" t="str">
        <f>IF(J387=0,"",MAX($I$379:I386)+1)</f>
        <v/>
      </c>
      <c r="J387" s="197">
        <f t="shared" si="92"/>
        <v>0</v>
      </c>
      <c r="X387" s="203">
        <v>7</v>
      </c>
      <c r="Y387" s="427" t="str">
        <f>IF(Z387=0,"",MAX($Y$379:Y386)+1)</f>
        <v/>
      </c>
      <c r="Z387" s="165">
        <f t="shared" si="93"/>
        <v>0</v>
      </c>
      <c r="AA387" s="427" t="str">
        <f>IF(AB387=0,"",MAX($AA$379:AA386)+1)</f>
        <v/>
      </c>
      <c r="AB387" s="165">
        <f t="shared" si="94"/>
        <v>0</v>
      </c>
      <c r="AC387" s="427" t="str">
        <f>IF(AD387=0,"",MAX($AC$379:AC386)+1)</f>
        <v/>
      </c>
      <c r="AD387" s="197">
        <f t="shared" si="95"/>
        <v>0</v>
      </c>
    </row>
    <row r="388" spans="4:30" ht="14.1" customHeight="1">
      <c r="D388" s="203">
        <v>8</v>
      </c>
      <c r="E388" s="427" t="str">
        <f>IF(F388=0,"",MAX($E$379:E387)+1)</f>
        <v/>
      </c>
      <c r="F388" s="165">
        <f t="shared" si="90"/>
        <v>0</v>
      </c>
      <c r="G388" s="427" t="str">
        <f>IF(H388=0,"",MAX($G$379:G387)+1)</f>
        <v/>
      </c>
      <c r="H388" s="165">
        <f t="shared" si="91"/>
        <v>0</v>
      </c>
      <c r="I388" s="427" t="str">
        <f>IF(J388=0,"",MAX($I$379:I387)+1)</f>
        <v/>
      </c>
      <c r="J388" s="197">
        <f t="shared" si="92"/>
        <v>0</v>
      </c>
      <c r="X388" s="203">
        <v>8</v>
      </c>
      <c r="Y388" s="427" t="str">
        <f>IF(Z388=0,"",MAX($Y$379:Y387)+1)</f>
        <v/>
      </c>
      <c r="Z388" s="165">
        <f t="shared" si="93"/>
        <v>0</v>
      </c>
      <c r="AA388" s="427" t="str">
        <f>IF(AB388=0,"",MAX($AA$379:AA387)+1)</f>
        <v/>
      </c>
      <c r="AB388" s="165">
        <f t="shared" si="94"/>
        <v>0</v>
      </c>
      <c r="AC388" s="427" t="str">
        <f>IF(AD388=0,"",MAX($AC$379:AC387)+1)</f>
        <v/>
      </c>
      <c r="AD388" s="197">
        <f t="shared" si="95"/>
        <v>0</v>
      </c>
    </row>
    <row r="389" spans="4:30" ht="14.1" customHeight="1">
      <c r="D389" s="203">
        <v>9</v>
      </c>
      <c r="E389" s="427" t="str">
        <f>IF(F389=0,"",MAX($E$379:E388)+1)</f>
        <v/>
      </c>
      <c r="F389" s="165">
        <f t="shared" si="90"/>
        <v>0</v>
      </c>
      <c r="G389" s="427" t="str">
        <f>IF(H389=0,"",MAX($G$379:G388)+1)</f>
        <v/>
      </c>
      <c r="H389" s="165">
        <f t="shared" si="91"/>
        <v>0</v>
      </c>
      <c r="I389" s="427" t="str">
        <f>IF(J389=0,"",MAX($I$379:I388)+1)</f>
        <v/>
      </c>
      <c r="J389" s="197">
        <f t="shared" si="92"/>
        <v>0</v>
      </c>
      <c r="X389" s="203">
        <v>9</v>
      </c>
      <c r="Y389" s="427" t="str">
        <f>IF(Z389=0,"",MAX($Y$379:Y388)+1)</f>
        <v/>
      </c>
      <c r="Z389" s="165">
        <f t="shared" si="93"/>
        <v>0</v>
      </c>
      <c r="AA389" s="427" t="str">
        <f>IF(AB389=0,"",MAX($AA$379:AA388)+1)</f>
        <v/>
      </c>
      <c r="AB389" s="165">
        <f t="shared" si="94"/>
        <v>0</v>
      </c>
      <c r="AC389" s="427" t="str">
        <f>IF(AD389=0,"",MAX($AC$379:AC388)+1)</f>
        <v/>
      </c>
      <c r="AD389" s="197">
        <f t="shared" si="95"/>
        <v>0</v>
      </c>
    </row>
    <row r="390" spans="4:30" ht="14.1" customHeight="1">
      <c r="D390" s="203">
        <v>10</v>
      </c>
      <c r="E390" s="427">
        <f>IF(F390=0,"",MAX($E$379:E389)+1)</f>
        <v>2</v>
      </c>
      <c r="F390" s="165">
        <f t="shared" si="90"/>
        <v>50</v>
      </c>
      <c r="G390" s="427" t="str">
        <f>IF(H390=0,"",MAX($G$379:G389)+1)</f>
        <v/>
      </c>
      <c r="H390" s="165">
        <f t="shared" si="91"/>
        <v>0</v>
      </c>
      <c r="I390" s="427">
        <f>IF(J390=0,"",MAX($I$379:I389)+1)</f>
        <v>3</v>
      </c>
      <c r="J390" s="197">
        <f t="shared" si="92"/>
        <v>4</v>
      </c>
      <c r="X390" s="203">
        <v>10</v>
      </c>
      <c r="Y390" s="427" t="str">
        <f>IF(Z390=0,"",MAX($Y$379:Y389)+1)</f>
        <v/>
      </c>
      <c r="Z390" s="165">
        <f t="shared" si="93"/>
        <v>0</v>
      </c>
      <c r="AA390" s="427" t="str">
        <f>IF(AB390=0,"",MAX($AA$379:AA389)+1)</f>
        <v/>
      </c>
      <c r="AB390" s="165">
        <f t="shared" si="94"/>
        <v>0</v>
      </c>
      <c r="AC390" s="427" t="str">
        <f>IF(AD390=0,"",MAX($AC$379:AC389)+1)</f>
        <v/>
      </c>
      <c r="AD390" s="197">
        <f t="shared" si="95"/>
        <v>0</v>
      </c>
    </row>
    <row r="391" spans="4:30" ht="14.1" customHeight="1">
      <c r="D391" s="203">
        <v>11</v>
      </c>
      <c r="E391" s="427" t="str">
        <f>IF(F391=0,"",MAX($E$379:E390)+1)</f>
        <v/>
      </c>
      <c r="F391" s="165">
        <f t="shared" si="90"/>
        <v>0</v>
      </c>
      <c r="G391" s="427" t="str">
        <f>IF(H391=0,"",MAX($G$379:G390)+1)</f>
        <v/>
      </c>
      <c r="H391" s="165">
        <f t="shared" si="91"/>
        <v>0</v>
      </c>
      <c r="I391" s="427" t="str">
        <f>IF(J391=0,"",MAX($I$379:I390)+1)</f>
        <v/>
      </c>
      <c r="J391" s="197">
        <f t="shared" si="92"/>
        <v>0</v>
      </c>
      <c r="X391" s="203">
        <v>11</v>
      </c>
      <c r="Y391" s="427" t="str">
        <f>IF(Z391=0,"",MAX($Y$379:Y390)+1)</f>
        <v/>
      </c>
      <c r="Z391" s="165">
        <f t="shared" si="93"/>
        <v>0</v>
      </c>
      <c r="AA391" s="427" t="str">
        <f>IF(AB391=0,"",MAX($AA$379:AA390)+1)</f>
        <v/>
      </c>
      <c r="AB391" s="165">
        <f t="shared" si="94"/>
        <v>0</v>
      </c>
      <c r="AC391" s="427" t="str">
        <f>IF(AD391=0,"",MAX($AC$379:AC390)+1)</f>
        <v/>
      </c>
      <c r="AD391" s="197">
        <f t="shared" si="95"/>
        <v>0</v>
      </c>
    </row>
    <row r="392" spans="4:30" ht="14.1" customHeight="1">
      <c r="D392" s="203">
        <v>12</v>
      </c>
      <c r="E392" s="427" t="str">
        <f>IF(F392=0,"",MAX($E$379:E391)+1)</f>
        <v/>
      </c>
      <c r="F392" s="165">
        <f t="shared" si="90"/>
        <v>0</v>
      </c>
      <c r="G392" s="427" t="str">
        <f>IF(H392=0,"",MAX($G$379:G391)+1)</f>
        <v/>
      </c>
      <c r="H392" s="165">
        <f t="shared" si="91"/>
        <v>0</v>
      </c>
      <c r="I392" s="427" t="str">
        <f>IF(J392=0,"",MAX($I$379:I391)+1)</f>
        <v/>
      </c>
      <c r="J392" s="197">
        <f t="shared" si="92"/>
        <v>0</v>
      </c>
      <c r="X392" s="203">
        <v>12</v>
      </c>
      <c r="Y392" s="427" t="str">
        <f>IF(Z392=0,"",MAX($Y$379:Y391)+1)</f>
        <v/>
      </c>
      <c r="Z392" s="165">
        <f t="shared" si="93"/>
        <v>0</v>
      </c>
      <c r="AA392" s="427" t="str">
        <f>IF(AB392=0,"",MAX($AA$379:AA391)+1)</f>
        <v/>
      </c>
      <c r="AB392" s="165">
        <f t="shared" si="94"/>
        <v>0</v>
      </c>
      <c r="AC392" s="427" t="str">
        <f>IF(AD392=0,"",MAX($AC$379:AC391)+1)</f>
        <v/>
      </c>
      <c r="AD392" s="197">
        <f t="shared" si="95"/>
        <v>0</v>
      </c>
    </row>
    <row r="393" spans="4:30" ht="14.1" customHeight="1">
      <c r="D393" s="203">
        <v>13</v>
      </c>
      <c r="E393" s="427" t="str">
        <f>IF(F393=0,"",MAX($E$379:E392)+1)</f>
        <v/>
      </c>
      <c r="F393" s="165">
        <f t="shared" si="90"/>
        <v>0</v>
      </c>
      <c r="G393" s="427" t="str">
        <f>IF(H393=0,"",MAX($G$379:G392)+1)</f>
        <v/>
      </c>
      <c r="H393" s="165">
        <f t="shared" si="91"/>
        <v>0</v>
      </c>
      <c r="I393" s="427" t="str">
        <f>IF(J393=0,"",MAX($I$379:I392)+1)</f>
        <v/>
      </c>
      <c r="J393" s="197">
        <f t="shared" si="92"/>
        <v>0</v>
      </c>
      <c r="X393" s="203">
        <v>13</v>
      </c>
      <c r="Y393" s="427" t="str">
        <f>IF(Z393=0,"",MAX($Y$379:Y392)+1)</f>
        <v/>
      </c>
      <c r="Z393" s="165">
        <f t="shared" si="93"/>
        <v>0</v>
      </c>
      <c r="AA393" s="427" t="str">
        <f>IF(AB393=0,"",MAX($AA$379:AA392)+1)</f>
        <v/>
      </c>
      <c r="AB393" s="165">
        <f t="shared" si="94"/>
        <v>0</v>
      </c>
      <c r="AC393" s="427" t="str">
        <f>IF(AD393=0,"",MAX($AC$379:AC392)+1)</f>
        <v/>
      </c>
      <c r="AD393" s="197">
        <f t="shared" si="95"/>
        <v>0</v>
      </c>
    </row>
    <row r="394" spans="4:30" ht="14.1" customHeight="1">
      <c r="D394" s="203">
        <v>14</v>
      </c>
      <c r="E394" s="427" t="str">
        <f>IF(F394=0,"",MAX($E$379:E393)+1)</f>
        <v/>
      </c>
      <c r="F394" s="165">
        <f t="shared" si="90"/>
        <v>0</v>
      </c>
      <c r="G394" s="427" t="str">
        <f>IF(H394=0,"",MAX($G$379:G393)+1)</f>
        <v/>
      </c>
      <c r="H394" s="165">
        <f t="shared" si="91"/>
        <v>0</v>
      </c>
      <c r="I394" s="427" t="str">
        <f>IF(J394=0,"",MAX($I$379:I393)+1)</f>
        <v/>
      </c>
      <c r="J394" s="197">
        <f t="shared" si="92"/>
        <v>0</v>
      </c>
      <c r="X394" s="203">
        <v>14</v>
      </c>
      <c r="Y394" s="427" t="str">
        <f>IF(Z394=0,"",MAX($Y$379:Y393)+1)</f>
        <v/>
      </c>
      <c r="Z394" s="165">
        <f t="shared" si="93"/>
        <v>0</v>
      </c>
      <c r="AA394" s="427" t="str">
        <f>IF(AB394=0,"",MAX($AA$379:AA393)+1)</f>
        <v/>
      </c>
      <c r="AB394" s="165">
        <f t="shared" si="94"/>
        <v>0</v>
      </c>
      <c r="AC394" s="427" t="str">
        <f>IF(AD394=0,"",MAX($AC$379:AC393)+1)</f>
        <v/>
      </c>
      <c r="AD394" s="197">
        <f t="shared" si="95"/>
        <v>0</v>
      </c>
    </row>
    <row r="395" spans="4:30" ht="14.1" customHeight="1">
      <c r="D395" s="203">
        <v>15</v>
      </c>
      <c r="E395" s="427">
        <f>IF(F395=0,"",MAX($E$379:E394)+1)</f>
        <v>3</v>
      </c>
      <c r="F395" s="165">
        <f t="shared" si="90"/>
        <v>4</v>
      </c>
      <c r="G395" s="427">
        <f>IF(H395=0,"",MAX($G$379:G394)+1)</f>
        <v>1</v>
      </c>
      <c r="H395" s="165">
        <f t="shared" si="91"/>
        <v>2</v>
      </c>
      <c r="I395" s="427" t="str">
        <f>IF(J395=0,"",MAX($I$379:I394)+1)</f>
        <v/>
      </c>
      <c r="J395" s="197">
        <f t="shared" si="92"/>
        <v>0</v>
      </c>
      <c r="X395" s="203">
        <v>15</v>
      </c>
      <c r="Y395" s="427" t="str">
        <f>IF(Z395=0,"",MAX($Y$379:Y394)+1)</f>
        <v/>
      </c>
      <c r="Z395" s="165">
        <f t="shared" si="93"/>
        <v>0</v>
      </c>
      <c r="AA395" s="427" t="str">
        <f>IF(AB395=0,"",MAX($AA$379:AA394)+1)</f>
        <v/>
      </c>
      <c r="AB395" s="165">
        <f t="shared" si="94"/>
        <v>0</v>
      </c>
      <c r="AC395" s="427" t="str">
        <f>IF(AD395=0,"",MAX($AC$379:AC394)+1)</f>
        <v/>
      </c>
      <c r="AD395" s="197">
        <f t="shared" si="95"/>
        <v>0</v>
      </c>
    </row>
    <row r="396" spans="4:30" ht="14.1" customHeight="1">
      <c r="D396" s="203">
        <v>16</v>
      </c>
      <c r="E396" s="427" t="str">
        <f>IF(F396=0,"",MAX($E$379:E395)+1)</f>
        <v/>
      </c>
      <c r="F396" s="165">
        <f t="shared" si="90"/>
        <v>0</v>
      </c>
      <c r="G396" s="427" t="str">
        <f>IF(H396=0,"",MAX($G$379:G395)+1)</f>
        <v/>
      </c>
      <c r="H396" s="165">
        <f t="shared" si="91"/>
        <v>0</v>
      </c>
      <c r="I396" s="427" t="str">
        <f>IF(J396=0,"",MAX($I$379:I395)+1)</f>
        <v/>
      </c>
      <c r="J396" s="197">
        <f t="shared" si="92"/>
        <v>0</v>
      </c>
      <c r="X396" s="203">
        <v>16</v>
      </c>
      <c r="Y396" s="427" t="str">
        <f>IF(Z396=0,"",MAX($Y$379:Y395)+1)</f>
        <v/>
      </c>
      <c r="Z396" s="165">
        <f t="shared" si="93"/>
        <v>0</v>
      </c>
      <c r="AA396" s="427" t="str">
        <f>IF(AB396=0,"",MAX($AA$379:AA395)+1)</f>
        <v/>
      </c>
      <c r="AB396" s="165">
        <f t="shared" si="94"/>
        <v>0</v>
      </c>
      <c r="AC396" s="427" t="str">
        <f>IF(AD396=0,"",MAX($AC$379:AC395)+1)</f>
        <v/>
      </c>
      <c r="AD396" s="197">
        <f t="shared" si="95"/>
        <v>0</v>
      </c>
    </row>
    <row r="397" spans="4:30" ht="14.1" customHeight="1">
      <c r="D397" s="203">
        <v>17</v>
      </c>
      <c r="E397" s="427" t="str">
        <f>IF(F397=0,"",MAX($E$379:E396)+1)</f>
        <v/>
      </c>
      <c r="F397" s="165">
        <f t="shared" si="90"/>
        <v>0</v>
      </c>
      <c r="G397" s="427" t="str">
        <f>IF(H397=0,"",MAX($G$379:G396)+1)</f>
        <v/>
      </c>
      <c r="H397" s="165">
        <f t="shared" si="91"/>
        <v>0</v>
      </c>
      <c r="I397" s="427" t="str">
        <f>IF(J397=0,"",MAX($I$379:I396)+1)</f>
        <v/>
      </c>
      <c r="J397" s="197">
        <f t="shared" si="92"/>
        <v>0</v>
      </c>
      <c r="X397" s="203">
        <v>17</v>
      </c>
      <c r="Y397" s="427" t="str">
        <f>IF(Z397=0,"",MAX($Y$379:Y396)+1)</f>
        <v/>
      </c>
      <c r="Z397" s="165">
        <f t="shared" si="93"/>
        <v>0</v>
      </c>
      <c r="AA397" s="427" t="str">
        <f>IF(AB397=0,"",MAX($AA$379:AA396)+1)</f>
        <v/>
      </c>
      <c r="AB397" s="165">
        <f t="shared" si="94"/>
        <v>0</v>
      </c>
      <c r="AC397" s="427" t="str">
        <f>IF(AD397=0,"",MAX($AC$379:AC396)+1)</f>
        <v/>
      </c>
      <c r="AD397" s="197">
        <f t="shared" si="95"/>
        <v>0</v>
      </c>
    </row>
    <row r="398" spans="4:30" ht="14.1" customHeight="1">
      <c r="D398" s="203">
        <v>18</v>
      </c>
      <c r="E398" s="427" t="str">
        <f>IF(F398=0,"",MAX($E$379:E397)+1)</f>
        <v/>
      </c>
      <c r="F398" s="165">
        <f t="shared" si="90"/>
        <v>0</v>
      </c>
      <c r="G398" s="427" t="str">
        <f>IF(H398=0,"",MAX($G$379:G397)+1)</f>
        <v/>
      </c>
      <c r="H398" s="165">
        <f t="shared" si="91"/>
        <v>0</v>
      </c>
      <c r="I398" s="427" t="str">
        <f>IF(J398=0,"",MAX($I$379:I397)+1)</f>
        <v/>
      </c>
      <c r="J398" s="197">
        <f t="shared" si="92"/>
        <v>0</v>
      </c>
      <c r="X398" s="203">
        <v>18</v>
      </c>
      <c r="Y398" s="427" t="str">
        <f>IF(Z398=0,"",MAX($Y$379:Y397)+1)</f>
        <v/>
      </c>
      <c r="Z398" s="165">
        <f t="shared" si="93"/>
        <v>0</v>
      </c>
      <c r="AA398" s="427" t="str">
        <f>IF(AB398=0,"",MAX($AA$379:AA397)+1)</f>
        <v/>
      </c>
      <c r="AB398" s="165">
        <f t="shared" si="94"/>
        <v>0</v>
      </c>
      <c r="AC398" s="427" t="str">
        <f>IF(AD398=0,"",MAX($AC$379:AC397)+1)</f>
        <v/>
      </c>
      <c r="AD398" s="197">
        <f t="shared" si="95"/>
        <v>0</v>
      </c>
    </row>
    <row r="399" spans="4:30" ht="14.1" customHeight="1">
      <c r="D399" s="203">
        <v>19</v>
      </c>
      <c r="E399" s="427" t="str">
        <f>IF(F399=0,"",MAX($E$379:E398)+1)</f>
        <v/>
      </c>
      <c r="F399" s="165">
        <f t="shared" si="90"/>
        <v>0</v>
      </c>
      <c r="G399" s="427" t="str">
        <f>IF(H399=0,"",MAX($G$379:G398)+1)</f>
        <v/>
      </c>
      <c r="H399" s="165">
        <f t="shared" si="91"/>
        <v>0</v>
      </c>
      <c r="I399" s="427" t="str">
        <f>IF(J399=0,"",MAX($I$379:I398)+1)</f>
        <v/>
      </c>
      <c r="J399" s="197">
        <f t="shared" si="92"/>
        <v>0</v>
      </c>
      <c r="X399" s="203">
        <v>19</v>
      </c>
      <c r="Y399" s="427" t="str">
        <f>IF(Z399=0,"",MAX($Y$379:Y398)+1)</f>
        <v/>
      </c>
      <c r="Z399" s="165">
        <f t="shared" si="93"/>
        <v>0</v>
      </c>
      <c r="AA399" s="427" t="str">
        <f>IF(AB399=0,"",MAX($AA$379:AA398)+1)</f>
        <v/>
      </c>
      <c r="AB399" s="165">
        <f t="shared" si="94"/>
        <v>0</v>
      </c>
      <c r="AC399" s="427" t="str">
        <f>IF(AD399=0,"",MAX($AC$379:AC398)+1)</f>
        <v/>
      </c>
      <c r="AD399" s="197">
        <f t="shared" si="95"/>
        <v>0</v>
      </c>
    </row>
    <row r="400" spans="4:30" ht="14.1" customHeight="1">
      <c r="D400" s="203">
        <v>20</v>
      </c>
      <c r="E400" s="427" t="str">
        <f>IF(F400=0,"",MAX($E$379:E399)+1)</f>
        <v/>
      </c>
      <c r="F400" s="165">
        <f t="shared" si="90"/>
        <v>0</v>
      </c>
      <c r="G400" s="427" t="str">
        <f>IF(H400=0,"",MAX($G$379:G399)+1)</f>
        <v/>
      </c>
      <c r="H400" s="165">
        <f t="shared" si="91"/>
        <v>0</v>
      </c>
      <c r="I400" s="427" t="str">
        <f>IF(J400=0,"",MAX($I$379:I399)+1)</f>
        <v/>
      </c>
      <c r="J400" s="197">
        <f t="shared" si="92"/>
        <v>0</v>
      </c>
      <c r="X400" s="203">
        <v>20</v>
      </c>
      <c r="Y400" s="427" t="str">
        <f>IF(Z400=0,"",MAX($Y$379:Y399)+1)</f>
        <v/>
      </c>
      <c r="Z400" s="165">
        <f t="shared" si="93"/>
        <v>0</v>
      </c>
      <c r="AA400" s="427" t="str">
        <f>IF(AB400=0,"",MAX($AA$379:AA399)+1)</f>
        <v/>
      </c>
      <c r="AB400" s="165">
        <f t="shared" si="94"/>
        <v>0</v>
      </c>
      <c r="AC400" s="427" t="str">
        <f>IF(AD400=0,"",MAX($AC$379:AC399)+1)</f>
        <v/>
      </c>
      <c r="AD400" s="197">
        <f t="shared" si="95"/>
        <v>0</v>
      </c>
    </row>
    <row r="401" spans="4:30" ht="14.1" customHeight="1">
      <c r="D401" s="203">
        <v>21</v>
      </c>
      <c r="E401" s="427" t="str">
        <f>IF(F401=0,"",MAX($E$379:E400)+1)</f>
        <v/>
      </c>
      <c r="F401" s="165">
        <f t="shared" si="90"/>
        <v>0</v>
      </c>
      <c r="G401" s="427" t="str">
        <f>IF(H401=0,"",MAX($G$379:G400)+1)</f>
        <v/>
      </c>
      <c r="H401" s="165">
        <f t="shared" si="91"/>
        <v>0</v>
      </c>
      <c r="I401" s="427" t="str">
        <f>IF(J401=0,"",MAX($I$379:I400)+1)</f>
        <v/>
      </c>
      <c r="J401" s="197">
        <f t="shared" si="92"/>
        <v>0</v>
      </c>
      <c r="X401" s="203">
        <v>21</v>
      </c>
      <c r="Y401" s="427" t="str">
        <f>IF(Z401=0,"",MAX($Y$379:Y400)+1)</f>
        <v/>
      </c>
      <c r="Z401" s="165">
        <f t="shared" si="93"/>
        <v>0</v>
      </c>
      <c r="AA401" s="427" t="str">
        <f>IF(AB401=0,"",MAX($AA$379:AA400)+1)</f>
        <v/>
      </c>
      <c r="AB401" s="165">
        <f t="shared" si="94"/>
        <v>0</v>
      </c>
      <c r="AC401" s="427" t="str">
        <f>IF(AD401=0,"",MAX($AC$379:AC400)+1)</f>
        <v/>
      </c>
      <c r="AD401" s="197">
        <f t="shared" si="95"/>
        <v>0</v>
      </c>
    </row>
    <row r="402" spans="4:30" ht="14.1" customHeight="1">
      <c r="D402" s="203">
        <v>22</v>
      </c>
      <c r="E402" s="427" t="str">
        <f>IF(F402=0,"",MAX($E$379:E401)+1)</f>
        <v/>
      </c>
      <c r="F402" s="165">
        <f t="shared" si="90"/>
        <v>0</v>
      </c>
      <c r="G402" s="427" t="str">
        <f>IF(H402=0,"",MAX($G$379:G401)+1)</f>
        <v/>
      </c>
      <c r="H402" s="165">
        <f t="shared" si="91"/>
        <v>0</v>
      </c>
      <c r="I402" s="427" t="str">
        <f>IF(J402=0,"",MAX($I$379:I401)+1)</f>
        <v/>
      </c>
      <c r="J402" s="197">
        <f t="shared" si="92"/>
        <v>0</v>
      </c>
      <c r="X402" s="203">
        <v>22</v>
      </c>
      <c r="Y402" s="427" t="str">
        <f>IF(Z402=0,"",MAX($Y$379:Y401)+1)</f>
        <v/>
      </c>
      <c r="Z402" s="165">
        <f t="shared" si="93"/>
        <v>0</v>
      </c>
      <c r="AA402" s="427" t="str">
        <f>IF(AB402=0,"",MAX($AA$379:AA401)+1)</f>
        <v/>
      </c>
      <c r="AB402" s="165">
        <f t="shared" si="94"/>
        <v>0</v>
      </c>
      <c r="AC402" s="427" t="str">
        <f>IF(AD402=0,"",MAX($AC$379:AC401)+1)</f>
        <v/>
      </c>
      <c r="AD402" s="197">
        <f t="shared" si="95"/>
        <v>0</v>
      </c>
    </row>
    <row r="403" spans="4:30" ht="14.1" customHeight="1">
      <c r="D403" s="203">
        <v>23</v>
      </c>
      <c r="E403" s="427" t="str">
        <f>IF(F403=0,"",MAX($E$379:E402)+1)</f>
        <v/>
      </c>
      <c r="F403" s="165">
        <f t="shared" si="90"/>
        <v>0</v>
      </c>
      <c r="G403" s="427" t="str">
        <f>IF(H403=0,"",MAX($G$379:G402)+1)</f>
        <v/>
      </c>
      <c r="H403" s="165">
        <f t="shared" si="91"/>
        <v>0</v>
      </c>
      <c r="I403" s="427" t="str">
        <f>IF(J403=0,"",MAX($I$379:I402)+1)</f>
        <v/>
      </c>
      <c r="J403" s="197">
        <f t="shared" si="92"/>
        <v>0</v>
      </c>
      <c r="X403" s="203">
        <v>23</v>
      </c>
      <c r="Y403" s="427" t="str">
        <f>IF(Z403=0,"",MAX($Y$379:Y402)+1)</f>
        <v/>
      </c>
      <c r="Z403" s="165">
        <f t="shared" si="93"/>
        <v>0</v>
      </c>
      <c r="AA403" s="427" t="str">
        <f>IF(AB403=0,"",MAX($AA$379:AA402)+1)</f>
        <v/>
      </c>
      <c r="AB403" s="165">
        <f t="shared" si="94"/>
        <v>0</v>
      </c>
      <c r="AC403" s="427" t="str">
        <f>IF(AD403=0,"",MAX($AC$379:AC402)+1)</f>
        <v/>
      </c>
      <c r="AD403" s="197">
        <f t="shared" si="95"/>
        <v>0</v>
      </c>
    </row>
    <row r="404" spans="4:30" ht="14.1" customHeight="1">
      <c r="D404" s="203">
        <v>24</v>
      </c>
      <c r="E404" s="427" t="str">
        <f>IF(F404=0,"",MAX($E$379:E403)+1)</f>
        <v/>
      </c>
      <c r="F404" s="165">
        <f t="shared" si="90"/>
        <v>0</v>
      </c>
      <c r="G404" s="427" t="str">
        <f>IF(H404=0,"",MAX($G$379:G403)+1)</f>
        <v/>
      </c>
      <c r="H404" s="165">
        <f t="shared" si="91"/>
        <v>0</v>
      </c>
      <c r="I404" s="427" t="str">
        <f>IF(J404=0,"",MAX($I$379:I403)+1)</f>
        <v/>
      </c>
      <c r="J404" s="197">
        <f t="shared" si="92"/>
        <v>0</v>
      </c>
      <c r="X404" s="203">
        <v>24</v>
      </c>
      <c r="Y404" s="427" t="str">
        <f>IF(Z404=0,"",MAX($Y$379:Y403)+1)</f>
        <v/>
      </c>
      <c r="Z404" s="165">
        <f t="shared" si="93"/>
        <v>0</v>
      </c>
      <c r="AA404" s="427" t="str">
        <f>IF(AB404=0,"",MAX($AA$379:AA403)+1)</f>
        <v/>
      </c>
      <c r="AB404" s="165">
        <f t="shared" si="94"/>
        <v>0</v>
      </c>
      <c r="AC404" s="427" t="str">
        <f>IF(AD404=0,"",MAX($AC$379:AC403)+1)</f>
        <v/>
      </c>
      <c r="AD404" s="197">
        <f t="shared" si="95"/>
        <v>0</v>
      </c>
    </row>
    <row r="405" spans="4:30" ht="14.1" customHeight="1">
      <c r="D405" s="203">
        <v>25</v>
      </c>
      <c r="E405" s="427" t="str">
        <f>IF(F405=0,"",MAX($E$379:E404)+1)</f>
        <v/>
      </c>
      <c r="F405" s="165">
        <f t="shared" si="90"/>
        <v>0</v>
      </c>
      <c r="G405" s="427" t="str">
        <f>IF(H405=0,"",MAX($G$379:G404)+1)</f>
        <v/>
      </c>
      <c r="H405" s="165">
        <f t="shared" si="91"/>
        <v>0</v>
      </c>
      <c r="I405" s="427" t="str">
        <f>IF(J405=0,"",MAX($I$379:I404)+1)</f>
        <v/>
      </c>
      <c r="J405" s="197">
        <f t="shared" si="92"/>
        <v>0</v>
      </c>
      <c r="X405" s="203">
        <v>25</v>
      </c>
      <c r="Y405" s="427" t="str">
        <f>IF(Z405=0,"",MAX($Y$379:Y404)+1)</f>
        <v/>
      </c>
      <c r="Z405" s="165">
        <f t="shared" si="93"/>
        <v>0</v>
      </c>
      <c r="AA405" s="427" t="str">
        <f>IF(AB405=0,"",MAX($AA$379:AA404)+1)</f>
        <v/>
      </c>
      <c r="AB405" s="165">
        <f t="shared" si="94"/>
        <v>0</v>
      </c>
      <c r="AC405" s="427" t="str">
        <f>IF(AD405=0,"",MAX($AC$379:AC404)+1)</f>
        <v/>
      </c>
      <c r="AD405" s="197">
        <f t="shared" si="95"/>
        <v>0</v>
      </c>
    </row>
    <row r="406" spans="4:30" ht="14.1" customHeight="1">
      <c r="D406" s="203">
        <v>26</v>
      </c>
      <c r="E406" s="427" t="str">
        <f>IF(F406=0,"",MAX($E$379:E405)+1)</f>
        <v/>
      </c>
      <c r="F406" s="165">
        <f t="shared" si="90"/>
        <v>0</v>
      </c>
      <c r="G406" s="427" t="str">
        <f>IF(H406=0,"",MAX($G$379:G405)+1)</f>
        <v/>
      </c>
      <c r="H406" s="165">
        <f t="shared" si="91"/>
        <v>0</v>
      </c>
      <c r="I406" s="427" t="str">
        <f>IF(J406=0,"",MAX($I$379:I405)+1)</f>
        <v/>
      </c>
      <c r="J406" s="197">
        <f t="shared" si="92"/>
        <v>0</v>
      </c>
      <c r="X406" s="203">
        <v>26</v>
      </c>
      <c r="Y406" s="427" t="str">
        <f>IF(Z406=0,"",MAX($Y$379:Y405)+1)</f>
        <v/>
      </c>
      <c r="Z406" s="165">
        <f t="shared" si="93"/>
        <v>0</v>
      </c>
      <c r="AA406" s="427" t="str">
        <f>IF(AB406=0,"",MAX($AA$379:AA405)+1)</f>
        <v/>
      </c>
      <c r="AB406" s="165">
        <f t="shared" si="94"/>
        <v>0</v>
      </c>
      <c r="AC406" s="427" t="str">
        <f>IF(AD406=0,"",MAX($AC$379:AC405)+1)</f>
        <v/>
      </c>
      <c r="AD406" s="197">
        <f t="shared" si="95"/>
        <v>0</v>
      </c>
    </row>
    <row r="407" spans="4:30" ht="14.1" customHeight="1">
      <c r="D407" s="203">
        <v>27</v>
      </c>
      <c r="E407" s="427" t="str">
        <f>IF(F407=0,"",MAX($E$379:E406)+1)</f>
        <v/>
      </c>
      <c r="F407" s="165">
        <f t="shared" si="90"/>
        <v>0</v>
      </c>
      <c r="G407" s="427" t="str">
        <f>IF(H407=0,"",MAX($G$379:G406)+1)</f>
        <v/>
      </c>
      <c r="H407" s="165">
        <f t="shared" si="91"/>
        <v>0</v>
      </c>
      <c r="I407" s="427" t="str">
        <f>IF(J407=0,"",MAX($I$379:I406)+1)</f>
        <v/>
      </c>
      <c r="J407" s="197">
        <f t="shared" si="92"/>
        <v>0</v>
      </c>
      <c r="X407" s="203">
        <v>27</v>
      </c>
      <c r="Y407" s="427" t="str">
        <f>IF(Z407=0,"",MAX($Y$379:Y406)+1)</f>
        <v/>
      </c>
      <c r="Z407" s="165">
        <f t="shared" si="93"/>
        <v>0</v>
      </c>
      <c r="AA407" s="427" t="str">
        <f>IF(AB407=0,"",MAX($AA$379:AA406)+1)</f>
        <v/>
      </c>
      <c r="AB407" s="165">
        <f t="shared" si="94"/>
        <v>0</v>
      </c>
      <c r="AC407" s="427" t="str">
        <f>IF(AD407=0,"",MAX($AC$379:AC406)+1)</f>
        <v/>
      </c>
      <c r="AD407" s="197">
        <f t="shared" si="95"/>
        <v>0</v>
      </c>
    </row>
    <row r="408" spans="4:30" ht="14.1" customHeight="1">
      <c r="D408" s="203">
        <v>28</v>
      </c>
      <c r="E408" s="427" t="str">
        <f>IF(F408=0,"",MAX($E$379:E407)+1)</f>
        <v/>
      </c>
      <c r="F408" s="165">
        <f t="shared" si="90"/>
        <v>0</v>
      </c>
      <c r="G408" s="427" t="str">
        <f>IF(H408=0,"",MAX($G$379:G407)+1)</f>
        <v/>
      </c>
      <c r="H408" s="165">
        <f t="shared" si="91"/>
        <v>0</v>
      </c>
      <c r="I408" s="427" t="str">
        <f>IF(J408=0,"",MAX($I$379:I407)+1)</f>
        <v/>
      </c>
      <c r="J408" s="197">
        <f t="shared" si="92"/>
        <v>0</v>
      </c>
      <c r="X408" s="203">
        <v>28</v>
      </c>
      <c r="Y408" s="427" t="str">
        <f>IF(Z408=0,"",MAX($Y$379:Y407)+1)</f>
        <v/>
      </c>
      <c r="Z408" s="165">
        <f t="shared" si="93"/>
        <v>0</v>
      </c>
      <c r="AA408" s="427" t="str">
        <f>IF(AB408=0,"",MAX($AA$379:AA407)+1)</f>
        <v/>
      </c>
      <c r="AB408" s="165">
        <f t="shared" si="94"/>
        <v>0</v>
      </c>
      <c r="AC408" s="427" t="str">
        <f>IF(AD408=0,"",MAX($AC$379:AC407)+1)</f>
        <v/>
      </c>
      <c r="AD408" s="197">
        <f t="shared" si="95"/>
        <v>0</v>
      </c>
    </row>
    <row r="409" spans="4:30" ht="14.1" customHeight="1">
      <c r="D409" s="203">
        <v>29</v>
      </c>
      <c r="E409" s="427" t="str">
        <f>IF(F409=0,"",MAX($E$379:E408)+1)</f>
        <v/>
      </c>
      <c r="F409" s="165">
        <f t="shared" si="90"/>
        <v>0</v>
      </c>
      <c r="G409" s="427" t="str">
        <f>IF(H409=0,"",MAX($G$379:G408)+1)</f>
        <v/>
      </c>
      <c r="H409" s="165">
        <f t="shared" si="91"/>
        <v>0</v>
      </c>
      <c r="I409" s="427" t="str">
        <f>IF(J409=0,"",MAX($I$379:I408)+1)</f>
        <v/>
      </c>
      <c r="J409" s="197">
        <f t="shared" si="92"/>
        <v>0</v>
      </c>
      <c r="X409" s="203">
        <v>29</v>
      </c>
      <c r="Y409" s="427" t="str">
        <f>IF(Z409=0,"",MAX($Y$379:Y408)+1)</f>
        <v/>
      </c>
      <c r="Z409" s="165">
        <f t="shared" si="93"/>
        <v>0</v>
      </c>
      <c r="AA409" s="427" t="str">
        <f>IF(AB409=0,"",MAX($AA$379:AA408)+1)</f>
        <v/>
      </c>
      <c r="AB409" s="165">
        <f t="shared" si="94"/>
        <v>0</v>
      </c>
      <c r="AC409" s="427" t="str">
        <f>IF(AD409=0,"",MAX($AC$379:AC408)+1)</f>
        <v/>
      </c>
      <c r="AD409" s="197">
        <f t="shared" si="95"/>
        <v>0</v>
      </c>
    </row>
    <row r="410" spans="4:30" ht="14.1" customHeight="1">
      <c r="D410" s="203">
        <v>30</v>
      </c>
      <c r="E410" s="427" t="str">
        <f>IF(F410=0,"",MAX($E$379:E409)+1)</f>
        <v/>
      </c>
      <c r="F410" s="165">
        <f t="shared" si="90"/>
        <v>0</v>
      </c>
      <c r="G410" s="427" t="str">
        <f>IF(H410=0,"",MAX($G$379:G409)+1)</f>
        <v/>
      </c>
      <c r="H410" s="165">
        <f t="shared" si="91"/>
        <v>0</v>
      </c>
      <c r="I410" s="427" t="str">
        <f>IF(J410=0,"",MAX($I$379:I409)+1)</f>
        <v/>
      </c>
      <c r="J410" s="197">
        <f t="shared" si="92"/>
        <v>0</v>
      </c>
      <c r="X410" s="203">
        <v>30</v>
      </c>
      <c r="Y410" s="427" t="str">
        <f>IF(Z410=0,"",MAX($Y$379:Y409)+1)</f>
        <v/>
      </c>
      <c r="Z410" s="165">
        <f t="shared" si="93"/>
        <v>0</v>
      </c>
      <c r="AA410" s="427" t="str">
        <f>IF(AB410=0,"",MAX($AA$379:AA409)+1)</f>
        <v/>
      </c>
      <c r="AB410" s="165">
        <f t="shared" si="94"/>
        <v>0</v>
      </c>
      <c r="AC410" s="427" t="str">
        <f>IF(AD410=0,"",MAX($AC$379:AC409)+1)</f>
        <v/>
      </c>
      <c r="AD410" s="197">
        <f t="shared" si="95"/>
        <v>0</v>
      </c>
    </row>
    <row r="411" spans="4:30" ht="14.1" customHeight="1">
      <c r="D411" s="203">
        <v>31</v>
      </c>
      <c r="E411" s="427" t="str">
        <f>IF(F411=0,"",MAX($E$379:E410)+1)</f>
        <v/>
      </c>
      <c r="F411" s="165">
        <f t="shared" si="90"/>
        <v>0</v>
      </c>
      <c r="G411" s="427" t="str">
        <f>IF(H411=0,"",MAX($G$379:G410)+1)</f>
        <v/>
      </c>
      <c r="H411" s="165">
        <f t="shared" si="91"/>
        <v>0</v>
      </c>
      <c r="I411" s="427" t="str">
        <f>IF(J411=0,"",MAX($I$379:I410)+1)</f>
        <v/>
      </c>
      <c r="J411" s="197">
        <f t="shared" si="92"/>
        <v>0</v>
      </c>
      <c r="X411" s="203">
        <v>31</v>
      </c>
      <c r="Y411" s="427" t="str">
        <f>IF(Z411=0,"",MAX($Y$379:Y410)+1)</f>
        <v/>
      </c>
      <c r="Z411" s="165">
        <f t="shared" si="93"/>
        <v>0</v>
      </c>
      <c r="AA411" s="427" t="str">
        <f>IF(AB411=0,"",MAX($AA$379:AA410)+1)</f>
        <v/>
      </c>
      <c r="AB411" s="165">
        <f t="shared" si="94"/>
        <v>0</v>
      </c>
      <c r="AC411" s="427" t="str">
        <f>IF(AD411=0,"",MAX($AC$379:AC410)+1)</f>
        <v/>
      </c>
      <c r="AD411" s="197">
        <f t="shared" si="95"/>
        <v>0</v>
      </c>
    </row>
    <row r="412" spans="4:30" ht="14.1" customHeight="1">
      <c r="D412" s="203">
        <v>32</v>
      </c>
      <c r="E412" s="427" t="str">
        <f>IF(F412=0,"",MAX($E$379:E411)+1)</f>
        <v/>
      </c>
      <c r="F412" s="165">
        <f t="shared" si="90"/>
        <v>0</v>
      </c>
      <c r="G412" s="427" t="str">
        <f>IF(H412=0,"",MAX($G$379:G411)+1)</f>
        <v/>
      </c>
      <c r="H412" s="165">
        <f t="shared" si="91"/>
        <v>0</v>
      </c>
      <c r="I412" s="427" t="str">
        <f>IF(J412=0,"",MAX($I$379:I411)+1)</f>
        <v/>
      </c>
      <c r="J412" s="197">
        <f t="shared" si="92"/>
        <v>0</v>
      </c>
      <c r="X412" s="203">
        <v>32</v>
      </c>
      <c r="Y412" s="427" t="str">
        <f>IF(Z412=0,"",MAX($Y$379:Y411)+1)</f>
        <v/>
      </c>
      <c r="Z412" s="165">
        <f t="shared" si="93"/>
        <v>0</v>
      </c>
      <c r="AA412" s="427" t="str">
        <f>IF(AB412=0,"",MAX($AA$379:AA411)+1)</f>
        <v/>
      </c>
      <c r="AB412" s="165">
        <f t="shared" si="94"/>
        <v>0</v>
      </c>
      <c r="AC412" s="427" t="str">
        <f>IF(AD412=0,"",MAX($AC$379:AC411)+1)</f>
        <v/>
      </c>
      <c r="AD412" s="197">
        <f t="shared" si="95"/>
        <v>0</v>
      </c>
    </row>
    <row r="413" spans="4:30" ht="14.1" customHeight="1">
      <c r="D413" s="203">
        <v>33</v>
      </c>
      <c r="E413" s="427" t="str">
        <f>IF(F413=0,"",MAX($E$379:E412)+1)</f>
        <v/>
      </c>
      <c r="F413" s="165">
        <f t="shared" si="90"/>
        <v>0</v>
      </c>
      <c r="G413" s="427" t="str">
        <f>IF(H413=0,"",MAX($G$379:G412)+1)</f>
        <v/>
      </c>
      <c r="H413" s="165">
        <f t="shared" si="91"/>
        <v>0</v>
      </c>
      <c r="I413" s="427" t="str">
        <f>IF(J413=0,"",MAX($I$379:I412)+1)</f>
        <v/>
      </c>
      <c r="J413" s="197">
        <f t="shared" si="92"/>
        <v>0</v>
      </c>
      <c r="X413" s="203">
        <v>33</v>
      </c>
      <c r="Y413" s="427" t="str">
        <f>IF(Z413=0,"",MAX($Y$379:Y412)+1)</f>
        <v/>
      </c>
      <c r="Z413" s="165">
        <f t="shared" si="93"/>
        <v>0</v>
      </c>
      <c r="AA413" s="427" t="str">
        <f>IF(AB413=0,"",MAX($AA$379:AA412)+1)</f>
        <v/>
      </c>
      <c r="AB413" s="165">
        <f t="shared" si="94"/>
        <v>0</v>
      </c>
      <c r="AC413" s="427" t="str">
        <f>IF(AD413=0,"",MAX($AC$379:AC412)+1)</f>
        <v/>
      </c>
      <c r="AD413" s="197">
        <f t="shared" si="95"/>
        <v>0</v>
      </c>
    </row>
    <row r="414" spans="4:30" ht="14.1" customHeight="1">
      <c r="D414" s="203">
        <v>34</v>
      </c>
      <c r="E414" s="427" t="str">
        <f>IF(F414=0,"",MAX($E$379:E413)+1)</f>
        <v/>
      </c>
      <c r="F414" s="165">
        <f t="shared" si="90"/>
        <v>0</v>
      </c>
      <c r="G414" s="427" t="str">
        <f>IF(H414=0,"",MAX($G$379:G413)+1)</f>
        <v/>
      </c>
      <c r="H414" s="165">
        <f t="shared" si="91"/>
        <v>0</v>
      </c>
      <c r="I414" s="427" t="str">
        <f>IF(J414=0,"",MAX($I$379:I413)+1)</f>
        <v/>
      </c>
      <c r="J414" s="197">
        <f t="shared" si="92"/>
        <v>0</v>
      </c>
      <c r="X414" s="203">
        <v>34</v>
      </c>
      <c r="Y414" s="427" t="str">
        <f>IF(Z414=0,"",MAX($Y$379:Y413)+1)</f>
        <v/>
      </c>
      <c r="Z414" s="165">
        <f t="shared" si="93"/>
        <v>0</v>
      </c>
      <c r="AA414" s="427" t="str">
        <f>IF(AB414=0,"",MAX($AA$379:AA413)+1)</f>
        <v/>
      </c>
      <c r="AB414" s="165">
        <f t="shared" si="94"/>
        <v>0</v>
      </c>
      <c r="AC414" s="427" t="str">
        <f>IF(AD414=0,"",MAX($AC$379:AC413)+1)</f>
        <v/>
      </c>
      <c r="AD414" s="197">
        <f t="shared" si="95"/>
        <v>0</v>
      </c>
    </row>
    <row r="415" spans="4:30" ht="14.1" customHeight="1">
      <c r="D415" s="203">
        <v>35</v>
      </c>
      <c r="E415" s="427" t="str">
        <f>IF(F415=0,"",MAX($E$379:E414)+1)</f>
        <v/>
      </c>
      <c r="F415" s="165">
        <f t="shared" si="90"/>
        <v>0</v>
      </c>
      <c r="G415" s="427" t="str">
        <f>IF(H415=0,"",MAX($G$379:G414)+1)</f>
        <v/>
      </c>
      <c r="H415" s="165">
        <f t="shared" si="91"/>
        <v>0</v>
      </c>
      <c r="I415" s="427" t="str">
        <f>IF(J415=0,"",MAX($I$379:I414)+1)</f>
        <v/>
      </c>
      <c r="J415" s="197">
        <f t="shared" si="92"/>
        <v>0</v>
      </c>
      <c r="X415" s="203">
        <v>35</v>
      </c>
      <c r="Y415" s="427" t="str">
        <f>IF(Z415=0,"",MAX($Y$379:Y414)+1)</f>
        <v/>
      </c>
      <c r="Z415" s="165">
        <f t="shared" si="93"/>
        <v>0</v>
      </c>
      <c r="AA415" s="427" t="str">
        <f>IF(AB415=0,"",MAX($AA$379:AA414)+1)</f>
        <v/>
      </c>
      <c r="AB415" s="165">
        <f t="shared" si="94"/>
        <v>0</v>
      </c>
      <c r="AC415" s="427" t="str">
        <f>IF(AD415=0,"",MAX($AC$379:AC414)+1)</f>
        <v/>
      </c>
      <c r="AD415" s="197">
        <f t="shared" si="95"/>
        <v>0</v>
      </c>
    </row>
    <row r="416" spans="4:30" ht="14.1" customHeight="1">
      <c r="D416" s="203">
        <v>36</v>
      </c>
      <c r="E416" s="427" t="str">
        <f>IF(F416=0,"",MAX($E$379:E415)+1)</f>
        <v/>
      </c>
      <c r="F416" s="165">
        <f t="shared" si="90"/>
        <v>0</v>
      </c>
      <c r="G416" s="427" t="str">
        <f>IF(H416=0,"",MAX($G$379:G415)+1)</f>
        <v/>
      </c>
      <c r="H416" s="165">
        <f t="shared" si="91"/>
        <v>0</v>
      </c>
      <c r="I416" s="427" t="str">
        <f>IF(J416=0,"",MAX($I$379:I415)+1)</f>
        <v/>
      </c>
      <c r="J416" s="197">
        <f t="shared" si="92"/>
        <v>0</v>
      </c>
      <c r="X416" s="203">
        <v>36</v>
      </c>
      <c r="Y416" s="427" t="str">
        <f>IF(Z416=0,"",MAX($Y$379:Y415)+1)</f>
        <v/>
      </c>
      <c r="Z416" s="165">
        <f t="shared" si="93"/>
        <v>0</v>
      </c>
      <c r="AA416" s="427" t="str">
        <f>IF(AB416=0,"",MAX($AA$379:AA415)+1)</f>
        <v/>
      </c>
      <c r="AB416" s="165">
        <f t="shared" si="94"/>
        <v>0</v>
      </c>
      <c r="AC416" s="427" t="str">
        <f>IF(AD416=0,"",MAX($AC$379:AC415)+1)</f>
        <v/>
      </c>
      <c r="AD416" s="197">
        <f t="shared" si="95"/>
        <v>0</v>
      </c>
    </row>
    <row r="417" spans="2:30" ht="14.1" customHeight="1">
      <c r="D417" s="203">
        <v>37</v>
      </c>
      <c r="E417" s="427" t="str">
        <f>IF(F417=0,"",MAX($E$379:E416)+1)</f>
        <v/>
      </c>
      <c r="F417" s="165">
        <f t="shared" si="90"/>
        <v>0</v>
      </c>
      <c r="G417" s="427" t="str">
        <f>IF(H417=0,"",MAX($G$379:G416)+1)</f>
        <v/>
      </c>
      <c r="H417" s="165">
        <f t="shared" si="91"/>
        <v>0</v>
      </c>
      <c r="I417" s="427" t="str">
        <f>IF(J417=0,"",MAX($I$379:I416)+1)</f>
        <v/>
      </c>
      <c r="J417" s="197">
        <f t="shared" si="92"/>
        <v>0</v>
      </c>
      <c r="X417" s="203">
        <v>37</v>
      </c>
      <c r="Y417" s="427" t="str">
        <f>IF(Z417=0,"",MAX($Y$379:Y416)+1)</f>
        <v/>
      </c>
      <c r="Z417" s="165">
        <f t="shared" si="93"/>
        <v>0</v>
      </c>
      <c r="AA417" s="427" t="str">
        <f>IF(AB417=0,"",MAX($AA$379:AA416)+1)</f>
        <v/>
      </c>
      <c r="AB417" s="165">
        <f t="shared" si="94"/>
        <v>0</v>
      </c>
      <c r="AC417" s="427" t="str">
        <f>IF(AD417=0,"",MAX($AC$379:AC416)+1)</f>
        <v/>
      </c>
      <c r="AD417" s="197">
        <f t="shared" si="95"/>
        <v>0</v>
      </c>
    </row>
    <row r="418" spans="2:30" ht="14.1" customHeight="1">
      <c r="D418" s="203">
        <v>38</v>
      </c>
      <c r="E418" s="427" t="str">
        <f>IF(F418=0,"",MAX($E$379:E417)+1)</f>
        <v/>
      </c>
      <c r="F418" s="165">
        <f t="shared" si="90"/>
        <v>0</v>
      </c>
      <c r="G418" s="427" t="str">
        <f>IF(H418=0,"",MAX($G$379:G417)+1)</f>
        <v/>
      </c>
      <c r="H418" s="165">
        <f t="shared" si="91"/>
        <v>0</v>
      </c>
      <c r="I418" s="427" t="str">
        <f>IF(J418=0,"",MAX($I$379:I417)+1)</f>
        <v/>
      </c>
      <c r="J418" s="197">
        <f t="shared" si="92"/>
        <v>0</v>
      </c>
      <c r="X418" s="203">
        <v>38</v>
      </c>
      <c r="Y418" s="427" t="str">
        <f>IF(Z418=0,"",MAX($Y$379:Y417)+1)</f>
        <v/>
      </c>
      <c r="Z418" s="165">
        <f t="shared" si="93"/>
        <v>0</v>
      </c>
      <c r="AA418" s="427" t="str">
        <f>IF(AB418=0,"",MAX($AA$379:AA417)+1)</f>
        <v/>
      </c>
      <c r="AB418" s="165">
        <f t="shared" si="94"/>
        <v>0</v>
      </c>
      <c r="AC418" s="427" t="str">
        <f>IF(AD418=0,"",MAX($AC$379:AC417)+1)</f>
        <v/>
      </c>
      <c r="AD418" s="197">
        <f t="shared" si="95"/>
        <v>0</v>
      </c>
    </row>
    <row r="419" spans="2:30" ht="14.1" customHeight="1">
      <c r="D419" s="203">
        <v>39</v>
      </c>
      <c r="E419" s="427" t="str">
        <f>IF(F419=0,"",MAX($E$379:E418)+1)</f>
        <v/>
      </c>
      <c r="F419" s="165">
        <f t="shared" si="90"/>
        <v>0</v>
      </c>
      <c r="G419" s="427" t="str">
        <f>IF(H419=0,"",MAX($G$379:G418)+1)</f>
        <v/>
      </c>
      <c r="H419" s="165">
        <f t="shared" si="91"/>
        <v>0</v>
      </c>
      <c r="I419" s="427" t="str">
        <f>IF(J419=0,"",MAX($I$379:I418)+1)</f>
        <v/>
      </c>
      <c r="J419" s="197">
        <f t="shared" si="92"/>
        <v>0</v>
      </c>
      <c r="X419" s="203">
        <v>39</v>
      </c>
      <c r="Y419" s="427" t="str">
        <f>IF(Z419=0,"",MAX($Y$379:Y418)+1)</f>
        <v/>
      </c>
      <c r="Z419" s="165">
        <f t="shared" si="93"/>
        <v>0</v>
      </c>
      <c r="AA419" s="427" t="str">
        <f>IF(AB419=0,"",MAX($AA$379:AA418)+1)</f>
        <v/>
      </c>
      <c r="AB419" s="165">
        <f t="shared" si="94"/>
        <v>0</v>
      </c>
      <c r="AC419" s="427" t="str">
        <f>IF(AD419=0,"",MAX($AC$379:AC418)+1)</f>
        <v/>
      </c>
      <c r="AD419" s="197">
        <f t="shared" si="95"/>
        <v>0</v>
      </c>
    </row>
    <row r="420" spans="2:30" ht="14.1" customHeight="1" thickBot="1">
      <c r="D420" s="200">
        <v>40</v>
      </c>
      <c r="E420" s="428" t="str">
        <f>IF(F420=0,"",MAX($E$379:E419)+1)</f>
        <v/>
      </c>
      <c r="F420" s="198">
        <f t="shared" si="90"/>
        <v>0</v>
      </c>
      <c r="G420" s="428" t="str">
        <f>IF(H420=0,"",MAX($G$379:G419)+1)</f>
        <v/>
      </c>
      <c r="H420" s="198">
        <f t="shared" si="91"/>
        <v>0</v>
      </c>
      <c r="I420" s="428" t="str">
        <f>IF(J420=0,"",MAX($I$379:I419)+1)</f>
        <v/>
      </c>
      <c r="J420" s="199">
        <f t="shared" si="92"/>
        <v>0</v>
      </c>
      <c r="X420" s="200">
        <v>40</v>
      </c>
      <c r="Y420" s="428" t="str">
        <f>IF(Z420=0,"",MAX($Y$379:Y419)+1)</f>
        <v/>
      </c>
      <c r="Z420" s="198">
        <f t="shared" si="93"/>
        <v>0</v>
      </c>
      <c r="AA420" s="428" t="str">
        <f>IF(AB420=0,"",MAX($AA$379:AA419)+1)</f>
        <v/>
      </c>
      <c r="AB420" s="198">
        <f t="shared" si="94"/>
        <v>0</v>
      </c>
      <c r="AC420" s="428" t="str">
        <f>IF(AD420=0,"",MAX($AC$379:AC419)+1)</f>
        <v/>
      </c>
      <c r="AD420" s="199">
        <f t="shared" si="95"/>
        <v>0</v>
      </c>
    </row>
    <row r="422" spans="2:30" ht="14.1" customHeight="1">
      <c r="B422" s="2" t="s">
        <v>84</v>
      </c>
      <c r="V422" s="2" t="s">
        <v>84</v>
      </c>
    </row>
    <row r="423" spans="2:30" ht="14.1" customHeight="1" thickBot="1">
      <c r="D423" s="2" t="s">
        <v>85</v>
      </c>
      <c r="H423" s="2" t="s">
        <v>90</v>
      </c>
      <c r="X423" s="2" t="s">
        <v>85</v>
      </c>
      <c r="AB423" s="2" t="s">
        <v>90</v>
      </c>
    </row>
    <row r="424" spans="2:30" ht="14.1" customHeight="1">
      <c r="D424" s="2199"/>
      <c r="E424" s="20" t="s">
        <v>87</v>
      </c>
      <c r="F424" s="213"/>
      <c r="H424" s="2199"/>
      <c r="I424" s="20" t="s">
        <v>87</v>
      </c>
      <c r="J424" s="213"/>
      <c r="X424" s="2199"/>
      <c r="Y424" s="20" t="s">
        <v>87</v>
      </c>
      <c r="Z424" s="213"/>
      <c r="AB424" s="2199"/>
      <c r="AC424" s="20" t="s">
        <v>87</v>
      </c>
      <c r="AD424" s="213"/>
    </row>
    <row r="425" spans="2:30" ht="14.1" customHeight="1">
      <c r="D425" s="2238"/>
      <c r="E425" s="194" t="s">
        <v>95</v>
      </c>
      <c r="F425" s="308"/>
      <c r="H425" s="2238"/>
      <c r="I425" s="194" t="s">
        <v>95</v>
      </c>
      <c r="J425" s="308"/>
      <c r="X425" s="2238"/>
      <c r="Y425" s="194" t="s">
        <v>95</v>
      </c>
      <c r="Z425" s="308"/>
      <c r="AB425" s="2238"/>
      <c r="AC425" s="194" t="s">
        <v>95</v>
      </c>
      <c r="AD425" s="308"/>
    </row>
    <row r="426" spans="2:30" ht="14.1" customHeight="1">
      <c r="D426" s="195">
        <v>1</v>
      </c>
      <c r="E426" s="309">
        <f t="shared" ref="E426:E485" si="96">SUMIF($E$13,D426,$E$9)</f>
        <v>0</v>
      </c>
      <c r="F426" s="310"/>
      <c r="H426" s="195">
        <v>1</v>
      </c>
      <c r="I426" s="311">
        <f t="shared" ref="I426:I485" si="97">SUMIF($H$25,H426,$H$21)</f>
        <v>0</v>
      </c>
      <c r="J426" s="310"/>
      <c r="X426" s="195">
        <v>1</v>
      </c>
      <c r="Y426" s="309">
        <f t="shared" ref="Y426:Y485" si="98">SUMIF($Y$13,X426,$Y$9)</f>
        <v>0</v>
      </c>
      <c r="Z426" s="310"/>
      <c r="AB426" s="195">
        <v>1</v>
      </c>
      <c r="AC426" s="311">
        <f t="shared" ref="AC426:AC485" si="99">SUMIF($AB$25,AB426,$AB$21)</f>
        <v>0</v>
      </c>
      <c r="AD426" s="310"/>
    </row>
    <row r="427" spans="2:30" ht="14.1" customHeight="1">
      <c r="D427" s="195">
        <v>2</v>
      </c>
      <c r="E427" s="309">
        <f t="shared" si="96"/>
        <v>0</v>
      </c>
      <c r="F427" s="310"/>
      <c r="H427" s="195">
        <v>2</v>
      </c>
      <c r="I427" s="311">
        <f t="shared" si="97"/>
        <v>0</v>
      </c>
      <c r="J427" s="310"/>
      <c r="X427" s="195">
        <v>2</v>
      </c>
      <c r="Y427" s="309">
        <f t="shared" si="98"/>
        <v>0</v>
      </c>
      <c r="Z427" s="310"/>
      <c r="AB427" s="195">
        <v>2</v>
      </c>
      <c r="AC427" s="311">
        <f t="shared" si="99"/>
        <v>0</v>
      </c>
      <c r="AD427" s="310"/>
    </row>
    <row r="428" spans="2:30" ht="14.1" customHeight="1">
      <c r="D428" s="195">
        <v>3</v>
      </c>
      <c r="E428" s="309">
        <f t="shared" si="96"/>
        <v>0</v>
      </c>
      <c r="F428" s="310"/>
      <c r="H428" s="195">
        <v>3</v>
      </c>
      <c r="I428" s="311">
        <f t="shared" si="97"/>
        <v>0</v>
      </c>
      <c r="J428" s="310"/>
      <c r="X428" s="195">
        <v>3</v>
      </c>
      <c r="Y428" s="309">
        <f t="shared" si="98"/>
        <v>0</v>
      </c>
      <c r="Z428" s="310"/>
      <c r="AB428" s="195">
        <v>3</v>
      </c>
      <c r="AC428" s="311">
        <f t="shared" si="99"/>
        <v>0</v>
      </c>
      <c r="AD428" s="310"/>
    </row>
    <row r="429" spans="2:30" ht="14.1" customHeight="1">
      <c r="D429" s="195">
        <v>4</v>
      </c>
      <c r="E429" s="309">
        <f t="shared" si="96"/>
        <v>0</v>
      </c>
      <c r="F429" s="310"/>
      <c r="H429" s="195">
        <v>4</v>
      </c>
      <c r="I429" s="311">
        <f t="shared" si="97"/>
        <v>0</v>
      </c>
      <c r="J429" s="310"/>
      <c r="X429" s="195">
        <v>4</v>
      </c>
      <c r="Y429" s="309">
        <f t="shared" si="98"/>
        <v>0</v>
      </c>
      <c r="Z429" s="310"/>
      <c r="AB429" s="195">
        <v>4</v>
      </c>
      <c r="AC429" s="311">
        <f t="shared" si="99"/>
        <v>0</v>
      </c>
      <c r="AD429" s="310"/>
    </row>
    <row r="430" spans="2:30" ht="14.1" customHeight="1">
      <c r="D430" s="195">
        <v>5</v>
      </c>
      <c r="E430" s="309">
        <f t="shared" si="96"/>
        <v>0</v>
      </c>
      <c r="F430" s="310"/>
      <c r="H430" s="195">
        <v>5</v>
      </c>
      <c r="I430" s="311">
        <f t="shared" si="97"/>
        <v>0</v>
      </c>
      <c r="J430" s="310"/>
      <c r="X430" s="195">
        <v>5</v>
      </c>
      <c r="Y430" s="309">
        <f t="shared" si="98"/>
        <v>0</v>
      </c>
      <c r="Z430" s="310"/>
      <c r="AB430" s="195">
        <v>5</v>
      </c>
      <c r="AC430" s="311">
        <f t="shared" si="99"/>
        <v>0</v>
      </c>
      <c r="AD430" s="310"/>
    </row>
    <row r="431" spans="2:30" ht="14.1" customHeight="1">
      <c r="D431" s="195">
        <v>6</v>
      </c>
      <c r="E431" s="309">
        <f t="shared" si="96"/>
        <v>0</v>
      </c>
      <c r="F431" s="310"/>
      <c r="H431" s="195">
        <v>6</v>
      </c>
      <c r="I431" s="311">
        <f t="shared" si="97"/>
        <v>0</v>
      </c>
      <c r="J431" s="310"/>
      <c r="X431" s="195">
        <v>6</v>
      </c>
      <c r="Y431" s="309">
        <f t="shared" si="98"/>
        <v>0</v>
      </c>
      <c r="Z431" s="310"/>
      <c r="AB431" s="195">
        <v>6</v>
      </c>
      <c r="AC431" s="311">
        <f t="shared" si="99"/>
        <v>0</v>
      </c>
      <c r="AD431" s="310"/>
    </row>
    <row r="432" spans="2:30" ht="14.1" customHeight="1">
      <c r="D432" s="195">
        <v>7</v>
      </c>
      <c r="E432" s="309">
        <f t="shared" si="96"/>
        <v>0</v>
      </c>
      <c r="F432" s="310"/>
      <c r="H432" s="195">
        <v>7</v>
      </c>
      <c r="I432" s="311">
        <f t="shared" si="97"/>
        <v>0</v>
      </c>
      <c r="J432" s="310"/>
      <c r="X432" s="195">
        <v>7</v>
      </c>
      <c r="Y432" s="309">
        <f t="shared" si="98"/>
        <v>0</v>
      </c>
      <c r="Z432" s="310"/>
      <c r="AB432" s="195">
        <v>7</v>
      </c>
      <c r="AC432" s="311">
        <f t="shared" si="99"/>
        <v>0</v>
      </c>
      <c r="AD432" s="310"/>
    </row>
    <row r="433" spans="4:30" ht="14.1" customHeight="1">
      <c r="D433" s="195">
        <v>8</v>
      </c>
      <c r="E433" s="309">
        <f t="shared" si="96"/>
        <v>0</v>
      </c>
      <c r="F433" s="310"/>
      <c r="H433" s="195">
        <v>8</v>
      </c>
      <c r="I433" s="311">
        <f t="shared" si="97"/>
        <v>0</v>
      </c>
      <c r="J433" s="310"/>
      <c r="X433" s="195">
        <v>8</v>
      </c>
      <c r="Y433" s="309">
        <f t="shared" si="98"/>
        <v>0</v>
      </c>
      <c r="Z433" s="310"/>
      <c r="AB433" s="195">
        <v>8</v>
      </c>
      <c r="AC433" s="311">
        <f t="shared" si="99"/>
        <v>0</v>
      </c>
      <c r="AD433" s="310"/>
    </row>
    <row r="434" spans="4:30" ht="14.1" customHeight="1">
      <c r="D434" s="195">
        <v>9</v>
      </c>
      <c r="E434" s="309">
        <f t="shared" si="96"/>
        <v>0</v>
      </c>
      <c r="F434" s="310"/>
      <c r="H434" s="195">
        <v>9</v>
      </c>
      <c r="I434" s="311">
        <f t="shared" si="97"/>
        <v>0</v>
      </c>
      <c r="J434" s="310"/>
      <c r="X434" s="195">
        <v>9</v>
      </c>
      <c r="Y434" s="309">
        <f t="shared" si="98"/>
        <v>0</v>
      </c>
      <c r="Z434" s="310"/>
      <c r="AB434" s="195">
        <v>9</v>
      </c>
      <c r="AC434" s="311">
        <f t="shared" si="99"/>
        <v>0</v>
      </c>
      <c r="AD434" s="310"/>
    </row>
    <row r="435" spans="4:30" ht="14.1" customHeight="1">
      <c r="D435" s="195">
        <v>10</v>
      </c>
      <c r="E435" s="309">
        <f t="shared" si="96"/>
        <v>0</v>
      </c>
      <c r="F435" s="310"/>
      <c r="H435" s="195">
        <v>10</v>
      </c>
      <c r="I435" s="311">
        <f t="shared" si="97"/>
        <v>0</v>
      </c>
      <c r="J435" s="310"/>
      <c r="X435" s="195">
        <v>10</v>
      </c>
      <c r="Y435" s="309">
        <f t="shared" si="98"/>
        <v>0</v>
      </c>
      <c r="Z435" s="310"/>
      <c r="AB435" s="195">
        <v>10</v>
      </c>
      <c r="AC435" s="311">
        <f t="shared" si="99"/>
        <v>0</v>
      </c>
      <c r="AD435" s="310"/>
    </row>
    <row r="436" spans="4:30" ht="14.1" customHeight="1">
      <c r="D436" s="195">
        <v>11</v>
      </c>
      <c r="E436" s="309">
        <f t="shared" si="96"/>
        <v>0</v>
      </c>
      <c r="F436" s="310"/>
      <c r="H436" s="195">
        <v>11</v>
      </c>
      <c r="I436" s="311">
        <f t="shared" si="97"/>
        <v>0</v>
      </c>
      <c r="J436" s="310"/>
      <c r="X436" s="195">
        <v>11</v>
      </c>
      <c r="Y436" s="309">
        <f t="shared" si="98"/>
        <v>0</v>
      </c>
      <c r="Z436" s="310"/>
      <c r="AB436" s="195">
        <v>11</v>
      </c>
      <c r="AC436" s="311">
        <f t="shared" si="99"/>
        <v>0</v>
      </c>
      <c r="AD436" s="310"/>
    </row>
    <row r="437" spans="4:30" ht="14.1" customHeight="1">
      <c r="D437" s="195">
        <v>12</v>
      </c>
      <c r="E437" s="309">
        <f t="shared" si="96"/>
        <v>0</v>
      </c>
      <c r="F437" s="310"/>
      <c r="H437" s="195">
        <v>12</v>
      </c>
      <c r="I437" s="311">
        <f t="shared" si="97"/>
        <v>0</v>
      </c>
      <c r="J437" s="310"/>
      <c r="X437" s="195">
        <v>12</v>
      </c>
      <c r="Y437" s="309">
        <f t="shared" si="98"/>
        <v>0</v>
      </c>
      <c r="Z437" s="310"/>
      <c r="AB437" s="195">
        <v>12</v>
      </c>
      <c r="AC437" s="311">
        <f t="shared" si="99"/>
        <v>0</v>
      </c>
      <c r="AD437" s="310"/>
    </row>
    <row r="438" spans="4:30" ht="14.1" customHeight="1">
      <c r="D438" s="195">
        <v>13</v>
      </c>
      <c r="E438" s="309">
        <f t="shared" si="96"/>
        <v>0</v>
      </c>
      <c r="F438" s="310"/>
      <c r="H438" s="195">
        <v>13</v>
      </c>
      <c r="I438" s="311">
        <f t="shared" si="97"/>
        <v>0</v>
      </c>
      <c r="J438" s="310"/>
      <c r="X438" s="195">
        <v>13</v>
      </c>
      <c r="Y438" s="309">
        <f t="shared" si="98"/>
        <v>0</v>
      </c>
      <c r="Z438" s="310"/>
      <c r="AB438" s="195">
        <v>13</v>
      </c>
      <c r="AC438" s="311">
        <f t="shared" si="99"/>
        <v>0</v>
      </c>
      <c r="AD438" s="310"/>
    </row>
    <row r="439" spans="4:30" ht="14.1" customHeight="1">
      <c r="D439" s="195">
        <v>14</v>
      </c>
      <c r="E439" s="309">
        <f t="shared" si="96"/>
        <v>0</v>
      </c>
      <c r="F439" s="310"/>
      <c r="H439" s="195">
        <v>14</v>
      </c>
      <c r="I439" s="311">
        <f t="shared" si="97"/>
        <v>0</v>
      </c>
      <c r="J439" s="310"/>
      <c r="X439" s="195">
        <v>14</v>
      </c>
      <c r="Y439" s="309">
        <f t="shared" si="98"/>
        <v>0</v>
      </c>
      <c r="Z439" s="310"/>
      <c r="AB439" s="195">
        <v>14</v>
      </c>
      <c r="AC439" s="311">
        <f t="shared" si="99"/>
        <v>0</v>
      </c>
      <c r="AD439" s="310"/>
    </row>
    <row r="440" spans="4:30" ht="14.1" customHeight="1">
      <c r="D440" s="195">
        <v>15</v>
      </c>
      <c r="E440" s="309">
        <f t="shared" si="96"/>
        <v>0</v>
      </c>
      <c r="F440" s="310"/>
      <c r="H440" s="195">
        <v>15</v>
      </c>
      <c r="I440" s="311">
        <f t="shared" si="97"/>
        <v>0</v>
      </c>
      <c r="J440" s="310"/>
      <c r="X440" s="195">
        <v>15</v>
      </c>
      <c r="Y440" s="309">
        <f t="shared" si="98"/>
        <v>0</v>
      </c>
      <c r="Z440" s="310"/>
      <c r="AB440" s="195">
        <v>15</v>
      </c>
      <c r="AC440" s="311">
        <f t="shared" si="99"/>
        <v>0</v>
      </c>
      <c r="AD440" s="310"/>
    </row>
    <row r="441" spans="4:30" ht="14.1" customHeight="1">
      <c r="D441" s="195">
        <v>16</v>
      </c>
      <c r="E441" s="309">
        <f t="shared" si="96"/>
        <v>0</v>
      </c>
      <c r="F441" s="310"/>
      <c r="H441" s="195">
        <v>16</v>
      </c>
      <c r="I441" s="311">
        <f t="shared" si="97"/>
        <v>0</v>
      </c>
      <c r="J441" s="310"/>
      <c r="X441" s="195">
        <v>16</v>
      </c>
      <c r="Y441" s="309">
        <f t="shared" si="98"/>
        <v>0</v>
      </c>
      <c r="Z441" s="310"/>
      <c r="AB441" s="195">
        <v>16</v>
      </c>
      <c r="AC441" s="311">
        <f t="shared" si="99"/>
        <v>0</v>
      </c>
      <c r="AD441" s="310"/>
    </row>
    <row r="442" spans="4:30" ht="14.1" customHeight="1">
      <c r="D442" s="195">
        <v>17</v>
      </c>
      <c r="E442" s="309">
        <f t="shared" si="96"/>
        <v>0</v>
      </c>
      <c r="F442" s="310"/>
      <c r="H442" s="195">
        <v>17</v>
      </c>
      <c r="I442" s="311">
        <f t="shared" si="97"/>
        <v>0</v>
      </c>
      <c r="J442" s="310"/>
      <c r="X442" s="195">
        <v>17</v>
      </c>
      <c r="Y442" s="309">
        <f t="shared" si="98"/>
        <v>0</v>
      </c>
      <c r="Z442" s="310"/>
      <c r="AB442" s="195">
        <v>17</v>
      </c>
      <c r="AC442" s="311">
        <f t="shared" si="99"/>
        <v>0</v>
      </c>
      <c r="AD442" s="310"/>
    </row>
    <row r="443" spans="4:30" ht="14.1" customHeight="1">
      <c r="D443" s="195">
        <v>18</v>
      </c>
      <c r="E443" s="309">
        <f t="shared" si="96"/>
        <v>0</v>
      </c>
      <c r="F443" s="310"/>
      <c r="H443" s="195">
        <v>18</v>
      </c>
      <c r="I443" s="311">
        <f t="shared" si="97"/>
        <v>0</v>
      </c>
      <c r="J443" s="310"/>
      <c r="X443" s="195">
        <v>18</v>
      </c>
      <c r="Y443" s="309">
        <f t="shared" si="98"/>
        <v>0</v>
      </c>
      <c r="Z443" s="310"/>
      <c r="AB443" s="195">
        <v>18</v>
      </c>
      <c r="AC443" s="311">
        <f t="shared" si="99"/>
        <v>0</v>
      </c>
      <c r="AD443" s="310"/>
    </row>
    <row r="444" spans="4:30" ht="14.1" customHeight="1">
      <c r="D444" s="195">
        <v>19</v>
      </c>
      <c r="E444" s="309">
        <f t="shared" si="96"/>
        <v>0</v>
      </c>
      <c r="F444" s="310"/>
      <c r="H444" s="195">
        <v>19</v>
      </c>
      <c r="I444" s="311">
        <f t="shared" si="97"/>
        <v>0</v>
      </c>
      <c r="J444" s="310"/>
      <c r="X444" s="195">
        <v>19</v>
      </c>
      <c r="Y444" s="309">
        <f t="shared" si="98"/>
        <v>0</v>
      </c>
      <c r="Z444" s="310"/>
      <c r="AB444" s="195">
        <v>19</v>
      </c>
      <c r="AC444" s="311">
        <f t="shared" si="99"/>
        <v>0</v>
      </c>
      <c r="AD444" s="310"/>
    </row>
    <row r="445" spans="4:30" ht="14.1" customHeight="1">
      <c r="D445" s="195">
        <v>20</v>
      </c>
      <c r="E445" s="309">
        <f t="shared" si="96"/>
        <v>0</v>
      </c>
      <c r="F445" s="310"/>
      <c r="H445" s="195">
        <v>20</v>
      </c>
      <c r="I445" s="311">
        <f t="shared" si="97"/>
        <v>0</v>
      </c>
      <c r="J445" s="310"/>
      <c r="X445" s="195">
        <v>20</v>
      </c>
      <c r="Y445" s="309">
        <f t="shared" si="98"/>
        <v>0</v>
      </c>
      <c r="Z445" s="310"/>
      <c r="AB445" s="195">
        <v>20</v>
      </c>
      <c r="AC445" s="311">
        <f t="shared" si="99"/>
        <v>0</v>
      </c>
      <c r="AD445" s="310"/>
    </row>
    <row r="446" spans="4:30" ht="14.1" customHeight="1">
      <c r="D446" s="195">
        <v>21</v>
      </c>
      <c r="E446" s="309">
        <f t="shared" si="96"/>
        <v>0</v>
      </c>
      <c r="F446" s="310"/>
      <c r="H446" s="195">
        <v>21</v>
      </c>
      <c r="I446" s="311">
        <f t="shared" si="97"/>
        <v>0</v>
      </c>
      <c r="J446" s="310"/>
      <c r="X446" s="195">
        <v>21</v>
      </c>
      <c r="Y446" s="309">
        <f t="shared" si="98"/>
        <v>0</v>
      </c>
      <c r="Z446" s="310"/>
      <c r="AB446" s="195">
        <v>21</v>
      </c>
      <c r="AC446" s="311">
        <f t="shared" si="99"/>
        <v>0</v>
      </c>
      <c r="AD446" s="310"/>
    </row>
    <row r="447" spans="4:30" ht="14.1" customHeight="1">
      <c r="D447" s="195">
        <v>22</v>
      </c>
      <c r="E447" s="309">
        <f t="shared" si="96"/>
        <v>0</v>
      </c>
      <c r="F447" s="310"/>
      <c r="H447" s="195">
        <v>22</v>
      </c>
      <c r="I447" s="311">
        <f t="shared" si="97"/>
        <v>0</v>
      </c>
      <c r="J447" s="310"/>
      <c r="X447" s="195">
        <v>22</v>
      </c>
      <c r="Y447" s="309">
        <f t="shared" si="98"/>
        <v>0</v>
      </c>
      <c r="Z447" s="310"/>
      <c r="AB447" s="195">
        <v>22</v>
      </c>
      <c r="AC447" s="311">
        <f t="shared" si="99"/>
        <v>0</v>
      </c>
      <c r="AD447" s="310"/>
    </row>
    <row r="448" spans="4:30" ht="14.1" customHeight="1">
      <c r="D448" s="195">
        <v>23</v>
      </c>
      <c r="E448" s="309">
        <f t="shared" si="96"/>
        <v>0</v>
      </c>
      <c r="F448" s="310"/>
      <c r="H448" s="195">
        <v>23</v>
      </c>
      <c r="I448" s="311">
        <f t="shared" si="97"/>
        <v>0</v>
      </c>
      <c r="J448" s="310"/>
      <c r="X448" s="195">
        <v>23</v>
      </c>
      <c r="Y448" s="309">
        <f t="shared" si="98"/>
        <v>0</v>
      </c>
      <c r="Z448" s="310"/>
      <c r="AB448" s="195">
        <v>23</v>
      </c>
      <c r="AC448" s="311">
        <f t="shared" si="99"/>
        <v>0</v>
      </c>
      <c r="AD448" s="310"/>
    </row>
    <row r="449" spans="4:30" ht="14.1" customHeight="1">
      <c r="D449" s="195">
        <v>24</v>
      </c>
      <c r="E449" s="309">
        <f t="shared" si="96"/>
        <v>0</v>
      </c>
      <c r="F449" s="310"/>
      <c r="H449" s="195">
        <v>24</v>
      </c>
      <c r="I449" s="311">
        <f t="shared" si="97"/>
        <v>0</v>
      </c>
      <c r="J449" s="310"/>
      <c r="X449" s="195">
        <v>24</v>
      </c>
      <c r="Y449" s="309">
        <f t="shared" si="98"/>
        <v>0</v>
      </c>
      <c r="Z449" s="310"/>
      <c r="AB449" s="195">
        <v>24</v>
      </c>
      <c r="AC449" s="311">
        <f t="shared" si="99"/>
        <v>0</v>
      </c>
      <c r="AD449" s="310"/>
    </row>
    <row r="450" spans="4:30" ht="14.1" customHeight="1">
      <c r="D450" s="195">
        <v>25</v>
      </c>
      <c r="E450" s="309">
        <f t="shared" si="96"/>
        <v>0</v>
      </c>
      <c r="F450" s="310"/>
      <c r="H450" s="195">
        <v>25</v>
      </c>
      <c r="I450" s="311">
        <f t="shared" si="97"/>
        <v>0</v>
      </c>
      <c r="J450" s="310"/>
      <c r="X450" s="195">
        <v>25</v>
      </c>
      <c r="Y450" s="309">
        <f t="shared" si="98"/>
        <v>0</v>
      </c>
      <c r="Z450" s="310"/>
      <c r="AB450" s="195">
        <v>25</v>
      </c>
      <c r="AC450" s="311">
        <f t="shared" si="99"/>
        <v>0</v>
      </c>
      <c r="AD450" s="310"/>
    </row>
    <row r="451" spans="4:30" ht="14.1" customHeight="1">
      <c r="D451" s="195">
        <v>26</v>
      </c>
      <c r="E451" s="309">
        <f t="shared" si="96"/>
        <v>0</v>
      </c>
      <c r="F451" s="310"/>
      <c r="H451" s="195">
        <v>26</v>
      </c>
      <c r="I451" s="311">
        <f t="shared" si="97"/>
        <v>0</v>
      </c>
      <c r="J451" s="310"/>
      <c r="X451" s="195">
        <v>26</v>
      </c>
      <c r="Y451" s="309">
        <f t="shared" si="98"/>
        <v>0</v>
      </c>
      <c r="Z451" s="310"/>
      <c r="AB451" s="195">
        <v>26</v>
      </c>
      <c r="AC451" s="311">
        <f t="shared" si="99"/>
        <v>0</v>
      </c>
      <c r="AD451" s="310"/>
    </row>
    <row r="452" spans="4:30" ht="14.1" customHeight="1">
      <c r="D452" s="195">
        <v>27</v>
      </c>
      <c r="E452" s="309">
        <f t="shared" si="96"/>
        <v>0</v>
      </c>
      <c r="F452" s="310"/>
      <c r="H452" s="195">
        <v>27</v>
      </c>
      <c r="I452" s="311">
        <f t="shared" si="97"/>
        <v>0</v>
      </c>
      <c r="J452" s="310"/>
      <c r="X452" s="195">
        <v>27</v>
      </c>
      <c r="Y452" s="309">
        <f t="shared" si="98"/>
        <v>0</v>
      </c>
      <c r="Z452" s="310"/>
      <c r="AB452" s="195">
        <v>27</v>
      </c>
      <c r="AC452" s="311">
        <f t="shared" si="99"/>
        <v>0</v>
      </c>
      <c r="AD452" s="310"/>
    </row>
    <row r="453" spans="4:30" ht="14.1" customHeight="1">
      <c r="D453" s="195">
        <v>28</v>
      </c>
      <c r="E453" s="309">
        <f t="shared" si="96"/>
        <v>0</v>
      </c>
      <c r="F453" s="310"/>
      <c r="H453" s="195">
        <v>28</v>
      </c>
      <c r="I453" s="311">
        <f t="shared" si="97"/>
        <v>0</v>
      </c>
      <c r="J453" s="310"/>
      <c r="X453" s="195">
        <v>28</v>
      </c>
      <c r="Y453" s="309">
        <f t="shared" si="98"/>
        <v>0</v>
      </c>
      <c r="Z453" s="310"/>
      <c r="AB453" s="195">
        <v>28</v>
      </c>
      <c r="AC453" s="311">
        <f t="shared" si="99"/>
        <v>0</v>
      </c>
      <c r="AD453" s="310"/>
    </row>
    <row r="454" spans="4:30" ht="14.1" customHeight="1">
      <c r="D454" s="195">
        <v>29</v>
      </c>
      <c r="E454" s="309">
        <f t="shared" si="96"/>
        <v>0</v>
      </c>
      <c r="F454" s="310"/>
      <c r="H454" s="195">
        <v>29</v>
      </c>
      <c r="I454" s="311">
        <f t="shared" si="97"/>
        <v>0</v>
      </c>
      <c r="J454" s="310"/>
      <c r="X454" s="195">
        <v>29</v>
      </c>
      <c r="Y454" s="309">
        <f t="shared" si="98"/>
        <v>0</v>
      </c>
      <c r="Z454" s="310"/>
      <c r="AB454" s="195">
        <v>29</v>
      </c>
      <c r="AC454" s="311">
        <f t="shared" si="99"/>
        <v>0</v>
      </c>
      <c r="AD454" s="310"/>
    </row>
    <row r="455" spans="4:30" ht="14.1" customHeight="1">
      <c r="D455" s="195">
        <v>30</v>
      </c>
      <c r="E455" s="309">
        <f t="shared" si="96"/>
        <v>0</v>
      </c>
      <c r="F455" s="310"/>
      <c r="H455" s="195">
        <v>30</v>
      </c>
      <c r="I455" s="311">
        <f t="shared" si="97"/>
        <v>0</v>
      </c>
      <c r="J455" s="310"/>
      <c r="X455" s="195">
        <v>30</v>
      </c>
      <c r="Y455" s="309">
        <f t="shared" si="98"/>
        <v>0</v>
      </c>
      <c r="Z455" s="310"/>
      <c r="AB455" s="195">
        <v>30</v>
      </c>
      <c r="AC455" s="311">
        <f t="shared" si="99"/>
        <v>0</v>
      </c>
      <c r="AD455" s="310"/>
    </row>
    <row r="456" spans="4:30" ht="14.1" customHeight="1">
      <c r="D456" s="195">
        <v>31</v>
      </c>
      <c r="E456" s="309">
        <f t="shared" si="96"/>
        <v>0</v>
      </c>
      <c r="F456" s="310"/>
      <c r="H456" s="195">
        <v>31</v>
      </c>
      <c r="I456" s="311">
        <f t="shared" si="97"/>
        <v>0</v>
      </c>
      <c r="J456" s="310"/>
      <c r="X456" s="195">
        <v>31</v>
      </c>
      <c r="Y456" s="309">
        <f t="shared" si="98"/>
        <v>0</v>
      </c>
      <c r="Z456" s="310"/>
      <c r="AB456" s="195">
        <v>31</v>
      </c>
      <c r="AC456" s="311">
        <f t="shared" si="99"/>
        <v>0</v>
      </c>
      <c r="AD456" s="310"/>
    </row>
    <row r="457" spans="4:30" ht="14.1" customHeight="1">
      <c r="D457" s="195">
        <v>32</v>
      </c>
      <c r="E457" s="309">
        <f t="shared" si="96"/>
        <v>0</v>
      </c>
      <c r="F457" s="310"/>
      <c r="H457" s="195">
        <v>32</v>
      </c>
      <c r="I457" s="311">
        <f t="shared" si="97"/>
        <v>0</v>
      </c>
      <c r="J457" s="310"/>
      <c r="X457" s="195">
        <v>32</v>
      </c>
      <c r="Y457" s="309">
        <f t="shared" si="98"/>
        <v>0</v>
      </c>
      <c r="Z457" s="310"/>
      <c r="AB457" s="195">
        <v>32</v>
      </c>
      <c r="AC457" s="311">
        <f t="shared" si="99"/>
        <v>0</v>
      </c>
      <c r="AD457" s="310"/>
    </row>
    <row r="458" spans="4:30" ht="14.1" customHeight="1">
      <c r="D458" s="195">
        <v>33</v>
      </c>
      <c r="E458" s="309">
        <f t="shared" si="96"/>
        <v>0</v>
      </c>
      <c r="F458" s="310"/>
      <c r="H458" s="195">
        <v>33</v>
      </c>
      <c r="I458" s="311">
        <f t="shared" si="97"/>
        <v>0</v>
      </c>
      <c r="J458" s="310"/>
      <c r="X458" s="195">
        <v>33</v>
      </c>
      <c r="Y458" s="309">
        <f t="shared" si="98"/>
        <v>0</v>
      </c>
      <c r="Z458" s="310"/>
      <c r="AB458" s="195">
        <v>33</v>
      </c>
      <c r="AC458" s="311">
        <f t="shared" si="99"/>
        <v>0</v>
      </c>
      <c r="AD458" s="310"/>
    </row>
    <row r="459" spans="4:30" ht="14.1" customHeight="1">
      <c r="D459" s="195">
        <v>34</v>
      </c>
      <c r="E459" s="309">
        <f t="shared" si="96"/>
        <v>0</v>
      </c>
      <c r="F459" s="310"/>
      <c r="H459" s="195">
        <v>34</v>
      </c>
      <c r="I459" s="311">
        <f t="shared" si="97"/>
        <v>0</v>
      </c>
      <c r="J459" s="310"/>
      <c r="X459" s="195">
        <v>34</v>
      </c>
      <c r="Y459" s="309">
        <f t="shared" si="98"/>
        <v>0</v>
      </c>
      <c r="Z459" s="310"/>
      <c r="AB459" s="195">
        <v>34</v>
      </c>
      <c r="AC459" s="311">
        <f t="shared" si="99"/>
        <v>0</v>
      </c>
      <c r="AD459" s="310"/>
    </row>
    <row r="460" spans="4:30" ht="14.1" customHeight="1">
      <c r="D460" s="195">
        <v>35</v>
      </c>
      <c r="E460" s="309">
        <f t="shared" si="96"/>
        <v>0</v>
      </c>
      <c r="F460" s="310"/>
      <c r="H460" s="195">
        <v>35</v>
      </c>
      <c r="I460" s="311">
        <f t="shared" si="97"/>
        <v>0</v>
      </c>
      <c r="J460" s="310"/>
      <c r="X460" s="195">
        <v>35</v>
      </c>
      <c r="Y460" s="309">
        <f t="shared" si="98"/>
        <v>0</v>
      </c>
      <c r="Z460" s="310"/>
      <c r="AB460" s="195">
        <v>35</v>
      </c>
      <c r="AC460" s="311">
        <f t="shared" si="99"/>
        <v>0</v>
      </c>
      <c r="AD460" s="310"/>
    </row>
    <row r="461" spans="4:30" ht="14.1" customHeight="1">
      <c r="D461" s="195">
        <v>36</v>
      </c>
      <c r="E461" s="309">
        <f t="shared" si="96"/>
        <v>0</v>
      </c>
      <c r="F461" s="310"/>
      <c r="H461" s="195">
        <v>36</v>
      </c>
      <c r="I461" s="311">
        <f t="shared" si="97"/>
        <v>0</v>
      </c>
      <c r="J461" s="310"/>
      <c r="X461" s="195">
        <v>36</v>
      </c>
      <c r="Y461" s="309">
        <f t="shared" si="98"/>
        <v>0</v>
      </c>
      <c r="Z461" s="310"/>
      <c r="AB461" s="195">
        <v>36</v>
      </c>
      <c r="AC461" s="311">
        <f t="shared" si="99"/>
        <v>0</v>
      </c>
      <c r="AD461" s="310"/>
    </row>
    <row r="462" spans="4:30" ht="14.1" customHeight="1">
      <c r="D462" s="195">
        <v>37</v>
      </c>
      <c r="E462" s="309">
        <f t="shared" si="96"/>
        <v>0</v>
      </c>
      <c r="F462" s="310"/>
      <c r="H462" s="195">
        <v>37</v>
      </c>
      <c r="I462" s="311">
        <f t="shared" si="97"/>
        <v>0</v>
      </c>
      <c r="J462" s="310"/>
      <c r="X462" s="195">
        <v>37</v>
      </c>
      <c r="Y462" s="309">
        <f t="shared" si="98"/>
        <v>0</v>
      </c>
      <c r="Z462" s="310"/>
      <c r="AB462" s="195">
        <v>37</v>
      </c>
      <c r="AC462" s="311">
        <f t="shared" si="99"/>
        <v>0</v>
      </c>
      <c r="AD462" s="310"/>
    </row>
    <row r="463" spans="4:30" ht="14.1" customHeight="1">
      <c r="D463" s="195">
        <v>38</v>
      </c>
      <c r="E463" s="309">
        <f t="shared" si="96"/>
        <v>0</v>
      </c>
      <c r="F463" s="310"/>
      <c r="H463" s="195">
        <v>38</v>
      </c>
      <c r="I463" s="311">
        <f t="shared" si="97"/>
        <v>0</v>
      </c>
      <c r="J463" s="310"/>
      <c r="X463" s="195">
        <v>38</v>
      </c>
      <c r="Y463" s="309">
        <f t="shared" si="98"/>
        <v>0</v>
      </c>
      <c r="Z463" s="310"/>
      <c r="AB463" s="195">
        <v>38</v>
      </c>
      <c r="AC463" s="311">
        <f t="shared" si="99"/>
        <v>0</v>
      </c>
      <c r="AD463" s="310"/>
    </row>
    <row r="464" spans="4:30" ht="14.1" customHeight="1">
      <c r="D464" s="195">
        <v>39</v>
      </c>
      <c r="E464" s="309">
        <f t="shared" si="96"/>
        <v>0</v>
      </c>
      <c r="F464" s="310"/>
      <c r="H464" s="195">
        <v>39</v>
      </c>
      <c r="I464" s="311">
        <f t="shared" si="97"/>
        <v>0</v>
      </c>
      <c r="J464" s="310"/>
      <c r="X464" s="195">
        <v>39</v>
      </c>
      <c r="Y464" s="309">
        <f t="shared" si="98"/>
        <v>0</v>
      </c>
      <c r="Z464" s="310"/>
      <c r="AB464" s="195">
        <v>39</v>
      </c>
      <c r="AC464" s="311">
        <f t="shared" si="99"/>
        <v>0</v>
      </c>
      <c r="AD464" s="310"/>
    </row>
    <row r="465" spans="4:30" ht="14.1" customHeight="1">
      <c r="D465" s="195">
        <v>40</v>
      </c>
      <c r="E465" s="309">
        <f t="shared" si="96"/>
        <v>0</v>
      </c>
      <c r="F465" s="310"/>
      <c r="H465" s="195">
        <v>40</v>
      </c>
      <c r="I465" s="311">
        <f t="shared" si="97"/>
        <v>0</v>
      </c>
      <c r="J465" s="310"/>
      <c r="X465" s="195">
        <v>40</v>
      </c>
      <c r="Y465" s="309">
        <f t="shared" si="98"/>
        <v>0</v>
      </c>
      <c r="Z465" s="310"/>
      <c r="AB465" s="195">
        <v>40</v>
      </c>
      <c r="AC465" s="311">
        <f t="shared" si="99"/>
        <v>0</v>
      </c>
      <c r="AD465" s="310"/>
    </row>
    <row r="466" spans="4:30" ht="14.1" customHeight="1">
      <c r="D466" s="195">
        <v>41</v>
      </c>
      <c r="E466" s="309">
        <f t="shared" si="96"/>
        <v>0</v>
      </c>
      <c r="F466" s="310"/>
      <c r="H466" s="195">
        <v>41</v>
      </c>
      <c r="I466" s="311">
        <f t="shared" si="97"/>
        <v>0</v>
      </c>
      <c r="J466" s="310"/>
      <c r="X466" s="195">
        <v>41</v>
      </c>
      <c r="Y466" s="309">
        <f t="shared" si="98"/>
        <v>0</v>
      </c>
      <c r="Z466" s="310"/>
      <c r="AB466" s="195">
        <v>41</v>
      </c>
      <c r="AC466" s="311">
        <f t="shared" si="99"/>
        <v>0</v>
      </c>
      <c r="AD466" s="310"/>
    </row>
    <row r="467" spans="4:30" ht="14.1" customHeight="1">
      <c r="D467" s="195">
        <v>42</v>
      </c>
      <c r="E467" s="309">
        <f t="shared" si="96"/>
        <v>0</v>
      </c>
      <c r="F467" s="310"/>
      <c r="H467" s="195">
        <v>42</v>
      </c>
      <c r="I467" s="311">
        <f t="shared" si="97"/>
        <v>0</v>
      </c>
      <c r="J467" s="310"/>
      <c r="X467" s="195">
        <v>42</v>
      </c>
      <c r="Y467" s="309">
        <f t="shared" si="98"/>
        <v>0</v>
      </c>
      <c r="Z467" s="310"/>
      <c r="AB467" s="195">
        <v>42</v>
      </c>
      <c r="AC467" s="311">
        <f t="shared" si="99"/>
        <v>0</v>
      </c>
      <c r="AD467" s="310"/>
    </row>
    <row r="468" spans="4:30" ht="14.1" customHeight="1">
      <c r="D468" s="195">
        <v>43</v>
      </c>
      <c r="E468" s="309">
        <f t="shared" si="96"/>
        <v>0</v>
      </c>
      <c r="F468" s="310"/>
      <c r="H468" s="195">
        <v>43</v>
      </c>
      <c r="I468" s="311">
        <f t="shared" si="97"/>
        <v>0</v>
      </c>
      <c r="J468" s="310"/>
      <c r="X468" s="195">
        <v>43</v>
      </c>
      <c r="Y468" s="309">
        <f t="shared" si="98"/>
        <v>0</v>
      </c>
      <c r="Z468" s="310"/>
      <c r="AB468" s="195">
        <v>43</v>
      </c>
      <c r="AC468" s="311">
        <f t="shared" si="99"/>
        <v>0</v>
      </c>
      <c r="AD468" s="310"/>
    </row>
    <row r="469" spans="4:30" ht="14.1" customHeight="1">
      <c r="D469" s="195">
        <v>44</v>
      </c>
      <c r="E469" s="309">
        <f t="shared" si="96"/>
        <v>0</v>
      </c>
      <c r="F469" s="310"/>
      <c r="H469" s="195">
        <v>44</v>
      </c>
      <c r="I469" s="311">
        <f t="shared" si="97"/>
        <v>0</v>
      </c>
      <c r="J469" s="310"/>
      <c r="X469" s="195">
        <v>44</v>
      </c>
      <c r="Y469" s="309">
        <f t="shared" si="98"/>
        <v>0</v>
      </c>
      <c r="Z469" s="310"/>
      <c r="AB469" s="195">
        <v>44</v>
      </c>
      <c r="AC469" s="311">
        <f t="shared" si="99"/>
        <v>0</v>
      </c>
      <c r="AD469" s="310"/>
    </row>
    <row r="470" spans="4:30" ht="14.1" customHeight="1">
      <c r="D470" s="195">
        <v>45</v>
      </c>
      <c r="E470" s="309">
        <f t="shared" si="96"/>
        <v>0</v>
      </c>
      <c r="F470" s="310"/>
      <c r="H470" s="195">
        <v>45</v>
      </c>
      <c r="I470" s="311">
        <f t="shared" si="97"/>
        <v>0</v>
      </c>
      <c r="J470" s="310"/>
      <c r="X470" s="195">
        <v>45</v>
      </c>
      <c r="Y470" s="309">
        <f t="shared" si="98"/>
        <v>0</v>
      </c>
      <c r="Z470" s="310"/>
      <c r="AB470" s="195">
        <v>45</v>
      </c>
      <c r="AC470" s="311">
        <f t="shared" si="99"/>
        <v>0</v>
      </c>
      <c r="AD470" s="310"/>
    </row>
    <row r="471" spans="4:30" ht="14.1" customHeight="1">
      <c r="D471" s="195">
        <v>46</v>
      </c>
      <c r="E471" s="309">
        <f t="shared" si="96"/>
        <v>0</v>
      </c>
      <c r="F471" s="310"/>
      <c r="H471" s="195">
        <v>46</v>
      </c>
      <c r="I471" s="311">
        <f t="shared" si="97"/>
        <v>0</v>
      </c>
      <c r="J471" s="310"/>
      <c r="X471" s="195">
        <v>46</v>
      </c>
      <c r="Y471" s="309">
        <f t="shared" si="98"/>
        <v>0</v>
      </c>
      <c r="Z471" s="310"/>
      <c r="AB471" s="195">
        <v>46</v>
      </c>
      <c r="AC471" s="311">
        <f t="shared" si="99"/>
        <v>0</v>
      </c>
      <c r="AD471" s="310"/>
    </row>
    <row r="472" spans="4:30" ht="14.1" customHeight="1">
      <c r="D472" s="195">
        <v>47</v>
      </c>
      <c r="E472" s="309">
        <f t="shared" si="96"/>
        <v>0</v>
      </c>
      <c r="F472" s="310"/>
      <c r="H472" s="195">
        <v>47</v>
      </c>
      <c r="I472" s="311">
        <f t="shared" si="97"/>
        <v>0</v>
      </c>
      <c r="J472" s="310"/>
      <c r="X472" s="195">
        <v>47</v>
      </c>
      <c r="Y472" s="309">
        <f t="shared" si="98"/>
        <v>0</v>
      </c>
      <c r="Z472" s="310"/>
      <c r="AB472" s="195">
        <v>47</v>
      </c>
      <c r="AC472" s="311">
        <f t="shared" si="99"/>
        <v>0</v>
      </c>
      <c r="AD472" s="310"/>
    </row>
    <row r="473" spans="4:30" ht="14.1" customHeight="1">
      <c r="D473" s="195">
        <v>48</v>
      </c>
      <c r="E473" s="309">
        <f t="shared" si="96"/>
        <v>0</v>
      </c>
      <c r="F473" s="310"/>
      <c r="H473" s="195">
        <v>48</v>
      </c>
      <c r="I473" s="311">
        <f t="shared" si="97"/>
        <v>0</v>
      </c>
      <c r="J473" s="310"/>
      <c r="X473" s="195">
        <v>48</v>
      </c>
      <c r="Y473" s="309">
        <f t="shared" si="98"/>
        <v>0</v>
      </c>
      <c r="Z473" s="310"/>
      <c r="AB473" s="195">
        <v>48</v>
      </c>
      <c r="AC473" s="311">
        <f t="shared" si="99"/>
        <v>0</v>
      </c>
      <c r="AD473" s="310"/>
    </row>
    <row r="474" spans="4:30" ht="14.1" customHeight="1">
      <c r="D474" s="195">
        <v>49</v>
      </c>
      <c r="E474" s="309">
        <f t="shared" si="96"/>
        <v>0</v>
      </c>
      <c r="F474" s="310"/>
      <c r="H474" s="195">
        <v>49</v>
      </c>
      <c r="I474" s="311">
        <f t="shared" si="97"/>
        <v>0</v>
      </c>
      <c r="J474" s="310"/>
      <c r="X474" s="195">
        <v>49</v>
      </c>
      <c r="Y474" s="309">
        <f t="shared" si="98"/>
        <v>0</v>
      </c>
      <c r="Z474" s="310"/>
      <c r="AB474" s="195">
        <v>49</v>
      </c>
      <c r="AC474" s="311">
        <f t="shared" si="99"/>
        <v>0</v>
      </c>
      <c r="AD474" s="310"/>
    </row>
    <row r="475" spans="4:30" ht="14.1" customHeight="1">
      <c r="D475" s="195">
        <v>50</v>
      </c>
      <c r="E475" s="309">
        <f t="shared" si="96"/>
        <v>4</v>
      </c>
      <c r="F475" s="310"/>
      <c r="H475" s="195">
        <v>50</v>
      </c>
      <c r="I475" s="311">
        <f t="shared" si="97"/>
        <v>0</v>
      </c>
      <c r="J475" s="310"/>
      <c r="X475" s="195">
        <v>50</v>
      </c>
      <c r="Y475" s="309">
        <f t="shared" si="98"/>
        <v>0</v>
      </c>
      <c r="Z475" s="310"/>
      <c r="AB475" s="195">
        <v>50</v>
      </c>
      <c r="AC475" s="311">
        <f t="shared" si="99"/>
        <v>0</v>
      </c>
      <c r="AD475" s="310"/>
    </row>
    <row r="476" spans="4:30" ht="14.1" customHeight="1">
      <c r="D476" s="195">
        <v>51</v>
      </c>
      <c r="E476" s="309">
        <f t="shared" si="96"/>
        <v>0</v>
      </c>
      <c r="F476" s="310"/>
      <c r="H476" s="195">
        <v>51</v>
      </c>
      <c r="I476" s="311">
        <f t="shared" si="97"/>
        <v>0</v>
      </c>
      <c r="J476" s="310"/>
      <c r="X476" s="195">
        <v>51</v>
      </c>
      <c r="Y476" s="309">
        <f t="shared" si="98"/>
        <v>0</v>
      </c>
      <c r="Z476" s="310"/>
      <c r="AB476" s="195">
        <v>51</v>
      </c>
      <c r="AC476" s="311">
        <f t="shared" si="99"/>
        <v>0</v>
      </c>
      <c r="AD476" s="310"/>
    </row>
    <row r="477" spans="4:30" ht="14.1" customHeight="1">
      <c r="D477" s="195">
        <v>52</v>
      </c>
      <c r="E477" s="309">
        <f t="shared" si="96"/>
        <v>0</v>
      </c>
      <c r="F477" s="310"/>
      <c r="H477" s="195">
        <v>52</v>
      </c>
      <c r="I477" s="311">
        <f t="shared" si="97"/>
        <v>0</v>
      </c>
      <c r="J477" s="310"/>
      <c r="X477" s="195">
        <v>52</v>
      </c>
      <c r="Y477" s="309">
        <f t="shared" si="98"/>
        <v>0</v>
      </c>
      <c r="Z477" s="310"/>
      <c r="AB477" s="195">
        <v>52</v>
      </c>
      <c r="AC477" s="311">
        <f t="shared" si="99"/>
        <v>0</v>
      </c>
      <c r="AD477" s="310"/>
    </row>
    <row r="478" spans="4:30" ht="14.1" customHeight="1">
      <c r="D478" s="195">
        <v>53</v>
      </c>
      <c r="E478" s="309">
        <f t="shared" si="96"/>
        <v>0</v>
      </c>
      <c r="F478" s="310"/>
      <c r="H478" s="195">
        <v>53</v>
      </c>
      <c r="I478" s="311">
        <f t="shared" si="97"/>
        <v>0</v>
      </c>
      <c r="J478" s="310"/>
      <c r="X478" s="195">
        <v>53</v>
      </c>
      <c r="Y478" s="309">
        <f t="shared" si="98"/>
        <v>0</v>
      </c>
      <c r="Z478" s="310"/>
      <c r="AB478" s="195">
        <v>53</v>
      </c>
      <c r="AC478" s="311">
        <f t="shared" si="99"/>
        <v>0</v>
      </c>
      <c r="AD478" s="310"/>
    </row>
    <row r="479" spans="4:30" ht="14.1" customHeight="1">
      <c r="D479" s="195">
        <v>54</v>
      </c>
      <c r="E479" s="309">
        <f t="shared" si="96"/>
        <v>0</v>
      </c>
      <c r="F479" s="310"/>
      <c r="H479" s="195">
        <v>54</v>
      </c>
      <c r="I479" s="311">
        <f t="shared" si="97"/>
        <v>0</v>
      </c>
      <c r="J479" s="310"/>
      <c r="X479" s="195">
        <v>54</v>
      </c>
      <c r="Y479" s="309">
        <f t="shared" si="98"/>
        <v>0</v>
      </c>
      <c r="Z479" s="310"/>
      <c r="AB479" s="195">
        <v>54</v>
      </c>
      <c r="AC479" s="311">
        <f t="shared" si="99"/>
        <v>0</v>
      </c>
      <c r="AD479" s="310"/>
    </row>
    <row r="480" spans="4:30" ht="14.1" customHeight="1">
      <c r="D480" s="195">
        <v>55</v>
      </c>
      <c r="E480" s="309">
        <f t="shared" si="96"/>
        <v>0</v>
      </c>
      <c r="F480" s="310"/>
      <c r="H480" s="195">
        <v>55</v>
      </c>
      <c r="I480" s="311">
        <f t="shared" si="97"/>
        <v>0</v>
      </c>
      <c r="J480" s="310"/>
      <c r="X480" s="195">
        <v>55</v>
      </c>
      <c r="Y480" s="309">
        <f t="shared" si="98"/>
        <v>0</v>
      </c>
      <c r="Z480" s="310"/>
      <c r="AB480" s="195">
        <v>55</v>
      </c>
      <c r="AC480" s="311">
        <f t="shared" si="99"/>
        <v>0</v>
      </c>
      <c r="AD480" s="310"/>
    </row>
    <row r="481" spans="4:30" ht="14.1" customHeight="1">
      <c r="D481" s="195">
        <v>56</v>
      </c>
      <c r="E481" s="309">
        <f t="shared" si="96"/>
        <v>0</v>
      </c>
      <c r="F481" s="310"/>
      <c r="H481" s="195">
        <v>56</v>
      </c>
      <c r="I481" s="311">
        <f t="shared" si="97"/>
        <v>0</v>
      </c>
      <c r="J481" s="310"/>
      <c r="X481" s="195">
        <v>56</v>
      </c>
      <c r="Y481" s="309">
        <f t="shared" si="98"/>
        <v>0</v>
      </c>
      <c r="Z481" s="310"/>
      <c r="AB481" s="195">
        <v>56</v>
      </c>
      <c r="AC481" s="311">
        <f t="shared" si="99"/>
        <v>0</v>
      </c>
      <c r="AD481" s="310"/>
    </row>
    <row r="482" spans="4:30" ht="14.1" customHeight="1">
      <c r="D482" s="195">
        <v>57</v>
      </c>
      <c r="E482" s="309">
        <f t="shared" si="96"/>
        <v>0</v>
      </c>
      <c r="F482" s="310"/>
      <c r="H482" s="195">
        <v>57</v>
      </c>
      <c r="I482" s="311">
        <f t="shared" si="97"/>
        <v>0</v>
      </c>
      <c r="J482" s="310"/>
      <c r="X482" s="195">
        <v>57</v>
      </c>
      <c r="Y482" s="309">
        <f t="shared" si="98"/>
        <v>0</v>
      </c>
      <c r="Z482" s="310"/>
      <c r="AB482" s="195">
        <v>57</v>
      </c>
      <c r="AC482" s="311">
        <f t="shared" si="99"/>
        <v>0</v>
      </c>
      <c r="AD482" s="310"/>
    </row>
    <row r="483" spans="4:30" ht="14.1" customHeight="1">
      <c r="D483" s="195">
        <v>58</v>
      </c>
      <c r="E483" s="309">
        <f t="shared" si="96"/>
        <v>0</v>
      </c>
      <c r="F483" s="310"/>
      <c r="H483" s="195">
        <v>58</v>
      </c>
      <c r="I483" s="311">
        <f t="shared" si="97"/>
        <v>0</v>
      </c>
      <c r="J483" s="310"/>
      <c r="X483" s="195">
        <v>58</v>
      </c>
      <c r="Y483" s="309">
        <f t="shared" si="98"/>
        <v>0</v>
      </c>
      <c r="Z483" s="310"/>
      <c r="AB483" s="195">
        <v>58</v>
      </c>
      <c r="AC483" s="311">
        <f t="shared" si="99"/>
        <v>0</v>
      </c>
      <c r="AD483" s="310"/>
    </row>
    <row r="484" spans="4:30" ht="14.1" customHeight="1">
      <c r="D484" s="195">
        <v>59</v>
      </c>
      <c r="E484" s="309">
        <f t="shared" si="96"/>
        <v>0</v>
      </c>
      <c r="F484" s="310"/>
      <c r="H484" s="195">
        <v>59</v>
      </c>
      <c r="I484" s="311">
        <f t="shared" si="97"/>
        <v>0</v>
      </c>
      <c r="J484" s="310"/>
      <c r="X484" s="195">
        <v>59</v>
      </c>
      <c r="Y484" s="309">
        <f t="shared" si="98"/>
        <v>0</v>
      </c>
      <c r="Z484" s="310"/>
      <c r="AB484" s="195">
        <v>59</v>
      </c>
      <c r="AC484" s="311">
        <f t="shared" si="99"/>
        <v>0</v>
      </c>
      <c r="AD484" s="310"/>
    </row>
    <row r="485" spans="4:30" ht="14.1" customHeight="1" thickBot="1">
      <c r="D485" s="196">
        <v>60</v>
      </c>
      <c r="E485" s="312">
        <f t="shared" si="96"/>
        <v>0</v>
      </c>
      <c r="F485" s="310"/>
      <c r="H485" s="196">
        <v>60</v>
      </c>
      <c r="I485" s="313">
        <f t="shared" si="97"/>
        <v>0</v>
      </c>
      <c r="J485" s="310"/>
      <c r="X485" s="196">
        <v>60</v>
      </c>
      <c r="Y485" s="312">
        <f t="shared" si="98"/>
        <v>0</v>
      </c>
      <c r="Z485" s="310"/>
      <c r="AB485" s="196">
        <v>60</v>
      </c>
      <c r="AC485" s="313">
        <f t="shared" si="99"/>
        <v>0</v>
      </c>
      <c r="AD485" s="310"/>
    </row>
    <row r="487" spans="4:30" ht="14.1" customHeight="1" thickBot="1">
      <c r="D487" s="2" t="s">
        <v>88</v>
      </c>
      <c r="H487" s="2" t="s">
        <v>91</v>
      </c>
      <c r="X487" s="2" t="s">
        <v>88</v>
      </c>
      <c r="AB487" s="2" t="s">
        <v>91</v>
      </c>
    </row>
    <row r="488" spans="4:30" ht="14.1" customHeight="1">
      <c r="D488" s="2199"/>
      <c r="E488" s="42" t="s">
        <v>87</v>
      </c>
      <c r="F488" s="213"/>
      <c r="H488" s="2199"/>
      <c r="I488" s="42" t="s">
        <v>87</v>
      </c>
      <c r="J488" s="213"/>
      <c r="X488" s="2199"/>
      <c r="Y488" s="42" t="s">
        <v>87</v>
      </c>
      <c r="Z488" s="213"/>
      <c r="AB488" s="2199"/>
      <c r="AC488" s="42" t="s">
        <v>87</v>
      </c>
      <c r="AD488" s="213"/>
    </row>
    <row r="489" spans="4:30" ht="14.1" customHeight="1">
      <c r="D489" s="2238"/>
      <c r="E489" s="314" t="s">
        <v>95</v>
      </c>
      <c r="F489" s="308"/>
      <c r="H489" s="2238"/>
      <c r="I489" s="314" t="s">
        <v>95</v>
      </c>
      <c r="J489" s="308"/>
      <c r="X489" s="2238"/>
      <c r="Y489" s="314" t="s">
        <v>95</v>
      </c>
      <c r="Z489" s="308"/>
      <c r="AB489" s="2238"/>
      <c r="AC489" s="314" t="s">
        <v>95</v>
      </c>
      <c r="AD489" s="308"/>
    </row>
    <row r="490" spans="4:30" ht="14.1" customHeight="1">
      <c r="D490" s="195">
        <v>1</v>
      </c>
      <c r="E490" s="311">
        <f t="shared" ref="E490:E549" si="100">SUMIF($H$13,D490,$H$9)</f>
        <v>0</v>
      </c>
      <c r="F490" s="310"/>
      <c r="H490" s="195">
        <v>1</v>
      </c>
      <c r="I490" s="311">
        <f t="shared" ref="I490:I549" si="101">SUMIF($E$37,H490,$E$33)</f>
        <v>0</v>
      </c>
      <c r="J490" s="310"/>
      <c r="X490" s="195">
        <v>1</v>
      </c>
      <c r="Y490" s="311">
        <f t="shared" ref="Y490:Y549" si="102">SUMIF($AB$13,X490,$AB$9)</f>
        <v>0</v>
      </c>
      <c r="Z490" s="310"/>
      <c r="AB490" s="195">
        <v>1</v>
      </c>
      <c r="AC490" s="311">
        <f t="shared" ref="AC490:AC549" si="103">SUMIF($Y$37,AB490,$Y$33)</f>
        <v>0</v>
      </c>
      <c r="AD490" s="310"/>
    </row>
    <row r="491" spans="4:30" ht="14.1" customHeight="1">
      <c r="D491" s="195">
        <v>2</v>
      </c>
      <c r="E491" s="311">
        <f t="shared" si="100"/>
        <v>0</v>
      </c>
      <c r="F491" s="310"/>
      <c r="H491" s="195">
        <v>2</v>
      </c>
      <c r="I491" s="311">
        <f t="shared" si="101"/>
        <v>0</v>
      </c>
      <c r="J491" s="310"/>
      <c r="X491" s="195">
        <v>2</v>
      </c>
      <c r="Y491" s="311">
        <f t="shared" si="102"/>
        <v>0</v>
      </c>
      <c r="Z491" s="310"/>
      <c r="AB491" s="195">
        <v>2</v>
      </c>
      <c r="AC491" s="311">
        <f t="shared" si="103"/>
        <v>0</v>
      </c>
      <c r="AD491" s="310"/>
    </row>
    <row r="492" spans="4:30" ht="14.1" customHeight="1">
      <c r="D492" s="195">
        <v>3</v>
      </c>
      <c r="E492" s="311">
        <f t="shared" si="100"/>
        <v>0</v>
      </c>
      <c r="F492" s="310"/>
      <c r="H492" s="195">
        <v>3</v>
      </c>
      <c r="I492" s="311">
        <f t="shared" si="101"/>
        <v>0</v>
      </c>
      <c r="J492" s="310"/>
      <c r="X492" s="195">
        <v>3</v>
      </c>
      <c r="Y492" s="311">
        <f t="shared" si="102"/>
        <v>0</v>
      </c>
      <c r="Z492" s="310"/>
      <c r="AB492" s="195">
        <v>3</v>
      </c>
      <c r="AC492" s="311">
        <f t="shared" si="103"/>
        <v>0</v>
      </c>
      <c r="AD492" s="310"/>
    </row>
    <row r="493" spans="4:30" ht="14.1" customHeight="1">
      <c r="D493" s="195">
        <v>4</v>
      </c>
      <c r="E493" s="311">
        <f t="shared" si="100"/>
        <v>0</v>
      </c>
      <c r="F493" s="310"/>
      <c r="H493" s="195">
        <v>4</v>
      </c>
      <c r="I493" s="311">
        <f t="shared" si="101"/>
        <v>0</v>
      </c>
      <c r="J493" s="310"/>
      <c r="X493" s="195">
        <v>4</v>
      </c>
      <c r="Y493" s="311">
        <f t="shared" si="102"/>
        <v>0</v>
      </c>
      <c r="Z493" s="310"/>
      <c r="AB493" s="195">
        <v>4</v>
      </c>
      <c r="AC493" s="311">
        <f t="shared" si="103"/>
        <v>0</v>
      </c>
      <c r="AD493" s="310"/>
    </row>
    <row r="494" spans="4:30" ht="14.1" customHeight="1">
      <c r="D494" s="195">
        <v>5</v>
      </c>
      <c r="E494" s="311">
        <f t="shared" si="100"/>
        <v>0</v>
      </c>
      <c r="F494" s="310"/>
      <c r="H494" s="195">
        <v>5</v>
      </c>
      <c r="I494" s="311">
        <f t="shared" si="101"/>
        <v>0</v>
      </c>
      <c r="J494" s="310"/>
      <c r="X494" s="195">
        <v>5</v>
      </c>
      <c r="Y494" s="311">
        <f t="shared" si="102"/>
        <v>0</v>
      </c>
      <c r="Z494" s="310"/>
      <c r="AB494" s="195">
        <v>5</v>
      </c>
      <c r="AC494" s="311">
        <f t="shared" si="103"/>
        <v>0</v>
      </c>
      <c r="AD494" s="310"/>
    </row>
    <row r="495" spans="4:30" ht="14.1" customHeight="1">
      <c r="D495" s="195">
        <v>6</v>
      </c>
      <c r="E495" s="311">
        <f t="shared" si="100"/>
        <v>0</v>
      </c>
      <c r="F495" s="310"/>
      <c r="H495" s="195">
        <v>6</v>
      </c>
      <c r="I495" s="311">
        <f t="shared" si="101"/>
        <v>0</v>
      </c>
      <c r="J495" s="310"/>
      <c r="X495" s="195">
        <v>6</v>
      </c>
      <c r="Y495" s="311">
        <f t="shared" si="102"/>
        <v>0</v>
      </c>
      <c r="Z495" s="310"/>
      <c r="AB495" s="195">
        <v>6</v>
      </c>
      <c r="AC495" s="311">
        <f t="shared" si="103"/>
        <v>0</v>
      </c>
      <c r="AD495" s="310"/>
    </row>
    <row r="496" spans="4:30" ht="14.1" customHeight="1">
      <c r="D496" s="195">
        <v>7</v>
      </c>
      <c r="E496" s="311">
        <f t="shared" si="100"/>
        <v>0</v>
      </c>
      <c r="F496" s="310"/>
      <c r="H496" s="195">
        <v>7</v>
      </c>
      <c r="I496" s="311">
        <f t="shared" si="101"/>
        <v>0</v>
      </c>
      <c r="J496" s="310"/>
      <c r="X496" s="195">
        <v>7</v>
      </c>
      <c r="Y496" s="311">
        <f t="shared" si="102"/>
        <v>0</v>
      </c>
      <c r="Z496" s="310"/>
      <c r="AB496" s="195">
        <v>7</v>
      </c>
      <c r="AC496" s="311">
        <f t="shared" si="103"/>
        <v>0</v>
      </c>
      <c r="AD496" s="310"/>
    </row>
    <row r="497" spans="4:30" ht="14.1" customHeight="1">
      <c r="D497" s="195">
        <v>8</v>
      </c>
      <c r="E497" s="311">
        <f t="shared" si="100"/>
        <v>0</v>
      </c>
      <c r="F497" s="310"/>
      <c r="H497" s="195">
        <v>8</v>
      </c>
      <c r="I497" s="311">
        <f t="shared" si="101"/>
        <v>0</v>
      </c>
      <c r="J497" s="310"/>
      <c r="X497" s="195">
        <v>8</v>
      </c>
      <c r="Y497" s="311">
        <f t="shared" si="102"/>
        <v>0</v>
      </c>
      <c r="Z497" s="310"/>
      <c r="AB497" s="195">
        <v>8</v>
      </c>
      <c r="AC497" s="311">
        <f t="shared" si="103"/>
        <v>0</v>
      </c>
      <c r="AD497" s="310"/>
    </row>
    <row r="498" spans="4:30" ht="14.1" customHeight="1">
      <c r="D498" s="195">
        <v>9</v>
      </c>
      <c r="E498" s="311">
        <f t="shared" si="100"/>
        <v>0</v>
      </c>
      <c r="F498" s="310"/>
      <c r="H498" s="195">
        <v>9</v>
      </c>
      <c r="I498" s="311">
        <f t="shared" si="101"/>
        <v>0</v>
      </c>
      <c r="J498" s="310"/>
      <c r="X498" s="195">
        <v>9</v>
      </c>
      <c r="Y498" s="311">
        <f t="shared" si="102"/>
        <v>0</v>
      </c>
      <c r="Z498" s="310"/>
      <c r="AB498" s="195">
        <v>9</v>
      </c>
      <c r="AC498" s="311">
        <f t="shared" si="103"/>
        <v>0</v>
      </c>
      <c r="AD498" s="310"/>
    </row>
    <row r="499" spans="4:30" ht="14.1" customHeight="1">
      <c r="D499" s="195">
        <v>10</v>
      </c>
      <c r="E499" s="311">
        <f t="shared" si="100"/>
        <v>0</v>
      </c>
      <c r="F499" s="310"/>
      <c r="H499" s="195">
        <v>10</v>
      </c>
      <c r="I499" s="311">
        <f t="shared" si="101"/>
        <v>0</v>
      </c>
      <c r="J499" s="310"/>
      <c r="X499" s="195">
        <v>10</v>
      </c>
      <c r="Y499" s="311">
        <f t="shared" si="102"/>
        <v>0</v>
      </c>
      <c r="Z499" s="310"/>
      <c r="AB499" s="195">
        <v>10</v>
      </c>
      <c r="AC499" s="311">
        <f t="shared" si="103"/>
        <v>0</v>
      </c>
      <c r="AD499" s="310"/>
    </row>
    <row r="500" spans="4:30" ht="14.1" customHeight="1">
      <c r="D500" s="195">
        <v>11</v>
      </c>
      <c r="E500" s="311">
        <f t="shared" si="100"/>
        <v>0</v>
      </c>
      <c r="F500" s="310"/>
      <c r="H500" s="195">
        <v>11</v>
      </c>
      <c r="I500" s="311">
        <f t="shared" si="101"/>
        <v>0</v>
      </c>
      <c r="J500" s="310"/>
      <c r="X500" s="195">
        <v>11</v>
      </c>
      <c r="Y500" s="311">
        <f t="shared" si="102"/>
        <v>0</v>
      </c>
      <c r="Z500" s="310"/>
      <c r="AB500" s="195">
        <v>11</v>
      </c>
      <c r="AC500" s="311">
        <f t="shared" si="103"/>
        <v>0</v>
      </c>
      <c r="AD500" s="310"/>
    </row>
    <row r="501" spans="4:30" ht="14.1" customHeight="1">
      <c r="D501" s="195">
        <v>12</v>
      </c>
      <c r="E501" s="311">
        <f t="shared" si="100"/>
        <v>0</v>
      </c>
      <c r="F501" s="310"/>
      <c r="H501" s="195">
        <v>12</v>
      </c>
      <c r="I501" s="311">
        <f t="shared" si="101"/>
        <v>0</v>
      </c>
      <c r="J501" s="310"/>
      <c r="X501" s="195">
        <v>12</v>
      </c>
      <c r="Y501" s="311">
        <f t="shared" si="102"/>
        <v>0</v>
      </c>
      <c r="Z501" s="310"/>
      <c r="AB501" s="195">
        <v>12</v>
      </c>
      <c r="AC501" s="311">
        <f t="shared" si="103"/>
        <v>0</v>
      </c>
      <c r="AD501" s="310"/>
    </row>
    <row r="502" spans="4:30" ht="14.1" customHeight="1">
      <c r="D502" s="195">
        <v>13</v>
      </c>
      <c r="E502" s="311">
        <f t="shared" si="100"/>
        <v>0</v>
      </c>
      <c r="F502" s="310"/>
      <c r="H502" s="195">
        <v>13</v>
      </c>
      <c r="I502" s="311">
        <f t="shared" si="101"/>
        <v>0</v>
      </c>
      <c r="J502" s="310"/>
      <c r="X502" s="195">
        <v>13</v>
      </c>
      <c r="Y502" s="311">
        <f t="shared" si="102"/>
        <v>0</v>
      </c>
      <c r="Z502" s="310"/>
      <c r="AB502" s="195">
        <v>13</v>
      </c>
      <c r="AC502" s="311">
        <f t="shared" si="103"/>
        <v>0</v>
      </c>
      <c r="AD502" s="310"/>
    </row>
    <row r="503" spans="4:30" ht="14.1" customHeight="1">
      <c r="D503" s="195">
        <v>14</v>
      </c>
      <c r="E503" s="311">
        <f t="shared" si="100"/>
        <v>0</v>
      </c>
      <c r="F503" s="310"/>
      <c r="H503" s="195">
        <v>14</v>
      </c>
      <c r="I503" s="311">
        <f t="shared" si="101"/>
        <v>0</v>
      </c>
      <c r="J503" s="310"/>
      <c r="X503" s="195">
        <v>14</v>
      </c>
      <c r="Y503" s="311">
        <f t="shared" si="102"/>
        <v>0</v>
      </c>
      <c r="Z503" s="310"/>
      <c r="AB503" s="195">
        <v>14</v>
      </c>
      <c r="AC503" s="311">
        <f t="shared" si="103"/>
        <v>0</v>
      </c>
      <c r="AD503" s="310"/>
    </row>
    <row r="504" spans="4:30" ht="14.1" customHeight="1">
      <c r="D504" s="195">
        <v>15</v>
      </c>
      <c r="E504" s="311">
        <f t="shared" si="100"/>
        <v>0</v>
      </c>
      <c r="F504" s="310"/>
      <c r="H504" s="195">
        <v>15</v>
      </c>
      <c r="I504" s="311">
        <f t="shared" si="101"/>
        <v>0</v>
      </c>
      <c r="J504" s="310"/>
      <c r="X504" s="195">
        <v>15</v>
      </c>
      <c r="Y504" s="311">
        <f t="shared" si="102"/>
        <v>0</v>
      </c>
      <c r="Z504" s="310"/>
      <c r="AB504" s="195">
        <v>15</v>
      </c>
      <c r="AC504" s="311">
        <f t="shared" si="103"/>
        <v>0</v>
      </c>
      <c r="AD504" s="310"/>
    </row>
    <row r="505" spans="4:30" ht="14.1" customHeight="1">
      <c r="D505" s="195">
        <v>16</v>
      </c>
      <c r="E505" s="311">
        <f t="shared" si="100"/>
        <v>0</v>
      </c>
      <c r="F505" s="310"/>
      <c r="H505" s="195">
        <v>16</v>
      </c>
      <c r="I505" s="311">
        <f t="shared" si="101"/>
        <v>0</v>
      </c>
      <c r="J505" s="310"/>
      <c r="X505" s="195">
        <v>16</v>
      </c>
      <c r="Y505" s="311">
        <f t="shared" si="102"/>
        <v>0</v>
      </c>
      <c r="Z505" s="310"/>
      <c r="AB505" s="195">
        <v>16</v>
      </c>
      <c r="AC505" s="311">
        <f t="shared" si="103"/>
        <v>0</v>
      </c>
      <c r="AD505" s="310"/>
    </row>
    <row r="506" spans="4:30" ht="14.1" customHeight="1">
      <c r="D506" s="195">
        <v>17</v>
      </c>
      <c r="E506" s="311">
        <f t="shared" si="100"/>
        <v>0</v>
      </c>
      <c r="F506" s="310"/>
      <c r="H506" s="195">
        <v>17</v>
      </c>
      <c r="I506" s="311">
        <f t="shared" si="101"/>
        <v>0</v>
      </c>
      <c r="J506" s="310"/>
      <c r="X506" s="195">
        <v>17</v>
      </c>
      <c r="Y506" s="311">
        <f t="shared" si="102"/>
        <v>0</v>
      </c>
      <c r="Z506" s="310"/>
      <c r="AB506" s="195">
        <v>17</v>
      </c>
      <c r="AC506" s="311">
        <f t="shared" si="103"/>
        <v>0</v>
      </c>
      <c r="AD506" s="310"/>
    </row>
    <row r="507" spans="4:30" ht="14.1" customHeight="1">
      <c r="D507" s="195">
        <v>18</v>
      </c>
      <c r="E507" s="311">
        <f t="shared" si="100"/>
        <v>0</v>
      </c>
      <c r="F507" s="310"/>
      <c r="H507" s="195">
        <v>18</v>
      </c>
      <c r="I507" s="311">
        <f t="shared" si="101"/>
        <v>0</v>
      </c>
      <c r="J507" s="310"/>
      <c r="X507" s="195">
        <v>18</v>
      </c>
      <c r="Y507" s="311">
        <f t="shared" si="102"/>
        <v>0</v>
      </c>
      <c r="Z507" s="310"/>
      <c r="AB507" s="195">
        <v>18</v>
      </c>
      <c r="AC507" s="311">
        <f t="shared" si="103"/>
        <v>0</v>
      </c>
      <c r="AD507" s="310"/>
    </row>
    <row r="508" spans="4:30" ht="14.1" customHeight="1">
      <c r="D508" s="195">
        <v>19</v>
      </c>
      <c r="E508" s="311">
        <f t="shared" si="100"/>
        <v>0</v>
      </c>
      <c r="F508" s="310"/>
      <c r="H508" s="195">
        <v>19</v>
      </c>
      <c r="I508" s="311">
        <f t="shared" si="101"/>
        <v>0</v>
      </c>
      <c r="J508" s="310"/>
      <c r="X508" s="195">
        <v>19</v>
      </c>
      <c r="Y508" s="311">
        <f t="shared" si="102"/>
        <v>0</v>
      </c>
      <c r="Z508" s="310"/>
      <c r="AB508" s="195">
        <v>19</v>
      </c>
      <c r="AC508" s="311">
        <f t="shared" si="103"/>
        <v>0</v>
      </c>
      <c r="AD508" s="310"/>
    </row>
    <row r="509" spans="4:30" ht="14.1" customHeight="1">
      <c r="D509" s="195">
        <v>20</v>
      </c>
      <c r="E509" s="311">
        <f t="shared" si="100"/>
        <v>0</v>
      </c>
      <c r="F509" s="310"/>
      <c r="H509" s="195">
        <v>20</v>
      </c>
      <c r="I509" s="311">
        <f t="shared" si="101"/>
        <v>0</v>
      </c>
      <c r="J509" s="310"/>
      <c r="X509" s="195">
        <v>20</v>
      </c>
      <c r="Y509" s="311">
        <f t="shared" si="102"/>
        <v>0</v>
      </c>
      <c r="Z509" s="310"/>
      <c r="AB509" s="195">
        <v>20</v>
      </c>
      <c r="AC509" s="311">
        <f t="shared" si="103"/>
        <v>0</v>
      </c>
      <c r="AD509" s="310"/>
    </row>
    <row r="510" spans="4:30" ht="14.1" customHeight="1">
      <c r="D510" s="195">
        <v>21</v>
      </c>
      <c r="E510" s="311">
        <f t="shared" si="100"/>
        <v>0</v>
      </c>
      <c r="F510" s="310"/>
      <c r="H510" s="195">
        <v>21</v>
      </c>
      <c r="I510" s="311">
        <f t="shared" si="101"/>
        <v>0</v>
      </c>
      <c r="J510" s="310"/>
      <c r="X510" s="195">
        <v>21</v>
      </c>
      <c r="Y510" s="311">
        <f t="shared" si="102"/>
        <v>0</v>
      </c>
      <c r="Z510" s="310"/>
      <c r="AB510" s="195">
        <v>21</v>
      </c>
      <c r="AC510" s="311">
        <f t="shared" si="103"/>
        <v>0</v>
      </c>
      <c r="AD510" s="310"/>
    </row>
    <row r="511" spans="4:30" ht="14.1" customHeight="1">
      <c r="D511" s="195">
        <v>22</v>
      </c>
      <c r="E511" s="311">
        <f t="shared" si="100"/>
        <v>0</v>
      </c>
      <c r="F511" s="310"/>
      <c r="H511" s="195">
        <v>22</v>
      </c>
      <c r="I511" s="311">
        <f t="shared" si="101"/>
        <v>0</v>
      </c>
      <c r="J511" s="310"/>
      <c r="X511" s="195">
        <v>22</v>
      </c>
      <c r="Y511" s="311">
        <f t="shared" si="102"/>
        <v>0</v>
      </c>
      <c r="Z511" s="310"/>
      <c r="AB511" s="195">
        <v>22</v>
      </c>
      <c r="AC511" s="311">
        <f t="shared" si="103"/>
        <v>0</v>
      </c>
      <c r="AD511" s="310"/>
    </row>
    <row r="512" spans="4:30" ht="14.1" customHeight="1">
      <c r="D512" s="195">
        <v>23</v>
      </c>
      <c r="E512" s="311">
        <f t="shared" si="100"/>
        <v>0</v>
      </c>
      <c r="F512" s="310"/>
      <c r="H512" s="195">
        <v>23</v>
      </c>
      <c r="I512" s="311">
        <f t="shared" si="101"/>
        <v>0</v>
      </c>
      <c r="J512" s="310"/>
      <c r="X512" s="195">
        <v>23</v>
      </c>
      <c r="Y512" s="311">
        <f t="shared" si="102"/>
        <v>0</v>
      </c>
      <c r="Z512" s="310"/>
      <c r="AB512" s="195">
        <v>23</v>
      </c>
      <c r="AC512" s="311">
        <f t="shared" si="103"/>
        <v>0</v>
      </c>
      <c r="AD512" s="310"/>
    </row>
    <row r="513" spans="4:30" ht="14.1" customHeight="1">
      <c r="D513" s="195">
        <v>24</v>
      </c>
      <c r="E513" s="311">
        <f t="shared" si="100"/>
        <v>0</v>
      </c>
      <c r="F513" s="310"/>
      <c r="H513" s="195">
        <v>24</v>
      </c>
      <c r="I513" s="311">
        <f t="shared" si="101"/>
        <v>0</v>
      </c>
      <c r="J513" s="310"/>
      <c r="X513" s="195">
        <v>24</v>
      </c>
      <c r="Y513" s="311">
        <f t="shared" si="102"/>
        <v>0</v>
      </c>
      <c r="Z513" s="310"/>
      <c r="AB513" s="195">
        <v>24</v>
      </c>
      <c r="AC513" s="311">
        <f t="shared" si="103"/>
        <v>0</v>
      </c>
      <c r="AD513" s="310"/>
    </row>
    <row r="514" spans="4:30" ht="14.1" customHeight="1">
      <c r="D514" s="195">
        <v>25</v>
      </c>
      <c r="E514" s="311">
        <f t="shared" si="100"/>
        <v>49</v>
      </c>
      <c r="F514" s="310"/>
      <c r="H514" s="195">
        <v>25</v>
      </c>
      <c r="I514" s="311">
        <f t="shared" si="101"/>
        <v>1</v>
      </c>
      <c r="J514" s="310"/>
      <c r="X514" s="195">
        <v>25</v>
      </c>
      <c r="Y514" s="311">
        <f t="shared" si="102"/>
        <v>0</v>
      </c>
      <c r="Z514" s="310"/>
      <c r="AB514" s="195">
        <v>25</v>
      </c>
      <c r="AC514" s="311">
        <f t="shared" si="103"/>
        <v>0</v>
      </c>
      <c r="AD514" s="310"/>
    </row>
    <row r="515" spans="4:30" ht="14.1" customHeight="1">
      <c r="D515" s="195">
        <v>26</v>
      </c>
      <c r="E515" s="311">
        <f t="shared" si="100"/>
        <v>0</v>
      </c>
      <c r="F515" s="310"/>
      <c r="H515" s="195">
        <v>26</v>
      </c>
      <c r="I515" s="311">
        <f t="shared" si="101"/>
        <v>0</v>
      </c>
      <c r="J515" s="310"/>
      <c r="X515" s="195">
        <v>26</v>
      </c>
      <c r="Y515" s="311">
        <f t="shared" si="102"/>
        <v>0</v>
      </c>
      <c r="Z515" s="310"/>
      <c r="AB515" s="195">
        <v>26</v>
      </c>
      <c r="AC515" s="311">
        <f t="shared" si="103"/>
        <v>0</v>
      </c>
      <c r="AD515" s="310"/>
    </row>
    <row r="516" spans="4:30" ht="14.1" customHeight="1">
      <c r="D516" s="195">
        <v>27</v>
      </c>
      <c r="E516" s="311">
        <f t="shared" si="100"/>
        <v>0</v>
      </c>
      <c r="F516" s="310"/>
      <c r="H516" s="195">
        <v>27</v>
      </c>
      <c r="I516" s="311">
        <f t="shared" si="101"/>
        <v>0</v>
      </c>
      <c r="J516" s="310"/>
      <c r="X516" s="195">
        <v>27</v>
      </c>
      <c r="Y516" s="311">
        <f t="shared" si="102"/>
        <v>0</v>
      </c>
      <c r="Z516" s="310"/>
      <c r="AB516" s="195">
        <v>27</v>
      </c>
      <c r="AC516" s="311">
        <f t="shared" si="103"/>
        <v>0</v>
      </c>
      <c r="AD516" s="310"/>
    </row>
    <row r="517" spans="4:30" ht="14.1" customHeight="1">
      <c r="D517" s="195">
        <v>28</v>
      </c>
      <c r="E517" s="311">
        <f t="shared" si="100"/>
        <v>0</v>
      </c>
      <c r="F517" s="310"/>
      <c r="H517" s="195">
        <v>28</v>
      </c>
      <c r="I517" s="311">
        <f t="shared" si="101"/>
        <v>0</v>
      </c>
      <c r="J517" s="310"/>
      <c r="X517" s="195">
        <v>28</v>
      </c>
      <c r="Y517" s="311">
        <f t="shared" si="102"/>
        <v>0</v>
      </c>
      <c r="Z517" s="310"/>
      <c r="AB517" s="195">
        <v>28</v>
      </c>
      <c r="AC517" s="311">
        <f t="shared" si="103"/>
        <v>0</v>
      </c>
      <c r="AD517" s="310"/>
    </row>
    <row r="518" spans="4:30" ht="14.1" customHeight="1">
      <c r="D518" s="195">
        <v>29</v>
      </c>
      <c r="E518" s="311">
        <f t="shared" si="100"/>
        <v>0</v>
      </c>
      <c r="F518" s="310"/>
      <c r="H518" s="195">
        <v>29</v>
      </c>
      <c r="I518" s="311">
        <f t="shared" si="101"/>
        <v>0</v>
      </c>
      <c r="J518" s="310"/>
      <c r="X518" s="195">
        <v>29</v>
      </c>
      <c r="Y518" s="311">
        <f t="shared" si="102"/>
        <v>0</v>
      </c>
      <c r="Z518" s="310"/>
      <c r="AB518" s="195">
        <v>29</v>
      </c>
      <c r="AC518" s="311">
        <f t="shared" si="103"/>
        <v>0</v>
      </c>
      <c r="AD518" s="310"/>
    </row>
    <row r="519" spans="4:30" ht="14.1" customHeight="1">
      <c r="D519" s="195">
        <v>30</v>
      </c>
      <c r="E519" s="311">
        <f t="shared" si="100"/>
        <v>0</v>
      </c>
      <c r="F519" s="310"/>
      <c r="H519" s="195">
        <v>30</v>
      </c>
      <c r="I519" s="311">
        <f t="shared" si="101"/>
        <v>0</v>
      </c>
      <c r="J519" s="310"/>
      <c r="X519" s="195">
        <v>30</v>
      </c>
      <c r="Y519" s="311">
        <f t="shared" si="102"/>
        <v>0</v>
      </c>
      <c r="Z519" s="310"/>
      <c r="AB519" s="195">
        <v>30</v>
      </c>
      <c r="AC519" s="311">
        <f t="shared" si="103"/>
        <v>0</v>
      </c>
      <c r="AD519" s="310"/>
    </row>
    <row r="520" spans="4:30" ht="14.1" customHeight="1">
      <c r="D520" s="195">
        <v>31</v>
      </c>
      <c r="E520" s="311">
        <f t="shared" si="100"/>
        <v>0</v>
      </c>
      <c r="F520" s="310"/>
      <c r="H520" s="195">
        <v>31</v>
      </c>
      <c r="I520" s="311">
        <f t="shared" si="101"/>
        <v>0</v>
      </c>
      <c r="J520" s="310"/>
      <c r="X520" s="195">
        <v>31</v>
      </c>
      <c r="Y520" s="311">
        <f t="shared" si="102"/>
        <v>0</v>
      </c>
      <c r="Z520" s="310"/>
      <c r="AB520" s="195">
        <v>31</v>
      </c>
      <c r="AC520" s="311">
        <f t="shared" si="103"/>
        <v>0</v>
      </c>
      <c r="AD520" s="310"/>
    </row>
    <row r="521" spans="4:30" ht="14.1" customHeight="1">
      <c r="D521" s="195">
        <v>32</v>
      </c>
      <c r="E521" s="311">
        <f t="shared" si="100"/>
        <v>0</v>
      </c>
      <c r="F521" s="310"/>
      <c r="H521" s="195">
        <v>32</v>
      </c>
      <c r="I521" s="311">
        <f t="shared" si="101"/>
        <v>0</v>
      </c>
      <c r="J521" s="310"/>
      <c r="X521" s="195">
        <v>32</v>
      </c>
      <c r="Y521" s="311">
        <f t="shared" si="102"/>
        <v>0</v>
      </c>
      <c r="Z521" s="310"/>
      <c r="AB521" s="195">
        <v>32</v>
      </c>
      <c r="AC521" s="311">
        <f t="shared" si="103"/>
        <v>0</v>
      </c>
      <c r="AD521" s="310"/>
    </row>
    <row r="522" spans="4:30" ht="14.1" customHeight="1">
      <c r="D522" s="195">
        <v>33</v>
      </c>
      <c r="E522" s="311">
        <f t="shared" si="100"/>
        <v>0</v>
      </c>
      <c r="F522" s="310"/>
      <c r="H522" s="195">
        <v>33</v>
      </c>
      <c r="I522" s="311">
        <f t="shared" si="101"/>
        <v>0</v>
      </c>
      <c r="J522" s="310"/>
      <c r="X522" s="195">
        <v>33</v>
      </c>
      <c r="Y522" s="311">
        <f t="shared" si="102"/>
        <v>0</v>
      </c>
      <c r="Z522" s="310"/>
      <c r="AB522" s="195">
        <v>33</v>
      </c>
      <c r="AC522" s="311">
        <f t="shared" si="103"/>
        <v>0</v>
      </c>
      <c r="AD522" s="310"/>
    </row>
    <row r="523" spans="4:30" ht="14.1" customHeight="1">
      <c r="D523" s="195">
        <v>34</v>
      </c>
      <c r="E523" s="311">
        <f t="shared" si="100"/>
        <v>0</v>
      </c>
      <c r="F523" s="310"/>
      <c r="H523" s="195">
        <v>34</v>
      </c>
      <c r="I523" s="311">
        <f t="shared" si="101"/>
        <v>0</v>
      </c>
      <c r="J523" s="310"/>
      <c r="X523" s="195">
        <v>34</v>
      </c>
      <c r="Y523" s="311">
        <f t="shared" si="102"/>
        <v>0</v>
      </c>
      <c r="Z523" s="310"/>
      <c r="AB523" s="195">
        <v>34</v>
      </c>
      <c r="AC523" s="311">
        <f t="shared" si="103"/>
        <v>0</v>
      </c>
      <c r="AD523" s="310"/>
    </row>
    <row r="524" spans="4:30" ht="14.1" customHeight="1">
      <c r="D524" s="195">
        <v>35</v>
      </c>
      <c r="E524" s="311">
        <f t="shared" si="100"/>
        <v>0</v>
      </c>
      <c r="F524" s="310"/>
      <c r="H524" s="195">
        <v>35</v>
      </c>
      <c r="I524" s="311">
        <f t="shared" si="101"/>
        <v>0</v>
      </c>
      <c r="J524" s="310"/>
      <c r="X524" s="195">
        <v>35</v>
      </c>
      <c r="Y524" s="311">
        <f t="shared" si="102"/>
        <v>0</v>
      </c>
      <c r="Z524" s="310"/>
      <c r="AB524" s="195">
        <v>35</v>
      </c>
      <c r="AC524" s="311">
        <f t="shared" si="103"/>
        <v>0</v>
      </c>
      <c r="AD524" s="310"/>
    </row>
    <row r="525" spans="4:30" ht="14.1" customHeight="1">
      <c r="D525" s="195">
        <v>36</v>
      </c>
      <c r="E525" s="311">
        <f t="shared" si="100"/>
        <v>0</v>
      </c>
      <c r="F525" s="310"/>
      <c r="H525" s="195">
        <v>36</v>
      </c>
      <c r="I525" s="311">
        <f t="shared" si="101"/>
        <v>0</v>
      </c>
      <c r="J525" s="310"/>
      <c r="X525" s="195">
        <v>36</v>
      </c>
      <c r="Y525" s="311">
        <f t="shared" si="102"/>
        <v>0</v>
      </c>
      <c r="Z525" s="310"/>
      <c r="AB525" s="195">
        <v>36</v>
      </c>
      <c r="AC525" s="311">
        <f t="shared" si="103"/>
        <v>0</v>
      </c>
      <c r="AD525" s="310"/>
    </row>
    <row r="526" spans="4:30" ht="14.1" customHeight="1">
      <c r="D526" s="195">
        <v>37</v>
      </c>
      <c r="E526" s="311">
        <f t="shared" si="100"/>
        <v>0</v>
      </c>
      <c r="F526" s="310"/>
      <c r="H526" s="195">
        <v>37</v>
      </c>
      <c r="I526" s="311">
        <f t="shared" si="101"/>
        <v>0</v>
      </c>
      <c r="J526" s="310"/>
      <c r="X526" s="195">
        <v>37</v>
      </c>
      <c r="Y526" s="311">
        <f t="shared" si="102"/>
        <v>0</v>
      </c>
      <c r="Z526" s="310"/>
      <c r="AB526" s="195">
        <v>37</v>
      </c>
      <c r="AC526" s="311">
        <f t="shared" si="103"/>
        <v>0</v>
      </c>
      <c r="AD526" s="310"/>
    </row>
    <row r="527" spans="4:30" ht="14.1" customHeight="1">
      <c r="D527" s="195">
        <v>38</v>
      </c>
      <c r="E527" s="311">
        <f t="shared" si="100"/>
        <v>0</v>
      </c>
      <c r="F527" s="310"/>
      <c r="H527" s="195">
        <v>38</v>
      </c>
      <c r="I527" s="311">
        <f t="shared" si="101"/>
        <v>0</v>
      </c>
      <c r="J527" s="310"/>
      <c r="X527" s="195">
        <v>38</v>
      </c>
      <c r="Y527" s="311">
        <f t="shared" si="102"/>
        <v>0</v>
      </c>
      <c r="Z527" s="310"/>
      <c r="AB527" s="195">
        <v>38</v>
      </c>
      <c r="AC527" s="311">
        <f t="shared" si="103"/>
        <v>0</v>
      </c>
      <c r="AD527" s="310"/>
    </row>
    <row r="528" spans="4:30" ht="14.1" customHeight="1">
      <c r="D528" s="195">
        <v>39</v>
      </c>
      <c r="E528" s="311">
        <f t="shared" si="100"/>
        <v>0</v>
      </c>
      <c r="F528" s="310"/>
      <c r="H528" s="195">
        <v>39</v>
      </c>
      <c r="I528" s="311">
        <f t="shared" si="101"/>
        <v>0</v>
      </c>
      <c r="J528" s="310"/>
      <c r="X528" s="195">
        <v>39</v>
      </c>
      <c r="Y528" s="311">
        <f t="shared" si="102"/>
        <v>0</v>
      </c>
      <c r="Z528" s="310"/>
      <c r="AB528" s="195">
        <v>39</v>
      </c>
      <c r="AC528" s="311">
        <f t="shared" si="103"/>
        <v>0</v>
      </c>
      <c r="AD528" s="310"/>
    </row>
    <row r="529" spans="4:30" ht="14.1" customHeight="1">
      <c r="D529" s="195">
        <v>40</v>
      </c>
      <c r="E529" s="311">
        <f t="shared" si="100"/>
        <v>0</v>
      </c>
      <c r="F529" s="310"/>
      <c r="H529" s="195">
        <v>40</v>
      </c>
      <c r="I529" s="311">
        <f t="shared" si="101"/>
        <v>0</v>
      </c>
      <c r="J529" s="310"/>
      <c r="X529" s="195">
        <v>40</v>
      </c>
      <c r="Y529" s="311">
        <f t="shared" si="102"/>
        <v>0</v>
      </c>
      <c r="Z529" s="310"/>
      <c r="AB529" s="195">
        <v>40</v>
      </c>
      <c r="AC529" s="311">
        <f t="shared" si="103"/>
        <v>0</v>
      </c>
      <c r="AD529" s="310"/>
    </row>
    <row r="530" spans="4:30" ht="14.1" customHeight="1">
      <c r="D530" s="195">
        <v>41</v>
      </c>
      <c r="E530" s="311">
        <f t="shared" si="100"/>
        <v>0</v>
      </c>
      <c r="F530" s="310"/>
      <c r="H530" s="195">
        <v>41</v>
      </c>
      <c r="I530" s="311">
        <f t="shared" si="101"/>
        <v>0</v>
      </c>
      <c r="J530" s="310"/>
      <c r="X530" s="195">
        <v>41</v>
      </c>
      <c r="Y530" s="311">
        <f t="shared" si="102"/>
        <v>0</v>
      </c>
      <c r="Z530" s="310"/>
      <c r="AB530" s="195">
        <v>41</v>
      </c>
      <c r="AC530" s="311">
        <f t="shared" si="103"/>
        <v>0</v>
      </c>
      <c r="AD530" s="310"/>
    </row>
    <row r="531" spans="4:30" ht="14.1" customHeight="1">
      <c r="D531" s="195">
        <v>42</v>
      </c>
      <c r="E531" s="311">
        <f t="shared" si="100"/>
        <v>0</v>
      </c>
      <c r="F531" s="310"/>
      <c r="H531" s="195">
        <v>42</v>
      </c>
      <c r="I531" s="311">
        <f t="shared" si="101"/>
        <v>0</v>
      </c>
      <c r="J531" s="310"/>
      <c r="X531" s="195">
        <v>42</v>
      </c>
      <c r="Y531" s="311">
        <f t="shared" si="102"/>
        <v>0</v>
      </c>
      <c r="Z531" s="310"/>
      <c r="AB531" s="195">
        <v>42</v>
      </c>
      <c r="AC531" s="311">
        <f t="shared" si="103"/>
        <v>0</v>
      </c>
      <c r="AD531" s="310"/>
    </row>
    <row r="532" spans="4:30" ht="14.1" customHeight="1">
      <c r="D532" s="195">
        <v>43</v>
      </c>
      <c r="E532" s="311">
        <f t="shared" si="100"/>
        <v>0</v>
      </c>
      <c r="F532" s="310"/>
      <c r="H532" s="195">
        <v>43</v>
      </c>
      <c r="I532" s="311">
        <f t="shared" si="101"/>
        <v>0</v>
      </c>
      <c r="J532" s="310"/>
      <c r="X532" s="195">
        <v>43</v>
      </c>
      <c r="Y532" s="311">
        <f t="shared" si="102"/>
        <v>0</v>
      </c>
      <c r="Z532" s="310"/>
      <c r="AB532" s="195">
        <v>43</v>
      </c>
      <c r="AC532" s="311">
        <f t="shared" si="103"/>
        <v>0</v>
      </c>
      <c r="AD532" s="310"/>
    </row>
    <row r="533" spans="4:30" ht="14.1" customHeight="1">
      <c r="D533" s="195">
        <v>44</v>
      </c>
      <c r="E533" s="311">
        <f t="shared" si="100"/>
        <v>0</v>
      </c>
      <c r="F533" s="310"/>
      <c r="H533" s="195">
        <v>44</v>
      </c>
      <c r="I533" s="311">
        <f t="shared" si="101"/>
        <v>0</v>
      </c>
      <c r="J533" s="310"/>
      <c r="X533" s="195">
        <v>44</v>
      </c>
      <c r="Y533" s="311">
        <f t="shared" si="102"/>
        <v>0</v>
      </c>
      <c r="Z533" s="310"/>
      <c r="AB533" s="195">
        <v>44</v>
      </c>
      <c r="AC533" s="311">
        <f t="shared" si="103"/>
        <v>0</v>
      </c>
      <c r="AD533" s="310"/>
    </row>
    <row r="534" spans="4:30" ht="14.1" customHeight="1">
      <c r="D534" s="195">
        <v>45</v>
      </c>
      <c r="E534" s="311">
        <f t="shared" si="100"/>
        <v>0</v>
      </c>
      <c r="F534" s="310"/>
      <c r="H534" s="195">
        <v>45</v>
      </c>
      <c r="I534" s="311">
        <f t="shared" si="101"/>
        <v>0</v>
      </c>
      <c r="J534" s="310"/>
      <c r="X534" s="195">
        <v>45</v>
      </c>
      <c r="Y534" s="311">
        <f t="shared" si="102"/>
        <v>0</v>
      </c>
      <c r="Z534" s="310"/>
      <c r="AB534" s="195">
        <v>45</v>
      </c>
      <c r="AC534" s="311">
        <f t="shared" si="103"/>
        <v>0</v>
      </c>
      <c r="AD534" s="310"/>
    </row>
    <row r="535" spans="4:30" ht="14.1" customHeight="1">
      <c r="D535" s="195">
        <v>46</v>
      </c>
      <c r="E535" s="311">
        <f t="shared" si="100"/>
        <v>0</v>
      </c>
      <c r="F535" s="310"/>
      <c r="H535" s="195">
        <v>46</v>
      </c>
      <c r="I535" s="311">
        <f t="shared" si="101"/>
        <v>0</v>
      </c>
      <c r="J535" s="310"/>
      <c r="X535" s="195">
        <v>46</v>
      </c>
      <c r="Y535" s="311">
        <f t="shared" si="102"/>
        <v>0</v>
      </c>
      <c r="Z535" s="310"/>
      <c r="AB535" s="195">
        <v>46</v>
      </c>
      <c r="AC535" s="311">
        <f t="shared" si="103"/>
        <v>0</v>
      </c>
      <c r="AD535" s="310"/>
    </row>
    <row r="536" spans="4:30" ht="14.1" customHeight="1">
      <c r="D536" s="195">
        <v>47</v>
      </c>
      <c r="E536" s="311">
        <f t="shared" si="100"/>
        <v>0</v>
      </c>
      <c r="F536" s="310"/>
      <c r="H536" s="195">
        <v>47</v>
      </c>
      <c r="I536" s="311">
        <f t="shared" si="101"/>
        <v>0</v>
      </c>
      <c r="J536" s="310"/>
      <c r="X536" s="195">
        <v>47</v>
      </c>
      <c r="Y536" s="311">
        <f t="shared" si="102"/>
        <v>0</v>
      </c>
      <c r="Z536" s="310"/>
      <c r="AB536" s="195">
        <v>47</v>
      </c>
      <c r="AC536" s="311">
        <f t="shared" si="103"/>
        <v>0</v>
      </c>
      <c r="AD536" s="310"/>
    </row>
    <row r="537" spans="4:30" ht="14.1" customHeight="1">
      <c r="D537" s="195">
        <v>48</v>
      </c>
      <c r="E537" s="311">
        <f t="shared" si="100"/>
        <v>0</v>
      </c>
      <c r="F537" s="310"/>
      <c r="H537" s="195">
        <v>48</v>
      </c>
      <c r="I537" s="311">
        <f t="shared" si="101"/>
        <v>0</v>
      </c>
      <c r="J537" s="310"/>
      <c r="X537" s="195">
        <v>48</v>
      </c>
      <c r="Y537" s="311">
        <f t="shared" si="102"/>
        <v>0</v>
      </c>
      <c r="Z537" s="310"/>
      <c r="AB537" s="195">
        <v>48</v>
      </c>
      <c r="AC537" s="311">
        <f t="shared" si="103"/>
        <v>0</v>
      </c>
      <c r="AD537" s="310"/>
    </row>
    <row r="538" spans="4:30" ht="14.1" customHeight="1">
      <c r="D538" s="195">
        <v>49</v>
      </c>
      <c r="E538" s="311">
        <f t="shared" si="100"/>
        <v>0</v>
      </c>
      <c r="F538" s="310"/>
      <c r="H538" s="195">
        <v>49</v>
      </c>
      <c r="I538" s="311">
        <f t="shared" si="101"/>
        <v>0</v>
      </c>
      <c r="J538" s="310"/>
      <c r="X538" s="195">
        <v>49</v>
      </c>
      <c r="Y538" s="311">
        <f t="shared" si="102"/>
        <v>0</v>
      </c>
      <c r="Z538" s="310"/>
      <c r="AB538" s="195">
        <v>49</v>
      </c>
      <c r="AC538" s="311">
        <f t="shared" si="103"/>
        <v>0</v>
      </c>
      <c r="AD538" s="310"/>
    </row>
    <row r="539" spans="4:30" ht="14.1" customHeight="1">
      <c r="D539" s="195">
        <v>50</v>
      </c>
      <c r="E539" s="311">
        <f t="shared" si="100"/>
        <v>0</v>
      </c>
      <c r="F539" s="310"/>
      <c r="H539" s="195">
        <v>50</v>
      </c>
      <c r="I539" s="311">
        <f t="shared" si="101"/>
        <v>0</v>
      </c>
      <c r="J539" s="310"/>
      <c r="X539" s="195">
        <v>50</v>
      </c>
      <c r="Y539" s="311">
        <f t="shared" si="102"/>
        <v>0</v>
      </c>
      <c r="Z539" s="310"/>
      <c r="AB539" s="195">
        <v>50</v>
      </c>
      <c r="AC539" s="311">
        <f t="shared" si="103"/>
        <v>0</v>
      </c>
      <c r="AD539" s="310"/>
    </row>
    <row r="540" spans="4:30" ht="14.1" customHeight="1">
      <c r="D540" s="195">
        <v>51</v>
      </c>
      <c r="E540" s="311">
        <f t="shared" si="100"/>
        <v>0</v>
      </c>
      <c r="F540" s="310"/>
      <c r="H540" s="195">
        <v>51</v>
      </c>
      <c r="I540" s="311">
        <f t="shared" si="101"/>
        <v>0</v>
      </c>
      <c r="J540" s="310"/>
      <c r="X540" s="195">
        <v>51</v>
      </c>
      <c r="Y540" s="311">
        <f t="shared" si="102"/>
        <v>0</v>
      </c>
      <c r="Z540" s="310"/>
      <c r="AB540" s="195">
        <v>51</v>
      </c>
      <c r="AC540" s="311">
        <f t="shared" si="103"/>
        <v>0</v>
      </c>
      <c r="AD540" s="310"/>
    </row>
    <row r="541" spans="4:30" ht="14.1" customHeight="1">
      <c r="D541" s="195">
        <v>52</v>
      </c>
      <c r="E541" s="311">
        <f t="shared" si="100"/>
        <v>0</v>
      </c>
      <c r="F541" s="310"/>
      <c r="H541" s="195">
        <v>52</v>
      </c>
      <c r="I541" s="311">
        <f t="shared" si="101"/>
        <v>0</v>
      </c>
      <c r="J541" s="310"/>
      <c r="X541" s="195">
        <v>52</v>
      </c>
      <c r="Y541" s="311">
        <f t="shared" si="102"/>
        <v>0</v>
      </c>
      <c r="Z541" s="310"/>
      <c r="AB541" s="195">
        <v>52</v>
      </c>
      <c r="AC541" s="311">
        <f t="shared" si="103"/>
        <v>0</v>
      </c>
      <c r="AD541" s="310"/>
    </row>
    <row r="542" spans="4:30" ht="14.1" customHeight="1">
      <c r="D542" s="195">
        <v>53</v>
      </c>
      <c r="E542" s="311">
        <f t="shared" si="100"/>
        <v>0</v>
      </c>
      <c r="F542" s="310"/>
      <c r="H542" s="195">
        <v>53</v>
      </c>
      <c r="I542" s="311">
        <f t="shared" si="101"/>
        <v>0</v>
      </c>
      <c r="J542" s="310"/>
      <c r="X542" s="195">
        <v>53</v>
      </c>
      <c r="Y542" s="311">
        <f t="shared" si="102"/>
        <v>0</v>
      </c>
      <c r="Z542" s="310"/>
      <c r="AB542" s="195">
        <v>53</v>
      </c>
      <c r="AC542" s="311">
        <f t="shared" si="103"/>
        <v>0</v>
      </c>
      <c r="AD542" s="310"/>
    </row>
    <row r="543" spans="4:30" ht="14.1" customHeight="1">
      <c r="D543" s="195">
        <v>54</v>
      </c>
      <c r="E543" s="311">
        <f t="shared" si="100"/>
        <v>0</v>
      </c>
      <c r="F543" s="310"/>
      <c r="H543" s="195">
        <v>54</v>
      </c>
      <c r="I543" s="311">
        <f t="shared" si="101"/>
        <v>0</v>
      </c>
      <c r="J543" s="310"/>
      <c r="X543" s="195">
        <v>54</v>
      </c>
      <c r="Y543" s="311">
        <f t="shared" si="102"/>
        <v>0</v>
      </c>
      <c r="Z543" s="310"/>
      <c r="AB543" s="195">
        <v>54</v>
      </c>
      <c r="AC543" s="311">
        <f t="shared" si="103"/>
        <v>0</v>
      </c>
      <c r="AD543" s="310"/>
    </row>
    <row r="544" spans="4:30" ht="14.1" customHeight="1">
      <c r="D544" s="195">
        <v>55</v>
      </c>
      <c r="E544" s="311">
        <f t="shared" si="100"/>
        <v>0</v>
      </c>
      <c r="F544" s="310"/>
      <c r="H544" s="195">
        <v>55</v>
      </c>
      <c r="I544" s="311">
        <f t="shared" si="101"/>
        <v>0</v>
      </c>
      <c r="J544" s="310"/>
      <c r="X544" s="195">
        <v>55</v>
      </c>
      <c r="Y544" s="311">
        <f t="shared" si="102"/>
        <v>0</v>
      </c>
      <c r="Z544" s="310"/>
      <c r="AB544" s="195">
        <v>55</v>
      </c>
      <c r="AC544" s="311">
        <f t="shared" si="103"/>
        <v>0</v>
      </c>
      <c r="AD544" s="310"/>
    </row>
    <row r="545" spans="4:30" ht="14.1" customHeight="1">
      <c r="D545" s="195">
        <v>56</v>
      </c>
      <c r="E545" s="311">
        <f t="shared" si="100"/>
        <v>0</v>
      </c>
      <c r="F545" s="310"/>
      <c r="H545" s="195">
        <v>56</v>
      </c>
      <c r="I545" s="311">
        <f t="shared" si="101"/>
        <v>0</v>
      </c>
      <c r="J545" s="310"/>
      <c r="X545" s="195">
        <v>56</v>
      </c>
      <c r="Y545" s="311">
        <f t="shared" si="102"/>
        <v>0</v>
      </c>
      <c r="Z545" s="310"/>
      <c r="AB545" s="195">
        <v>56</v>
      </c>
      <c r="AC545" s="311">
        <f t="shared" si="103"/>
        <v>0</v>
      </c>
      <c r="AD545" s="310"/>
    </row>
    <row r="546" spans="4:30" ht="14.1" customHeight="1">
      <c r="D546" s="195">
        <v>57</v>
      </c>
      <c r="E546" s="311">
        <f t="shared" si="100"/>
        <v>0</v>
      </c>
      <c r="F546" s="310"/>
      <c r="H546" s="195">
        <v>57</v>
      </c>
      <c r="I546" s="311">
        <f t="shared" si="101"/>
        <v>0</v>
      </c>
      <c r="J546" s="310"/>
      <c r="X546" s="195">
        <v>57</v>
      </c>
      <c r="Y546" s="311">
        <f t="shared" si="102"/>
        <v>0</v>
      </c>
      <c r="Z546" s="310"/>
      <c r="AB546" s="195">
        <v>57</v>
      </c>
      <c r="AC546" s="311">
        <f t="shared" si="103"/>
        <v>0</v>
      </c>
      <c r="AD546" s="310"/>
    </row>
    <row r="547" spans="4:30" ht="14.1" customHeight="1">
      <c r="D547" s="195">
        <v>58</v>
      </c>
      <c r="E547" s="311">
        <f t="shared" si="100"/>
        <v>0</v>
      </c>
      <c r="F547" s="310"/>
      <c r="H547" s="195">
        <v>58</v>
      </c>
      <c r="I547" s="311">
        <f t="shared" si="101"/>
        <v>0</v>
      </c>
      <c r="J547" s="310"/>
      <c r="X547" s="195">
        <v>58</v>
      </c>
      <c r="Y547" s="311">
        <f t="shared" si="102"/>
        <v>0</v>
      </c>
      <c r="Z547" s="310"/>
      <c r="AB547" s="195">
        <v>58</v>
      </c>
      <c r="AC547" s="311">
        <f t="shared" si="103"/>
        <v>0</v>
      </c>
      <c r="AD547" s="310"/>
    </row>
    <row r="548" spans="4:30" ht="14.1" customHeight="1">
      <c r="D548" s="195">
        <v>59</v>
      </c>
      <c r="E548" s="311">
        <f t="shared" si="100"/>
        <v>0</v>
      </c>
      <c r="F548" s="310"/>
      <c r="H548" s="195">
        <v>59</v>
      </c>
      <c r="I548" s="311">
        <f t="shared" si="101"/>
        <v>0</v>
      </c>
      <c r="J548" s="310"/>
      <c r="X548" s="195">
        <v>59</v>
      </c>
      <c r="Y548" s="311">
        <f t="shared" si="102"/>
        <v>0</v>
      </c>
      <c r="Z548" s="310"/>
      <c r="AB548" s="195">
        <v>59</v>
      </c>
      <c r="AC548" s="311">
        <f t="shared" si="103"/>
        <v>0</v>
      </c>
      <c r="AD548" s="310"/>
    </row>
    <row r="549" spans="4:30" ht="14.1" customHeight="1" thickBot="1">
      <c r="D549" s="196">
        <v>60</v>
      </c>
      <c r="E549" s="313">
        <f t="shared" si="100"/>
        <v>0</v>
      </c>
      <c r="F549" s="310"/>
      <c r="H549" s="196">
        <v>60</v>
      </c>
      <c r="I549" s="313">
        <f t="shared" si="101"/>
        <v>0</v>
      </c>
      <c r="J549" s="310"/>
      <c r="X549" s="196">
        <v>60</v>
      </c>
      <c r="Y549" s="313">
        <f t="shared" si="102"/>
        <v>0</v>
      </c>
      <c r="Z549" s="310"/>
      <c r="AB549" s="196">
        <v>60</v>
      </c>
      <c r="AC549" s="313">
        <f t="shared" si="103"/>
        <v>0</v>
      </c>
      <c r="AD549" s="310"/>
    </row>
    <row r="551" spans="4:30" ht="14.1" customHeight="1" thickBot="1">
      <c r="D551" s="2" t="s">
        <v>89</v>
      </c>
      <c r="H551" s="2" t="s">
        <v>92</v>
      </c>
      <c r="X551" s="2" t="s">
        <v>89</v>
      </c>
      <c r="AB551" s="2" t="s">
        <v>92</v>
      </c>
    </row>
    <row r="552" spans="4:30" ht="14.1" customHeight="1">
      <c r="D552" s="2199"/>
      <c r="E552" s="42" t="s">
        <v>87</v>
      </c>
      <c r="F552" s="213"/>
      <c r="H552" s="2199"/>
      <c r="I552" s="20" t="s">
        <v>87</v>
      </c>
      <c r="J552" s="157"/>
      <c r="X552" s="2199"/>
      <c r="Y552" s="42" t="s">
        <v>87</v>
      </c>
      <c r="Z552" s="213"/>
      <c r="AB552" s="2199"/>
      <c r="AC552" s="20" t="s">
        <v>87</v>
      </c>
      <c r="AD552" s="157"/>
    </row>
    <row r="553" spans="4:30" ht="14.1" customHeight="1">
      <c r="D553" s="2238"/>
      <c r="E553" s="314" t="s">
        <v>95</v>
      </c>
      <c r="F553" s="308"/>
      <c r="H553" s="2238"/>
      <c r="I553" s="194" t="s">
        <v>95</v>
      </c>
      <c r="J553" s="315"/>
      <c r="X553" s="2238"/>
      <c r="Y553" s="314" t="s">
        <v>95</v>
      </c>
      <c r="Z553" s="308"/>
      <c r="AB553" s="2238"/>
      <c r="AC553" s="194" t="s">
        <v>95</v>
      </c>
      <c r="AD553" s="315"/>
    </row>
    <row r="554" spans="4:30" ht="14.1" customHeight="1">
      <c r="D554" s="195">
        <v>1</v>
      </c>
      <c r="E554" s="311">
        <f t="shared" ref="E554:E613" si="104">SUMIF($E$25,D554,$E$21)</f>
        <v>0</v>
      </c>
      <c r="F554" s="310"/>
      <c r="H554" s="195">
        <v>1</v>
      </c>
      <c r="I554" s="309">
        <f t="shared" ref="I554:I613" si="105">SUMIF($H$37,H554,$H$33)</f>
        <v>0</v>
      </c>
      <c r="J554" s="316"/>
      <c r="X554" s="195">
        <v>1</v>
      </c>
      <c r="Y554" s="311">
        <f t="shared" ref="Y554:Y613" si="106">SUMIF($Y$25,X554,$Y$21)</f>
        <v>0</v>
      </c>
      <c r="Z554" s="310"/>
      <c r="AB554" s="195">
        <v>1</v>
      </c>
      <c r="AC554" s="309">
        <f t="shared" ref="AC554:AC613" si="107">SUMIF($AB$37,AB554,$AB$33)</f>
        <v>0</v>
      </c>
      <c r="AD554" s="316"/>
    </row>
    <row r="555" spans="4:30" ht="14.1" customHeight="1">
      <c r="D555" s="195">
        <v>2</v>
      </c>
      <c r="E555" s="311">
        <f t="shared" si="104"/>
        <v>0</v>
      </c>
      <c r="F555" s="310"/>
      <c r="H555" s="195">
        <v>2</v>
      </c>
      <c r="I555" s="309">
        <f t="shared" si="105"/>
        <v>0</v>
      </c>
      <c r="J555" s="316"/>
      <c r="X555" s="195">
        <v>2</v>
      </c>
      <c r="Y555" s="311">
        <f t="shared" si="106"/>
        <v>0</v>
      </c>
      <c r="Z555" s="310"/>
      <c r="AB555" s="195">
        <v>2</v>
      </c>
      <c r="AC555" s="309">
        <f t="shared" si="107"/>
        <v>0</v>
      </c>
      <c r="AD555" s="316"/>
    </row>
    <row r="556" spans="4:30" ht="14.1" customHeight="1">
      <c r="D556" s="195">
        <v>3</v>
      </c>
      <c r="E556" s="311">
        <f t="shared" si="104"/>
        <v>0</v>
      </c>
      <c r="F556" s="310"/>
      <c r="H556" s="195">
        <v>3</v>
      </c>
      <c r="I556" s="309">
        <f t="shared" si="105"/>
        <v>0</v>
      </c>
      <c r="J556" s="316"/>
      <c r="X556" s="195">
        <v>3</v>
      </c>
      <c r="Y556" s="311">
        <f t="shared" si="106"/>
        <v>0</v>
      </c>
      <c r="Z556" s="310"/>
      <c r="AB556" s="195">
        <v>3</v>
      </c>
      <c r="AC556" s="309">
        <f t="shared" si="107"/>
        <v>0</v>
      </c>
      <c r="AD556" s="316"/>
    </row>
    <row r="557" spans="4:30" ht="14.1" customHeight="1">
      <c r="D557" s="195">
        <v>4</v>
      </c>
      <c r="E557" s="311">
        <f t="shared" si="104"/>
        <v>0</v>
      </c>
      <c r="F557" s="310"/>
      <c r="H557" s="195">
        <v>4</v>
      </c>
      <c r="I557" s="309">
        <f t="shared" si="105"/>
        <v>0</v>
      </c>
      <c r="J557" s="316"/>
      <c r="X557" s="195">
        <v>4</v>
      </c>
      <c r="Y557" s="311">
        <f t="shared" si="106"/>
        <v>0</v>
      </c>
      <c r="Z557" s="310"/>
      <c r="AB557" s="195">
        <v>4</v>
      </c>
      <c r="AC557" s="309">
        <f t="shared" si="107"/>
        <v>0</v>
      </c>
      <c r="AD557" s="316"/>
    </row>
    <row r="558" spans="4:30" ht="14.1" customHeight="1">
      <c r="D558" s="195">
        <v>5</v>
      </c>
      <c r="E558" s="311">
        <f t="shared" si="104"/>
        <v>0</v>
      </c>
      <c r="F558" s="310"/>
      <c r="H558" s="195">
        <v>5</v>
      </c>
      <c r="I558" s="309">
        <f t="shared" si="105"/>
        <v>0</v>
      </c>
      <c r="J558" s="316"/>
      <c r="X558" s="195">
        <v>5</v>
      </c>
      <c r="Y558" s="311">
        <f t="shared" si="106"/>
        <v>0</v>
      </c>
      <c r="Z558" s="310"/>
      <c r="AB558" s="195">
        <v>5</v>
      </c>
      <c r="AC558" s="309">
        <f t="shared" si="107"/>
        <v>0</v>
      </c>
      <c r="AD558" s="316"/>
    </row>
    <row r="559" spans="4:30" ht="14.1" customHeight="1">
      <c r="D559" s="195">
        <v>6</v>
      </c>
      <c r="E559" s="311">
        <f t="shared" si="104"/>
        <v>0</v>
      </c>
      <c r="F559" s="310"/>
      <c r="H559" s="195">
        <v>6</v>
      </c>
      <c r="I559" s="309">
        <f t="shared" si="105"/>
        <v>0</v>
      </c>
      <c r="J559" s="316"/>
      <c r="X559" s="195">
        <v>6</v>
      </c>
      <c r="Y559" s="311">
        <f t="shared" si="106"/>
        <v>0</v>
      </c>
      <c r="Z559" s="310"/>
      <c r="AB559" s="195">
        <v>6</v>
      </c>
      <c r="AC559" s="309">
        <f t="shared" si="107"/>
        <v>0</v>
      </c>
      <c r="AD559" s="316"/>
    </row>
    <row r="560" spans="4:30" ht="14.1" customHeight="1">
      <c r="D560" s="195">
        <v>7</v>
      </c>
      <c r="E560" s="311">
        <f t="shared" si="104"/>
        <v>0</v>
      </c>
      <c r="F560" s="310"/>
      <c r="H560" s="195">
        <v>7</v>
      </c>
      <c r="I560" s="309">
        <f t="shared" si="105"/>
        <v>0</v>
      </c>
      <c r="J560" s="316"/>
      <c r="X560" s="195">
        <v>7</v>
      </c>
      <c r="Y560" s="311">
        <f t="shared" si="106"/>
        <v>0</v>
      </c>
      <c r="Z560" s="310"/>
      <c r="AB560" s="195">
        <v>7</v>
      </c>
      <c r="AC560" s="309">
        <f t="shared" si="107"/>
        <v>0</v>
      </c>
      <c r="AD560" s="316"/>
    </row>
    <row r="561" spans="4:30" ht="14.1" customHeight="1">
      <c r="D561" s="195">
        <v>8</v>
      </c>
      <c r="E561" s="311">
        <f t="shared" si="104"/>
        <v>0</v>
      </c>
      <c r="F561" s="310"/>
      <c r="H561" s="195">
        <v>8</v>
      </c>
      <c r="I561" s="309">
        <f t="shared" si="105"/>
        <v>0</v>
      </c>
      <c r="J561" s="316"/>
      <c r="X561" s="195">
        <v>8</v>
      </c>
      <c r="Y561" s="311">
        <f t="shared" si="106"/>
        <v>0</v>
      </c>
      <c r="Z561" s="310"/>
      <c r="AB561" s="195">
        <v>8</v>
      </c>
      <c r="AC561" s="309">
        <f t="shared" si="107"/>
        <v>0</v>
      </c>
      <c r="AD561" s="316"/>
    </row>
    <row r="562" spans="4:30" ht="14.1" customHeight="1">
      <c r="D562" s="195">
        <v>9</v>
      </c>
      <c r="E562" s="311">
        <f t="shared" si="104"/>
        <v>0</v>
      </c>
      <c r="F562" s="310"/>
      <c r="H562" s="195">
        <v>9</v>
      </c>
      <c r="I562" s="309">
        <f t="shared" si="105"/>
        <v>0</v>
      </c>
      <c r="J562" s="316"/>
      <c r="X562" s="195">
        <v>9</v>
      </c>
      <c r="Y562" s="311">
        <f t="shared" si="106"/>
        <v>0</v>
      </c>
      <c r="Z562" s="310"/>
      <c r="AB562" s="195">
        <v>9</v>
      </c>
      <c r="AC562" s="309">
        <f t="shared" si="107"/>
        <v>0</v>
      </c>
      <c r="AD562" s="316"/>
    </row>
    <row r="563" spans="4:30" ht="14.1" customHeight="1">
      <c r="D563" s="195">
        <v>10</v>
      </c>
      <c r="E563" s="311">
        <f t="shared" si="104"/>
        <v>0</v>
      </c>
      <c r="F563" s="310"/>
      <c r="H563" s="195">
        <v>10</v>
      </c>
      <c r="I563" s="309">
        <f t="shared" si="105"/>
        <v>0</v>
      </c>
      <c r="J563" s="316"/>
      <c r="X563" s="195">
        <v>10</v>
      </c>
      <c r="Y563" s="311">
        <f t="shared" si="106"/>
        <v>0</v>
      </c>
      <c r="Z563" s="310"/>
      <c r="AB563" s="195">
        <v>10</v>
      </c>
      <c r="AC563" s="309">
        <f t="shared" si="107"/>
        <v>0</v>
      </c>
      <c r="AD563" s="316"/>
    </row>
    <row r="564" spans="4:30" ht="14.1" customHeight="1">
      <c r="D564" s="195">
        <v>11</v>
      </c>
      <c r="E564" s="311">
        <f t="shared" si="104"/>
        <v>0</v>
      </c>
      <c r="F564" s="310"/>
      <c r="H564" s="195">
        <v>11</v>
      </c>
      <c r="I564" s="309">
        <f t="shared" si="105"/>
        <v>0</v>
      </c>
      <c r="J564" s="316"/>
      <c r="X564" s="195">
        <v>11</v>
      </c>
      <c r="Y564" s="311">
        <f t="shared" si="106"/>
        <v>0</v>
      </c>
      <c r="Z564" s="310"/>
      <c r="AB564" s="195">
        <v>11</v>
      </c>
      <c r="AC564" s="309">
        <f t="shared" si="107"/>
        <v>0</v>
      </c>
      <c r="AD564" s="316"/>
    </row>
    <row r="565" spans="4:30" ht="14.1" customHeight="1">
      <c r="D565" s="195">
        <v>12</v>
      </c>
      <c r="E565" s="311">
        <f t="shared" si="104"/>
        <v>0</v>
      </c>
      <c r="F565" s="310"/>
      <c r="H565" s="195">
        <v>12</v>
      </c>
      <c r="I565" s="309">
        <f t="shared" si="105"/>
        <v>0</v>
      </c>
      <c r="J565" s="316"/>
      <c r="X565" s="195">
        <v>12</v>
      </c>
      <c r="Y565" s="311">
        <f t="shared" si="106"/>
        <v>0</v>
      </c>
      <c r="Z565" s="310"/>
      <c r="AB565" s="195">
        <v>12</v>
      </c>
      <c r="AC565" s="309">
        <f t="shared" si="107"/>
        <v>0</v>
      </c>
      <c r="AD565" s="316"/>
    </row>
    <row r="566" spans="4:30" ht="14.1" customHeight="1">
      <c r="D566" s="195">
        <v>13</v>
      </c>
      <c r="E566" s="311">
        <f t="shared" si="104"/>
        <v>0</v>
      </c>
      <c r="F566" s="310"/>
      <c r="H566" s="195">
        <v>13</v>
      </c>
      <c r="I566" s="309">
        <f t="shared" si="105"/>
        <v>0</v>
      </c>
      <c r="J566" s="316"/>
      <c r="X566" s="195">
        <v>13</v>
      </c>
      <c r="Y566" s="311">
        <f t="shared" si="106"/>
        <v>0</v>
      </c>
      <c r="Z566" s="310"/>
      <c r="AB566" s="195">
        <v>13</v>
      </c>
      <c r="AC566" s="309">
        <f t="shared" si="107"/>
        <v>0</v>
      </c>
      <c r="AD566" s="316"/>
    </row>
    <row r="567" spans="4:30" ht="14.1" customHeight="1">
      <c r="D567" s="195">
        <v>14</v>
      </c>
      <c r="E567" s="311">
        <f t="shared" si="104"/>
        <v>0</v>
      </c>
      <c r="F567" s="310"/>
      <c r="H567" s="195">
        <v>14</v>
      </c>
      <c r="I567" s="309">
        <f t="shared" si="105"/>
        <v>0</v>
      </c>
      <c r="J567" s="316"/>
      <c r="X567" s="195">
        <v>14</v>
      </c>
      <c r="Y567" s="311">
        <f t="shared" si="106"/>
        <v>0</v>
      </c>
      <c r="Z567" s="310"/>
      <c r="AB567" s="195">
        <v>14</v>
      </c>
      <c r="AC567" s="309">
        <f t="shared" si="107"/>
        <v>0</v>
      </c>
      <c r="AD567" s="316"/>
    </row>
    <row r="568" spans="4:30" ht="14.1" customHeight="1">
      <c r="D568" s="195">
        <v>15</v>
      </c>
      <c r="E568" s="311">
        <f t="shared" si="104"/>
        <v>0</v>
      </c>
      <c r="F568" s="310"/>
      <c r="H568" s="195">
        <v>15</v>
      </c>
      <c r="I568" s="309">
        <f t="shared" si="105"/>
        <v>0</v>
      </c>
      <c r="J568" s="316"/>
      <c r="X568" s="195">
        <v>15</v>
      </c>
      <c r="Y568" s="311">
        <f t="shared" si="106"/>
        <v>0</v>
      </c>
      <c r="Z568" s="310"/>
      <c r="AB568" s="195">
        <v>15</v>
      </c>
      <c r="AC568" s="309">
        <f t="shared" si="107"/>
        <v>0</v>
      </c>
      <c r="AD568" s="316"/>
    </row>
    <row r="569" spans="4:30" ht="14.1" customHeight="1">
      <c r="D569" s="195">
        <v>16</v>
      </c>
      <c r="E569" s="311">
        <f t="shared" si="104"/>
        <v>0</v>
      </c>
      <c r="F569" s="310"/>
      <c r="H569" s="195">
        <v>16</v>
      </c>
      <c r="I569" s="309">
        <f t="shared" si="105"/>
        <v>0</v>
      </c>
      <c r="J569" s="316"/>
      <c r="X569" s="195">
        <v>16</v>
      </c>
      <c r="Y569" s="311">
        <f t="shared" si="106"/>
        <v>0</v>
      </c>
      <c r="Z569" s="310"/>
      <c r="AB569" s="195">
        <v>16</v>
      </c>
      <c r="AC569" s="309">
        <f t="shared" si="107"/>
        <v>0</v>
      </c>
      <c r="AD569" s="316"/>
    </row>
    <row r="570" spans="4:30" ht="14.1" customHeight="1">
      <c r="D570" s="195">
        <v>17</v>
      </c>
      <c r="E570" s="311">
        <f t="shared" si="104"/>
        <v>0</v>
      </c>
      <c r="F570" s="310"/>
      <c r="H570" s="195">
        <v>17</v>
      </c>
      <c r="I570" s="309">
        <f t="shared" si="105"/>
        <v>0</v>
      </c>
      <c r="J570" s="316"/>
      <c r="X570" s="195">
        <v>17</v>
      </c>
      <c r="Y570" s="311">
        <f t="shared" si="106"/>
        <v>0</v>
      </c>
      <c r="Z570" s="310"/>
      <c r="AB570" s="195">
        <v>17</v>
      </c>
      <c r="AC570" s="309">
        <f t="shared" si="107"/>
        <v>0</v>
      </c>
      <c r="AD570" s="316"/>
    </row>
    <row r="571" spans="4:30" ht="14.1" customHeight="1">
      <c r="D571" s="195">
        <v>18</v>
      </c>
      <c r="E571" s="311">
        <f t="shared" si="104"/>
        <v>0</v>
      </c>
      <c r="F571" s="310"/>
      <c r="H571" s="195">
        <v>18</v>
      </c>
      <c r="I571" s="309">
        <f t="shared" si="105"/>
        <v>0</v>
      </c>
      <c r="J571" s="316"/>
      <c r="X571" s="195">
        <v>18</v>
      </c>
      <c r="Y571" s="311">
        <f t="shared" si="106"/>
        <v>0</v>
      </c>
      <c r="Z571" s="310"/>
      <c r="AB571" s="195">
        <v>18</v>
      </c>
      <c r="AC571" s="309">
        <f t="shared" si="107"/>
        <v>0</v>
      </c>
      <c r="AD571" s="316"/>
    </row>
    <row r="572" spans="4:30" ht="14.1" customHeight="1">
      <c r="D572" s="195">
        <v>19</v>
      </c>
      <c r="E572" s="311">
        <f t="shared" si="104"/>
        <v>0</v>
      </c>
      <c r="F572" s="310"/>
      <c r="H572" s="195">
        <v>19</v>
      </c>
      <c r="I572" s="309">
        <f t="shared" si="105"/>
        <v>0</v>
      </c>
      <c r="J572" s="316"/>
      <c r="X572" s="195">
        <v>19</v>
      </c>
      <c r="Y572" s="311">
        <f t="shared" si="106"/>
        <v>0</v>
      </c>
      <c r="Z572" s="310"/>
      <c r="AB572" s="195">
        <v>19</v>
      </c>
      <c r="AC572" s="309">
        <f t="shared" si="107"/>
        <v>0</v>
      </c>
      <c r="AD572" s="316"/>
    </row>
    <row r="573" spans="4:30" ht="14.1" customHeight="1">
      <c r="D573" s="195">
        <v>20</v>
      </c>
      <c r="E573" s="311">
        <f t="shared" si="104"/>
        <v>0</v>
      </c>
      <c r="F573" s="310"/>
      <c r="H573" s="195">
        <v>20</v>
      </c>
      <c r="I573" s="309">
        <f t="shared" si="105"/>
        <v>0</v>
      </c>
      <c r="J573" s="316"/>
      <c r="X573" s="195">
        <v>20</v>
      </c>
      <c r="Y573" s="311">
        <f t="shared" si="106"/>
        <v>0</v>
      </c>
      <c r="Z573" s="310"/>
      <c r="AB573" s="195">
        <v>20</v>
      </c>
      <c r="AC573" s="309">
        <f t="shared" si="107"/>
        <v>0</v>
      </c>
      <c r="AD573" s="316"/>
    </row>
    <row r="574" spans="4:30" ht="14.1" customHeight="1">
      <c r="D574" s="195">
        <v>21</v>
      </c>
      <c r="E574" s="311">
        <f t="shared" si="104"/>
        <v>0</v>
      </c>
      <c r="F574" s="310"/>
      <c r="H574" s="195">
        <v>21</v>
      </c>
      <c r="I574" s="309">
        <f t="shared" si="105"/>
        <v>0</v>
      </c>
      <c r="J574" s="316"/>
      <c r="X574" s="195">
        <v>21</v>
      </c>
      <c r="Y574" s="311">
        <f t="shared" si="106"/>
        <v>0</v>
      </c>
      <c r="Z574" s="310"/>
      <c r="AB574" s="195">
        <v>21</v>
      </c>
      <c r="AC574" s="309">
        <f t="shared" si="107"/>
        <v>0</v>
      </c>
      <c r="AD574" s="316"/>
    </row>
    <row r="575" spans="4:30" ht="14.1" customHeight="1">
      <c r="D575" s="195">
        <v>22</v>
      </c>
      <c r="E575" s="311">
        <f t="shared" si="104"/>
        <v>0</v>
      </c>
      <c r="F575" s="310"/>
      <c r="H575" s="195">
        <v>22</v>
      </c>
      <c r="I575" s="309">
        <f t="shared" si="105"/>
        <v>0</v>
      </c>
      <c r="J575" s="316"/>
      <c r="X575" s="195">
        <v>22</v>
      </c>
      <c r="Y575" s="311">
        <f t="shared" si="106"/>
        <v>0</v>
      </c>
      <c r="Z575" s="310"/>
      <c r="AB575" s="195">
        <v>22</v>
      </c>
      <c r="AC575" s="309">
        <f t="shared" si="107"/>
        <v>0</v>
      </c>
      <c r="AD575" s="316"/>
    </row>
    <row r="576" spans="4:30" ht="14.1" customHeight="1">
      <c r="D576" s="195">
        <v>23</v>
      </c>
      <c r="E576" s="311">
        <f t="shared" si="104"/>
        <v>0</v>
      </c>
      <c r="F576" s="310"/>
      <c r="H576" s="195">
        <v>23</v>
      </c>
      <c r="I576" s="309">
        <f t="shared" si="105"/>
        <v>0</v>
      </c>
      <c r="J576" s="316"/>
      <c r="X576" s="195">
        <v>23</v>
      </c>
      <c r="Y576" s="311">
        <f t="shared" si="106"/>
        <v>0</v>
      </c>
      <c r="Z576" s="310"/>
      <c r="AB576" s="195">
        <v>23</v>
      </c>
      <c r="AC576" s="309">
        <f t="shared" si="107"/>
        <v>0</v>
      </c>
      <c r="AD576" s="316"/>
    </row>
    <row r="577" spans="4:30" ht="14.1" customHeight="1">
      <c r="D577" s="195">
        <v>24</v>
      </c>
      <c r="E577" s="311">
        <f t="shared" si="104"/>
        <v>0</v>
      </c>
      <c r="F577" s="310"/>
      <c r="H577" s="195">
        <v>24</v>
      </c>
      <c r="I577" s="309">
        <f t="shared" si="105"/>
        <v>0</v>
      </c>
      <c r="J577" s="316"/>
      <c r="X577" s="195">
        <v>24</v>
      </c>
      <c r="Y577" s="311">
        <f t="shared" si="106"/>
        <v>0</v>
      </c>
      <c r="Z577" s="310"/>
      <c r="AB577" s="195">
        <v>24</v>
      </c>
      <c r="AC577" s="309">
        <f t="shared" si="107"/>
        <v>0</v>
      </c>
      <c r="AD577" s="316"/>
    </row>
    <row r="578" spans="4:30" ht="14.1" customHeight="1">
      <c r="D578" s="195">
        <v>25</v>
      </c>
      <c r="E578" s="311">
        <f t="shared" si="104"/>
        <v>2</v>
      </c>
      <c r="F578" s="310"/>
      <c r="H578" s="195">
        <v>25</v>
      </c>
      <c r="I578" s="309">
        <f t="shared" si="105"/>
        <v>0</v>
      </c>
      <c r="J578" s="316"/>
      <c r="X578" s="195">
        <v>25</v>
      </c>
      <c r="Y578" s="311">
        <f t="shared" si="106"/>
        <v>0</v>
      </c>
      <c r="Z578" s="310"/>
      <c r="AB578" s="195">
        <v>25</v>
      </c>
      <c r="AC578" s="309">
        <f t="shared" si="107"/>
        <v>0</v>
      </c>
      <c r="AD578" s="316"/>
    </row>
    <row r="579" spans="4:30" ht="14.1" customHeight="1">
      <c r="D579" s="195">
        <v>26</v>
      </c>
      <c r="E579" s="311">
        <f t="shared" si="104"/>
        <v>0</v>
      </c>
      <c r="F579" s="310"/>
      <c r="H579" s="195">
        <v>26</v>
      </c>
      <c r="I579" s="309">
        <f t="shared" si="105"/>
        <v>0</v>
      </c>
      <c r="J579" s="316"/>
      <c r="X579" s="195">
        <v>26</v>
      </c>
      <c r="Y579" s="311">
        <f t="shared" si="106"/>
        <v>0</v>
      </c>
      <c r="Z579" s="310"/>
      <c r="AB579" s="195">
        <v>26</v>
      </c>
      <c r="AC579" s="309">
        <f t="shared" si="107"/>
        <v>0</v>
      </c>
      <c r="AD579" s="316"/>
    </row>
    <row r="580" spans="4:30" ht="14.1" customHeight="1">
      <c r="D580" s="195">
        <v>27</v>
      </c>
      <c r="E580" s="311">
        <f t="shared" si="104"/>
        <v>0</v>
      </c>
      <c r="F580" s="310"/>
      <c r="H580" s="195">
        <v>27</v>
      </c>
      <c r="I580" s="309">
        <f t="shared" si="105"/>
        <v>0</v>
      </c>
      <c r="J580" s="316"/>
      <c r="X580" s="195">
        <v>27</v>
      </c>
      <c r="Y580" s="311">
        <f t="shared" si="106"/>
        <v>0</v>
      </c>
      <c r="Z580" s="310"/>
      <c r="AB580" s="195">
        <v>27</v>
      </c>
      <c r="AC580" s="309">
        <f t="shared" si="107"/>
        <v>0</v>
      </c>
      <c r="AD580" s="316"/>
    </row>
    <row r="581" spans="4:30" ht="14.1" customHeight="1">
      <c r="D581" s="195">
        <v>28</v>
      </c>
      <c r="E581" s="311">
        <f t="shared" si="104"/>
        <v>0</v>
      </c>
      <c r="F581" s="310"/>
      <c r="H581" s="195">
        <v>28</v>
      </c>
      <c r="I581" s="309">
        <f t="shared" si="105"/>
        <v>0</v>
      </c>
      <c r="J581" s="316"/>
      <c r="X581" s="195">
        <v>28</v>
      </c>
      <c r="Y581" s="311">
        <f t="shared" si="106"/>
        <v>0</v>
      </c>
      <c r="Z581" s="310"/>
      <c r="AB581" s="195">
        <v>28</v>
      </c>
      <c r="AC581" s="309">
        <f t="shared" si="107"/>
        <v>0</v>
      </c>
      <c r="AD581" s="316"/>
    </row>
    <row r="582" spans="4:30" ht="14.1" customHeight="1">
      <c r="D582" s="195">
        <v>29</v>
      </c>
      <c r="E582" s="311">
        <f t="shared" si="104"/>
        <v>0</v>
      </c>
      <c r="F582" s="310"/>
      <c r="H582" s="195">
        <v>29</v>
      </c>
      <c r="I582" s="309">
        <f t="shared" si="105"/>
        <v>0</v>
      </c>
      <c r="J582" s="316"/>
      <c r="X582" s="195">
        <v>29</v>
      </c>
      <c r="Y582" s="311">
        <f t="shared" si="106"/>
        <v>0</v>
      </c>
      <c r="Z582" s="310"/>
      <c r="AB582" s="195">
        <v>29</v>
      </c>
      <c r="AC582" s="309">
        <f t="shared" si="107"/>
        <v>0</v>
      </c>
      <c r="AD582" s="316"/>
    </row>
    <row r="583" spans="4:30" ht="14.1" customHeight="1">
      <c r="D583" s="195">
        <v>30</v>
      </c>
      <c r="E583" s="311">
        <f t="shared" si="104"/>
        <v>0</v>
      </c>
      <c r="F583" s="310"/>
      <c r="H583" s="195">
        <v>30</v>
      </c>
      <c r="I583" s="309">
        <f t="shared" si="105"/>
        <v>0</v>
      </c>
      <c r="J583" s="316"/>
      <c r="X583" s="195">
        <v>30</v>
      </c>
      <c r="Y583" s="311">
        <f t="shared" si="106"/>
        <v>0</v>
      </c>
      <c r="Z583" s="310"/>
      <c r="AB583" s="195">
        <v>30</v>
      </c>
      <c r="AC583" s="309">
        <f t="shared" si="107"/>
        <v>0</v>
      </c>
      <c r="AD583" s="316"/>
    </row>
    <row r="584" spans="4:30" ht="14.1" customHeight="1">
      <c r="D584" s="195">
        <v>31</v>
      </c>
      <c r="E584" s="311">
        <f t="shared" si="104"/>
        <v>0</v>
      </c>
      <c r="F584" s="310"/>
      <c r="H584" s="195">
        <v>31</v>
      </c>
      <c r="I584" s="309">
        <f t="shared" si="105"/>
        <v>0</v>
      </c>
      <c r="J584" s="316"/>
      <c r="X584" s="195">
        <v>31</v>
      </c>
      <c r="Y584" s="311">
        <f t="shared" si="106"/>
        <v>0</v>
      </c>
      <c r="Z584" s="310"/>
      <c r="AB584" s="195">
        <v>31</v>
      </c>
      <c r="AC584" s="309">
        <f t="shared" si="107"/>
        <v>0</v>
      </c>
      <c r="AD584" s="316"/>
    </row>
    <row r="585" spans="4:30" ht="14.1" customHeight="1">
      <c r="D585" s="195">
        <v>32</v>
      </c>
      <c r="E585" s="311">
        <f t="shared" si="104"/>
        <v>0</v>
      </c>
      <c r="F585" s="310"/>
      <c r="H585" s="195">
        <v>32</v>
      </c>
      <c r="I585" s="309">
        <f t="shared" si="105"/>
        <v>0</v>
      </c>
      <c r="J585" s="316"/>
      <c r="X585" s="195">
        <v>32</v>
      </c>
      <c r="Y585" s="311">
        <f t="shared" si="106"/>
        <v>0</v>
      </c>
      <c r="Z585" s="310"/>
      <c r="AB585" s="195">
        <v>32</v>
      </c>
      <c r="AC585" s="309">
        <f t="shared" si="107"/>
        <v>0</v>
      </c>
      <c r="AD585" s="316"/>
    </row>
    <row r="586" spans="4:30" ht="14.1" customHeight="1">
      <c r="D586" s="195">
        <v>33</v>
      </c>
      <c r="E586" s="311">
        <f t="shared" si="104"/>
        <v>0</v>
      </c>
      <c r="F586" s="310"/>
      <c r="H586" s="195">
        <v>33</v>
      </c>
      <c r="I586" s="309">
        <f t="shared" si="105"/>
        <v>0</v>
      </c>
      <c r="J586" s="316"/>
      <c r="X586" s="195">
        <v>33</v>
      </c>
      <c r="Y586" s="311">
        <f t="shared" si="106"/>
        <v>0</v>
      </c>
      <c r="Z586" s="310"/>
      <c r="AB586" s="195">
        <v>33</v>
      </c>
      <c r="AC586" s="309">
        <f t="shared" si="107"/>
        <v>0</v>
      </c>
      <c r="AD586" s="316"/>
    </row>
    <row r="587" spans="4:30" ht="14.1" customHeight="1">
      <c r="D587" s="195">
        <v>34</v>
      </c>
      <c r="E587" s="311">
        <f t="shared" si="104"/>
        <v>0</v>
      </c>
      <c r="F587" s="310"/>
      <c r="H587" s="195">
        <v>34</v>
      </c>
      <c r="I587" s="309">
        <f t="shared" si="105"/>
        <v>0</v>
      </c>
      <c r="J587" s="316"/>
      <c r="X587" s="195">
        <v>34</v>
      </c>
      <c r="Y587" s="311">
        <f t="shared" si="106"/>
        <v>0</v>
      </c>
      <c r="Z587" s="310"/>
      <c r="AB587" s="195">
        <v>34</v>
      </c>
      <c r="AC587" s="309">
        <f t="shared" si="107"/>
        <v>0</v>
      </c>
      <c r="AD587" s="316"/>
    </row>
    <row r="588" spans="4:30" ht="14.1" customHeight="1">
      <c r="D588" s="195">
        <v>35</v>
      </c>
      <c r="E588" s="311">
        <f t="shared" si="104"/>
        <v>0</v>
      </c>
      <c r="F588" s="310"/>
      <c r="H588" s="195">
        <v>35</v>
      </c>
      <c r="I588" s="309">
        <f t="shared" si="105"/>
        <v>0</v>
      </c>
      <c r="J588" s="316"/>
      <c r="X588" s="195">
        <v>35</v>
      </c>
      <c r="Y588" s="311">
        <f t="shared" si="106"/>
        <v>0</v>
      </c>
      <c r="Z588" s="310"/>
      <c r="AB588" s="195">
        <v>35</v>
      </c>
      <c r="AC588" s="309">
        <f t="shared" si="107"/>
        <v>0</v>
      </c>
      <c r="AD588" s="316"/>
    </row>
    <row r="589" spans="4:30" ht="14.1" customHeight="1">
      <c r="D589" s="195">
        <v>36</v>
      </c>
      <c r="E589" s="311">
        <f t="shared" si="104"/>
        <v>0</v>
      </c>
      <c r="F589" s="310"/>
      <c r="H589" s="195">
        <v>36</v>
      </c>
      <c r="I589" s="309">
        <f t="shared" si="105"/>
        <v>0</v>
      </c>
      <c r="J589" s="316"/>
      <c r="X589" s="195">
        <v>36</v>
      </c>
      <c r="Y589" s="311">
        <f t="shared" si="106"/>
        <v>0</v>
      </c>
      <c r="Z589" s="310"/>
      <c r="AB589" s="195">
        <v>36</v>
      </c>
      <c r="AC589" s="309">
        <f t="shared" si="107"/>
        <v>0</v>
      </c>
      <c r="AD589" s="316"/>
    </row>
    <row r="590" spans="4:30" ht="14.1" customHeight="1">
      <c r="D590" s="195">
        <v>37</v>
      </c>
      <c r="E590" s="311">
        <f t="shared" si="104"/>
        <v>0</v>
      </c>
      <c r="F590" s="310"/>
      <c r="H590" s="195">
        <v>37</v>
      </c>
      <c r="I590" s="309">
        <f t="shared" si="105"/>
        <v>0</v>
      </c>
      <c r="J590" s="316"/>
      <c r="X590" s="195">
        <v>37</v>
      </c>
      <c r="Y590" s="311">
        <f t="shared" si="106"/>
        <v>0</v>
      </c>
      <c r="Z590" s="310"/>
      <c r="AB590" s="195">
        <v>37</v>
      </c>
      <c r="AC590" s="309">
        <f t="shared" si="107"/>
        <v>0</v>
      </c>
      <c r="AD590" s="316"/>
    </row>
    <row r="591" spans="4:30" ht="14.1" customHeight="1">
      <c r="D591" s="195">
        <v>38</v>
      </c>
      <c r="E591" s="311">
        <f t="shared" si="104"/>
        <v>0</v>
      </c>
      <c r="F591" s="310"/>
      <c r="H591" s="195">
        <v>38</v>
      </c>
      <c r="I591" s="309">
        <f t="shared" si="105"/>
        <v>0</v>
      </c>
      <c r="J591" s="316"/>
      <c r="X591" s="195">
        <v>38</v>
      </c>
      <c r="Y591" s="311">
        <f t="shared" si="106"/>
        <v>0</v>
      </c>
      <c r="Z591" s="310"/>
      <c r="AB591" s="195">
        <v>38</v>
      </c>
      <c r="AC591" s="309">
        <f t="shared" si="107"/>
        <v>0</v>
      </c>
      <c r="AD591" s="316"/>
    </row>
    <row r="592" spans="4:30" ht="14.1" customHeight="1">
      <c r="D592" s="195">
        <v>39</v>
      </c>
      <c r="E592" s="311">
        <f t="shared" si="104"/>
        <v>0</v>
      </c>
      <c r="F592" s="310"/>
      <c r="H592" s="195">
        <v>39</v>
      </c>
      <c r="I592" s="309">
        <f t="shared" si="105"/>
        <v>0</v>
      </c>
      <c r="J592" s="316"/>
      <c r="X592" s="195">
        <v>39</v>
      </c>
      <c r="Y592" s="311">
        <f t="shared" si="106"/>
        <v>0</v>
      </c>
      <c r="Z592" s="310"/>
      <c r="AB592" s="195">
        <v>39</v>
      </c>
      <c r="AC592" s="309">
        <f t="shared" si="107"/>
        <v>0</v>
      </c>
      <c r="AD592" s="316"/>
    </row>
    <row r="593" spans="4:30" ht="14.1" customHeight="1">
      <c r="D593" s="195">
        <v>40</v>
      </c>
      <c r="E593" s="311">
        <f t="shared" si="104"/>
        <v>0</v>
      </c>
      <c r="F593" s="310"/>
      <c r="H593" s="195">
        <v>40</v>
      </c>
      <c r="I593" s="309">
        <f t="shared" si="105"/>
        <v>0</v>
      </c>
      <c r="J593" s="316"/>
      <c r="X593" s="195">
        <v>40</v>
      </c>
      <c r="Y593" s="311">
        <f t="shared" si="106"/>
        <v>0</v>
      </c>
      <c r="Z593" s="310"/>
      <c r="AB593" s="195">
        <v>40</v>
      </c>
      <c r="AC593" s="309">
        <f t="shared" si="107"/>
        <v>0</v>
      </c>
      <c r="AD593" s="316"/>
    </row>
    <row r="594" spans="4:30" ht="14.1" customHeight="1">
      <c r="D594" s="195">
        <v>41</v>
      </c>
      <c r="E594" s="311">
        <f t="shared" si="104"/>
        <v>0</v>
      </c>
      <c r="F594" s="310"/>
      <c r="H594" s="195">
        <v>41</v>
      </c>
      <c r="I594" s="309">
        <f t="shared" si="105"/>
        <v>0</v>
      </c>
      <c r="J594" s="316"/>
      <c r="X594" s="195">
        <v>41</v>
      </c>
      <c r="Y594" s="311">
        <f t="shared" si="106"/>
        <v>0</v>
      </c>
      <c r="Z594" s="310"/>
      <c r="AB594" s="195">
        <v>41</v>
      </c>
      <c r="AC594" s="309">
        <f t="shared" si="107"/>
        <v>0</v>
      </c>
      <c r="AD594" s="316"/>
    </row>
    <row r="595" spans="4:30" ht="14.1" customHeight="1">
      <c r="D595" s="195">
        <v>42</v>
      </c>
      <c r="E595" s="311">
        <f t="shared" si="104"/>
        <v>0</v>
      </c>
      <c r="F595" s="310"/>
      <c r="H595" s="195">
        <v>42</v>
      </c>
      <c r="I595" s="309">
        <f t="shared" si="105"/>
        <v>0</v>
      </c>
      <c r="J595" s="316"/>
      <c r="X595" s="195">
        <v>42</v>
      </c>
      <c r="Y595" s="311">
        <f t="shared" si="106"/>
        <v>0</v>
      </c>
      <c r="Z595" s="310"/>
      <c r="AB595" s="195">
        <v>42</v>
      </c>
      <c r="AC595" s="309">
        <f t="shared" si="107"/>
        <v>0</v>
      </c>
      <c r="AD595" s="316"/>
    </row>
    <row r="596" spans="4:30" ht="14.1" customHeight="1">
      <c r="D596" s="195">
        <v>43</v>
      </c>
      <c r="E596" s="311">
        <f t="shared" si="104"/>
        <v>0</v>
      </c>
      <c r="F596" s="310"/>
      <c r="H596" s="195">
        <v>43</v>
      </c>
      <c r="I596" s="309">
        <f t="shared" si="105"/>
        <v>0</v>
      </c>
      <c r="J596" s="316"/>
      <c r="X596" s="195">
        <v>43</v>
      </c>
      <c r="Y596" s="311">
        <f t="shared" si="106"/>
        <v>0</v>
      </c>
      <c r="Z596" s="310"/>
      <c r="AB596" s="195">
        <v>43</v>
      </c>
      <c r="AC596" s="309">
        <f t="shared" si="107"/>
        <v>0</v>
      </c>
      <c r="AD596" s="316"/>
    </row>
    <row r="597" spans="4:30" ht="14.1" customHeight="1">
      <c r="D597" s="195">
        <v>44</v>
      </c>
      <c r="E597" s="311">
        <f t="shared" si="104"/>
        <v>0</v>
      </c>
      <c r="F597" s="310"/>
      <c r="H597" s="195">
        <v>44</v>
      </c>
      <c r="I597" s="309">
        <f t="shared" si="105"/>
        <v>0</v>
      </c>
      <c r="J597" s="316"/>
      <c r="X597" s="195">
        <v>44</v>
      </c>
      <c r="Y597" s="311">
        <f t="shared" si="106"/>
        <v>0</v>
      </c>
      <c r="Z597" s="310"/>
      <c r="AB597" s="195">
        <v>44</v>
      </c>
      <c r="AC597" s="309">
        <f t="shared" si="107"/>
        <v>0</v>
      </c>
      <c r="AD597" s="316"/>
    </row>
    <row r="598" spans="4:30" ht="14.1" customHeight="1">
      <c r="D598" s="195">
        <v>45</v>
      </c>
      <c r="E598" s="311">
        <f t="shared" si="104"/>
        <v>0</v>
      </c>
      <c r="F598" s="310"/>
      <c r="H598" s="195">
        <v>45</v>
      </c>
      <c r="I598" s="309">
        <f t="shared" si="105"/>
        <v>0</v>
      </c>
      <c r="J598" s="316"/>
      <c r="X598" s="195">
        <v>45</v>
      </c>
      <c r="Y598" s="311">
        <f t="shared" si="106"/>
        <v>0</v>
      </c>
      <c r="Z598" s="310"/>
      <c r="AB598" s="195">
        <v>45</v>
      </c>
      <c r="AC598" s="309">
        <f t="shared" si="107"/>
        <v>0</v>
      </c>
      <c r="AD598" s="316"/>
    </row>
    <row r="599" spans="4:30" ht="14.1" customHeight="1">
      <c r="D599" s="195">
        <v>46</v>
      </c>
      <c r="E599" s="311">
        <f t="shared" si="104"/>
        <v>0</v>
      </c>
      <c r="F599" s="310"/>
      <c r="H599" s="195">
        <v>46</v>
      </c>
      <c r="I599" s="309">
        <f t="shared" si="105"/>
        <v>0</v>
      </c>
      <c r="J599" s="316"/>
      <c r="X599" s="195">
        <v>46</v>
      </c>
      <c r="Y599" s="311">
        <f t="shared" si="106"/>
        <v>0</v>
      </c>
      <c r="Z599" s="310"/>
      <c r="AB599" s="195">
        <v>46</v>
      </c>
      <c r="AC599" s="309">
        <f t="shared" si="107"/>
        <v>0</v>
      </c>
      <c r="AD599" s="316"/>
    </row>
    <row r="600" spans="4:30" ht="14.1" customHeight="1">
      <c r="D600" s="195">
        <v>47</v>
      </c>
      <c r="E600" s="311">
        <f t="shared" si="104"/>
        <v>0</v>
      </c>
      <c r="F600" s="310"/>
      <c r="H600" s="195">
        <v>47</v>
      </c>
      <c r="I600" s="309">
        <f t="shared" si="105"/>
        <v>0</v>
      </c>
      <c r="J600" s="316"/>
      <c r="X600" s="195">
        <v>47</v>
      </c>
      <c r="Y600" s="311">
        <f t="shared" si="106"/>
        <v>0</v>
      </c>
      <c r="Z600" s="310"/>
      <c r="AB600" s="195">
        <v>47</v>
      </c>
      <c r="AC600" s="309">
        <f t="shared" si="107"/>
        <v>0</v>
      </c>
      <c r="AD600" s="316"/>
    </row>
    <row r="601" spans="4:30" ht="14.1" customHeight="1">
      <c r="D601" s="195">
        <v>48</v>
      </c>
      <c r="E601" s="311">
        <f t="shared" si="104"/>
        <v>0</v>
      </c>
      <c r="F601" s="310"/>
      <c r="H601" s="195">
        <v>48</v>
      </c>
      <c r="I601" s="309">
        <f t="shared" si="105"/>
        <v>0</v>
      </c>
      <c r="J601" s="316"/>
      <c r="X601" s="195">
        <v>48</v>
      </c>
      <c r="Y601" s="311">
        <f t="shared" si="106"/>
        <v>0</v>
      </c>
      <c r="Z601" s="310"/>
      <c r="AB601" s="195">
        <v>48</v>
      </c>
      <c r="AC601" s="309">
        <f t="shared" si="107"/>
        <v>0</v>
      </c>
      <c r="AD601" s="316"/>
    </row>
    <row r="602" spans="4:30" ht="14.1" customHeight="1">
      <c r="D602" s="195">
        <v>49</v>
      </c>
      <c r="E602" s="311">
        <f t="shared" si="104"/>
        <v>0</v>
      </c>
      <c r="F602" s="310"/>
      <c r="H602" s="195">
        <v>49</v>
      </c>
      <c r="I602" s="309">
        <f t="shared" si="105"/>
        <v>0</v>
      </c>
      <c r="J602" s="316"/>
      <c r="X602" s="195">
        <v>49</v>
      </c>
      <c r="Y602" s="311">
        <f t="shared" si="106"/>
        <v>0</v>
      </c>
      <c r="Z602" s="310"/>
      <c r="AB602" s="195">
        <v>49</v>
      </c>
      <c r="AC602" s="309">
        <f t="shared" si="107"/>
        <v>0</v>
      </c>
      <c r="AD602" s="316"/>
    </row>
    <row r="603" spans="4:30" ht="14.1" customHeight="1">
      <c r="D603" s="195">
        <v>50</v>
      </c>
      <c r="E603" s="311">
        <f t="shared" si="104"/>
        <v>0</v>
      </c>
      <c r="F603" s="310"/>
      <c r="H603" s="195">
        <v>50</v>
      </c>
      <c r="I603" s="309">
        <f t="shared" si="105"/>
        <v>0</v>
      </c>
      <c r="J603" s="316"/>
      <c r="X603" s="195">
        <v>50</v>
      </c>
      <c r="Y603" s="311">
        <f t="shared" si="106"/>
        <v>0</v>
      </c>
      <c r="Z603" s="310"/>
      <c r="AB603" s="195">
        <v>50</v>
      </c>
      <c r="AC603" s="309">
        <f t="shared" si="107"/>
        <v>0</v>
      </c>
      <c r="AD603" s="316"/>
    </row>
    <row r="604" spans="4:30" ht="14.1" customHeight="1">
      <c r="D604" s="195">
        <v>51</v>
      </c>
      <c r="E604" s="311">
        <f t="shared" si="104"/>
        <v>0</v>
      </c>
      <c r="F604" s="310"/>
      <c r="H604" s="195">
        <v>51</v>
      </c>
      <c r="I604" s="309">
        <f t="shared" si="105"/>
        <v>0</v>
      </c>
      <c r="J604" s="316"/>
      <c r="X604" s="195">
        <v>51</v>
      </c>
      <c r="Y604" s="311">
        <f t="shared" si="106"/>
        <v>0</v>
      </c>
      <c r="Z604" s="310"/>
      <c r="AB604" s="195">
        <v>51</v>
      </c>
      <c r="AC604" s="309">
        <f t="shared" si="107"/>
        <v>0</v>
      </c>
      <c r="AD604" s="316"/>
    </row>
    <row r="605" spans="4:30" ht="14.1" customHeight="1">
      <c r="D605" s="195">
        <v>52</v>
      </c>
      <c r="E605" s="311">
        <f t="shared" si="104"/>
        <v>0</v>
      </c>
      <c r="F605" s="310"/>
      <c r="H605" s="195">
        <v>52</v>
      </c>
      <c r="I605" s="309">
        <f t="shared" si="105"/>
        <v>0</v>
      </c>
      <c r="J605" s="316"/>
      <c r="X605" s="195">
        <v>52</v>
      </c>
      <c r="Y605" s="311">
        <f t="shared" si="106"/>
        <v>0</v>
      </c>
      <c r="Z605" s="310"/>
      <c r="AB605" s="195">
        <v>52</v>
      </c>
      <c r="AC605" s="309">
        <f t="shared" si="107"/>
        <v>0</v>
      </c>
      <c r="AD605" s="316"/>
    </row>
    <row r="606" spans="4:30" ht="14.1" customHeight="1">
      <c r="D606" s="195">
        <v>53</v>
      </c>
      <c r="E606" s="311">
        <f t="shared" si="104"/>
        <v>0</v>
      </c>
      <c r="F606" s="310"/>
      <c r="H606" s="195">
        <v>53</v>
      </c>
      <c r="I606" s="309">
        <f t="shared" si="105"/>
        <v>0</v>
      </c>
      <c r="J606" s="316"/>
      <c r="X606" s="195">
        <v>53</v>
      </c>
      <c r="Y606" s="311">
        <f t="shared" si="106"/>
        <v>0</v>
      </c>
      <c r="Z606" s="310"/>
      <c r="AB606" s="195">
        <v>53</v>
      </c>
      <c r="AC606" s="309">
        <f t="shared" si="107"/>
        <v>0</v>
      </c>
      <c r="AD606" s="316"/>
    </row>
    <row r="607" spans="4:30" ht="14.1" customHeight="1">
      <c r="D607" s="195">
        <v>54</v>
      </c>
      <c r="E607" s="311">
        <f t="shared" si="104"/>
        <v>0</v>
      </c>
      <c r="F607" s="310"/>
      <c r="H607" s="195">
        <v>54</v>
      </c>
      <c r="I607" s="309">
        <f t="shared" si="105"/>
        <v>0</v>
      </c>
      <c r="J607" s="316"/>
      <c r="X607" s="195">
        <v>54</v>
      </c>
      <c r="Y607" s="311">
        <f t="shared" si="106"/>
        <v>0</v>
      </c>
      <c r="Z607" s="310"/>
      <c r="AB607" s="195">
        <v>54</v>
      </c>
      <c r="AC607" s="309">
        <f t="shared" si="107"/>
        <v>0</v>
      </c>
      <c r="AD607" s="316"/>
    </row>
    <row r="608" spans="4:30" ht="14.1" customHeight="1">
      <c r="D608" s="195">
        <v>55</v>
      </c>
      <c r="E608" s="311">
        <f t="shared" si="104"/>
        <v>0</v>
      </c>
      <c r="F608" s="310"/>
      <c r="H608" s="195">
        <v>55</v>
      </c>
      <c r="I608" s="309">
        <f t="shared" si="105"/>
        <v>0</v>
      </c>
      <c r="J608" s="316"/>
      <c r="X608" s="195">
        <v>55</v>
      </c>
      <c r="Y608" s="311">
        <f t="shared" si="106"/>
        <v>0</v>
      </c>
      <c r="Z608" s="310"/>
      <c r="AB608" s="195">
        <v>55</v>
      </c>
      <c r="AC608" s="309">
        <f t="shared" si="107"/>
        <v>0</v>
      </c>
      <c r="AD608" s="316"/>
    </row>
    <row r="609" spans="4:30" ht="14.1" customHeight="1">
      <c r="D609" s="195">
        <v>56</v>
      </c>
      <c r="E609" s="311">
        <f t="shared" si="104"/>
        <v>0</v>
      </c>
      <c r="F609" s="310"/>
      <c r="H609" s="195">
        <v>56</v>
      </c>
      <c r="I609" s="309">
        <f t="shared" si="105"/>
        <v>0</v>
      </c>
      <c r="J609" s="316"/>
      <c r="X609" s="195">
        <v>56</v>
      </c>
      <c r="Y609" s="311">
        <f t="shared" si="106"/>
        <v>0</v>
      </c>
      <c r="Z609" s="310"/>
      <c r="AB609" s="195">
        <v>56</v>
      </c>
      <c r="AC609" s="309">
        <f t="shared" si="107"/>
        <v>0</v>
      </c>
      <c r="AD609" s="316"/>
    </row>
    <row r="610" spans="4:30" ht="14.1" customHeight="1">
      <c r="D610" s="195">
        <v>57</v>
      </c>
      <c r="E610" s="311">
        <f t="shared" si="104"/>
        <v>0</v>
      </c>
      <c r="F610" s="310"/>
      <c r="H610" s="195">
        <v>57</v>
      </c>
      <c r="I610" s="309">
        <f t="shared" si="105"/>
        <v>0</v>
      </c>
      <c r="J610" s="316"/>
      <c r="X610" s="195">
        <v>57</v>
      </c>
      <c r="Y610" s="311">
        <f t="shared" si="106"/>
        <v>0</v>
      </c>
      <c r="Z610" s="310"/>
      <c r="AB610" s="195">
        <v>57</v>
      </c>
      <c r="AC610" s="309">
        <f t="shared" si="107"/>
        <v>0</v>
      </c>
      <c r="AD610" s="316"/>
    </row>
    <row r="611" spans="4:30" ht="14.1" customHeight="1">
      <c r="D611" s="195">
        <v>58</v>
      </c>
      <c r="E611" s="311">
        <f t="shared" si="104"/>
        <v>0</v>
      </c>
      <c r="F611" s="310"/>
      <c r="H611" s="195">
        <v>58</v>
      </c>
      <c r="I611" s="309">
        <f t="shared" si="105"/>
        <v>0</v>
      </c>
      <c r="J611" s="316"/>
      <c r="X611" s="195">
        <v>58</v>
      </c>
      <c r="Y611" s="311">
        <f t="shared" si="106"/>
        <v>0</v>
      </c>
      <c r="Z611" s="310"/>
      <c r="AB611" s="195">
        <v>58</v>
      </c>
      <c r="AC611" s="309">
        <f t="shared" si="107"/>
        <v>0</v>
      </c>
      <c r="AD611" s="316"/>
    </row>
    <row r="612" spans="4:30" ht="14.1" customHeight="1">
      <c r="D612" s="195">
        <v>59</v>
      </c>
      <c r="E612" s="311">
        <f t="shared" si="104"/>
        <v>0</v>
      </c>
      <c r="F612" s="310"/>
      <c r="H612" s="195">
        <v>59</v>
      </c>
      <c r="I612" s="309">
        <f t="shared" si="105"/>
        <v>0</v>
      </c>
      <c r="J612" s="316"/>
      <c r="X612" s="195">
        <v>59</v>
      </c>
      <c r="Y612" s="311">
        <f t="shared" si="106"/>
        <v>0</v>
      </c>
      <c r="Z612" s="310"/>
      <c r="AB612" s="195">
        <v>59</v>
      </c>
      <c r="AC612" s="309">
        <f t="shared" si="107"/>
        <v>0</v>
      </c>
      <c r="AD612" s="316"/>
    </row>
    <row r="613" spans="4:30" ht="14.1" customHeight="1" thickBot="1">
      <c r="D613" s="196">
        <v>60</v>
      </c>
      <c r="E613" s="313">
        <f t="shared" si="104"/>
        <v>0</v>
      </c>
      <c r="F613" s="310"/>
      <c r="H613" s="196">
        <v>60</v>
      </c>
      <c r="I613" s="312">
        <f t="shared" si="105"/>
        <v>0</v>
      </c>
      <c r="J613" s="316"/>
      <c r="X613" s="196">
        <v>60</v>
      </c>
      <c r="Y613" s="313">
        <f t="shared" si="106"/>
        <v>0</v>
      </c>
      <c r="Z613" s="310"/>
      <c r="AB613" s="196">
        <v>60</v>
      </c>
      <c r="AC613" s="312">
        <f t="shared" si="107"/>
        <v>0</v>
      </c>
      <c r="AD613" s="316"/>
    </row>
    <row r="615" spans="4:30" ht="14.1" customHeight="1" thickBot="1">
      <c r="H615" s="2" t="s">
        <v>370</v>
      </c>
      <c r="AB615" s="2" t="s">
        <v>370</v>
      </c>
    </row>
    <row r="616" spans="4:30" ht="14.1" customHeight="1">
      <c r="H616" s="2199"/>
      <c r="I616" s="2245" t="s">
        <v>87</v>
      </c>
      <c r="J616" s="2246"/>
      <c r="AB616" s="2199"/>
      <c r="AC616" s="2245" t="s">
        <v>87</v>
      </c>
      <c r="AD616" s="2246"/>
    </row>
    <row r="617" spans="4:30" ht="14.1" customHeight="1">
      <c r="H617" s="2244"/>
      <c r="I617" s="2247" t="s">
        <v>95</v>
      </c>
      <c r="J617" s="2248"/>
      <c r="AB617" s="2244"/>
      <c r="AC617" s="2247" t="s">
        <v>95</v>
      </c>
      <c r="AD617" s="2248"/>
    </row>
    <row r="618" spans="4:30" ht="14.1" customHeight="1">
      <c r="H618" s="195">
        <v>1</v>
      </c>
      <c r="I618" s="427" t="str">
        <f>IF(J618=0,"",MAX($I$616:I617)+1)</f>
        <v/>
      </c>
      <c r="J618" s="309">
        <f t="shared" ref="J618:J649" si="108">E426+I426+E490+I490+E554+I554</f>
        <v>0</v>
      </c>
      <c r="AB618" s="195">
        <v>1</v>
      </c>
      <c r="AC618" s="427" t="str">
        <f>IF(AD618=0,"",MAX($AC$616:AC617)+1)</f>
        <v/>
      </c>
      <c r="AD618" s="309">
        <f t="shared" ref="AD618:AD649" si="109">Y426+AC426+Y490+AC490+Y554+AC554</f>
        <v>0</v>
      </c>
    </row>
    <row r="619" spans="4:30" ht="14.1" customHeight="1">
      <c r="H619" s="195">
        <v>2</v>
      </c>
      <c r="I619" s="427" t="str">
        <f>IF(J619=0,"",MAX($I$616:I618)+1)</f>
        <v/>
      </c>
      <c r="J619" s="309">
        <f t="shared" si="108"/>
        <v>0</v>
      </c>
      <c r="AB619" s="195">
        <v>2</v>
      </c>
      <c r="AC619" s="427" t="str">
        <f>IF(AD619=0,"",MAX($AC$616:AC618)+1)</f>
        <v/>
      </c>
      <c r="AD619" s="309">
        <f t="shared" si="109"/>
        <v>0</v>
      </c>
    </row>
    <row r="620" spans="4:30" ht="14.1" customHeight="1">
      <c r="H620" s="195">
        <v>3</v>
      </c>
      <c r="I620" s="427" t="str">
        <f>IF(J620=0,"",MAX($I$616:I619)+1)</f>
        <v/>
      </c>
      <c r="J620" s="309">
        <f t="shared" si="108"/>
        <v>0</v>
      </c>
      <c r="AB620" s="195">
        <v>3</v>
      </c>
      <c r="AC620" s="427" t="str">
        <f>IF(AD620=0,"",MAX($AC$616:AC619)+1)</f>
        <v/>
      </c>
      <c r="AD620" s="309">
        <f t="shared" si="109"/>
        <v>0</v>
      </c>
    </row>
    <row r="621" spans="4:30" ht="14.1" customHeight="1">
      <c r="H621" s="195">
        <v>4</v>
      </c>
      <c r="I621" s="427" t="str">
        <f>IF(J621=0,"",MAX($I$616:I620)+1)</f>
        <v/>
      </c>
      <c r="J621" s="309">
        <f t="shared" si="108"/>
        <v>0</v>
      </c>
      <c r="AB621" s="195">
        <v>4</v>
      </c>
      <c r="AC621" s="427" t="str">
        <f>IF(AD621=0,"",MAX($AC$616:AC620)+1)</f>
        <v/>
      </c>
      <c r="AD621" s="309">
        <f t="shared" si="109"/>
        <v>0</v>
      </c>
    </row>
    <row r="622" spans="4:30" ht="14.1" customHeight="1">
      <c r="H622" s="195">
        <v>5</v>
      </c>
      <c r="I622" s="427" t="str">
        <f>IF(J622=0,"",MAX($I$616:I621)+1)</f>
        <v/>
      </c>
      <c r="J622" s="309">
        <f t="shared" si="108"/>
        <v>0</v>
      </c>
      <c r="AB622" s="195">
        <v>5</v>
      </c>
      <c r="AC622" s="427" t="str">
        <f>IF(AD622=0,"",MAX($AC$616:AC621)+1)</f>
        <v/>
      </c>
      <c r="AD622" s="309">
        <f t="shared" si="109"/>
        <v>0</v>
      </c>
    </row>
    <row r="623" spans="4:30" ht="14.1" customHeight="1">
      <c r="H623" s="195">
        <v>6</v>
      </c>
      <c r="I623" s="427" t="str">
        <f>IF(J623=0,"",MAX($I$616:I622)+1)</f>
        <v/>
      </c>
      <c r="J623" s="309">
        <f t="shared" si="108"/>
        <v>0</v>
      </c>
      <c r="AB623" s="195">
        <v>6</v>
      </c>
      <c r="AC623" s="427" t="str">
        <f>IF(AD623=0,"",MAX($AC$616:AC622)+1)</f>
        <v/>
      </c>
      <c r="AD623" s="309">
        <f t="shared" si="109"/>
        <v>0</v>
      </c>
    </row>
    <row r="624" spans="4:30" ht="14.1" customHeight="1">
      <c r="H624" s="195">
        <v>7</v>
      </c>
      <c r="I624" s="427" t="str">
        <f>IF(J624=0,"",MAX($I$616:I623)+1)</f>
        <v/>
      </c>
      <c r="J624" s="309">
        <f t="shared" si="108"/>
        <v>0</v>
      </c>
      <c r="AB624" s="195">
        <v>7</v>
      </c>
      <c r="AC624" s="427" t="str">
        <f>IF(AD624=0,"",MAX($AC$616:AC623)+1)</f>
        <v/>
      </c>
      <c r="AD624" s="309">
        <f t="shared" si="109"/>
        <v>0</v>
      </c>
    </row>
    <row r="625" spans="8:30" ht="14.1" customHeight="1">
      <c r="H625" s="195">
        <v>8</v>
      </c>
      <c r="I625" s="427" t="str">
        <f>IF(J625=0,"",MAX($I$616:I624)+1)</f>
        <v/>
      </c>
      <c r="J625" s="309">
        <f t="shared" si="108"/>
        <v>0</v>
      </c>
      <c r="AB625" s="195">
        <v>8</v>
      </c>
      <c r="AC625" s="427" t="str">
        <f>IF(AD625=0,"",MAX($AC$616:AC624)+1)</f>
        <v/>
      </c>
      <c r="AD625" s="309">
        <f t="shared" si="109"/>
        <v>0</v>
      </c>
    </row>
    <row r="626" spans="8:30" ht="14.1" customHeight="1">
      <c r="H626" s="195">
        <v>9</v>
      </c>
      <c r="I626" s="427" t="str">
        <f>IF(J626=0,"",MAX($I$616:I625)+1)</f>
        <v/>
      </c>
      <c r="J626" s="309">
        <f t="shared" si="108"/>
        <v>0</v>
      </c>
      <c r="AB626" s="195">
        <v>9</v>
      </c>
      <c r="AC626" s="427" t="str">
        <f>IF(AD626=0,"",MAX($AC$616:AC625)+1)</f>
        <v/>
      </c>
      <c r="AD626" s="309">
        <f t="shared" si="109"/>
        <v>0</v>
      </c>
    </row>
    <row r="627" spans="8:30" ht="14.1" customHeight="1">
      <c r="H627" s="195">
        <v>10</v>
      </c>
      <c r="I627" s="427" t="str">
        <f>IF(J627=0,"",MAX($I$616:I626)+1)</f>
        <v/>
      </c>
      <c r="J627" s="309">
        <f t="shared" si="108"/>
        <v>0</v>
      </c>
      <c r="AB627" s="195">
        <v>10</v>
      </c>
      <c r="AC627" s="427" t="str">
        <f>IF(AD627=0,"",MAX($AC$616:AC626)+1)</f>
        <v/>
      </c>
      <c r="AD627" s="309">
        <f t="shared" si="109"/>
        <v>0</v>
      </c>
    </row>
    <row r="628" spans="8:30" ht="14.1" customHeight="1">
      <c r="H628" s="195">
        <v>11</v>
      </c>
      <c r="I628" s="427" t="str">
        <f>IF(J628=0,"",MAX($I$616:I627)+1)</f>
        <v/>
      </c>
      <c r="J628" s="309">
        <f t="shared" si="108"/>
        <v>0</v>
      </c>
      <c r="AB628" s="195">
        <v>11</v>
      </c>
      <c r="AC628" s="427" t="str">
        <f>IF(AD628=0,"",MAX($AC$616:AC627)+1)</f>
        <v/>
      </c>
      <c r="AD628" s="309">
        <f t="shared" si="109"/>
        <v>0</v>
      </c>
    </row>
    <row r="629" spans="8:30" ht="14.1" customHeight="1">
      <c r="H629" s="195">
        <v>12</v>
      </c>
      <c r="I629" s="427" t="str">
        <f>IF(J629=0,"",MAX($I$616:I628)+1)</f>
        <v/>
      </c>
      <c r="J629" s="309">
        <f t="shared" si="108"/>
        <v>0</v>
      </c>
      <c r="AB629" s="195">
        <v>12</v>
      </c>
      <c r="AC629" s="427" t="str">
        <f>IF(AD629=0,"",MAX($AC$616:AC628)+1)</f>
        <v/>
      </c>
      <c r="AD629" s="309">
        <f t="shared" si="109"/>
        <v>0</v>
      </c>
    </row>
    <row r="630" spans="8:30" ht="14.1" customHeight="1">
      <c r="H630" s="195">
        <v>13</v>
      </c>
      <c r="I630" s="427" t="str">
        <f>IF(J630=0,"",MAX($I$616:I629)+1)</f>
        <v/>
      </c>
      <c r="J630" s="309">
        <f t="shared" si="108"/>
        <v>0</v>
      </c>
      <c r="AB630" s="195">
        <v>13</v>
      </c>
      <c r="AC630" s="427" t="str">
        <f>IF(AD630=0,"",MAX($AC$616:AC629)+1)</f>
        <v/>
      </c>
      <c r="AD630" s="309">
        <f t="shared" si="109"/>
        <v>0</v>
      </c>
    </row>
    <row r="631" spans="8:30" ht="14.1" customHeight="1">
      <c r="H631" s="195">
        <v>14</v>
      </c>
      <c r="I631" s="427" t="str">
        <f>IF(J631=0,"",MAX($I$616:I630)+1)</f>
        <v/>
      </c>
      <c r="J631" s="309">
        <f t="shared" si="108"/>
        <v>0</v>
      </c>
      <c r="AB631" s="195">
        <v>14</v>
      </c>
      <c r="AC631" s="427" t="str">
        <f>IF(AD631=0,"",MAX($AC$616:AC630)+1)</f>
        <v/>
      </c>
      <c r="AD631" s="309">
        <f t="shared" si="109"/>
        <v>0</v>
      </c>
    </row>
    <row r="632" spans="8:30" ht="14.1" customHeight="1">
      <c r="H632" s="195">
        <v>15</v>
      </c>
      <c r="I632" s="427" t="str">
        <f>IF(J632=0,"",MAX($I$616:I631)+1)</f>
        <v/>
      </c>
      <c r="J632" s="309">
        <f t="shared" si="108"/>
        <v>0</v>
      </c>
      <c r="AB632" s="195">
        <v>15</v>
      </c>
      <c r="AC632" s="427" t="str">
        <f>IF(AD632=0,"",MAX($AC$616:AC631)+1)</f>
        <v/>
      </c>
      <c r="AD632" s="309">
        <f t="shared" si="109"/>
        <v>0</v>
      </c>
    </row>
    <row r="633" spans="8:30" ht="14.1" customHeight="1">
      <c r="H633" s="195">
        <v>16</v>
      </c>
      <c r="I633" s="427" t="str">
        <f>IF(J633=0,"",MAX($I$616:I632)+1)</f>
        <v/>
      </c>
      <c r="J633" s="309">
        <f t="shared" si="108"/>
        <v>0</v>
      </c>
      <c r="AB633" s="195">
        <v>16</v>
      </c>
      <c r="AC633" s="427" t="str">
        <f>IF(AD633=0,"",MAX($AC$616:AC632)+1)</f>
        <v/>
      </c>
      <c r="AD633" s="309">
        <f t="shared" si="109"/>
        <v>0</v>
      </c>
    </row>
    <row r="634" spans="8:30" ht="14.1" customHeight="1">
      <c r="H634" s="195">
        <v>17</v>
      </c>
      <c r="I634" s="427" t="str">
        <f>IF(J634=0,"",MAX($I$616:I633)+1)</f>
        <v/>
      </c>
      <c r="J634" s="309">
        <f t="shared" si="108"/>
        <v>0</v>
      </c>
      <c r="AB634" s="195">
        <v>17</v>
      </c>
      <c r="AC634" s="427" t="str">
        <f>IF(AD634=0,"",MAX($AC$616:AC633)+1)</f>
        <v/>
      </c>
      <c r="AD634" s="309">
        <f t="shared" si="109"/>
        <v>0</v>
      </c>
    </row>
    <row r="635" spans="8:30" ht="14.1" customHeight="1">
      <c r="H635" s="195">
        <v>18</v>
      </c>
      <c r="I635" s="427" t="str">
        <f>IF(J635=0,"",MAX($I$616:I634)+1)</f>
        <v/>
      </c>
      <c r="J635" s="309">
        <f t="shared" si="108"/>
        <v>0</v>
      </c>
      <c r="AB635" s="195">
        <v>18</v>
      </c>
      <c r="AC635" s="427" t="str">
        <f>IF(AD635=0,"",MAX($AC$616:AC634)+1)</f>
        <v/>
      </c>
      <c r="AD635" s="309">
        <f t="shared" si="109"/>
        <v>0</v>
      </c>
    </row>
    <row r="636" spans="8:30" ht="14.1" customHeight="1">
      <c r="H636" s="195">
        <v>19</v>
      </c>
      <c r="I636" s="427" t="str">
        <f>IF(J636=0,"",MAX($I$616:I635)+1)</f>
        <v/>
      </c>
      <c r="J636" s="309">
        <f t="shared" si="108"/>
        <v>0</v>
      </c>
      <c r="AB636" s="195">
        <v>19</v>
      </c>
      <c r="AC636" s="427" t="str">
        <f>IF(AD636=0,"",MAX($AC$616:AC635)+1)</f>
        <v/>
      </c>
      <c r="AD636" s="309">
        <f t="shared" si="109"/>
        <v>0</v>
      </c>
    </row>
    <row r="637" spans="8:30" ht="14.1" customHeight="1">
      <c r="H637" s="195">
        <v>20</v>
      </c>
      <c r="I637" s="427" t="str">
        <f>IF(J637=0,"",MAX($I$616:I636)+1)</f>
        <v/>
      </c>
      <c r="J637" s="309">
        <f t="shared" si="108"/>
        <v>0</v>
      </c>
      <c r="AB637" s="195">
        <v>20</v>
      </c>
      <c r="AC637" s="427" t="str">
        <f>IF(AD637=0,"",MAX($AC$616:AC636)+1)</f>
        <v/>
      </c>
      <c r="AD637" s="309">
        <f t="shared" si="109"/>
        <v>0</v>
      </c>
    </row>
    <row r="638" spans="8:30" ht="14.1" customHeight="1">
      <c r="H638" s="195">
        <v>21</v>
      </c>
      <c r="I638" s="427" t="str">
        <f>IF(J638=0,"",MAX($I$616:I637)+1)</f>
        <v/>
      </c>
      <c r="J638" s="309">
        <f t="shared" si="108"/>
        <v>0</v>
      </c>
      <c r="AB638" s="195">
        <v>21</v>
      </c>
      <c r="AC638" s="427" t="str">
        <f>IF(AD638=0,"",MAX($AC$616:AC637)+1)</f>
        <v/>
      </c>
      <c r="AD638" s="309">
        <f t="shared" si="109"/>
        <v>0</v>
      </c>
    </row>
    <row r="639" spans="8:30" ht="14.1" customHeight="1">
      <c r="H639" s="195">
        <v>22</v>
      </c>
      <c r="I639" s="427" t="str">
        <f>IF(J639=0,"",MAX($I$616:I638)+1)</f>
        <v/>
      </c>
      <c r="J639" s="309">
        <f t="shared" si="108"/>
        <v>0</v>
      </c>
      <c r="AB639" s="195">
        <v>22</v>
      </c>
      <c r="AC639" s="427" t="str">
        <f>IF(AD639=0,"",MAX($AC$616:AC638)+1)</f>
        <v/>
      </c>
      <c r="AD639" s="309">
        <f t="shared" si="109"/>
        <v>0</v>
      </c>
    </row>
    <row r="640" spans="8:30" ht="14.1" customHeight="1">
      <c r="H640" s="195">
        <v>23</v>
      </c>
      <c r="I640" s="427" t="str">
        <f>IF(J640=0,"",MAX($I$616:I639)+1)</f>
        <v/>
      </c>
      <c r="J640" s="309">
        <f t="shared" si="108"/>
        <v>0</v>
      </c>
      <c r="AB640" s="195">
        <v>23</v>
      </c>
      <c r="AC640" s="427" t="str">
        <f>IF(AD640=0,"",MAX($AC$616:AC639)+1)</f>
        <v/>
      </c>
      <c r="AD640" s="309">
        <f t="shared" si="109"/>
        <v>0</v>
      </c>
    </row>
    <row r="641" spans="8:30" ht="14.1" customHeight="1">
      <c r="H641" s="195">
        <v>24</v>
      </c>
      <c r="I641" s="427" t="str">
        <f>IF(J641=0,"",MAX($I$616:I640)+1)</f>
        <v/>
      </c>
      <c r="J641" s="309">
        <f t="shared" si="108"/>
        <v>0</v>
      </c>
      <c r="AB641" s="195">
        <v>24</v>
      </c>
      <c r="AC641" s="427" t="str">
        <f>IF(AD641=0,"",MAX($AC$616:AC640)+1)</f>
        <v/>
      </c>
      <c r="AD641" s="309">
        <f t="shared" si="109"/>
        <v>0</v>
      </c>
    </row>
    <row r="642" spans="8:30" ht="14.1" customHeight="1">
      <c r="H642" s="195">
        <v>25</v>
      </c>
      <c r="I642" s="427">
        <f>IF(J642=0,"",MAX($I$616:I641)+1)</f>
        <v>1</v>
      </c>
      <c r="J642" s="309">
        <f t="shared" si="108"/>
        <v>52</v>
      </c>
      <c r="AB642" s="195">
        <v>25</v>
      </c>
      <c r="AC642" s="427" t="str">
        <f>IF(AD642=0,"",MAX($AC$616:AC641)+1)</f>
        <v/>
      </c>
      <c r="AD642" s="309">
        <f t="shared" si="109"/>
        <v>0</v>
      </c>
    </row>
    <row r="643" spans="8:30" ht="14.1" customHeight="1">
      <c r="H643" s="195">
        <v>26</v>
      </c>
      <c r="I643" s="427" t="str">
        <f>IF(J643=0,"",MAX($I$616:I642)+1)</f>
        <v/>
      </c>
      <c r="J643" s="309">
        <f t="shared" si="108"/>
        <v>0</v>
      </c>
      <c r="AB643" s="195">
        <v>26</v>
      </c>
      <c r="AC643" s="427" t="str">
        <f>IF(AD643=0,"",MAX($AC$616:AC642)+1)</f>
        <v/>
      </c>
      <c r="AD643" s="309">
        <f t="shared" si="109"/>
        <v>0</v>
      </c>
    </row>
    <row r="644" spans="8:30" ht="14.1" customHeight="1">
      <c r="H644" s="195">
        <v>27</v>
      </c>
      <c r="I644" s="427" t="str">
        <f>IF(J644=0,"",MAX($I$616:I643)+1)</f>
        <v/>
      </c>
      <c r="J644" s="309">
        <f t="shared" si="108"/>
        <v>0</v>
      </c>
      <c r="AB644" s="195">
        <v>27</v>
      </c>
      <c r="AC644" s="427" t="str">
        <f>IF(AD644=0,"",MAX($AC$616:AC643)+1)</f>
        <v/>
      </c>
      <c r="AD644" s="309">
        <f t="shared" si="109"/>
        <v>0</v>
      </c>
    </row>
    <row r="645" spans="8:30" ht="14.1" customHeight="1">
      <c r="H645" s="195">
        <v>28</v>
      </c>
      <c r="I645" s="427" t="str">
        <f>IF(J645=0,"",MAX($I$616:I644)+1)</f>
        <v/>
      </c>
      <c r="J645" s="309">
        <f t="shared" si="108"/>
        <v>0</v>
      </c>
      <c r="AB645" s="195">
        <v>28</v>
      </c>
      <c r="AC645" s="427" t="str">
        <f>IF(AD645=0,"",MAX($AC$616:AC644)+1)</f>
        <v/>
      </c>
      <c r="AD645" s="309">
        <f t="shared" si="109"/>
        <v>0</v>
      </c>
    </row>
    <row r="646" spans="8:30" ht="14.1" customHeight="1">
      <c r="H646" s="195">
        <v>29</v>
      </c>
      <c r="I646" s="427" t="str">
        <f>IF(J646=0,"",MAX($I$616:I645)+1)</f>
        <v/>
      </c>
      <c r="J646" s="309">
        <f t="shared" si="108"/>
        <v>0</v>
      </c>
      <c r="AB646" s="195">
        <v>29</v>
      </c>
      <c r="AC646" s="427" t="str">
        <f>IF(AD646=0,"",MAX($AC$616:AC645)+1)</f>
        <v/>
      </c>
      <c r="AD646" s="309">
        <f t="shared" si="109"/>
        <v>0</v>
      </c>
    </row>
    <row r="647" spans="8:30" ht="14.1" customHeight="1">
      <c r="H647" s="195">
        <v>30</v>
      </c>
      <c r="I647" s="427" t="str">
        <f>IF(J647=0,"",MAX($I$616:I646)+1)</f>
        <v/>
      </c>
      <c r="J647" s="309">
        <f t="shared" si="108"/>
        <v>0</v>
      </c>
      <c r="AB647" s="195">
        <v>30</v>
      </c>
      <c r="AC647" s="427" t="str">
        <f>IF(AD647=0,"",MAX($AC$616:AC646)+1)</f>
        <v/>
      </c>
      <c r="AD647" s="309">
        <f t="shared" si="109"/>
        <v>0</v>
      </c>
    </row>
    <row r="648" spans="8:30" ht="14.1" customHeight="1">
      <c r="H648" s="195">
        <v>31</v>
      </c>
      <c r="I648" s="427" t="str">
        <f>IF(J648=0,"",MAX($I$616:I647)+1)</f>
        <v/>
      </c>
      <c r="J648" s="309">
        <f t="shared" si="108"/>
        <v>0</v>
      </c>
      <c r="AB648" s="195">
        <v>31</v>
      </c>
      <c r="AC648" s="427" t="str">
        <f>IF(AD648=0,"",MAX($AC$616:AC647)+1)</f>
        <v/>
      </c>
      <c r="AD648" s="309">
        <f t="shared" si="109"/>
        <v>0</v>
      </c>
    </row>
    <row r="649" spans="8:30" ht="14.1" customHeight="1">
      <c r="H649" s="195">
        <v>32</v>
      </c>
      <c r="I649" s="427" t="str">
        <f>IF(J649=0,"",MAX($I$616:I648)+1)</f>
        <v/>
      </c>
      <c r="J649" s="309">
        <f t="shared" si="108"/>
        <v>0</v>
      </c>
      <c r="AB649" s="195">
        <v>32</v>
      </c>
      <c r="AC649" s="427" t="str">
        <f>IF(AD649=0,"",MAX($AC$616:AC648)+1)</f>
        <v/>
      </c>
      <c r="AD649" s="309">
        <f t="shared" si="109"/>
        <v>0</v>
      </c>
    </row>
    <row r="650" spans="8:30" ht="14.1" customHeight="1">
      <c r="H650" s="195">
        <v>33</v>
      </c>
      <c r="I650" s="427" t="str">
        <f>IF(J650=0,"",MAX($I$616:I649)+1)</f>
        <v/>
      </c>
      <c r="J650" s="309">
        <f t="shared" ref="J650:J677" si="110">E458+I458+E522+I522+E586+I586</f>
        <v>0</v>
      </c>
      <c r="AB650" s="195">
        <v>33</v>
      </c>
      <c r="AC650" s="427" t="str">
        <f>IF(AD650=0,"",MAX($AC$616:AC649)+1)</f>
        <v/>
      </c>
      <c r="AD650" s="309">
        <f t="shared" ref="AD650:AD677" si="111">Y458+AC458+Y522+AC522+Y586+AC586</f>
        <v>0</v>
      </c>
    </row>
    <row r="651" spans="8:30" ht="14.1" customHeight="1">
      <c r="H651" s="195">
        <v>34</v>
      </c>
      <c r="I651" s="427" t="str">
        <f>IF(J651=0,"",MAX($I$616:I650)+1)</f>
        <v/>
      </c>
      <c r="J651" s="309">
        <f t="shared" si="110"/>
        <v>0</v>
      </c>
      <c r="AB651" s="195">
        <v>34</v>
      </c>
      <c r="AC651" s="427" t="str">
        <f>IF(AD651=0,"",MAX($AC$616:AC650)+1)</f>
        <v/>
      </c>
      <c r="AD651" s="309">
        <f t="shared" si="111"/>
        <v>0</v>
      </c>
    </row>
    <row r="652" spans="8:30" ht="14.1" customHeight="1">
      <c r="H652" s="195">
        <v>35</v>
      </c>
      <c r="I652" s="427" t="str">
        <f>IF(J652=0,"",MAX($I$616:I651)+1)</f>
        <v/>
      </c>
      <c r="J652" s="309">
        <f t="shared" si="110"/>
        <v>0</v>
      </c>
      <c r="AB652" s="195">
        <v>35</v>
      </c>
      <c r="AC652" s="427" t="str">
        <f>IF(AD652=0,"",MAX($AC$616:AC651)+1)</f>
        <v/>
      </c>
      <c r="AD652" s="309">
        <f t="shared" si="111"/>
        <v>0</v>
      </c>
    </row>
    <row r="653" spans="8:30" ht="14.1" customHeight="1">
      <c r="H653" s="195">
        <v>36</v>
      </c>
      <c r="I653" s="427" t="str">
        <f>IF(J653=0,"",MAX($I$616:I652)+1)</f>
        <v/>
      </c>
      <c r="J653" s="309">
        <f t="shared" si="110"/>
        <v>0</v>
      </c>
      <c r="AB653" s="195">
        <v>36</v>
      </c>
      <c r="AC653" s="427" t="str">
        <f>IF(AD653=0,"",MAX($AC$616:AC652)+1)</f>
        <v/>
      </c>
      <c r="AD653" s="309">
        <f t="shared" si="111"/>
        <v>0</v>
      </c>
    </row>
    <row r="654" spans="8:30" ht="14.1" customHeight="1">
      <c r="H654" s="195">
        <v>37</v>
      </c>
      <c r="I654" s="427" t="str">
        <f>IF(J654=0,"",MAX($I$616:I653)+1)</f>
        <v/>
      </c>
      <c r="J654" s="309">
        <f t="shared" si="110"/>
        <v>0</v>
      </c>
      <c r="AB654" s="195">
        <v>37</v>
      </c>
      <c r="AC654" s="427" t="str">
        <f>IF(AD654=0,"",MAX($AC$616:AC653)+1)</f>
        <v/>
      </c>
      <c r="AD654" s="309">
        <f t="shared" si="111"/>
        <v>0</v>
      </c>
    </row>
    <row r="655" spans="8:30" ht="14.1" customHeight="1">
      <c r="H655" s="195">
        <v>38</v>
      </c>
      <c r="I655" s="427" t="str">
        <f>IF(J655=0,"",MAX($I$616:I654)+1)</f>
        <v/>
      </c>
      <c r="J655" s="309">
        <f t="shared" si="110"/>
        <v>0</v>
      </c>
      <c r="AB655" s="195">
        <v>38</v>
      </c>
      <c r="AC655" s="427" t="str">
        <f>IF(AD655=0,"",MAX($AC$616:AC654)+1)</f>
        <v/>
      </c>
      <c r="AD655" s="309">
        <f t="shared" si="111"/>
        <v>0</v>
      </c>
    </row>
    <row r="656" spans="8:30" ht="14.1" customHeight="1">
      <c r="H656" s="195">
        <v>39</v>
      </c>
      <c r="I656" s="427" t="str">
        <f>IF(J656=0,"",MAX($I$616:I655)+1)</f>
        <v/>
      </c>
      <c r="J656" s="309">
        <f t="shared" si="110"/>
        <v>0</v>
      </c>
      <c r="AB656" s="195">
        <v>39</v>
      </c>
      <c r="AC656" s="427" t="str">
        <f>IF(AD656=0,"",MAX($AC$616:AC655)+1)</f>
        <v/>
      </c>
      <c r="AD656" s="309">
        <f t="shared" si="111"/>
        <v>0</v>
      </c>
    </row>
    <row r="657" spans="8:30" ht="14.1" customHeight="1">
      <c r="H657" s="195">
        <v>40</v>
      </c>
      <c r="I657" s="427" t="str">
        <f>IF(J657=0,"",MAX($I$616:I656)+1)</f>
        <v/>
      </c>
      <c r="J657" s="309">
        <f t="shared" si="110"/>
        <v>0</v>
      </c>
      <c r="AB657" s="195">
        <v>40</v>
      </c>
      <c r="AC657" s="427" t="str">
        <f>IF(AD657=0,"",MAX($AC$616:AC656)+1)</f>
        <v/>
      </c>
      <c r="AD657" s="309">
        <f t="shared" si="111"/>
        <v>0</v>
      </c>
    </row>
    <row r="658" spans="8:30" ht="14.1" customHeight="1">
      <c r="H658" s="195">
        <v>41</v>
      </c>
      <c r="I658" s="427" t="str">
        <f>IF(J658=0,"",MAX($I$616:I657)+1)</f>
        <v/>
      </c>
      <c r="J658" s="309">
        <f t="shared" si="110"/>
        <v>0</v>
      </c>
      <c r="AB658" s="195">
        <v>41</v>
      </c>
      <c r="AC658" s="427" t="str">
        <f>IF(AD658=0,"",MAX($AC$616:AC657)+1)</f>
        <v/>
      </c>
      <c r="AD658" s="309">
        <f t="shared" si="111"/>
        <v>0</v>
      </c>
    </row>
    <row r="659" spans="8:30" ht="14.1" customHeight="1">
      <c r="H659" s="195">
        <v>42</v>
      </c>
      <c r="I659" s="427" t="str">
        <f>IF(J659=0,"",MAX($I$616:I658)+1)</f>
        <v/>
      </c>
      <c r="J659" s="309">
        <f t="shared" si="110"/>
        <v>0</v>
      </c>
      <c r="AB659" s="195">
        <v>42</v>
      </c>
      <c r="AC659" s="427" t="str">
        <f>IF(AD659=0,"",MAX($AC$616:AC658)+1)</f>
        <v/>
      </c>
      <c r="AD659" s="309">
        <f t="shared" si="111"/>
        <v>0</v>
      </c>
    </row>
    <row r="660" spans="8:30" ht="14.1" customHeight="1">
      <c r="H660" s="195">
        <v>43</v>
      </c>
      <c r="I660" s="427" t="str">
        <f>IF(J660=0,"",MAX($I$616:I659)+1)</f>
        <v/>
      </c>
      <c r="J660" s="309">
        <f t="shared" si="110"/>
        <v>0</v>
      </c>
      <c r="AB660" s="195">
        <v>43</v>
      </c>
      <c r="AC660" s="427" t="str">
        <f>IF(AD660=0,"",MAX($AC$616:AC659)+1)</f>
        <v/>
      </c>
      <c r="AD660" s="309">
        <f t="shared" si="111"/>
        <v>0</v>
      </c>
    </row>
    <row r="661" spans="8:30" ht="14.1" customHeight="1">
      <c r="H661" s="195">
        <v>44</v>
      </c>
      <c r="I661" s="427" t="str">
        <f>IF(J661=0,"",MAX($I$616:I660)+1)</f>
        <v/>
      </c>
      <c r="J661" s="309">
        <f t="shared" si="110"/>
        <v>0</v>
      </c>
      <c r="AB661" s="195">
        <v>44</v>
      </c>
      <c r="AC661" s="427" t="str">
        <f>IF(AD661=0,"",MAX($AC$616:AC660)+1)</f>
        <v/>
      </c>
      <c r="AD661" s="309">
        <f t="shared" si="111"/>
        <v>0</v>
      </c>
    </row>
    <row r="662" spans="8:30" ht="14.1" customHeight="1">
      <c r="H662" s="195">
        <v>45</v>
      </c>
      <c r="I662" s="427" t="str">
        <f>IF(J662=0,"",MAX($I$616:I661)+1)</f>
        <v/>
      </c>
      <c r="J662" s="309">
        <f t="shared" si="110"/>
        <v>0</v>
      </c>
      <c r="AB662" s="195">
        <v>45</v>
      </c>
      <c r="AC662" s="427" t="str">
        <f>IF(AD662=0,"",MAX($AC$616:AC661)+1)</f>
        <v/>
      </c>
      <c r="AD662" s="309">
        <f t="shared" si="111"/>
        <v>0</v>
      </c>
    </row>
    <row r="663" spans="8:30" ht="14.1" customHeight="1">
      <c r="H663" s="195">
        <v>46</v>
      </c>
      <c r="I663" s="427" t="str">
        <f>IF(J663=0,"",MAX($I$616:I662)+1)</f>
        <v/>
      </c>
      <c r="J663" s="309">
        <f t="shared" si="110"/>
        <v>0</v>
      </c>
      <c r="AB663" s="195">
        <v>46</v>
      </c>
      <c r="AC663" s="427" t="str">
        <f>IF(AD663=0,"",MAX($AC$616:AC662)+1)</f>
        <v/>
      </c>
      <c r="AD663" s="309">
        <f t="shared" si="111"/>
        <v>0</v>
      </c>
    </row>
    <row r="664" spans="8:30" ht="14.1" customHeight="1">
      <c r="H664" s="195">
        <v>47</v>
      </c>
      <c r="I664" s="427" t="str">
        <f>IF(J664=0,"",MAX($I$616:I663)+1)</f>
        <v/>
      </c>
      <c r="J664" s="309">
        <f t="shared" si="110"/>
        <v>0</v>
      </c>
      <c r="AB664" s="195">
        <v>47</v>
      </c>
      <c r="AC664" s="427" t="str">
        <f>IF(AD664=0,"",MAX($AC$616:AC663)+1)</f>
        <v/>
      </c>
      <c r="AD664" s="309">
        <f t="shared" si="111"/>
        <v>0</v>
      </c>
    </row>
    <row r="665" spans="8:30" ht="14.1" customHeight="1">
      <c r="H665" s="195">
        <v>48</v>
      </c>
      <c r="I665" s="427" t="str">
        <f>IF(J665=0,"",MAX($I$616:I664)+1)</f>
        <v/>
      </c>
      <c r="J665" s="309">
        <f t="shared" si="110"/>
        <v>0</v>
      </c>
      <c r="AB665" s="195">
        <v>48</v>
      </c>
      <c r="AC665" s="427" t="str">
        <f>IF(AD665=0,"",MAX($AC$616:AC664)+1)</f>
        <v/>
      </c>
      <c r="AD665" s="309">
        <f t="shared" si="111"/>
        <v>0</v>
      </c>
    </row>
    <row r="666" spans="8:30" ht="14.1" customHeight="1">
      <c r="H666" s="195">
        <v>49</v>
      </c>
      <c r="I666" s="427" t="str">
        <f>IF(J666=0,"",MAX($I$616:I665)+1)</f>
        <v/>
      </c>
      <c r="J666" s="309">
        <f t="shared" si="110"/>
        <v>0</v>
      </c>
      <c r="AB666" s="195">
        <v>49</v>
      </c>
      <c r="AC666" s="427" t="str">
        <f>IF(AD666=0,"",MAX($AC$616:AC665)+1)</f>
        <v/>
      </c>
      <c r="AD666" s="309">
        <f t="shared" si="111"/>
        <v>0</v>
      </c>
    </row>
    <row r="667" spans="8:30" ht="14.1" customHeight="1">
      <c r="H667" s="195">
        <v>50</v>
      </c>
      <c r="I667" s="427">
        <f>IF(J667=0,"",MAX($I$616:I666)+1)</f>
        <v>2</v>
      </c>
      <c r="J667" s="309">
        <f t="shared" si="110"/>
        <v>4</v>
      </c>
      <c r="AB667" s="195">
        <v>50</v>
      </c>
      <c r="AC667" s="427" t="str">
        <f>IF(AD667=0,"",MAX($AC$616:AC666)+1)</f>
        <v/>
      </c>
      <c r="AD667" s="309">
        <f t="shared" si="111"/>
        <v>0</v>
      </c>
    </row>
    <row r="668" spans="8:30" ht="14.1" customHeight="1">
      <c r="H668" s="195">
        <v>51</v>
      </c>
      <c r="I668" s="427" t="str">
        <f>IF(J668=0,"",MAX($I$616:I667)+1)</f>
        <v/>
      </c>
      <c r="J668" s="309">
        <f t="shared" si="110"/>
        <v>0</v>
      </c>
      <c r="AB668" s="195">
        <v>51</v>
      </c>
      <c r="AC668" s="427" t="str">
        <f>IF(AD668=0,"",MAX($AC$616:AC667)+1)</f>
        <v/>
      </c>
      <c r="AD668" s="309">
        <f t="shared" si="111"/>
        <v>0</v>
      </c>
    </row>
    <row r="669" spans="8:30" ht="14.1" customHeight="1">
      <c r="H669" s="195">
        <v>52</v>
      </c>
      <c r="I669" s="427" t="str">
        <f>IF(J669=0,"",MAX($I$616:I668)+1)</f>
        <v/>
      </c>
      <c r="J669" s="309">
        <f t="shared" si="110"/>
        <v>0</v>
      </c>
      <c r="AB669" s="195">
        <v>52</v>
      </c>
      <c r="AC669" s="427" t="str">
        <f>IF(AD669=0,"",MAX($AC$616:AC668)+1)</f>
        <v/>
      </c>
      <c r="AD669" s="309">
        <f t="shared" si="111"/>
        <v>0</v>
      </c>
    </row>
    <row r="670" spans="8:30" ht="14.1" customHeight="1">
      <c r="H670" s="195">
        <v>53</v>
      </c>
      <c r="I670" s="427" t="str">
        <f>IF(J670=0,"",MAX($I$616:I669)+1)</f>
        <v/>
      </c>
      <c r="J670" s="309">
        <f t="shared" si="110"/>
        <v>0</v>
      </c>
      <c r="AB670" s="195">
        <v>53</v>
      </c>
      <c r="AC670" s="427" t="str">
        <f>IF(AD670=0,"",MAX($AC$616:AC669)+1)</f>
        <v/>
      </c>
      <c r="AD670" s="309">
        <f t="shared" si="111"/>
        <v>0</v>
      </c>
    </row>
    <row r="671" spans="8:30" ht="14.1" customHeight="1">
      <c r="H671" s="195">
        <v>54</v>
      </c>
      <c r="I671" s="427" t="str">
        <f>IF(J671=0,"",MAX($I$616:I670)+1)</f>
        <v/>
      </c>
      <c r="J671" s="309">
        <f t="shared" si="110"/>
        <v>0</v>
      </c>
      <c r="AB671" s="195">
        <v>54</v>
      </c>
      <c r="AC671" s="427" t="str">
        <f>IF(AD671=0,"",MAX($AC$616:AC670)+1)</f>
        <v/>
      </c>
      <c r="AD671" s="309">
        <f t="shared" si="111"/>
        <v>0</v>
      </c>
    </row>
    <row r="672" spans="8:30" ht="14.1" customHeight="1">
      <c r="H672" s="195">
        <v>55</v>
      </c>
      <c r="I672" s="427" t="str">
        <f>IF(J672=0,"",MAX($I$616:I671)+1)</f>
        <v/>
      </c>
      <c r="J672" s="309">
        <f t="shared" si="110"/>
        <v>0</v>
      </c>
      <c r="AB672" s="195">
        <v>55</v>
      </c>
      <c r="AC672" s="427" t="str">
        <f>IF(AD672=0,"",MAX($AC$616:AC671)+1)</f>
        <v/>
      </c>
      <c r="AD672" s="309">
        <f t="shared" si="111"/>
        <v>0</v>
      </c>
    </row>
    <row r="673" spans="2:30" ht="14.1" customHeight="1">
      <c r="H673" s="195">
        <v>56</v>
      </c>
      <c r="I673" s="427" t="str">
        <f>IF(J673=0,"",MAX($I$616:I672)+1)</f>
        <v/>
      </c>
      <c r="J673" s="309">
        <f t="shared" si="110"/>
        <v>0</v>
      </c>
      <c r="AB673" s="195">
        <v>56</v>
      </c>
      <c r="AC673" s="427" t="str">
        <f>IF(AD673=0,"",MAX($AC$616:AC672)+1)</f>
        <v/>
      </c>
      <c r="AD673" s="309">
        <f t="shared" si="111"/>
        <v>0</v>
      </c>
    </row>
    <row r="674" spans="2:30" ht="14.1" customHeight="1">
      <c r="H674" s="195">
        <v>57</v>
      </c>
      <c r="I674" s="427" t="str">
        <f>IF(J674=0,"",MAX($I$616:I673)+1)</f>
        <v/>
      </c>
      <c r="J674" s="309">
        <f t="shared" si="110"/>
        <v>0</v>
      </c>
      <c r="AB674" s="195">
        <v>57</v>
      </c>
      <c r="AC674" s="427" t="str">
        <f>IF(AD674=0,"",MAX($AC$616:AC673)+1)</f>
        <v/>
      </c>
      <c r="AD674" s="309">
        <f t="shared" si="111"/>
        <v>0</v>
      </c>
    </row>
    <row r="675" spans="2:30" ht="14.1" customHeight="1">
      <c r="H675" s="195">
        <v>58</v>
      </c>
      <c r="I675" s="427" t="str">
        <f>IF(J675=0,"",MAX($I$616:I674)+1)</f>
        <v/>
      </c>
      <c r="J675" s="309">
        <f t="shared" si="110"/>
        <v>0</v>
      </c>
      <c r="AB675" s="195">
        <v>58</v>
      </c>
      <c r="AC675" s="427" t="str">
        <f>IF(AD675=0,"",MAX($AC$616:AC674)+1)</f>
        <v/>
      </c>
      <c r="AD675" s="309">
        <f t="shared" si="111"/>
        <v>0</v>
      </c>
    </row>
    <row r="676" spans="2:30" ht="14.1" customHeight="1">
      <c r="H676" s="195">
        <v>59</v>
      </c>
      <c r="I676" s="427" t="str">
        <f>IF(J676=0,"",MAX($I$616:I675)+1)</f>
        <v/>
      </c>
      <c r="J676" s="309">
        <f t="shared" si="110"/>
        <v>0</v>
      </c>
      <c r="AB676" s="195">
        <v>59</v>
      </c>
      <c r="AC676" s="427" t="str">
        <f>IF(AD676=0,"",MAX($AC$616:AC675)+1)</f>
        <v/>
      </c>
      <c r="AD676" s="309">
        <f t="shared" si="111"/>
        <v>0</v>
      </c>
    </row>
    <row r="677" spans="2:30" ht="14.1" customHeight="1" thickBot="1">
      <c r="H677" s="430">
        <v>60</v>
      </c>
      <c r="I677" s="429" t="str">
        <f>IF(J677=0,"",MAX($I$616:I676)+1)</f>
        <v/>
      </c>
      <c r="J677" s="431">
        <f t="shared" si="110"/>
        <v>0</v>
      </c>
      <c r="AB677" s="430">
        <v>60</v>
      </c>
      <c r="AC677" s="429" t="str">
        <f>IF(AD677=0,"",MAX($AC$616:AC676)+1)</f>
        <v/>
      </c>
      <c r="AD677" s="431">
        <f t="shared" si="111"/>
        <v>0</v>
      </c>
    </row>
    <row r="679" spans="2:30" ht="14.1" customHeight="1">
      <c r="B679" s="349"/>
      <c r="C679" s="349"/>
      <c r="D679" s="349"/>
      <c r="E679" s="349"/>
      <c r="F679" s="349"/>
      <c r="G679" s="349"/>
      <c r="H679" s="349"/>
      <c r="V679" s="349"/>
      <c r="W679" s="349"/>
      <c r="X679" s="349"/>
      <c r="Y679" s="349"/>
      <c r="Z679" s="349"/>
      <c r="AA679" s="349"/>
      <c r="AB679" s="349"/>
    </row>
    <row r="680" spans="2:30" ht="14.1" customHeight="1">
      <c r="B680" s="349"/>
      <c r="C680" s="349"/>
      <c r="D680" s="349"/>
      <c r="E680" s="423"/>
      <c r="F680" s="423"/>
      <c r="G680" s="423"/>
      <c r="H680" s="423"/>
      <c r="V680" s="349"/>
      <c r="W680" s="349"/>
      <c r="X680" s="349"/>
      <c r="Y680" s="423"/>
      <c r="Z680" s="423"/>
      <c r="AA680" s="423"/>
      <c r="AB680" s="423"/>
    </row>
    <row r="681" spans="2:30" ht="14.1" customHeight="1">
      <c r="B681" s="349"/>
      <c r="C681" s="349"/>
      <c r="D681" s="349"/>
      <c r="E681" s="423"/>
      <c r="F681" s="423"/>
      <c r="G681" s="423"/>
      <c r="H681" s="423"/>
      <c r="V681" s="349"/>
      <c r="W681" s="349"/>
      <c r="X681" s="349"/>
      <c r="Y681" s="423"/>
      <c r="Z681" s="423"/>
      <c r="AA681" s="423"/>
      <c r="AB681" s="423"/>
    </row>
    <row r="682" spans="2:30" ht="14.1" customHeight="1">
      <c r="B682" s="349"/>
      <c r="C682" s="349"/>
      <c r="D682" s="349"/>
      <c r="E682" s="424"/>
      <c r="F682" s="425"/>
      <c r="G682" s="424"/>
      <c r="H682" s="426"/>
      <c r="V682" s="349"/>
      <c r="W682" s="349"/>
      <c r="X682" s="349"/>
      <c r="Y682" s="424"/>
      <c r="Z682" s="425"/>
      <c r="AA682" s="424"/>
      <c r="AB682" s="426"/>
    </row>
    <row r="683" spans="2:30" ht="14.1" customHeight="1">
      <c r="B683" s="349"/>
      <c r="C683" s="349"/>
      <c r="D683" s="349"/>
      <c r="E683" s="424"/>
      <c r="F683" s="425"/>
      <c r="G683" s="424"/>
      <c r="H683" s="426"/>
      <c r="V683" s="349"/>
      <c r="W683" s="349"/>
      <c r="X683" s="349"/>
      <c r="Y683" s="424"/>
      <c r="Z683" s="425"/>
      <c r="AA683" s="424"/>
      <c r="AB683" s="426"/>
    </row>
    <row r="684" spans="2:30" ht="14.1" customHeight="1">
      <c r="B684" s="349"/>
      <c r="C684" s="349"/>
      <c r="D684" s="349"/>
      <c r="E684" s="424"/>
      <c r="F684" s="425"/>
      <c r="G684" s="424"/>
      <c r="H684" s="426"/>
      <c r="V684" s="349"/>
      <c r="W684" s="349"/>
      <c r="X684" s="349"/>
      <c r="Y684" s="424"/>
      <c r="Z684" s="425"/>
      <c r="AA684" s="424"/>
      <c r="AB684" s="426"/>
    </row>
    <row r="685" spans="2:30" ht="14.1" customHeight="1">
      <c r="B685" s="349"/>
      <c r="C685" s="349"/>
      <c r="D685" s="349"/>
      <c r="E685" s="424"/>
      <c r="F685" s="425"/>
      <c r="G685" s="424"/>
      <c r="H685" s="425"/>
      <c r="V685" s="349"/>
      <c r="W685" s="349"/>
      <c r="X685" s="349"/>
      <c r="Y685" s="424"/>
      <c r="Z685" s="425"/>
      <c r="AA685" s="424"/>
      <c r="AB685" s="425"/>
    </row>
    <row r="686" spans="2:30" ht="14.1" customHeight="1">
      <c r="B686" s="349"/>
      <c r="C686" s="349"/>
      <c r="D686" s="349"/>
      <c r="E686" s="424"/>
      <c r="F686" s="425"/>
      <c r="G686" s="424"/>
      <c r="H686" s="425"/>
      <c r="V686" s="349"/>
      <c r="W686" s="349"/>
      <c r="X686" s="349"/>
      <c r="Y686" s="424"/>
      <c r="Z686" s="425"/>
      <c r="AA686" s="424"/>
      <c r="AB686" s="425"/>
    </row>
    <row r="687" spans="2:30" ht="14.1" customHeight="1">
      <c r="B687" s="349"/>
      <c r="C687" s="349"/>
      <c r="D687" s="349"/>
      <c r="E687" s="424"/>
      <c r="F687" s="426"/>
      <c r="G687" s="424"/>
      <c r="H687" s="425"/>
      <c r="V687" s="349"/>
      <c r="W687" s="349"/>
      <c r="X687" s="349"/>
      <c r="Y687" s="424"/>
      <c r="Z687" s="426"/>
      <c r="AA687" s="424"/>
      <c r="AB687" s="425"/>
    </row>
    <row r="688" spans="2:30" ht="14.1" customHeight="1">
      <c r="B688" s="349"/>
      <c r="C688" s="349"/>
      <c r="D688" s="349"/>
      <c r="E688" s="424"/>
      <c r="F688" s="426"/>
      <c r="G688" s="424"/>
      <c r="H688" s="425"/>
      <c r="V688" s="349"/>
      <c r="W688" s="349"/>
      <c r="X688" s="349"/>
      <c r="Y688" s="424"/>
      <c r="Z688" s="426"/>
      <c r="AA688" s="424"/>
      <c r="AB688" s="425"/>
    </row>
    <row r="689" spans="2:28" ht="14.1" customHeight="1">
      <c r="B689" s="349"/>
      <c r="C689" s="349"/>
      <c r="D689" s="349"/>
      <c r="E689" s="424"/>
      <c r="F689" s="426"/>
      <c r="G689" s="424"/>
      <c r="H689" s="425"/>
      <c r="V689" s="349"/>
      <c r="W689" s="349"/>
      <c r="X689" s="349"/>
      <c r="Y689" s="424"/>
      <c r="Z689" s="426"/>
      <c r="AA689" s="424"/>
      <c r="AB689" s="425"/>
    </row>
    <row r="690" spans="2:28" ht="14.1" customHeight="1">
      <c r="B690" s="349"/>
      <c r="C690" s="349"/>
      <c r="D690" s="349"/>
      <c r="E690" s="424"/>
      <c r="F690" s="426"/>
      <c r="G690" s="424"/>
      <c r="H690" s="425"/>
      <c r="V690" s="349"/>
      <c r="W690" s="349"/>
      <c r="X690" s="349"/>
      <c r="Y690" s="424"/>
      <c r="Z690" s="426"/>
      <c r="AA690" s="424"/>
      <c r="AB690" s="425"/>
    </row>
    <row r="691" spans="2:28" ht="14.1" customHeight="1">
      <c r="B691" s="349"/>
      <c r="C691" s="349"/>
      <c r="D691" s="349"/>
      <c r="E691" s="424"/>
      <c r="F691" s="426"/>
      <c r="G691" s="424"/>
      <c r="H691" s="425"/>
      <c r="V691" s="349"/>
      <c r="W691" s="349"/>
      <c r="X691" s="349"/>
      <c r="Y691" s="424"/>
      <c r="Z691" s="426"/>
      <c r="AA691" s="424"/>
      <c r="AB691" s="425"/>
    </row>
    <row r="692" spans="2:28" ht="14.1" customHeight="1">
      <c r="B692" s="349"/>
      <c r="C692" s="349"/>
      <c r="D692" s="349"/>
      <c r="E692" s="424"/>
      <c r="F692" s="426"/>
      <c r="G692" s="424"/>
      <c r="H692" s="425"/>
      <c r="V692" s="349"/>
      <c r="W692" s="349"/>
      <c r="X692" s="349"/>
      <c r="Y692" s="424"/>
      <c r="Z692" s="426"/>
      <c r="AA692" s="424"/>
      <c r="AB692" s="425"/>
    </row>
  </sheetData>
  <mergeCells count="324">
    <mergeCell ref="H616:H617"/>
    <mergeCell ref="I616:J616"/>
    <mergeCell ref="AB616:AB617"/>
    <mergeCell ref="AC616:AD616"/>
    <mergeCell ref="I617:J617"/>
    <mergeCell ref="AC617:AD617"/>
    <mergeCell ref="D424:D425"/>
    <mergeCell ref="H424:H425"/>
    <mergeCell ref="X424:X425"/>
    <mergeCell ref="AB424:AB425"/>
    <mergeCell ref="D488:D489"/>
    <mergeCell ref="H488:H489"/>
    <mergeCell ref="X488:X489"/>
    <mergeCell ref="AB488:AB489"/>
    <mergeCell ref="D552:D553"/>
    <mergeCell ref="H552:H553"/>
    <mergeCell ref="X552:X553"/>
    <mergeCell ref="AB552:AB553"/>
    <mergeCell ref="D334:D335"/>
    <mergeCell ref="E334:F334"/>
    <mergeCell ref="G334:H334"/>
    <mergeCell ref="I334:J334"/>
    <mergeCell ref="X334:X335"/>
    <mergeCell ref="Y334:Z334"/>
    <mergeCell ref="AA334:AB334"/>
    <mergeCell ref="AC334:AD334"/>
    <mergeCell ref="D378:D380"/>
    <mergeCell ref="E378:H378"/>
    <mergeCell ref="I378:J378"/>
    <mergeCell ref="X378:X380"/>
    <mergeCell ref="Y378:AB378"/>
    <mergeCell ref="AC378:AD378"/>
    <mergeCell ref="E379:F380"/>
    <mergeCell ref="G379:H380"/>
    <mergeCell ref="I379:J380"/>
    <mergeCell ref="Y379:Z380"/>
    <mergeCell ref="AA379:AB380"/>
    <mergeCell ref="AC379:AD380"/>
    <mergeCell ref="D246:D247"/>
    <mergeCell ref="E246:F246"/>
    <mergeCell ref="G246:H246"/>
    <mergeCell ref="I246:J246"/>
    <mergeCell ref="X246:X247"/>
    <mergeCell ref="Y246:Z246"/>
    <mergeCell ref="AA246:AB246"/>
    <mergeCell ref="AC246:AD246"/>
    <mergeCell ref="D290:D291"/>
    <mergeCell ref="E290:F290"/>
    <mergeCell ref="G290:H290"/>
    <mergeCell ref="I290:J290"/>
    <mergeCell ref="X290:X291"/>
    <mergeCell ref="Y290:Z290"/>
    <mergeCell ref="AA290:AB290"/>
    <mergeCell ref="AC290:AD290"/>
    <mergeCell ref="D158:D159"/>
    <mergeCell ref="E158:F158"/>
    <mergeCell ref="G158:H158"/>
    <mergeCell ref="I158:J158"/>
    <mergeCell ref="X158:X159"/>
    <mergeCell ref="Y158:Z158"/>
    <mergeCell ref="AA158:AB158"/>
    <mergeCell ref="AC158:AD158"/>
    <mergeCell ref="D202:D203"/>
    <mergeCell ref="E202:F202"/>
    <mergeCell ref="G202:H202"/>
    <mergeCell ref="I202:J202"/>
    <mergeCell ref="X202:X203"/>
    <mergeCell ref="Y202:Z202"/>
    <mergeCell ref="AA202:AB202"/>
    <mergeCell ref="AC202:AD202"/>
    <mergeCell ref="AC70:AD70"/>
    <mergeCell ref="D114:D115"/>
    <mergeCell ref="E114:F114"/>
    <mergeCell ref="G114:H114"/>
    <mergeCell ref="I114:J114"/>
    <mergeCell ref="X114:X115"/>
    <mergeCell ref="Y114:Z114"/>
    <mergeCell ref="AA114:AB114"/>
    <mergeCell ref="AC114:AD114"/>
    <mergeCell ref="D59:D61"/>
    <mergeCell ref="G59:G61"/>
    <mergeCell ref="X59:X61"/>
    <mergeCell ref="AA59:AA61"/>
    <mergeCell ref="D63:D65"/>
    <mergeCell ref="G63:G65"/>
    <mergeCell ref="X63:X65"/>
    <mergeCell ref="AA63:AA65"/>
    <mergeCell ref="D70:D71"/>
    <mergeCell ref="E70:F70"/>
    <mergeCell ref="G70:H70"/>
    <mergeCell ref="I70:J70"/>
    <mergeCell ref="X70:X71"/>
    <mergeCell ref="Y70:Z70"/>
    <mergeCell ref="AA70:AB70"/>
    <mergeCell ref="D47:D49"/>
    <mergeCell ref="G47:G49"/>
    <mergeCell ref="X47:X49"/>
    <mergeCell ref="AA47:AA49"/>
    <mergeCell ref="D51:D53"/>
    <mergeCell ref="G51:G53"/>
    <mergeCell ref="X51:X53"/>
    <mergeCell ref="AA51:AA53"/>
    <mergeCell ref="D55:D57"/>
    <mergeCell ref="G55:G57"/>
    <mergeCell ref="X55:X57"/>
    <mergeCell ref="AA55:AA57"/>
    <mergeCell ref="C38:D38"/>
    <mergeCell ref="E38:G38"/>
    <mergeCell ref="H38:J38"/>
    <mergeCell ref="W38:X38"/>
    <mergeCell ref="Y38:AA38"/>
    <mergeCell ref="AB38:AD38"/>
    <mergeCell ref="O39:R39"/>
    <mergeCell ref="AI39:AL39"/>
    <mergeCell ref="D43:D45"/>
    <mergeCell ref="G43:G45"/>
    <mergeCell ref="X43:X45"/>
    <mergeCell ref="AA43:AA45"/>
    <mergeCell ref="C36:D37"/>
    <mergeCell ref="E36:G36"/>
    <mergeCell ref="H36:J36"/>
    <mergeCell ref="W36:X37"/>
    <mergeCell ref="Y36:AA36"/>
    <mergeCell ref="AB36:AD36"/>
    <mergeCell ref="E37:G37"/>
    <mergeCell ref="H37:J37"/>
    <mergeCell ref="Y37:AA37"/>
    <mergeCell ref="AB37:AD37"/>
    <mergeCell ref="N34:O34"/>
    <mergeCell ref="Q34:R34"/>
    <mergeCell ref="AI32:AL32"/>
    <mergeCell ref="C33:D33"/>
    <mergeCell ref="E33:G33"/>
    <mergeCell ref="H33:J33"/>
    <mergeCell ref="W33:X33"/>
    <mergeCell ref="Y33:AA33"/>
    <mergeCell ref="AB33:AD33"/>
    <mergeCell ref="C34:D35"/>
    <mergeCell ref="E34:G34"/>
    <mergeCell ref="H34:J34"/>
    <mergeCell ref="W34:X35"/>
    <mergeCell ref="Y34:AA34"/>
    <mergeCell ref="AB34:AD34"/>
    <mergeCell ref="AH34:AI34"/>
    <mergeCell ref="AK34:AL34"/>
    <mergeCell ref="E35:G35"/>
    <mergeCell ref="H35:J35"/>
    <mergeCell ref="Y35:AA35"/>
    <mergeCell ref="AB35:AD35"/>
    <mergeCell ref="O32:R32"/>
    <mergeCell ref="C30:D30"/>
    <mergeCell ref="E30:G30"/>
    <mergeCell ref="H30:J30"/>
    <mergeCell ref="W30:X30"/>
    <mergeCell ref="Y30:AA30"/>
    <mergeCell ref="AB30:AD30"/>
    <mergeCell ref="C31:D31"/>
    <mergeCell ref="W31:X31"/>
    <mergeCell ref="C32:D32"/>
    <mergeCell ref="W32:X32"/>
    <mergeCell ref="C28:D28"/>
    <mergeCell ref="E28:G28"/>
    <mergeCell ref="H28:J28"/>
    <mergeCell ref="W28:X28"/>
    <mergeCell ref="Y28:AA28"/>
    <mergeCell ref="AB28:AD28"/>
    <mergeCell ref="C29:D29"/>
    <mergeCell ref="E29:G29"/>
    <mergeCell ref="H29:J29"/>
    <mergeCell ref="W29:X29"/>
    <mergeCell ref="Y29:AA29"/>
    <mergeCell ref="AB29:AD29"/>
    <mergeCell ref="C27:D27"/>
    <mergeCell ref="E27:G27"/>
    <mergeCell ref="H27:J27"/>
    <mergeCell ref="W27:X27"/>
    <mergeCell ref="Y27:AA27"/>
    <mergeCell ref="AB27:AD27"/>
    <mergeCell ref="C24:D25"/>
    <mergeCell ref="E24:G24"/>
    <mergeCell ref="H24:J24"/>
    <mergeCell ref="W24:X25"/>
    <mergeCell ref="Y24:AA24"/>
    <mergeCell ref="AB24:AD24"/>
    <mergeCell ref="E25:G25"/>
    <mergeCell ref="H25:J25"/>
    <mergeCell ref="N25:O25"/>
    <mergeCell ref="Q25:R25"/>
    <mergeCell ref="Y25:AA25"/>
    <mergeCell ref="AB25:AD25"/>
    <mergeCell ref="C26:D26"/>
    <mergeCell ref="E26:G26"/>
    <mergeCell ref="H26:J26"/>
    <mergeCell ref="W26:X26"/>
    <mergeCell ref="Y26:AA26"/>
    <mergeCell ref="AB26:AD26"/>
    <mergeCell ref="W22:X23"/>
    <mergeCell ref="Y22:AA22"/>
    <mergeCell ref="AB22:AD22"/>
    <mergeCell ref="E23:G23"/>
    <mergeCell ref="H23:J23"/>
    <mergeCell ref="Y23:AA23"/>
    <mergeCell ref="AB23:AD23"/>
    <mergeCell ref="AH25:AI25"/>
    <mergeCell ref="AK25:AL25"/>
    <mergeCell ref="AH22:AI22"/>
    <mergeCell ref="AK22:AL22"/>
    <mergeCell ref="N22:O22"/>
    <mergeCell ref="Q22:R22"/>
    <mergeCell ref="C21:D21"/>
    <mergeCell ref="E21:G21"/>
    <mergeCell ref="H21:J21"/>
    <mergeCell ref="W18:X18"/>
    <mergeCell ref="Y18:AA18"/>
    <mergeCell ref="AB18:AD18"/>
    <mergeCell ref="C19:D19"/>
    <mergeCell ref="W19:X19"/>
    <mergeCell ref="C20:D20"/>
    <mergeCell ref="W20:X20"/>
    <mergeCell ref="N21:O21"/>
    <mergeCell ref="Q21:R21"/>
    <mergeCell ref="AK21:AL21"/>
    <mergeCell ref="C22:D23"/>
    <mergeCell ref="E22:G22"/>
    <mergeCell ref="H22:J22"/>
    <mergeCell ref="C16:D16"/>
    <mergeCell ref="E16:G16"/>
    <mergeCell ref="H16:J16"/>
    <mergeCell ref="W16:X16"/>
    <mergeCell ref="Y16:AA16"/>
    <mergeCell ref="AB16:AD16"/>
    <mergeCell ref="C17:D17"/>
    <mergeCell ref="E17:G17"/>
    <mergeCell ref="H17:J17"/>
    <mergeCell ref="W17:X17"/>
    <mergeCell ref="Y17:AA17"/>
    <mergeCell ref="AB17:AD17"/>
    <mergeCell ref="N20:O20"/>
    <mergeCell ref="W21:X21"/>
    <mergeCell ref="Y21:AA21"/>
    <mergeCell ref="AB21:AD21"/>
    <mergeCell ref="AH21:AI21"/>
    <mergeCell ref="C18:D18"/>
    <mergeCell ref="E18:G18"/>
    <mergeCell ref="H18:J18"/>
    <mergeCell ref="C14:D14"/>
    <mergeCell ref="E14:G14"/>
    <mergeCell ref="H14:J14"/>
    <mergeCell ref="W14:X14"/>
    <mergeCell ref="Y14:AA14"/>
    <mergeCell ref="AB14:AD14"/>
    <mergeCell ref="C15:D15"/>
    <mergeCell ref="E15:G15"/>
    <mergeCell ref="H15:J15"/>
    <mergeCell ref="W15:X15"/>
    <mergeCell ref="Y15:AA15"/>
    <mergeCell ref="AB15:AD15"/>
    <mergeCell ref="AH10:AI10"/>
    <mergeCell ref="AK10:AL10"/>
    <mergeCell ref="E11:G11"/>
    <mergeCell ref="H11:J11"/>
    <mergeCell ref="Y11:AA11"/>
    <mergeCell ref="AB11:AD11"/>
    <mergeCell ref="C12:D13"/>
    <mergeCell ref="E12:G12"/>
    <mergeCell ref="H12:J12"/>
    <mergeCell ref="W12:X13"/>
    <mergeCell ref="Y12:AA12"/>
    <mergeCell ref="AB12:AD12"/>
    <mergeCell ref="E13:G13"/>
    <mergeCell ref="H13:J13"/>
    <mergeCell ref="Y13:AA13"/>
    <mergeCell ref="AB13:AD13"/>
    <mergeCell ref="C9:D9"/>
    <mergeCell ref="E9:G9"/>
    <mergeCell ref="H9:J9"/>
    <mergeCell ref="W9:X9"/>
    <mergeCell ref="Y9:AA9"/>
    <mergeCell ref="AB9:AD9"/>
    <mergeCell ref="C10:D11"/>
    <mergeCell ref="E10:G10"/>
    <mergeCell ref="H10:J10"/>
    <mergeCell ref="N10:O10"/>
    <mergeCell ref="Q10:R10"/>
    <mergeCell ref="W10:X11"/>
    <mergeCell ref="Y10:AA10"/>
    <mergeCell ref="AB10:AD10"/>
    <mergeCell ref="C6:D6"/>
    <mergeCell ref="E6:G6"/>
    <mergeCell ref="H6:J6"/>
    <mergeCell ref="W6:X6"/>
    <mergeCell ref="Y6:AA6"/>
    <mergeCell ref="AB6:AD6"/>
    <mergeCell ref="C7:D7"/>
    <mergeCell ref="W7:X7"/>
    <mergeCell ref="C8:D8"/>
    <mergeCell ref="W8:X8"/>
    <mergeCell ref="C4:D4"/>
    <mergeCell ref="E4:G4"/>
    <mergeCell ref="H4:J4"/>
    <mergeCell ref="W4:X4"/>
    <mergeCell ref="Y4:AA4"/>
    <mergeCell ref="AB4:AD4"/>
    <mergeCell ref="C5:D5"/>
    <mergeCell ref="E5:G5"/>
    <mergeCell ref="H5:J5"/>
    <mergeCell ref="W5:X5"/>
    <mergeCell ref="Y5:AA5"/>
    <mergeCell ref="AB5:AD5"/>
    <mergeCell ref="L1:N1"/>
    <mergeCell ref="O1:S1"/>
    <mergeCell ref="U1:AE1"/>
    <mergeCell ref="AF1:AH1"/>
    <mergeCell ref="AI1:AM1"/>
    <mergeCell ref="C3:D3"/>
    <mergeCell ref="E3:G3"/>
    <mergeCell ref="H3:J3"/>
    <mergeCell ref="N3:O3"/>
    <mergeCell ref="Q3:R3"/>
    <mergeCell ref="W3:X3"/>
    <mergeCell ref="Y3:AA3"/>
    <mergeCell ref="AB3:AD3"/>
    <mergeCell ref="AH3:AI3"/>
    <mergeCell ref="AK3:AL3"/>
  </mergeCells>
  <phoneticPr fontId="2"/>
  <dataValidations count="5">
    <dataValidation type="list" allowBlank="1" showInputMessage="1" showErrorMessage="1" sqref="E10:J10 Y22:AD22 Y10:AD10 E34:J34 E22:J22 Y34:AD34">
      <formula1>"As,Co,As+Co"</formula1>
    </dataValidation>
    <dataValidation type="list" allowBlank="1" showInputMessage="1" showErrorMessage="1" sqref="H18 Y6:AD6 Y18 AB18 E30:H30 E6:J6 E18 Y30:AB30">
      <formula1>"昼間施工,夜間施工"</formula1>
    </dataValidation>
    <dataValidation type="list" allowBlank="1" showInputMessage="1" showErrorMessage="1" sqref="H17 Y5:AD5 Y17 AB17 E29:H29 E5:J5 E17 Y29:AB29">
      <formula1>"車 道,歩 道"</formula1>
    </dataValidation>
    <dataValidation type="list" allowBlank="1" showInputMessage="1" showErrorMessage="1" sqref="Y24:AD24 Y12:AD12 E36:J36 E24:J24 E12:J12 Y36:AD36">
      <formula1>"発生土（再使用）"</formula1>
    </dataValidation>
    <dataValidation type="list" allowBlank="1" showInputMessage="1" showErrorMessage="1" sqref="Q22">
      <formula1>"As（車道）＋As（歩道）,As（車道）＋Co,As（歩道）＋Co,全種"</formula1>
    </dataValidation>
  </dataValidations>
  <printOptions horizontalCentered="1"/>
  <pageMargins left="0.39370078740157483" right="0.39370078740157483" top="0.78740157480314965" bottom="0.39370078740157483" header="0.51181102362204722" footer="0.51181102362204722"/>
  <pageSetup paperSize="9" scale="92" orientation="landscape" r:id="rId1"/>
  <headerFooter alignWithMargins="0"/>
  <colBreaks count="1" manualBreakCount="1">
    <brk id="20" max="38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D56"/>
  <sheetViews>
    <sheetView showGridLines="0" showZeros="0" view="pageBreakPreview" zoomScaleNormal="70" zoomScaleSheetLayoutView="100" workbookViewId="0">
      <selection activeCell="G32" sqref="G32"/>
    </sheetView>
  </sheetViews>
  <sheetFormatPr defaultColWidth="9" defaultRowHeight="11.1" customHeight="1"/>
  <cols>
    <col min="1" max="3" width="2.109375" style="2" customWidth="1"/>
    <col min="4" max="4" width="8.6640625" style="2" customWidth="1"/>
    <col min="5" max="5" width="2.6640625" style="2" customWidth="1"/>
    <col min="6" max="6" width="8.6640625" style="2" customWidth="1"/>
    <col min="7" max="7" width="6.109375" style="2" customWidth="1"/>
    <col min="8" max="8" width="8.6640625" style="2" customWidth="1"/>
    <col min="9" max="11" width="2.6640625" style="2" customWidth="1"/>
    <col min="12" max="12" width="12.6640625" style="3" customWidth="1"/>
    <col min="13" max="14" width="2.109375" style="3" customWidth="1"/>
    <col min="15" max="15" width="6.6640625" style="3" customWidth="1"/>
    <col min="16" max="18" width="2.109375" style="3" customWidth="1"/>
    <col min="19" max="19" width="6.6640625" style="31" customWidth="1"/>
    <col min="20" max="22" width="2.109375" style="3" customWidth="1"/>
    <col min="23" max="23" width="6.6640625" style="31" customWidth="1"/>
    <col min="24" max="26" width="2.109375" style="3" customWidth="1"/>
    <col min="27" max="27" width="6.6640625" style="31" customWidth="1"/>
    <col min="28" max="29" width="2.109375" style="3" customWidth="1"/>
    <col min="30" max="30" width="8.6640625" style="31" customWidth="1"/>
    <col min="31" max="31" width="2.6640625" style="2" customWidth="1"/>
    <col min="32" max="16384" width="9" style="2"/>
  </cols>
  <sheetData>
    <row r="1" spans="1:30" ht="25.2" customHeight="1">
      <c r="A1" s="1" t="s">
        <v>566</v>
      </c>
      <c r="L1" s="31"/>
      <c r="M1" s="2"/>
      <c r="O1" s="2249" t="s">
        <v>157</v>
      </c>
      <c r="P1" s="2249"/>
      <c r="Q1" s="2249"/>
      <c r="R1" s="2249"/>
      <c r="S1" s="2249"/>
      <c r="T1" s="2191" t="str">
        <f>表紙!C2</f>
        <v>東白川特2高層配水池揚水管取替工事</v>
      </c>
      <c r="U1" s="2191"/>
      <c r="V1" s="2191"/>
      <c r="W1" s="2191"/>
      <c r="X1" s="2191"/>
      <c r="Y1" s="2191"/>
      <c r="Z1" s="2191"/>
      <c r="AA1" s="2191"/>
      <c r="AB1" s="2191"/>
      <c r="AC1" s="2191"/>
      <c r="AD1" s="2191"/>
    </row>
    <row r="2" spans="1:30" ht="11.1" customHeight="1">
      <c r="A2" s="1"/>
      <c r="B2" s="2" t="s">
        <v>235</v>
      </c>
      <c r="L2" s="31"/>
      <c r="M2" s="2"/>
      <c r="O2" s="149"/>
      <c r="P2" s="149"/>
      <c r="Q2" s="149"/>
      <c r="R2" s="149"/>
      <c r="S2" s="14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359"/>
    </row>
    <row r="3" spans="1:30" ht="11.1" customHeight="1" thickBot="1">
      <c r="C3" s="2" t="s">
        <v>236</v>
      </c>
      <c r="J3" s="2" t="s">
        <v>459</v>
      </c>
      <c r="U3" s="2250" t="s">
        <v>148</v>
      </c>
      <c r="V3" s="2250"/>
      <c r="W3" s="360" t="s">
        <v>438</v>
      </c>
      <c r="X3" s="40" t="s">
        <v>149</v>
      </c>
      <c r="Y3" s="40"/>
    </row>
    <row r="4" spans="1:30" ht="11.1" customHeight="1">
      <c r="D4" s="2251" t="s">
        <v>238</v>
      </c>
      <c r="E4" s="2178"/>
      <c r="F4" s="35" t="s">
        <v>1</v>
      </c>
      <c r="G4" s="35" t="s">
        <v>237</v>
      </c>
      <c r="H4" s="44"/>
      <c r="M4" s="4"/>
      <c r="O4" s="31" t="s">
        <v>265</v>
      </c>
    </row>
    <row r="5" spans="1:30" ht="11.1" customHeight="1">
      <c r="D5" s="183" t="s">
        <v>735</v>
      </c>
      <c r="E5" s="2252" t="s">
        <v>8</v>
      </c>
      <c r="F5" s="59">
        <f>'試掘（舗400'!E9</f>
        <v>4</v>
      </c>
      <c r="G5" s="144">
        <v>0.15</v>
      </c>
      <c r="H5" s="138">
        <f t="shared" ref="H5:H15" si="0">ROUND(F5*G5,2)</f>
        <v>0.6</v>
      </c>
      <c r="L5" s="3" t="s">
        <v>137</v>
      </c>
      <c r="M5" s="4"/>
      <c r="N5" s="3" t="s">
        <v>23</v>
      </c>
      <c r="O5" s="36">
        <f>IF($W$3="仮置無し",0,$H$17)</f>
        <v>0</v>
      </c>
      <c r="P5" s="3" t="s">
        <v>24</v>
      </c>
      <c r="S5" s="36"/>
      <c r="AC5" s="3" t="s">
        <v>121</v>
      </c>
      <c r="AD5" s="39">
        <f>O5</f>
        <v>0</v>
      </c>
    </row>
    <row r="6" spans="1:30" ht="11.1" customHeight="1">
      <c r="D6" s="379" t="s">
        <v>736</v>
      </c>
      <c r="E6" s="2253"/>
      <c r="F6" s="380">
        <f>'試掘（舗400'!H9</f>
        <v>49</v>
      </c>
      <c r="G6" s="381">
        <v>0.1</v>
      </c>
      <c r="H6" s="139">
        <f t="shared" si="0"/>
        <v>4.9000000000000004</v>
      </c>
      <c r="M6" s="4"/>
      <c r="O6" s="31" t="s">
        <v>266</v>
      </c>
    </row>
    <row r="7" spans="1:30" ht="11.1" customHeight="1">
      <c r="D7" s="379"/>
      <c r="E7" s="2253"/>
      <c r="F7" s="380"/>
      <c r="G7" s="381"/>
      <c r="H7" s="139">
        <f t="shared" si="0"/>
        <v>0</v>
      </c>
      <c r="L7" s="3" t="s">
        <v>140</v>
      </c>
      <c r="M7" s="4"/>
      <c r="N7" s="3" t="s">
        <v>23</v>
      </c>
      <c r="O7" s="36">
        <f>IF($W$3="仮置無し",0,$H$30)</f>
        <v>0</v>
      </c>
      <c r="P7" s="3" t="s">
        <v>24</v>
      </c>
      <c r="S7" s="36"/>
      <c r="AC7" s="3" t="s">
        <v>121</v>
      </c>
      <c r="AD7" s="39">
        <f>O7</f>
        <v>0</v>
      </c>
    </row>
    <row r="8" spans="1:30" ht="11.1" customHeight="1">
      <c r="D8" s="379"/>
      <c r="E8" s="2253"/>
      <c r="F8" s="380"/>
      <c r="G8" s="381"/>
      <c r="H8" s="139">
        <f t="shared" si="0"/>
        <v>0</v>
      </c>
      <c r="M8" s="4"/>
      <c r="O8" s="31" t="s">
        <v>267</v>
      </c>
    </row>
    <row r="9" spans="1:30" ht="11.1" customHeight="1">
      <c r="D9" s="379"/>
      <c r="E9" s="2253"/>
      <c r="F9" s="380"/>
      <c r="G9" s="381"/>
      <c r="H9" s="139">
        <f t="shared" si="0"/>
        <v>0</v>
      </c>
      <c r="L9" s="3" t="s">
        <v>83</v>
      </c>
      <c r="M9" s="4"/>
      <c r="N9" s="3" t="s">
        <v>23</v>
      </c>
      <c r="O9" s="36">
        <f>IF($W$3="仮置無し",0,$H$43)</f>
        <v>0</v>
      </c>
      <c r="P9" s="3" t="s">
        <v>24</v>
      </c>
      <c r="S9" s="36"/>
      <c r="AC9" s="3" t="s">
        <v>121</v>
      </c>
      <c r="AD9" s="39">
        <f>O9</f>
        <v>0</v>
      </c>
    </row>
    <row r="10" spans="1:30" ht="11.1" customHeight="1">
      <c r="D10" s="379"/>
      <c r="E10" s="2253"/>
      <c r="F10" s="380"/>
      <c r="G10" s="381"/>
      <c r="H10" s="139">
        <f t="shared" si="0"/>
        <v>0</v>
      </c>
    </row>
    <row r="11" spans="1:30" ht="11.1" customHeight="1">
      <c r="D11" s="379"/>
      <c r="E11" s="2253"/>
      <c r="F11" s="380"/>
      <c r="G11" s="381"/>
      <c r="H11" s="139">
        <f t="shared" si="0"/>
        <v>0</v>
      </c>
      <c r="J11" s="2" t="s">
        <v>460</v>
      </c>
    </row>
    <row r="12" spans="1:30" ht="11.1" customHeight="1">
      <c r="D12" s="379"/>
      <c r="E12" s="2253"/>
      <c r="F12" s="380"/>
      <c r="G12" s="381"/>
      <c r="H12" s="139">
        <f t="shared" si="0"/>
        <v>0</v>
      </c>
      <c r="K12" s="2" t="s">
        <v>375</v>
      </c>
      <c r="O12" s="31" t="s">
        <v>376</v>
      </c>
      <c r="AD12" s="31" t="s">
        <v>27</v>
      </c>
    </row>
    <row r="13" spans="1:30" ht="11.1" customHeight="1">
      <c r="D13" s="184"/>
      <c r="E13" s="2253"/>
      <c r="F13" s="61"/>
      <c r="G13" s="145"/>
      <c r="H13" s="139">
        <f t="shared" si="0"/>
        <v>0</v>
      </c>
      <c r="L13" s="3" t="s">
        <v>377</v>
      </c>
      <c r="N13" s="3" t="s">
        <v>23</v>
      </c>
      <c r="O13" s="317">
        <f>SUM('試掘（舗400'!AA7,'試掘（舗400'!AD7,'試掘（舗400'!AA19,'試掘（舗400'!AD19,'試掘（舗400'!AA31,'試掘（舗400'!AD31,'試掘（舗400'!G7,'試掘（舗400'!J7,'試掘（舗400'!G19,'試掘（舗400'!J19,'試掘（舗400'!G31,'試掘（舗400'!J31)</f>
        <v>57</v>
      </c>
      <c r="P13" s="3" t="s">
        <v>24</v>
      </c>
      <c r="Q13" s="3" t="s">
        <v>248</v>
      </c>
      <c r="R13" s="2255">
        <f>ROUND(1*1*1.5,2)</f>
        <v>1.5</v>
      </c>
      <c r="S13" s="2255"/>
      <c r="T13" s="2255"/>
      <c r="W13" s="36"/>
      <c r="AC13" s="3" t="s">
        <v>121</v>
      </c>
      <c r="AD13" s="39">
        <f>ROUND(O13*R13,2)</f>
        <v>85.5</v>
      </c>
    </row>
    <row r="14" spans="1:30" ht="11.1" customHeight="1">
      <c r="D14" s="184"/>
      <c r="E14" s="2253"/>
      <c r="F14" s="61"/>
      <c r="G14" s="145"/>
      <c r="H14" s="139">
        <f t="shared" si="0"/>
        <v>0</v>
      </c>
      <c r="K14" s="2" t="s">
        <v>378</v>
      </c>
      <c r="O14" s="31" t="s">
        <v>27</v>
      </c>
      <c r="S14" s="31" t="s">
        <v>265</v>
      </c>
      <c r="W14" s="31" t="s">
        <v>266</v>
      </c>
      <c r="AA14" s="31" t="s">
        <v>267</v>
      </c>
      <c r="AD14" s="31" t="s">
        <v>118</v>
      </c>
    </row>
    <row r="15" spans="1:30" ht="11.1" customHeight="1">
      <c r="D15" s="184"/>
      <c r="E15" s="2253"/>
      <c r="F15" s="61"/>
      <c r="G15" s="145"/>
      <c r="H15" s="139">
        <f t="shared" si="0"/>
        <v>0</v>
      </c>
      <c r="L15" s="3" t="s">
        <v>379</v>
      </c>
      <c r="N15" s="3" t="s">
        <v>23</v>
      </c>
      <c r="O15" s="36">
        <f>$AD$13</f>
        <v>85.5</v>
      </c>
      <c r="P15" s="3" t="s">
        <v>24</v>
      </c>
      <c r="Q15" s="3" t="s">
        <v>25</v>
      </c>
      <c r="R15" s="3" t="s">
        <v>23</v>
      </c>
      <c r="S15" s="36">
        <f>$H$17</f>
        <v>5.5</v>
      </c>
      <c r="T15" s="3" t="s">
        <v>24</v>
      </c>
      <c r="U15" s="3" t="s">
        <v>25</v>
      </c>
      <c r="V15" s="3" t="s">
        <v>23</v>
      </c>
      <c r="W15" s="36">
        <f>$H$30</f>
        <v>0.14000000000000001</v>
      </c>
      <c r="X15" s="3" t="s">
        <v>24</v>
      </c>
      <c r="Y15" s="3" t="s">
        <v>25</v>
      </c>
      <c r="Z15" s="3" t="s">
        <v>23</v>
      </c>
      <c r="AA15" s="36">
        <f>$H$43</f>
        <v>0.3</v>
      </c>
      <c r="AB15" s="3" t="s">
        <v>24</v>
      </c>
      <c r="AC15" s="3" t="s">
        <v>121</v>
      </c>
      <c r="AD15" s="39">
        <f>O15-S15-W15-AA15</f>
        <v>79.56</v>
      </c>
    </row>
    <row r="16" spans="1:30" ht="11.1" customHeight="1">
      <c r="D16" s="185"/>
      <c r="E16" s="2254"/>
      <c r="F16" s="137"/>
      <c r="G16" s="146"/>
      <c r="H16" s="140">
        <f>ROUND(F16*G16,2)</f>
        <v>0</v>
      </c>
      <c r="K16" s="2" t="s">
        <v>19</v>
      </c>
      <c r="O16" s="31" t="s">
        <v>118</v>
      </c>
    </row>
    <row r="17" spans="4:30" ht="11.1" customHeight="1">
      <c r="D17" s="2260" t="s">
        <v>239</v>
      </c>
      <c r="E17" s="2261"/>
      <c r="F17" s="2261"/>
      <c r="G17" s="2261"/>
      <c r="H17" s="72">
        <f>SUM(H5:H16)</f>
        <v>5.5</v>
      </c>
      <c r="L17" s="3" t="s">
        <v>18</v>
      </c>
      <c r="N17" s="3" t="s">
        <v>23</v>
      </c>
      <c r="O17" s="36">
        <f>$AD$15</f>
        <v>79.56</v>
      </c>
      <c r="P17" s="3" t="s">
        <v>24</v>
      </c>
      <c r="AC17" s="3" t="s">
        <v>121</v>
      </c>
      <c r="AD17" s="39">
        <f>O17</f>
        <v>79.56</v>
      </c>
    </row>
    <row r="18" spans="4:30" ht="11.1" customHeight="1">
      <c r="D18" s="183" t="s">
        <v>733</v>
      </c>
      <c r="E18" s="2252" t="s">
        <v>9</v>
      </c>
      <c r="F18" s="59"/>
      <c r="G18" s="144">
        <v>0.04</v>
      </c>
      <c r="H18" s="138">
        <f t="shared" ref="H18:H28" si="1">ROUND(F18*G18,2)</f>
        <v>0</v>
      </c>
      <c r="K18" s="2" t="s">
        <v>380</v>
      </c>
      <c r="O18" s="31" t="s">
        <v>27</v>
      </c>
      <c r="S18" s="31" t="s">
        <v>271</v>
      </c>
      <c r="W18" s="31" t="s">
        <v>272</v>
      </c>
      <c r="AD18" s="31" t="s">
        <v>119</v>
      </c>
    </row>
    <row r="19" spans="4:30" ht="11.1" customHeight="1">
      <c r="D19" s="379" t="s">
        <v>737</v>
      </c>
      <c r="E19" s="2253"/>
      <c r="F19" s="380">
        <f>'試掘（舗400'!E33</f>
        <v>1</v>
      </c>
      <c r="G19" s="381">
        <v>0.1</v>
      </c>
      <c r="H19" s="139">
        <f t="shared" si="1"/>
        <v>0.1</v>
      </c>
      <c r="L19" s="3" t="s">
        <v>381</v>
      </c>
      <c r="N19" s="3" t="s">
        <v>23</v>
      </c>
      <c r="O19" s="36">
        <f>$AD$13</f>
        <v>85.5</v>
      </c>
      <c r="P19" s="3" t="s">
        <v>24</v>
      </c>
      <c r="Q19" s="3" t="s">
        <v>25</v>
      </c>
      <c r="R19" s="3" t="s">
        <v>23</v>
      </c>
      <c r="S19" s="36">
        <f>IF('試掘（舗400'!AM32="",'試掘（舗400'!S32,'試掘（舗400'!AM32)</f>
        <v>15</v>
      </c>
      <c r="T19" s="3" t="s">
        <v>24</v>
      </c>
      <c r="U19" s="3" t="s">
        <v>25</v>
      </c>
      <c r="V19" s="3" t="s">
        <v>23</v>
      </c>
      <c r="W19" s="36">
        <f>IF('試掘（舗400'!AM39="",'試掘（舗400'!S39,'試掘（舗400'!AM39)</f>
        <v>3.04</v>
      </c>
      <c r="X19" s="3" t="s">
        <v>24</v>
      </c>
      <c r="AA19" s="36"/>
      <c r="AC19" s="3" t="s">
        <v>121</v>
      </c>
      <c r="AD19" s="39">
        <f>O19-S19-W19</f>
        <v>67.459999999999994</v>
      </c>
    </row>
    <row r="20" spans="4:30" ht="11.1" customHeight="1">
      <c r="D20" s="379" t="s">
        <v>738</v>
      </c>
      <c r="E20" s="2253"/>
      <c r="F20" s="380">
        <f>'試掘（舗400'!H33</f>
        <v>1</v>
      </c>
      <c r="G20" s="381">
        <v>0.04</v>
      </c>
      <c r="H20" s="139">
        <f t="shared" si="1"/>
        <v>0.04</v>
      </c>
      <c r="K20" s="2" t="s">
        <v>445</v>
      </c>
      <c r="O20" s="31" t="s">
        <v>118</v>
      </c>
      <c r="S20" s="31" t="s">
        <v>119</v>
      </c>
      <c r="AD20" s="31" t="s">
        <v>120</v>
      </c>
    </row>
    <row r="21" spans="4:30" ht="11.1" customHeight="1">
      <c r="D21" s="379"/>
      <c r="E21" s="2253"/>
      <c r="F21" s="380"/>
      <c r="G21" s="381"/>
      <c r="H21" s="139">
        <f>ROUND(F21*G21,2)</f>
        <v>0</v>
      </c>
      <c r="L21" s="3" t="s">
        <v>51</v>
      </c>
      <c r="N21" s="3" t="s">
        <v>23</v>
      </c>
      <c r="O21" s="36">
        <f>$AD$15</f>
        <v>79.56</v>
      </c>
      <c r="P21" s="3" t="s">
        <v>24</v>
      </c>
      <c r="Q21" s="3" t="s">
        <v>25</v>
      </c>
      <c r="R21" s="3" t="s">
        <v>23</v>
      </c>
      <c r="S21" s="36">
        <f>$AD$19</f>
        <v>67.459999999999994</v>
      </c>
      <c r="T21" s="3" t="s">
        <v>24</v>
      </c>
      <c r="AC21" s="3" t="s">
        <v>121</v>
      </c>
      <c r="AD21" s="39">
        <f>O21-S21</f>
        <v>12.100000000000009</v>
      </c>
    </row>
    <row r="22" spans="4:30" ht="11.1" customHeight="1">
      <c r="D22" s="379"/>
      <c r="E22" s="2253"/>
      <c r="F22" s="380"/>
      <c r="G22" s="381"/>
      <c r="H22" s="139">
        <f t="shared" si="1"/>
        <v>0</v>
      </c>
      <c r="K22" s="349"/>
      <c r="L22" s="315"/>
      <c r="M22" s="372"/>
      <c r="N22" s="315"/>
      <c r="O22" s="157"/>
      <c r="P22" s="315"/>
      <c r="Q22" s="315"/>
      <c r="R22" s="315"/>
      <c r="S22" s="157"/>
      <c r="T22" s="315"/>
      <c r="U22" s="315"/>
      <c r="V22" s="315"/>
      <c r="W22" s="157"/>
      <c r="X22" s="315"/>
      <c r="Y22" s="315"/>
      <c r="Z22" s="315"/>
      <c r="AA22" s="157"/>
      <c r="AB22" s="315"/>
      <c r="AC22" s="315"/>
      <c r="AD22" s="157"/>
    </row>
    <row r="23" spans="4:30" ht="11.1" customHeight="1">
      <c r="D23" s="379"/>
      <c r="E23" s="2253"/>
      <c r="F23" s="380"/>
      <c r="G23" s="381"/>
      <c r="H23" s="139">
        <f t="shared" si="1"/>
        <v>0</v>
      </c>
      <c r="K23" s="349"/>
      <c r="L23" s="315"/>
      <c r="M23" s="372"/>
      <c r="N23" s="315"/>
      <c r="O23" s="511"/>
      <c r="P23" s="315"/>
      <c r="Q23" s="315"/>
      <c r="R23" s="315"/>
      <c r="S23" s="157"/>
      <c r="T23" s="315"/>
      <c r="U23" s="315"/>
      <c r="V23" s="315"/>
      <c r="W23" s="157"/>
      <c r="X23" s="315"/>
      <c r="Y23" s="315"/>
      <c r="Z23" s="315"/>
      <c r="AA23" s="157"/>
      <c r="AB23" s="315"/>
      <c r="AC23" s="315"/>
      <c r="AD23" s="43"/>
    </row>
    <row r="24" spans="4:30" ht="11.1" customHeight="1">
      <c r="D24" s="379"/>
      <c r="E24" s="2253"/>
      <c r="F24" s="380"/>
      <c r="G24" s="381"/>
      <c r="H24" s="139">
        <f t="shared" si="1"/>
        <v>0</v>
      </c>
    </row>
    <row r="25" spans="4:30" ht="11.1" customHeight="1">
      <c r="D25" s="379"/>
      <c r="E25" s="2253"/>
      <c r="F25" s="380"/>
      <c r="G25" s="381"/>
      <c r="H25" s="139">
        <f t="shared" si="1"/>
        <v>0</v>
      </c>
      <c r="J25" s="2" t="s">
        <v>461</v>
      </c>
      <c r="O25" s="31" t="s">
        <v>119</v>
      </c>
    </row>
    <row r="26" spans="4:30" ht="11.1" customHeight="1">
      <c r="D26" s="379"/>
      <c r="E26" s="2253"/>
      <c r="F26" s="380"/>
      <c r="G26" s="381"/>
      <c r="H26" s="139">
        <f t="shared" si="1"/>
        <v>0</v>
      </c>
      <c r="L26" s="3" t="s">
        <v>21</v>
      </c>
      <c r="N26" s="3" t="s">
        <v>23</v>
      </c>
      <c r="O26" s="36">
        <f>$AD$19</f>
        <v>67.459999999999994</v>
      </c>
      <c r="P26" s="3" t="s">
        <v>24</v>
      </c>
      <c r="AC26" s="3" t="s">
        <v>121</v>
      </c>
      <c r="AD26" s="39">
        <f>O26</f>
        <v>67.459999999999994</v>
      </c>
    </row>
    <row r="27" spans="4:30" ht="11.1" customHeight="1">
      <c r="D27" s="379"/>
      <c r="E27" s="2253"/>
      <c r="F27" s="380"/>
      <c r="G27" s="381"/>
      <c r="H27" s="139">
        <f t="shared" si="1"/>
        <v>0</v>
      </c>
    </row>
    <row r="28" spans="4:30" ht="11.1" customHeight="1">
      <c r="D28" s="184"/>
      <c r="E28" s="2253"/>
      <c r="F28" s="61"/>
      <c r="G28" s="145"/>
      <c r="H28" s="139">
        <f t="shared" si="1"/>
        <v>0</v>
      </c>
      <c r="J28" s="2" t="str">
        <f>IF(W3="仮置有り","□As殻Co殻運搬処理（仮置場～処分地）","□As殻Co殻運搬処理（現場～処分地）")</f>
        <v>□As殻Co殻運搬処理（現場～処分地）</v>
      </c>
    </row>
    <row r="29" spans="4:30" ht="11.1" customHeight="1">
      <c r="D29" s="185"/>
      <c r="E29" s="2254"/>
      <c r="F29" s="137"/>
      <c r="G29" s="146"/>
      <c r="H29" s="140">
        <f>ROUND(F29*G29,2)</f>
        <v>0</v>
      </c>
      <c r="K29" s="2" t="s">
        <v>22</v>
      </c>
      <c r="O29" s="31" t="s">
        <v>265</v>
      </c>
      <c r="S29" s="31" t="s">
        <v>266</v>
      </c>
      <c r="U29" s="2250" t="s">
        <v>148</v>
      </c>
      <c r="V29" s="2250"/>
      <c r="W29" s="14" t="str">
        <f>W3</f>
        <v>仮置無し</v>
      </c>
      <c r="X29" s="40" t="s">
        <v>149</v>
      </c>
    </row>
    <row r="30" spans="4:30" ht="11.1" customHeight="1">
      <c r="D30" s="2262" t="s">
        <v>240</v>
      </c>
      <c r="E30" s="2263"/>
      <c r="F30" s="2263"/>
      <c r="G30" s="2263"/>
      <c r="H30" s="72">
        <f>SUM(H18:H29)</f>
        <v>0.14000000000000001</v>
      </c>
      <c r="L30" s="3" t="s">
        <v>56</v>
      </c>
      <c r="N30" s="3" t="s">
        <v>23</v>
      </c>
      <c r="O30" s="36">
        <f>IF($W$3="仮置無し",0,$H$17)</f>
        <v>0</v>
      </c>
      <c r="P30" s="3" t="s">
        <v>24</v>
      </c>
      <c r="Q30" s="3" t="s">
        <v>139</v>
      </c>
      <c r="R30" s="3" t="s">
        <v>23</v>
      </c>
      <c r="S30" s="36">
        <f>IF($W$3="仮置無し",0,$H$30)</f>
        <v>0</v>
      </c>
      <c r="T30" s="3" t="s">
        <v>24</v>
      </c>
      <c r="AC30" s="3" t="s">
        <v>121</v>
      </c>
      <c r="AD30" s="39">
        <f>O30+S30</f>
        <v>0</v>
      </c>
    </row>
    <row r="31" spans="4:30" ht="11.1" customHeight="1">
      <c r="D31" s="183" t="s">
        <v>732</v>
      </c>
      <c r="E31" s="2252" t="s">
        <v>83</v>
      </c>
      <c r="F31" s="59">
        <f>'試掘（舗400'!E21</f>
        <v>2</v>
      </c>
      <c r="G31" s="144">
        <v>0.15</v>
      </c>
      <c r="H31" s="138">
        <f t="shared" ref="H31:H41" si="2">ROUND(F31*G31,2)</f>
        <v>0.3</v>
      </c>
      <c r="M31" s="4"/>
      <c r="O31" s="31" t="s">
        <v>267</v>
      </c>
    </row>
    <row r="32" spans="4:30" ht="11.1" customHeight="1">
      <c r="D32" s="379"/>
      <c r="E32" s="2253"/>
      <c r="F32" s="380"/>
      <c r="G32" s="381"/>
      <c r="H32" s="139">
        <f t="shared" si="2"/>
        <v>0</v>
      </c>
      <c r="L32" s="3" t="s">
        <v>83</v>
      </c>
      <c r="M32" s="4"/>
      <c r="N32" s="3" t="s">
        <v>23</v>
      </c>
      <c r="O32" s="36">
        <f>IF($W$3="仮置無し",0,$H$43)</f>
        <v>0</v>
      </c>
      <c r="P32" s="3" t="s">
        <v>24</v>
      </c>
      <c r="S32" s="36"/>
      <c r="AC32" s="3" t="s">
        <v>121</v>
      </c>
      <c r="AD32" s="39">
        <f>O32</f>
        <v>0</v>
      </c>
    </row>
    <row r="33" spans="3:30" ht="11.1" customHeight="1">
      <c r="D33" s="379"/>
      <c r="E33" s="2253"/>
      <c r="F33" s="380"/>
      <c r="G33" s="381"/>
      <c r="H33" s="139">
        <f t="shared" si="2"/>
        <v>0</v>
      </c>
      <c r="K33" s="2" t="s">
        <v>448</v>
      </c>
      <c r="O33" s="31" t="s">
        <v>265</v>
      </c>
    </row>
    <row r="34" spans="3:30" ht="11.1" customHeight="1">
      <c r="D34" s="379"/>
      <c r="E34" s="2253"/>
      <c r="F34" s="380"/>
      <c r="G34" s="381"/>
      <c r="H34" s="139">
        <f t="shared" si="2"/>
        <v>0</v>
      </c>
      <c r="L34" s="3" t="s">
        <v>137</v>
      </c>
      <c r="N34" s="3" t="s">
        <v>23</v>
      </c>
      <c r="O34" s="36">
        <f>$H$17</f>
        <v>5.5</v>
      </c>
      <c r="P34" s="3" t="s">
        <v>24</v>
      </c>
      <c r="AC34" s="3" t="s">
        <v>121</v>
      </c>
      <c r="AD34" s="39">
        <f>O34</f>
        <v>5.5</v>
      </c>
    </row>
    <row r="35" spans="3:30" ht="11.1" customHeight="1">
      <c r="D35" s="379"/>
      <c r="E35" s="2253"/>
      <c r="F35" s="380"/>
      <c r="G35" s="381"/>
      <c r="H35" s="139">
        <f t="shared" si="2"/>
        <v>0</v>
      </c>
      <c r="O35" s="31" t="s">
        <v>266</v>
      </c>
    </row>
    <row r="36" spans="3:30" ht="11.1" customHeight="1">
      <c r="D36" s="379"/>
      <c r="E36" s="2253"/>
      <c r="F36" s="380"/>
      <c r="G36" s="381"/>
      <c r="H36" s="139">
        <f t="shared" si="2"/>
        <v>0</v>
      </c>
      <c r="L36" s="3" t="s">
        <v>140</v>
      </c>
      <c r="N36" s="3" t="s">
        <v>23</v>
      </c>
      <c r="O36" s="36">
        <f>$H$30</f>
        <v>0.14000000000000001</v>
      </c>
      <c r="P36" s="3" t="s">
        <v>24</v>
      </c>
      <c r="AC36" s="3" t="s">
        <v>121</v>
      </c>
      <c r="AD36" s="39">
        <f>O36</f>
        <v>0.14000000000000001</v>
      </c>
    </row>
    <row r="37" spans="3:30" ht="11.1" customHeight="1">
      <c r="D37" s="379"/>
      <c r="E37" s="2253"/>
      <c r="F37" s="380"/>
      <c r="G37" s="381"/>
      <c r="H37" s="139">
        <f t="shared" si="2"/>
        <v>0</v>
      </c>
      <c r="O37" s="31" t="s">
        <v>267</v>
      </c>
    </row>
    <row r="38" spans="3:30" ht="11.1" customHeight="1">
      <c r="D38" s="379"/>
      <c r="E38" s="2253"/>
      <c r="F38" s="380"/>
      <c r="G38" s="381"/>
      <c r="H38" s="139">
        <f t="shared" si="2"/>
        <v>0</v>
      </c>
      <c r="L38" s="3" t="s">
        <v>83</v>
      </c>
      <c r="N38" s="3" t="s">
        <v>23</v>
      </c>
      <c r="O38" s="36">
        <f>$H$43</f>
        <v>0.3</v>
      </c>
      <c r="P38" s="3" t="s">
        <v>24</v>
      </c>
      <c r="S38" s="36"/>
      <c r="AC38" s="3" t="s">
        <v>121</v>
      </c>
      <c r="AD38" s="39">
        <f>O38</f>
        <v>0.3</v>
      </c>
    </row>
    <row r="39" spans="3:30" ht="11.1" customHeight="1">
      <c r="D39" s="379"/>
      <c r="E39" s="2253"/>
      <c r="F39" s="380"/>
      <c r="G39" s="381"/>
      <c r="H39" s="139">
        <f t="shared" si="2"/>
        <v>0</v>
      </c>
    </row>
    <row r="40" spans="3:30" ht="11.1" customHeight="1">
      <c r="D40" s="379"/>
      <c r="E40" s="2253"/>
      <c r="F40" s="380"/>
      <c r="G40" s="381"/>
      <c r="H40" s="139">
        <f t="shared" si="2"/>
        <v>0</v>
      </c>
      <c r="J40" s="2" t="s">
        <v>450</v>
      </c>
    </row>
    <row r="41" spans="3:30" ht="11.1" customHeight="1">
      <c r="D41" s="184"/>
      <c r="E41" s="2253"/>
      <c r="F41" s="61"/>
      <c r="G41" s="145"/>
      <c r="H41" s="139">
        <f t="shared" si="2"/>
        <v>0</v>
      </c>
      <c r="K41" s="2" t="s">
        <v>449</v>
      </c>
      <c r="M41" s="4"/>
      <c r="O41" s="31" t="s">
        <v>120</v>
      </c>
    </row>
    <row r="42" spans="3:30" ht="11.1" customHeight="1">
      <c r="D42" s="185"/>
      <c r="E42" s="2254"/>
      <c r="F42" s="137"/>
      <c r="G42" s="146"/>
      <c r="H42" s="140">
        <f>ROUND(F42*G42,2)</f>
        <v>0</v>
      </c>
      <c r="L42" s="3" t="s">
        <v>144</v>
      </c>
      <c r="M42" s="4"/>
      <c r="N42" s="3" t="s">
        <v>23</v>
      </c>
      <c r="O42" s="36">
        <f>$AD$21</f>
        <v>12.100000000000009</v>
      </c>
      <c r="P42" s="3" t="s">
        <v>24</v>
      </c>
      <c r="AC42" s="3" t="s">
        <v>121</v>
      </c>
      <c r="AD42" s="39">
        <f>O42</f>
        <v>12.100000000000009</v>
      </c>
    </row>
    <row r="43" spans="3:30" ht="11.1" customHeight="1" thickBot="1">
      <c r="D43" s="2264" t="s">
        <v>241</v>
      </c>
      <c r="E43" s="2265"/>
      <c r="F43" s="2265"/>
      <c r="G43" s="2265"/>
      <c r="H43" s="76">
        <f>SUM(H31:H42)</f>
        <v>0.3</v>
      </c>
      <c r="K43" s="2" t="s">
        <v>452</v>
      </c>
      <c r="O43" s="31" t="s">
        <v>120</v>
      </c>
    </row>
    <row r="44" spans="3:30" ht="11.1" customHeight="1">
      <c r="D44" s="31"/>
      <c r="E44" s="31"/>
      <c r="F44" s="31"/>
      <c r="G44" s="31"/>
      <c r="H44" s="31"/>
      <c r="L44" s="3" t="s">
        <v>144</v>
      </c>
      <c r="N44" s="3" t="s">
        <v>23</v>
      </c>
      <c r="O44" s="36">
        <f>$AD$21</f>
        <v>12.100000000000009</v>
      </c>
      <c r="P44" s="3" t="s">
        <v>24</v>
      </c>
      <c r="S44" s="36"/>
      <c r="AC44" s="3" t="s">
        <v>121</v>
      </c>
      <c r="AD44" s="39">
        <f>O44</f>
        <v>12.100000000000009</v>
      </c>
    </row>
    <row r="45" spans="3:30" ht="11.1" customHeight="1" thickBot="1">
      <c r="C45" s="2" t="s">
        <v>495</v>
      </c>
    </row>
    <row r="46" spans="3:30" ht="11.1" customHeight="1">
      <c r="D46" s="2256" t="s">
        <v>496</v>
      </c>
      <c r="E46" s="2257"/>
      <c r="F46" s="2257"/>
      <c r="G46" s="2257"/>
      <c r="H46" s="485">
        <f>SUM('試掘（舗400'!S32,'試掘（舗400'!AK44)</f>
        <v>15</v>
      </c>
    </row>
    <row r="47" spans="3:30" ht="11.1" customHeight="1" thickBot="1">
      <c r="D47" s="2258" t="s">
        <v>494</v>
      </c>
      <c r="E47" s="2259"/>
      <c r="F47" s="2259"/>
      <c r="G47" s="2259"/>
      <c r="H47" s="13">
        <f>SUM('試掘（舗400'!S39,'試掘（舗400'!AK45)</f>
        <v>3.04</v>
      </c>
    </row>
    <row r="56" spans="23:23" ht="11.1" customHeight="1">
      <c r="W56" s="36"/>
    </row>
  </sheetData>
  <mergeCells count="14">
    <mergeCell ref="D30:G30"/>
    <mergeCell ref="E31:E42"/>
    <mergeCell ref="D43:G43"/>
    <mergeCell ref="D46:G46"/>
    <mergeCell ref="D47:G47"/>
    <mergeCell ref="U29:V29"/>
    <mergeCell ref="O1:S1"/>
    <mergeCell ref="T1:AD1"/>
    <mergeCell ref="U3:V3"/>
    <mergeCell ref="D4:E4"/>
    <mergeCell ref="E5:E16"/>
    <mergeCell ref="R13:T13"/>
    <mergeCell ref="D17:G17"/>
    <mergeCell ref="E18:E29"/>
  </mergeCells>
  <phoneticPr fontId="2"/>
  <dataValidations count="1">
    <dataValidation type="list" allowBlank="1" showInputMessage="1" showErrorMessage="1" sqref="W3">
      <formula1>"仮置有り,仮置無し"</formula1>
    </dataValidation>
  </dataValidations>
  <printOptions horizontalCentered="1"/>
  <pageMargins left="0.39370078740157483" right="0.39370078740157483" top="0.78740157480314965" bottom="0.59055118110236227" header="0.51181102362204722" footer="0.51181102362204722"/>
  <pageSetup paperSize="9" scale="94" orientation="landscape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M692"/>
  <sheetViews>
    <sheetView showGridLines="0" showZeros="0" view="pageBreakPreview" zoomScaleNormal="85" zoomScaleSheetLayoutView="100" workbookViewId="0">
      <selection activeCell="AM40" sqref="AM40"/>
    </sheetView>
  </sheetViews>
  <sheetFormatPr defaultColWidth="0" defaultRowHeight="14.1" customHeight="1"/>
  <cols>
    <col min="1" max="2" width="2.6640625" style="2" customWidth="1"/>
    <col min="3" max="3" width="7.6640625" style="2" customWidth="1"/>
    <col min="4" max="4" width="4.6640625" style="2" customWidth="1"/>
    <col min="5" max="5" width="6.6640625" style="2" customWidth="1"/>
    <col min="6" max="6" width="10.21875" style="2" bestFit="1" customWidth="1"/>
    <col min="7" max="8" width="6.6640625" style="2" customWidth="1"/>
    <col min="9" max="9" width="10.21875" style="2" bestFit="1" customWidth="1"/>
    <col min="10" max="10" width="6.6640625" style="2" customWidth="1"/>
    <col min="11" max="13" width="2.6640625" style="2" customWidth="1"/>
    <col min="14" max="14" width="5.109375" style="2" customWidth="1"/>
    <col min="15" max="16" width="9.6640625" style="2" customWidth="1"/>
    <col min="17" max="17" width="5.109375" style="2" customWidth="1"/>
    <col min="18" max="19" width="9.6640625" style="2" customWidth="1"/>
    <col min="20" max="22" width="2.6640625" style="2" customWidth="1"/>
    <col min="23" max="23" width="7.6640625" style="2" customWidth="1"/>
    <col min="24" max="24" width="4.6640625" style="2" customWidth="1"/>
    <col min="25" max="25" width="6.6640625" style="2" customWidth="1"/>
    <col min="26" max="26" width="10.21875" style="2" bestFit="1" customWidth="1"/>
    <col min="27" max="28" width="6.6640625" style="2" customWidth="1"/>
    <col min="29" max="29" width="10.21875" style="2" bestFit="1" customWidth="1"/>
    <col min="30" max="30" width="6.6640625" style="2" customWidth="1"/>
    <col min="31" max="33" width="2.6640625" style="2" customWidth="1"/>
    <col min="34" max="34" width="5.109375" style="2" customWidth="1"/>
    <col min="35" max="36" width="9.6640625" style="2" customWidth="1"/>
    <col min="37" max="37" width="5.109375" style="2" customWidth="1"/>
    <col min="38" max="39" width="9.6640625" style="2" customWidth="1"/>
    <col min="40" max="40" width="2.6640625" style="2" customWidth="1"/>
    <col min="41" max="16384" width="0" style="2" hidden="1"/>
  </cols>
  <sheetData>
    <row r="1" spans="1:39" ht="25.2" customHeight="1">
      <c r="A1" s="282" t="str">
        <f>IF(AK43="×","■試験掘（φ600～φ900）　舗装復旧積算用集計表","■試験掘（φ600～φ900）　舗装復旧積算用集計表No.1")</f>
        <v>■試験掘（φ600～φ900）　舗装復旧積算用集計表</v>
      </c>
      <c r="L1" s="2190" t="s">
        <v>157</v>
      </c>
      <c r="M1" s="2190"/>
      <c r="N1" s="2190"/>
      <c r="O1" s="2191" t="str">
        <f>表紙!C2</f>
        <v>東白川特2高層配水池揚水管取替工事</v>
      </c>
      <c r="P1" s="2191"/>
      <c r="Q1" s="2191"/>
      <c r="R1" s="2191"/>
      <c r="S1" s="2191"/>
      <c r="U1" s="2192" t="str">
        <f>IF(AK43="×","二枚目使用する時は印刷範囲へ(※掘削延長を入力すると１Pも含め様式変換されます)","■試験掘（φ150～φ400）　舗装復旧積算用集計表No.2")</f>
        <v>二枚目使用する時は印刷範囲へ(※掘削延長を入力すると１Pも含め様式変換されます)</v>
      </c>
      <c r="V1" s="2192"/>
      <c r="W1" s="2192"/>
      <c r="X1" s="2192"/>
      <c r="Y1" s="2192"/>
      <c r="Z1" s="2192"/>
      <c r="AA1" s="2192"/>
      <c r="AB1" s="2192"/>
      <c r="AC1" s="2192"/>
      <c r="AD1" s="2192"/>
      <c r="AE1" s="2192"/>
      <c r="AF1" s="2190" t="s">
        <v>157</v>
      </c>
      <c r="AG1" s="2190"/>
      <c r="AH1" s="2190"/>
      <c r="AI1" s="2191" t="str">
        <f>表紙!C2</f>
        <v>東白川特2高層配水池揚水管取替工事</v>
      </c>
      <c r="AJ1" s="2191"/>
      <c r="AK1" s="2191"/>
      <c r="AL1" s="2191"/>
      <c r="AM1" s="2191"/>
    </row>
    <row r="2" spans="1:39" ht="14.1" customHeight="1" thickBot="1">
      <c r="B2" s="2" t="str">
        <f>IF(AK43="×","□掘削面積","□掘削面積No.1")</f>
        <v>□掘削面積</v>
      </c>
      <c r="M2" s="2" t="str">
        <f>IF(AK43="×","□舗装切断工","□舗装切断工No.1")</f>
        <v>□舗装切断工</v>
      </c>
      <c r="V2" s="2" t="s">
        <v>464</v>
      </c>
      <c r="AG2" s="2" t="s">
        <v>455</v>
      </c>
    </row>
    <row r="3" spans="1:39" ht="14.1" customHeight="1">
      <c r="C3" s="2193" t="s">
        <v>70</v>
      </c>
      <c r="D3" s="2194"/>
      <c r="E3" s="2195" t="s">
        <v>701</v>
      </c>
      <c r="F3" s="2196"/>
      <c r="G3" s="2197"/>
      <c r="H3" s="2195" t="s">
        <v>703</v>
      </c>
      <c r="I3" s="2196"/>
      <c r="J3" s="2198"/>
      <c r="N3" s="2199" t="s">
        <v>81</v>
      </c>
      <c r="O3" s="2200"/>
      <c r="P3" s="19" t="s">
        <v>66</v>
      </c>
      <c r="Q3" s="2199" t="s">
        <v>81</v>
      </c>
      <c r="R3" s="2200"/>
      <c r="S3" s="20" t="s">
        <v>66</v>
      </c>
      <c r="W3" s="2193" t="s">
        <v>70</v>
      </c>
      <c r="X3" s="2194"/>
      <c r="Y3" s="2195" t="s">
        <v>351</v>
      </c>
      <c r="Z3" s="2196"/>
      <c r="AA3" s="2197"/>
      <c r="AB3" s="2195" t="s">
        <v>352</v>
      </c>
      <c r="AC3" s="2196"/>
      <c r="AD3" s="2198"/>
      <c r="AH3" s="2199" t="s">
        <v>81</v>
      </c>
      <c r="AI3" s="2200"/>
      <c r="AJ3" s="19" t="s">
        <v>66</v>
      </c>
      <c r="AK3" s="2199" t="s">
        <v>81</v>
      </c>
      <c r="AL3" s="2200"/>
      <c r="AM3" s="20" t="s">
        <v>66</v>
      </c>
    </row>
    <row r="4" spans="1:39" ht="14.1" customHeight="1">
      <c r="C4" s="2201" t="s">
        <v>71</v>
      </c>
      <c r="D4" s="2202"/>
      <c r="E4" s="2203" t="s">
        <v>702</v>
      </c>
      <c r="F4" s="2204"/>
      <c r="G4" s="2205"/>
      <c r="H4" s="2203" t="s">
        <v>702</v>
      </c>
      <c r="I4" s="2204"/>
      <c r="J4" s="2206"/>
      <c r="N4" s="211" t="s">
        <v>56</v>
      </c>
      <c r="O4" s="247" t="s">
        <v>492</v>
      </c>
      <c r="P4" s="230">
        <f>F43+F47+F51+F55+F59+F63</f>
        <v>0</v>
      </c>
      <c r="Q4" s="211" t="s">
        <v>83</v>
      </c>
      <c r="R4" s="247" t="s">
        <v>492</v>
      </c>
      <c r="S4" s="231">
        <f>I43+I47+I51+I55+I59+I63</f>
        <v>0</v>
      </c>
      <c r="W4" s="2201" t="s">
        <v>71</v>
      </c>
      <c r="X4" s="2202"/>
      <c r="Y4" s="2203" t="s">
        <v>361</v>
      </c>
      <c r="Z4" s="2204"/>
      <c r="AA4" s="2205"/>
      <c r="AB4" s="2203" t="s">
        <v>361</v>
      </c>
      <c r="AC4" s="2204"/>
      <c r="AD4" s="2206"/>
      <c r="AH4" s="211" t="s">
        <v>56</v>
      </c>
      <c r="AI4" s="247" t="s">
        <v>492</v>
      </c>
      <c r="AJ4" s="230">
        <f>Z43+Z47+Z51+Z55+Z59+Z63</f>
        <v>0</v>
      </c>
      <c r="AK4" s="211" t="s">
        <v>83</v>
      </c>
      <c r="AL4" s="247" t="s">
        <v>492</v>
      </c>
      <c r="AM4" s="231">
        <f>AC43+AC47+AC51+AC55+AC59+AC63</f>
        <v>0</v>
      </c>
    </row>
    <row r="5" spans="1:39" ht="14.1" customHeight="1">
      <c r="C5" s="2201" t="s">
        <v>3</v>
      </c>
      <c r="D5" s="2207"/>
      <c r="E5" s="2208" t="s">
        <v>5</v>
      </c>
      <c r="F5" s="2209"/>
      <c r="G5" s="2210"/>
      <c r="H5" s="2208" t="s">
        <v>4</v>
      </c>
      <c r="I5" s="2209"/>
      <c r="J5" s="2211"/>
      <c r="N5" s="212" t="s">
        <v>56</v>
      </c>
      <c r="O5" s="248" t="s">
        <v>493</v>
      </c>
      <c r="P5" s="234">
        <f>F44+F48+F52+F56+F60+F64</f>
        <v>0</v>
      </c>
      <c r="Q5" s="212" t="s">
        <v>83</v>
      </c>
      <c r="R5" s="248" t="s">
        <v>493</v>
      </c>
      <c r="S5" s="235">
        <f>I44+I48+I52+I56+I60+I64</f>
        <v>0</v>
      </c>
      <c r="W5" s="2201" t="s">
        <v>3</v>
      </c>
      <c r="X5" s="2207"/>
      <c r="Y5" s="2208" t="s">
        <v>5</v>
      </c>
      <c r="Z5" s="2209"/>
      <c r="AA5" s="2210"/>
      <c r="AB5" s="2208" t="s">
        <v>4</v>
      </c>
      <c r="AC5" s="2209"/>
      <c r="AD5" s="2211"/>
      <c r="AH5" s="212" t="s">
        <v>56</v>
      </c>
      <c r="AI5" s="248" t="s">
        <v>493</v>
      </c>
      <c r="AJ5" s="234">
        <f>Z44+Z48+Z52+Z56+Z60+Z64</f>
        <v>0</v>
      </c>
      <c r="AK5" s="212" t="s">
        <v>83</v>
      </c>
      <c r="AL5" s="248" t="s">
        <v>493</v>
      </c>
      <c r="AM5" s="235">
        <f>AC44+AC48+AC52+AC56+AC60+AC64</f>
        <v>0</v>
      </c>
    </row>
    <row r="6" spans="1:39" ht="14.1" customHeight="1">
      <c r="C6" s="2201" t="s">
        <v>59</v>
      </c>
      <c r="D6" s="2202"/>
      <c r="E6" s="2208" t="s">
        <v>74</v>
      </c>
      <c r="F6" s="2209"/>
      <c r="G6" s="2210"/>
      <c r="H6" s="2208" t="s">
        <v>74</v>
      </c>
      <c r="I6" s="2209"/>
      <c r="J6" s="2211"/>
      <c r="N6" s="212" t="s">
        <v>56</v>
      </c>
      <c r="O6" s="248" t="s">
        <v>80</v>
      </c>
      <c r="P6" s="234">
        <f>F45+F49+F53+F57+F61+F65</f>
        <v>0</v>
      </c>
      <c r="Q6" s="383"/>
      <c r="R6" s="646"/>
      <c r="S6" s="647"/>
      <c r="W6" s="2201" t="s">
        <v>59</v>
      </c>
      <c r="X6" s="2202"/>
      <c r="Y6" s="2208" t="s">
        <v>74</v>
      </c>
      <c r="Z6" s="2209"/>
      <c r="AA6" s="2210"/>
      <c r="AB6" s="2208" t="s">
        <v>74</v>
      </c>
      <c r="AC6" s="2209"/>
      <c r="AD6" s="2211"/>
      <c r="AH6" s="212" t="s">
        <v>56</v>
      </c>
      <c r="AI6" s="248" t="s">
        <v>80</v>
      </c>
      <c r="AJ6" s="234">
        <f>Z45+Z49+Z53+Z57+Z61+Z65</f>
        <v>0</v>
      </c>
      <c r="AK6" s="383"/>
      <c r="AL6" s="646"/>
      <c r="AM6" s="647"/>
    </row>
    <row r="7" spans="1:39" ht="14.1" customHeight="1" thickBot="1">
      <c r="C7" s="2201" t="s">
        <v>0</v>
      </c>
      <c r="D7" s="2207"/>
      <c r="E7" s="300"/>
      <c r="F7" s="301">
        <v>20</v>
      </c>
      <c r="G7" s="302">
        <f>ROUNDUP(E7/F7,0)</f>
        <v>0</v>
      </c>
      <c r="H7" s="300"/>
      <c r="I7" s="301">
        <v>20</v>
      </c>
      <c r="J7" s="303">
        <f>ROUNDUP(H7/I7,0)</f>
        <v>0</v>
      </c>
      <c r="N7" s="378"/>
      <c r="O7" s="645"/>
      <c r="P7" s="640"/>
      <c r="Q7" s="378"/>
      <c r="R7" s="645"/>
      <c r="S7" s="641"/>
      <c r="W7" s="2201" t="s">
        <v>0</v>
      </c>
      <c r="X7" s="2207"/>
      <c r="Y7" s="300"/>
      <c r="Z7" s="301">
        <v>20</v>
      </c>
      <c r="AA7" s="302">
        <f>ROUNDUP(Y7/Z7,0)</f>
        <v>0</v>
      </c>
      <c r="AB7" s="300"/>
      <c r="AC7" s="301">
        <v>20</v>
      </c>
      <c r="AD7" s="303">
        <f>ROUNDUP(AB7/AC7,0)</f>
        <v>0</v>
      </c>
      <c r="AH7" s="378"/>
      <c r="AI7" s="645"/>
      <c r="AJ7" s="640"/>
      <c r="AK7" s="378"/>
      <c r="AL7" s="645"/>
      <c r="AM7" s="641"/>
    </row>
    <row r="8" spans="1:39" ht="14.1" customHeight="1">
      <c r="C8" s="2212" t="s">
        <v>1</v>
      </c>
      <c r="D8" s="2213"/>
      <c r="E8" s="304">
        <f>G7</f>
        <v>0</v>
      </c>
      <c r="F8" s="305">
        <v>1.2</v>
      </c>
      <c r="G8" s="241">
        <f>ROUND(E8*F8,2)</f>
        <v>0</v>
      </c>
      <c r="H8" s="304">
        <f>J7</f>
        <v>0</v>
      </c>
      <c r="I8" s="305">
        <v>1.2</v>
      </c>
      <c r="J8" s="209">
        <f>ROUND(H8*I8,2)</f>
        <v>0</v>
      </c>
      <c r="N8" s="31"/>
      <c r="O8" s="31"/>
      <c r="P8" s="31"/>
      <c r="Q8" s="31"/>
      <c r="R8" s="31"/>
      <c r="S8" s="31"/>
      <c r="W8" s="2212" t="s">
        <v>1</v>
      </c>
      <c r="X8" s="2213"/>
      <c r="Y8" s="304">
        <f>AA7</f>
        <v>0</v>
      </c>
      <c r="Z8" s="305">
        <v>1.2</v>
      </c>
      <c r="AA8" s="241">
        <f>ROUND(Y8*Z8,2)</f>
        <v>0</v>
      </c>
      <c r="AB8" s="304">
        <f>AD7</f>
        <v>0</v>
      </c>
      <c r="AC8" s="305">
        <v>1.2</v>
      </c>
      <c r="AD8" s="209">
        <f>ROUND(AB8*AC8,2)</f>
        <v>0</v>
      </c>
      <c r="AH8" s="31"/>
      <c r="AI8" s="31"/>
      <c r="AJ8" s="31"/>
      <c r="AK8" s="31"/>
      <c r="AL8" s="31"/>
      <c r="AM8" s="31"/>
    </row>
    <row r="9" spans="1:39" ht="14.1" customHeight="1" thickBot="1">
      <c r="C9" s="2201" t="s">
        <v>75</v>
      </c>
      <c r="D9" s="2202"/>
      <c r="E9" s="2214">
        <f>SUM(G8:G8)</f>
        <v>0</v>
      </c>
      <c r="F9" s="2202"/>
      <c r="G9" s="2207"/>
      <c r="H9" s="2214">
        <f>SUM(J8:J8)</f>
        <v>0</v>
      </c>
      <c r="I9" s="2202"/>
      <c r="J9" s="2215"/>
      <c r="M9" s="2" t="str">
        <f>IF(AK43="×","□舗装版破砕工（人力）","□舗装版破砕工（人力）No.1")</f>
        <v>□舗装版破砕工（人力）</v>
      </c>
      <c r="N9" s="31"/>
      <c r="O9" s="31"/>
      <c r="P9" s="31"/>
      <c r="Q9" s="31"/>
      <c r="R9" s="31"/>
      <c r="S9" s="31"/>
      <c r="W9" s="2201" t="s">
        <v>75</v>
      </c>
      <c r="X9" s="2202"/>
      <c r="Y9" s="2214">
        <f>SUM(AA8:AA8)</f>
        <v>0</v>
      </c>
      <c r="Z9" s="2202"/>
      <c r="AA9" s="2207"/>
      <c r="AB9" s="2214">
        <f>SUM(AD8:AD8)</f>
        <v>0</v>
      </c>
      <c r="AC9" s="2202"/>
      <c r="AD9" s="2215"/>
      <c r="AG9" s="2" t="s">
        <v>463</v>
      </c>
      <c r="AH9" s="31"/>
      <c r="AI9" s="31"/>
      <c r="AJ9" s="31"/>
      <c r="AK9" s="31"/>
      <c r="AL9" s="31"/>
      <c r="AM9" s="31"/>
    </row>
    <row r="10" spans="1:39" ht="14.1" customHeight="1">
      <c r="C10" s="2201" t="s">
        <v>76</v>
      </c>
      <c r="D10" s="2202"/>
      <c r="E10" s="2208" t="s">
        <v>77</v>
      </c>
      <c r="F10" s="2209"/>
      <c r="G10" s="2210"/>
      <c r="H10" s="2208" t="s">
        <v>77</v>
      </c>
      <c r="I10" s="2209"/>
      <c r="J10" s="2211"/>
      <c r="N10" s="2199" t="s">
        <v>81</v>
      </c>
      <c r="O10" s="2200"/>
      <c r="P10" s="19" t="s">
        <v>66</v>
      </c>
      <c r="Q10" s="2199" t="s">
        <v>81</v>
      </c>
      <c r="R10" s="2200"/>
      <c r="S10" s="20" t="s">
        <v>66</v>
      </c>
      <c r="W10" s="2201" t="s">
        <v>76</v>
      </c>
      <c r="X10" s="2202"/>
      <c r="Y10" s="2208" t="s">
        <v>77</v>
      </c>
      <c r="Z10" s="2209"/>
      <c r="AA10" s="2210"/>
      <c r="AB10" s="2208" t="s">
        <v>77</v>
      </c>
      <c r="AC10" s="2209"/>
      <c r="AD10" s="2211"/>
      <c r="AH10" s="2199" t="s">
        <v>81</v>
      </c>
      <c r="AI10" s="2200"/>
      <c r="AJ10" s="19" t="s">
        <v>66</v>
      </c>
      <c r="AK10" s="2199" t="s">
        <v>81</v>
      </c>
      <c r="AL10" s="2200"/>
      <c r="AM10" s="20" t="s">
        <v>66</v>
      </c>
    </row>
    <row r="11" spans="1:39" ht="14.1" customHeight="1">
      <c r="C11" s="2201"/>
      <c r="D11" s="2202"/>
      <c r="E11" s="2216">
        <v>10</v>
      </c>
      <c r="F11" s="2217"/>
      <c r="G11" s="2218"/>
      <c r="H11" s="2216">
        <v>4</v>
      </c>
      <c r="I11" s="2217"/>
      <c r="J11" s="2219"/>
      <c r="N11" s="263" t="s">
        <v>77</v>
      </c>
      <c r="O11" s="358" t="str">
        <f t="shared" ref="O11:O16" si="0">IF(MAX($E$381:$E$420)&lt;ROW()-10,"",INDEX($D$381:$D$420,MATCH(ROW()-10,$E$381:$E$420,0),1))</f>
        <v/>
      </c>
      <c r="P11" s="224">
        <f t="shared" ref="P11:P16" si="1">SUMIF($D$381:$D$420,O11,$F$381:$F$420)</f>
        <v>0</v>
      </c>
      <c r="Q11" s="263" t="s">
        <v>82</v>
      </c>
      <c r="R11" s="261" t="str">
        <f t="shared" ref="R11:R16" si="2">IF(MAX($G$381:$G$420)&lt;ROW()-10,"",INDEX($D$381:$D$420,MATCH(ROW()-10,$G$381:$G$420,0),1))</f>
        <v/>
      </c>
      <c r="S11" s="225">
        <f t="shared" ref="S11:S16" si="3">SUMIF($D$381:$D$420,R11,$H$381:$H$420)</f>
        <v>0</v>
      </c>
      <c r="W11" s="2201"/>
      <c r="X11" s="2202"/>
      <c r="Y11" s="2216">
        <v>10</v>
      </c>
      <c r="Z11" s="2217"/>
      <c r="AA11" s="2218"/>
      <c r="AB11" s="2216">
        <v>4</v>
      </c>
      <c r="AC11" s="2217"/>
      <c r="AD11" s="2219"/>
      <c r="AH11" s="263" t="s">
        <v>77</v>
      </c>
      <c r="AI11" s="358" t="str">
        <f t="shared" ref="AI11:AI16" si="4">IF(MAX($Y$381:$Y$420)&lt;ROW()-10,"",INDEX($X$381:$X$420,MATCH(ROW()-10,$Y$381:$Y$420,0),1))</f>
        <v/>
      </c>
      <c r="AJ11" s="224">
        <f t="shared" ref="AJ11:AJ16" si="5">SUMIF($X$381:$X$420,AI11,$Z$381:$Z$420)</f>
        <v>0</v>
      </c>
      <c r="AK11" s="263" t="s">
        <v>82</v>
      </c>
      <c r="AL11" s="261" t="str">
        <f t="shared" ref="AL11:AL16" si="6">IF(MAX($AA$381:$AA$420)&lt;ROW()-10,"",INDEX($X$381:$X$420,MATCH(ROW()-10,$AA$381:$AA$420,0),1))</f>
        <v/>
      </c>
      <c r="AM11" s="225">
        <f t="shared" ref="AM11:AM16" si="7">SUMIF($X$381:$X$420,AL11,$AB$381:$AB$420)</f>
        <v>0</v>
      </c>
    </row>
    <row r="12" spans="1:39" ht="14.1" customHeight="1">
      <c r="C12" s="2201" t="s">
        <v>87</v>
      </c>
      <c r="D12" s="2207"/>
      <c r="E12" s="2208" t="s">
        <v>372</v>
      </c>
      <c r="F12" s="2209"/>
      <c r="G12" s="2210"/>
      <c r="H12" s="2208"/>
      <c r="I12" s="2209"/>
      <c r="J12" s="2211"/>
      <c r="N12" s="264" t="s">
        <v>77</v>
      </c>
      <c r="O12" s="357" t="str">
        <f t="shared" si="0"/>
        <v/>
      </c>
      <c r="P12" s="226">
        <f t="shared" si="1"/>
        <v>0</v>
      </c>
      <c r="Q12" s="264" t="s">
        <v>82</v>
      </c>
      <c r="R12" s="262" t="str">
        <f t="shared" si="2"/>
        <v/>
      </c>
      <c r="S12" s="227">
        <f t="shared" si="3"/>
        <v>0</v>
      </c>
      <c r="W12" s="2201" t="s">
        <v>87</v>
      </c>
      <c r="X12" s="2207"/>
      <c r="Y12" s="2208" t="s">
        <v>372</v>
      </c>
      <c r="Z12" s="2209"/>
      <c r="AA12" s="2210"/>
      <c r="AB12" s="2208" t="s">
        <v>372</v>
      </c>
      <c r="AC12" s="2209"/>
      <c r="AD12" s="2211"/>
      <c r="AH12" s="264" t="s">
        <v>77</v>
      </c>
      <c r="AI12" s="357" t="str">
        <f t="shared" si="4"/>
        <v/>
      </c>
      <c r="AJ12" s="226">
        <f t="shared" si="5"/>
        <v>0</v>
      </c>
      <c r="AK12" s="264" t="s">
        <v>82</v>
      </c>
      <c r="AL12" s="262" t="str">
        <f t="shared" si="6"/>
        <v/>
      </c>
      <c r="AM12" s="227">
        <f t="shared" si="7"/>
        <v>0</v>
      </c>
    </row>
    <row r="13" spans="1:39" ht="14.1" customHeight="1">
      <c r="C13" s="2201"/>
      <c r="D13" s="2207"/>
      <c r="E13" s="2216">
        <v>25</v>
      </c>
      <c r="F13" s="2217"/>
      <c r="G13" s="2218"/>
      <c r="H13" s="2216"/>
      <c r="I13" s="2217"/>
      <c r="J13" s="2219"/>
      <c r="N13" s="264" t="s">
        <v>77</v>
      </c>
      <c r="O13" s="357" t="str">
        <f t="shared" si="0"/>
        <v/>
      </c>
      <c r="P13" s="226">
        <f t="shared" si="1"/>
        <v>0</v>
      </c>
      <c r="Q13" s="264" t="s">
        <v>82</v>
      </c>
      <c r="R13" s="262" t="str">
        <f t="shared" si="2"/>
        <v/>
      </c>
      <c r="S13" s="227">
        <f t="shared" si="3"/>
        <v>0</v>
      </c>
      <c r="W13" s="2201"/>
      <c r="X13" s="2207"/>
      <c r="Y13" s="2216">
        <v>25</v>
      </c>
      <c r="Z13" s="2217"/>
      <c r="AA13" s="2218"/>
      <c r="AB13" s="2216">
        <v>10</v>
      </c>
      <c r="AC13" s="2217"/>
      <c r="AD13" s="2219"/>
      <c r="AH13" s="264" t="s">
        <v>77</v>
      </c>
      <c r="AI13" s="357" t="str">
        <f t="shared" si="4"/>
        <v/>
      </c>
      <c r="AJ13" s="226">
        <f t="shared" si="5"/>
        <v>0</v>
      </c>
      <c r="AK13" s="264" t="s">
        <v>82</v>
      </c>
      <c r="AL13" s="262" t="str">
        <f t="shared" si="6"/>
        <v/>
      </c>
      <c r="AM13" s="227">
        <f t="shared" si="7"/>
        <v>0</v>
      </c>
    </row>
    <row r="14" spans="1:39" ht="14.1" customHeight="1" thickBot="1">
      <c r="B14" s="15"/>
      <c r="C14" s="2220" t="s">
        <v>78</v>
      </c>
      <c r="D14" s="2221"/>
      <c r="E14" s="2222">
        <v>5</v>
      </c>
      <c r="F14" s="2223"/>
      <c r="G14" s="2224"/>
      <c r="H14" s="2222">
        <v>4</v>
      </c>
      <c r="I14" s="2223"/>
      <c r="J14" s="2225"/>
      <c r="N14" s="264" t="s">
        <v>77</v>
      </c>
      <c r="O14" s="357" t="str">
        <f t="shared" si="0"/>
        <v/>
      </c>
      <c r="P14" s="226">
        <f t="shared" si="1"/>
        <v>0</v>
      </c>
      <c r="Q14" s="264" t="s">
        <v>82</v>
      </c>
      <c r="R14" s="262" t="str">
        <f t="shared" si="2"/>
        <v/>
      </c>
      <c r="S14" s="227">
        <f t="shared" si="3"/>
        <v>0</v>
      </c>
      <c r="V14" s="15"/>
      <c r="W14" s="2220" t="s">
        <v>78</v>
      </c>
      <c r="X14" s="2221"/>
      <c r="Y14" s="2222">
        <v>5</v>
      </c>
      <c r="Z14" s="2223"/>
      <c r="AA14" s="2224"/>
      <c r="AB14" s="2222">
        <v>4</v>
      </c>
      <c r="AC14" s="2223"/>
      <c r="AD14" s="2225"/>
      <c r="AH14" s="264" t="s">
        <v>77</v>
      </c>
      <c r="AI14" s="357" t="str">
        <f t="shared" si="4"/>
        <v/>
      </c>
      <c r="AJ14" s="226">
        <f t="shared" si="5"/>
        <v>0</v>
      </c>
      <c r="AK14" s="264" t="s">
        <v>82</v>
      </c>
      <c r="AL14" s="262" t="str">
        <f t="shared" si="6"/>
        <v/>
      </c>
      <c r="AM14" s="227">
        <f t="shared" si="7"/>
        <v>0</v>
      </c>
    </row>
    <row r="15" spans="1:39" ht="14.1" customHeight="1">
      <c r="B15" s="15"/>
      <c r="C15" s="2193" t="s">
        <v>70</v>
      </c>
      <c r="D15" s="2194"/>
      <c r="E15" s="2195"/>
      <c r="F15" s="2196"/>
      <c r="G15" s="2197"/>
      <c r="H15" s="2195"/>
      <c r="I15" s="2196"/>
      <c r="J15" s="2198"/>
      <c r="N15" s="264" t="s">
        <v>77</v>
      </c>
      <c r="O15" s="357" t="str">
        <f t="shared" si="0"/>
        <v/>
      </c>
      <c r="P15" s="226">
        <f t="shared" si="1"/>
        <v>0</v>
      </c>
      <c r="Q15" s="264" t="s">
        <v>82</v>
      </c>
      <c r="R15" s="262" t="str">
        <f t="shared" si="2"/>
        <v/>
      </c>
      <c r="S15" s="227">
        <f t="shared" si="3"/>
        <v>0</v>
      </c>
      <c r="V15" s="15"/>
      <c r="W15" s="2193" t="s">
        <v>70</v>
      </c>
      <c r="X15" s="2194"/>
      <c r="Y15" s="2195" t="s">
        <v>350</v>
      </c>
      <c r="Z15" s="2196"/>
      <c r="AA15" s="2197"/>
      <c r="AB15" s="2195"/>
      <c r="AC15" s="2196"/>
      <c r="AD15" s="2198"/>
      <c r="AH15" s="264" t="s">
        <v>77</v>
      </c>
      <c r="AI15" s="357" t="str">
        <f t="shared" si="4"/>
        <v/>
      </c>
      <c r="AJ15" s="226">
        <f t="shared" si="5"/>
        <v>0</v>
      </c>
      <c r="AK15" s="264" t="s">
        <v>82</v>
      </c>
      <c r="AL15" s="262" t="str">
        <f t="shared" si="6"/>
        <v/>
      </c>
      <c r="AM15" s="227">
        <f t="shared" si="7"/>
        <v>0</v>
      </c>
    </row>
    <row r="16" spans="1:39" ht="14.1" customHeight="1">
      <c r="B16" s="15"/>
      <c r="C16" s="2201" t="s">
        <v>71</v>
      </c>
      <c r="D16" s="2202"/>
      <c r="E16" s="2203"/>
      <c r="F16" s="2204"/>
      <c r="G16" s="2205"/>
      <c r="H16" s="2203"/>
      <c r="I16" s="2204"/>
      <c r="J16" s="2206"/>
      <c r="N16" s="264" t="s">
        <v>77</v>
      </c>
      <c r="O16" s="357" t="str">
        <f t="shared" si="0"/>
        <v/>
      </c>
      <c r="P16" s="226">
        <f t="shared" si="1"/>
        <v>0</v>
      </c>
      <c r="Q16" s="264" t="s">
        <v>82</v>
      </c>
      <c r="R16" s="262" t="str">
        <f t="shared" si="2"/>
        <v/>
      </c>
      <c r="S16" s="227">
        <f t="shared" si="3"/>
        <v>0</v>
      </c>
      <c r="V16" s="15"/>
      <c r="W16" s="2201" t="s">
        <v>71</v>
      </c>
      <c r="X16" s="2202"/>
      <c r="Y16" s="2203" t="s">
        <v>361</v>
      </c>
      <c r="Z16" s="2204"/>
      <c r="AA16" s="2205"/>
      <c r="AB16" s="2203"/>
      <c r="AC16" s="2204"/>
      <c r="AD16" s="2206"/>
      <c r="AH16" s="264" t="s">
        <v>77</v>
      </c>
      <c r="AI16" s="357" t="str">
        <f t="shared" si="4"/>
        <v/>
      </c>
      <c r="AJ16" s="226">
        <f t="shared" si="5"/>
        <v>0</v>
      </c>
      <c r="AK16" s="264" t="s">
        <v>82</v>
      </c>
      <c r="AL16" s="262" t="str">
        <f t="shared" si="6"/>
        <v/>
      </c>
      <c r="AM16" s="227">
        <f t="shared" si="7"/>
        <v>0</v>
      </c>
    </row>
    <row r="17" spans="3:39" ht="14.1" customHeight="1" thickBot="1">
      <c r="C17" s="2201" t="s">
        <v>3</v>
      </c>
      <c r="D17" s="2207"/>
      <c r="E17" s="2208"/>
      <c r="F17" s="2209"/>
      <c r="G17" s="2210"/>
      <c r="H17" s="2208"/>
      <c r="I17" s="2209"/>
      <c r="J17" s="2211"/>
      <c r="N17" s="378"/>
      <c r="O17" s="634"/>
      <c r="P17" s="643"/>
      <c r="Q17" s="378"/>
      <c r="R17" s="634"/>
      <c r="S17" s="644"/>
      <c r="W17" s="2201" t="s">
        <v>3</v>
      </c>
      <c r="X17" s="2207"/>
      <c r="Y17" s="2208" t="s">
        <v>5</v>
      </c>
      <c r="Z17" s="2209"/>
      <c r="AA17" s="2210"/>
      <c r="AB17" s="2208"/>
      <c r="AC17" s="2209"/>
      <c r="AD17" s="2211"/>
      <c r="AH17" s="383"/>
      <c r="AI17" s="633"/>
      <c r="AJ17" s="636"/>
      <c r="AK17" s="383"/>
      <c r="AL17" s="633"/>
      <c r="AM17" s="637"/>
    </row>
    <row r="18" spans="3:39" ht="14.1" customHeight="1" thickBot="1">
      <c r="C18" s="2201" t="s">
        <v>59</v>
      </c>
      <c r="D18" s="2207"/>
      <c r="E18" s="2208"/>
      <c r="F18" s="2209"/>
      <c r="G18" s="2210"/>
      <c r="H18" s="2208"/>
      <c r="I18" s="2209"/>
      <c r="J18" s="2211"/>
      <c r="N18" s="31"/>
      <c r="O18" s="31"/>
      <c r="P18" s="31"/>
      <c r="Q18" s="31"/>
      <c r="R18" s="31"/>
      <c r="S18" s="31"/>
      <c r="W18" s="2201" t="s">
        <v>59</v>
      </c>
      <c r="X18" s="2207"/>
      <c r="Y18" s="2208" t="s">
        <v>74</v>
      </c>
      <c r="Z18" s="2209"/>
      <c r="AA18" s="2210"/>
      <c r="AB18" s="2208"/>
      <c r="AC18" s="2209"/>
      <c r="AD18" s="2211"/>
      <c r="AH18" s="378"/>
      <c r="AI18" s="634"/>
      <c r="AJ18" s="643"/>
      <c r="AK18" s="378"/>
      <c r="AL18" s="634"/>
      <c r="AM18" s="644"/>
    </row>
    <row r="19" spans="3:39" ht="14.1" customHeight="1" thickBot="1">
      <c r="C19" s="2201" t="s">
        <v>0</v>
      </c>
      <c r="D19" s="2207"/>
      <c r="E19" s="300"/>
      <c r="F19" s="301">
        <v>20</v>
      </c>
      <c r="G19" s="302">
        <f>ROUNDUP(E19/F19,0)</f>
        <v>0</v>
      </c>
      <c r="H19" s="300"/>
      <c r="I19" s="301">
        <v>20</v>
      </c>
      <c r="J19" s="303">
        <f>ROUNDUP(H19/I19,0)</f>
        <v>0</v>
      </c>
      <c r="M19" s="2" t="s">
        <v>547</v>
      </c>
      <c r="W19" s="2201" t="s">
        <v>0</v>
      </c>
      <c r="X19" s="2207"/>
      <c r="Y19" s="300"/>
      <c r="Z19" s="301">
        <v>20</v>
      </c>
      <c r="AA19" s="302">
        <f>ROUNDUP(Y19/Z19,0)</f>
        <v>0</v>
      </c>
      <c r="AB19" s="300"/>
      <c r="AC19" s="301">
        <v>20</v>
      </c>
      <c r="AD19" s="303">
        <f>ROUNDUP(AB19/AC19,0)</f>
        <v>0</v>
      </c>
      <c r="AH19" s="31"/>
      <c r="AI19" s="31"/>
      <c r="AJ19" s="31"/>
      <c r="AK19" s="31"/>
      <c r="AL19" s="31"/>
      <c r="AM19" s="31"/>
    </row>
    <row r="20" spans="3:39" ht="14.1" customHeight="1">
      <c r="C20" s="2212" t="s">
        <v>1</v>
      </c>
      <c r="D20" s="2213"/>
      <c r="E20" s="304">
        <f>G19</f>
        <v>0</v>
      </c>
      <c r="F20" s="305">
        <v>1.2</v>
      </c>
      <c r="G20" s="241">
        <f>ROUND(E20*F20,2)</f>
        <v>0</v>
      </c>
      <c r="H20" s="304">
        <f>J19</f>
        <v>0</v>
      </c>
      <c r="I20" s="305">
        <v>1.2</v>
      </c>
      <c r="J20" s="209">
        <f>ROUND(H20*I20,2)</f>
        <v>0</v>
      </c>
      <c r="N20" s="2251" t="s">
        <v>699</v>
      </c>
      <c r="O20" s="2179"/>
      <c r="P20" s="702" t="s">
        <v>700</v>
      </c>
      <c r="Q20" s="2251" t="s">
        <v>699</v>
      </c>
      <c r="R20" s="2179"/>
      <c r="S20" s="703" t="s">
        <v>700</v>
      </c>
      <c r="W20" s="2212" t="s">
        <v>1</v>
      </c>
      <c r="X20" s="2213"/>
      <c r="Y20" s="304">
        <f>AA19</f>
        <v>0</v>
      </c>
      <c r="Z20" s="305">
        <v>1.2</v>
      </c>
      <c r="AA20" s="241">
        <f>ROUND(Y20*Z20,2)</f>
        <v>0</v>
      </c>
      <c r="AB20" s="304">
        <f>AD19</f>
        <v>0</v>
      </c>
      <c r="AC20" s="305">
        <v>1.2</v>
      </c>
      <c r="AD20" s="209">
        <f>ROUND(AB20*AC20,2)</f>
        <v>0</v>
      </c>
      <c r="AG20" s="349"/>
      <c r="AH20" s="349"/>
      <c r="AI20" s="349"/>
      <c r="AJ20" s="349"/>
      <c r="AK20" s="349"/>
      <c r="AL20" s="349"/>
      <c r="AM20" s="349"/>
    </row>
    <row r="21" spans="3:39" ht="14.1" customHeight="1">
      <c r="C21" s="2201" t="s">
        <v>75</v>
      </c>
      <c r="D21" s="2202"/>
      <c r="E21" s="2214">
        <f>SUM(G20:G20)</f>
        <v>0</v>
      </c>
      <c r="F21" s="2202"/>
      <c r="G21" s="2207"/>
      <c r="H21" s="2214">
        <f>SUM(J20:J20)</f>
        <v>0</v>
      </c>
      <c r="I21" s="2202"/>
      <c r="J21" s="2215"/>
      <c r="N21" s="2226" t="s">
        <v>697</v>
      </c>
      <c r="O21" s="2227"/>
      <c r="P21" s="713">
        <f>SUMPRODUCT($X$336:$X$375,$Z$336:$Z$375)/100+SUMPRODUCT($D$336:$D$375,$F$336:$F$375)/100</f>
        <v>0</v>
      </c>
      <c r="Q21" s="2226" t="s">
        <v>82</v>
      </c>
      <c r="R21" s="2227"/>
      <c r="S21" s="714">
        <f>SUMPRODUCT($X$381:$X$420,$AB$381:$AB$420)/100+SUMPRODUCT($D$381:$D$420,$H$381:$H$420)/100</f>
        <v>0</v>
      </c>
      <c r="W21" s="2201" t="s">
        <v>75</v>
      </c>
      <c r="X21" s="2202"/>
      <c r="Y21" s="2214">
        <f>SUM(AA20:AA20)</f>
        <v>0</v>
      </c>
      <c r="Z21" s="2202"/>
      <c r="AA21" s="2207"/>
      <c r="AB21" s="2214">
        <f>SUM(AD20:AD20)</f>
        <v>0</v>
      </c>
      <c r="AC21" s="2202"/>
      <c r="AD21" s="2215"/>
      <c r="AG21" s="349"/>
      <c r="AH21" s="2232"/>
      <c r="AI21" s="2232"/>
      <c r="AJ21" s="315"/>
      <c r="AK21" s="2232"/>
      <c r="AL21" s="2232"/>
      <c r="AM21" s="315"/>
    </row>
    <row r="22" spans="3:39" ht="14.1" customHeight="1" thickBot="1">
      <c r="C22" s="2201" t="s">
        <v>76</v>
      </c>
      <c r="D22" s="2202"/>
      <c r="E22" s="2208"/>
      <c r="F22" s="2209"/>
      <c r="G22" s="2210"/>
      <c r="H22" s="2208"/>
      <c r="I22" s="2209"/>
      <c r="J22" s="2211"/>
      <c r="M22" s="704"/>
      <c r="N22" s="2230" t="s">
        <v>698</v>
      </c>
      <c r="O22" s="2231"/>
      <c r="P22" s="306">
        <f>SUMPRODUCT($X$336:$X$375,$Y$336:$Y$375)/100+SUMPRODUCT($D$336:$D$375,$E$336:$E$375)/100</f>
        <v>0</v>
      </c>
      <c r="Q22" s="2228" t="s">
        <v>533</v>
      </c>
      <c r="R22" s="2229"/>
      <c r="S22" s="307">
        <f>IF($Q$22="全種",$P$21+$S$21+$P$22,"0")+IF($Q$22="As（車道）＋As（歩道）",$P$21+$P$22,"0")+IF($Q$22="As（車道）＋Co",$P$21+$S$21,"0")+IF($Q$22="As（歩道）＋Co",$P$22+$S$21,"0")</f>
        <v>0</v>
      </c>
      <c r="T22" s="704"/>
      <c r="W22" s="2201" t="s">
        <v>76</v>
      </c>
      <c r="X22" s="2202"/>
      <c r="Y22" s="2208" t="s">
        <v>77</v>
      </c>
      <c r="Z22" s="2209"/>
      <c r="AA22" s="2210"/>
      <c r="AB22" s="2208" t="s">
        <v>77</v>
      </c>
      <c r="AC22" s="2209"/>
      <c r="AD22" s="2211"/>
      <c r="AG22" s="349"/>
      <c r="AH22" s="2233"/>
      <c r="AI22" s="2233"/>
      <c r="AJ22" s="568"/>
      <c r="AK22" s="2233"/>
      <c r="AL22" s="2233"/>
      <c r="AM22" s="568"/>
    </row>
    <row r="23" spans="3:39" ht="14.1" customHeight="1">
      <c r="C23" s="2201"/>
      <c r="D23" s="2202"/>
      <c r="E23" s="2216"/>
      <c r="F23" s="2217"/>
      <c r="G23" s="2218"/>
      <c r="H23" s="2216"/>
      <c r="I23" s="2217"/>
      <c r="J23" s="2219"/>
      <c r="W23" s="2201"/>
      <c r="X23" s="2202"/>
      <c r="Y23" s="2216">
        <v>15</v>
      </c>
      <c r="Z23" s="2217"/>
      <c r="AA23" s="2218"/>
      <c r="AB23" s="2216">
        <v>10</v>
      </c>
      <c r="AC23" s="2217"/>
      <c r="AD23" s="2219"/>
    </row>
    <row r="24" spans="3:39" ht="14.1" customHeight="1" thickBot="1">
      <c r="C24" s="2201" t="s">
        <v>87</v>
      </c>
      <c r="D24" s="2207"/>
      <c r="E24" s="2208"/>
      <c r="F24" s="2209"/>
      <c r="G24" s="2210"/>
      <c r="H24" s="2208"/>
      <c r="I24" s="2209"/>
      <c r="J24" s="2211"/>
      <c r="M24" s="2" t="str">
        <f>IF(AK43="×","□先行路盤（再使用）","□先行路盤（再使用）No.1")</f>
        <v>□先行路盤（再使用）</v>
      </c>
      <c r="N24" s="31"/>
      <c r="O24" s="31"/>
      <c r="P24" s="31"/>
      <c r="Q24" s="31"/>
      <c r="R24" s="31"/>
      <c r="S24" s="31"/>
      <c r="W24" s="2201" t="s">
        <v>87</v>
      </c>
      <c r="X24" s="2207"/>
      <c r="Y24" s="2208" t="s">
        <v>372</v>
      </c>
      <c r="Z24" s="2209"/>
      <c r="AA24" s="2210"/>
      <c r="AB24" s="2208" t="s">
        <v>372</v>
      </c>
      <c r="AC24" s="2209"/>
      <c r="AD24" s="2211"/>
      <c r="AG24" s="2" t="s">
        <v>462</v>
      </c>
      <c r="AH24" s="31"/>
      <c r="AI24" s="31"/>
      <c r="AJ24" s="31"/>
      <c r="AK24" s="31"/>
      <c r="AL24" s="31"/>
      <c r="AM24" s="31"/>
    </row>
    <row r="25" spans="3:39" ht="14.1" customHeight="1">
      <c r="C25" s="2201"/>
      <c r="D25" s="2207"/>
      <c r="E25" s="2216"/>
      <c r="F25" s="2217"/>
      <c r="G25" s="2218"/>
      <c r="H25" s="2216"/>
      <c r="I25" s="2217"/>
      <c r="J25" s="2219"/>
      <c r="N25" s="2199" t="s">
        <v>96</v>
      </c>
      <c r="O25" s="2200"/>
      <c r="P25" s="19" t="s">
        <v>66</v>
      </c>
      <c r="Q25" s="2199" t="s">
        <v>96</v>
      </c>
      <c r="R25" s="2200"/>
      <c r="S25" s="20" t="s">
        <v>66</v>
      </c>
      <c r="W25" s="2201"/>
      <c r="X25" s="2207"/>
      <c r="Y25" s="2216">
        <v>50</v>
      </c>
      <c r="Z25" s="2217"/>
      <c r="AA25" s="2218"/>
      <c r="AB25" s="2216">
        <v>25</v>
      </c>
      <c r="AC25" s="2217"/>
      <c r="AD25" s="2219"/>
      <c r="AH25" s="2199" t="s">
        <v>96</v>
      </c>
      <c r="AI25" s="2200"/>
      <c r="AJ25" s="19" t="s">
        <v>66</v>
      </c>
      <c r="AK25" s="2199" t="s">
        <v>96</v>
      </c>
      <c r="AL25" s="2200"/>
      <c r="AM25" s="20" t="s">
        <v>66</v>
      </c>
    </row>
    <row r="26" spans="3:39" ht="14.1" customHeight="1" thickBot="1">
      <c r="C26" s="2220" t="s">
        <v>78</v>
      </c>
      <c r="D26" s="2221"/>
      <c r="E26" s="2222"/>
      <c r="F26" s="2223"/>
      <c r="G26" s="2224"/>
      <c r="H26" s="2222"/>
      <c r="I26" s="2223"/>
      <c r="J26" s="2225"/>
      <c r="N26" s="263" t="s">
        <v>374</v>
      </c>
      <c r="O26" s="432" t="str">
        <f t="shared" ref="O26:O31" si="8">IF(MAX($I$618:$I$677)&lt;ROW()-25,"",INDEX($H$618:$H$677,MATCH(ROW()-25,$I$618:$I$677,0),1))</f>
        <v/>
      </c>
      <c r="P26" s="224">
        <f t="shared" ref="P26:P31" si="9">SUMIF($H$618:$H$677,O26,$J$618:$J$677)</f>
        <v>0</v>
      </c>
      <c r="Q26" s="382"/>
      <c r="R26" s="638"/>
      <c r="S26" s="639"/>
      <c r="W26" s="2220" t="s">
        <v>78</v>
      </c>
      <c r="X26" s="2221"/>
      <c r="Y26" s="2222">
        <v>10</v>
      </c>
      <c r="Z26" s="2223"/>
      <c r="AA26" s="2224"/>
      <c r="AB26" s="2222">
        <v>5</v>
      </c>
      <c r="AC26" s="2223"/>
      <c r="AD26" s="2225"/>
      <c r="AH26" s="263" t="s">
        <v>374</v>
      </c>
      <c r="AI26" s="432" t="str">
        <f t="shared" ref="AI26:AI31" si="10">IF(MAX($AC$618:$AC$677)&lt;ROW()-25,"",INDEX($AB$618:$AB$677,MATCH(ROW()-25,$AC$618:$AC$677,0),1))</f>
        <v/>
      </c>
      <c r="AJ26" s="224">
        <f t="shared" ref="AJ26:AJ31" si="11">SUMIF($AB$618:$AB$677,AI26,$AD$618:$AD$677)</f>
        <v>0</v>
      </c>
      <c r="AK26" s="382"/>
      <c r="AL26" s="638"/>
      <c r="AM26" s="639"/>
    </row>
    <row r="27" spans="3:39" ht="14.1" customHeight="1">
      <c r="C27" s="2193" t="s">
        <v>70</v>
      </c>
      <c r="D27" s="2194"/>
      <c r="E27" s="2195"/>
      <c r="F27" s="2196"/>
      <c r="G27" s="2197"/>
      <c r="H27" s="2195"/>
      <c r="I27" s="2196"/>
      <c r="J27" s="2198"/>
      <c r="N27" s="264" t="s">
        <v>374</v>
      </c>
      <c r="O27" s="433" t="str">
        <f t="shared" si="8"/>
        <v/>
      </c>
      <c r="P27" s="226">
        <f t="shared" si="9"/>
        <v>0</v>
      </c>
      <c r="Q27" s="383"/>
      <c r="R27" s="635"/>
      <c r="S27" s="637"/>
      <c r="W27" s="2193" t="s">
        <v>70</v>
      </c>
      <c r="X27" s="2194"/>
      <c r="Y27" s="2195"/>
      <c r="Z27" s="2196"/>
      <c r="AA27" s="2197"/>
      <c r="AB27" s="2195"/>
      <c r="AC27" s="2196"/>
      <c r="AD27" s="2198"/>
      <c r="AH27" s="264" t="s">
        <v>374</v>
      </c>
      <c r="AI27" s="433" t="str">
        <f t="shared" si="10"/>
        <v/>
      </c>
      <c r="AJ27" s="226">
        <f t="shared" si="11"/>
        <v>0</v>
      </c>
      <c r="AK27" s="383"/>
      <c r="AL27" s="635"/>
      <c r="AM27" s="637"/>
    </row>
    <row r="28" spans="3:39" ht="14.1" customHeight="1">
      <c r="C28" s="2201" t="s">
        <v>71</v>
      </c>
      <c r="D28" s="2202"/>
      <c r="E28" s="2203"/>
      <c r="F28" s="2204"/>
      <c r="G28" s="2205"/>
      <c r="H28" s="2203"/>
      <c r="I28" s="2204"/>
      <c r="J28" s="2206"/>
      <c r="N28" s="264" t="s">
        <v>374</v>
      </c>
      <c r="O28" s="433" t="str">
        <f t="shared" si="8"/>
        <v/>
      </c>
      <c r="P28" s="226">
        <f t="shared" si="9"/>
        <v>0</v>
      </c>
      <c r="Q28" s="383"/>
      <c r="R28" s="635"/>
      <c r="S28" s="637"/>
      <c r="W28" s="2201" t="s">
        <v>71</v>
      </c>
      <c r="X28" s="2202"/>
      <c r="Y28" s="2203"/>
      <c r="Z28" s="2204"/>
      <c r="AA28" s="2205"/>
      <c r="AB28" s="2203"/>
      <c r="AC28" s="2204"/>
      <c r="AD28" s="2206"/>
      <c r="AH28" s="264" t="s">
        <v>374</v>
      </c>
      <c r="AI28" s="433" t="str">
        <f t="shared" si="10"/>
        <v/>
      </c>
      <c r="AJ28" s="226">
        <f t="shared" si="11"/>
        <v>0</v>
      </c>
      <c r="AK28" s="383"/>
      <c r="AL28" s="635"/>
      <c r="AM28" s="637"/>
    </row>
    <row r="29" spans="3:39" s="15" customFormat="1" ht="14.1" customHeight="1">
      <c r="C29" s="2201" t="s">
        <v>3</v>
      </c>
      <c r="D29" s="2207"/>
      <c r="E29" s="2208"/>
      <c r="F29" s="2209"/>
      <c r="G29" s="2210"/>
      <c r="H29" s="2208"/>
      <c r="I29" s="2209"/>
      <c r="J29" s="2211"/>
      <c r="M29" s="2"/>
      <c r="N29" s="264" t="s">
        <v>374</v>
      </c>
      <c r="O29" s="433" t="str">
        <f t="shared" si="8"/>
        <v/>
      </c>
      <c r="P29" s="226">
        <f t="shared" si="9"/>
        <v>0</v>
      </c>
      <c r="Q29" s="383"/>
      <c r="R29" s="635"/>
      <c r="S29" s="637"/>
      <c r="W29" s="2201" t="s">
        <v>3</v>
      </c>
      <c r="X29" s="2207"/>
      <c r="Y29" s="2208" t="s">
        <v>5</v>
      </c>
      <c r="Z29" s="2209"/>
      <c r="AA29" s="2210"/>
      <c r="AB29" s="2208" t="s">
        <v>5</v>
      </c>
      <c r="AC29" s="2209"/>
      <c r="AD29" s="2211"/>
      <c r="AG29" s="2"/>
      <c r="AH29" s="264" t="s">
        <v>374</v>
      </c>
      <c r="AI29" s="433" t="str">
        <f t="shared" si="10"/>
        <v/>
      </c>
      <c r="AJ29" s="226">
        <f t="shared" si="11"/>
        <v>0</v>
      </c>
      <c r="AK29" s="383"/>
      <c r="AL29" s="635"/>
      <c r="AM29" s="637"/>
    </row>
    <row r="30" spans="3:39" s="15" customFormat="1" ht="14.1" customHeight="1">
      <c r="C30" s="2201" t="s">
        <v>59</v>
      </c>
      <c r="D30" s="2202"/>
      <c r="E30" s="2208"/>
      <c r="F30" s="2209"/>
      <c r="G30" s="2210"/>
      <c r="H30" s="2208"/>
      <c r="I30" s="2209"/>
      <c r="J30" s="2211"/>
      <c r="M30" s="2"/>
      <c r="N30" s="264" t="s">
        <v>374</v>
      </c>
      <c r="O30" s="433" t="str">
        <f t="shared" si="8"/>
        <v/>
      </c>
      <c r="P30" s="226">
        <f t="shared" si="9"/>
        <v>0</v>
      </c>
      <c r="Q30" s="383"/>
      <c r="R30" s="635"/>
      <c r="S30" s="637"/>
      <c r="W30" s="2201" t="s">
        <v>59</v>
      </c>
      <c r="X30" s="2202"/>
      <c r="Y30" s="2208" t="s">
        <v>74</v>
      </c>
      <c r="Z30" s="2209"/>
      <c r="AA30" s="2210"/>
      <c r="AB30" s="2208" t="s">
        <v>74</v>
      </c>
      <c r="AC30" s="2209"/>
      <c r="AD30" s="2211"/>
      <c r="AG30" s="2"/>
      <c r="AH30" s="264" t="s">
        <v>374</v>
      </c>
      <c r="AI30" s="433" t="str">
        <f t="shared" si="10"/>
        <v/>
      </c>
      <c r="AJ30" s="226">
        <f t="shared" si="11"/>
        <v>0</v>
      </c>
      <c r="AK30" s="383"/>
      <c r="AL30" s="635"/>
      <c r="AM30" s="637"/>
    </row>
    <row r="31" spans="3:39" s="15" customFormat="1" ht="14.1" customHeight="1" thickBot="1">
      <c r="C31" s="2201" t="s">
        <v>0</v>
      </c>
      <c r="D31" s="2207"/>
      <c r="E31" s="300"/>
      <c r="F31" s="301">
        <v>20</v>
      </c>
      <c r="G31" s="437">
        <f>ROUNDUP(E31/F31,0)</f>
        <v>0</v>
      </c>
      <c r="H31" s="300"/>
      <c r="I31" s="301">
        <v>20</v>
      </c>
      <c r="J31" s="303">
        <f>ROUNDUP(H31/I31,0)</f>
        <v>0</v>
      </c>
      <c r="M31" s="2"/>
      <c r="N31" s="265" t="s">
        <v>374</v>
      </c>
      <c r="O31" s="434" t="str">
        <f t="shared" si="8"/>
        <v/>
      </c>
      <c r="P31" s="228">
        <f t="shared" si="9"/>
        <v>0</v>
      </c>
      <c r="Q31" s="384"/>
      <c r="R31" s="642"/>
      <c r="S31" s="644"/>
      <c r="W31" s="2201" t="s">
        <v>0</v>
      </c>
      <c r="X31" s="2207"/>
      <c r="Y31" s="300"/>
      <c r="Z31" s="301">
        <v>20</v>
      </c>
      <c r="AA31" s="437">
        <f>ROUNDUP(Y31/Z31,0)</f>
        <v>0</v>
      </c>
      <c r="AB31" s="300"/>
      <c r="AC31" s="301">
        <v>20</v>
      </c>
      <c r="AD31" s="303">
        <f>ROUNDUP(AB31/AC31,0)</f>
        <v>0</v>
      </c>
      <c r="AG31" s="2"/>
      <c r="AH31" s="265" t="s">
        <v>374</v>
      </c>
      <c r="AI31" s="434" t="str">
        <f t="shared" si="10"/>
        <v/>
      </c>
      <c r="AJ31" s="228">
        <f t="shared" si="11"/>
        <v>0</v>
      </c>
      <c r="AK31" s="384"/>
      <c r="AL31" s="642"/>
      <c r="AM31" s="644"/>
    </row>
    <row r="32" spans="3:39" s="15" customFormat="1" ht="14.1" customHeight="1">
      <c r="C32" s="2212" t="s">
        <v>1</v>
      </c>
      <c r="D32" s="2213"/>
      <c r="E32" s="304">
        <f>G31</f>
        <v>0</v>
      </c>
      <c r="F32" s="305">
        <v>1.2</v>
      </c>
      <c r="G32" s="241">
        <f>ROUND(E32*F32,2)</f>
        <v>0</v>
      </c>
      <c r="H32" s="304">
        <f>J31</f>
        <v>0</v>
      </c>
      <c r="I32" s="305">
        <v>1.2</v>
      </c>
      <c r="J32" s="209">
        <f>ROUND(H32*I32,2)</f>
        <v>0</v>
      </c>
      <c r="M32" s="2"/>
      <c r="N32" s="38"/>
      <c r="O32" s="2234" t="str">
        <f>IF(AK43="×","※先行路盤(再使用) 土量 計 ： H=　","※先行路盤(再使用) 土量No.1 計 ：　")</f>
        <v>※先行路盤(再使用) 土量 計 ： H=　</v>
      </c>
      <c r="P32" s="2234"/>
      <c r="Q32" s="2234"/>
      <c r="R32" s="2234"/>
      <c r="S32" s="361">
        <f>ROUND(SUMPRODUCT(O26:O31,P26:P31)/100+SUMPRODUCT(R26:R31,S26:S31)/100,2)</f>
        <v>0</v>
      </c>
      <c r="W32" s="2212" t="s">
        <v>1</v>
      </c>
      <c r="X32" s="2213"/>
      <c r="Y32" s="304">
        <f>AA31</f>
        <v>0</v>
      </c>
      <c r="Z32" s="305">
        <v>1.2</v>
      </c>
      <c r="AA32" s="241">
        <f>ROUND(Y32*Z32,2)</f>
        <v>0</v>
      </c>
      <c r="AB32" s="304">
        <f>AD31</f>
        <v>0</v>
      </c>
      <c r="AC32" s="305">
        <v>1.2</v>
      </c>
      <c r="AD32" s="209">
        <f>ROUND(AB32*AC32,2)</f>
        <v>0</v>
      </c>
      <c r="AG32" s="2"/>
      <c r="AH32" s="38"/>
      <c r="AI32" s="2234" t="s">
        <v>501</v>
      </c>
      <c r="AJ32" s="2234"/>
      <c r="AK32" s="2234"/>
      <c r="AL32" s="2234"/>
      <c r="AM32" s="361" t="str">
        <f>IF(AK43="○",AK44+S32,"")</f>
        <v/>
      </c>
    </row>
    <row r="33" spans="2:39" s="15" customFormat="1" ht="14.1" customHeight="1" thickBot="1">
      <c r="C33" s="2201" t="s">
        <v>75</v>
      </c>
      <c r="D33" s="2202"/>
      <c r="E33" s="2214">
        <f>SUM(G32:G32)</f>
        <v>0</v>
      </c>
      <c r="F33" s="2202"/>
      <c r="G33" s="2207"/>
      <c r="H33" s="2214">
        <f>SUM(J32:J32)</f>
        <v>0</v>
      </c>
      <c r="I33" s="2202"/>
      <c r="J33" s="2215"/>
      <c r="M33" s="2" t="str">
        <f>IF(AK43="×","□仮復旧工","□仮復旧工No.1")</f>
        <v>□仮復旧工</v>
      </c>
      <c r="N33" s="31"/>
      <c r="O33" s="31"/>
      <c r="P33" s="31"/>
      <c r="Q33" s="31"/>
      <c r="R33" s="31"/>
      <c r="S33" s="31"/>
      <c r="W33" s="2201" t="s">
        <v>75</v>
      </c>
      <c r="X33" s="2202"/>
      <c r="Y33" s="2214">
        <f>SUM(AA32:AA32)</f>
        <v>0</v>
      </c>
      <c r="Z33" s="2202"/>
      <c r="AA33" s="2207"/>
      <c r="AB33" s="2214">
        <f>SUM(AD32:AD32)</f>
        <v>0</v>
      </c>
      <c r="AC33" s="2202"/>
      <c r="AD33" s="2215"/>
      <c r="AG33" s="2" t="s">
        <v>458</v>
      </c>
      <c r="AH33" s="31"/>
      <c r="AI33" s="31"/>
      <c r="AJ33" s="31"/>
      <c r="AK33" s="31"/>
      <c r="AL33" s="31"/>
      <c r="AM33" s="31"/>
    </row>
    <row r="34" spans="2:39" s="15" customFormat="1" ht="14.1" customHeight="1">
      <c r="C34" s="2201" t="s">
        <v>76</v>
      </c>
      <c r="D34" s="2202"/>
      <c r="E34" s="2208"/>
      <c r="F34" s="2209"/>
      <c r="G34" s="2210"/>
      <c r="H34" s="2208"/>
      <c r="I34" s="2209"/>
      <c r="J34" s="2211"/>
      <c r="M34" s="2"/>
      <c r="N34" s="2199" t="s">
        <v>81</v>
      </c>
      <c r="O34" s="2200"/>
      <c r="P34" s="19" t="s">
        <v>66</v>
      </c>
      <c r="Q34" s="2199" t="s">
        <v>81</v>
      </c>
      <c r="R34" s="2200"/>
      <c r="S34" s="20" t="s">
        <v>66</v>
      </c>
      <c r="W34" s="2201" t="s">
        <v>76</v>
      </c>
      <c r="X34" s="2202"/>
      <c r="Y34" s="2208" t="s">
        <v>77</v>
      </c>
      <c r="Z34" s="2209"/>
      <c r="AA34" s="2210"/>
      <c r="AB34" s="2208" t="s">
        <v>77</v>
      </c>
      <c r="AC34" s="2209"/>
      <c r="AD34" s="2211"/>
      <c r="AG34" s="2"/>
      <c r="AH34" s="2199" t="s">
        <v>81</v>
      </c>
      <c r="AI34" s="2200"/>
      <c r="AJ34" s="19" t="s">
        <v>66</v>
      </c>
      <c r="AK34" s="2199" t="s">
        <v>81</v>
      </c>
      <c r="AL34" s="2200"/>
      <c r="AM34" s="20" t="s">
        <v>66</v>
      </c>
    </row>
    <row r="35" spans="2:39" s="15" customFormat="1" ht="14.1" customHeight="1">
      <c r="C35" s="2201"/>
      <c r="D35" s="2202"/>
      <c r="E35" s="2216"/>
      <c r="F35" s="2217"/>
      <c r="G35" s="2218"/>
      <c r="H35" s="2216"/>
      <c r="I35" s="2217"/>
      <c r="J35" s="2219"/>
      <c r="M35" s="2"/>
      <c r="N35" s="263" t="s">
        <v>56</v>
      </c>
      <c r="O35" s="432" t="str">
        <f>IF(MAX($I$381:$I$420)&lt;ROW()-34,"",INDEX($D$381:$D$420,MATCH(ROW()-34,$I$381:$I$420,0),1))</f>
        <v/>
      </c>
      <c r="P35" s="224">
        <f>SUMIF($D$381:$D$420,O35,$J$381:$J$420)</f>
        <v>0</v>
      </c>
      <c r="Q35" s="263" t="s">
        <v>56</v>
      </c>
      <c r="R35" s="432" t="str">
        <f>IF(MAX($I$381:$I$420)&lt;ROW()-30,"",INDEX($D$381:$D$420,MATCH(ROW()-30,$I$381:$I$420,0),1))</f>
        <v/>
      </c>
      <c r="S35" s="225">
        <f>SUMIF($D$381:$D$420,R35,$J$381:$J$420)</f>
        <v>0</v>
      </c>
      <c r="W35" s="2201"/>
      <c r="X35" s="2202"/>
      <c r="Y35" s="2216"/>
      <c r="Z35" s="2217"/>
      <c r="AA35" s="2218"/>
      <c r="AB35" s="2216"/>
      <c r="AC35" s="2217"/>
      <c r="AD35" s="2219"/>
      <c r="AG35" s="2"/>
      <c r="AH35" s="263" t="s">
        <v>56</v>
      </c>
      <c r="AI35" s="432" t="str">
        <f>IF(MAX($AC$381:$AC$420)&lt;ROW()-34,"",INDEX($X$381:$X$420,MATCH(ROW()-34,$AC$381:$AC$420,0),1))</f>
        <v/>
      </c>
      <c r="AJ35" s="224">
        <f>SUMIF($X$381:$X$420,AI35,$AD$381:$AD$420)</f>
        <v>0</v>
      </c>
      <c r="AK35" s="263" t="s">
        <v>56</v>
      </c>
      <c r="AL35" s="432" t="str">
        <f>IF(MAX($AC$381:$AC$420)&lt;ROW()-30,"",INDEX($X$381:$X$420,MATCH(ROW()-30,$AC$381:$AC$420,0),1))</f>
        <v/>
      </c>
      <c r="AM35" s="225">
        <f>SUMIF($X$381:$X$420,AL35,$AD$381:$AD$420)</f>
        <v>0</v>
      </c>
    </row>
    <row r="36" spans="2:39" s="15" customFormat="1" ht="14.1" customHeight="1">
      <c r="C36" s="2201" t="s">
        <v>87</v>
      </c>
      <c r="D36" s="2207"/>
      <c r="E36" s="2208"/>
      <c r="F36" s="2209"/>
      <c r="G36" s="2210"/>
      <c r="H36" s="2208"/>
      <c r="I36" s="2209"/>
      <c r="J36" s="2211"/>
      <c r="M36" s="2"/>
      <c r="N36" s="264" t="s">
        <v>56</v>
      </c>
      <c r="O36" s="433" t="str">
        <f>IF(MAX($I$381:$I$420)&lt;ROW()-34,"",INDEX($D$381:$D$420,MATCH(ROW()-34,$I$381:$I$420,0),1))</f>
        <v/>
      </c>
      <c r="P36" s="226">
        <f>SUMIF($D$381:$D$420,O36,$J$381:$J$420)</f>
        <v>0</v>
      </c>
      <c r="Q36" s="264" t="s">
        <v>56</v>
      </c>
      <c r="R36" s="433" t="str">
        <f>IF(MAX($I$381:$I$420)&lt;ROW()-30,"",INDEX($D$381:$D$420,MATCH(ROW()-30,$I$381:$I$420,0),1))</f>
        <v/>
      </c>
      <c r="S36" s="227">
        <f>SUMIF($D$381:$D$420,R36,$J$381:$J$420)</f>
        <v>0</v>
      </c>
      <c r="W36" s="2201" t="s">
        <v>87</v>
      </c>
      <c r="X36" s="2207"/>
      <c r="Y36" s="2208" t="s">
        <v>372</v>
      </c>
      <c r="Z36" s="2209"/>
      <c r="AA36" s="2210"/>
      <c r="AB36" s="2208" t="s">
        <v>372</v>
      </c>
      <c r="AC36" s="2209"/>
      <c r="AD36" s="2211"/>
      <c r="AG36" s="2"/>
      <c r="AH36" s="264" t="s">
        <v>56</v>
      </c>
      <c r="AI36" s="433" t="str">
        <f>IF(MAX($AC$381:$AC$420)&lt;ROW()-34,"",INDEX($X$381:$X$420,MATCH(ROW()-34,$AC$381:$AC$420,0),1))</f>
        <v/>
      </c>
      <c r="AJ36" s="226">
        <f>SUMIF($X$381:$X$420,AI36,$AD$381:$AD$420)</f>
        <v>0</v>
      </c>
      <c r="AK36" s="264" t="s">
        <v>56</v>
      </c>
      <c r="AL36" s="433" t="str">
        <f>IF(MAX($AC$381:$AC$420)&lt;ROW()-30,"",INDEX($X$381:$X$420,MATCH(ROW()-30,$AC$381:$AC$420,0),1))</f>
        <v/>
      </c>
      <c r="AM36" s="227">
        <f>SUMIF($X$381:$X$420,AL36,$AD$381:$AD$420)</f>
        <v>0</v>
      </c>
    </row>
    <row r="37" spans="2:39" s="15" customFormat="1" ht="14.1" customHeight="1">
      <c r="C37" s="2201"/>
      <c r="D37" s="2207"/>
      <c r="E37" s="2216"/>
      <c r="F37" s="2217"/>
      <c r="G37" s="2218"/>
      <c r="H37" s="2216"/>
      <c r="I37" s="2217"/>
      <c r="J37" s="2219"/>
      <c r="M37" s="2"/>
      <c r="N37" s="264" t="s">
        <v>56</v>
      </c>
      <c r="O37" s="433" t="str">
        <f>IF(MAX($I$381:$I$420)&lt;ROW()-34,"",INDEX($D$381:$D$420,MATCH(ROW()-34,$I$381:$I$420,0),1))</f>
        <v/>
      </c>
      <c r="P37" s="226">
        <f>SUMIF($D$381:$D$420,O37,$J$381:$J$420)</f>
        <v>0</v>
      </c>
      <c r="Q37" s="383"/>
      <c r="R37" s="635"/>
      <c r="S37" s="637"/>
      <c r="W37" s="2201"/>
      <c r="X37" s="2207"/>
      <c r="Y37" s="2216"/>
      <c r="Z37" s="2217"/>
      <c r="AA37" s="2218"/>
      <c r="AB37" s="2216"/>
      <c r="AC37" s="2217"/>
      <c r="AD37" s="2219"/>
      <c r="AG37" s="2"/>
      <c r="AH37" s="264" t="s">
        <v>56</v>
      </c>
      <c r="AI37" s="433" t="str">
        <f>IF(MAX($AC$381:$AC$420)&lt;ROW()-34,"",INDEX($X$381:$X$420,MATCH(ROW()-34,$AC$381:$AC$420,0),1))</f>
        <v/>
      </c>
      <c r="AJ37" s="226">
        <f>SUMIF($X$381:$X$420,AI37,$AD$381:$AD$420)</f>
        <v>0</v>
      </c>
      <c r="AK37" s="383"/>
      <c r="AL37" s="635"/>
      <c r="AM37" s="637"/>
    </row>
    <row r="38" spans="2:39" s="15" customFormat="1" ht="14.1" customHeight="1" thickBot="1">
      <c r="C38" s="2220" t="s">
        <v>78</v>
      </c>
      <c r="D38" s="2221"/>
      <c r="E38" s="2222"/>
      <c r="F38" s="2223"/>
      <c r="G38" s="2224"/>
      <c r="H38" s="2222"/>
      <c r="I38" s="2223"/>
      <c r="J38" s="2225"/>
      <c r="M38" s="2"/>
      <c r="N38" s="385" t="s">
        <v>56</v>
      </c>
      <c r="O38" s="434" t="str">
        <f>IF(MAX($I$381:$I$420)&lt;ROW()-34,"",INDEX($D$381:$D$420,MATCH(ROW()-34,$I$381:$I$420,0),1))</f>
        <v/>
      </c>
      <c r="P38" s="228">
        <f>SUMIF($D$381:$D$420,O38,$J$381:$J$420)</f>
        <v>0</v>
      </c>
      <c r="Q38" s="378"/>
      <c r="R38" s="642"/>
      <c r="S38" s="644"/>
      <c r="W38" s="2220" t="s">
        <v>78</v>
      </c>
      <c r="X38" s="2221"/>
      <c r="Y38" s="2222"/>
      <c r="Z38" s="2223"/>
      <c r="AA38" s="2224"/>
      <c r="AB38" s="2222"/>
      <c r="AC38" s="2223"/>
      <c r="AD38" s="2225"/>
      <c r="AG38" s="2"/>
      <c r="AH38" s="385" t="s">
        <v>56</v>
      </c>
      <c r="AI38" s="434" t="str">
        <f>IF(MAX($AC$381:$AC$420)&lt;ROW()-34,"",INDEX($X$381:$X$420,MATCH(ROW()-34,$AC$381:$AC$420,0),1))</f>
        <v/>
      </c>
      <c r="AJ38" s="228">
        <f>SUMIF($X$381:$X$420,AI38,$AD$381:$AD$420)</f>
        <v>0</v>
      </c>
      <c r="AK38" s="378"/>
      <c r="AL38" s="642"/>
      <c r="AM38" s="644"/>
    </row>
    <row r="39" spans="2:39" s="15" customFormat="1" ht="14.1" customHeight="1">
      <c r="C39" s="161"/>
      <c r="D39" s="161"/>
      <c r="E39" s="38"/>
      <c r="F39" s="38"/>
      <c r="G39" s="38"/>
      <c r="H39" s="38"/>
      <c r="I39" s="38"/>
      <c r="J39" s="38"/>
      <c r="K39" s="38"/>
      <c r="M39" s="704"/>
      <c r="N39" s="670"/>
      <c r="O39" s="2234" t="str">
        <f>IF(AK43="×","※仮復旧 土量 計 ： M=　","※仮復旧 土量No.1 計 ：　")</f>
        <v>※仮復旧 土量 計 ： M=　</v>
      </c>
      <c r="P39" s="2234"/>
      <c r="Q39" s="2234"/>
      <c r="R39" s="2234"/>
      <c r="S39" s="37">
        <f>ROUND(SUMPRODUCT(O35:O38,P35:P38)/100+SUMPRODUCT(R35:R38,S35:S38)/100,2)</f>
        <v>0</v>
      </c>
      <c r="W39" s="161"/>
      <c r="X39" s="161"/>
      <c r="Y39" s="38"/>
      <c r="Z39" s="38"/>
      <c r="AA39" s="38"/>
      <c r="AB39" s="38"/>
      <c r="AC39" s="38"/>
      <c r="AD39" s="38"/>
      <c r="AE39" s="38"/>
      <c r="AI39" s="2234" t="s">
        <v>502</v>
      </c>
      <c r="AJ39" s="2234"/>
      <c r="AK39" s="2234"/>
      <c r="AL39" s="2234"/>
      <c r="AM39" s="361" t="str">
        <f>IF(AK43="○",AK45+S39,"")</f>
        <v/>
      </c>
    </row>
    <row r="40" spans="2:39" s="15" customFormat="1" ht="14.1" customHeight="1">
      <c r="C40" s="161"/>
      <c r="D40" s="161"/>
      <c r="E40" s="38"/>
      <c r="F40" s="38"/>
      <c r="G40" s="38"/>
      <c r="H40" s="38"/>
      <c r="I40" s="38"/>
      <c r="J40" s="38"/>
      <c r="K40" s="38"/>
      <c r="M40" s="704"/>
      <c r="N40" s="670"/>
      <c r="O40" s="38"/>
      <c r="P40" s="37"/>
      <c r="Q40" s="670"/>
      <c r="R40" s="38"/>
      <c r="S40" s="37"/>
      <c r="W40" s="161"/>
      <c r="X40" s="161"/>
      <c r="Y40" s="38"/>
      <c r="Z40" s="38"/>
      <c r="AA40" s="38"/>
      <c r="AB40" s="38"/>
      <c r="AC40" s="38"/>
      <c r="AD40" s="38"/>
      <c r="AE40" s="38"/>
    </row>
    <row r="41" spans="2:39" ht="14.1" customHeight="1">
      <c r="B41" s="2" t="s">
        <v>84</v>
      </c>
      <c r="V41" s="2" t="s">
        <v>84</v>
      </c>
    </row>
    <row r="42" spans="2:39" ht="14.1" customHeight="1" thickBot="1">
      <c r="D42" s="2" t="s">
        <v>85</v>
      </c>
      <c r="X42" s="2" t="s">
        <v>85</v>
      </c>
    </row>
    <row r="43" spans="2:39" ht="14.1" customHeight="1">
      <c r="D43" s="2235" t="s">
        <v>56</v>
      </c>
      <c r="E43" s="330" t="s">
        <v>492</v>
      </c>
      <c r="F43" s="480">
        <f>IF($E$10&lt;&gt;"As",0,IF($E$11&lt;=15,ROUND(SUM($E$8:$E$8)*2.4,2),0))</f>
        <v>0</v>
      </c>
      <c r="G43" s="2235" t="s">
        <v>83</v>
      </c>
      <c r="H43" s="330" t="s">
        <v>492</v>
      </c>
      <c r="I43" s="483">
        <f>IF($E$10&lt;&gt;"Co",0,IF($E$11&lt;=15,ROUND(SUM($E$8:$E$8)*2.4,2),0))</f>
        <v>0</v>
      </c>
      <c r="X43" s="2235" t="s">
        <v>56</v>
      </c>
      <c r="Y43" s="330" t="s">
        <v>492</v>
      </c>
      <c r="Z43" s="28">
        <f>IF($Y$10&lt;&gt;"As",0,IF($Y$11&lt;=15,ROUND(SUM($Y$8:$Y$8)*2.4,2),0))</f>
        <v>0</v>
      </c>
      <c r="AA43" s="2235" t="s">
        <v>83</v>
      </c>
      <c r="AB43" s="330" t="s">
        <v>492</v>
      </c>
      <c r="AC43" s="27">
        <f>IF($Y$10&lt;&gt;"Co",0,IF($Y$11&lt;=15,ROUND(SUM($Y$8:$Y$8)*2.4,2),0))</f>
        <v>0</v>
      </c>
      <c r="AI43" s="486" t="s">
        <v>480</v>
      </c>
      <c r="AJ43" s="487"/>
      <c r="AK43" s="491" t="str">
        <f>IF(SUM(Y9:AD9,Y21:AD21,Y33:AD33)=0,"×","○")</f>
        <v>×</v>
      </c>
    </row>
    <row r="44" spans="2:39" ht="14.1" customHeight="1">
      <c r="D44" s="2236"/>
      <c r="E44" s="21" t="s">
        <v>493</v>
      </c>
      <c r="F44" s="24">
        <f>IF($E$10&lt;&gt;"As",0,IF(AND($E$11&gt;15,$E$11&lt;=30),ROUND(SUM($E$8:$E$8)*2.4,2),0))</f>
        <v>0</v>
      </c>
      <c r="G44" s="2236"/>
      <c r="H44" s="21" t="s">
        <v>493</v>
      </c>
      <c r="I44" s="24">
        <f>IF($E$10&lt;&gt;"Co",0,IF(AND($E$11&gt;15,$E$11&lt;=30),ROUND(SUM($E$8:$E$8)*2.4,2),0))</f>
        <v>0</v>
      </c>
      <c r="X44" s="2236"/>
      <c r="Y44" s="21" t="s">
        <v>493</v>
      </c>
      <c r="Z44" s="29">
        <f>IF($Y$10&lt;&gt;"As",0,IF(AND($Y$11&gt;15,$Y$11&lt;=30),ROUND(SUM($Y$8:$Y$8)*2.4,2),0))</f>
        <v>0</v>
      </c>
      <c r="AA44" s="2236"/>
      <c r="AB44" s="21" t="s">
        <v>493</v>
      </c>
      <c r="AC44" s="24">
        <f>IF($Y$10&lt;&gt;"Co",0,IF(AND($Y$11&gt;15,$Y$11&lt;=30),ROUND(SUM($Y$8:$Y$8)*2.4,2),0))</f>
        <v>0</v>
      </c>
      <c r="AI44" s="490" t="s">
        <v>497</v>
      </c>
      <c r="AJ44" s="489"/>
      <c r="AK44" s="492">
        <f>ROUND(SUMPRODUCT(AI26:AI31,AJ26:AJ31)/100+SUMPRODUCT(AL26:AL31,AM26:AM31)/100,2)</f>
        <v>0</v>
      </c>
    </row>
    <row r="45" spans="2:39" ht="14.1" customHeight="1" thickBot="1">
      <c r="D45" s="2237"/>
      <c r="E45" s="481" t="s">
        <v>80</v>
      </c>
      <c r="F45" s="482">
        <f>IF($E$10&lt;&gt;"As",0,IF(AND($E$11&gt;30,$E$11&lt;=40),ROUND(SUM($E$8:$E$8)*2.4,2),0))</f>
        <v>0</v>
      </c>
      <c r="G45" s="2237"/>
      <c r="H45" s="25"/>
      <c r="I45" s="26"/>
      <c r="X45" s="2237"/>
      <c r="Y45" s="481" t="s">
        <v>80</v>
      </c>
      <c r="Z45" s="30">
        <f>IF($Y$10&lt;&gt;"As",0,IF(AND($Y$11&gt;30,$Y$11&lt;=40),ROUND(SUM($Y$8:$Y$8)*2.4,2),0))</f>
        <v>0</v>
      </c>
      <c r="AA45" s="2237"/>
      <c r="AB45" s="25"/>
      <c r="AC45" s="26"/>
      <c r="AI45" s="488" t="s">
        <v>498</v>
      </c>
      <c r="AJ45" s="429"/>
      <c r="AK45" s="493">
        <f>ROUND(SUMPRODUCT(AI35:AI38,AJ35:AJ38)/100+SUMPRODUCT(AL35:AL38,AM35:AM38)/100,2)</f>
        <v>0</v>
      </c>
    </row>
    <row r="46" spans="2:39" ht="14.1" customHeight="1" thickBot="1">
      <c r="D46" s="2" t="s">
        <v>88</v>
      </c>
      <c r="X46" s="2" t="s">
        <v>88</v>
      </c>
    </row>
    <row r="47" spans="2:39" ht="14.1" customHeight="1">
      <c r="D47" s="2235" t="s">
        <v>56</v>
      </c>
      <c r="E47" s="330" t="s">
        <v>492</v>
      </c>
      <c r="F47" s="28">
        <f>IF($H$10&lt;&gt;"As",0,IF($H$11&lt;=15,ROUND(SUM($H$8:$H$8)*2.4,2),0))</f>
        <v>0</v>
      </c>
      <c r="G47" s="2235" t="s">
        <v>83</v>
      </c>
      <c r="H47" s="330" t="s">
        <v>492</v>
      </c>
      <c r="I47" s="27">
        <f>IF($H$10&lt;&gt;"Co",0,IF($H$11&lt;=15,ROUND(SUM($H$8:$H$8)*2.4,2),0))</f>
        <v>0</v>
      </c>
      <c r="X47" s="2235" t="s">
        <v>56</v>
      </c>
      <c r="Y47" s="330" t="s">
        <v>492</v>
      </c>
      <c r="Z47" s="28">
        <f>IF($AB$10&lt;&gt;"As",0,IF($AB$11&lt;=15,ROUND(SUM($AB$8:$AB$8)*2.4,2),0))</f>
        <v>0</v>
      </c>
      <c r="AA47" s="2235" t="s">
        <v>83</v>
      </c>
      <c r="AB47" s="330" t="s">
        <v>492</v>
      </c>
      <c r="AC47" s="27">
        <f>IF($AB$10&lt;&gt;"Co",0,IF($AB$11&lt;=15,ROUND(SUM($AB$8:$AB$8)*2.4,2),0))</f>
        <v>0</v>
      </c>
    </row>
    <row r="48" spans="2:39" ht="14.1" customHeight="1">
      <c r="D48" s="2236"/>
      <c r="E48" s="21" t="s">
        <v>493</v>
      </c>
      <c r="F48" s="29">
        <f>IF($H$10&lt;&gt;"As",0,IF(AND($H$11&gt;15,$H$11&lt;=30),ROUND(SUM($H$8:$H$8)*2.4,2),0))</f>
        <v>0</v>
      </c>
      <c r="G48" s="2236"/>
      <c r="H48" s="21" t="s">
        <v>493</v>
      </c>
      <c r="I48" s="24">
        <f>IF($H$10&lt;&gt;"Co",0,IF(AND($H$11&gt;15,$H$11&lt;=30),ROUND(SUM($H$8:$H$8)*2.4,2),0))</f>
        <v>0</v>
      </c>
      <c r="X48" s="2236"/>
      <c r="Y48" s="21" t="s">
        <v>493</v>
      </c>
      <c r="Z48" s="29">
        <f>IF($AB$10&lt;&gt;"As",0,IF(AND($AB$11&gt;15,$AB$11&lt;=30),ROUND(SUM($AB$8:$AB$8)*2.4,2),0))</f>
        <v>0</v>
      </c>
      <c r="AA48" s="2236"/>
      <c r="AB48" s="21" t="s">
        <v>493</v>
      </c>
      <c r="AC48" s="24">
        <f>IF($AB$10&lt;&gt;"Co",0,IF(AND($AB$11&gt;15,$AB$11&lt;=30),ROUND(SUM($AB$8:$AB$8)*2.4,2),0))</f>
        <v>0</v>
      </c>
    </row>
    <row r="49" spans="4:29" ht="14.1" customHeight="1" thickBot="1">
      <c r="D49" s="2237"/>
      <c r="E49" s="481" t="s">
        <v>80</v>
      </c>
      <c r="F49" s="30">
        <f>IF($H$10&lt;&gt;"As",0,IF(AND($H$11&gt;30,$H$11&lt;=40),ROUND(SUM($H$8:$H$8)*2.4,2),0))</f>
        <v>0</v>
      </c>
      <c r="G49" s="2237"/>
      <c r="H49" s="25"/>
      <c r="I49" s="26"/>
      <c r="X49" s="2237"/>
      <c r="Y49" s="481" t="s">
        <v>80</v>
      </c>
      <c r="Z49" s="30">
        <f>IF($AB$10&lt;&gt;"As",0,IF(AND($AB$11&gt;30,$AB$11&lt;=40),ROUND(SUM($AB$8:$AB$8)*2.4,2),0))</f>
        <v>0</v>
      </c>
      <c r="AA49" s="2237"/>
      <c r="AB49" s="25"/>
      <c r="AC49" s="26"/>
    </row>
    <row r="50" spans="4:29" ht="14.1" customHeight="1" thickBot="1">
      <c r="D50" s="2" t="s">
        <v>89</v>
      </c>
      <c r="X50" s="2" t="s">
        <v>89</v>
      </c>
    </row>
    <row r="51" spans="4:29" ht="14.1" customHeight="1">
      <c r="D51" s="2235" t="s">
        <v>56</v>
      </c>
      <c r="E51" s="330" t="s">
        <v>492</v>
      </c>
      <c r="F51" s="28">
        <f>IF($E$22&lt;&gt;"As",0,IF($E$23&lt;=15,ROUND(SUM($E$20:$E$20)*2.4,2),0))</f>
        <v>0</v>
      </c>
      <c r="G51" s="2235" t="s">
        <v>83</v>
      </c>
      <c r="H51" s="330" t="s">
        <v>492</v>
      </c>
      <c r="I51" s="27">
        <f>IF($E$22&lt;&gt;"Co",0,IF($E$23&lt;=15,ROUND(SUM($E$20:$E$20)*2.4,2),0))</f>
        <v>0</v>
      </c>
      <c r="X51" s="2235" t="s">
        <v>56</v>
      </c>
      <c r="Y51" s="330" t="s">
        <v>492</v>
      </c>
      <c r="Z51" s="28">
        <f>IF($Y$22&lt;&gt;"As",0,IF($Y$23&lt;=15,ROUND(SUM($Y$20:$Y$20)*2.4,2),0))</f>
        <v>0</v>
      </c>
      <c r="AA51" s="2235" t="s">
        <v>83</v>
      </c>
      <c r="AB51" s="330" t="s">
        <v>492</v>
      </c>
      <c r="AC51" s="27">
        <f>IF($Y$22&lt;&gt;"Co",0,IF($Y$23&lt;=15,ROUND(SUM($Y$20:$Y$20)*2.4,2),0))</f>
        <v>0</v>
      </c>
    </row>
    <row r="52" spans="4:29" ht="14.1" customHeight="1">
      <c r="D52" s="2236"/>
      <c r="E52" s="21" t="s">
        <v>493</v>
      </c>
      <c r="F52" s="29">
        <f>IF($E$22&lt;&gt;"As",0,IF(AND($E$23&gt;15,$E$23&lt;=30),ROUND(SUM($E$20:$E$20)*2.4,2),0))</f>
        <v>0</v>
      </c>
      <c r="G52" s="2236"/>
      <c r="H52" s="21" t="s">
        <v>493</v>
      </c>
      <c r="I52" s="24">
        <f>IF($E$22&lt;&gt;"Co",0,IF(AND($E$23&gt;15,$E$23&lt;=30),ROUND(SUM($E$20:$E$20)*2.4,2),0))</f>
        <v>0</v>
      </c>
      <c r="X52" s="2236"/>
      <c r="Y52" s="21" t="s">
        <v>493</v>
      </c>
      <c r="Z52" s="29">
        <f>IF($Y$22&lt;&gt;"As",0,IF(AND($Y$23&gt;15,$Y$23&lt;=30),ROUND(SUM($Y$20:$Y$20)*2.4,2),0))</f>
        <v>0</v>
      </c>
      <c r="AA52" s="2236"/>
      <c r="AB52" s="21" t="s">
        <v>493</v>
      </c>
      <c r="AC52" s="24">
        <f>IF($Y$22&lt;&gt;"Co",0,IF(AND($Y$23&gt;15,$Y$23&lt;=30),ROUND(SUM($Y$20:$Y$20)*2.4,2),0))</f>
        <v>0</v>
      </c>
    </row>
    <row r="53" spans="4:29" ht="14.1" customHeight="1" thickBot="1">
      <c r="D53" s="2237"/>
      <c r="E53" s="481" t="s">
        <v>80</v>
      </c>
      <c r="F53" s="30">
        <f>IF($E$22&lt;&gt;"As",0,IF(AND($E$23&gt;30,$E$23&lt;=40),ROUND(SUM($E$20:$E$20)*2.4,2),0))</f>
        <v>0</v>
      </c>
      <c r="G53" s="2237"/>
      <c r="H53" s="25"/>
      <c r="I53" s="26"/>
      <c r="X53" s="2237"/>
      <c r="Y53" s="481" t="s">
        <v>80</v>
      </c>
      <c r="Z53" s="30">
        <f>IF($Y$22&lt;&gt;"As",0,IF(AND($Y$23&gt;30,$Y$23&lt;=40),ROUND(SUM($Y$20:$Y$20)*2.4,2),0))</f>
        <v>0</v>
      </c>
      <c r="AA53" s="2237"/>
      <c r="AB53" s="25"/>
      <c r="AC53" s="26"/>
    </row>
    <row r="54" spans="4:29" ht="14.1" customHeight="1" thickBot="1">
      <c r="D54" s="2" t="s">
        <v>90</v>
      </c>
      <c r="X54" s="2" t="s">
        <v>90</v>
      </c>
    </row>
    <row r="55" spans="4:29" ht="14.1" customHeight="1">
      <c r="D55" s="2235" t="s">
        <v>56</v>
      </c>
      <c r="E55" s="330" t="s">
        <v>492</v>
      </c>
      <c r="F55" s="28">
        <f>IF($H$22&lt;&gt;"As",0,IF($H$23&lt;=15,ROUND(SUM($H$20:$H$20)*2.4,2),0))</f>
        <v>0</v>
      </c>
      <c r="G55" s="2235" t="s">
        <v>83</v>
      </c>
      <c r="H55" s="330" t="s">
        <v>492</v>
      </c>
      <c r="I55" s="27">
        <f>IF($H$22&lt;&gt;"Co",0,IF($H$23&lt;=15,ROUND(SUM($H$20:$H$20)*2.4,2),0))</f>
        <v>0</v>
      </c>
      <c r="X55" s="2235" t="s">
        <v>56</v>
      </c>
      <c r="Y55" s="330" t="s">
        <v>492</v>
      </c>
      <c r="Z55" s="28">
        <f>IF($AB$22&lt;&gt;"As",0,IF($AB$23&lt;=15,ROUND(SUM($AB$20:$AB$20)*2.4,2),0))</f>
        <v>0</v>
      </c>
      <c r="AA55" s="2235" t="s">
        <v>83</v>
      </c>
      <c r="AB55" s="330" t="s">
        <v>492</v>
      </c>
      <c r="AC55" s="27">
        <f>IF($AB$22&lt;&gt;"Co",0,IF($AB$23&lt;=15,ROUND(SUM($AB$20:$AB$20)*2.4,2),0))</f>
        <v>0</v>
      </c>
    </row>
    <row r="56" spans="4:29" ht="14.1" customHeight="1">
      <c r="D56" s="2236"/>
      <c r="E56" s="21" t="s">
        <v>493</v>
      </c>
      <c r="F56" s="29">
        <f>IF($H$22&lt;&gt;"As",0,IF(AND($H$23&gt;15,$H$23&lt;=30),ROUND(SUM($H$20:$H$20)*2.4,2),0))</f>
        <v>0</v>
      </c>
      <c r="G56" s="2236"/>
      <c r="H56" s="21" t="s">
        <v>493</v>
      </c>
      <c r="I56" s="24">
        <f>IF($H$22&lt;&gt;"Co",0,IF(AND($H$23&gt;15,$H$23&lt;=30),ROUND(SUM($H$20:$H$20)*2.4,2),0))</f>
        <v>0</v>
      </c>
      <c r="X56" s="2236"/>
      <c r="Y56" s="21" t="s">
        <v>493</v>
      </c>
      <c r="Z56" s="29">
        <f>IF($AB$22&lt;&gt;"As",0,IF(AND($AB$23&gt;15,$AB$23&lt;=30),ROUND(SUM($AB$20:$AB$20)*2.4,2),0))</f>
        <v>0</v>
      </c>
      <c r="AA56" s="2236"/>
      <c r="AB56" s="21" t="s">
        <v>493</v>
      </c>
      <c r="AC56" s="24">
        <f>IF($AB$22&lt;&gt;"Co",0,IF(AND($AB$23&gt;15,$AB$23&lt;=30),ROUND(SUM($AB$20:$AB$20)*2.4,2),0))</f>
        <v>0</v>
      </c>
    </row>
    <row r="57" spans="4:29" ht="14.1" customHeight="1" thickBot="1">
      <c r="D57" s="2237"/>
      <c r="E57" s="481" t="s">
        <v>80</v>
      </c>
      <c r="F57" s="30">
        <f>IF($H$22&lt;&gt;"As",0,IF(AND($H$23&gt;30,$H$23&lt;=40),ROUND(SUM($H$20:$H$20)*2.4,2),0))</f>
        <v>0</v>
      </c>
      <c r="G57" s="2237"/>
      <c r="H57" s="25"/>
      <c r="I57" s="26"/>
      <c r="X57" s="2237"/>
      <c r="Y57" s="481" t="s">
        <v>80</v>
      </c>
      <c r="Z57" s="30">
        <f>IF($AB$22&lt;&gt;"As",0,IF(AND($AB$23&gt;30,$AB$23&lt;=40),ROUND(SUM($AB$20:$AB$20)*2.4,2),0))</f>
        <v>0</v>
      </c>
      <c r="AA57" s="2237"/>
      <c r="AB57" s="25"/>
      <c r="AC57" s="26"/>
    </row>
    <row r="58" spans="4:29" ht="14.1" customHeight="1" thickBot="1">
      <c r="D58" s="2" t="s">
        <v>91</v>
      </c>
      <c r="X58" s="2" t="s">
        <v>91</v>
      </c>
    </row>
    <row r="59" spans="4:29" ht="14.1" customHeight="1">
      <c r="D59" s="2235" t="s">
        <v>56</v>
      </c>
      <c r="E59" s="330" t="s">
        <v>492</v>
      </c>
      <c r="F59" s="28">
        <f>IF($E$34&lt;&gt;"As",0,IF($E$35&lt;=15,ROUND(SUM($E$32:$E$32)*2.4,2),0))</f>
        <v>0</v>
      </c>
      <c r="G59" s="2235" t="s">
        <v>83</v>
      </c>
      <c r="H59" s="330" t="s">
        <v>492</v>
      </c>
      <c r="I59" s="27">
        <f>IF($E$34&lt;&gt;"Co",0,IF($E$35&lt;=15,ROUND(SUM($E$32:$E$32)*2.4,2),0))</f>
        <v>0</v>
      </c>
      <c r="X59" s="2235" t="s">
        <v>56</v>
      </c>
      <c r="Y59" s="330" t="s">
        <v>492</v>
      </c>
      <c r="Z59" s="28">
        <f>IF($Y$34&lt;&gt;"As",0,IF($Y$35&lt;=15,ROUND(SUM($Y$32:$Y$32)*2.4,2),0))</f>
        <v>0</v>
      </c>
      <c r="AA59" s="2235" t="s">
        <v>83</v>
      </c>
      <c r="AB59" s="330" t="s">
        <v>492</v>
      </c>
      <c r="AC59" s="27">
        <f>IF($Y$34&lt;&gt;"Co",0,IF($Y$35&lt;=15,ROUND(SUM($Y$32:$Y$32)*2.4,2),0))</f>
        <v>0</v>
      </c>
    </row>
    <row r="60" spans="4:29" ht="14.1" customHeight="1">
      <c r="D60" s="2236"/>
      <c r="E60" s="21" t="s">
        <v>493</v>
      </c>
      <c r="F60" s="29">
        <f>IF($E$34&lt;&gt;"As",0,IF(AND($E$35&gt;15,$E$35&lt;=30),ROUND(SUM($E$32:$E$32)*2.4,2),0))</f>
        <v>0</v>
      </c>
      <c r="G60" s="2236"/>
      <c r="H60" s="21" t="s">
        <v>493</v>
      </c>
      <c r="I60" s="24">
        <f>IF($E$34&lt;&gt;"Co",0,IF(AND($E$35&gt;15,$E$35&lt;=30),ROUND(SUM($E$32:$E$32)*2.4,2),0))</f>
        <v>0</v>
      </c>
      <c r="X60" s="2236"/>
      <c r="Y60" s="21" t="s">
        <v>493</v>
      </c>
      <c r="Z60" s="29">
        <f>IF($Y$34&lt;&gt;"As",0,IF(AND($Y$35&gt;15,$Y$35&lt;=30),ROUND(SUM($Y$32:$Y$32)*2.4,2),0))</f>
        <v>0</v>
      </c>
      <c r="AA60" s="2236"/>
      <c r="AB60" s="21" t="s">
        <v>493</v>
      </c>
      <c r="AC60" s="24">
        <f>IF($Y$34&lt;&gt;"Co",0,IF(AND($Y$35&gt;15,$Y$35&lt;=30),ROUND(SUM($Y$32:$Y$32)*2.4,2),0))</f>
        <v>0</v>
      </c>
    </row>
    <row r="61" spans="4:29" ht="14.1" customHeight="1" thickBot="1">
      <c r="D61" s="2237"/>
      <c r="E61" s="481" t="s">
        <v>80</v>
      </c>
      <c r="F61" s="30">
        <f>IF($E$34&lt;&gt;"As",0,IF(AND($E$35&gt;30,$E$35&lt;=40),ROUND(SUM($E$32:$E$32)*2.4,2),0))</f>
        <v>0</v>
      </c>
      <c r="G61" s="2237"/>
      <c r="H61" s="25"/>
      <c r="I61" s="26"/>
      <c r="X61" s="2237"/>
      <c r="Y61" s="481" t="s">
        <v>80</v>
      </c>
      <c r="Z61" s="30">
        <f>IF($Y$34&lt;&gt;"As",0,IF(AND($Y$35&gt;30,$Y$35&lt;=40),ROUND(SUM($Y$32:$Y$32)*2.4,2),0))</f>
        <v>0</v>
      </c>
      <c r="AA61" s="2237"/>
      <c r="AB61" s="25"/>
      <c r="AC61" s="26"/>
    </row>
    <row r="62" spans="4:29" ht="14.1" customHeight="1" thickBot="1">
      <c r="D62" s="2" t="s">
        <v>92</v>
      </c>
      <c r="X62" s="2" t="s">
        <v>92</v>
      </c>
    </row>
    <row r="63" spans="4:29" ht="14.1" customHeight="1">
      <c r="D63" s="2235" t="s">
        <v>56</v>
      </c>
      <c r="E63" s="330" t="s">
        <v>492</v>
      </c>
      <c r="F63" s="28">
        <f>IF($H$34&lt;&gt;"As",0,IF($H$35&lt;=15,ROUND(SUM($H$32:$H$32)*2.4,2),0))</f>
        <v>0</v>
      </c>
      <c r="G63" s="2235" t="s">
        <v>83</v>
      </c>
      <c r="H63" s="330" t="s">
        <v>492</v>
      </c>
      <c r="I63" s="27">
        <f>IF($H$34&lt;&gt;"Co",0,IF($H$35&lt;=15,ROUND(SUM($H$32:$H$32)*2.4,2),0))</f>
        <v>0</v>
      </c>
      <c r="X63" s="2235" t="s">
        <v>56</v>
      </c>
      <c r="Y63" s="330" t="s">
        <v>492</v>
      </c>
      <c r="Z63" s="28">
        <f>IF($AB$34&lt;&gt;"As",0,IF($AB$35&lt;=15,ROUND(SUM($AB$32:$AB$32)*2.4,2),0))</f>
        <v>0</v>
      </c>
      <c r="AA63" s="2235" t="s">
        <v>83</v>
      </c>
      <c r="AB63" s="330" t="s">
        <v>492</v>
      </c>
      <c r="AC63" s="27">
        <f>IF($AB$34&lt;&gt;"Co",0,IF($AB$35&lt;=15,ROUND(SUM($AB$32:$AB$32)*2.4,2),0))</f>
        <v>0</v>
      </c>
    </row>
    <row r="64" spans="4:29" ht="14.1" customHeight="1">
      <c r="D64" s="2236"/>
      <c r="E64" s="21" t="s">
        <v>493</v>
      </c>
      <c r="F64" s="29">
        <f>IF($H$34&lt;&gt;"As",0,IF(AND($H$35&gt;15,$H$35&lt;=30),ROUND(SUM($H$32:$H$32)*2.4,2),0))</f>
        <v>0</v>
      </c>
      <c r="G64" s="2236"/>
      <c r="H64" s="21" t="s">
        <v>493</v>
      </c>
      <c r="I64" s="24">
        <f>IF($H$34&lt;&gt;"Co",0,IF(AND($H$35&gt;15,$H$35&lt;=30),ROUND(SUM($H$32:$H$32)*2.4,2),0))</f>
        <v>0</v>
      </c>
      <c r="X64" s="2236"/>
      <c r="Y64" s="21" t="s">
        <v>493</v>
      </c>
      <c r="Z64" s="29">
        <f>IF($AB$34&lt;&gt;"As",0,IF(AND($AB$35&gt;15,$AB$35&lt;=30),ROUND(SUM($AB$32:$AB$32)*2.4,2),0))</f>
        <v>0</v>
      </c>
      <c r="AA64" s="2236"/>
      <c r="AB64" s="21" t="s">
        <v>493</v>
      </c>
      <c r="AC64" s="24">
        <f>IF($AB$34&lt;&gt;"Co",0,IF(AND($AB$35&gt;15,$AB$35&lt;=30),ROUND(SUM($AB$32:$AB$32)*2.4,2),0))</f>
        <v>0</v>
      </c>
    </row>
    <row r="65" spans="2:30" ht="14.1" customHeight="1" thickBot="1">
      <c r="D65" s="2237"/>
      <c r="E65" s="481" t="s">
        <v>80</v>
      </c>
      <c r="F65" s="30">
        <f>IF($H$34&lt;&gt;"As",0,IF(AND($H$35&gt;30,$H$35&lt;=40),ROUND(SUM($H$32:$H$32)*2.4,2),0))</f>
        <v>0</v>
      </c>
      <c r="G65" s="2237"/>
      <c r="H65" s="25"/>
      <c r="I65" s="26"/>
      <c r="X65" s="2237"/>
      <c r="Y65" s="481" t="s">
        <v>80</v>
      </c>
      <c r="Z65" s="30">
        <f>IF($AB$34&lt;&gt;"As",0,IF(AND($AB$35&gt;30,$AB$35&lt;=40),ROUND(SUM($AB$32:$AB$32)*2.4,2),0))</f>
        <v>0</v>
      </c>
      <c r="AA65" s="2237"/>
      <c r="AB65" s="25"/>
      <c r="AC65" s="26"/>
    </row>
    <row r="68" spans="2:30" ht="14.1" customHeight="1">
      <c r="B68" s="2" t="s">
        <v>84</v>
      </c>
      <c r="V68" s="2" t="s">
        <v>84</v>
      </c>
    </row>
    <row r="69" spans="2:30" ht="14.1" customHeight="1" thickBot="1">
      <c r="D69" s="2" t="s">
        <v>85</v>
      </c>
      <c r="X69" s="2" t="s">
        <v>85</v>
      </c>
    </row>
    <row r="70" spans="2:30" ht="14.1" customHeight="1">
      <c r="D70" s="2199"/>
      <c r="E70" s="2200" t="s">
        <v>56</v>
      </c>
      <c r="F70" s="2200"/>
      <c r="G70" s="2200" t="s">
        <v>83</v>
      </c>
      <c r="H70" s="2200"/>
      <c r="I70" s="2200" t="s">
        <v>78</v>
      </c>
      <c r="J70" s="2239"/>
      <c r="X70" s="2199"/>
      <c r="Y70" s="2200" t="s">
        <v>56</v>
      </c>
      <c r="Z70" s="2200"/>
      <c r="AA70" s="2200" t="s">
        <v>83</v>
      </c>
      <c r="AB70" s="2200"/>
      <c r="AC70" s="2200" t="s">
        <v>78</v>
      </c>
      <c r="AD70" s="2239"/>
    </row>
    <row r="71" spans="2:30" ht="14.1" customHeight="1">
      <c r="D71" s="2238"/>
      <c r="E71" s="21" t="s">
        <v>354</v>
      </c>
      <c r="F71" s="21" t="s">
        <v>355</v>
      </c>
      <c r="G71" s="21" t="s">
        <v>354</v>
      </c>
      <c r="H71" s="21" t="s">
        <v>355</v>
      </c>
      <c r="I71" s="21" t="s">
        <v>354</v>
      </c>
      <c r="J71" s="194" t="s">
        <v>355</v>
      </c>
      <c r="X71" s="2238"/>
      <c r="Y71" s="21" t="s">
        <v>354</v>
      </c>
      <c r="Z71" s="21" t="s">
        <v>355</v>
      </c>
      <c r="AA71" s="21" t="s">
        <v>354</v>
      </c>
      <c r="AB71" s="21" t="s">
        <v>355</v>
      </c>
      <c r="AC71" s="21" t="s">
        <v>354</v>
      </c>
      <c r="AD71" s="194" t="s">
        <v>355</v>
      </c>
    </row>
    <row r="72" spans="2:30" ht="14.1" customHeight="1">
      <c r="D72" s="195">
        <v>1</v>
      </c>
      <c r="E72" s="165">
        <f t="shared" ref="E72:E111" si="12">IF($E$10&lt;&gt;"As",0,IF($E$5&lt;&gt;"歩 道",0,SUMIF($E$11,D72,$E$9)))</f>
        <v>0</v>
      </c>
      <c r="F72" s="165">
        <f t="shared" ref="F72:F111" si="13">IF($E$10&lt;&gt;"As",0,IF($E$5&lt;&gt;"車 道",0,SUMIF($E$11,D72,$E$9)))</f>
        <v>0</v>
      </c>
      <c r="G72" s="165">
        <f t="shared" ref="G72:G111" si="14">IF($E$10&lt;&gt;"Co",0,IF($E$5&lt;&gt;"歩 道",0,SUMIF($E$11,D72,$E$9)))</f>
        <v>0</v>
      </c>
      <c r="H72" s="165">
        <f t="shared" ref="H72:H111" si="15">IF($E$10&lt;&gt;"Co",0,IF($E$5&lt;&gt;"車 道",0,SUMIF($E$11,D72,$E$9)))</f>
        <v>0</v>
      </c>
      <c r="I72" s="165">
        <f t="shared" ref="I72:I111" si="16">IF($E$5&lt;&gt;"歩 道",0,SUMIF($E$14,D72,$E$9))</f>
        <v>0</v>
      </c>
      <c r="J72" s="197">
        <f t="shared" ref="J72:J111" si="17">IF($E$5&lt;&gt;"車 道",0,SUMIF($E$14,D72,$E$9))</f>
        <v>0</v>
      </c>
      <c r="X72" s="195">
        <v>1</v>
      </c>
      <c r="Y72" s="165">
        <f t="shared" ref="Y72:Y111" si="18">IF($Y$10&lt;&gt;"As",0,IF($Y$5&lt;&gt;"歩 道",0,SUMIF($Y$11,X72,$Y$9)))</f>
        <v>0</v>
      </c>
      <c r="Z72" s="165">
        <f t="shared" ref="Z72:Z111" si="19">IF($Y$10&lt;&gt;"As",0,IF($Y$5&lt;&gt;"車 道",0,SUMIF($Y$11,X72,$Y$9)))</f>
        <v>0</v>
      </c>
      <c r="AA72" s="165">
        <f t="shared" ref="AA72:AA111" si="20">IF($Y$10&lt;&gt;"Co",0,IF($Y$5&lt;&gt;"歩 道",0,SUMIF($Y$11,X72,$Y$9)))</f>
        <v>0</v>
      </c>
      <c r="AB72" s="165">
        <f t="shared" ref="AB72:AB111" si="21">IF($Y$10&lt;&gt;"Co",0,IF($Y$5&lt;&gt;"車 道",0,SUMIF($Y$11,X72,$Y$9)))</f>
        <v>0</v>
      </c>
      <c r="AC72" s="165">
        <f t="shared" ref="AC72:AC111" si="22">IF($Y$5&lt;&gt;"歩 道",0,SUMIF($Y$14,X72,$Y$9))</f>
        <v>0</v>
      </c>
      <c r="AD72" s="197">
        <f t="shared" ref="AD72:AD111" si="23">IF($Y$5&lt;&gt;"車 道",0,SUMIF($Y$14,X72,$Y$9))</f>
        <v>0</v>
      </c>
    </row>
    <row r="73" spans="2:30" ht="14.1" customHeight="1">
      <c r="D73" s="195">
        <v>2</v>
      </c>
      <c r="E73" s="165">
        <f t="shared" si="12"/>
        <v>0</v>
      </c>
      <c r="F73" s="165">
        <f t="shared" si="13"/>
        <v>0</v>
      </c>
      <c r="G73" s="165">
        <f t="shared" si="14"/>
        <v>0</v>
      </c>
      <c r="H73" s="165">
        <f t="shared" si="15"/>
        <v>0</v>
      </c>
      <c r="I73" s="165">
        <f t="shared" si="16"/>
        <v>0</v>
      </c>
      <c r="J73" s="197">
        <f t="shared" si="17"/>
        <v>0</v>
      </c>
      <c r="X73" s="195">
        <v>2</v>
      </c>
      <c r="Y73" s="165">
        <f t="shared" si="18"/>
        <v>0</v>
      </c>
      <c r="Z73" s="165">
        <f t="shared" si="19"/>
        <v>0</v>
      </c>
      <c r="AA73" s="165">
        <f t="shared" si="20"/>
        <v>0</v>
      </c>
      <c r="AB73" s="165">
        <f t="shared" si="21"/>
        <v>0</v>
      </c>
      <c r="AC73" s="165">
        <f t="shared" si="22"/>
        <v>0</v>
      </c>
      <c r="AD73" s="197">
        <f t="shared" si="23"/>
        <v>0</v>
      </c>
    </row>
    <row r="74" spans="2:30" ht="14.1" customHeight="1">
      <c r="D74" s="195">
        <v>3</v>
      </c>
      <c r="E74" s="165">
        <f t="shared" si="12"/>
        <v>0</v>
      </c>
      <c r="F74" s="165">
        <f t="shared" si="13"/>
        <v>0</v>
      </c>
      <c r="G74" s="165">
        <f t="shared" si="14"/>
        <v>0</v>
      </c>
      <c r="H74" s="165">
        <f t="shared" si="15"/>
        <v>0</v>
      </c>
      <c r="I74" s="165">
        <f t="shared" si="16"/>
        <v>0</v>
      </c>
      <c r="J74" s="197">
        <f t="shared" si="17"/>
        <v>0</v>
      </c>
      <c r="X74" s="195">
        <v>3</v>
      </c>
      <c r="Y74" s="165">
        <f t="shared" si="18"/>
        <v>0</v>
      </c>
      <c r="Z74" s="165">
        <f t="shared" si="19"/>
        <v>0</v>
      </c>
      <c r="AA74" s="165">
        <f t="shared" si="20"/>
        <v>0</v>
      </c>
      <c r="AB74" s="165">
        <f t="shared" si="21"/>
        <v>0</v>
      </c>
      <c r="AC74" s="165">
        <f t="shared" si="22"/>
        <v>0</v>
      </c>
      <c r="AD74" s="197">
        <f t="shared" si="23"/>
        <v>0</v>
      </c>
    </row>
    <row r="75" spans="2:30" ht="14.1" customHeight="1">
      <c r="D75" s="195">
        <v>4</v>
      </c>
      <c r="E75" s="165">
        <f t="shared" si="12"/>
        <v>0</v>
      </c>
      <c r="F75" s="165">
        <f t="shared" si="13"/>
        <v>0</v>
      </c>
      <c r="G75" s="165">
        <f t="shared" si="14"/>
        <v>0</v>
      </c>
      <c r="H75" s="165">
        <f t="shared" si="15"/>
        <v>0</v>
      </c>
      <c r="I75" s="165">
        <f t="shared" si="16"/>
        <v>0</v>
      </c>
      <c r="J75" s="197">
        <f t="shared" si="17"/>
        <v>0</v>
      </c>
      <c r="X75" s="195">
        <v>4</v>
      </c>
      <c r="Y75" s="165">
        <f t="shared" si="18"/>
        <v>0</v>
      </c>
      <c r="Z75" s="165">
        <f t="shared" si="19"/>
        <v>0</v>
      </c>
      <c r="AA75" s="165">
        <f t="shared" si="20"/>
        <v>0</v>
      </c>
      <c r="AB75" s="165">
        <f t="shared" si="21"/>
        <v>0</v>
      </c>
      <c r="AC75" s="165">
        <f t="shared" si="22"/>
        <v>0</v>
      </c>
      <c r="AD75" s="197">
        <f t="shared" si="23"/>
        <v>0</v>
      </c>
    </row>
    <row r="76" spans="2:30" ht="14.1" customHeight="1">
      <c r="D76" s="195">
        <v>5</v>
      </c>
      <c r="E76" s="165">
        <f t="shared" si="12"/>
        <v>0</v>
      </c>
      <c r="F76" s="165">
        <f t="shared" si="13"/>
        <v>0</v>
      </c>
      <c r="G76" s="165">
        <f t="shared" si="14"/>
        <v>0</v>
      </c>
      <c r="H76" s="165">
        <f t="shared" si="15"/>
        <v>0</v>
      </c>
      <c r="I76" s="165">
        <f t="shared" si="16"/>
        <v>0</v>
      </c>
      <c r="J76" s="197">
        <f t="shared" si="17"/>
        <v>0</v>
      </c>
      <c r="X76" s="195">
        <v>5</v>
      </c>
      <c r="Y76" s="165">
        <f t="shared" si="18"/>
        <v>0</v>
      </c>
      <c r="Z76" s="165">
        <f t="shared" si="19"/>
        <v>0</v>
      </c>
      <c r="AA76" s="165">
        <f t="shared" si="20"/>
        <v>0</v>
      </c>
      <c r="AB76" s="165">
        <f t="shared" si="21"/>
        <v>0</v>
      </c>
      <c r="AC76" s="165">
        <f t="shared" si="22"/>
        <v>0</v>
      </c>
      <c r="AD76" s="197">
        <f t="shared" si="23"/>
        <v>0</v>
      </c>
    </row>
    <row r="77" spans="2:30" ht="14.1" customHeight="1">
      <c r="D77" s="195">
        <v>6</v>
      </c>
      <c r="E77" s="165">
        <f t="shared" si="12"/>
        <v>0</v>
      </c>
      <c r="F77" s="165">
        <f t="shared" si="13"/>
        <v>0</v>
      </c>
      <c r="G77" s="165">
        <f t="shared" si="14"/>
        <v>0</v>
      </c>
      <c r="H77" s="165">
        <f t="shared" si="15"/>
        <v>0</v>
      </c>
      <c r="I77" s="165">
        <f t="shared" si="16"/>
        <v>0</v>
      </c>
      <c r="J77" s="197">
        <f t="shared" si="17"/>
        <v>0</v>
      </c>
      <c r="X77" s="195">
        <v>6</v>
      </c>
      <c r="Y77" s="165">
        <f t="shared" si="18"/>
        <v>0</v>
      </c>
      <c r="Z77" s="165">
        <f t="shared" si="19"/>
        <v>0</v>
      </c>
      <c r="AA77" s="165">
        <f t="shared" si="20"/>
        <v>0</v>
      </c>
      <c r="AB77" s="165">
        <f t="shared" si="21"/>
        <v>0</v>
      </c>
      <c r="AC77" s="165">
        <f t="shared" si="22"/>
        <v>0</v>
      </c>
      <c r="AD77" s="197">
        <f t="shared" si="23"/>
        <v>0</v>
      </c>
    </row>
    <row r="78" spans="2:30" ht="14.1" customHeight="1">
      <c r="D78" s="195">
        <v>7</v>
      </c>
      <c r="E78" s="165">
        <f t="shared" si="12"/>
        <v>0</v>
      </c>
      <c r="F78" s="165">
        <f t="shared" si="13"/>
        <v>0</v>
      </c>
      <c r="G78" s="165">
        <f t="shared" si="14"/>
        <v>0</v>
      </c>
      <c r="H78" s="165">
        <f t="shared" si="15"/>
        <v>0</v>
      </c>
      <c r="I78" s="165">
        <f t="shared" si="16"/>
        <v>0</v>
      </c>
      <c r="J78" s="197">
        <f t="shared" si="17"/>
        <v>0</v>
      </c>
      <c r="X78" s="195">
        <v>7</v>
      </c>
      <c r="Y78" s="165">
        <f t="shared" si="18"/>
        <v>0</v>
      </c>
      <c r="Z78" s="165">
        <f t="shared" si="19"/>
        <v>0</v>
      </c>
      <c r="AA78" s="165">
        <f t="shared" si="20"/>
        <v>0</v>
      </c>
      <c r="AB78" s="165">
        <f t="shared" si="21"/>
        <v>0</v>
      </c>
      <c r="AC78" s="165">
        <f t="shared" si="22"/>
        <v>0</v>
      </c>
      <c r="AD78" s="197">
        <f t="shared" si="23"/>
        <v>0</v>
      </c>
    </row>
    <row r="79" spans="2:30" ht="14.1" customHeight="1">
      <c r="D79" s="195">
        <v>8</v>
      </c>
      <c r="E79" s="165">
        <f t="shared" si="12"/>
        <v>0</v>
      </c>
      <c r="F79" s="165">
        <f t="shared" si="13"/>
        <v>0</v>
      </c>
      <c r="G79" s="165">
        <f t="shared" si="14"/>
        <v>0</v>
      </c>
      <c r="H79" s="165">
        <f t="shared" si="15"/>
        <v>0</v>
      </c>
      <c r="I79" s="165">
        <f t="shared" si="16"/>
        <v>0</v>
      </c>
      <c r="J79" s="197">
        <f t="shared" si="17"/>
        <v>0</v>
      </c>
      <c r="X79" s="195">
        <v>8</v>
      </c>
      <c r="Y79" s="165">
        <f t="shared" si="18"/>
        <v>0</v>
      </c>
      <c r="Z79" s="165">
        <f t="shared" si="19"/>
        <v>0</v>
      </c>
      <c r="AA79" s="165">
        <f t="shared" si="20"/>
        <v>0</v>
      </c>
      <c r="AB79" s="165">
        <f t="shared" si="21"/>
        <v>0</v>
      </c>
      <c r="AC79" s="165">
        <f t="shared" si="22"/>
        <v>0</v>
      </c>
      <c r="AD79" s="197">
        <f t="shared" si="23"/>
        <v>0</v>
      </c>
    </row>
    <row r="80" spans="2:30" ht="14.1" customHeight="1">
      <c r="D80" s="195">
        <v>9</v>
      </c>
      <c r="E80" s="165">
        <f t="shared" si="12"/>
        <v>0</v>
      </c>
      <c r="F80" s="165">
        <f t="shared" si="13"/>
        <v>0</v>
      </c>
      <c r="G80" s="165">
        <f t="shared" si="14"/>
        <v>0</v>
      </c>
      <c r="H80" s="165">
        <f t="shared" si="15"/>
        <v>0</v>
      </c>
      <c r="I80" s="165">
        <f t="shared" si="16"/>
        <v>0</v>
      </c>
      <c r="J80" s="197">
        <f t="shared" si="17"/>
        <v>0</v>
      </c>
      <c r="X80" s="195">
        <v>9</v>
      </c>
      <c r="Y80" s="165">
        <f t="shared" si="18"/>
        <v>0</v>
      </c>
      <c r="Z80" s="165">
        <f t="shared" si="19"/>
        <v>0</v>
      </c>
      <c r="AA80" s="165">
        <f t="shared" si="20"/>
        <v>0</v>
      </c>
      <c r="AB80" s="165">
        <f t="shared" si="21"/>
        <v>0</v>
      </c>
      <c r="AC80" s="165">
        <f t="shared" si="22"/>
        <v>0</v>
      </c>
      <c r="AD80" s="197">
        <f t="shared" si="23"/>
        <v>0</v>
      </c>
    </row>
    <row r="81" spans="4:30" ht="14.1" customHeight="1">
      <c r="D81" s="195">
        <v>10</v>
      </c>
      <c r="E81" s="165">
        <f t="shared" si="12"/>
        <v>0</v>
      </c>
      <c r="F81" s="165">
        <f t="shared" si="13"/>
        <v>0</v>
      </c>
      <c r="G81" s="165">
        <f t="shared" si="14"/>
        <v>0</v>
      </c>
      <c r="H81" s="165">
        <f t="shared" si="15"/>
        <v>0</v>
      </c>
      <c r="I81" s="165">
        <f t="shared" si="16"/>
        <v>0</v>
      </c>
      <c r="J81" s="197">
        <f t="shared" si="17"/>
        <v>0</v>
      </c>
      <c r="X81" s="195">
        <v>10</v>
      </c>
      <c r="Y81" s="165">
        <f t="shared" si="18"/>
        <v>0</v>
      </c>
      <c r="Z81" s="165">
        <f t="shared" si="19"/>
        <v>0</v>
      </c>
      <c r="AA81" s="165">
        <f t="shared" si="20"/>
        <v>0</v>
      </c>
      <c r="AB81" s="165">
        <f t="shared" si="21"/>
        <v>0</v>
      </c>
      <c r="AC81" s="165">
        <f t="shared" si="22"/>
        <v>0</v>
      </c>
      <c r="AD81" s="197">
        <f t="shared" si="23"/>
        <v>0</v>
      </c>
    </row>
    <row r="82" spans="4:30" ht="14.1" customHeight="1">
      <c r="D82" s="195">
        <v>11</v>
      </c>
      <c r="E82" s="165">
        <f t="shared" si="12"/>
        <v>0</v>
      </c>
      <c r="F82" s="165">
        <f t="shared" si="13"/>
        <v>0</v>
      </c>
      <c r="G82" s="165">
        <f t="shared" si="14"/>
        <v>0</v>
      </c>
      <c r="H82" s="165">
        <f t="shared" si="15"/>
        <v>0</v>
      </c>
      <c r="I82" s="165">
        <f t="shared" si="16"/>
        <v>0</v>
      </c>
      <c r="J82" s="197">
        <f t="shared" si="17"/>
        <v>0</v>
      </c>
      <c r="X82" s="195">
        <v>11</v>
      </c>
      <c r="Y82" s="165">
        <f t="shared" si="18"/>
        <v>0</v>
      </c>
      <c r="Z82" s="165">
        <f t="shared" si="19"/>
        <v>0</v>
      </c>
      <c r="AA82" s="165">
        <f t="shared" si="20"/>
        <v>0</v>
      </c>
      <c r="AB82" s="165">
        <f t="shared" si="21"/>
        <v>0</v>
      </c>
      <c r="AC82" s="165">
        <f t="shared" si="22"/>
        <v>0</v>
      </c>
      <c r="AD82" s="197">
        <f t="shared" si="23"/>
        <v>0</v>
      </c>
    </row>
    <row r="83" spans="4:30" ht="14.1" customHeight="1">
      <c r="D83" s="195">
        <v>12</v>
      </c>
      <c r="E83" s="165">
        <f t="shared" si="12"/>
        <v>0</v>
      </c>
      <c r="F83" s="165">
        <f t="shared" si="13"/>
        <v>0</v>
      </c>
      <c r="G83" s="165">
        <f t="shared" si="14"/>
        <v>0</v>
      </c>
      <c r="H83" s="165">
        <f t="shared" si="15"/>
        <v>0</v>
      </c>
      <c r="I83" s="165">
        <f t="shared" si="16"/>
        <v>0</v>
      </c>
      <c r="J83" s="197">
        <f t="shared" si="17"/>
        <v>0</v>
      </c>
      <c r="X83" s="195">
        <v>12</v>
      </c>
      <c r="Y83" s="165">
        <f t="shared" si="18"/>
        <v>0</v>
      </c>
      <c r="Z83" s="165">
        <f t="shared" si="19"/>
        <v>0</v>
      </c>
      <c r="AA83" s="165">
        <f t="shared" si="20"/>
        <v>0</v>
      </c>
      <c r="AB83" s="165">
        <f t="shared" si="21"/>
        <v>0</v>
      </c>
      <c r="AC83" s="165">
        <f t="shared" si="22"/>
        <v>0</v>
      </c>
      <c r="AD83" s="197">
        <f t="shared" si="23"/>
        <v>0</v>
      </c>
    </row>
    <row r="84" spans="4:30" ht="14.1" customHeight="1">
      <c r="D84" s="195">
        <v>13</v>
      </c>
      <c r="E84" s="165">
        <f t="shared" si="12"/>
        <v>0</v>
      </c>
      <c r="F84" s="165">
        <f t="shared" si="13"/>
        <v>0</v>
      </c>
      <c r="G84" s="165">
        <f t="shared" si="14"/>
        <v>0</v>
      </c>
      <c r="H84" s="165">
        <f t="shared" si="15"/>
        <v>0</v>
      </c>
      <c r="I84" s="165">
        <f t="shared" si="16"/>
        <v>0</v>
      </c>
      <c r="J84" s="197">
        <f t="shared" si="17"/>
        <v>0</v>
      </c>
      <c r="X84" s="195">
        <v>13</v>
      </c>
      <c r="Y84" s="165">
        <f t="shared" si="18"/>
        <v>0</v>
      </c>
      <c r="Z84" s="165">
        <f t="shared" si="19"/>
        <v>0</v>
      </c>
      <c r="AA84" s="165">
        <f t="shared" si="20"/>
        <v>0</v>
      </c>
      <c r="AB84" s="165">
        <f t="shared" si="21"/>
        <v>0</v>
      </c>
      <c r="AC84" s="165">
        <f t="shared" si="22"/>
        <v>0</v>
      </c>
      <c r="AD84" s="197">
        <f t="shared" si="23"/>
        <v>0</v>
      </c>
    </row>
    <row r="85" spans="4:30" ht="14.1" customHeight="1">
      <c r="D85" s="195">
        <v>14</v>
      </c>
      <c r="E85" s="165">
        <f t="shared" si="12"/>
        <v>0</v>
      </c>
      <c r="F85" s="165">
        <f t="shared" si="13"/>
        <v>0</v>
      </c>
      <c r="G85" s="165">
        <f t="shared" si="14"/>
        <v>0</v>
      </c>
      <c r="H85" s="165">
        <f t="shared" si="15"/>
        <v>0</v>
      </c>
      <c r="I85" s="165">
        <f t="shared" si="16"/>
        <v>0</v>
      </c>
      <c r="J85" s="197">
        <f t="shared" si="17"/>
        <v>0</v>
      </c>
      <c r="X85" s="195">
        <v>14</v>
      </c>
      <c r="Y85" s="165">
        <f t="shared" si="18"/>
        <v>0</v>
      </c>
      <c r="Z85" s="165">
        <f t="shared" si="19"/>
        <v>0</v>
      </c>
      <c r="AA85" s="165">
        <f t="shared" si="20"/>
        <v>0</v>
      </c>
      <c r="AB85" s="165">
        <f t="shared" si="21"/>
        <v>0</v>
      </c>
      <c r="AC85" s="165">
        <f t="shared" si="22"/>
        <v>0</v>
      </c>
      <c r="AD85" s="197">
        <f t="shared" si="23"/>
        <v>0</v>
      </c>
    </row>
    <row r="86" spans="4:30" ht="14.1" customHeight="1">
      <c r="D86" s="195">
        <v>15</v>
      </c>
      <c r="E86" s="165">
        <f t="shared" si="12"/>
        <v>0</v>
      </c>
      <c r="F86" s="165">
        <f t="shared" si="13"/>
        <v>0</v>
      </c>
      <c r="G86" s="165">
        <f t="shared" si="14"/>
        <v>0</v>
      </c>
      <c r="H86" s="165">
        <f t="shared" si="15"/>
        <v>0</v>
      </c>
      <c r="I86" s="165">
        <f t="shared" si="16"/>
        <v>0</v>
      </c>
      <c r="J86" s="197">
        <f t="shared" si="17"/>
        <v>0</v>
      </c>
      <c r="X86" s="195">
        <v>15</v>
      </c>
      <c r="Y86" s="165">
        <f t="shared" si="18"/>
        <v>0</v>
      </c>
      <c r="Z86" s="165">
        <f t="shared" si="19"/>
        <v>0</v>
      </c>
      <c r="AA86" s="165">
        <f t="shared" si="20"/>
        <v>0</v>
      </c>
      <c r="AB86" s="165">
        <f t="shared" si="21"/>
        <v>0</v>
      </c>
      <c r="AC86" s="165">
        <f t="shared" si="22"/>
        <v>0</v>
      </c>
      <c r="AD86" s="197">
        <f t="shared" si="23"/>
        <v>0</v>
      </c>
    </row>
    <row r="87" spans="4:30" ht="14.1" customHeight="1">
      <c r="D87" s="195">
        <v>16</v>
      </c>
      <c r="E87" s="165">
        <f t="shared" si="12"/>
        <v>0</v>
      </c>
      <c r="F87" s="165">
        <f t="shared" si="13"/>
        <v>0</v>
      </c>
      <c r="G87" s="165">
        <f t="shared" si="14"/>
        <v>0</v>
      </c>
      <c r="H87" s="165">
        <f t="shared" si="15"/>
        <v>0</v>
      </c>
      <c r="I87" s="165">
        <f t="shared" si="16"/>
        <v>0</v>
      </c>
      <c r="J87" s="197">
        <f t="shared" si="17"/>
        <v>0</v>
      </c>
      <c r="X87" s="195">
        <v>16</v>
      </c>
      <c r="Y87" s="165">
        <f t="shared" si="18"/>
        <v>0</v>
      </c>
      <c r="Z87" s="165">
        <f t="shared" si="19"/>
        <v>0</v>
      </c>
      <c r="AA87" s="165">
        <f t="shared" si="20"/>
        <v>0</v>
      </c>
      <c r="AB87" s="165">
        <f t="shared" si="21"/>
        <v>0</v>
      </c>
      <c r="AC87" s="165">
        <f t="shared" si="22"/>
        <v>0</v>
      </c>
      <c r="AD87" s="197">
        <f t="shared" si="23"/>
        <v>0</v>
      </c>
    </row>
    <row r="88" spans="4:30" ht="14.1" customHeight="1">
      <c r="D88" s="195">
        <v>17</v>
      </c>
      <c r="E88" s="165">
        <f t="shared" si="12"/>
        <v>0</v>
      </c>
      <c r="F88" s="165">
        <f t="shared" si="13"/>
        <v>0</v>
      </c>
      <c r="G88" s="165">
        <f t="shared" si="14"/>
        <v>0</v>
      </c>
      <c r="H88" s="165">
        <f t="shared" si="15"/>
        <v>0</v>
      </c>
      <c r="I88" s="165">
        <f t="shared" si="16"/>
        <v>0</v>
      </c>
      <c r="J88" s="197">
        <f t="shared" si="17"/>
        <v>0</v>
      </c>
      <c r="X88" s="195">
        <v>17</v>
      </c>
      <c r="Y88" s="165">
        <f t="shared" si="18"/>
        <v>0</v>
      </c>
      <c r="Z88" s="165">
        <f t="shared" si="19"/>
        <v>0</v>
      </c>
      <c r="AA88" s="165">
        <f t="shared" si="20"/>
        <v>0</v>
      </c>
      <c r="AB88" s="165">
        <f t="shared" si="21"/>
        <v>0</v>
      </c>
      <c r="AC88" s="165">
        <f t="shared" si="22"/>
        <v>0</v>
      </c>
      <c r="AD88" s="197">
        <f t="shared" si="23"/>
        <v>0</v>
      </c>
    </row>
    <row r="89" spans="4:30" ht="14.1" customHeight="1">
      <c r="D89" s="195">
        <v>18</v>
      </c>
      <c r="E89" s="165">
        <f t="shared" si="12"/>
        <v>0</v>
      </c>
      <c r="F89" s="165">
        <f t="shared" si="13"/>
        <v>0</v>
      </c>
      <c r="G89" s="165">
        <f t="shared" si="14"/>
        <v>0</v>
      </c>
      <c r="H89" s="165">
        <f t="shared" si="15"/>
        <v>0</v>
      </c>
      <c r="I89" s="165">
        <f t="shared" si="16"/>
        <v>0</v>
      </c>
      <c r="J89" s="197">
        <f t="shared" si="17"/>
        <v>0</v>
      </c>
      <c r="X89" s="195">
        <v>18</v>
      </c>
      <c r="Y89" s="165">
        <f t="shared" si="18"/>
        <v>0</v>
      </c>
      <c r="Z89" s="165">
        <f t="shared" si="19"/>
        <v>0</v>
      </c>
      <c r="AA89" s="165">
        <f t="shared" si="20"/>
        <v>0</v>
      </c>
      <c r="AB89" s="165">
        <f t="shared" si="21"/>
        <v>0</v>
      </c>
      <c r="AC89" s="165">
        <f t="shared" si="22"/>
        <v>0</v>
      </c>
      <c r="AD89" s="197">
        <f t="shared" si="23"/>
        <v>0</v>
      </c>
    </row>
    <row r="90" spans="4:30" ht="14.1" customHeight="1">
      <c r="D90" s="195">
        <v>19</v>
      </c>
      <c r="E90" s="165">
        <f t="shared" si="12"/>
        <v>0</v>
      </c>
      <c r="F90" s="165">
        <f t="shared" si="13"/>
        <v>0</v>
      </c>
      <c r="G90" s="165">
        <f t="shared" si="14"/>
        <v>0</v>
      </c>
      <c r="H90" s="165">
        <f t="shared" si="15"/>
        <v>0</v>
      </c>
      <c r="I90" s="165">
        <f t="shared" si="16"/>
        <v>0</v>
      </c>
      <c r="J90" s="197">
        <f t="shared" si="17"/>
        <v>0</v>
      </c>
      <c r="X90" s="195">
        <v>19</v>
      </c>
      <c r="Y90" s="165">
        <f t="shared" si="18"/>
        <v>0</v>
      </c>
      <c r="Z90" s="165">
        <f t="shared" si="19"/>
        <v>0</v>
      </c>
      <c r="AA90" s="165">
        <f t="shared" si="20"/>
        <v>0</v>
      </c>
      <c r="AB90" s="165">
        <f t="shared" si="21"/>
        <v>0</v>
      </c>
      <c r="AC90" s="165">
        <f t="shared" si="22"/>
        <v>0</v>
      </c>
      <c r="AD90" s="197">
        <f t="shared" si="23"/>
        <v>0</v>
      </c>
    </row>
    <row r="91" spans="4:30" ht="14.1" customHeight="1">
      <c r="D91" s="195">
        <v>20</v>
      </c>
      <c r="E91" s="165">
        <f t="shared" si="12"/>
        <v>0</v>
      </c>
      <c r="F91" s="165">
        <f t="shared" si="13"/>
        <v>0</v>
      </c>
      <c r="G91" s="165">
        <f t="shared" si="14"/>
        <v>0</v>
      </c>
      <c r="H91" s="165">
        <f t="shared" si="15"/>
        <v>0</v>
      </c>
      <c r="I91" s="165">
        <f t="shared" si="16"/>
        <v>0</v>
      </c>
      <c r="J91" s="197">
        <f t="shared" si="17"/>
        <v>0</v>
      </c>
      <c r="X91" s="195">
        <v>20</v>
      </c>
      <c r="Y91" s="165">
        <f t="shared" si="18"/>
        <v>0</v>
      </c>
      <c r="Z91" s="165">
        <f t="shared" si="19"/>
        <v>0</v>
      </c>
      <c r="AA91" s="165">
        <f t="shared" si="20"/>
        <v>0</v>
      </c>
      <c r="AB91" s="165">
        <f t="shared" si="21"/>
        <v>0</v>
      </c>
      <c r="AC91" s="165">
        <f t="shared" si="22"/>
        <v>0</v>
      </c>
      <c r="AD91" s="197">
        <f t="shared" si="23"/>
        <v>0</v>
      </c>
    </row>
    <row r="92" spans="4:30" ht="14.1" customHeight="1">
      <c r="D92" s="195">
        <v>21</v>
      </c>
      <c r="E92" s="165">
        <f t="shared" si="12"/>
        <v>0</v>
      </c>
      <c r="F92" s="165">
        <f t="shared" si="13"/>
        <v>0</v>
      </c>
      <c r="G92" s="165">
        <f t="shared" si="14"/>
        <v>0</v>
      </c>
      <c r="H92" s="165">
        <f t="shared" si="15"/>
        <v>0</v>
      </c>
      <c r="I92" s="165">
        <f t="shared" si="16"/>
        <v>0</v>
      </c>
      <c r="J92" s="197">
        <f t="shared" si="17"/>
        <v>0</v>
      </c>
      <c r="X92" s="195">
        <v>21</v>
      </c>
      <c r="Y92" s="165">
        <f t="shared" si="18"/>
        <v>0</v>
      </c>
      <c r="Z92" s="165">
        <f t="shared" si="19"/>
        <v>0</v>
      </c>
      <c r="AA92" s="165">
        <f t="shared" si="20"/>
        <v>0</v>
      </c>
      <c r="AB92" s="165">
        <f t="shared" si="21"/>
        <v>0</v>
      </c>
      <c r="AC92" s="165">
        <f t="shared" si="22"/>
        <v>0</v>
      </c>
      <c r="AD92" s="197">
        <f t="shared" si="23"/>
        <v>0</v>
      </c>
    </row>
    <row r="93" spans="4:30" ht="14.1" customHeight="1">
      <c r="D93" s="195">
        <v>22</v>
      </c>
      <c r="E93" s="165">
        <f t="shared" si="12"/>
        <v>0</v>
      </c>
      <c r="F93" s="165">
        <f t="shared" si="13"/>
        <v>0</v>
      </c>
      <c r="G93" s="165">
        <f t="shared" si="14"/>
        <v>0</v>
      </c>
      <c r="H93" s="165">
        <f t="shared" si="15"/>
        <v>0</v>
      </c>
      <c r="I93" s="165">
        <f t="shared" si="16"/>
        <v>0</v>
      </c>
      <c r="J93" s="197">
        <f t="shared" si="17"/>
        <v>0</v>
      </c>
      <c r="X93" s="195">
        <v>22</v>
      </c>
      <c r="Y93" s="165">
        <f t="shared" si="18"/>
        <v>0</v>
      </c>
      <c r="Z93" s="165">
        <f t="shared" si="19"/>
        <v>0</v>
      </c>
      <c r="AA93" s="165">
        <f t="shared" si="20"/>
        <v>0</v>
      </c>
      <c r="AB93" s="165">
        <f t="shared" si="21"/>
        <v>0</v>
      </c>
      <c r="AC93" s="165">
        <f t="shared" si="22"/>
        <v>0</v>
      </c>
      <c r="AD93" s="197">
        <f t="shared" si="23"/>
        <v>0</v>
      </c>
    </row>
    <row r="94" spans="4:30" ht="14.1" customHeight="1">
      <c r="D94" s="195">
        <v>23</v>
      </c>
      <c r="E94" s="165">
        <f t="shared" si="12"/>
        <v>0</v>
      </c>
      <c r="F94" s="165">
        <f t="shared" si="13"/>
        <v>0</v>
      </c>
      <c r="G94" s="165">
        <f t="shared" si="14"/>
        <v>0</v>
      </c>
      <c r="H94" s="165">
        <f t="shared" si="15"/>
        <v>0</v>
      </c>
      <c r="I94" s="165">
        <f t="shared" si="16"/>
        <v>0</v>
      </c>
      <c r="J94" s="197">
        <f t="shared" si="17"/>
        <v>0</v>
      </c>
      <c r="X94" s="195">
        <v>23</v>
      </c>
      <c r="Y94" s="165">
        <f t="shared" si="18"/>
        <v>0</v>
      </c>
      <c r="Z94" s="165">
        <f t="shared" si="19"/>
        <v>0</v>
      </c>
      <c r="AA94" s="165">
        <f t="shared" si="20"/>
        <v>0</v>
      </c>
      <c r="AB94" s="165">
        <f t="shared" si="21"/>
        <v>0</v>
      </c>
      <c r="AC94" s="165">
        <f t="shared" si="22"/>
        <v>0</v>
      </c>
      <c r="AD94" s="197">
        <f t="shared" si="23"/>
        <v>0</v>
      </c>
    </row>
    <row r="95" spans="4:30" ht="14.1" customHeight="1">
      <c r="D95" s="195">
        <v>24</v>
      </c>
      <c r="E95" s="165">
        <f t="shared" si="12"/>
        <v>0</v>
      </c>
      <c r="F95" s="165">
        <f t="shared" si="13"/>
        <v>0</v>
      </c>
      <c r="G95" s="165">
        <f t="shared" si="14"/>
        <v>0</v>
      </c>
      <c r="H95" s="165">
        <f t="shared" si="15"/>
        <v>0</v>
      </c>
      <c r="I95" s="165">
        <f t="shared" si="16"/>
        <v>0</v>
      </c>
      <c r="J95" s="197">
        <f t="shared" si="17"/>
        <v>0</v>
      </c>
      <c r="X95" s="195">
        <v>24</v>
      </c>
      <c r="Y95" s="165">
        <f t="shared" si="18"/>
        <v>0</v>
      </c>
      <c r="Z95" s="165">
        <f t="shared" si="19"/>
        <v>0</v>
      </c>
      <c r="AA95" s="165">
        <f t="shared" si="20"/>
        <v>0</v>
      </c>
      <c r="AB95" s="165">
        <f t="shared" si="21"/>
        <v>0</v>
      </c>
      <c r="AC95" s="165">
        <f t="shared" si="22"/>
        <v>0</v>
      </c>
      <c r="AD95" s="197">
        <f t="shared" si="23"/>
        <v>0</v>
      </c>
    </row>
    <row r="96" spans="4:30" ht="14.1" customHeight="1">
      <c r="D96" s="195">
        <v>25</v>
      </c>
      <c r="E96" s="165">
        <f t="shared" si="12"/>
        <v>0</v>
      </c>
      <c r="F96" s="165">
        <f t="shared" si="13"/>
        <v>0</v>
      </c>
      <c r="G96" s="165">
        <f t="shared" si="14"/>
        <v>0</v>
      </c>
      <c r="H96" s="165">
        <f t="shared" si="15"/>
        <v>0</v>
      </c>
      <c r="I96" s="165">
        <f t="shared" si="16"/>
        <v>0</v>
      </c>
      <c r="J96" s="197">
        <f t="shared" si="17"/>
        <v>0</v>
      </c>
      <c r="X96" s="195">
        <v>25</v>
      </c>
      <c r="Y96" s="165">
        <f t="shared" si="18"/>
        <v>0</v>
      </c>
      <c r="Z96" s="165">
        <f t="shared" si="19"/>
        <v>0</v>
      </c>
      <c r="AA96" s="165">
        <f t="shared" si="20"/>
        <v>0</v>
      </c>
      <c r="AB96" s="165">
        <f t="shared" si="21"/>
        <v>0</v>
      </c>
      <c r="AC96" s="165">
        <f t="shared" si="22"/>
        <v>0</v>
      </c>
      <c r="AD96" s="197">
        <f t="shared" si="23"/>
        <v>0</v>
      </c>
    </row>
    <row r="97" spans="4:30" ht="14.1" customHeight="1">
      <c r="D97" s="195">
        <v>26</v>
      </c>
      <c r="E97" s="165">
        <f t="shared" si="12"/>
        <v>0</v>
      </c>
      <c r="F97" s="165">
        <f t="shared" si="13"/>
        <v>0</v>
      </c>
      <c r="G97" s="165">
        <f t="shared" si="14"/>
        <v>0</v>
      </c>
      <c r="H97" s="165">
        <f t="shared" si="15"/>
        <v>0</v>
      </c>
      <c r="I97" s="165">
        <f t="shared" si="16"/>
        <v>0</v>
      </c>
      <c r="J97" s="197">
        <f t="shared" si="17"/>
        <v>0</v>
      </c>
      <c r="X97" s="195">
        <v>26</v>
      </c>
      <c r="Y97" s="165">
        <f t="shared" si="18"/>
        <v>0</v>
      </c>
      <c r="Z97" s="165">
        <f t="shared" si="19"/>
        <v>0</v>
      </c>
      <c r="AA97" s="165">
        <f t="shared" si="20"/>
        <v>0</v>
      </c>
      <c r="AB97" s="165">
        <f t="shared" si="21"/>
        <v>0</v>
      </c>
      <c r="AC97" s="165">
        <f t="shared" si="22"/>
        <v>0</v>
      </c>
      <c r="AD97" s="197">
        <f t="shared" si="23"/>
        <v>0</v>
      </c>
    </row>
    <row r="98" spans="4:30" ht="14.1" customHeight="1">
      <c r="D98" s="195">
        <v>27</v>
      </c>
      <c r="E98" s="165">
        <f t="shared" si="12"/>
        <v>0</v>
      </c>
      <c r="F98" s="165">
        <f t="shared" si="13"/>
        <v>0</v>
      </c>
      <c r="G98" s="165">
        <f t="shared" si="14"/>
        <v>0</v>
      </c>
      <c r="H98" s="165">
        <f t="shared" si="15"/>
        <v>0</v>
      </c>
      <c r="I98" s="165">
        <f t="shared" si="16"/>
        <v>0</v>
      </c>
      <c r="J98" s="197">
        <f t="shared" si="17"/>
        <v>0</v>
      </c>
      <c r="X98" s="195">
        <v>27</v>
      </c>
      <c r="Y98" s="165">
        <f t="shared" si="18"/>
        <v>0</v>
      </c>
      <c r="Z98" s="165">
        <f t="shared" si="19"/>
        <v>0</v>
      </c>
      <c r="AA98" s="165">
        <f t="shared" si="20"/>
        <v>0</v>
      </c>
      <c r="AB98" s="165">
        <f t="shared" si="21"/>
        <v>0</v>
      </c>
      <c r="AC98" s="165">
        <f t="shared" si="22"/>
        <v>0</v>
      </c>
      <c r="AD98" s="197">
        <f t="shared" si="23"/>
        <v>0</v>
      </c>
    </row>
    <row r="99" spans="4:30" ht="14.1" customHeight="1">
      <c r="D99" s="195">
        <v>28</v>
      </c>
      <c r="E99" s="165">
        <f t="shared" si="12"/>
        <v>0</v>
      </c>
      <c r="F99" s="165">
        <f t="shared" si="13"/>
        <v>0</v>
      </c>
      <c r="G99" s="165">
        <f t="shared" si="14"/>
        <v>0</v>
      </c>
      <c r="H99" s="165">
        <f t="shared" si="15"/>
        <v>0</v>
      </c>
      <c r="I99" s="165">
        <f t="shared" si="16"/>
        <v>0</v>
      </c>
      <c r="J99" s="197">
        <f t="shared" si="17"/>
        <v>0</v>
      </c>
      <c r="X99" s="195">
        <v>28</v>
      </c>
      <c r="Y99" s="165">
        <f t="shared" si="18"/>
        <v>0</v>
      </c>
      <c r="Z99" s="165">
        <f t="shared" si="19"/>
        <v>0</v>
      </c>
      <c r="AA99" s="165">
        <f t="shared" si="20"/>
        <v>0</v>
      </c>
      <c r="AB99" s="165">
        <f t="shared" si="21"/>
        <v>0</v>
      </c>
      <c r="AC99" s="165">
        <f t="shared" si="22"/>
        <v>0</v>
      </c>
      <c r="AD99" s="197">
        <f t="shared" si="23"/>
        <v>0</v>
      </c>
    </row>
    <row r="100" spans="4:30" ht="14.1" customHeight="1">
      <c r="D100" s="195">
        <v>29</v>
      </c>
      <c r="E100" s="165">
        <f t="shared" si="12"/>
        <v>0</v>
      </c>
      <c r="F100" s="165">
        <f t="shared" si="13"/>
        <v>0</v>
      </c>
      <c r="G100" s="165">
        <f t="shared" si="14"/>
        <v>0</v>
      </c>
      <c r="H100" s="165">
        <f t="shared" si="15"/>
        <v>0</v>
      </c>
      <c r="I100" s="165">
        <f t="shared" si="16"/>
        <v>0</v>
      </c>
      <c r="J100" s="197">
        <f t="shared" si="17"/>
        <v>0</v>
      </c>
      <c r="X100" s="195">
        <v>29</v>
      </c>
      <c r="Y100" s="165">
        <f t="shared" si="18"/>
        <v>0</v>
      </c>
      <c r="Z100" s="165">
        <f t="shared" si="19"/>
        <v>0</v>
      </c>
      <c r="AA100" s="165">
        <f t="shared" si="20"/>
        <v>0</v>
      </c>
      <c r="AB100" s="165">
        <f t="shared" si="21"/>
        <v>0</v>
      </c>
      <c r="AC100" s="165">
        <f t="shared" si="22"/>
        <v>0</v>
      </c>
      <c r="AD100" s="197">
        <f t="shared" si="23"/>
        <v>0</v>
      </c>
    </row>
    <row r="101" spans="4:30" ht="14.1" customHeight="1">
      <c r="D101" s="195">
        <v>30</v>
      </c>
      <c r="E101" s="165">
        <f t="shared" si="12"/>
        <v>0</v>
      </c>
      <c r="F101" s="165">
        <f t="shared" si="13"/>
        <v>0</v>
      </c>
      <c r="G101" s="165">
        <f t="shared" si="14"/>
        <v>0</v>
      </c>
      <c r="H101" s="165">
        <f t="shared" si="15"/>
        <v>0</v>
      </c>
      <c r="I101" s="165">
        <f t="shared" si="16"/>
        <v>0</v>
      </c>
      <c r="J101" s="197">
        <f t="shared" si="17"/>
        <v>0</v>
      </c>
      <c r="X101" s="195">
        <v>30</v>
      </c>
      <c r="Y101" s="165">
        <f t="shared" si="18"/>
        <v>0</v>
      </c>
      <c r="Z101" s="165">
        <f t="shared" si="19"/>
        <v>0</v>
      </c>
      <c r="AA101" s="165">
        <f t="shared" si="20"/>
        <v>0</v>
      </c>
      <c r="AB101" s="165">
        <f t="shared" si="21"/>
        <v>0</v>
      </c>
      <c r="AC101" s="165">
        <f t="shared" si="22"/>
        <v>0</v>
      </c>
      <c r="AD101" s="197">
        <f t="shared" si="23"/>
        <v>0</v>
      </c>
    </row>
    <row r="102" spans="4:30" ht="14.1" customHeight="1">
      <c r="D102" s="195">
        <v>31</v>
      </c>
      <c r="E102" s="165">
        <f t="shared" si="12"/>
        <v>0</v>
      </c>
      <c r="F102" s="165">
        <f t="shared" si="13"/>
        <v>0</v>
      </c>
      <c r="G102" s="165">
        <f t="shared" si="14"/>
        <v>0</v>
      </c>
      <c r="H102" s="165">
        <f t="shared" si="15"/>
        <v>0</v>
      </c>
      <c r="I102" s="165">
        <f t="shared" si="16"/>
        <v>0</v>
      </c>
      <c r="J102" s="197">
        <f t="shared" si="17"/>
        <v>0</v>
      </c>
      <c r="X102" s="195">
        <v>31</v>
      </c>
      <c r="Y102" s="165">
        <f t="shared" si="18"/>
        <v>0</v>
      </c>
      <c r="Z102" s="165">
        <f t="shared" si="19"/>
        <v>0</v>
      </c>
      <c r="AA102" s="165">
        <f t="shared" si="20"/>
        <v>0</v>
      </c>
      <c r="AB102" s="165">
        <f t="shared" si="21"/>
        <v>0</v>
      </c>
      <c r="AC102" s="165">
        <f t="shared" si="22"/>
        <v>0</v>
      </c>
      <c r="AD102" s="197">
        <f t="shared" si="23"/>
        <v>0</v>
      </c>
    </row>
    <row r="103" spans="4:30" ht="14.1" customHeight="1">
      <c r="D103" s="195">
        <v>32</v>
      </c>
      <c r="E103" s="165">
        <f t="shared" si="12"/>
        <v>0</v>
      </c>
      <c r="F103" s="165">
        <f t="shared" si="13"/>
        <v>0</v>
      </c>
      <c r="G103" s="165">
        <f t="shared" si="14"/>
        <v>0</v>
      </c>
      <c r="H103" s="165">
        <f t="shared" si="15"/>
        <v>0</v>
      </c>
      <c r="I103" s="165">
        <f t="shared" si="16"/>
        <v>0</v>
      </c>
      <c r="J103" s="197">
        <f t="shared" si="17"/>
        <v>0</v>
      </c>
      <c r="X103" s="195">
        <v>32</v>
      </c>
      <c r="Y103" s="165">
        <f t="shared" si="18"/>
        <v>0</v>
      </c>
      <c r="Z103" s="165">
        <f t="shared" si="19"/>
        <v>0</v>
      </c>
      <c r="AA103" s="165">
        <f t="shared" si="20"/>
        <v>0</v>
      </c>
      <c r="AB103" s="165">
        <f t="shared" si="21"/>
        <v>0</v>
      </c>
      <c r="AC103" s="165">
        <f t="shared" si="22"/>
        <v>0</v>
      </c>
      <c r="AD103" s="197">
        <f t="shared" si="23"/>
        <v>0</v>
      </c>
    </row>
    <row r="104" spans="4:30" ht="14.1" customHeight="1">
      <c r="D104" s="195">
        <v>33</v>
      </c>
      <c r="E104" s="165">
        <f t="shared" si="12"/>
        <v>0</v>
      </c>
      <c r="F104" s="165">
        <f t="shared" si="13"/>
        <v>0</v>
      </c>
      <c r="G104" s="165">
        <f t="shared" si="14"/>
        <v>0</v>
      </c>
      <c r="H104" s="165">
        <f t="shared" si="15"/>
        <v>0</v>
      </c>
      <c r="I104" s="165">
        <f t="shared" si="16"/>
        <v>0</v>
      </c>
      <c r="J104" s="197">
        <f t="shared" si="17"/>
        <v>0</v>
      </c>
      <c r="X104" s="195">
        <v>33</v>
      </c>
      <c r="Y104" s="165">
        <f t="shared" si="18"/>
        <v>0</v>
      </c>
      <c r="Z104" s="165">
        <f t="shared" si="19"/>
        <v>0</v>
      </c>
      <c r="AA104" s="165">
        <f t="shared" si="20"/>
        <v>0</v>
      </c>
      <c r="AB104" s="165">
        <f t="shared" si="21"/>
        <v>0</v>
      </c>
      <c r="AC104" s="165">
        <f t="shared" si="22"/>
        <v>0</v>
      </c>
      <c r="AD104" s="197">
        <f t="shared" si="23"/>
        <v>0</v>
      </c>
    </row>
    <row r="105" spans="4:30" ht="14.1" customHeight="1">
      <c r="D105" s="195">
        <v>34</v>
      </c>
      <c r="E105" s="165">
        <f t="shared" si="12"/>
        <v>0</v>
      </c>
      <c r="F105" s="165">
        <f t="shared" si="13"/>
        <v>0</v>
      </c>
      <c r="G105" s="165">
        <f t="shared" si="14"/>
        <v>0</v>
      </c>
      <c r="H105" s="165">
        <f t="shared" si="15"/>
        <v>0</v>
      </c>
      <c r="I105" s="165">
        <f t="shared" si="16"/>
        <v>0</v>
      </c>
      <c r="J105" s="197">
        <f t="shared" si="17"/>
        <v>0</v>
      </c>
      <c r="X105" s="195">
        <v>34</v>
      </c>
      <c r="Y105" s="165">
        <f t="shared" si="18"/>
        <v>0</v>
      </c>
      <c r="Z105" s="165">
        <f t="shared" si="19"/>
        <v>0</v>
      </c>
      <c r="AA105" s="165">
        <f t="shared" si="20"/>
        <v>0</v>
      </c>
      <c r="AB105" s="165">
        <f t="shared" si="21"/>
        <v>0</v>
      </c>
      <c r="AC105" s="165">
        <f t="shared" si="22"/>
        <v>0</v>
      </c>
      <c r="AD105" s="197">
        <f t="shared" si="23"/>
        <v>0</v>
      </c>
    </row>
    <row r="106" spans="4:30" ht="14.1" customHeight="1">
      <c r="D106" s="195">
        <v>35</v>
      </c>
      <c r="E106" s="165">
        <f t="shared" si="12"/>
        <v>0</v>
      </c>
      <c r="F106" s="165">
        <f t="shared" si="13"/>
        <v>0</v>
      </c>
      <c r="G106" s="165">
        <f t="shared" si="14"/>
        <v>0</v>
      </c>
      <c r="H106" s="165">
        <f t="shared" si="15"/>
        <v>0</v>
      </c>
      <c r="I106" s="165">
        <f t="shared" si="16"/>
        <v>0</v>
      </c>
      <c r="J106" s="197">
        <f t="shared" si="17"/>
        <v>0</v>
      </c>
      <c r="X106" s="195">
        <v>35</v>
      </c>
      <c r="Y106" s="165">
        <f t="shared" si="18"/>
        <v>0</v>
      </c>
      <c r="Z106" s="165">
        <f t="shared" si="19"/>
        <v>0</v>
      </c>
      <c r="AA106" s="165">
        <f t="shared" si="20"/>
        <v>0</v>
      </c>
      <c r="AB106" s="165">
        <f t="shared" si="21"/>
        <v>0</v>
      </c>
      <c r="AC106" s="165">
        <f t="shared" si="22"/>
        <v>0</v>
      </c>
      <c r="AD106" s="197">
        <f t="shared" si="23"/>
        <v>0</v>
      </c>
    </row>
    <row r="107" spans="4:30" ht="14.1" customHeight="1">
      <c r="D107" s="195">
        <v>36</v>
      </c>
      <c r="E107" s="165">
        <f t="shared" si="12"/>
        <v>0</v>
      </c>
      <c r="F107" s="165">
        <f t="shared" si="13"/>
        <v>0</v>
      </c>
      <c r="G107" s="165">
        <f t="shared" si="14"/>
        <v>0</v>
      </c>
      <c r="H107" s="165">
        <f t="shared" si="15"/>
        <v>0</v>
      </c>
      <c r="I107" s="165">
        <f t="shared" si="16"/>
        <v>0</v>
      </c>
      <c r="J107" s="197">
        <f t="shared" si="17"/>
        <v>0</v>
      </c>
      <c r="X107" s="195">
        <v>36</v>
      </c>
      <c r="Y107" s="165">
        <f t="shared" si="18"/>
        <v>0</v>
      </c>
      <c r="Z107" s="165">
        <f t="shared" si="19"/>
        <v>0</v>
      </c>
      <c r="AA107" s="165">
        <f t="shared" si="20"/>
        <v>0</v>
      </c>
      <c r="AB107" s="165">
        <f t="shared" si="21"/>
        <v>0</v>
      </c>
      <c r="AC107" s="165">
        <f t="shared" si="22"/>
        <v>0</v>
      </c>
      <c r="AD107" s="197">
        <f t="shared" si="23"/>
        <v>0</v>
      </c>
    </row>
    <row r="108" spans="4:30" ht="14.1" customHeight="1">
      <c r="D108" s="195">
        <v>37</v>
      </c>
      <c r="E108" s="165">
        <f t="shared" si="12"/>
        <v>0</v>
      </c>
      <c r="F108" s="165">
        <f t="shared" si="13"/>
        <v>0</v>
      </c>
      <c r="G108" s="165">
        <f t="shared" si="14"/>
        <v>0</v>
      </c>
      <c r="H108" s="165">
        <f t="shared" si="15"/>
        <v>0</v>
      </c>
      <c r="I108" s="165">
        <f t="shared" si="16"/>
        <v>0</v>
      </c>
      <c r="J108" s="197">
        <f t="shared" si="17"/>
        <v>0</v>
      </c>
      <c r="X108" s="195">
        <v>37</v>
      </c>
      <c r="Y108" s="165">
        <f t="shared" si="18"/>
        <v>0</v>
      </c>
      <c r="Z108" s="165">
        <f t="shared" si="19"/>
        <v>0</v>
      </c>
      <c r="AA108" s="165">
        <f t="shared" si="20"/>
        <v>0</v>
      </c>
      <c r="AB108" s="165">
        <f t="shared" si="21"/>
        <v>0</v>
      </c>
      <c r="AC108" s="165">
        <f t="shared" si="22"/>
        <v>0</v>
      </c>
      <c r="AD108" s="197">
        <f t="shared" si="23"/>
        <v>0</v>
      </c>
    </row>
    <row r="109" spans="4:30" ht="14.1" customHeight="1">
      <c r="D109" s="195">
        <v>38</v>
      </c>
      <c r="E109" s="165">
        <f t="shared" si="12"/>
        <v>0</v>
      </c>
      <c r="F109" s="165">
        <f t="shared" si="13"/>
        <v>0</v>
      </c>
      <c r="G109" s="165">
        <f t="shared" si="14"/>
        <v>0</v>
      </c>
      <c r="H109" s="165">
        <f t="shared" si="15"/>
        <v>0</v>
      </c>
      <c r="I109" s="165">
        <f t="shared" si="16"/>
        <v>0</v>
      </c>
      <c r="J109" s="197">
        <f t="shared" si="17"/>
        <v>0</v>
      </c>
      <c r="X109" s="195">
        <v>38</v>
      </c>
      <c r="Y109" s="165">
        <f t="shared" si="18"/>
        <v>0</v>
      </c>
      <c r="Z109" s="165">
        <f t="shared" si="19"/>
        <v>0</v>
      </c>
      <c r="AA109" s="165">
        <f t="shared" si="20"/>
        <v>0</v>
      </c>
      <c r="AB109" s="165">
        <f t="shared" si="21"/>
        <v>0</v>
      </c>
      <c r="AC109" s="165">
        <f t="shared" si="22"/>
        <v>0</v>
      </c>
      <c r="AD109" s="197">
        <f t="shared" si="23"/>
        <v>0</v>
      </c>
    </row>
    <row r="110" spans="4:30" ht="14.1" customHeight="1">
      <c r="D110" s="195">
        <v>39</v>
      </c>
      <c r="E110" s="165">
        <f t="shared" si="12"/>
        <v>0</v>
      </c>
      <c r="F110" s="165">
        <f t="shared" si="13"/>
        <v>0</v>
      </c>
      <c r="G110" s="165">
        <f t="shared" si="14"/>
        <v>0</v>
      </c>
      <c r="H110" s="165">
        <f t="shared" si="15"/>
        <v>0</v>
      </c>
      <c r="I110" s="165">
        <f t="shared" si="16"/>
        <v>0</v>
      </c>
      <c r="J110" s="197">
        <f t="shared" si="17"/>
        <v>0</v>
      </c>
      <c r="X110" s="195">
        <v>39</v>
      </c>
      <c r="Y110" s="165">
        <f t="shared" si="18"/>
        <v>0</v>
      </c>
      <c r="Z110" s="165">
        <f t="shared" si="19"/>
        <v>0</v>
      </c>
      <c r="AA110" s="165">
        <f t="shared" si="20"/>
        <v>0</v>
      </c>
      <c r="AB110" s="165">
        <f t="shared" si="21"/>
        <v>0</v>
      </c>
      <c r="AC110" s="165">
        <f t="shared" si="22"/>
        <v>0</v>
      </c>
      <c r="AD110" s="197">
        <f t="shared" si="23"/>
        <v>0</v>
      </c>
    </row>
    <row r="111" spans="4:30" ht="14.1" customHeight="1" thickBot="1">
      <c r="D111" s="196">
        <v>40</v>
      </c>
      <c r="E111" s="198">
        <f t="shared" si="12"/>
        <v>0</v>
      </c>
      <c r="F111" s="198">
        <f t="shared" si="13"/>
        <v>0</v>
      </c>
      <c r="G111" s="198">
        <f t="shared" si="14"/>
        <v>0</v>
      </c>
      <c r="H111" s="198">
        <f t="shared" si="15"/>
        <v>0</v>
      </c>
      <c r="I111" s="198">
        <f t="shared" si="16"/>
        <v>0</v>
      </c>
      <c r="J111" s="199">
        <f t="shared" si="17"/>
        <v>0</v>
      </c>
      <c r="X111" s="196">
        <v>40</v>
      </c>
      <c r="Y111" s="198">
        <f t="shared" si="18"/>
        <v>0</v>
      </c>
      <c r="Z111" s="198">
        <f t="shared" si="19"/>
        <v>0</v>
      </c>
      <c r="AA111" s="198">
        <f t="shared" si="20"/>
        <v>0</v>
      </c>
      <c r="AB111" s="198">
        <f t="shared" si="21"/>
        <v>0</v>
      </c>
      <c r="AC111" s="198">
        <f t="shared" si="22"/>
        <v>0</v>
      </c>
      <c r="AD111" s="199">
        <f t="shared" si="23"/>
        <v>0</v>
      </c>
    </row>
    <row r="113" spans="4:30" ht="14.1" customHeight="1" thickBot="1">
      <c r="D113" s="2" t="s">
        <v>88</v>
      </c>
      <c r="X113" s="2" t="s">
        <v>88</v>
      </c>
    </row>
    <row r="114" spans="4:30" ht="14.1" customHeight="1">
      <c r="D114" s="2199"/>
      <c r="E114" s="2200" t="s">
        <v>56</v>
      </c>
      <c r="F114" s="2200"/>
      <c r="G114" s="2200" t="s">
        <v>83</v>
      </c>
      <c r="H114" s="2200"/>
      <c r="I114" s="2200" t="s">
        <v>78</v>
      </c>
      <c r="J114" s="2239"/>
      <c r="X114" s="2199"/>
      <c r="Y114" s="2200" t="s">
        <v>56</v>
      </c>
      <c r="Z114" s="2200"/>
      <c r="AA114" s="2200" t="s">
        <v>83</v>
      </c>
      <c r="AB114" s="2200"/>
      <c r="AC114" s="2200" t="s">
        <v>78</v>
      </c>
      <c r="AD114" s="2239"/>
    </row>
    <row r="115" spans="4:30" ht="14.1" customHeight="1">
      <c r="D115" s="2238"/>
      <c r="E115" s="21" t="s">
        <v>354</v>
      </c>
      <c r="F115" s="21" t="s">
        <v>355</v>
      </c>
      <c r="G115" s="21" t="s">
        <v>354</v>
      </c>
      <c r="H115" s="21" t="s">
        <v>355</v>
      </c>
      <c r="I115" s="21" t="s">
        <v>354</v>
      </c>
      <c r="J115" s="194" t="s">
        <v>355</v>
      </c>
      <c r="X115" s="2238"/>
      <c r="Y115" s="21" t="s">
        <v>354</v>
      </c>
      <c r="Z115" s="21" t="s">
        <v>355</v>
      </c>
      <c r="AA115" s="21" t="s">
        <v>354</v>
      </c>
      <c r="AB115" s="21" t="s">
        <v>355</v>
      </c>
      <c r="AC115" s="21" t="s">
        <v>354</v>
      </c>
      <c r="AD115" s="194" t="s">
        <v>355</v>
      </c>
    </row>
    <row r="116" spans="4:30" ht="14.1" customHeight="1">
      <c r="D116" s="195">
        <v>1</v>
      </c>
      <c r="E116" s="165">
        <f t="shared" ref="E116:E155" si="24">IF($H$10&lt;&gt;"As",0,IF($H$5&lt;&gt;"歩 道",0,SUMIF($H$11,D116,$H$9)))</f>
        <v>0</v>
      </c>
      <c r="F116" s="165">
        <f t="shared" ref="F116:F155" si="25">IF($H$10&lt;&gt;"As",0,IF($H$5&lt;&gt;"車 道",0,SUMIF($H$11,D116,$H$9)))</f>
        <v>0</v>
      </c>
      <c r="G116" s="165">
        <f t="shared" ref="G116:G155" si="26">IF($H$10&lt;&gt;"Co",0,IF($H$5&lt;&gt;"歩 道",0,SUMIF($H$11,D116,$H$9)))</f>
        <v>0</v>
      </c>
      <c r="H116" s="165">
        <f t="shared" ref="H116:H155" si="27">IF($H$10&lt;&gt;"Co",0,IF($H$5&lt;&gt;"車 道",0,SUMIF($H$11,D116,$H$9)))</f>
        <v>0</v>
      </c>
      <c r="I116" s="165">
        <f t="shared" ref="I116:I155" si="28">IF($H$5&lt;&gt;"歩 道",0,SUMIF($H$14,D116,$H$9))</f>
        <v>0</v>
      </c>
      <c r="J116" s="197">
        <f t="shared" ref="J116:J155" si="29">IF($H$5&lt;&gt;"車 道",0,SUMIF($H$14,D116,$H$9))</f>
        <v>0</v>
      </c>
      <c r="X116" s="195">
        <v>1</v>
      </c>
      <c r="Y116" s="165">
        <f t="shared" ref="Y116:Y155" si="30">IF($AB$10&lt;&gt;"As",0,IF($AB$5&lt;&gt;"歩 道",0,SUMIF($AB$11,X116,$AB$9)))</f>
        <v>0</v>
      </c>
      <c r="Z116" s="165">
        <f t="shared" ref="Z116:Z155" si="31">IF($AB$10&lt;&gt;"As",0,IF($AB$5&lt;&gt;"車 道",0,SUMIF($AB$11,X116,$AB$9)))</f>
        <v>0</v>
      </c>
      <c r="AA116" s="165">
        <f t="shared" ref="AA116:AA155" si="32">IF($AB$10&lt;&gt;"Co",0,IF($AB$5&lt;&gt;"歩 道",0,SUMIF($AB$11,X116,$AB$9)))</f>
        <v>0</v>
      </c>
      <c r="AB116" s="165">
        <f t="shared" ref="AB116:AB155" si="33">IF($AB$10&lt;&gt;"Co",0,IF($AB$5&lt;&gt;"車 道",0,SUMIF($AB$11,X116,$AB$9)))</f>
        <v>0</v>
      </c>
      <c r="AC116" s="165">
        <f t="shared" ref="AC116:AC155" si="34">IF($AB$5&lt;&gt;"歩 道",0,SUMIF($AB$14,X116,$AB$9))</f>
        <v>0</v>
      </c>
      <c r="AD116" s="197">
        <f t="shared" ref="AD116:AD155" si="35">IF($AB$5&lt;&gt;"車 道",0,SUMIF($AB$14,X116,$AB$9))</f>
        <v>0</v>
      </c>
    </row>
    <row r="117" spans="4:30" ht="14.1" customHeight="1">
      <c r="D117" s="195">
        <v>2</v>
      </c>
      <c r="E117" s="165">
        <f t="shared" si="24"/>
        <v>0</v>
      </c>
      <c r="F117" s="165">
        <f t="shared" si="25"/>
        <v>0</v>
      </c>
      <c r="G117" s="165">
        <f t="shared" si="26"/>
        <v>0</v>
      </c>
      <c r="H117" s="165">
        <f t="shared" si="27"/>
        <v>0</v>
      </c>
      <c r="I117" s="165">
        <f t="shared" si="28"/>
        <v>0</v>
      </c>
      <c r="J117" s="197">
        <f t="shared" si="29"/>
        <v>0</v>
      </c>
      <c r="X117" s="195">
        <v>2</v>
      </c>
      <c r="Y117" s="165">
        <f t="shared" si="30"/>
        <v>0</v>
      </c>
      <c r="Z117" s="165">
        <f t="shared" si="31"/>
        <v>0</v>
      </c>
      <c r="AA117" s="165">
        <f t="shared" si="32"/>
        <v>0</v>
      </c>
      <c r="AB117" s="165">
        <f t="shared" si="33"/>
        <v>0</v>
      </c>
      <c r="AC117" s="165">
        <f t="shared" si="34"/>
        <v>0</v>
      </c>
      <c r="AD117" s="197">
        <f t="shared" si="35"/>
        <v>0</v>
      </c>
    </row>
    <row r="118" spans="4:30" ht="14.1" customHeight="1">
      <c r="D118" s="195">
        <v>3</v>
      </c>
      <c r="E118" s="165">
        <f t="shared" si="24"/>
        <v>0</v>
      </c>
      <c r="F118" s="165">
        <f t="shared" si="25"/>
        <v>0</v>
      </c>
      <c r="G118" s="165">
        <f t="shared" si="26"/>
        <v>0</v>
      </c>
      <c r="H118" s="165">
        <f t="shared" si="27"/>
        <v>0</v>
      </c>
      <c r="I118" s="165">
        <f t="shared" si="28"/>
        <v>0</v>
      </c>
      <c r="J118" s="197">
        <f t="shared" si="29"/>
        <v>0</v>
      </c>
      <c r="X118" s="195">
        <v>3</v>
      </c>
      <c r="Y118" s="165">
        <f t="shared" si="30"/>
        <v>0</v>
      </c>
      <c r="Z118" s="165">
        <f t="shared" si="31"/>
        <v>0</v>
      </c>
      <c r="AA118" s="165">
        <f t="shared" si="32"/>
        <v>0</v>
      </c>
      <c r="AB118" s="165">
        <f t="shared" si="33"/>
        <v>0</v>
      </c>
      <c r="AC118" s="165">
        <f t="shared" si="34"/>
        <v>0</v>
      </c>
      <c r="AD118" s="197">
        <f t="shared" si="35"/>
        <v>0</v>
      </c>
    </row>
    <row r="119" spans="4:30" ht="14.1" customHeight="1">
      <c r="D119" s="195">
        <v>4</v>
      </c>
      <c r="E119" s="165">
        <f t="shared" si="24"/>
        <v>0</v>
      </c>
      <c r="F119" s="165">
        <f t="shared" si="25"/>
        <v>0</v>
      </c>
      <c r="G119" s="165">
        <f t="shared" si="26"/>
        <v>0</v>
      </c>
      <c r="H119" s="165">
        <f t="shared" si="27"/>
        <v>0</v>
      </c>
      <c r="I119" s="165">
        <f t="shared" si="28"/>
        <v>0</v>
      </c>
      <c r="J119" s="197">
        <f t="shared" si="29"/>
        <v>0</v>
      </c>
      <c r="X119" s="195">
        <v>4</v>
      </c>
      <c r="Y119" s="165">
        <f t="shared" si="30"/>
        <v>0</v>
      </c>
      <c r="Z119" s="165">
        <f t="shared" si="31"/>
        <v>0</v>
      </c>
      <c r="AA119" s="165">
        <f t="shared" si="32"/>
        <v>0</v>
      </c>
      <c r="AB119" s="165">
        <f t="shared" si="33"/>
        <v>0</v>
      </c>
      <c r="AC119" s="165">
        <f t="shared" si="34"/>
        <v>0</v>
      </c>
      <c r="AD119" s="197">
        <f t="shared" si="35"/>
        <v>0</v>
      </c>
    </row>
    <row r="120" spans="4:30" ht="14.1" customHeight="1">
      <c r="D120" s="195">
        <v>5</v>
      </c>
      <c r="E120" s="165">
        <f t="shared" si="24"/>
        <v>0</v>
      </c>
      <c r="F120" s="165">
        <f t="shared" si="25"/>
        <v>0</v>
      </c>
      <c r="G120" s="165">
        <f t="shared" si="26"/>
        <v>0</v>
      </c>
      <c r="H120" s="165">
        <f t="shared" si="27"/>
        <v>0</v>
      </c>
      <c r="I120" s="165">
        <f t="shared" si="28"/>
        <v>0</v>
      </c>
      <c r="J120" s="197">
        <f t="shared" si="29"/>
        <v>0</v>
      </c>
      <c r="X120" s="195">
        <v>5</v>
      </c>
      <c r="Y120" s="165">
        <f t="shared" si="30"/>
        <v>0</v>
      </c>
      <c r="Z120" s="165">
        <f t="shared" si="31"/>
        <v>0</v>
      </c>
      <c r="AA120" s="165">
        <f t="shared" si="32"/>
        <v>0</v>
      </c>
      <c r="AB120" s="165">
        <f t="shared" si="33"/>
        <v>0</v>
      </c>
      <c r="AC120" s="165">
        <f t="shared" si="34"/>
        <v>0</v>
      </c>
      <c r="AD120" s="197">
        <f t="shared" si="35"/>
        <v>0</v>
      </c>
    </row>
    <row r="121" spans="4:30" ht="14.1" customHeight="1">
      <c r="D121" s="195">
        <v>6</v>
      </c>
      <c r="E121" s="165">
        <f t="shared" si="24"/>
        <v>0</v>
      </c>
      <c r="F121" s="165">
        <f t="shared" si="25"/>
        <v>0</v>
      </c>
      <c r="G121" s="165">
        <f t="shared" si="26"/>
        <v>0</v>
      </c>
      <c r="H121" s="165">
        <f t="shared" si="27"/>
        <v>0</v>
      </c>
      <c r="I121" s="165">
        <f t="shared" si="28"/>
        <v>0</v>
      </c>
      <c r="J121" s="197">
        <f t="shared" si="29"/>
        <v>0</v>
      </c>
      <c r="X121" s="195">
        <v>6</v>
      </c>
      <c r="Y121" s="165">
        <f t="shared" si="30"/>
        <v>0</v>
      </c>
      <c r="Z121" s="165">
        <f t="shared" si="31"/>
        <v>0</v>
      </c>
      <c r="AA121" s="165">
        <f t="shared" si="32"/>
        <v>0</v>
      </c>
      <c r="AB121" s="165">
        <f t="shared" si="33"/>
        <v>0</v>
      </c>
      <c r="AC121" s="165">
        <f t="shared" si="34"/>
        <v>0</v>
      </c>
      <c r="AD121" s="197">
        <f t="shared" si="35"/>
        <v>0</v>
      </c>
    </row>
    <row r="122" spans="4:30" ht="14.1" customHeight="1">
      <c r="D122" s="195">
        <v>7</v>
      </c>
      <c r="E122" s="165">
        <f t="shared" si="24"/>
        <v>0</v>
      </c>
      <c r="F122" s="165">
        <f t="shared" si="25"/>
        <v>0</v>
      </c>
      <c r="G122" s="165">
        <f t="shared" si="26"/>
        <v>0</v>
      </c>
      <c r="H122" s="165">
        <f t="shared" si="27"/>
        <v>0</v>
      </c>
      <c r="I122" s="165">
        <f t="shared" si="28"/>
        <v>0</v>
      </c>
      <c r="J122" s="197">
        <f t="shared" si="29"/>
        <v>0</v>
      </c>
      <c r="X122" s="195">
        <v>7</v>
      </c>
      <c r="Y122" s="165">
        <f t="shared" si="30"/>
        <v>0</v>
      </c>
      <c r="Z122" s="165">
        <f t="shared" si="31"/>
        <v>0</v>
      </c>
      <c r="AA122" s="165">
        <f t="shared" si="32"/>
        <v>0</v>
      </c>
      <c r="AB122" s="165">
        <f t="shared" si="33"/>
        <v>0</v>
      </c>
      <c r="AC122" s="165">
        <f t="shared" si="34"/>
        <v>0</v>
      </c>
      <c r="AD122" s="197">
        <f t="shared" si="35"/>
        <v>0</v>
      </c>
    </row>
    <row r="123" spans="4:30" ht="14.1" customHeight="1">
      <c r="D123" s="195">
        <v>8</v>
      </c>
      <c r="E123" s="165">
        <f t="shared" si="24"/>
        <v>0</v>
      </c>
      <c r="F123" s="165">
        <f t="shared" si="25"/>
        <v>0</v>
      </c>
      <c r="G123" s="165">
        <f t="shared" si="26"/>
        <v>0</v>
      </c>
      <c r="H123" s="165">
        <f t="shared" si="27"/>
        <v>0</v>
      </c>
      <c r="I123" s="165">
        <f t="shared" si="28"/>
        <v>0</v>
      </c>
      <c r="J123" s="197">
        <f t="shared" si="29"/>
        <v>0</v>
      </c>
      <c r="X123" s="195">
        <v>8</v>
      </c>
      <c r="Y123" s="165">
        <f t="shared" si="30"/>
        <v>0</v>
      </c>
      <c r="Z123" s="165">
        <f t="shared" si="31"/>
        <v>0</v>
      </c>
      <c r="AA123" s="165">
        <f t="shared" si="32"/>
        <v>0</v>
      </c>
      <c r="AB123" s="165">
        <f t="shared" si="33"/>
        <v>0</v>
      </c>
      <c r="AC123" s="165">
        <f t="shared" si="34"/>
        <v>0</v>
      </c>
      <c r="AD123" s="197">
        <f t="shared" si="35"/>
        <v>0</v>
      </c>
    </row>
    <row r="124" spans="4:30" ht="14.1" customHeight="1">
      <c r="D124" s="195">
        <v>9</v>
      </c>
      <c r="E124" s="165">
        <f t="shared" si="24"/>
        <v>0</v>
      </c>
      <c r="F124" s="165">
        <f t="shared" si="25"/>
        <v>0</v>
      </c>
      <c r="G124" s="165">
        <f t="shared" si="26"/>
        <v>0</v>
      </c>
      <c r="H124" s="165">
        <f t="shared" si="27"/>
        <v>0</v>
      </c>
      <c r="I124" s="165">
        <f t="shared" si="28"/>
        <v>0</v>
      </c>
      <c r="J124" s="197">
        <f t="shared" si="29"/>
        <v>0</v>
      </c>
      <c r="X124" s="195">
        <v>9</v>
      </c>
      <c r="Y124" s="165">
        <f t="shared" si="30"/>
        <v>0</v>
      </c>
      <c r="Z124" s="165">
        <f t="shared" si="31"/>
        <v>0</v>
      </c>
      <c r="AA124" s="165">
        <f t="shared" si="32"/>
        <v>0</v>
      </c>
      <c r="AB124" s="165">
        <f t="shared" si="33"/>
        <v>0</v>
      </c>
      <c r="AC124" s="165">
        <f t="shared" si="34"/>
        <v>0</v>
      </c>
      <c r="AD124" s="197">
        <f t="shared" si="35"/>
        <v>0</v>
      </c>
    </row>
    <row r="125" spans="4:30" ht="14.1" customHeight="1">
      <c r="D125" s="195">
        <v>10</v>
      </c>
      <c r="E125" s="165">
        <f t="shared" si="24"/>
        <v>0</v>
      </c>
      <c r="F125" s="165">
        <f t="shared" si="25"/>
        <v>0</v>
      </c>
      <c r="G125" s="165">
        <f t="shared" si="26"/>
        <v>0</v>
      </c>
      <c r="H125" s="165">
        <f t="shared" si="27"/>
        <v>0</v>
      </c>
      <c r="I125" s="165">
        <f t="shared" si="28"/>
        <v>0</v>
      </c>
      <c r="J125" s="197">
        <f t="shared" si="29"/>
        <v>0</v>
      </c>
      <c r="X125" s="195">
        <v>10</v>
      </c>
      <c r="Y125" s="165">
        <f t="shared" si="30"/>
        <v>0</v>
      </c>
      <c r="Z125" s="165">
        <f t="shared" si="31"/>
        <v>0</v>
      </c>
      <c r="AA125" s="165">
        <f t="shared" si="32"/>
        <v>0</v>
      </c>
      <c r="AB125" s="165">
        <f t="shared" si="33"/>
        <v>0</v>
      </c>
      <c r="AC125" s="165">
        <f t="shared" si="34"/>
        <v>0</v>
      </c>
      <c r="AD125" s="197">
        <f t="shared" si="35"/>
        <v>0</v>
      </c>
    </row>
    <row r="126" spans="4:30" ht="14.1" customHeight="1">
      <c r="D126" s="195">
        <v>11</v>
      </c>
      <c r="E126" s="165">
        <f t="shared" si="24"/>
        <v>0</v>
      </c>
      <c r="F126" s="165">
        <f t="shared" si="25"/>
        <v>0</v>
      </c>
      <c r="G126" s="165">
        <f t="shared" si="26"/>
        <v>0</v>
      </c>
      <c r="H126" s="165">
        <f t="shared" si="27"/>
        <v>0</v>
      </c>
      <c r="I126" s="165">
        <f t="shared" si="28"/>
        <v>0</v>
      </c>
      <c r="J126" s="197">
        <f t="shared" si="29"/>
        <v>0</v>
      </c>
      <c r="X126" s="195">
        <v>11</v>
      </c>
      <c r="Y126" s="165">
        <f t="shared" si="30"/>
        <v>0</v>
      </c>
      <c r="Z126" s="165">
        <f t="shared" si="31"/>
        <v>0</v>
      </c>
      <c r="AA126" s="165">
        <f t="shared" si="32"/>
        <v>0</v>
      </c>
      <c r="AB126" s="165">
        <f t="shared" si="33"/>
        <v>0</v>
      </c>
      <c r="AC126" s="165">
        <f t="shared" si="34"/>
        <v>0</v>
      </c>
      <c r="AD126" s="197">
        <f t="shared" si="35"/>
        <v>0</v>
      </c>
    </row>
    <row r="127" spans="4:30" ht="14.1" customHeight="1">
      <c r="D127" s="195">
        <v>12</v>
      </c>
      <c r="E127" s="165">
        <f t="shared" si="24"/>
        <v>0</v>
      </c>
      <c r="F127" s="165">
        <f t="shared" si="25"/>
        <v>0</v>
      </c>
      <c r="G127" s="165">
        <f t="shared" si="26"/>
        <v>0</v>
      </c>
      <c r="H127" s="165">
        <f t="shared" si="27"/>
        <v>0</v>
      </c>
      <c r="I127" s="165">
        <f t="shared" si="28"/>
        <v>0</v>
      </c>
      <c r="J127" s="197">
        <f t="shared" si="29"/>
        <v>0</v>
      </c>
      <c r="X127" s="195">
        <v>12</v>
      </c>
      <c r="Y127" s="165">
        <f t="shared" si="30"/>
        <v>0</v>
      </c>
      <c r="Z127" s="165">
        <f t="shared" si="31"/>
        <v>0</v>
      </c>
      <c r="AA127" s="165">
        <f t="shared" si="32"/>
        <v>0</v>
      </c>
      <c r="AB127" s="165">
        <f t="shared" si="33"/>
        <v>0</v>
      </c>
      <c r="AC127" s="165">
        <f t="shared" si="34"/>
        <v>0</v>
      </c>
      <c r="AD127" s="197">
        <f t="shared" si="35"/>
        <v>0</v>
      </c>
    </row>
    <row r="128" spans="4:30" ht="14.1" customHeight="1">
      <c r="D128" s="195">
        <v>13</v>
      </c>
      <c r="E128" s="165">
        <f t="shared" si="24"/>
        <v>0</v>
      </c>
      <c r="F128" s="165">
        <f t="shared" si="25"/>
        <v>0</v>
      </c>
      <c r="G128" s="165">
        <f t="shared" si="26"/>
        <v>0</v>
      </c>
      <c r="H128" s="165">
        <f t="shared" si="27"/>
        <v>0</v>
      </c>
      <c r="I128" s="165">
        <f t="shared" si="28"/>
        <v>0</v>
      </c>
      <c r="J128" s="197">
        <f t="shared" si="29"/>
        <v>0</v>
      </c>
      <c r="X128" s="195">
        <v>13</v>
      </c>
      <c r="Y128" s="165">
        <f t="shared" si="30"/>
        <v>0</v>
      </c>
      <c r="Z128" s="165">
        <f t="shared" si="31"/>
        <v>0</v>
      </c>
      <c r="AA128" s="165">
        <f t="shared" si="32"/>
        <v>0</v>
      </c>
      <c r="AB128" s="165">
        <f t="shared" si="33"/>
        <v>0</v>
      </c>
      <c r="AC128" s="165">
        <f t="shared" si="34"/>
        <v>0</v>
      </c>
      <c r="AD128" s="197">
        <f t="shared" si="35"/>
        <v>0</v>
      </c>
    </row>
    <row r="129" spans="4:30" ht="14.1" customHeight="1">
      <c r="D129" s="195">
        <v>14</v>
      </c>
      <c r="E129" s="165">
        <f t="shared" si="24"/>
        <v>0</v>
      </c>
      <c r="F129" s="165">
        <f t="shared" si="25"/>
        <v>0</v>
      </c>
      <c r="G129" s="165">
        <f t="shared" si="26"/>
        <v>0</v>
      </c>
      <c r="H129" s="165">
        <f t="shared" si="27"/>
        <v>0</v>
      </c>
      <c r="I129" s="165">
        <f t="shared" si="28"/>
        <v>0</v>
      </c>
      <c r="J129" s="197">
        <f t="shared" si="29"/>
        <v>0</v>
      </c>
      <c r="X129" s="195">
        <v>14</v>
      </c>
      <c r="Y129" s="165">
        <f t="shared" si="30"/>
        <v>0</v>
      </c>
      <c r="Z129" s="165">
        <f t="shared" si="31"/>
        <v>0</v>
      </c>
      <c r="AA129" s="165">
        <f t="shared" si="32"/>
        <v>0</v>
      </c>
      <c r="AB129" s="165">
        <f t="shared" si="33"/>
        <v>0</v>
      </c>
      <c r="AC129" s="165">
        <f t="shared" si="34"/>
        <v>0</v>
      </c>
      <c r="AD129" s="197">
        <f t="shared" si="35"/>
        <v>0</v>
      </c>
    </row>
    <row r="130" spans="4:30" ht="14.1" customHeight="1">
      <c r="D130" s="195">
        <v>15</v>
      </c>
      <c r="E130" s="165">
        <f t="shared" si="24"/>
        <v>0</v>
      </c>
      <c r="F130" s="165">
        <f t="shared" si="25"/>
        <v>0</v>
      </c>
      <c r="G130" s="165">
        <f t="shared" si="26"/>
        <v>0</v>
      </c>
      <c r="H130" s="165">
        <f t="shared" si="27"/>
        <v>0</v>
      </c>
      <c r="I130" s="165">
        <f t="shared" si="28"/>
        <v>0</v>
      </c>
      <c r="J130" s="197">
        <f t="shared" si="29"/>
        <v>0</v>
      </c>
      <c r="X130" s="195">
        <v>15</v>
      </c>
      <c r="Y130" s="165">
        <f t="shared" si="30"/>
        <v>0</v>
      </c>
      <c r="Z130" s="165">
        <f t="shared" si="31"/>
        <v>0</v>
      </c>
      <c r="AA130" s="165">
        <f t="shared" si="32"/>
        <v>0</v>
      </c>
      <c r="AB130" s="165">
        <f t="shared" si="33"/>
        <v>0</v>
      </c>
      <c r="AC130" s="165">
        <f t="shared" si="34"/>
        <v>0</v>
      </c>
      <c r="AD130" s="197">
        <f t="shared" si="35"/>
        <v>0</v>
      </c>
    </row>
    <row r="131" spans="4:30" ht="14.1" customHeight="1">
      <c r="D131" s="195">
        <v>16</v>
      </c>
      <c r="E131" s="165">
        <f t="shared" si="24"/>
        <v>0</v>
      </c>
      <c r="F131" s="165">
        <f t="shared" si="25"/>
        <v>0</v>
      </c>
      <c r="G131" s="165">
        <f t="shared" si="26"/>
        <v>0</v>
      </c>
      <c r="H131" s="165">
        <f t="shared" si="27"/>
        <v>0</v>
      </c>
      <c r="I131" s="165">
        <f t="shared" si="28"/>
        <v>0</v>
      </c>
      <c r="J131" s="197">
        <f t="shared" si="29"/>
        <v>0</v>
      </c>
      <c r="X131" s="195">
        <v>16</v>
      </c>
      <c r="Y131" s="165">
        <f t="shared" si="30"/>
        <v>0</v>
      </c>
      <c r="Z131" s="165">
        <f t="shared" si="31"/>
        <v>0</v>
      </c>
      <c r="AA131" s="165">
        <f t="shared" si="32"/>
        <v>0</v>
      </c>
      <c r="AB131" s="165">
        <f t="shared" si="33"/>
        <v>0</v>
      </c>
      <c r="AC131" s="165">
        <f t="shared" si="34"/>
        <v>0</v>
      </c>
      <c r="AD131" s="197">
        <f t="shared" si="35"/>
        <v>0</v>
      </c>
    </row>
    <row r="132" spans="4:30" ht="14.1" customHeight="1">
      <c r="D132" s="195">
        <v>17</v>
      </c>
      <c r="E132" s="165">
        <f t="shared" si="24"/>
        <v>0</v>
      </c>
      <c r="F132" s="165">
        <f t="shared" si="25"/>
        <v>0</v>
      </c>
      <c r="G132" s="165">
        <f t="shared" si="26"/>
        <v>0</v>
      </c>
      <c r="H132" s="165">
        <f t="shared" si="27"/>
        <v>0</v>
      </c>
      <c r="I132" s="165">
        <f t="shared" si="28"/>
        <v>0</v>
      </c>
      <c r="J132" s="197">
        <f t="shared" si="29"/>
        <v>0</v>
      </c>
      <c r="X132" s="195">
        <v>17</v>
      </c>
      <c r="Y132" s="165">
        <f t="shared" si="30"/>
        <v>0</v>
      </c>
      <c r="Z132" s="165">
        <f t="shared" si="31"/>
        <v>0</v>
      </c>
      <c r="AA132" s="165">
        <f t="shared" si="32"/>
        <v>0</v>
      </c>
      <c r="AB132" s="165">
        <f t="shared" si="33"/>
        <v>0</v>
      </c>
      <c r="AC132" s="165">
        <f t="shared" si="34"/>
        <v>0</v>
      </c>
      <c r="AD132" s="197">
        <f t="shared" si="35"/>
        <v>0</v>
      </c>
    </row>
    <row r="133" spans="4:30" ht="14.1" customHeight="1">
      <c r="D133" s="195">
        <v>18</v>
      </c>
      <c r="E133" s="165">
        <f t="shared" si="24"/>
        <v>0</v>
      </c>
      <c r="F133" s="165">
        <f t="shared" si="25"/>
        <v>0</v>
      </c>
      <c r="G133" s="165">
        <f t="shared" si="26"/>
        <v>0</v>
      </c>
      <c r="H133" s="165">
        <f t="shared" si="27"/>
        <v>0</v>
      </c>
      <c r="I133" s="165">
        <f t="shared" si="28"/>
        <v>0</v>
      </c>
      <c r="J133" s="197">
        <f t="shared" si="29"/>
        <v>0</v>
      </c>
      <c r="X133" s="195">
        <v>18</v>
      </c>
      <c r="Y133" s="165">
        <f t="shared" si="30"/>
        <v>0</v>
      </c>
      <c r="Z133" s="165">
        <f t="shared" si="31"/>
        <v>0</v>
      </c>
      <c r="AA133" s="165">
        <f t="shared" si="32"/>
        <v>0</v>
      </c>
      <c r="AB133" s="165">
        <f t="shared" si="33"/>
        <v>0</v>
      </c>
      <c r="AC133" s="165">
        <f t="shared" si="34"/>
        <v>0</v>
      </c>
      <c r="AD133" s="197">
        <f t="shared" si="35"/>
        <v>0</v>
      </c>
    </row>
    <row r="134" spans="4:30" ht="14.1" customHeight="1">
      <c r="D134" s="195">
        <v>19</v>
      </c>
      <c r="E134" s="165">
        <f t="shared" si="24"/>
        <v>0</v>
      </c>
      <c r="F134" s="165">
        <f t="shared" si="25"/>
        <v>0</v>
      </c>
      <c r="G134" s="165">
        <f t="shared" si="26"/>
        <v>0</v>
      </c>
      <c r="H134" s="165">
        <f t="shared" si="27"/>
        <v>0</v>
      </c>
      <c r="I134" s="165">
        <f t="shared" si="28"/>
        <v>0</v>
      </c>
      <c r="J134" s="197">
        <f t="shared" si="29"/>
        <v>0</v>
      </c>
      <c r="X134" s="195">
        <v>19</v>
      </c>
      <c r="Y134" s="165">
        <f t="shared" si="30"/>
        <v>0</v>
      </c>
      <c r="Z134" s="165">
        <f t="shared" si="31"/>
        <v>0</v>
      </c>
      <c r="AA134" s="165">
        <f t="shared" si="32"/>
        <v>0</v>
      </c>
      <c r="AB134" s="165">
        <f t="shared" si="33"/>
        <v>0</v>
      </c>
      <c r="AC134" s="165">
        <f t="shared" si="34"/>
        <v>0</v>
      </c>
      <c r="AD134" s="197">
        <f t="shared" si="35"/>
        <v>0</v>
      </c>
    </row>
    <row r="135" spans="4:30" ht="14.1" customHeight="1">
      <c r="D135" s="195">
        <v>20</v>
      </c>
      <c r="E135" s="165">
        <f t="shared" si="24"/>
        <v>0</v>
      </c>
      <c r="F135" s="165">
        <f t="shared" si="25"/>
        <v>0</v>
      </c>
      <c r="G135" s="165">
        <f t="shared" si="26"/>
        <v>0</v>
      </c>
      <c r="H135" s="165">
        <f t="shared" si="27"/>
        <v>0</v>
      </c>
      <c r="I135" s="165">
        <f t="shared" si="28"/>
        <v>0</v>
      </c>
      <c r="J135" s="197">
        <f t="shared" si="29"/>
        <v>0</v>
      </c>
      <c r="X135" s="195">
        <v>20</v>
      </c>
      <c r="Y135" s="165">
        <f t="shared" si="30"/>
        <v>0</v>
      </c>
      <c r="Z135" s="165">
        <f t="shared" si="31"/>
        <v>0</v>
      </c>
      <c r="AA135" s="165">
        <f t="shared" si="32"/>
        <v>0</v>
      </c>
      <c r="AB135" s="165">
        <f t="shared" si="33"/>
        <v>0</v>
      </c>
      <c r="AC135" s="165">
        <f t="shared" si="34"/>
        <v>0</v>
      </c>
      <c r="AD135" s="197">
        <f t="shared" si="35"/>
        <v>0</v>
      </c>
    </row>
    <row r="136" spans="4:30" ht="14.1" customHeight="1">
      <c r="D136" s="195">
        <v>21</v>
      </c>
      <c r="E136" s="165">
        <f t="shared" si="24"/>
        <v>0</v>
      </c>
      <c r="F136" s="165">
        <f t="shared" si="25"/>
        <v>0</v>
      </c>
      <c r="G136" s="165">
        <f t="shared" si="26"/>
        <v>0</v>
      </c>
      <c r="H136" s="165">
        <f t="shared" si="27"/>
        <v>0</v>
      </c>
      <c r="I136" s="165">
        <f t="shared" si="28"/>
        <v>0</v>
      </c>
      <c r="J136" s="197">
        <f t="shared" si="29"/>
        <v>0</v>
      </c>
      <c r="X136" s="195">
        <v>21</v>
      </c>
      <c r="Y136" s="165">
        <f t="shared" si="30"/>
        <v>0</v>
      </c>
      <c r="Z136" s="165">
        <f t="shared" si="31"/>
        <v>0</v>
      </c>
      <c r="AA136" s="165">
        <f t="shared" si="32"/>
        <v>0</v>
      </c>
      <c r="AB136" s="165">
        <f t="shared" si="33"/>
        <v>0</v>
      </c>
      <c r="AC136" s="165">
        <f t="shared" si="34"/>
        <v>0</v>
      </c>
      <c r="AD136" s="197">
        <f t="shared" si="35"/>
        <v>0</v>
      </c>
    </row>
    <row r="137" spans="4:30" ht="14.1" customHeight="1">
      <c r="D137" s="195">
        <v>22</v>
      </c>
      <c r="E137" s="165">
        <f t="shared" si="24"/>
        <v>0</v>
      </c>
      <c r="F137" s="165">
        <f t="shared" si="25"/>
        <v>0</v>
      </c>
      <c r="G137" s="165">
        <f t="shared" si="26"/>
        <v>0</v>
      </c>
      <c r="H137" s="165">
        <f t="shared" si="27"/>
        <v>0</v>
      </c>
      <c r="I137" s="165">
        <f t="shared" si="28"/>
        <v>0</v>
      </c>
      <c r="J137" s="197">
        <f t="shared" si="29"/>
        <v>0</v>
      </c>
      <c r="X137" s="195">
        <v>22</v>
      </c>
      <c r="Y137" s="165">
        <f t="shared" si="30"/>
        <v>0</v>
      </c>
      <c r="Z137" s="165">
        <f t="shared" si="31"/>
        <v>0</v>
      </c>
      <c r="AA137" s="165">
        <f t="shared" si="32"/>
        <v>0</v>
      </c>
      <c r="AB137" s="165">
        <f t="shared" si="33"/>
        <v>0</v>
      </c>
      <c r="AC137" s="165">
        <f t="shared" si="34"/>
        <v>0</v>
      </c>
      <c r="AD137" s="197">
        <f t="shared" si="35"/>
        <v>0</v>
      </c>
    </row>
    <row r="138" spans="4:30" ht="14.1" customHeight="1">
      <c r="D138" s="195">
        <v>23</v>
      </c>
      <c r="E138" s="165">
        <f t="shared" si="24"/>
        <v>0</v>
      </c>
      <c r="F138" s="165">
        <f t="shared" si="25"/>
        <v>0</v>
      </c>
      <c r="G138" s="165">
        <f t="shared" si="26"/>
        <v>0</v>
      </c>
      <c r="H138" s="165">
        <f t="shared" si="27"/>
        <v>0</v>
      </c>
      <c r="I138" s="165">
        <f t="shared" si="28"/>
        <v>0</v>
      </c>
      <c r="J138" s="197">
        <f t="shared" si="29"/>
        <v>0</v>
      </c>
      <c r="X138" s="195">
        <v>23</v>
      </c>
      <c r="Y138" s="165">
        <f t="shared" si="30"/>
        <v>0</v>
      </c>
      <c r="Z138" s="165">
        <f t="shared" si="31"/>
        <v>0</v>
      </c>
      <c r="AA138" s="165">
        <f t="shared" si="32"/>
        <v>0</v>
      </c>
      <c r="AB138" s="165">
        <f t="shared" si="33"/>
        <v>0</v>
      </c>
      <c r="AC138" s="165">
        <f t="shared" si="34"/>
        <v>0</v>
      </c>
      <c r="AD138" s="197">
        <f t="shared" si="35"/>
        <v>0</v>
      </c>
    </row>
    <row r="139" spans="4:30" ht="14.1" customHeight="1">
      <c r="D139" s="195">
        <v>24</v>
      </c>
      <c r="E139" s="165">
        <f t="shared" si="24"/>
        <v>0</v>
      </c>
      <c r="F139" s="165">
        <f t="shared" si="25"/>
        <v>0</v>
      </c>
      <c r="G139" s="165">
        <f t="shared" si="26"/>
        <v>0</v>
      </c>
      <c r="H139" s="165">
        <f t="shared" si="27"/>
        <v>0</v>
      </c>
      <c r="I139" s="165">
        <f t="shared" si="28"/>
        <v>0</v>
      </c>
      <c r="J139" s="197">
        <f t="shared" si="29"/>
        <v>0</v>
      </c>
      <c r="X139" s="195">
        <v>24</v>
      </c>
      <c r="Y139" s="165">
        <f t="shared" si="30"/>
        <v>0</v>
      </c>
      <c r="Z139" s="165">
        <f t="shared" si="31"/>
        <v>0</v>
      </c>
      <c r="AA139" s="165">
        <f t="shared" si="32"/>
        <v>0</v>
      </c>
      <c r="AB139" s="165">
        <f t="shared" si="33"/>
        <v>0</v>
      </c>
      <c r="AC139" s="165">
        <f t="shared" si="34"/>
        <v>0</v>
      </c>
      <c r="AD139" s="197">
        <f t="shared" si="35"/>
        <v>0</v>
      </c>
    </row>
    <row r="140" spans="4:30" ht="14.1" customHeight="1">
      <c r="D140" s="195">
        <v>25</v>
      </c>
      <c r="E140" s="165">
        <f t="shared" si="24"/>
        <v>0</v>
      </c>
      <c r="F140" s="165">
        <f t="shared" si="25"/>
        <v>0</v>
      </c>
      <c r="G140" s="165">
        <f t="shared" si="26"/>
        <v>0</v>
      </c>
      <c r="H140" s="165">
        <f t="shared" si="27"/>
        <v>0</v>
      </c>
      <c r="I140" s="165">
        <f t="shared" si="28"/>
        <v>0</v>
      </c>
      <c r="J140" s="197">
        <f t="shared" si="29"/>
        <v>0</v>
      </c>
      <c r="X140" s="195">
        <v>25</v>
      </c>
      <c r="Y140" s="165">
        <f t="shared" si="30"/>
        <v>0</v>
      </c>
      <c r="Z140" s="165">
        <f t="shared" si="31"/>
        <v>0</v>
      </c>
      <c r="AA140" s="165">
        <f t="shared" si="32"/>
        <v>0</v>
      </c>
      <c r="AB140" s="165">
        <f t="shared" si="33"/>
        <v>0</v>
      </c>
      <c r="AC140" s="165">
        <f t="shared" si="34"/>
        <v>0</v>
      </c>
      <c r="AD140" s="197">
        <f t="shared" si="35"/>
        <v>0</v>
      </c>
    </row>
    <row r="141" spans="4:30" ht="14.1" customHeight="1">
      <c r="D141" s="195">
        <v>26</v>
      </c>
      <c r="E141" s="165">
        <f t="shared" si="24"/>
        <v>0</v>
      </c>
      <c r="F141" s="165">
        <f t="shared" si="25"/>
        <v>0</v>
      </c>
      <c r="G141" s="165">
        <f t="shared" si="26"/>
        <v>0</v>
      </c>
      <c r="H141" s="165">
        <f t="shared" si="27"/>
        <v>0</v>
      </c>
      <c r="I141" s="165">
        <f t="shared" si="28"/>
        <v>0</v>
      </c>
      <c r="J141" s="197">
        <f t="shared" si="29"/>
        <v>0</v>
      </c>
      <c r="X141" s="195">
        <v>26</v>
      </c>
      <c r="Y141" s="165">
        <f t="shared" si="30"/>
        <v>0</v>
      </c>
      <c r="Z141" s="165">
        <f t="shared" si="31"/>
        <v>0</v>
      </c>
      <c r="AA141" s="165">
        <f t="shared" si="32"/>
        <v>0</v>
      </c>
      <c r="AB141" s="165">
        <f t="shared" si="33"/>
        <v>0</v>
      </c>
      <c r="AC141" s="165">
        <f t="shared" si="34"/>
        <v>0</v>
      </c>
      <c r="AD141" s="197">
        <f t="shared" si="35"/>
        <v>0</v>
      </c>
    </row>
    <row r="142" spans="4:30" ht="14.1" customHeight="1">
      <c r="D142" s="195">
        <v>27</v>
      </c>
      <c r="E142" s="165">
        <f t="shared" si="24"/>
        <v>0</v>
      </c>
      <c r="F142" s="165">
        <f t="shared" si="25"/>
        <v>0</v>
      </c>
      <c r="G142" s="165">
        <f t="shared" si="26"/>
        <v>0</v>
      </c>
      <c r="H142" s="165">
        <f t="shared" si="27"/>
        <v>0</v>
      </c>
      <c r="I142" s="165">
        <f t="shared" si="28"/>
        <v>0</v>
      </c>
      <c r="J142" s="197">
        <f t="shared" si="29"/>
        <v>0</v>
      </c>
      <c r="X142" s="195">
        <v>27</v>
      </c>
      <c r="Y142" s="165">
        <f t="shared" si="30"/>
        <v>0</v>
      </c>
      <c r="Z142" s="165">
        <f t="shared" si="31"/>
        <v>0</v>
      </c>
      <c r="AA142" s="165">
        <f t="shared" si="32"/>
        <v>0</v>
      </c>
      <c r="AB142" s="165">
        <f t="shared" si="33"/>
        <v>0</v>
      </c>
      <c r="AC142" s="165">
        <f t="shared" si="34"/>
        <v>0</v>
      </c>
      <c r="AD142" s="197">
        <f t="shared" si="35"/>
        <v>0</v>
      </c>
    </row>
    <row r="143" spans="4:30" ht="14.1" customHeight="1">
      <c r="D143" s="195">
        <v>28</v>
      </c>
      <c r="E143" s="165">
        <f t="shared" si="24"/>
        <v>0</v>
      </c>
      <c r="F143" s="165">
        <f t="shared" si="25"/>
        <v>0</v>
      </c>
      <c r="G143" s="165">
        <f t="shared" si="26"/>
        <v>0</v>
      </c>
      <c r="H143" s="165">
        <f t="shared" si="27"/>
        <v>0</v>
      </c>
      <c r="I143" s="165">
        <f t="shared" si="28"/>
        <v>0</v>
      </c>
      <c r="J143" s="197">
        <f t="shared" si="29"/>
        <v>0</v>
      </c>
      <c r="X143" s="195">
        <v>28</v>
      </c>
      <c r="Y143" s="165">
        <f t="shared" si="30"/>
        <v>0</v>
      </c>
      <c r="Z143" s="165">
        <f t="shared" si="31"/>
        <v>0</v>
      </c>
      <c r="AA143" s="165">
        <f t="shared" si="32"/>
        <v>0</v>
      </c>
      <c r="AB143" s="165">
        <f t="shared" si="33"/>
        <v>0</v>
      </c>
      <c r="AC143" s="165">
        <f t="shared" si="34"/>
        <v>0</v>
      </c>
      <c r="AD143" s="197">
        <f t="shared" si="35"/>
        <v>0</v>
      </c>
    </row>
    <row r="144" spans="4:30" ht="14.1" customHeight="1">
      <c r="D144" s="195">
        <v>29</v>
      </c>
      <c r="E144" s="165">
        <f t="shared" si="24"/>
        <v>0</v>
      </c>
      <c r="F144" s="165">
        <f t="shared" si="25"/>
        <v>0</v>
      </c>
      <c r="G144" s="165">
        <f t="shared" si="26"/>
        <v>0</v>
      </c>
      <c r="H144" s="165">
        <f t="shared" si="27"/>
        <v>0</v>
      </c>
      <c r="I144" s="165">
        <f t="shared" si="28"/>
        <v>0</v>
      </c>
      <c r="J144" s="197">
        <f t="shared" si="29"/>
        <v>0</v>
      </c>
      <c r="X144" s="195">
        <v>29</v>
      </c>
      <c r="Y144" s="165">
        <f t="shared" si="30"/>
        <v>0</v>
      </c>
      <c r="Z144" s="165">
        <f t="shared" si="31"/>
        <v>0</v>
      </c>
      <c r="AA144" s="165">
        <f t="shared" si="32"/>
        <v>0</v>
      </c>
      <c r="AB144" s="165">
        <f t="shared" si="33"/>
        <v>0</v>
      </c>
      <c r="AC144" s="165">
        <f t="shared" si="34"/>
        <v>0</v>
      </c>
      <c r="AD144" s="197">
        <f t="shared" si="35"/>
        <v>0</v>
      </c>
    </row>
    <row r="145" spans="4:30" ht="14.1" customHeight="1">
      <c r="D145" s="195">
        <v>30</v>
      </c>
      <c r="E145" s="165">
        <f t="shared" si="24"/>
        <v>0</v>
      </c>
      <c r="F145" s="165">
        <f t="shared" si="25"/>
        <v>0</v>
      </c>
      <c r="G145" s="165">
        <f t="shared" si="26"/>
        <v>0</v>
      </c>
      <c r="H145" s="165">
        <f t="shared" si="27"/>
        <v>0</v>
      </c>
      <c r="I145" s="165">
        <f t="shared" si="28"/>
        <v>0</v>
      </c>
      <c r="J145" s="197">
        <f t="shared" si="29"/>
        <v>0</v>
      </c>
      <c r="X145" s="195">
        <v>30</v>
      </c>
      <c r="Y145" s="165">
        <f t="shared" si="30"/>
        <v>0</v>
      </c>
      <c r="Z145" s="165">
        <f t="shared" si="31"/>
        <v>0</v>
      </c>
      <c r="AA145" s="165">
        <f t="shared" si="32"/>
        <v>0</v>
      </c>
      <c r="AB145" s="165">
        <f t="shared" si="33"/>
        <v>0</v>
      </c>
      <c r="AC145" s="165">
        <f t="shared" si="34"/>
        <v>0</v>
      </c>
      <c r="AD145" s="197">
        <f t="shared" si="35"/>
        <v>0</v>
      </c>
    </row>
    <row r="146" spans="4:30" ht="14.1" customHeight="1">
      <c r="D146" s="195">
        <v>31</v>
      </c>
      <c r="E146" s="165">
        <f t="shared" si="24"/>
        <v>0</v>
      </c>
      <c r="F146" s="165">
        <f t="shared" si="25"/>
        <v>0</v>
      </c>
      <c r="G146" s="165">
        <f t="shared" si="26"/>
        <v>0</v>
      </c>
      <c r="H146" s="165">
        <f t="shared" si="27"/>
        <v>0</v>
      </c>
      <c r="I146" s="165">
        <f t="shared" si="28"/>
        <v>0</v>
      </c>
      <c r="J146" s="197">
        <f t="shared" si="29"/>
        <v>0</v>
      </c>
      <c r="X146" s="195">
        <v>31</v>
      </c>
      <c r="Y146" s="165">
        <f t="shared" si="30"/>
        <v>0</v>
      </c>
      <c r="Z146" s="165">
        <f t="shared" si="31"/>
        <v>0</v>
      </c>
      <c r="AA146" s="165">
        <f t="shared" si="32"/>
        <v>0</v>
      </c>
      <c r="AB146" s="165">
        <f t="shared" si="33"/>
        <v>0</v>
      </c>
      <c r="AC146" s="165">
        <f t="shared" si="34"/>
        <v>0</v>
      </c>
      <c r="AD146" s="197">
        <f t="shared" si="35"/>
        <v>0</v>
      </c>
    </row>
    <row r="147" spans="4:30" ht="14.1" customHeight="1">
      <c r="D147" s="195">
        <v>32</v>
      </c>
      <c r="E147" s="165">
        <f t="shared" si="24"/>
        <v>0</v>
      </c>
      <c r="F147" s="165">
        <f t="shared" si="25"/>
        <v>0</v>
      </c>
      <c r="G147" s="165">
        <f t="shared" si="26"/>
        <v>0</v>
      </c>
      <c r="H147" s="165">
        <f t="shared" si="27"/>
        <v>0</v>
      </c>
      <c r="I147" s="165">
        <f t="shared" si="28"/>
        <v>0</v>
      </c>
      <c r="J147" s="197">
        <f t="shared" si="29"/>
        <v>0</v>
      </c>
      <c r="X147" s="195">
        <v>32</v>
      </c>
      <c r="Y147" s="165">
        <f t="shared" si="30"/>
        <v>0</v>
      </c>
      <c r="Z147" s="165">
        <f t="shared" si="31"/>
        <v>0</v>
      </c>
      <c r="AA147" s="165">
        <f t="shared" si="32"/>
        <v>0</v>
      </c>
      <c r="AB147" s="165">
        <f t="shared" si="33"/>
        <v>0</v>
      </c>
      <c r="AC147" s="165">
        <f t="shared" si="34"/>
        <v>0</v>
      </c>
      <c r="AD147" s="197">
        <f t="shared" si="35"/>
        <v>0</v>
      </c>
    </row>
    <row r="148" spans="4:30" ht="14.1" customHeight="1">
      <c r="D148" s="195">
        <v>33</v>
      </c>
      <c r="E148" s="165">
        <f t="shared" si="24"/>
        <v>0</v>
      </c>
      <c r="F148" s="165">
        <f t="shared" si="25"/>
        <v>0</v>
      </c>
      <c r="G148" s="165">
        <f t="shared" si="26"/>
        <v>0</v>
      </c>
      <c r="H148" s="165">
        <f t="shared" si="27"/>
        <v>0</v>
      </c>
      <c r="I148" s="165">
        <f t="shared" si="28"/>
        <v>0</v>
      </c>
      <c r="J148" s="197">
        <f t="shared" si="29"/>
        <v>0</v>
      </c>
      <c r="X148" s="195">
        <v>33</v>
      </c>
      <c r="Y148" s="165">
        <f t="shared" si="30"/>
        <v>0</v>
      </c>
      <c r="Z148" s="165">
        <f t="shared" si="31"/>
        <v>0</v>
      </c>
      <c r="AA148" s="165">
        <f t="shared" si="32"/>
        <v>0</v>
      </c>
      <c r="AB148" s="165">
        <f t="shared" si="33"/>
        <v>0</v>
      </c>
      <c r="AC148" s="165">
        <f t="shared" si="34"/>
        <v>0</v>
      </c>
      <c r="AD148" s="197">
        <f t="shared" si="35"/>
        <v>0</v>
      </c>
    </row>
    <row r="149" spans="4:30" ht="14.1" customHeight="1">
      <c r="D149" s="195">
        <v>34</v>
      </c>
      <c r="E149" s="165">
        <f t="shared" si="24"/>
        <v>0</v>
      </c>
      <c r="F149" s="165">
        <f t="shared" si="25"/>
        <v>0</v>
      </c>
      <c r="G149" s="165">
        <f t="shared" si="26"/>
        <v>0</v>
      </c>
      <c r="H149" s="165">
        <f t="shared" si="27"/>
        <v>0</v>
      </c>
      <c r="I149" s="165">
        <f t="shared" si="28"/>
        <v>0</v>
      </c>
      <c r="J149" s="197">
        <f t="shared" si="29"/>
        <v>0</v>
      </c>
      <c r="X149" s="195">
        <v>34</v>
      </c>
      <c r="Y149" s="165">
        <f t="shared" si="30"/>
        <v>0</v>
      </c>
      <c r="Z149" s="165">
        <f t="shared" si="31"/>
        <v>0</v>
      </c>
      <c r="AA149" s="165">
        <f t="shared" si="32"/>
        <v>0</v>
      </c>
      <c r="AB149" s="165">
        <f t="shared" si="33"/>
        <v>0</v>
      </c>
      <c r="AC149" s="165">
        <f t="shared" si="34"/>
        <v>0</v>
      </c>
      <c r="AD149" s="197">
        <f t="shared" si="35"/>
        <v>0</v>
      </c>
    </row>
    <row r="150" spans="4:30" ht="14.1" customHeight="1">
      <c r="D150" s="195">
        <v>35</v>
      </c>
      <c r="E150" s="165">
        <f t="shared" si="24"/>
        <v>0</v>
      </c>
      <c r="F150" s="165">
        <f t="shared" si="25"/>
        <v>0</v>
      </c>
      <c r="G150" s="165">
        <f t="shared" si="26"/>
        <v>0</v>
      </c>
      <c r="H150" s="165">
        <f t="shared" si="27"/>
        <v>0</v>
      </c>
      <c r="I150" s="165">
        <f t="shared" si="28"/>
        <v>0</v>
      </c>
      <c r="J150" s="197">
        <f t="shared" si="29"/>
        <v>0</v>
      </c>
      <c r="X150" s="195">
        <v>35</v>
      </c>
      <c r="Y150" s="165">
        <f t="shared" si="30"/>
        <v>0</v>
      </c>
      <c r="Z150" s="165">
        <f t="shared" si="31"/>
        <v>0</v>
      </c>
      <c r="AA150" s="165">
        <f t="shared" si="32"/>
        <v>0</v>
      </c>
      <c r="AB150" s="165">
        <f t="shared" si="33"/>
        <v>0</v>
      </c>
      <c r="AC150" s="165">
        <f t="shared" si="34"/>
        <v>0</v>
      </c>
      <c r="AD150" s="197">
        <f t="shared" si="35"/>
        <v>0</v>
      </c>
    </row>
    <row r="151" spans="4:30" ht="14.1" customHeight="1">
      <c r="D151" s="195">
        <v>36</v>
      </c>
      <c r="E151" s="165">
        <f t="shared" si="24"/>
        <v>0</v>
      </c>
      <c r="F151" s="165">
        <f t="shared" si="25"/>
        <v>0</v>
      </c>
      <c r="G151" s="165">
        <f t="shared" si="26"/>
        <v>0</v>
      </c>
      <c r="H151" s="165">
        <f t="shared" si="27"/>
        <v>0</v>
      </c>
      <c r="I151" s="165">
        <f t="shared" si="28"/>
        <v>0</v>
      </c>
      <c r="J151" s="197">
        <f t="shared" si="29"/>
        <v>0</v>
      </c>
      <c r="X151" s="195">
        <v>36</v>
      </c>
      <c r="Y151" s="165">
        <f t="shared" si="30"/>
        <v>0</v>
      </c>
      <c r="Z151" s="165">
        <f t="shared" si="31"/>
        <v>0</v>
      </c>
      <c r="AA151" s="165">
        <f t="shared" si="32"/>
        <v>0</v>
      </c>
      <c r="AB151" s="165">
        <f t="shared" si="33"/>
        <v>0</v>
      </c>
      <c r="AC151" s="165">
        <f t="shared" si="34"/>
        <v>0</v>
      </c>
      <c r="AD151" s="197">
        <f t="shared" si="35"/>
        <v>0</v>
      </c>
    </row>
    <row r="152" spans="4:30" ht="14.1" customHeight="1">
      <c r="D152" s="195">
        <v>37</v>
      </c>
      <c r="E152" s="165">
        <f t="shared" si="24"/>
        <v>0</v>
      </c>
      <c r="F152" s="165">
        <f t="shared" si="25"/>
        <v>0</v>
      </c>
      <c r="G152" s="165">
        <f t="shared" si="26"/>
        <v>0</v>
      </c>
      <c r="H152" s="165">
        <f t="shared" si="27"/>
        <v>0</v>
      </c>
      <c r="I152" s="165">
        <f t="shared" si="28"/>
        <v>0</v>
      </c>
      <c r="J152" s="197">
        <f t="shared" si="29"/>
        <v>0</v>
      </c>
      <c r="X152" s="195">
        <v>37</v>
      </c>
      <c r="Y152" s="165">
        <f t="shared" si="30"/>
        <v>0</v>
      </c>
      <c r="Z152" s="165">
        <f t="shared" si="31"/>
        <v>0</v>
      </c>
      <c r="AA152" s="165">
        <f t="shared" si="32"/>
        <v>0</v>
      </c>
      <c r="AB152" s="165">
        <f t="shared" si="33"/>
        <v>0</v>
      </c>
      <c r="AC152" s="165">
        <f t="shared" si="34"/>
        <v>0</v>
      </c>
      <c r="AD152" s="197">
        <f t="shared" si="35"/>
        <v>0</v>
      </c>
    </row>
    <row r="153" spans="4:30" ht="14.1" customHeight="1">
      <c r="D153" s="195">
        <v>38</v>
      </c>
      <c r="E153" s="165">
        <f t="shared" si="24"/>
        <v>0</v>
      </c>
      <c r="F153" s="165">
        <f t="shared" si="25"/>
        <v>0</v>
      </c>
      <c r="G153" s="165">
        <f t="shared" si="26"/>
        <v>0</v>
      </c>
      <c r="H153" s="165">
        <f t="shared" si="27"/>
        <v>0</v>
      </c>
      <c r="I153" s="165">
        <f t="shared" si="28"/>
        <v>0</v>
      </c>
      <c r="J153" s="197">
        <f t="shared" si="29"/>
        <v>0</v>
      </c>
      <c r="X153" s="195">
        <v>38</v>
      </c>
      <c r="Y153" s="165">
        <f t="shared" si="30"/>
        <v>0</v>
      </c>
      <c r="Z153" s="165">
        <f t="shared" si="31"/>
        <v>0</v>
      </c>
      <c r="AA153" s="165">
        <f t="shared" si="32"/>
        <v>0</v>
      </c>
      <c r="AB153" s="165">
        <f t="shared" si="33"/>
        <v>0</v>
      </c>
      <c r="AC153" s="165">
        <f t="shared" si="34"/>
        <v>0</v>
      </c>
      <c r="AD153" s="197">
        <f t="shared" si="35"/>
        <v>0</v>
      </c>
    </row>
    <row r="154" spans="4:30" ht="14.1" customHeight="1">
      <c r="D154" s="195">
        <v>39</v>
      </c>
      <c r="E154" s="165">
        <f t="shared" si="24"/>
        <v>0</v>
      </c>
      <c r="F154" s="165">
        <f t="shared" si="25"/>
        <v>0</v>
      </c>
      <c r="G154" s="165">
        <f t="shared" si="26"/>
        <v>0</v>
      </c>
      <c r="H154" s="165">
        <f t="shared" si="27"/>
        <v>0</v>
      </c>
      <c r="I154" s="165">
        <f t="shared" si="28"/>
        <v>0</v>
      </c>
      <c r="J154" s="197">
        <f t="shared" si="29"/>
        <v>0</v>
      </c>
      <c r="X154" s="195">
        <v>39</v>
      </c>
      <c r="Y154" s="165">
        <f t="shared" si="30"/>
        <v>0</v>
      </c>
      <c r="Z154" s="165">
        <f t="shared" si="31"/>
        <v>0</v>
      </c>
      <c r="AA154" s="165">
        <f t="shared" si="32"/>
        <v>0</v>
      </c>
      <c r="AB154" s="165">
        <f t="shared" si="33"/>
        <v>0</v>
      </c>
      <c r="AC154" s="165">
        <f t="shared" si="34"/>
        <v>0</v>
      </c>
      <c r="AD154" s="197">
        <f t="shared" si="35"/>
        <v>0</v>
      </c>
    </row>
    <row r="155" spans="4:30" ht="14.1" customHeight="1" thickBot="1">
      <c r="D155" s="196">
        <v>40</v>
      </c>
      <c r="E155" s="198">
        <f t="shared" si="24"/>
        <v>0</v>
      </c>
      <c r="F155" s="198">
        <f t="shared" si="25"/>
        <v>0</v>
      </c>
      <c r="G155" s="198">
        <f t="shared" si="26"/>
        <v>0</v>
      </c>
      <c r="H155" s="198">
        <f t="shared" si="27"/>
        <v>0</v>
      </c>
      <c r="I155" s="198">
        <f t="shared" si="28"/>
        <v>0</v>
      </c>
      <c r="J155" s="199">
        <f t="shared" si="29"/>
        <v>0</v>
      </c>
      <c r="X155" s="196">
        <v>40</v>
      </c>
      <c r="Y155" s="198">
        <f t="shared" si="30"/>
        <v>0</v>
      </c>
      <c r="Z155" s="198">
        <f t="shared" si="31"/>
        <v>0</v>
      </c>
      <c r="AA155" s="198">
        <f t="shared" si="32"/>
        <v>0</v>
      </c>
      <c r="AB155" s="198">
        <f t="shared" si="33"/>
        <v>0</v>
      </c>
      <c r="AC155" s="198">
        <f t="shared" si="34"/>
        <v>0</v>
      </c>
      <c r="AD155" s="199">
        <f t="shared" si="35"/>
        <v>0</v>
      </c>
    </row>
    <row r="157" spans="4:30" ht="14.1" customHeight="1" thickBot="1">
      <c r="D157" s="2" t="s">
        <v>89</v>
      </c>
      <c r="X157" s="2" t="s">
        <v>89</v>
      </c>
    </row>
    <row r="158" spans="4:30" ht="14.1" customHeight="1">
      <c r="D158" s="2199"/>
      <c r="E158" s="2200" t="s">
        <v>56</v>
      </c>
      <c r="F158" s="2200"/>
      <c r="G158" s="2200" t="s">
        <v>83</v>
      </c>
      <c r="H158" s="2200"/>
      <c r="I158" s="2200" t="s">
        <v>78</v>
      </c>
      <c r="J158" s="2239"/>
      <c r="X158" s="2199"/>
      <c r="Y158" s="2200" t="s">
        <v>56</v>
      </c>
      <c r="Z158" s="2200"/>
      <c r="AA158" s="2200" t="s">
        <v>83</v>
      </c>
      <c r="AB158" s="2200"/>
      <c r="AC158" s="2200" t="s">
        <v>78</v>
      </c>
      <c r="AD158" s="2239"/>
    </row>
    <row r="159" spans="4:30" ht="14.1" customHeight="1">
      <c r="D159" s="2238"/>
      <c r="E159" s="21" t="s">
        <v>354</v>
      </c>
      <c r="F159" s="21" t="s">
        <v>355</v>
      </c>
      <c r="G159" s="21" t="s">
        <v>354</v>
      </c>
      <c r="H159" s="21" t="s">
        <v>355</v>
      </c>
      <c r="I159" s="21" t="s">
        <v>354</v>
      </c>
      <c r="J159" s="194" t="s">
        <v>355</v>
      </c>
      <c r="X159" s="2238"/>
      <c r="Y159" s="21" t="s">
        <v>354</v>
      </c>
      <c r="Z159" s="21" t="s">
        <v>355</v>
      </c>
      <c r="AA159" s="21" t="s">
        <v>354</v>
      </c>
      <c r="AB159" s="21" t="s">
        <v>355</v>
      </c>
      <c r="AC159" s="21" t="s">
        <v>354</v>
      </c>
      <c r="AD159" s="194" t="s">
        <v>355</v>
      </c>
    </row>
    <row r="160" spans="4:30" ht="14.1" customHeight="1">
      <c r="D160" s="195">
        <v>1</v>
      </c>
      <c r="E160" s="165">
        <f t="shared" ref="E160:E199" si="36">IF($E$22&lt;&gt;"As",0,IF($E$17&lt;&gt;"歩 道",0,SUMIF($E$23,D160,$E$21)))</f>
        <v>0</v>
      </c>
      <c r="F160" s="165">
        <f t="shared" ref="F160:F199" si="37">IF($E$22&lt;&gt;"As",0,IF($E$17&lt;&gt;"車 道",0,SUMIF($E$23,D160,$E$21)))</f>
        <v>0</v>
      </c>
      <c r="G160" s="165">
        <f t="shared" ref="G160:G199" si="38">IF($E$22&lt;&gt;"Co",0,IF($E$17&lt;&gt;"歩 道",0,SUMIF($E$23,D160,$E$21)))</f>
        <v>0</v>
      </c>
      <c r="H160" s="165">
        <f t="shared" ref="H160:H199" si="39">IF($E$22&lt;&gt;"Co",0,IF($E$17&lt;&gt;"車 道",0,SUMIF($E$23,D160,$E$21)))</f>
        <v>0</v>
      </c>
      <c r="I160" s="165">
        <f t="shared" ref="I160:I199" si="40">IF($E$17&lt;&gt;"歩 道",0,SUMIF($E$26,D160,$E$21))</f>
        <v>0</v>
      </c>
      <c r="J160" s="197">
        <f t="shared" ref="J160:J199" si="41">IF($E$17&lt;&gt;"車 道",0,SUMIF($E$26,D160,$E$21))</f>
        <v>0</v>
      </c>
      <c r="X160" s="195">
        <v>1</v>
      </c>
      <c r="Y160" s="165">
        <f t="shared" ref="Y160:Y199" si="42">IF($Y$22&lt;&gt;"As",0,IF($Y$17&lt;&gt;"歩 道",0,SUMIF($Y$23,X160,$Y$21)))</f>
        <v>0</v>
      </c>
      <c r="Z160" s="165">
        <f t="shared" ref="Z160:Z199" si="43">IF($Y$22&lt;&gt;"As",0,IF($Y$17&lt;&gt;"車 道",0,SUMIF($Y$23,X160,$Y$21)))</f>
        <v>0</v>
      </c>
      <c r="AA160" s="165">
        <f t="shared" ref="AA160:AA199" si="44">IF($Y$22&lt;&gt;"Co",0,IF($Y$17&lt;&gt;"歩 道",0,SUMIF($Y$23,X160,$Y$21)))</f>
        <v>0</v>
      </c>
      <c r="AB160" s="165">
        <f t="shared" ref="AB160:AB199" si="45">IF($Y$22&lt;&gt;"Co",0,IF($Y$17&lt;&gt;"車 道",0,SUMIF($Y$23,X160,$Y$21)))</f>
        <v>0</v>
      </c>
      <c r="AC160" s="165">
        <f t="shared" ref="AC160:AC199" si="46">IF($Y$17&lt;&gt;"歩 道",0,SUMIF($Y$26,X160,$Y$21))</f>
        <v>0</v>
      </c>
      <c r="AD160" s="197">
        <f t="shared" ref="AD160:AD199" si="47">IF($Y$17&lt;&gt;"車 道",0,SUMIF($Y$26,X160,$Y$21))</f>
        <v>0</v>
      </c>
    </row>
    <row r="161" spans="4:30" ht="14.1" customHeight="1">
      <c r="D161" s="195">
        <v>2</v>
      </c>
      <c r="E161" s="165">
        <f t="shared" si="36"/>
        <v>0</v>
      </c>
      <c r="F161" s="165">
        <f t="shared" si="37"/>
        <v>0</v>
      </c>
      <c r="G161" s="165">
        <f t="shared" si="38"/>
        <v>0</v>
      </c>
      <c r="H161" s="165">
        <f t="shared" si="39"/>
        <v>0</v>
      </c>
      <c r="I161" s="165">
        <f t="shared" si="40"/>
        <v>0</v>
      </c>
      <c r="J161" s="197">
        <f t="shared" si="41"/>
        <v>0</v>
      </c>
      <c r="X161" s="195">
        <v>2</v>
      </c>
      <c r="Y161" s="165">
        <f t="shared" si="42"/>
        <v>0</v>
      </c>
      <c r="Z161" s="165">
        <f t="shared" si="43"/>
        <v>0</v>
      </c>
      <c r="AA161" s="165">
        <f t="shared" si="44"/>
        <v>0</v>
      </c>
      <c r="AB161" s="165">
        <f t="shared" si="45"/>
        <v>0</v>
      </c>
      <c r="AC161" s="165">
        <f t="shared" si="46"/>
        <v>0</v>
      </c>
      <c r="AD161" s="197">
        <f t="shared" si="47"/>
        <v>0</v>
      </c>
    </row>
    <row r="162" spans="4:30" ht="14.1" customHeight="1">
      <c r="D162" s="195">
        <v>3</v>
      </c>
      <c r="E162" s="165">
        <f t="shared" si="36"/>
        <v>0</v>
      </c>
      <c r="F162" s="165">
        <f t="shared" si="37"/>
        <v>0</v>
      </c>
      <c r="G162" s="165">
        <f t="shared" si="38"/>
        <v>0</v>
      </c>
      <c r="H162" s="165">
        <f t="shared" si="39"/>
        <v>0</v>
      </c>
      <c r="I162" s="165">
        <f t="shared" si="40"/>
        <v>0</v>
      </c>
      <c r="J162" s="197">
        <f t="shared" si="41"/>
        <v>0</v>
      </c>
      <c r="X162" s="195">
        <v>3</v>
      </c>
      <c r="Y162" s="165">
        <f t="shared" si="42"/>
        <v>0</v>
      </c>
      <c r="Z162" s="165">
        <f t="shared" si="43"/>
        <v>0</v>
      </c>
      <c r="AA162" s="165">
        <f t="shared" si="44"/>
        <v>0</v>
      </c>
      <c r="AB162" s="165">
        <f t="shared" si="45"/>
        <v>0</v>
      </c>
      <c r="AC162" s="165">
        <f t="shared" si="46"/>
        <v>0</v>
      </c>
      <c r="AD162" s="197">
        <f t="shared" si="47"/>
        <v>0</v>
      </c>
    </row>
    <row r="163" spans="4:30" ht="14.1" customHeight="1">
      <c r="D163" s="195">
        <v>4</v>
      </c>
      <c r="E163" s="165">
        <f t="shared" si="36"/>
        <v>0</v>
      </c>
      <c r="F163" s="165">
        <f t="shared" si="37"/>
        <v>0</v>
      </c>
      <c r="G163" s="165">
        <f t="shared" si="38"/>
        <v>0</v>
      </c>
      <c r="H163" s="165">
        <f t="shared" si="39"/>
        <v>0</v>
      </c>
      <c r="I163" s="165">
        <f t="shared" si="40"/>
        <v>0</v>
      </c>
      <c r="J163" s="197">
        <f t="shared" si="41"/>
        <v>0</v>
      </c>
      <c r="X163" s="195">
        <v>4</v>
      </c>
      <c r="Y163" s="165">
        <f t="shared" si="42"/>
        <v>0</v>
      </c>
      <c r="Z163" s="165">
        <f t="shared" si="43"/>
        <v>0</v>
      </c>
      <c r="AA163" s="165">
        <f t="shared" si="44"/>
        <v>0</v>
      </c>
      <c r="AB163" s="165">
        <f t="shared" si="45"/>
        <v>0</v>
      </c>
      <c r="AC163" s="165">
        <f t="shared" si="46"/>
        <v>0</v>
      </c>
      <c r="AD163" s="197">
        <f t="shared" si="47"/>
        <v>0</v>
      </c>
    </row>
    <row r="164" spans="4:30" ht="14.1" customHeight="1">
      <c r="D164" s="195">
        <v>5</v>
      </c>
      <c r="E164" s="165">
        <f t="shared" si="36"/>
        <v>0</v>
      </c>
      <c r="F164" s="165">
        <f t="shared" si="37"/>
        <v>0</v>
      </c>
      <c r="G164" s="165">
        <f t="shared" si="38"/>
        <v>0</v>
      </c>
      <c r="H164" s="165">
        <f t="shared" si="39"/>
        <v>0</v>
      </c>
      <c r="I164" s="165">
        <f t="shared" si="40"/>
        <v>0</v>
      </c>
      <c r="J164" s="197">
        <f t="shared" si="41"/>
        <v>0</v>
      </c>
      <c r="X164" s="195">
        <v>5</v>
      </c>
      <c r="Y164" s="165">
        <f t="shared" si="42"/>
        <v>0</v>
      </c>
      <c r="Z164" s="165">
        <f t="shared" si="43"/>
        <v>0</v>
      </c>
      <c r="AA164" s="165">
        <f t="shared" si="44"/>
        <v>0</v>
      </c>
      <c r="AB164" s="165">
        <f t="shared" si="45"/>
        <v>0</v>
      </c>
      <c r="AC164" s="165">
        <f t="shared" si="46"/>
        <v>0</v>
      </c>
      <c r="AD164" s="197">
        <f t="shared" si="47"/>
        <v>0</v>
      </c>
    </row>
    <row r="165" spans="4:30" ht="14.1" customHeight="1">
      <c r="D165" s="195">
        <v>6</v>
      </c>
      <c r="E165" s="165">
        <f t="shared" si="36"/>
        <v>0</v>
      </c>
      <c r="F165" s="165">
        <f t="shared" si="37"/>
        <v>0</v>
      </c>
      <c r="G165" s="165">
        <f t="shared" si="38"/>
        <v>0</v>
      </c>
      <c r="H165" s="165">
        <f t="shared" si="39"/>
        <v>0</v>
      </c>
      <c r="I165" s="165">
        <f t="shared" si="40"/>
        <v>0</v>
      </c>
      <c r="J165" s="197">
        <f t="shared" si="41"/>
        <v>0</v>
      </c>
      <c r="X165" s="195">
        <v>6</v>
      </c>
      <c r="Y165" s="165">
        <f t="shared" si="42"/>
        <v>0</v>
      </c>
      <c r="Z165" s="165">
        <f t="shared" si="43"/>
        <v>0</v>
      </c>
      <c r="AA165" s="165">
        <f t="shared" si="44"/>
        <v>0</v>
      </c>
      <c r="AB165" s="165">
        <f t="shared" si="45"/>
        <v>0</v>
      </c>
      <c r="AC165" s="165">
        <f t="shared" si="46"/>
        <v>0</v>
      </c>
      <c r="AD165" s="197">
        <f t="shared" si="47"/>
        <v>0</v>
      </c>
    </row>
    <row r="166" spans="4:30" ht="14.1" customHeight="1">
      <c r="D166" s="195">
        <v>7</v>
      </c>
      <c r="E166" s="165">
        <f t="shared" si="36"/>
        <v>0</v>
      </c>
      <c r="F166" s="165">
        <f t="shared" si="37"/>
        <v>0</v>
      </c>
      <c r="G166" s="165">
        <f t="shared" si="38"/>
        <v>0</v>
      </c>
      <c r="H166" s="165">
        <f t="shared" si="39"/>
        <v>0</v>
      </c>
      <c r="I166" s="165">
        <f t="shared" si="40"/>
        <v>0</v>
      </c>
      <c r="J166" s="197">
        <f t="shared" si="41"/>
        <v>0</v>
      </c>
      <c r="X166" s="195">
        <v>7</v>
      </c>
      <c r="Y166" s="165">
        <f t="shared" si="42"/>
        <v>0</v>
      </c>
      <c r="Z166" s="165">
        <f t="shared" si="43"/>
        <v>0</v>
      </c>
      <c r="AA166" s="165">
        <f t="shared" si="44"/>
        <v>0</v>
      </c>
      <c r="AB166" s="165">
        <f t="shared" si="45"/>
        <v>0</v>
      </c>
      <c r="AC166" s="165">
        <f t="shared" si="46"/>
        <v>0</v>
      </c>
      <c r="AD166" s="197">
        <f t="shared" si="47"/>
        <v>0</v>
      </c>
    </row>
    <row r="167" spans="4:30" ht="14.1" customHeight="1">
      <c r="D167" s="195">
        <v>8</v>
      </c>
      <c r="E167" s="165">
        <f t="shared" si="36"/>
        <v>0</v>
      </c>
      <c r="F167" s="165">
        <f t="shared" si="37"/>
        <v>0</v>
      </c>
      <c r="G167" s="165">
        <f t="shared" si="38"/>
        <v>0</v>
      </c>
      <c r="H167" s="165">
        <f t="shared" si="39"/>
        <v>0</v>
      </c>
      <c r="I167" s="165">
        <f t="shared" si="40"/>
        <v>0</v>
      </c>
      <c r="J167" s="197">
        <f t="shared" si="41"/>
        <v>0</v>
      </c>
      <c r="X167" s="195">
        <v>8</v>
      </c>
      <c r="Y167" s="165">
        <f t="shared" si="42"/>
        <v>0</v>
      </c>
      <c r="Z167" s="165">
        <f t="shared" si="43"/>
        <v>0</v>
      </c>
      <c r="AA167" s="165">
        <f t="shared" si="44"/>
        <v>0</v>
      </c>
      <c r="AB167" s="165">
        <f t="shared" si="45"/>
        <v>0</v>
      </c>
      <c r="AC167" s="165">
        <f t="shared" si="46"/>
        <v>0</v>
      </c>
      <c r="AD167" s="197">
        <f t="shared" si="47"/>
        <v>0</v>
      </c>
    </row>
    <row r="168" spans="4:30" ht="14.1" customHeight="1">
      <c r="D168" s="195">
        <v>9</v>
      </c>
      <c r="E168" s="165">
        <f t="shared" si="36"/>
        <v>0</v>
      </c>
      <c r="F168" s="165">
        <f t="shared" si="37"/>
        <v>0</v>
      </c>
      <c r="G168" s="165">
        <f t="shared" si="38"/>
        <v>0</v>
      </c>
      <c r="H168" s="165">
        <f t="shared" si="39"/>
        <v>0</v>
      </c>
      <c r="I168" s="165">
        <f t="shared" si="40"/>
        <v>0</v>
      </c>
      <c r="J168" s="197">
        <f t="shared" si="41"/>
        <v>0</v>
      </c>
      <c r="X168" s="195">
        <v>9</v>
      </c>
      <c r="Y168" s="165">
        <f t="shared" si="42"/>
        <v>0</v>
      </c>
      <c r="Z168" s="165">
        <f t="shared" si="43"/>
        <v>0</v>
      </c>
      <c r="AA168" s="165">
        <f t="shared" si="44"/>
        <v>0</v>
      </c>
      <c r="AB168" s="165">
        <f t="shared" si="45"/>
        <v>0</v>
      </c>
      <c r="AC168" s="165">
        <f t="shared" si="46"/>
        <v>0</v>
      </c>
      <c r="AD168" s="197">
        <f t="shared" si="47"/>
        <v>0</v>
      </c>
    </row>
    <row r="169" spans="4:30" ht="14.1" customHeight="1">
      <c r="D169" s="195">
        <v>10</v>
      </c>
      <c r="E169" s="165">
        <f t="shared" si="36"/>
        <v>0</v>
      </c>
      <c r="F169" s="165">
        <f t="shared" si="37"/>
        <v>0</v>
      </c>
      <c r="G169" s="165">
        <f t="shared" si="38"/>
        <v>0</v>
      </c>
      <c r="H169" s="165">
        <f t="shared" si="39"/>
        <v>0</v>
      </c>
      <c r="I169" s="165">
        <f t="shared" si="40"/>
        <v>0</v>
      </c>
      <c r="J169" s="197">
        <f t="shared" si="41"/>
        <v>0</v>
      </c>
      <c r="X169" s="195">
        <v>10</v>
      </c>
      <c r="Y169" s="165">
        <f t="shared" si="42"/>
        <v>0</v>
      </c>
      <c r="Z169" s="165">
        <f t="shared" si="43"/>
        <v>0</v>
      </c>
      <c r="AA169" s="165">
        <f t="shared" si="44"/>
        <v>0</v>
      </c>
      <c r="AB169" s="165">
        <f t="shared" si="45"/>
        <v>0</v>
      </c>
      <c r="AC169" s="165">
        <f t="shared" si="46"/>
        <v>0</v>
      </c>
      <c r="AD169" s="197">
        <f t="shared" si="47"/>
        <v>0</v>
      </c>
    </row>
    <row r="170" spans="4:30" ht="14.1" customHeight="1">
      <c r="D170" s="195">
        <v>11</v>
      </c>
      <c r="E170" s="165">
        <f t="shared" si="36"/>
        <v>0</v>
      </c>
      <c r="F170" s="165">
        <f t="shared" si="37"/>
        <v>0</v>
      </c>
      <c r="G170" s="165">
        <f t="shared" si="38"/>
        <v>0</v>
      </c>
      <c r="H170" s="165">
        <f t="shared" si="39"/>
        <v>0</v>
      </c>
      <c r="I170" s="165">
        <f t="shared" si="40"/>
        <v>0</v>
      </c>
      <c r="J170" s="197">
        <f t="shared" si="41"/>
        <v>0</v>
      </c>
      <c r="X170" s="195">
        <v>11</v>
      </c>
      <c r="Y170" s="165">
        <f t="shared" si="42"/>
        <v>0</v>
      </c>
      <c r="Z170" s="165">
        <f t="shared" si="43"/>
        <v>0</v>
      </c>
      <c r="AA170" s="165">
        <f t="shared" si="44"/>
        <v>0</v>
      </c>
      <c r="AB170" s="165">
        <f t="shared" si="45"/>
        <v>0</v>
      </c>
      <c r="AC170" s="165">
        <f t="shared" si="46"/>
        <v>0</v>
      </c>
      <c r="AD170" s="197">
        <f t="shared" si="47"/>
        <v>0</v>
      </c>
    </row>
    <row r="171" spans="4:30" ht="14.1" customHeight="1">
      <c r="D171" s="195">
        <v>12</v>
      </c>
      <c r="E171" s="165">
        <f t="shared" si="36"/>
        <v>0</v>
      </c>
      <c r="F171" s="165">
        <f t="shared" si="37"/>
        <v>0</v>
      </c>
      <c r="G171" s="165">
        <f t="shared" si="38"/>
        <v>0</v>
      </c>
      <c r="H171" s="165">
        <f t="shared" si="39"/>
        <v>0</v>
      </c>
      <c r="I171" s="165">
        <f t="shared" si="40"/>
        <v>0</v>
      </c>
      <c r="J171" s="197">
        <f t="shared" si="41"/>
        <v>0</v>
      </c>
      <c r="X171" s="195">
        <v>12</v>
      </c>
      <c r="Y171" s="165">
        <f t="shared" si="42"/>
        <v>0</v>
      </c>
      <c r="Z171" s="165">
        <f t="shared" si="43"/>
        <v>0</v>
      </c>
      <c r="AA171" s="165">
        <f t="shared" si="44"/>
        <v>0</v>
      </c>
      <c r="AB171" s="165">
        <f t="shared" si="45"/>
        <v>0</v>
      </c>
      <c r="AC171" s="165">
        <f t="shared" si="46"/>
        <v>0</v>
      </c>
      <c r="AD171" s="197">
        <f t="shared" si="47"/>
        <v>0</v>
      </c>
    </row>
    <row r="172" spans="4:30" ht="14.1" customHeight="1">
      <c r="D172" s="195">
        <v>13</v>
      </c>
      <c r="E172" s="165">
        <f t="shared" si="36"/>
        <v>0</v>
      </c>
      <c r="F172" s="165">
        <f t="shared" si="37"/>
        <v>0</v>
      </c>
      <c r="G172" s="165">
        <f t="shared" si="38"/>
        <v>0</v>
      </c>
      <c r="H172" s="165">
        <f t="shared" si="39"/>
        <v>0</v>
      </c>
      <c r="I172" s="165">
        <f t="shared" si="40"/>
        <v>0</v>
      </c>
      <c r="J172" s="197">
        <f t="shared" si="41"/>
        <v>0</v>
      </c>
      <c r="X172" s="195">
        <v>13</v>
      </c>
      <c r="Y172" s="165">
        <f t="shared" si="42"/>
        <v>0</v>
      </c>
      <c r="Z172" s="165">
        <f t="shared" si="43"/>
        <v>0</v>
      </c>
      <c r="AA172" s="165">
        <f t="shared" si="44"/>
        <v>0</v>
      </c>
      <c r="AB172" s="165">
        <f t="shared" si="45"/>
        <v>0</v>
      </c>
      <c r="AC172" s="165">
        <f t="shared" si="46"/>
        <v>0</v>
      </c>
      <c r="AD172" s="197">
        <f t="shared" si="47"/>
        <v>0</v>
      </c>
    </row>
    <row r="173" spans="4:30" ht="14.1" customHeight="1">
      <c r="D173" s="195">
        <v>14</v>
      </c>
      <c r="E173" s="165">
        <f t="shared" si="36"/>
        <v>0</v>
      </c>
      <c r="F173" s="165">
        <f t="shared" si="37"/>
        <v>0</v>
      </c>
      <c r="G173" s="165">
        <f t="shared" si="38"/>
        <v>0</v>
      </c>
      <c r="H173" s="165">
        <f t="shared" si="39"/>
        <v>0</v>
      </c>
      <c r="I173" s="165">
        <f t="shared" si="40"/>
        <v>0</v>
      </c>
      <c r="J173" s="197">
        <f t="shared" si="41"/>
        <v>0</v>
      </c>
      <c r="X173" s="195">
        <v>14</v>
      </c>
      <c r="Y173" s="165">
        <f t="shared" si="42"/>
        <v>0</v>
      </c>
      <c r="Z173" s="165">
        <f t="shared" si="43"/>
        <v>0</v>
      </c>
      <c r="AA173" s="165">
        <f t="shared" si="44"/>
        <v>0</v>
      </c>
      <c r="AB173" s="165">
        <f t="shared" si="45"/>
        <v>0</v>
      </c>
      <c r="AC173" s="165">
        <f t="shared" si="46"/>
        <v>0</v>
      </c>
      <c r="AD173" s="197">
        <f t="shared" si="47"/>
        <v>0</v>
      </c>
    </row>
    <row r="174" spans="4:30" ht="14.1" customHeight="1">
      <c r="D174" s="195">
        <v>15</v>
      </c>
      <c r="E174" s="165">
        <f t="shared" si="36"/>
        <v>0</v>
      </c>
      <c r="F174" s="165">
        <f t="shared" si="37"/>
        <v>0</v>
      </c>
      <c r="G174" s="165">
        <f t="shared" si="38"/>
        <v>0</v>
      </c>
      <c r="H174" s="165">
        <f t="shared" si="39"/>
        <v>0</v>
      </c>
      <c r="I174" s="165">
        <f t="shared" si="40"/>
        <v>0</v>
      </c>
      <c r="J174" s="197">
        <f t="shared" si="41"/>
        <v>0</v>
      </c>
      <c r="X174" s="195">
        <v>15</v>
      </c>
      <c r="Y174" s="165">
        <f t="shared" si="42"/>
        <v>0</v>
      </c>
      <c r="Z174" s="165">
        <f t="shared" si="43"/>
        <v>0</v>
      </c>
      <c r="AA174" s="165">
        <f t="shared" si="44"/>
        <v>0</v>
      </c>
      <c r="AB174" s="165">
        <f t="shared" si="45"/>
        <v>0</v>
      </c>
      <c r="AC174" s="165">
        <f t="shared" si="46"/>
        <v>0</v>
      </c>
      <c r="AD174" s="197">
        <f t="shared" si="47"/>
        <v>0</v>
      </c>
    </row>
    <row r="175" spans="4:30" ht="14.1" customHeight="1">
      <c r="D175" s="195">
        <v>16</v>
      </c>
      <c r="E175" s="165">
        <f t="shared" si="36"/>
        <v>0</v>
      </c>
      <c r="F175" s="165">
        <f t="shared" si="37"/>
        <v>0</v>
      </c>
      <c r="G175" s="165">
        <f t="shared" si="38"/>
        <v>0</v>
      </c>
      <c r="H175" s="165">
        <f t="shared" si="39"/>
        <v>0</v>
      </c>
      <c r="I175" s="165">
        <f t="shared" si="40"/>
        <v>0</v>
      </c>
      <c r="J175" s="197">
        <f t="shared" si="41"/>
        <v>0</v>
      </c>
      <c r="X175" s="195">
        <v>16</v>
      </c>
      <c r="Y175" s="165">
        <f t="shared" si="42"/>
        <v>0</v>
      </c>
      <c r="Z175" s="165">
        <f t="shared" si="43"/>
        <v>0</v>
      </c>
      <c r="AA175" s="165">
        <f t="shared" si="44"/>
        <v>0</v>
      </c>
      <c r="AB175" s="165">
        <f t="shared" si="45"/>
        <v>0</v>
      </c>
      <c r="AC175" s="165">
        <f t="shared" si="46"/>
        <v>0</v>
      </c>
      <c r="AD175" s="197">
        <f t="shared" si="47"/>
        <v>0</v>
      </c>
    </row>
    <row r="176" spans="4:30" ht="14.1" customHeight="1">
      <c r="D176" s="195">
        <v>17</v>
      </c>
      <c r="E176" s="165">
        <f t="shared" si="36"/>
        <v>0</v>
      </c>
      <c r="F176" s="165">
        <f t="shared" si="37"/>
        <v>0</v>
      </c>
      <c r="G176" s="165">
        <f t="shared" si="38"/>
        <v>0</v>
      </c>
      <c r="H176" s="165">
        <f t="shared" si="39"/>
        <v>0</v>
      </c>
      <c r="I176" s="165">
        <f t="shared" si="40"/>
        <v>0</v>
      </c>
      <c r="J176" s="197">
        <f t="shared" si="41"/>
        <v>0</v>
      </c>
      <c r="X176" s="195">
        <v>17</v>
      </c>
      <c r="Y176" s="165">
        <f t="shared" si="42"/>
        <v>0</v>
      </c>
      <c r="Z176" s="165">
        <f t="shared" si="43"/>
        <v>0</v>
      </c>
      <c r="AA176" s="165">
        <f t="shared" si="44"/>
        <v>0</v>
      </c>
      <c r="AB176" s="165">
        <f t="shared" si="45"/>
        <v>0</v>
      </c>
      <c r="AC176" s="165">
        <f t="shared" si="46"/>
        <v>0</v>
      </c>
      <c r="AD176" s="197">
        <f t="shared" si="47"/>
        <v>0</v>
      </c>
    </row>
    <row r="177" spans="4:30" ht="14.1" customHeight="1">
      <c r="D177" s="195">
        <v>18</v>
      </c>
      <c r="E177" s="165">
        <f t="shared" si="36"/>
        <v>0</v>
      </c>
      <c r="F177" s="165">
        <f t="shared" si="37"/>
        <v>0</v>
      </c>
      <c r="G177" s="165">
        <f t="shared" si="38"/>
        <v>0</v>
      </c>
      <c r="H177" s="165">
        <f t="shared" si="39"/>
        <v>0</v>
      </c>
      <c r="I177" s="165">
        <f t="shared" si="40"/>
        <v>0</v>
      </c>
      <c r="J177" s="197">
        <f t="shared" si="41"/>
        <v>0</v>
      </c>
      <c r="X177" s="195">
        <v>18</v>
      </c>
      <c r="Y177" s="165">
        <f t="shared" si="42"/>
        <v>0</v>
      </c>
      <c r="Z177" s="165">
        <f t="shared" si="43"/>
        <v>0</v>
      </c>
      <c r="AA177" s="165">
        <f t="shared" si="44"/>
        <v>0</v>
      </c>
      <c r="AB177" s="165">
        <f t="shared" si="45"/>
        <v>0</v>
      </c>
      <c r="AC177" s="165">
        <f t="shared" si="46"/>
        <v>0</v>
      </c>
      <c r="AD177" s="197">
        <f t="shared" si="47"/>
        <v>0</v>
      </c>
    </row>
    <row r="178" spans="4:30" ht="14.1" customHeight="1">
      <c r="D178" s="195">
        <v>19</v>
      </c>
      <c r="E178" s="165">
        <f t="shared" si="36"/>
        <v>0</v>
      </c>
      <c r="F178" s="165">
        <f t="shared" si="37"/>
        <v>0</v>
      </c>
      <c r="G178" s="165">
        <f t="shared" si="38"/>
        <v>0</v>
      </c>
      <c r="H178" s="165">
        <f t="shared" si="39"/>
        <v>0</v>
      </c>
      <c r="I178" s="165">
        <f t="shared" si="40"/>
        <v>0</v>
      </c>
      <c r="J178" s="197">
        <f t="shared" si="41"/>
        <v>0</v>
      </c>
      <c r="X178" s="195">
        <v>19</v>
      </c>
      <c r="Y178" s="165">
        <f t="shared" si="42"/>
        <v>0</v>
      </c>
      <c r="Z178" s="165">
        <f t="shared" si="43"/>
        <v>0</v>
      </c>
      <c r="AA178" s="165">
        <f t="shared" si="44"/>
        <v>0</v>
      </c>
      <c r="AB178" s="165">
        <f t="shared" si="45"/>
        <v>0</v>
      </c>
      <c r="AC178" s="165">
        <f t="shared" si="46"/>
        <v>0</v>
      </c>
      <c r="AD178" s="197">
        <f t="shared" si="47"/>
        <v>0</v>
      </c>
    </row>
    <row r="179" spans="4:30" ht="14.1" customHeight="1">
      <c r="D179" s="195">
        <v>20</v>
      </c>
      <c r="E179" s="165">
        <f t="shared" si="36"/>
        <v>0</v>
      </c>
      <c r="F179" s="165">
        <f t="shared" si="37"/>
        <v>0</v>
      </c>
      <c r="G179" s="165">
        <f t="shared" si="38"/>
        <v>0</v>
      </c>
      <c r="H179" s="165">
        <f t="shared" si="39"/>
        <v>0</v>
      </c>
      <c r="I179" s="165">
        <f t="shared" si="40"/>
        <v>0</v>
      </c>
      <c r="J179" s="197">
        <f t="shared" si="41"/>
        <v>0</v>
      </c>
      <c r="X179" s="195">
        <v>20</v>
      </c>
      <c r="Y179" s="165">
        <f t="shared" si="42"/>
        <v>0</v>
      </c>
      <c r="Z179" s="165">
        <f t="shared" si="43"/>
        <v>0</v>
      </c>
      <c r="AA179" s="165">
        <f t="shared" si="44"/>
        <v>0</v>
      </c>
      <c r="AB179" s="165">
        <f t="shared" si="45"/>
        <v>0</v>
      </c>
      <c r="AC179" s="165">
        <f t="shared" si="46"/>
        <v>0</v>
      </c>
      <c r="AD179" s="197">
        <f t="shared" si="47"/>
        <v>0</v>
      </c>
    </row>
    <row r="180" spans="4:30" ht="14.1" customHeight="1">
      <c r="D180" s="195">
        <v>21</v>
      </c>
      <c r="E180" s="165">
        <f t="shared" si="36"/>
        <v>0</v>
      </c>
      <c r="F180" s="165">
        <f t="shared" si="37"/>
        <v>0</v>
      </c>
      <c r="G180" s="165">
        <f t="shared" si="38"/>
        <v>0</v>
      </c>
      <c r="H180" s="165">
        <f t="shared" si="39"/>
        <v>0</v>
      </c>
      <c r="I180" s="165">
        <f t="shared" si="40"/>
        <v>0</v>
      </c>
      <c r="J180" s="197">
        <f t="shared" si="41"/>
        <v>0</v>
      </c>
      <c r="X180" s="195">
        <v>21</v>
      </c>
      <c r="Y180" s="165">
        <f t="shared" si="42"/>
        <v>0</v>
      </c>
      <c r="Z180" s="165">
        <f t="shared" si="43"/>
        <v>0</v>
      </c>
      <c r="AA180" s="165">
        <f t="shared" si="44"/>
        <v>0</v>
      </c>
      <c r="AB180" s="165">
        <f t="shared" si="45"/>
        <v>0</v>
      </c>
      <c r="AC180" s="165">
        <f t="shared" si="46"/>
        <v>0</v>
      </c>
      <c r="AD180" s="197">
        <f t="shared" si="47"/>
        <v>0</v>
      </c>
    </row>
    <row r="181" spans="4:30" ht="14.1" customHeight="1">
      <c r="D181" s="195">
        <v>22</v>
      </c>
      <c r="E181" s="165">
        <f t="shared" si="36"/>
        <v>0</v>
      </c>
      <c r="F181" s="165">
        <f t="shared" si="37"/>
        <v>0</v>
      </c>
      <c r="G181" s="165">
        <f t="shared" si="38"/>
        <v>0</v>
      </c>
      <c r="H181" s="165">
        <f t="shared" si="39"/>
        <v>0</v>
      </c>
      <c r="I181" s="165">
        <f t="shared" si="40"/>
        <v>0</v>
      </c>
      <c r="J181" s="197">
        <f t="shared" si="41"/>
        <v>0</v>
      </c>
      <c r="X181" s="195">
        <v>22</v>
      </c>
      <c r="Y181" s="165">
        <f t="shared" si="42"/>
        <v>0</v>
      </c>
      <c r="Z181" s="165">
        <f t="shared" si="43"/>
        <v>0</v>
      </c>
      <c r="AA181" s="165">
        <f t="shared" si="44"/>
        <v>0</v>
      </c>
      <c r="AB181" s="165">
        <f t="shared" si="45"/>
        <v>0</v>
      </c>
      <c r="AC181" s="165">
        <f t="shared" si="46"/>
        <v>0</v>
      </c>
      <c r="AD181" s="197">
        <f t="shared" si="47"/>
        <v>0</v>
      </c>
    </row>
    <row r="182" spans="4:30" ht="14.1" customHeight="1">
      <c r="D182" s="195">
        <v>23</v>
      </c>
      <c r="E182" s="165">
        <f t="shared" si="36"/>
        <v>0</v>
      </c>
      <c r="F182" s="165">
        <f t="shared" si="37"/>
        <v>0</v>
      </c>
      <c r="G182" s="165">
        <f t="shared" si="38"/>
        <v>0</v>
      </c>
      <c r="H182" s="165">
        <f t="shared" si="39"/>
        <v>0</v>
      </c>
      <c r="I182" s="165">
        <f t="shared" si="40"/>
        <v>0</v>
      </c>
      <c r="J182" s="197">
        <f t="shared" si="41"/>
        <v>0</v>
      </c>
      <c r="X182" s="195">
        <v>23</v>
      </c>
      <c r="Y182" s="165">
        <f t="shared" si="42"/>
        <v>0</v>
      </c>
      <c r="Z182" s="165">
        <f t="shared" si="43"/>
        <v>0</v>
      </c>
      <c r="AA182" s="165">
        <f t="shared" si="44"/>
        <v>0</v>
      </c>
      <c r="AB182" s="165">
        <f t="shared" si="45"/>
        <v>0</v>
      </c>
      <c r="AC182" s="165">
        <f t="shared" si="46"/>
        <v>0</v>
      </c>
      <c r="AD182" s="197">
        <f t="shared" si="47"/>
        <v>0</v>
      </c>
    </row>
    <row r="183" spans="4:30" ht="14.1" customHeight="1">
      <c r="D183" s="195">
        <v>24</v>
      </c>
      <c r="E183" s="165">
        <f t="shared" si="36"/>
        <v>0</v>
      </c>
      <c r="F183" s="165">
        <f t="shared" si="37"/>
        <v>0</v>
      </c>
      <c r="G183" s="165">
        <f t="shared" si="38"/>
        <v>0</v>
      </c>
      <c r="H183" s="165">
        <f t="shared" si="39"/>
        <v>0</v>
      </c>
      <c r="I183" s="165">
        <f t="shared" si="40"/>
        <v>0</v>
      </c>
      <c r="J183" s="197">
        <f t="shared" si="41"/>
        <v>0</v>
      </c>
      <c r="X183" s="195">
        <v>24</v>
      </c>
      <c r="Y183" s="165">
        <f t="shared" si="42"/>
        <v>0</v>
      </c>
      <c r="Z183" s="165">
        <f t="shared" si="43"/>
        <v>0</v>
      </c>
      <c r="AA183" s="165">
        <f t="shared" si="44"/>
        <v>0</v>
      </c>
      <c r="AB183" s="165">
        <f t="shared" si="45"/>
        <v>0</v>
      </c>
      <c r="AC183" s="165">
        <f t="shared" si="46"/>
        <v>0</v>
      </c>
      <c r="AD183" s="197">
        <f t="shared" si="47"/>
        <v>0</v>
      </c>
    </row>
    <row r="184" spans="4:30" ht="14.1" customHeight="1">
      <c r="D184" s="195">
        <v>25</v>
      </c>
      <c r="E184" s="165">
        <f t="shared" si="36"/>
        <v>0</v>
      </c>
      <c r="F184" s="165">
        <f t="shared" si="37"/>
        <v>0</v>
      </c>
      <c r="G184" s="165">
        <f t="shared" si="38"/>
        <v>0</v>
      </c>
      <c r="H184" s="165">
        <f t="shared" si="39"/>
        <v>0</v>
      </c>
      <c r="I184" s="165">
        <f t="shared" si="40"/>
        <v>0</v>
      </c>
      <c r="J184" s="197">
        <f t="shared" si="41"/>
        <v>0</v>
      </c>
      <c r="X184" s="195">
        <v>25</v>
      </c>
      <c r="Y184" s="165">
        <f t="shared" si="42"/>
        <v>0</v>
      </c>
      <c r="Z184" s="165">
        <f t="shared" si="43"/>
        <v>0</v>
      </c>
      <c r="AA184" s="165">
        <f t="shared" si="44"/>
        <v>0</v>
      </c>
      <c r="AB184" s="165">
        <f t="shared" si="45"/>
        <v>0</v>
      </c>
      <c r="AC184" s="165">
        <f t="shared" si="46"/>
        <v>0</v>
      </c>
      <c r="AD184" s="197">
        <f t="shared" si="47"/>
        <v>0</v>
      </c>
    </row>
    <row r="185" spans="4:30" ht="14.1" customHeight="1">
      <c r="D185" s="195">
        <v>26</v>
      </c>
      <c r="E185" s="165">
        <f t="shared" si="36"/>
        <v>0</v>
      </c>
      <c r="F185" s="165">
        <f t="shared" si="37"/>
        <v>0</v>
      </c>
      <c r="G185" s="165">
        <f t="shared" si="38"/>
        <v>0</v>
      </c>
      <c r="H185" s="165">
        <f t="shared" si="39"/>
        <v>0</v>
      </c>
      <c r="I185" s="165">
        <f t="shared" si="40"/>
        <v>0</v>
      </c>
      <c r="J185" s="197">
        <f t="shared" si="41"/>
        <v>0</v>
      </c>
      <c r="X185" s="195">
        <v>26</v>
      </c>
      <c r="Y185" s="165">
        <f t="shared" si="42"/>
        <v>0</v>
      </c>
      <c r="Z185" s="165">
        <f t="shared" si="43"/>
        <v>0</v>
      </c>
      <c r="AA185" s="165">
        <f t="shared" si="44"/>
        <v>0</v>
      </c>
      <c r="AB185" s="165">
        <f t="shared" si="45"/>
        <v>0</v>
      </c>
      <c r="AC185" s="165">
        <f t="shared" si="46"/>
        <v>0</v>
      </c>
      <c r="AD185" s="197">
        <f t="shared" si="47"/>
        <v>0</v>
      </c>
    </row>
    <row r="186" spans="4:30" ht="14.1" customHeight="1">
      <c r="D186" s="195">
        <v>27</v>
      </c>
      <c r="E186" s="165">
        <f t="shared" si="36"/>
        <v>0</v>
      </c>
      <c r="F186" s="165">
        <f t="shared" si="37"/>
        <v>0</v>
      </c>
      <c r="G186" s="165">
        <f t="shared" si="38"/>
        <v>0</v>
      </c>
      <c r="H186" s="165">
        <f t="shared" si="39"/>
        <v>0</v>
      </c>
      <c r="I186" s="165">
        <f t="shared" si="40"/>
        <v>0</v>
      </c>
      <c r="J186" s="197">
        <f t="shared" si="41"/>
        <v>0</v>
      </c>
      <c r="X186" s="195">
        <v>27</v>
      </c>
      <c r="Y186" s="165">
        <f t="shared" si="42"/>
        <v>0</v>
      </c>
      <c r="Z186" s="165">
        <f t="shared" si="43"/>
        <v>0</v>
      </c>
      <c r="AA186" s="165">
        <f t="shared" si="44"/>
        <v>0</v>
      </c>
      <c r="AB186" s="165">
        <f t="shared" si="45"/>
        <v>0</v>
      </c>
      <c r="AC186" s="165">
        <f t="shared" si="46"/>
        <v>0</v>
      </c>
      <c r="AD186" s="197">
        <f t="shared" si="47"/>
        <v>0</v>
      </c>
    </row>
    <row r="187" spans="4:30" ht="14.1" customHeight="1">
      <c r="D187" s="195">
        <v>28</v>
      </c>
      <c r="E187" s="165">
        <f t="shared" si="36"/>
        <v>0</v>
      </c>
      <c r="F187" s="165">
        <f t="shared" si="37"/>
        <v>0</v>
      </c>
      <c r="G187" s="165">
        <f t="shared" si="38"/>
        <v>0</v>
      </c>
      <c r="H187" s="165">
        <f t="shared" si="39"/>
        <v>0</v>
      </c>
      <c r="I187" s="165">
        <f t="shared" si="40"/>
        <v>0</v>
      </c>
      <c r="J187" s="197">
        <f t="shared" si="41"/>
        <v>0</v>
      </c>
      <c r="X187" s="195">
        <v>28</v>
      </c>
      <c r="Y187" s="165">
        <f t="shared" si="42"/>
        <v>0</v>
      </c>
      <c r="Z187" s="165">
        <f t="shared" si="43"/>
        <v>0</v>
      </c>
      <c r="AA187" s="165">
        <f t="shared" si="44"/>
        <v>0</v>
      </c>
      <c r="AB187" s="165">
        <f t="shared" si="45"/>
        <v>0</v>
      </c>
      <c r="AC187" s="165">
        <f t="shared" si="46"/>
        <v>0</v>
      </c>
      <c r="AD187" s="197">
        <f t="shared" si="47"/>
        <v>0</v>
      </c>
    </row>
    <row r="188" spans="4:30" ht="14.1" customHeight="1">
      <c r="D188" s="195">
        <v>29</v>
      </c>
      <c r="E188" s="165">
        <f t="shared" si="36"/>
        <v>0</v>
      </c>
      <c r="F188" s="165">
        <f t="shared" si="37"/>
        <v>0</v>
      </c>
      <c r="G188" s="165">
        <f t="shared" si="38"/>
        <v>0</v>
      </c>
      <c r="H188" s="165">
        <f t="shared" si="39"/>
        <v>0</v>
      </c>
      <c r="I188" s="165">
        <f t="shared" si="40"/>
        <v>0</v>
      </c>
      <c r="J188" s="197">
        <f t="shared" si="41"/>
        <v>0</v>
      </c>
      <c r="X188" s="195">
        <v>29</v>
      </c>
      <c r="Y188" s="165">
        <f t="shared" si="42"/>
        <v>0</v>
      </c>
      <c r="Z188" s="165">
        <f t="shared" si="43"/>
        <v>0</v>
      </c>
      <c r="AA188" s="165">
        <f t="shared" si="44"/>
        <v>0</v>
      </c>
      <c r="AB188" s="165">
        <f t="shared" si="45"/>
        <v>0</v>
      </c>
      <c r="AC188" s="165">
        <f t="shared" si="46"/>
        <v>0</v>
      </c>
      <c r="AD188" s="197">
        <f t="shared" si="47"/>
        <v>0</v>
      </c>
    </row>
    <row r="189" spans="4:30" ht="14.1" customHeight="1">
      <c r="D189" s="195">
        <v>30</v>
      </c>
      <c r="E189" s="165">
        <f t="shared" si="36"/>
        <v>0</v>
      </c>
      <c r="F189" s="165">
        <f t="shared" si="37"/>
        <v>0</v>
      </c>
      <c r="G189" s="165">
        <f t="shared" si="38"/>
        <v>0</v>
      </c>
      <c r="H189" s="165">
        <f t="shared" si="39"/>
        <v>0</v>
      </c>
      <c r="I189" s="165">
        <f t="shared" si="40"/>
        <v>0</v>
      </c>
      <c r="J189" s="197">
        <f t="shared" si="41"/>
        <v>0</v>
      </c>
      <c r="X189" s="195">
        <v>30</v>
      </c>
      <c r="Y189" s="165">
        <f t="shared" si="42"/>
        <v>0</v>
      </c>
      <c r="Z189" s="165">
        <f t="shared" si="43"/>
        <v>0</v>
      </c>
      <c r="AA189" s="165">
        <f t="shared" si="44"/>
        <v>0</v>
      </c>
      <c r="AB189" s="165">
        <f t="shared" si="45"/>
        <v>0</v>
      </c>
      <c r="AC189" s="165">
        <f t="shared" si="46"/>
        <v>0</v>
      </c>
      <c r="AD189" s="197">
        <f t="shared" si="47"/>
        <v>0</v>
      </c>
    </row>
    <row r="190" spans="4:30" ht="14.1" customHeight="1">
      <c r="D190" s="195">
        <v>31</v>
      </c>
      <c r="E190" s="165">
        <f t="shared" si="36"/>
        <v>0</v>
      </c>
      <c r="F190" s="165">
        <f t="shared" si="37"/>
        <v>0</v>
      </c>
      <c r="G190" s="165">
        <f t="shared" si="38"/>
        <v>0</v>
      </c>
      <c r="H190" s="165">
        <f t="shared" si="39"/>
        <v>0</v>
      </c>
      <c r="I190" s="165">
        <f t="shared" si="40"/>
        <v>0</v>
      </c>
      <c r="J190" s="197">
        <f t="shared" si="41"/>
        <v>0</v>
      </c>
      <c r="X190" s="195">
        <v>31</v>
      </c>
      <c r="Y190" s="165">
        <f t="shared" si="42"/>
        <v>0</v>
      </c>
      <c r="Z190" s="165">
        <f t="shared" si="43"/>
        <v>0</v>
      </c>
      <c r="AA190" s="165">
        <f t="shared" si="44"/>
        <v>0</v>
      </c>
      <c r="AB190" s="165">
        <f t="shared" si="45"/>
        <v>0</v>
      </c>
      <c r="AC190" s="165">
        <f t="shared" si="46"/>
        <v>0</v>
      </c>
      <c r="AD190" s="197">
        <f t="shared" si="47"/>
        <v>0</v>
      </c>
    </row>
    <row r="191" spans="4:30" ht="14.1" customHeight="1">
      <c r="D191" s="195">
        <v>32</v>
      </c>
      <c r="E191" s="165">
        <f t="shared" si="36"/>
        <v>0</v>
      </c>
      <c r="F191" s="165">
        <f t="shared" si="37"/>
        <v>0</v>
      </c>
      <c r="G191" s="165">
        <f t="shared" si="38"/>
        <v>0</v>
      </c>
      <c r="H191" s="165">
        <f t="shared" si="39"/>
        <v>0</v>
      </c>
      <c r="I191" s="165">
        <f t="shared" si="40"/>
        <v>0</v>
      </c>
      <c r="J191" s="197">
        <f t="shared" si="41"/>
        <v>0</v>
      </c>
      <c r="X191" s="195">
        <v>32</v>
      </c>
      <c r="Y191" s="165">
        <f t="shared" si="42"/>
        <v>0</v>
      </c>
      <c r="Z191" s="165">
        <f t="shared" si="43"/>
        <v>0</v>
      </c>
      <c r="AA191" s="165">
        <f t="shared" si="44"/>
        <v>0</v>
      </c>
      <c r="AB191" s="165">
        <f t="shared" si="45"/>
        <v>0</v>
      </c>
      <c r="AC191" s="165">
        <f t="shared" si="46"/>
        <v>0</v>
      </c>
      <c r="AD191" s="197">
        <f t="shared" si="47"/>
        <v>0</v>
      </c>
    </row>
    <row r="192" spans="4:30" ht="14.1" customHeight="1">
      <c r="D192" s="195">
        <v>33</v>
      </c>
      <c r="E192" s="165">
        <f t="shared" si="36"/>
        <v>0</v>
      </c>
      <c r="F192" s="165">
        <f t="shared" si="37"/>
        <v>0</v>
      </c>
      <c r="G192" s="165">
        <f t="shared" si="38"/>
        <v>0</v>
      </c>
      <c r="H192" s="165">
        <f t="shared" si="39"/>
        <v>0</v>
      </c>
      <c r="I192" s="165">
        <f t="shared" si="40"/>
        <v>0</v>
      </c>
      <c r="J192" s="197">
        <f t="shared" si="41"/>
        <v>0</v>
      </c>
      <c r="X192" s="195">
        <v>33</v>
      </c>
      <c r="Y192" s="165">
        <f t="shared" si="42"/>
        <v>0</v>
      </c>
      <c r="Z192" s="165">
        <f t="shared" si="43"/>
        <v>0</v>
      </c>
      <c r="AA192" s="165">
        <f t="shared" si="44"/>
        <v>0</v>
      </c>
      <c r="AB192" s="165">
        <f t="shared" si="45"/>
        <v>0</v>
      </c>
      <c r="AC192" s="165">
        <f t="shared" si="46"/>
        <v>0</v>
      </c>
      <c r="AD192" s="197">
        <f t="shared" si="47"/>
        <v>0</v>
      </c>
    </row>
    <row r="193" spans="4:30" ht="14.1" customHeight="1">
      <c r="D193" s="195">
        <v>34</v>
      </c>
      <c r="E193" s="165">
        <f t="shared" si="36"/>
        <v>0</v>
      </c>
      <c r="F193" s="165">
        <f t="shared" si="37"/>
        <v>0</v>
      </c>
      <c r="G193" s="165">
        <f t="shared" si="38"/>
        <v>0</v>
      </c>
      <c r="H193" s="165">
        <f t="shared" si="39"/>
        <v>0</v>
      </c>
      <c r="I193" s="165">
        <f t="shared" si="40"/>
        <v>0</v>
      </c>
      <c r="J193" s="197">
        <f t="shared" si="41"/>
        <v>0</v>
      </c>
      <c r="X193" s="195">
        <v>34</v>
      </c>
      <c r="Y193" s="165">
        <f t="shared" si="42"/>
        <v>0</v>
      </c>
      <c r="Z193" s="165">
        <f t="shared" si="43"/>
        <v>0</v>
      </c>
      <c r="AA193" s="165">
        <f t="shared" si="44"/>
        <v>0</v>
      </c>
      <c r="AB193" s="165">
        <f t="shared" si="45"/>
        <v>0</v>
      </c>
      <c r="AC193" s="165">
        <f t="shared" si="46"/>
        <v>0</v>
      </c>
      <c r="AD193" s="197">
        <f t="shared" si="47"/>
        <v>0</v>
      </c>
    </row>
    <row r="194" spans="4:30" ht="14.1" customHeight="1">
      <c r="D194" s="195">
        <v>35</v>
      </c>
      <c r="E194" s="165">
        <f t="shared" si="36"/>
        <v>0</v>
      </c>
      <c r="F194" s="165">
        <f t="shared" si="37"/>
        <v>0</v>
      </c>
      <c r="G194" s="165">
        <f t="shared" si="38"/>
        <v>0</v>
      </c>
      <c r="H194" s="165">
        <f t="shared" si="39"/>
        <v>0</v>
      </c>
      <c r="I194" s="165">
        <f t="shared" si="40"/>
        <v>0</v>
      </c>
      <c r="J194" s="197">
        <f t="shared" si="41"/>
        <v>0</v>
      </c>
      <c r="X194" s="195">
        <v>35</v>
      </c>
      <c r="Y194" s="165">
        <f t="shared" si="42"/>
        <v>0</v>
      </c>
      <c r="Z194" s="165">
        <f t="shared" si="43"/>
        <v>0</v>
      </c>
      <c r="AA194" s="165">
        <f t="shared" si="44"/>
        <v>0</v>
      </c>
      <c r="AB194" s="165">
        <f t="shared" si="45"/>
        <v>0</v>
      </c>
      <c r="AC194" s="165">
        <f t="shared" si="46"/>
        <v>0</v>
      </c>
      <c r="AD194" s="197">
        <f t="shared" si="47"/>
        <v>0</v>
      </c>
    </row>
    <row r="195" spans="4:30" ht="14.1" customHeight="1">
      <c r="D195" s="195">
        <v>36</v>
      </c>
      <c r="E195" s="165">
        <f t="shared" si="36"/>
        <v>0</v>
      </c>
      <c r="F195" s="165">
        <f t="shared" si="37"/>
        <v>0</v>
      </c>
      <c r="G195" s="165">
        <f t="shared" si="38"/>
        <v>0</v>
      </c>
      <c r="H195" s="165">
        <f t="shared" si="39"/>
        <v>0</v>
      </c>
      <c r="I195" s="165">
        <f t="shared" si="40"/>
        <v>0</v>
      </c>
      <c r="J195" s="197">
        <f t="shared" si="41"/>
        <v>0</v>
      </c>
      <c r="X195" s="195">
        <v>36</v>
      </c>
      <c r="Y195" s="165">
        <f t="shared" si="42"/>
        <v>0</v>
      </c>
      <c r="Z195" s="165">
        <f t="shared" si="43"/>
        <v>0</v>
      </c>
      <c r="AA195" s="165">
        <f t="shared" si="44"/>
        <v>0</v>
      </c>
      <c r="AB195" s="165">
        <f t="shared" si="45"/>
        <v>0</v>
      </c>
      <c r="AC195" s="165">
        <f t="shared" si="46"/>
        <v>0</v>
      </c>
      <c r="AD195" s="197">
        <f t="shared" si="47"/>
        <v>0</v>
      </c>
    </row>
    <row r="196" spans="4:30" ht="14.1" customHeight="1">
      <c r="D196" s="195">
        <v>37</v>
      </c>
      <c r="E196" s="165">
        <f t="shared" si="36"/>
        <v>0</v>
      </c>
      <c r="F196" s="165">
        <f t="shared" si="37"/>
        <v>0</v>
      </c>
      <c r="G196" s="165">
        <f t="shared" si="38"/>
        <v>0</v>
      </c>
      <c r="H196" s="165">
        <f t="shared" si="39"/>
        <v>0</v>
      </c>
      <c r="I196" s="165">
        <f t="shared" si="40"/>
        <v>0</v>
      </c>
      <c r="J196" s="197">
        <f t="shared" si="41"/>
        <v>0</v>
      </c>
      <c r="X196" s="195">
        <v>37</v>
      </c>
      <c r="Y196" s="165">
        <f t="shared" si="42"/>
        <v>0</v>
      </c>
      <c r="Z196" s="165">
        <f t="shared" si="43"/>
        <v>0</v>
      </c>
      <c r="AA196" s="165">
        <f t="shared" si="44"/>
        <v>0</v>
      </c>
      <c r="AB196" s="165">
        <f t="shared" si="45"/>
        <v>0</v>
      </c>
      <c r="AC196" s="165">
        <f t="shared" si="46"/>
        <v>0</v>
      </c>
      <c r="AD196" s="197">
        <f t="shared" si="47"/>
        <v>0</v>
      </c>
    </row>
    <row r="197" spans="4:30" ht="14.1" customHeight="1">
      <c r="D197" s="195">
        <v>38</v>
      </c>
      <c r="E197" s="165">
        <f t="shared" si="36"/>
        <v>0</v>
      </c>
      <c r="F197" s="165">
        <f t="shared" si="37"/>
        <v>0</v>
      </c>
      <c r="G197" s="165">
        <f t="shared" si="38"/>
        <v>0</v>
      </c>
      <c r="H197" s="165">
        <f t="shared" si="39"/>
        <v>0</v>
      </c>
      <c r="I197" s="165">
        <f t="shared" si="40"/>
        <v>0</v>
      </c>
      <c r="J197" s="197">
        <f t="shared" si="41"/>
        <v>0</v>
      </c>
      <c r="X197" s="195">
        <v>38</v>
      </c>
      <c r="Y197" s="165">
        <f t="shared" si="42"/>
        <v>0</v>
      </c>
      <c r="Z197" s="165">
        <f t="shared" si="43"/>
        <v>0</v>
      </c>
      <c r="AA197" s="165">
        <f t="shared" si="44"/>
        <v>0</v>
      </c>
      <c r="AB197" s="165">
        <f t="shared" si="45"/>
        <v>0</v>
      </c>
      <c r="AC197" s="165">
        <f t="shared" si="46"/>
        <v>0</v>
      </c>
      <c r="AD197" s="197">
        <f t="shared" si="47"/>
        <v>0</v>
      </c>
    </row>
    <row r="198" spans="4:30" ht="14.1" customHeight="1">
      <c r="D198" s="195">
        <v>39</v>
      </c>
      <c r="E198" s="165">
        <f t="shared" si="36"/>
        <v>0</v>
      </c>
      <c r="F198" s="165">
        <f t="shared" si="37"/>
        <v>0</v>
      </c>
      <c r="G198" s="165">
        <f t="shared" si="38"/>
        <v>0</v>
      </c>
      <c r="H198" s="165">
        <f t="shared" si="39"/>
        <v>0</v>
      </c>
      <c r="I198" s="165">
        <f t="shared" si="40"/>
        <v>0</v>
      </c>
      <c r="J198" s="197">
        <f t="shared" si="41"/>
        <v>0</v>
      </c>
      <c r="X198" s="195">
        <v>39</v>
      </c>
      <c r="Y198" s="165">
        <f t="shared" si="42"/>
        <v>0</v>
      </c>
      <c r="Z198" s="165">
        <f t="shared" si="43"/>
        <v>0</v>
      </c>
      <c r="AA198" s="165">
        <f t="shared" si="44"/>
        <v>0</v>
      </c>
      <c r="AB198" s="165">
        <f t="shared" si="45"/>
        <v>0</v>
      </c>
      <c r="AC198" s="165">
        <f t="shared" si="46"/>
        <v>0</v>
      </c>
      <c r="AD198" s="197">
        <f t="shared" si="47"/>
        <v>0</v>
      </c>
    </row>
    <row r="199" spans="4:30" ht="14.1" customHeight="1" thickBot="1">
      <c r="D199" s="196">
        <v>40</v>
      </c>
      <c r="E199" s="198">
        <f t="shared" si="36"/>
        <v>0</v>
      </c>
      <c r="F199" s="198">
        <f t="shared" si="37"/>
        <v>0</v>
      </c>
      <c r="G199" s="198">
        <f t="shared" si="38"/>
        <v>0</v>
      </c>
      <c r="H199" s="198">
        <f t="shared" si="39"/>
        <v>0</v>
      </c>
      <c r="I199" s="198">
        <f t="shared" si="40"/>
        <v>0</v>
      </c>
      <c r="J199" s="199">
        <f t="shared" si="41"/>
        <v>0</v>
      </c>
      <c r="X199" s="196">
        <v>40</v>
      </c>
      <c r="Y199" s="198">
        <f t="shared" si="42"/>
        <v>0</v>
      </c>
      <c r="Z199" s="198">
        <f t="shared" si="43"/>
        <v>0</v>
      </c>
      <c r="AA199" s="198">
        <f t="shared" si="44"/>
        <v>0</v>
      </c>
      <c r="AB199" s="198">
        <f t="shared" si="45"/>
        <v>0</v>
      </c>
      <c r="AC199" s="198">
        <f t="shared" si="46"/>
        <v>0</v>
      </c>
      <c r="AD199" s="199">
        <f t="shared" si="47"/>
        <v>0</v>
      </c>
    </row>
    <row r="201" spans="4:30" ht="14.1" customHeight="1" thickBot="1">
      <c r="D201" s="2" t="s">
        <v>90</v>
      </c>
      <c r="X201" s="2" t="s">
        <v>90</v>
      </c>
    </row>
    <row r="202" spans="4:30" ht="14.1" customHeight="1">
      <c r="D202" s="2199"/>
      <c r="E202" s="2200" t="s">
        <v>56</v>
      </c>
      <c r="F202" s="2200"/>
      <c r="G202" s="2200" t="s">
        <v>83</v>
      </c>
      <c r="H202" s="2200"/>
      <c r="I202" s="2200" t="s">
        <v>78</v>
      </c>
      <c r="J202" s="2239"/>
      <c r="X202" s="2199"/>
      <c r="Y202" s="2200" t="s">
        <v>56</v>
      </c>
      <c r="Z202" s="2200"/>
      <c r="AA202" s="2200" t="s">
        <v>83</v>
      </c>
      <c r="AB202" s="2200"/>
      <c r="AC202" s="2200" t="s">
        <v>78</v>
      </c>
      <c r="AD202" s="2239"/>
    </row>
    <row r="203" spans="4:30" ht="14.1" customHeight="1">
      <c r="D203" s="2238"/>
      <c r="E203" s="21" t="s">
        <v>354</v>
      </c>
      <c r="F203" s="21" t="s">
        <v>355</v>
      </c>
      <c r="G203" s="21" t="s">
        <v>354</v>
      </c>
      <c r="H203" s="21" t="s">
        <v>355</v>
      </c>
      <c r="I203" s="21" t="s">
        <v>354</v>
      </c>
      <c r="J203" s="194" t="s">
        <v>355</v>
      </c>
      <c r="X203" s="2238"/>
      <c r="Y203" s="21" t="s">
        <v>354</v>
      </c>
      <c r="Z203" s="21" t="s">
        <v>355</v>
      </c>
      <c r="AA203" s="21" t="s">
        <v>354</v>
      </c>
      <c r="AB203" s="21" t="s">
        <v>355</v>
      </c>
      <c r="AC203" s="21" t="s">
        <v>354</v>
      </c>
      <c r="AD203" s="194" t="s">
        <v>355</v>
      </c>
    </row>
    <row r="204" spans="4:30" ht="14.1" customHeight="1">
      <c r="D204" s="195">
        <v>1</v>
      </c>
      <c r="E204" s="165">
        <f t="shared" ref="E204:E243" si="48">IF($H$22&lt;&gt;"As",0,IF($H$17&lt;&gt;"歩 道",0,SUMIF($H$23,D204,$H$21)))</f>
        <v>0</v>
      </c>
      <c r="F204" s="165">
        <f t="shared" ref="F204:F243" si="49">IF($H$22&lt;&gt;"As",0,IF($H$17&lt;&gt;"車 道",0,SUMIF($H$23,D204,$H$21)))</f>
        <v>0</v>
      </c>
      <c r="G204" s="165">
        <f t="shared" ref="G204:G243" si="50">IF($H$22&lt;&gt;"Co",0,IF($H$17&lt;&gt;"歩 道",0,SUMIF($H$23,D204,$H$21)))</f>
        <v>0</v>
      </c>
      <c r="H204" s="165">
        <f t="shared" ref="H204:H243" si="51">IF($H$22&lt;&gt;"Co",0,IF($H$17&lt;&gt;"車 道",0,SUMIF($H$23,D204,$H$21)))</f>
        <v>0</v>
      </c>
      <c r="I204" s="165">
        <f t="shared" ref="I204:I243" si="52">IF($H$17&lt;&gt;"歩 道",0,SUMIF($H$26,D204,$H$21))</f>
        <v>0</v>
      </c>
      <c r="J204" s="197">
        <f t="shared" ref="J204:J243" si="53">IF($H$17&lt;&gt;"車 道",0,SUMIF($H$26,D204,$H$21))</f>
        <v>0</v>
      </c>
      <c r="X204" s="195">
        <v>1</v>
      </c>
      <c r="Y204" s="165">
        <f t="shared" ref="Y204:Y243" si="54">IF($AB$22&lt;&gt;"As",0,IF($AB$17&lt;&gt;"歩 道",0,SUMIF($AB$23,X204,$AB$21)))</f>
        <v>0</v>
      </c>
      <c r="Z204" s="165">
        <f t="shared" ref="Z204:Z243" si="55">IF($AB$22&lt;&gt;"As",0,IF($AB$17&lt;&gt;"車 道",0,SUMIF($AB$23,X204,$AB$21)))</f>
        <v>0</v>
      </c>
      <c r="AA204" s="165">
        <f t="shared" ref="AA204:AA243" si="56">IF($AB$22&lt;&gt;"Co",0,IF($AB$17&lt;&gt;"歩 道",0,SUMIF($AB$23,X204,$AB$21)))</f>
        <v>0</v>
      </c>
      <c r="AB204" s="165">
        <f t="shared" ref="AB204:AB243" si="57">IF($AB$22&lt;&gt;"Co",0,IF($AB$17&lt;&gt;"車 道",0,SUMIF($AB$23,X204,$AB$21)))</f>
        <v>0</v>
      </c>
      <c r="AC204" s="165">
        <f t="shared" ref="AC204:AC243" si="58">IF($AB$17&lt;&gt;"歩 道",0,SUMIF($AB$26,X204,$AB$21))</f>
        <v>0</v>
      </c>
      <c r="AD204" s="197">
        <f t="shared" ref="AD204:AD243" si="59">IF($AB$17&lt;&gt;"車 道",0,SUMIF($AB$26,X204,$AB$21))</f>
        <v>0</v>
      </c>
    </row>
    <row r="205" spans="4:30" ht="14.1" customHeight="1">
      <c r="D205" s="195">
        <v>2</v>
      </c>
      <c r="E205" s="165">
        <f t="shared" si="48"/>
        <v>0</v>
      </c>
      <c r="F205" s="165">
        <f t="shared" si="49"/>
        <v>0</v>
      </c>
      <c r="G205" s="165">
        <f t="shared" si="50"/>
        <v>0</v>
      </c>
      <c r="H205" s="165">
        <f t="shared" si="51"/>
        <v>0</v>
      </c>
      <c r="I205" s="165">
        <f t="shared" si="52"/>
        <v>0</v>
      </c>
      <c r="J205" s="197">
        <f t="shared" si="53"/>
        <v>0</v>
      </c>
      <c r="X205" s="195">
        <v>2</v>
      </c>
      <c r="Y205" s="165">
        <f t="shared" si="54"/>
        <v>0</v>
      </c>
      <c r="Z205" s="165">
        <f t="shared" si="55"/>
        <v>0</v>
      </c>
      <c r="AA205" s="165">
        <f t="shared" si="56"/>
        <v>0</v>
      </c>
      <c r="AB205" s="165">
        <f t="shared" si="57"/>
        <v>0</v>
      </c>
      <c r="AC205" s="165">
        <f t="shared" si="58"/>
        <v>0</v>
      </c>
      <c r="AD205" s="197">
        <f t="shared" si="59"/>
        <v>0</v>
      </c>
    </row>
    <row r="206" spans="4:30" ht="14.1" customHeight="1">
      <c r="D206" s="195">
        <v>3</v>
      </c>
      <c r="E206" s="165">
        <f t="shared" si="48"/>
        <v>0</v>
      </c>
      <c r="F206" s="165">
        <f t="shared" si="49"/>
        <v>0</v>
      </c>
      <c r="G206" s="165">
        <f t="shared" si="50"/>
        <v>0</v>
      </c>
      <c r="H206" s="165">
        <f t="shared" si="51"/>
        <v>0</v>
      </c>
      <c r="I206" s="165">
        <f t="shared" si="52"/>
        <v>0</v>
      </c>
      <c r="J206" s="197">
        <f t="shared" si="53"/>
        <v>0</v>
      </c>
      <c r="X206" s="195">
        <v>3</v>
      </c>
      <c r="Y206" s="165">
        <f t="shared" si="54"/>
        <v>0</v>
      </c>
      <c r="Z206" s="165">
        <f t="shared" si="55"/>
        <v>0</v>
      </c>
      <c r="AA206" s="165">
        <f t="shared" si="56"/>
        <v>0</v>
      </c>
      <c r="AB206" s="165">
        <f t="shared" si="57"/>
        <v>0</v>
      </c>
      <c r="AC206" s="165">
        <f t="shared" si="58"/>
        <v>0</v>
      </c>
      <c r="AD206" s="197">
        <f t="shared" si="59"/>
        <v>0</v>
      </c>
    </row>
    <row r="207" spans="4:30" ht="14.1" customHeight="1">
      <c r="D207" s="195">
        <v>4</v>
      </c>
      <c r="E207" s="165">
        <f t="shared" si="48"/>
        <v>0</v>
      </c>
      <c r="F207" s="165">
        <f t="shared" si="49"/>
        <v>0</v>
      </c>
      <c r="G207" s="165">
        <f t="shared" si="50"/>
        <v>0</v>
      </c>
      <c r="H207" s="165">
        <f t="shared" si="51"/>
        <v>0</v>
      </c>
      <c r="I207" s="165">
        <f t="shared" si="52"/>
        <v>0</v>
      </c>
      <c r="J207" s="197">
        <f t="shared" si="53"/>
        <v>0</v>
      </c>
      <c r="X207" s="195">
        <v>4</v>
      </c>
      <c r="Y207" s="165">
        <f t="shared" si="54"/>
        <v>0</v>
      </c>
      <c r="Z207" s="165">
        <f t="shared" si="55"/>
        <v>0</v>
      </c>
      <c r="AA207" s="165">
        <f t="shared" si="56"/>
        <v>0</v>
      </c>
      <c r="AB207" s="165">
        <f t="shared" si="57"/>
        <v>0</v>
      </c>
      <c r="AC207" s="165">
        <f t="shared" si="58"/>
        <v>0</v>
      </c>
      <c r="AD207" s="197">
        <f t="shared" si="59"/>
        <v>0</v>
      </c>
    </row>
    <row r="208" spans="4:30" ht="14.1" customHeight="1">
      <c r="D208" s="195">
        <v>5</v>
      </c>
      <c r="E208" s="165">
        <f t="shared" si="48"/>
        <v>0</v>
      </c>
      <c r="F208" s="165">
        <f t="shared" si="49"/>
        <v>0</v>
      </c>
      <c r="G208" s="165">
        <f t="shared" si="50"/>
        <v>0</v>
      </c>
      <c r="H208" s="165">
        <f t="shared" si="51"/>
        <v>0</v>
      </c>
      <c r="I208" s="165">
        <f t="shared" si="52"/>
        <v>0</v>
      </c>
      <c r="J208" s="197">
        <f t="shared" si="53"/>
        <v>0</v>
      </c>
      <c r="X208" s="195">
        <v>5</v>
      </c>
      <c r="Y208" s="165">
        <f t="shared" si="54"/>
        <v>0</v>
      </c>
      <c r="Z208" s="165">
        <f t="shared" si="55"/>
        <v>0</v>
      </c>
      <c r="AA208" s="165">
        <f t="shared" si="56"/>
        <v>0</v>
      </c>
      <c r="AB208" s="165">
        <f t="shared" si="57"/>
        <v>0</v>
      </c>
      <c r="AC208" s="165">
        <f t="shared" si="58"/>
        <v>0</v>
      </c>
      <c r="AD208" s="197">
        <f t="shared" si="59"/>
        <v>0</v>
      </c>
    </row>
    <row r="209" spans="4:30" ht="14.1" customHeight="1">
      <c r="D209" s="195">
        <v>6</v>
      </c>
      <c r="E209" s="165">
        <f t="shared" si="48"/>
        <v>0</v>
      </c>
      <c r="F209" s="165">
        <f t="shared" si="49"/>
        <v>0</v>
      </c>
      <c r="G209" s="165">
        <f t="shared" si="50"/>
        <v>0</v>
      </c>
      <c r="H209" s="165">
        <f t="shared" si="51"/>
        <v>0</v>
      </c>
      <c r="I209" s="165">
        <f t="shared" si="52"/>
        <v>0</v>
      </c>
      <c r="J209" s="197">
        <f t="shared" si="53"/>
        <v>0</v>
      </c>
      <c r="X209" s="195">
        <v>6</v>
      </c>
      <c r="Y209" s="165">
        <f t="shared" si="54"/>
        <v>0</v>
      </c>
      <c r="Z209" s="165">
        <f t="shared" si="55"/>
        <v>0</v>
      </c>
      <c r="AA209" s="165">
        <f t="shared" si="56"/>
        <v>0</v>
      </c>
      <c r="AB209" s="165">
        <f t="shared" si="57"/>
        <v>0</v>
      </c>
      <c r="AC209" s="165">
        <f t="shared" si="58"/>
        <v>0</v>
      </c>
      <c r="AD209" s="197">
        <f t="shared" si="59"/>
        <v>0</v>
      </c>
    </row>
    <row r="210" spans="4:30" ht="14.1" customHeight="1">
      <c r="D210" s="195">
        <v>7</v>
      </c>
      <c r="E210" s="165">
        <f t="shared" si="48"/>
        <v>0</v>
      </c>
      <c r="F210" s="165">
        <f t="shared" si="49"/>
        <v>0</v>
      </c>
      <c r="G210" s="165">
        <f t="shared" si="50"/>
        <v>0</v>
      </c>
      <c r="H210" s="165">
        <f t="shared" si="51"/>
        <v>0</v>
      </c>
      <c r="I210" s="165">
        <f t="shared" si="52"/>
        <v>0</v>
      </c>
      <c r="J210" s="197">
        <f t="shared" si="53"/>
        <v>0</v>
      </c>
      <c r="X210" s="195">
        <v>7</v>
      </c>
      <c r="Y210" s="165">
        <f t="shared" si="54"/>
        <v>0</v>
      </c>
      <c r="Z210" s="165">
        <f t="shared" si="55"/>
        <v>0</v>
      </c>
      <c r="AA210" s="165">
        <f t="shared" si="56"/>
        <v>0</v>
      </c>
      <c r="AB210" s="165">
        <f t="shared" si="57"/>
        <v>0</v>
      </c>
      <c r="AC210" s="165">
        <f t="shared" si="58"/>
        <v>0</v>
      </c>
      <c r="AD210" s="197">
        <f t="shared" si="59"/>
        <v>0</v>
      </c>
    </row>
    <row r="211" spans="4:30" ht="14.1" customHeight="1">
      <c r="D211" s="195">
        <v>8</v>
      </c>
      <c r="E211" s="165">
        <f t="shared" si="48"/>
        <v>0</v>
      </c>
      <c r="F211" s="165">
        <f t="shared" si="49"/>
        <v>0</v>
      </c>
      <c r="G211" s="165">
        <f t="shared" si="50"/>
        <v>0</v>
      </c>
      <c r="H211" s="165">
        <f t="shared" si="51"/>
        <v>0</v>
      </c>
      <c r="I211" s="165">
        <f t="shared" si="52"/>
        <v>0</v>
      </c>
      <c r="J211" s="197">
        <f t="shared" si="53"/>
        <v>0</v>
      </c>
      <c r="X211" s="195">
        <v>8</v>
      </c>
      <c r="Y211" s="165">
        <f t="shared" si="54"/>
        <v>0</v>
      </c>
      <c r="Z211" s="165">
        <f t="shared" si="55"/>
        <v>0</v>
      </c>
      <c r="AA211" s="165">
        <f t="shared" si="56"/>
        <v>0</v>
      </c>
      <c r="AB211" s="165">
        <f t="shared" si="57"/>
        <v>0</v>
      </c>
      <c r="AC211" s="165">
        <f t="shared" si="58"/>
        <v>0</v>
      </c>
      <c r="AD211" s="197">
        <f t="shared" si="59"/>
        <v>0</v>
      </c>
    </row>
    <row r="212" spans="4:30" ht="14.1" customHeight="1">
      <c r="D212" s="195">
        <v>9</v>
      </c>
      <c r="E212" s="165">
        <f t="shared" si="48"/>
        <v>0</v>
      </c>
      <c r="F212" s="165">
        <f t="shared" si="49"/>
        <v>0</v>
      </c>
      <c r="G212" s="165">
        <f t="shared" si="50"/>
        <v>0</v>
      </c>
      <c r="H212" s="165">
        <f t="shared" si="51"/>
        <v>0</v>
      </c>
      <c r="I212" s="165">
        <f t="shared" si="52"/>
        <v>0</v>
      </c>
      <c r="J212" s="197">
        <f t="shared" si="53"/>
        <v>0</v>
      </c>
      <c r="X212" s="195">
        <v>9</v>
      </c>
      <c r="Y212" s="165">
        <f t="shared" si="54"/>
        <v>0</v>
      </c>
      <c r="Z212" s="165">
        <f t="shared" si="55"/>
        <v>0</v>
      </c>
      <c r="AA212" s="165">
        <f t="shared" si="56"/>
        <v>0</v>
      </c>
      <c r="AB212" s="165">
        <f t="shared" si="57"/>
        <v>0</v>
      </c>
      <c r="AC212" s="165">
        <f t="shared" si="58"/>
        <v>0</v>
      </c>
      <c r="AD212" s="197">
        <f t="shared" si="59"/>
        <v>0</v>
      </c>
    </row>
    <row r="213" spans="4:30" ht="14.1" customHeight="1">
      <c r="D213" s="195">
        <v>10</v>
      </c>
      <c r="E213" s="165">
        <f t="shared" si="48"/>
        <v>0</v>
      </c>
      <c r="F213" s="165">
        <f t="shared" si="49"/>
        <v>0</v>
      </c>
      <c r="G213" s="165">
        <f t="shared" si="50"/>
        <v>0</v>
      </c>
      <c r="H213" s="165">
        <f t="shared" si="51"/>
        <v>0</v>
      </c>
      <c r="I213" s="165">
        <f t="shared" si="52"/>
        <v>0</v>
      </c>
      <c r="J213" s="197">
        <f t="shared" si="53"/>
        <v>0</v>
      </c>
      <c r="X213" s="195">
        <v>10</v>
      </c>
      <c r="Y213" s="165">
        <f t="shared" si="54"/>
        <v>0</v>
      </c>
      <c r="Z213" s="165">
        <f t="shared" si="55"/>
        <v>0</v>
      </c>
      <c r="AA213" s="165">
        <f t="shared" si="56"/>
        <v>0</v>
      </c>
      <c r="AB213" s="165">
        <f t="shared" si="57"/>
        <v>0</v>
      </c>
      <c r="AC213" s="165">
        <f t="shared" si="58"/>
        <v>0</v>
      </c>
      <c r="AD213" s="197">
        <f t="shared" si="59"/>
        <v>0</v>
      </c>
    </row>
    <row r="214" spans="4:30" ht="14.1" customHeight="1">
      <c r="D214" s="195">
        <v>11</v>
      </c>
      <c r="E214" s="165">
        <f t="shared" si="48"/>
        <v>0</v>
      </c>
      <c r="F214" s="165">
        <f t="shared" si="49"/>
        <v>0</v>
      </c>
      <c r="G214" s="165">
        <f t="shared" si="50"/>
        <v>0</v>
      </c>
      <c r="H214" s="165">
        <f t="shared" si="51"/>
        <v>0</v>
      </c>
      <c r="I214" s="165">
        <f t="shared" si="52"/>
        <v>0</v>
      </c>
      <c r="J214" s="197">
        <f t="shared" si="53"/>
        <v>0</v>
      </c>
      <c r="X214" s="195">
        <v>11</v>
      </c>
      <c r="Y214" s="165">
        <f t="shared" si="54"/>
        <v>0</v>
      </c>
      <c r="Z214" s="165">
        <f t="shared" si="55"/>
        <v>0</v>
      </c>
      <c r="AA214" s="165">
        <f t="shared" si="56"/>
        <v>0</v>
      </c>
      <c r="AB214" s="165">
        <f t="shared" si="57"/>
        <v>0</v>
      </c>
      <c r="AC214" s="165">
        <f t="shared" si="58"/>
        <v>0</v>
      </c>
      <c r="AD214" s="197">
        <f t="shared" si="59"/>
        <v>0</v>
      </c>
    </row>
    <row r="215" spans="4:30" ht="14.1" customHeight="1">
      <c r="D215" s="195">
        <v>12</v>
      </c>
      <c r="E215" s="165">
        <f t="shared" si="48"/>
        <v>0</v>
      </c>
      <c r="F215" s="165">
        <f t="shared" si="49"/>
        <v>0</v>
      </c>
      <c r="G215" s="165">
        <f t="shared" si="50"/>
        <v>0</v>
      </c>
      <c r="H215" s="165">
        <f t="shared" si="51"/>
        <v>0</v>
      </c>
      <c r="I215" s="165">
        <f t="shared" si="52"/>
        <v>0</v>
      </c>
      <c r="J215" s="197">
        <f t="shared" si="53"/>
        <v>0</v>
      </c>
      <c r="X215" s="195">
        <v>12</v>
      </c>
      <c r="Y215" s="165">
        <f t="shared" si="54"/>
        <v>0</v>
      </c>
      <c r="Z215" s="165">
        <f t="shared" si="55"/>
        <v>0</v>
      </c>
      <c r="AA215" s="165">
        <f t="shared" si="56"/>
        <v>0</v>
      </c>
      <c r="AB215" s="165">
        <f t="shared" si="57"/>
        <v>0</v>
      </c>
      <c r="AC215" s="165">
        <f t="shared" si="58"/>
        <v>0</v>
      </c>
      <c r="AD215" s="197">
        <f t="shared" si="59"/>
        <v>0</v>
      </c>
    </row>
    <row r="216" spans="4:30" ht="14.1" customHeight="1">
      <c r="D216" s="195">
        <v>13</v>
      </c>
      <c r="E216" s="165">
        <f t="shared" si="48"/>
        <v>0</v>
      </c>
      <c r="F216" s="165">
        <f t="shared" si="49"/>
        <v>0</v>
      </c>
      <c r="G216" s="165">
        <f t="shared" si="50"/>
        <v>0</v>
      </c>
      <c r="H216" s="165">
        <f t="shared" si="51"/>
        <v>0</v>
      </c>
      <c r="I216" s="165">
        <f t="shared" si="52"/>
        <v>0</v>
      </c>
      <c r="J216" s="197">
        <f t="shared" si="53"/>
        <v>0</v>
      </c>
      <c r="X216" s="195">
        <v>13</v>
      </c>
      <c r="Y216" s="165">
        <f t="shared" si="54"/>
        <v>0</v>
      </c>
      <c r="Z216" s="165">
        <f t="shared" si="55"/>
        <v>0</v>
      </c>
      <c r="AA216" s="165">
        <f t="shared" si="56"/>
        <v>0</v>
      </c>
      <c r="AB216" s="165">
        <f t="shared" si="57"/>
        <v>0</v>
      </c>
      <c r="AC216" s="165">
        <f t="shared" si="58"/>
        <v>0</v>
      </c>
      <c r="AD216" s="197">
        <f t="shared" si="59"/>
        <v>0</v>
      </c>
    </row>
    <row r="217" spans="4:30" ht="14.1" customHeight="1">
      <c r="D217" s="195">
        <v>14</v>
      </c>
      <c r="E217" s="165">
        <f t="shared" si="48"/>
        <v>0</v>
      </c>
      <c r="F217" s="165">
        <f t="shared" si="49"/>
        <v>0</v>
      </c>
      <c r="G217" s="165">
        <f t="shared" si="50"/>
        <v>0</v>
      </c>
      <c r="H217" s="165">
        <f t="shared" si="51"/>
        <v>0</v>
      </c>
      <c r="I217" s="165">
        <f t="shared" si="52"/>
        <v>0</v>
      </c>
      <c r="J217" s="197">
        <f t="shared" si="53"/>
        <v>0</v>
      </c>
      <c r="X217" s="195">
        <v>14</v>
      </c>
      <c r="Y217" s="165">
        <f t="shared" si="54"/>
        <v>0</v>
      </c>
      <c r="Z217" s="165">
        <f t="shared" si="55"/>
        <v>0</v>
      </c>
      <c r="AA217" s="165">
        <f t="shared" si="56"/>
        <v>0</v>
      </c>
      <c r="AB217" s="165">
        <f t="shared" si="57"/>
        <v>0</v>
      </c>
      <c r="AC217" s="165">
        <f t="shared" si="58"/>
        <v>0</v>
      </c>
      <c r="AD217" s="197">
        <f t="shared" si="59"/>
        <v>0</v>
      </c>
    </row>
    <row r="218" spans="4:30" ht="14.1" customHeight="1">
      <c r="D218" s="195">
        <v>15</v>
      </c>
      <c r="E218" s="165">
        <f t="shared" si="48"/>
        <v>0</v>
      </c>
      <c r="F218" s="165">
        <f t="shared" si="49"/>
        <v>0</v>
      </c>
      <c r="G218" s="165">
        <f t="shared" si="50"/>
        <v>0</v>
      </c>
      <c r="H218" s="165">
        <f t="shared" si="51"/>
        <v>0</v>
      </c>
      <c r="I218" s="165">
        <f t="shared" si="52"/>
        <v>0</v>
      </c>
      <c r="J218" s="197">
        <f t="shared" si="53"/>
        <v>0</v>
      </c>
      <c r="X218" s="195">
        <v>15</v>
      </c>
      <c r="Y218" s="165">
        <f t="shared" si="54"/>
        <v>0</v>
      </c>
      <c r="Z218" s="165">
        <f t="shared" si="55"/>
        <v>0</v>
      </c>
      <c r="AA218" s="165">
        <f t="shared" si="56"/>
        <v>0</v>
      </c>
      <c r="AB218" s="165">
        <f t="shared" si="57"/>
        <v>0</v>
      </c>
      <c r="AC218" s="165">
        <f t="shared" si="58"/>
        <v>0</v>
      </c>
      <c r="AD218" s="197">
        <f t="shared" si="59"/>
        <v>0</v>
      </c>
    </row>
    <row r="219" spans="4:30" ht="14.1" customHeight="1">
      <c r="D219" s="195">
        <v>16</v>
      </c>
      <c r="E219" s="165">
        <f t="shared" si="48"/>
        <v>0</v>
      </c>
      <c r="F219" s="165">
        <f t="shared" si="49"/>
        <v>0</v>
      </c>
      <c r="G219" s="165">
        <f t="shared" si="50"/>
        <v>0</v>
      </c>
      <c r="H219" s="165">
        <f t="shared" si="51"/>
        <v>0</v>
      </c>
      <c r="I219" s="165">
        <f t="shared" si="52"/>
        <v>0</v>
      </c>
      <c r="J219" s="197">
        <f t="shared" si="53"/>
        <v>0</v>
      </c>
      <c r="X219" s="195">
        <v>16</v>
      </c>
      <c r="Y219" s="165">
        <f t="shared" si="54"/>
        <v>0</v>
      </c>
      <c r="Z219" s="165">
        <f t="shared" si="55"/>
        <v>0</v>
      </c>
      <c r="AA219" s="165">
        <f t="shared" si="56"/>
        <v>0</v>
      </c>
      <c r="AB219" s="165">
        <f t="shared" si="57"/>
        <v>0</v>
      </c>
      <c r="AC219" s="165">
        <f t="shared" si="58"/>
        <v>0</v>
      </c>
      <c r="AD219" s="197">
        <f t="shared" si="59"/>
        <v>0</v>
      </c>
    </row>
    <row r="220" spans="4:30" ht="14.1" customHeight="1">
      <c r="D220" s="195">
        <v>17</v>
      </c>
      <c r="E220" s="165">
        <f t="shared" si="48"/>
        <v>0</v>
      </c>
      <c r="F220" s="165">
        <f t="shared" si="49"/>
        <v>0</v>
      </c>
      <c r="G220" s="165">
        <f t="shared" si="50"/>
        <v>0</v>
      </c>
      <c r="H220" s="165">
        <f t="shared" si="51"/>
        <v>0</v>
      </c>
      <c r="I220" s="165">
        <f t="shared" si="52"/>
        <v>0</v>
      </c>
      <c r="J220" s="197">
        <f t="shared" si="53"/>
        <v>0</v>
      </c>
      <c r="X220" s="195">
        <v>17</v>
      </c>
      <c r="Y220" s="165">
        <f t="shared" si="54"/>
        <v>0</v>
      </c>
      <c r="Z220" s="165">
        <f t="shared" si="55"/>
        <v>0</v>
      </c>
      <c r="AA220" s="165">
        <f t="shared" si="56"/>
        <v>0</v>
      </c>
      <c r="AB220" s="165">
        <f t="shared" si="57"/>
        <v>0</v>
      </c>
      <c r="AC220" s="165">
        <f t="shared" si="58"/>
        <v>0</v>
      </c>
      <c r="AD220" s="197">
        <f t="shared" si="59"/>
        <v>0</v>
      </c>
    </row>
    <row r="221" spans="4:30" ht="14.1" customHeight="1">
      <c r="D221" s="195">
        <v>18</v>
      </c>
      <c r="E221" s="165">
        <f t="shared" si="48"/>
        <v>0</v>
      </c>
      <c r="F221" s="165">
        <f t="shared" si="49"/>
        <v>0</v>
      </c>
      <c r="G221" s="165">
        <f t="shared" si="50"/>
        <v>0</v>
      </c>
      <c r="H221" s="165">
        <f t="shared" si="51"/>
        <v>0</v>
      </c>
      <c r="I221" s="165">
        <f t="shared" si="52"/>
        <v>0</v>
      </c>
      <c r="J221" s="197">
        <f t="shared" si="53"/>
        <v>0</v>
      </c>
      <c r="X221" s="195">
        <v>18</v>
      </c>
      <c r="Y221" s="165">
        <f t="shared" si="54"/>
        <v>0</v>
      </c>
      <c r="Z221" s="165">
        <f t="shared" si="55"/>
        <v>0</v>
      </c>
      <c r="AA221" s="165">
        <f t="shared" si="56"/>
        <v>0</v>
      </c>
      <c r="AB221" s="165">
        <f t="shared" si="57"/>
        <v>0</v>
      </c>
      <c r="AC221" s="165">
        <f t="shared" si="58"/>
        <v>0</v>
      </c>
      <c r="AD221" s="197">
        <f t="shared" si="59"/>
        <v>0</v>
      </c>
    </row>
    <row r="222" spans="4:30" ht="14.1" customHeight="1">
      <c r="D222" s="195">
        <v>19</v>
      </c>
      <c r="E222" s="165">
        <f t="shared" si="48"/>
        <v>0</v>
      </c>
      <c r="F222" s="165">
        <f t="shared" si="49"/>
        <v>0</v>
      </c>
      <c r="G222" s="165">
        <f t="shared" si="50"/>
        <v>0</v>
      </c>
      <c r="H222" s="165">
        <f t="shared" si="51"/>
        <v>0</v>
      </c>
      <c r="I222" s="165">
        <f t="shared" si="52"/>
        <v>0</v>
      </c>
      <c r="J222" s="197">
        <f t="shared" si="53"/>
        <v>0</v>
      </c>
      <c r="X222" s="195">
        <v>19</v>
      </c>
      <c r="Y222" s="165">
        <f t="shared" si="54"/>
        <v>0</v>
      </c>
      <c r="Z222" s="165">
        <f t="shared" si="55"/>
        <v>0</v>
      </c>
      <c r="AA222" s="165">
        <f t="shared" si="56"/>
        <v>0</v>
      </c>
      <c r="AB222" s="165">
        <f t="shared" si="57"/>
        <v>0</v>
      </c>
      <c r="AC222" s="165">
        <f t="shared" si="58"/>
        <v>0</v>
      </c>
      <c r="AD222" s="197">
        <f t="shared" si="59"/>
        <v>0</v>
      </c>
    </row>
    <row r="223" spans="4:30" ht="14.1" customHeight="1">
      <c r="D223" s="195">
        <v>20</v>
      </c>
      <c r="E223" s="165">
        <f t="shared" si="48"/>
        <v>0</v>
      </c>
      <c r="F223" s="165">
        <f t="shared" si="49"/>
        <v>0</v>
      </c>
      <c r="G223" s="165">
        <f t="shared" si="50"/>
        <v>0</v>
      </c>
      <c r="H223" s="165">
        <f t="shared" si="51"/>
        <v>0</v>
      </c>
      <c r="I223" s="165">
        <f t="shared" si="52"/>
        <v>0</v>
      </c>
      <c r="J223" s="197">
        <f t="shared" si="53"/>
        <v>0</v>
      </c>
      <c r="X223" s="195">
        <v>20</v>
      </c>
      <c r="Y223" s="165">
        <f t="shared" si="54"/>
        <v>0</v>
      </c>
      <c r="Z223" s="165">
        <f t="shared" si="55"/>
        <v>0</v>
      </c>
      <c r="AA223" s="165">
        <f t="shared" si="56"/>
        <v>0</v>
      </c>
      <c r="AB223" s="165">
        <f t="shared" si="57"/>
        <v>0</v>
      </c>
      <c r="AC223" s="165">
        <f t="shared" si="58"/>
        <v>0</v>
      </c>
      <c r="AD223" s="197">
        <f t="shared" si="59"/>
        <v>0</v>
      </c>
    </row>
    <row r="224" spans="4:30" ht="14.1" customHeight="1">
      <c r="D224" s="195">
        <v>21</v>
      </c>
      <c r="E224" s="165">
        <f t="shared" si="48"/>
        <v>0</v>
      </c>
      <c r="F224" s="165">
        <f t="shared" si="49"/>
        <v>0</v>
      </c>
      <c r="G224" s="165">
        <f t="shared" si="50"/>
        <v>0</v>
      </c>
      <c r="H224" s="165">
        <f t="shared" si="51"/>
        <v>0</v>
      </c>
      <c r="I224" s="165">
        <f t="shared" si="52"/>
        <v>0</v>
      </c>
      <c r="J224" s="197">
        <f t="shared" si="53"/>
        <v>0</v>
      </c>
      <c r="X224" s="195">
        <v>21</v>
      </c>
      <c r="Y224" s="165">
        <f t="shared" si="54"/>
        <v>0</v>
      </c>
      <c r="Z224" s="165">
        <f t="shared" si="55"/>
        <v>0</v>
      </c>
      <c r="AA224" s="165">
        <f t="shared" si="56"/>
        <v>0</v>
      </c>
      <c r="AB224" s="165">
        <f t="shared" si="57"/>
        <v>0</v>
      </c>
      <c r="AC224" s="165">
        <f t="shared" si="58"/>
        <v>0</v>
      </c>
      <c r="AD224" s="197">
        <f t="shared" si="59"/>
        <v>0</v>
      </c>
    </row>
    <row r="225" spans="4:30" ht="14.1" customHeight="1">
      <c r="D225" s="195">
        <v>22</v>
      </c>
      <c r="E225" s="165">
        <f t="shared" si="48"/>
        <v>0</v>
      </c>
      <c r="F225" s="165">
        <f t="shared" si="49"/>
        <v>0</v>
      </c>
      <c r="G225" s="165">
        <f t="shared" si="50"/>
        <v>0</v>
      </c>
      <c r="H225" s="165">
        <f t="shared" si="51"/>
        <v>0</v>
      </c>
      <c r="I225" s="165">
        <f t="shared" si="52"/>
        <v>0</v>
      </c>
      <c r="J225" s="197">
        <f t="shared" si="53"/>
        <v>0</v>
      </c>
      <c r="X225" s="195">
        <v>22</v>
      </c>
      <c r="Y225" s="165">
        <f t="shared" si="54"/>
        <v>0</v>
      </c>
      <c r="Z225" s="165">
        <f t="shared" si="55"/>
        <v>0</v>
      </c>
      <c r="AA225" s="165">
        <f t="shared" si="56"/>
        <v>0</v>
      </c>
      <c r="AB225" s="165">
        <f t="shared" si="57"/>
        <v>0</v>
      </c>
      <c r="AC225" s="165">
        <f t="shared" si="58"/>
        <v>0</v>
      </c>
      <c r="AD225" s="197">
        <f t="shared" si="59"/>
        <v>0</v>
      </c>
    </row>
    <row r="226" spans="4:30" ht="14.1" customHeight="1">
      <c r="D226" s="195">
        <v>23</v>
      </c>
      <c r="E226" s="165">
        <f t="shared" si="48"/>
        <v>0</v>
      </c>
      <c r="F226" s="165">
        <f t="shared" si="49"/>
        <v>0</v>
      </c>
      <c r="G226" s="165">
        <f t="shared" si="50"/>
        <v>0</v>
      </c>
      <c r="H226" s="165">
        <f t="shared" si="51"/>
        <v>0</v>
      </c>
      <c r="I226" s="165">
        <f t="shared" si="52"/>
        <v>0</v>
      </c>
      <c r="J226" s="197">
        <f t="shared" si="53"/>
        <v>0</v>
      </c>
      <c r="X226" s="195">
        <v>23</v>
      </c>
      <c r="Y226" s="165">
        <f t="shared" si="54"/>
        <v>0</v>
      </c>
      <c r="Z226" s="165">
        <f t="shared" si="55"/>
        <v>0</v>
      </c>
      <c r="AA226" s="165">
        <f t="shared" si="56"/>
        <v>0</v>
      </c>
      <c r="AB226" s="165">
        <f t="shared" si="57"/>
        <v>0</v>
      </c>
      <c r="AC226" s="165">
        <f t="shared" si="58"/>
        <v>0</v>
      </c>
      <c r="AD226" s="197">
        <f t="shared" si="59"/>
        <v>0</v>
      </c>
    </row>
    <row r="227" spans="4:30" ht="14.1" customHeight="1">
      <c r="D227" s="195">
        <v>24</v>
      </c>
      <c r="E227" s="165">
        <f t="shared" si="48"/>
        <v>0</v>
      </c>
      <c r="F227" s="165">
        <f t="shared" si="49"/>
        <v>0</v>
      </c>
      <c r="G227" s="165">
        <f t="shared" si="50"/>
        <v>0</v>
      </c>
      <c r="H227" s="165">
        <f t="shared" si="51"/>
        <v>0</v>
      </c>
      <c r="I227" s="165">
        <f t="shared" si="52"/>
        <v>0</v>
      </c>
      <c r="J227" s="197">
        <f t="shared" si="53"/>
        <v>0</v>
      </c>
      <c r="X227" s="195">
        <v>24</v>
      </c>
      <c r="Y227" s="165">
        <f t="shared" si="54"/>
        <v>0</v>
      </c>
      <c r="Z227" s="165">
        <f t="shared" si="55"/>
        <v>0</v>
      </c>
      <c r="AA227" s="165">
        <f t="shared" si="56"/>
        <v>0</v>
      </c>
      <c r="AB227" s="165">
        <f t="shared" si="57"/>
        <v>0</v>
      </c>
      <c r="AC227" s="165">
        <f t="shared" si="58"/>
        <v>0</v>
      </c>
      <c r="AD227" s="197">
        <f t="shared" si="59"/>
        <v>0</v>
      </c>
    </row>
    <row r="228" spans="4:30" ht="14.1" customHeight="1">
      <c r="D228" s="195">
        <v>25</v>
      </c>
      <c r="E228" s="165">
        <f t="shared" si="48"/>
        <v>0</v>
      </c>
      <c r="F228" s="165">
        <f t="shared" si="49"/>
        <v>0</v>
      </c>
      <c r="G228" s="165">
        <f t="shared" si="50"/>
        <v>0</v>
      </c>
      <c r="H228" s="165">
        <f t="shared" si="51"/>
        <v>0</v>
      </c>
      <c r="I228" s="165">
        <f t="shared" si="52"/>
        <v>0</v>
      </c>
      <c r="J228" s="197">
        <f t="shared" si="53"/>
        <v>0</v>
      </c>
      <c r="X228" s="195">
        <v>25</v>
      </c>
      <c r="Y228" s="165">
        <f t="shared" si="54"/>
        <v>0</v>
      </c>
      <c r="Z228" s="165">
        <f t="shared" si="55"/>
        <v>0</v>
      </c>
      <c r="AA228" s="165">
        <f t="shared" si="56"/>
        <v>0</v>
      </c>
      <c r="AB228" s="165">
        <f t="shared" si="57"/>
        <v>0</v>
      </c>
      <c r="AC228" s="165">
        <f t="shared" si="58"/>
        <v>0</v>
      </c>
      <c r="AD228" s="197">
        <f t="shared" si="59"/>
        <v>0</v>
      </c>
    </row>
    <row r="229" spans="4:30" ht="14.1" customHeight="1">
      <c r="D229" s="195">
        <v>26</v>
      </c>
      <c r="E229" s="165">
        <f t="shared" si="48"/>
        <v>0</v>
      </c>
      <c r="F229" s="165">
        <f t="shared" si="49"/>
        <v>0</v>
      </c>
      <c r="G229" s="165">
        <f t="shared" si="50"/>
        <v>0</v>
      </c>
      <c r="H229" s="165">
        <f t="shared" si="51"/>
        <v>0</v>
      </c>
      <c r="I229" s="165">
        <f t="shared" si="52"/>
        <v>0</v>
      </c>
      <c r="J229" s="197">
        <f t="shared" si="53"/>
        <v>0</v>
      </c>
      <c r="X229" s="195">
        <v>26</v>
      </c>
      <c r="Y229" s="165">
        <f t="shared" si="54"/>
        <v>0</v>
      </c>
      <c r="Z229" s="165">
        <f t="shared" si="55"/>
        <v>0</v>
      </c>
      <c r="AA229" s="165">
        <f t="shared" si="56"/>
        <v>0</v>
      </c>
      <c r="AB229" s="165">
        <f t="shared" si="57"/>
        <v>0</v>
      </c>
      <c r="AC229" s="165">
        <f t="shared" si="58"/>
        <v>0</v>
      </c>
      <c r="AD229" s="197">
        <f t="shared" si="59"/>
        <v>0</v>
      </c>
    </row>
    <row r="230" spans="4:30" ht="14.1" customHeight="1">
      <c r="D230" s="195">
        <v>27</v>
      </c>
      <c r="E230" s="165">
        <f t="shared" si="48"/>
        <v>0</v>
      </c>
      <c r="F230" s="165">
        <f t="shared" si="49"/>
        <v>0</v>
      </c>
      <c r="G230" s="165">
        <f t="shared" si="50"/>
        <v>0</v>
      </c>
      <c r="H230" s="165">
        <f t="shared" si="51"/>
        <v>0</v>
      </c>
      <c r="I230" s="165">
        <f t="shared" si="52"/>
        <v>0</v>
      </c>
      <c r="J230" s="197">
        <f t="shared" si="53"/>
        <v>0</v>
      </c>
      <c r="X230" s="195">
        <v>27</v>
      </c>
      <c r="Y230" s="165">
        <f t="shared" si="54"/>
        <v>0</v>
      </c>
      <c r="Z230" s="165">
        <f t="shared" si="55"/>
        <v>0</v>
      </c>
      <c r="AA230" s="165">
        <f t="shared" si="56"/>
        <v>0</v>
      </c>
      <c r="AB230" s="165">
        <f t="shared" si="57"/>
        <v>0</v>
      </c>
      <c r="AC230" s="165">
        <f t="shared" si="58"/>
        <v>0</v>
      </c>
      <c r="AD230" s="197">
        <f t="shared" si="59"/>
        <v>0</v>
      </c>
    </row>
    <row r="231" spans="4:30" ht="14.1" customHeight="1">
      <c r="D231" s="195">
        <v>28</v>
      </c>
      <c r="E231" s="165">
        <f t="shared" si="48"/>
        <v>0</v>
      </c>
      <c r="F231" s="165">
        <f t="shared" si="49"/>
        <v>0</v>
      </c>
      <c r="G231" s="165">
        <f t="shared" si="50"/>
        <v>0</v>
      </c>
      <c r="H231" s="165">
        <f t="shared" si="51"/>
        <v>0</v>
      </c>
      <c r="I231" s="165">
        <f t="shared" si="52"/>
        <v>0</v>
      </c>
      <c r="J231" s="197">
        <f t="shared" si="53"/>
        <v>0</v>
      </c>
      <c r="X231" s="195">
        <v>28</v>
      </c>
      <c r="Y231" s="165">
        <f t="shared" si="54"/>
        <v>0</v>
      </c>
      <c r="Z231" s="165">
        <f t="shared" si="55"/>
        <v>0</v>
      </c>
      <c r="AA231" s="165">
        <f t="shared" si="56"/>
        <v>0</v>
      </c>
      <c r="AB231" s="165">
        <f t="shared" si="57"/>
        <v>0</v>
      </c>
      <c r="AC231" s="165">
        <f t="shared" si="58"/>
        <v>0</v>
      </c>
      <c r="AD231" s="197">
        <f t="shared" si="59"/>
        <v>0</v>
      </c>
    </row>
    <row r="232" spans="4:30" ht="14.1" customHeight="1">
      <c r="D232" s="195">
        <v>29</v>
      </c>
      <c r="E232" s="165">
        <f t="shared" si="48"/>
        <v>0</v>
      </c>
      <c r="F232" s="165">
        <f t="shared" si="49"/>
        <v>0</v>
      </c>
      <c r="G232" s="165">
        <f t="shared" si="50"/>
        <v>0</v>
      </c>
      <c r="H232" s="165">
        <f t="shared" si="51"/>
        <v>0</v>
      </c>
      <c r="I232" s="165">
        <f t="shared" si="52"/>
        <v>0</v>
      </c>
      <c r="J232" s="197">
        <f t="shared" si="53"/>
        <v>0</v>
      </c>
      <c r="X232" s="195">
        <v>29</v>
      </c>
      <c r="Y232" s="165">
        <f t="shared" si="54"/>
        <v>0</v>
      </c>
      <c r="Z232" s="165">
        <f t="shared" si="55"/>
        <v>0</v>
      </c>
      <c r="AA232" s="165">
        <f t="shared" si="56"/>
        <v>0</v>
      </c>
      <c r="AB232" s="165">
        <f t="shared" si="57"/>
        <v>0</v>
      </c>
      <c r="AC232" s="165">
        <f t="shared" si="58"/>
        <v>0</v>
      </c>
      <c r="AD232" s="197">
        <f t="shared" si="59"/>
        <v>0</v>
      </c>
    </row>
    <row r="233" spans="4:30" ht="14.1" customHeight="1">
      <c r="D233" s="195">
        <v>30</v>
      </c>
      <c r="E233" s="165">
        <f t="shared" si="48"/>
        <v>0</v>
      </c>
      <c r="F233" s="165">
        <f t="shared" si="49"/>
        <v>0</v>
      </c>
      <c r="G233" s="165">
        <f t="shared" si="50"/>
        <v>0</v>
      </c>
      <c r="H233" s="165">
        <f t="shared" si="51"/>
        <v>0</v>
      </c>
      <c r="I233" s="165">
        <f t="shared" si="52"/>
        <v>0</v>
      </c>
      <c r="J233" s="197">
        <f t="shared" si="53"/>
        <v>0</v>
      </c>
      <c r="X233" s="195">
        <v>30</v>
      </c>
      <c r="Y233" s="165">
        <f t="shared" si="54"/>
        <v>0</v>
      </c>
      <c r="Z233" s="165">
        <f t="shared" si="55"/>
        <v>0</v>
      </c>
      <c r="AA233" s="165">
        <f t="shared" si="56"/>
        <v>0</v>
      </c>
      <c r="AB233" s="165">
        <f t="shared" si="57"/>
        <v>0</v>
      </c>
      <c r="AC233" s="165">
        <f t="shared" si="58"/>
        <v>0</v>
      </c>
      <c r="AD233" s="197">
        <f t="shared" si="59"/>
        <v>0</v>
      </c>
    </row>
    <row r="234" spans="4:30" ht="14.1" customHeight="1">
      <c r="D234" s="195">
        <v>31</v>
      </c>
      <c r="E234" s="165">
        <f t="shared" si="48"/>
        <v>0</v>
      </c>
      <c r="F234" s="165">
        <f t="shared" si="49"/>
        <v>0</v>
      </c>
      <c r="G234" s="165">
        <f t="shared" si="50"/>
        <v>0</v>
      </c>
      <c r="H234" s="165">
        <f t="shared" si="51"/>
        <v>0</v>
      </c>
      <c r="I234" s="165">
        <f t="shared" si="52"/>
        <v>0</v>
      </c>
      <c r="J234" s="197">
        <f t="shared" si="53"/>
        <v>0</v>
      </c>
      <c r="X234" s="195">
        <v>31</v>
      </c>
      <c r="Y234" s="165">
        <f t="shared" si="54"/>
        <v>0</v>
      </c>
      <c r="Z234" s="165">
        <f t="shared" si="55"/>
        <v>0</v>
      </c>
      <c r="AA234" s="165">
        <f t="shared" si="56"/>
        <v>0</v>
      </c>
      <c r="AB234" s="165">
        <f t="shared" si="57"/>
        <v>0</v>
      </c>
      <c r="AC234" s="165">
        <f t="shared" si="58"/>
        <v>0</v>
      </c>
      <c r="AD234" s="197">
        <f t="shared" si="59"/>
        <v>0</v>
      </c>
    </row>
    <row r="235" spans="4:30" ht="14.1" customHeight="1">
      <c r="D235" s="195">
        <v>32</v>
      </c>
      <c r="E235" s="165">
        <f t="shared" si="48"/>
        <v>0</v>
      </c>
      <c r="F235" s="165">
        <f t="shared" si="49"/>
        <v>0</v>
      </c>
      <c r="G235" s="165">
        <f t="shared" si="50"/>
        <v>0</v>
      </c>
      <c r="H235" s="165">
        <f t="shared" si="51"/>
        <v>0</v>
      </c>
      <c r="I235" s="165">
        <f t="shared" si="52"/>
        <v>0</v>
      </c>
      <c r="J235" s="197">
        <f t="shared" si="53"/>
        <v>0</v>
      </c>
      <c r="X235" s="195">
        <v>32</v>
      </c>
      <c r="Y235" s="165">
        <f t="shared" si="54"/>
        <v>0</v>
      </c>
      <c r="Z235" s="165">
        <f t="shared" si="55"/>
        <v>0</v>
      </c>
      <c r="AA235" s="165">
        <f t="shared" si="56"/>
        <v>0</v>
      </c>
      <c r="AB235" s="165">
        <f t="shared" si="57"/>
        <v>0</v>
      </c>
      <c r="AC235" s="165">
        <f t="shared" si="58"/>
        <v>0</v>
      </c>
      <c r="AD235" s="197">
        <f t="shared" si="59"/>
        <v>0</v>
      </c>
    </row>
    <row r="236" spans="4:30" ht="14.1" customHeight="1">
      <c r="D236" s="195">
        <v>33</v>
      </c>
      <c r="E236" s="165">
        <f t="shared" si="48"/>
        <v>0</v>
      </c>
      <c r="F236" s="165">
        <f t="shared" si="49"/>
        <v>0</v>
      </c>
      <c r="G236" s="165">
        <f t="shared" si="50"/>
        <v>0</v>
      </c>
      <c r="H236" s="165">
        <f t="shared" si="51"/>
        <v>0</v>
      </c>
      <c r="I236" s="165">
        <f t="shared" si="52"/>
        <v>0</v>
      </c>
      <c r="J236" s="197">
        <f t="shared" si="53"/>
        <v>0</v>
      </c>
      <c r="X236" s="195">
        <v>33</v>
      </c>
      <c r="Y236" s="165">
        <f t="shared" si="54"/>
        <v>0</v>
      </c>
      <c r="Z236" s="165">
        <f t="shared" si="55"/>
        <v>0</v>
      </c>
      <c r="AA236" s="165">
        <f t="shared" si="56"/>
        <v>0</v>
      </c>
      <c r="AB236" s="165">
        <f t="shared" si="57"/>
        <v>0</v>
      </c>
      <c r="AC236" s="165">
        <f t="shared" si="58"/>
        <v>0</v>
      </c>
      <c r="AD236" s="197">
        <f t="shared" si="59"/>
        <v>0</v>
      </c>
    </row>
    <row r="237" spans="4:30" ht="14.1" customHeight="1">
      <c r="D237" s="195">
        <v>34</v>
      </c>
      <c r="E237" s="165">
        <f t="shared" si="48"/>
        <v>0</v>
      </c>
      <c r="F237" s="165">
        <f t="shared" si="49"/>
        <v>0</v>
      </c>
      <c r="G237" s="165">
        <f t="shared" si="50"/>
        <v>0</v>
      </c>
      <c r="H237" s="165">
        <f t="shared" si="51"/>
        <v>0</v>
      </c>
      <c r="I237" s="165">
        <f t="shared" si="52"/>
        <v>0</v>
      </c>
      <c r="J237" s="197">
        <f t="shared" si="53"/>
        <v>0</v>
      </c>
      <c r="X237" s="195">
        <v>34</v>
      </c>
      <c r="Y237" s="165">
        <f t="shared" si="54"/>
        <v>0</v>
      </c>
      <c r="Z237" s="165">
        <f t="shared" si="55"/>
        <v>0</v>
      </c>
      <c r="AA237" s="165">
        <f t="shared" si="56"/>
        <v>0</v>
      </c>
      <c r="AB237" s="165">
        <f t="shared" si="57"/>
        <v>0</v>
      </c>
      <c r="AC237" s="165">
        <f t="shared" si="58"/>
        <v>0</v>
      </c>
      <c r="AD237" s="197">
        <f t="shared" si="59"/>
        <v>0</v>
      </c>
    </row>
    <row r="238" spans="4:30" ht="14.1" customHeight="1">
      <c r="D238" s="195">
        <v>35</v>
      </c>
      <c r="E238" s="165">
        <f t="shared" si="48"/>
        <v>0</v>
      </c>
      <c r="F238" s="165">
        <f t="shared" si="49"/>
        <v>0</v>
      </c>
      <c r="G238" s="165">
        <f t="shared" si="50"/>
        <v>0</v>
      </c>
      <c r="H238" s="165">
        <f t="shared" si="51"/>
        <v>0</v>
      </c>
      <c r="I238" s="165">
        <f t="shared" si="52"/>
        <v>0</v>
      </c>
      <c r="J238" s="197">
        <f t="shared" si="53"/>
        <v>0</v>
      </c>
      <c r="X238" s="195">
        <v>35</v>
      </c>
      <c r="Y238" s="165">
        <f t="shared" si="54"/>
        <v>0</v>
      </c>
      <c r="Z238" s="165">
        <f t="shared" si="55"/>
        <v>0</v>
      </c>
      <c r="AA238" s="165">
        <f t="shared" si="56"/>
        <v>0</v>
      </c>
      <c r="AB238" s="165">
        <f t="shared" si="57"/>
        <v>0</v>
      </c>
      <c r="AC238" s="165">
        <f t="shared" si="58"/>
        <v>0</v>
      </c>
      <c r="AD238" s="197">
        <f t="shared" si="59"/>
        <v>0</v>
      </c>
    </row>
    <row r="239" spans="4:30" ht="14.1" customHeight="1">
      <c r="D239" s="195">
        <v>36</v>
      </c>
      <c r="E239" s="165">
        <f t="shared" si="48"/>
        <v>0</v>
      </c>
      <c r="F239" s="165">
        <f t="shared" si="49"/>
        <v>0</v>
      </c>
      <c r="G239" s="165">
        <f t="shared" si="50"/>
        <v>0</v>
      </c>
      <c r="H239" s="165">
        <f t="shared" si="51"/>
        <v>0</v>
      </c>
      <c r="I239" s="165">
        <f t="shared" si="52"/>
        <v>0</v>
      </c>
      <c r="J239" s="197">
        <f t="shared" si="53"/>
        <v>0</v>
      </c>
      <c r="X239" s="195">
        <v>36</v>
      </c>
      <c r="Y239" s="165">
        <f t="shared" si="54"/>
        <v>0</v>
      </c>
      <c r="Z239" s="165">
        <f t="shared" si="55"/>
        <v>0</v>
      </c>
      <c r="AA239" s="165">
        <f t="shared" si="56"/>
        <v>0</v>
      </c>
      <c r="AB239" s="165">
        <f t="shared" si="57"/>
        <v>0</v>
      </c>
      <c r="AC239" s="165">
        <f t="shared" si="58"/>
        <v>0</v>
      </c>
      <c r="AD239" s="197">
        <f t="shared" si="59"/>
        <v>0</v>
      </c>
    </row>
    <row r="240" spans="4:30" ht="14.1" customHeight="1">
      <c r="D240" s="195">
        <v>37</v>
      </c>
      <c r="E240" s="165">
        <f t="shared" si="48"/>
        <v>0</v>
      </c>
      <c r="F240" s="165">
        <f t="shared" si="49"/>
        <v>0</v>
      </c>
      <c r="G240" s="165">
        <f t="shared" si="50"/>
        <v>0</v>
      </c>
      <c r="H240" s="165">
        <f t="shared" si="51"/>
        <v>0</v>
      </c>
      <c r="I240" s="165">
        <f t="shared" si="52"/>
        <v>0</v>
      </c>
      <c r="J240" s="197">
        <f t="shared" si="53"/>
        <v>0</v>
      </c>
      <c r="X240" s="195">
        <v>37</v>
      </c>
      <c r="Y240" s="165">
        <f t="shared" si="54"/>
        <v>0</v>
      </c>
      <c r="Z240" s="165">
        <f t="shared" si="55"/>
        <v>0</v>
      </c>
      <c r="AA240" s="165">
        <f t="shared" si="56"/>
        <v>0</v>
      </c>
      <c r="AB240" s="165">
        <f t="shared" si="57"/>
        <v>0</v>
      </c>
      <c r="AC240" s="165">
        <f t="shared" si="58"/>
        <v>0</v>
      </c>
      <c r="AD240" s="197">
        <f t="shared" si="59"/>
        <v>0</v>
      </c>
    </row>
    <row r="241" spans="4:30" ht="14.1" customHeight="1">
      <c r="D241" s="195">
        <v>38</v>
      </c>
      <c r="E241" s="165">
        <f t="shared" si="48"/>
        <v>0</v>
      </c>
      <c r="F241" s="165">
        <f t="shared" si="49"/>
        <v>0</v>
      </c>
      <c r="G241" s="165">
        <f t="shared" si="50"/>
        <v>0</v>
      </c>
      <c r="H241" s="165">
        <f t="shared" si="51"/>
        <v>0</v>
      </c>
      <c r="I241" s="165">
        <f t="shared" si="52"/>
        <v>0</v>
      </c>
      <c r="J241" s="197">
        <f t="shared" si="53"/>
        <v>0</v>
      </c>
      <c r="X241" s="195">
        <v>38</v>
      </c>
      <c r="Y241" s="165">
        <f t="shared" si="54"/>
        <v>0</v>
      </c>
      <c r="Z241" s="165">
        <f t="shared" si="55"/>
        <v>0</v>
      </c>
      <c r="AA241" s="165">
        <f t="shared" si="56"/>
        <v>0</v>
      </c>
      <c r="AB241" s="165">
        <f t="shared" si="57"/>
        <v>0</v>
      </c>
      <c r="AC241" s="165">
        <f t="shared" si="58"/>
        <v>0</v>
      </c>
      <c r="AD241" s="197">
        <f t="shared" si="59"/>
        <v>0</v>
      </c>
    </row>
    <row r="242" spans="4:30" ht="14.1" customHeight="1">
      <c r="D242" s="195">
        <v>39</v>
      </c>
      <c r="E242" s="165">
        <f t="shared" si="48"/>
        <v>0</v>
      </c>
      <c r="F242" s="165">
        <f t="shared" si="49"/>
        <v>0</v>
      </c>
      <c r="G242" s="165">
        <f t="shared" si="50"/>
        <v>0</v>
      </c>
      <c r="H242" s="165">
        <f t="shared" si="51"/>
        <v>0</v>
      </c>
      <c r="I242" s="165">
        <f t="shared" si="52"/>
        <v>0</v>
      </c>
      <c r="J242" s="197">
        <f t="shared" si="53"/>
        <v>0</v>
      </c>
      <c r="X242" s="195">
        <v>39</v>
      </c>
      <c r="Y242" s="165">
        <f t="shared" si="54"/>
        <v>0</v>
      </c>
      <c r="Z242" s="165">
        <f t="shared" si="55"/>
        <v>0</v>
      </c>
      <c r="AA242" s="165">
        <f t="shared" si="56"/>
        <v>0</v>
      </c>
      <c r="AB242" s="165">
        <f t="shared" si="57"/>
        <v>0</v>
      </c>
      <c r="AC242" s="165">
        <f t="shared" si="58"/>
        <v>0</v>
      </c>
      <c r="AD242" s="197">
        <f t="shared" si="59"/>
        <v>0</v>
      </c>
    </row>
    <row r="243" spans="4:30" ht="14.1" customHeight="1" thickBot="1">
      <c r="D243" s="196">
        <v>40</v>
      </c>
      <c r="E243" s="198">
        <f t="shared" si="48"/>
        <v>0</v>
      </c>
      <c r="F243" s="198">
        <f t="shared" si="49"/>
        <v>0</v>
      </c>
      <c r="G243" s="198">
        <f t="shared" si="50"/>
        <v>0</v>
      </c>
      <c r="H243" s="198">
        <f t="shared" si="51"/>
        <v>0</v>
      </c>
      <c r="I243" s="198">
        <f t="shared" si="52"/>
        <v>0</v>
      </c>
      <c r="J243" s="199">
        <f t="shared" si="53"/>
        <v>0</v>
      </c>
      <c r="X243" s="196">
        <v>40</v>
      </c>
      <c r="Y243" s="198">
        <f t="shared" si="54"/>
        <v>0</v>
      </c>
      <c r="Z243" s="198">
        <f t="shared" si="55"/>
        <v>0</v>
      </c>
      <c r="AA243" s="198">
        <f t="shared" si="56"/>
        <v>0</v>
      </c>
      <c r="AB243" s="198">
        <f t="shared" si="57"/>
        <v>0</v>
      </c>
      <c r="AC243" s="198">
        <f t="shared" si="58"/>
        <v>0</v>
      </c>
      <c r="AD243" s="199">
        <f t="shared" si="59"/>
        <v>0</v>
      </c>
    </row>
    <row r="245" spans="4:30" ht="14.1" customHeight="1" thickBot="1">
      <c r="D245" s="2" t="s">
        <v>91</v>
      </c>
      <c r="X245" s="2" t="s">
        <v>91</v>
      </c>
    </row>
    <row r="246" spans="4:30" ht="14.1" customHeight="1">
      <c r="D246" s="2199"/>
      <c r="E246" s="2200" t="s">
        <v>56</v>
      </c>
      <c r="F246" s="2200"/>
      <c r="G246" s="2200" t="s">
        <v>83</v>
      </c>
      <c r="H246" s="2200"/>
      <c r="I246" s="2200" t="s">
        <v>78</v>
      </c>
      <c r="J246" s="2239"/>
      <c r="X246" s="2199"/>
      <c r="Y246" s="2200" t="s">
        <v>56</v>
      </c>
      <c r="Z246" s="2200"/>
      <c r="AA246" s="2200" t="s">
        <v>83</v>
      </c>
      <c r="AB246" s="2200"/>
      <c r="AC246" s="2200" t="s">
        <v>78</v>
      </c>
      <c r="AD246" s="2239"/>
    </row>
    <row r="247" spans="4:30" ht="14.1" customHeight="1">
      <c r="D247" s="2238"/>
      <c r="E247" s="21" t="s">
        <v>354</v>
      </c>
      <c r="F247" s="21" t="s">
        <v>355</v>
      </c>
      <c r="G247" s="21" t="s">
        <v>354</v>
      </c>
      <c r="H247" s="21" t="s">
        <v>355</v>
      </c>
      <c r="I247" s="21" t="s">
        <v>354</v>
      </c>
      <c r="J247" s="194" t="s">
        <v>355</v>
      </c>
      <c r="X247" s="2238"/>
      <c r="Y247" s="21" t="s">
        <v>354</v>
      </c>
      <c r="Z247" s="21" t="s">
        <v>355</v>
      </c>
      <c r="AA247" s="21" t="s">
        <v>354</v>
      </c>
      <c r="AB247" s="21" t="s">
        <v>355</v>
      </c>
      <c r="AC247" s="21" t="s">
        <v>354</v>
      </c>
      <c r="AD247" s="194" t="s">
        <v>355</v>
      </c>
    </row>
    <row r="248" spans="4:30" ht="14.1" customHeight="1">
      <c r="D248" s="195">
        <v>1</v>
      </c>
      <c r="E248" s="165">
        <f t="shared" ref="E248:E287" si="60">IF($E$34&lt;&gt;"As",0,IF($E$29&lt;&gt;"歩 道",0,SUMIF($E$35,D248,$E$33)))</f>
        <v>0</v>
      </c>
      <c r="F248" s="165">
        <f t="shared" ref="F248:F287" si="61">IF($E$34&lt;&gt;"As",0,IF($E$29&lt;&gt;"車 道",0,SUMIF($E$35,D248,$E$33)))</f>
        <v>0</v>
      </c>
      <c r="G248" s="165">
        <f t="shared" ref="G248:G287" si="62">IF($E$34&lt;&gt;"Co",0,IF($E$29&lt;&gt;"歩 道",0,SUMIF($E$35,D248,$E$33)))</f>
        <v>0</v>
      </c>
      <c r="H248" s="165">
        <f t="shared" ref="H248:H287" si="63">IF($E$34&lt;&gt;"Co",0,IF($E$29&lt;&gt;"車 道",0,SUMIF($E$35,D248,$E$33)))</f>
        <v>0</v>
      </c>
      <c r="I248" s="165">
        <f t="shared" ref="I248:I287" si="64">IF($E$29&lt;&gt;"歩 道",0,SUMIF($E$38,D248,$E$33))</f>
        <v>0</v>
      </c>
      <c r="J248" s="197">
        <f t="shared" ref="J248:J287" si="65">IF($E$29&lt;&gt;"車 道",0,SUMIF($E$38,D248,$E$33))</f>
        <v>0</v>
      </c>
      <c r="X248" s="195">
        <v>1</v>
      </c>
      <c r="Y248" s="165">
        <f t="shared" ref="Y248:Y287" si="66">IF($Y$34&lt;&gt;"As",0,IF($Y$29&lt;&gt;"歩 道",0,SUMIF($Y$35,X248,$Y$33)))</f>
        <v>0</v>
      </c>
      <c r="Z248" s="165">
        <f t="shared" ref="Z248:Z287" si="67">IF($Y$34&lt;&gt;"As",0,IF($Y$29&lt;&gt;"車 道",0,SUMIF($Y$35,X248,$Y$33)))</f>
        <v>0</v>
      </c>
      <c r="AA248" s="165">
        <f t="shared" ref="AA248:AA287" si="68">IF($Y$34&lt;&gt;"Co",0,IF($Y$29&lt;&gt;"歩 道",0,SUMIF($Y$35,X248,$Y$33)))</f>
        <v>0</v>
      </c>
      <c r="AB248" s="165">
        <f t="shared" ref="AB248:AB287" si="69">IF($Y$34&lt;&gt;"Co",0,IF($Y$29&lt;&gt;"車 道",0,SUMIF($Y$35,X248,$Y$33)))</f>
        <v>0</v>
      </c>
      <c r="AC248" s="165">
        <f t="shared" ref="AC248:AC287" si="70">IF($Y$29&lt;&gt;"歩 道",0,SUMIF($Y$38,X248,$Y$33))</f>
        <v>0</v>
      </c>
      <c r="AD248" s="197">
        <f t="shared" ref="AD248:AD287" si="71">IF($Y$29&lt;&gt;"車 道",0,SUMIF($Y$38,X248,$Y$33))</f>
        <v>0</v>
      </c>
    </row>
    <row r="249" spans="4:30" ht="14.1" customHeight="1">
      <c r="D249" s="195">
        <v>2</v>
      </c>
      <c r="E249" s="165">
        <f t="shared" si="60"/>
        <v>0</v>
      </c>
      <c r="F249" s="165">
        <f t="shared" si="61"/>
        <v>0</v>
      </c>
      <c r="G249" s="165">
        <f t="shared" si="62"/>
        <v>0</v>
      </c>
      <c r="H249" s="165">
        <f t="shared" si="63"/>
        <v>0</v>
      </c>
      <c r="I249" s="165">
        <f t="shared" si="64"/>
        <v>0</v>
      </c>
      <c r="J249" s="197">
        <f t="shared" si="65"/>
        <v>0</v>
      </c>
      <c r="X249" s="195">
        <v>2</v>
      </c>
      <c r="Y249" s="165">
        <f t="shared" si="66"/>
        <v>0</v>
      </c>
      <c r="Z249" s="165">
        <f t="shared" si="67"/>
        <v>0</v>
      </c>
      <c r="AA249" s="165">
        <f t="shared" si="68"/>
        <v>0</v>
      </c>
      <c r="AB249" s="165">
        <f t="shared" si="69"/>
        <v>0</v>
      </c>
      <c r="AC249" s="165">
        <f t="shared" si="70"/>
        <v>0</v>
      </c>
      <c r="AD249" s="197">
        <f t="shared" si="71"/>
        <v>0</v>
      </c>
    </row>
    <row r="250" spans="4:30" ht="14.1" customHeight="1">
      <c r="D250" s="195">
        <v>3</v>
      </c>
      <c r="E250" s="165">
        <f t="shared" si="60"/>
        <v>0</v>
      </c>
      <c r="F250" s="165">
        <f t="shared" si="61"/>
        <v>0</v>
      </c>
      <c r="G250" s="165">
        <f t="shared" si="62"/>
        <v>0</v>
      </c>
      <c r="H250" s="165">
        <f t="shared" si="63"/>
        <v>0</v>
      </c>
      <c r="I250" s="165">
        <f t="shared" si="64"/>
        <v>0</v>
      </c>
      <c r="J250" s="197">
        <f t="shared" si="65"/>
        <v>0</v>
      </c>
      <c r="X250" s="195">
        <v>3</v>
      </c>
      <c r="Y250" s="165">
        <f t="shared" si="66"/>
        <v>0</v>
      </c>
      <c r="Z250" s="165">
        <f t="shared" si="67"/>
        <v>0</v>
      </c>
      <c r="AA250" s="165">
        <f t="shared" si="68"/>
        <v>0</v>
      </c>
      <c r="AB250" s="165">
        <f t="shared" si="69"/>
        <v>0</v>
      </c>
      <c r="AC250" s="165">
        <f t="shared" si="70"/>
        <v>0</v>
      </c>
      <c r="AD250" s="197">
        <f t="shared" si="71"/>
        <v>0</v>
      </c>
    </row>
    <row r="251" spans="4:30" ht="14.1" customHeight="1">
      <c r="D251" s="195">
        <v>4</v>
      </c>
      <c r="E251" s="165">
        <f t="shared" si="60"/>
        <v>0</v>
      </c>
      <c r="F251" s="165">
        <f t="shared" si="61"/>
        <v>0</v>
      </c>
      <c r="G251" s="165">
        <f t="shared" si="62"/>
        <v>0</v>
      </c>
      <c r="H251" s="165">
        <f t="shared" si="63"/>
        <v>0</v>
      </c>
      <c r="I251" s="165">
        <f t="shared" si="64"/>
        <v>0</v>
      </c>
      <c r="J251" s="197">
        <f t="shared" si="65"/>
        <v>0</v>
      </c>
      <c r="X251" s="195">
        <v>4</v>
      </c>
      <c r="Y251" s="165">
        <f t="shared" si="66"/>
        <v>0</v>
      </c>
      <c r="Z251" s="165">
        <f t="shared" si="67"/>
        <v>0</v>
      </c>
      <c r="AA251" s="165">
        <f t="shared" si="68"/>
        <v>0</v>
      </c>
      <c r="AB251" s="165">
        <f t="shared" si="69"/>
        <v>0</v>
      </c>
      <c r="AC251" s="165">
        <f t="shared" si="70"/>
        <v>0</v>
      </c>
      <c r="AD251" s="197">
        <f t="shared" si="71"/>
        <v>0</v>
      </c>
    </row>
    <row r="252" spans="4:30" ht="14.1" customHeight="1">
      <c r="D252" s="195">
        <v>5</v>
      </c>
      <c r="E252" s="165">
        <f t="shared" si="60"/>
        <v>0</v>
      </c>
      <c r="F252" s="165">
        <f t="shared" si="61"/>
        <v>0</v>
      </c>
      <c r="G252" s="165">
        <f t="shared" si="62"/>
        <v>0</v>
      </c>
      <c r="H252" s="165">
        <f t="shared" si="63"/>
        <v>0</v>
      </c>
      <c r="I252" s="165">
        <f t="shared" si="64"/>
        <v>0</v>
      </c>
      <c r="J252" s="197">
        <f t="shared" si="65"/>
        <v>0</v>
      </c>
      <c r="X252" s="195">
        <v>5</v>
      </c>
      <c r="Y252" s="165">
        <f t="shared" si="66"/>
        <v>0</v>
      </c>
      <c r="Z252" s="165">
        <f t="shared" si="67"/>
        <v>0</v>
      </c>
      <c r="AA252" s="165">
        <f t="shared" si="68"/>
        <v>0</v>
      </c>
      <c r="AB252" s="165">
        <f t="shared" si="69"/>
        <v>0</v>
      </c>
      <c r="AC252" s="165">
        <f t="shared" si="70"/>
        <v>0</v>
      </c>
      <c r="AD252" s="197">
        <f t="shared" si="71"/>
        <v>0</v>
      </c>
    </row>
    <row r="253" spans="4:30" ht="14.1" customHeight="1">
      <c r="D253" s="195">
        <v>6</v>
      </c>
      <c r="E253" s="165">
        <f t="shared" si="60"/>
        <v>0</v>
      </c>
      <c r="F253" s="165">
        <f t="shared" si="61"/>
        <v>0</v>
      </c>
      <c r="G253" s="165">
        <f t="shared" si="62"/>
        <v>0</v>
      </c>
      <c r="H253" s="165">
        <f t="shared" si="63"/>
        <v>0</v>
      </c>
      <c r="I253" s="165">
        <f t="shared" si="64"/>
        <v>0</v>
      </c>
      <c r="J253" s="197">
        <f t="shared" si="65"/>
        <v>0</v>
      </c>
      <c r="X253" s="195">
        <v>6</v>
      </c>
      <c r="Y253" s="165">
        <f t="shared" si="66"/>
        <v>0</v>
      </c>
      <c r="Z253" s="165">
        <f t="shared" si="67"/>
        <v>0</v>
      </c>
      <c r="AA253" s="165">
        <f t="shared" si="68"/>
        <v>0</v>
      </c>
      <c r="AB253" s="165">
        <f t="shared" si="69"/>
        <v>0</v>
      </c>
      <c r="AC253" s="165">
        <f t="shared" si="70"/>
        <v>0</v>
      </c>
      <c r="AD253" s="197">
        <f t="shared" si="71"/>
        <v>0</v>
      </c>
    </row>
    <row r="254" spans="4:30" ht="14.1" customHeight="1">
      <c r="D254" s="195">
        <v>7</v>
      </c>
      <c r="E254" s="165">
        <f t="shared" si="60"/>
        <v>0</v>
      </c>
      <c r="F254" s="165">
        <f t="shared" si="61"/>
        <v>0</v>
      </c>
      <c r="G254" s="165">
        <f t="shared" si="62"/>
        <v>0</v>
      </c>
      <c r="H254" s="165">
        <f t="shared" si="63"/>
        <v>0</v>
      </c>
      <c r="I254" s="165">
        <f t="shared" si="64"/>
        <v>0</v>
      </c>
      <c r="J254" s="197">
        <f t="shared" si="65"/>
        <v>0</v>
      </c>
      <c r="X254" s="195">
        <v>7</v>
      </c>
      <c r="Y254" s="165">
        <f t="shared" si="66"/>
        <v>0</v>
      </c>
      <c r="Z254" s="165">
        <f t="shared" si="67"/>
        <v>0</v>
      </c>
      <c r="AA254" s="165">
        <f t="shared" si="68"/>
        <v>0</v>
      </c>
      <c r="AB254" s="165">
        <f t="shared" si="69"/>
        <v>0</v>
      </c>
      <c r="AC254" s="165">
        <f t="shared" si="70"/>
        <v>0</v>
      </c>
      <c r="AD254" s="197">
        <f t="shared" si="71"/>
        <v>0</v>
      </c>
    </row>
    <row r="255" spans="4:30" ht="14.1" customHeight="1">
      <c r="D255" s="195">
        <v>8</v>
      </c>
      <c r="E255" s="165">
        <f t="shared" si="60"/>
        <v>0</v>
      </c>
      <c r="F255" s="165">
        <f t="shared" si="61"/>
        <v>0</v>
      </c>
      <c r="G255" s="165">
        <f t="shared" si="62"/>
        <v>0</v>
      </c>
      <c r="H255" s="165">
        <f t="shared" si="63"/>
        <v>0</v>
      </c>
      <c r="I255" s="165">
        <f t="shared" si="64"/>
        <v>0</v>
      </c>
      <c r="J255" s="197">
        <f t="shared" si="65"/>
        <v>0</v>
      </c>
      <c r="X255" s="195">
        <v>8</v>
      </c>
      <c r="Y255" s="165">
        <f t="shared" si="66"/>
        <v>0</v>
      </c>
      <c r="Z255" s="165">
        <f t="shared" si="67"/>
        <v>0</v>
      </c>
      <c r="AA255" s="165">
        <f t="shared" si="68"/>
        <v>0</v>
      </c>
      <c r="AB255" s="165">
        <f t="shared" si="69"/>
        <v>0</v>
      </c>
      <c r="AC255" s="165">
        <f t="shared" si="70"/>
        <v>0</v>
      </c>
      <c r="AD255" s="197">
        <f t="shared" si="71"/>
        <v>0</v>
      </c>
    </row>
    <row r="256" spans="4:30" ht="14.1" customHeight="1">
      <c r="D256" s="195">
        <v>9</v>
      </c>
      <c r="E256" s="165">
        <f t="shared" si="60"/>
        <v>0</v>
      </c>
      <c r="F256" s="165">
        <f t="shared" si="61"/>
        <v>0</v>
      </c>
      <c r="G256" s="165">
        <f t="shared" si="62"/>
        <v>0</v>
      </c>
      <c r="H256" s="165">
        <f t="shared" si="63"/>
        <v>0</v>
      </c>
      <c r="I256" s="165">
        <f t="shared" si="64"/>
        <v>0</v>
      </c>
      <c r="J256" s="197">
        <f t="shared" si="65"/>
        <v>0</v>
      </c>
      <c r="X256" s="195">
        <v>9</v>
      </c>
      <c r="Y256" s="165">
        <f t="shared" si="66"/>
        <v>0</v>
      </c>
      <c r="Z256" s="165">
        <f t="shared" si="67"/>
        <v>0</v>
      </c>
      <c r="AA256" s="165">
        <f t="shared" si="68"/>
        <v>0</v>
      </c>
      <c r="AB256" s="165">
        <f t="shared" si="69"/>
        <v>0</v>
      </c>
      <c r="AC256" s="165">
        <f t="shared" si="70"/>
        <v>0</v>
      </c>
      <c r="AD256" s="197">
        <f t="shared" si="71"/>
        <v>0</v>
      </c>
    </row>
    <row r="257" spans="4:30" ht="14.1" customHeight="1">
      <c r="D257" s="195">
        <v>10</v>
      </c>
      <c r="E257" s="165">
        <f t="shared" si="60"/>
        <v>0</v>
      </c>
      <c r="F257" s="165">
        <f t="shared" si="61"/>
        <v>0</v>
      </c>
      <c r="G257" s="165">
        <f t="shared" si="62"/>
        <v>0</v>
      </c>
      <c r="H257" s="165">
        <f t="shared" si="63"/>
        <v>0</v>
      </c>
      <c r="I257" s="165">
        <f t="shared" si="64"/>
        <v>0</v>
      </c>
      <c r="J257" s="197">
        <f t="shared" si="65"/>
        <v>0</v>
      </c>
      <c r="X257" s="195">
        <v>10</v>
      </c>
      <c r="Y257" s="165">
        <f t="shared" si="66"/>
        <v>0</v>
      </c>
      <c r="Z257" s="165">
        <f t="shared" si="67"/>
        <v>0</v>
      </c>
      <c r="AA257" s="165">
        <f t="shared" si="68"/>
        <v>0</v>
      </c>
      <c r="AB257" s="165">
        <f t="shared" si="69"/>
        <v>0</v>
      </c>
      <c r="AC257" s="165">
        <f t="shared" si="70"/>
        <v>0</v>
      </c>
      <c r="AD257" s="197">
        <f t="shared" si="71"/>
        <v>0</v>
      </c>
    </row>
    <row r="258" spans="4:30" ht="14.1" customHeight="1">
      <c r="D258" s="195">
        <v>11</v>
      </c>
      <c r="E258" s="165">
        <f t="shared" si="60"/>
        <v>0</v>
      </c>
      <c r="F258" s="165">
        <f t="shared" si="61"/>
        <v>0</v>
      </c>
      <c r="G258" s="165">
        <f t="shared" si="62"/>
        <v>0</v>
      </c>
      <c r="H258" s="165">
        <f t="shared" si="63"/>
        <v>0</v>
      </c>
      <c r="I258" s="165">
        <f t="shared" si="64"/>
        <v>0</v>
      </c>
      <c r="J258" s="197">
        <f t="shared" si="65"/>
        <v>0</v>
      </c>
      <c r="X258" s="195">
        <v>11</v>
      </c>
      <c r="Y258" s="165">
        <f t="shared" si="66"/>
        <v>0</v>
      </c>
      <c r="Z258" s="165">
        <f t="shared" si="67"/>
        <v>0</v>
      </c>
      <c r="AA258" s="165">
        <f t="shared" si="68"/>
        <v>0</v>
      </c>
      <c r="AB258" s="165">
        <f t="shared" si="69"/>
        <v>0</v>
      </c>
      <c r="AC258" s="165">
        <f t="shared" si="70"/>
        <v>0</v>
      </c>
      <c r="AD258" s="197">
        <f t="shared" si="71"/>
        <v>0</v>
      </c>
    </row>
    <row r="259" spans="4:30" ht="14.1" customHeight="1">
      <c r="D259" s="195">
        <v>12</v>
      </c>
      <c r="E259" s="165">
        <f t="shared" si="60"/>
        <v>0</v>
      </c>
      <c r="F259" s="165">
        <f t="shared" si="61"/>
        <v>0</v>
      </c>
      <c r="G259" s="165">
        <f t="shared" si="62"/>
        <v>0</v>
      </c>
      <c r="H259" s="165">
        <f t="shared" si="63"/>
        <v>0</v>
      </c>
      <c r="I259" s="165">
        <f t="shared" si="64"/>
        <v>0</v>
      </c>
      <c r="J259" s="197">
        <f t="shared" si="65"/>
        <v>0</v>
      </c>
      <c r="X259" s="195">
        <v>12</v>
      </c>
      <c r="Y259" s="165">
        <f t="shared" si="66"/>
        <v>0</v>
      </c>
      <c r="Z259" s="165">
        <f t="shared" si="67"/>
        <v>0</v>
      </c>
      <c r="AA259" s="165">
        <f t="shared" si="68"/>
        <v>0</v>
      </c>
      <c r="AB259" s="165">
        <f t="shared" si="69"/>
        <v>0</v>
      </c>
      <c r="AC259" s="165">
        <f t="shared" si="70"/>
        <v>0</v>
      </c>
      <c r="AD259" s="197">
        <f t="shared" si="71"/>
        <v>0</v>
      </c>
    </row>
    <row r="260" spans="4:30" ht="14.1" customHeight="1">
      <c r="D260" s="195">
        <v>13</v>
      </c>
      <c r="E260" s="165">
        <f t="shared" si="60"/>
        <v>0</v>
      </c>
      <c r="F260" s="165">
        <f t="shared" si="61"/>
        <v>0</v>
      </c>
      <c r="G260" s="165">
        <f t="shared" si="62"/>
        <v>0</v>
      </c>
      <c r="H260" s="165">
        <f t="shared" si="63"/>
        <v>0</v>
      </c>
      <c r="I260" s="165">
        <f t="shared" si="64"/>
        <v>0</v>
      </c>
      <c r="J260" s="197">
        <f t="shared" si="65"/>
        <v>0</v>
      </c>
      <c r="X260" s="195">
        <v>13</v>
      </c>
      <c r="Y260" s="165">
        <f t="shared" si="66"/>
        <v>0</v>
      </c>
      <c r="Z260" s="165">
        <f t="shared" si="67"/>
        <v>0</v>
      </c>
      <c r="AA260" s="165">
        <f t="shared" si="68"/>
        <v>0</v>
      </c>
      <c r="AB260" s="165">
        <f t="shared" si="69"/>
        <v>0</v>
      </c>
      <c r="AC260" s="165">
        <f t="shared" si="70"/>
        <v>0</v>
      </c>
      <c r="AD260" s="197">
        <f t="shared" si="71"/>
        <v>0</v>
      </c>
    </row>
    <row r="261" spans="4:30" ht="14.1" customHeight="1">
      <c r="D261" s="195">
        <v>14</v>
      </c>
      <c r="E261" s="165">
        <f t="shared" si="60"/>
        <v>0</v>
      </c>
      <c r="F261" s="165">
        <f t="shared" si="61"/>
        <v>0</v>
      </c>
      <c r="G261" s="165">
        <f t="shared" si="62"/>
        <v>0</v>
      </c>
      <c r="H261" s="165">
        <f t="shared" si="63"/>
        <v>0</v>
      </c>
      <c r="I261" s="165">
        <f t="shared" si="64"/>
        <v>0</v>
      </c>
      <c r="J261" s="197">
        <f t="shared" si="65"/>
        <v>0</v>
      </c>
      <c r="X261" s="195">
        <v>14</v>
      </c>
      <c r="Y261" s="165">
        <f t="shared" si="66"/>
        <v>0</v>
      </c>
      <c r="Z261" s="165">
        <f t="shared" si="67"/>
        <v>0</v>
      </c>
      <c r="AA261" s="165">
        <f t="shared" si="68"/>
        <v>0</v>
      </c>
      <c r="AB261" s="165">
        <f t="shared" si="69"/>
        <v>0</v>
      </c>
      <c r="AC261" s="165">
        <f t="shared" si="70"/>
        <v>0</v>
      </c>
      <c r="AD261" s="197">
        <f t="shared" si="71"/>
        <v>0</v>
      </c>
    </row>
    <row r="262" spans="4:30" ht="14.1" customHeight="1">
      <c r="D262" s="195">
        <v>15</v>
      </c>
      <c r="E262" s="165">
        <f t="shared" si="60"/>
        <v>0</v>
      </c>
      <c r="F262" s="165">
        <f t="shared" si="61"/>
        <v>0</v>
      </c>
      <c r="G262" s="165">
        <f t="shared" si="62"/>
        <v>0</v>
      </c>
      <c r="H262" s="165">
        <f t="shared" si="63"/>
        <v>0</v>
      </c>
      <c r="I262" s="165">
        <f t="shared" si="64"/>
        <v>0</v>
      </c>
      <c r="J262" s="197">
        <f t="shared" si="65"/>
        <v>0</v>
      </c>
      <c r="X262" s="195">
        <v>15</v>
      </c>
      <c r="Y262" s="165">
        <f t="shared" si="66"/>
        <v>0</v>
      </c>
      <c r="Z262" s="165">
        <f t="shared" si="67"/>
        <v>0</v>
      </c>
      <c r="AA262" s="165">
        <f t="shared" si="68"/>
        <v>0</v>
      </c>
      <c r="AB262" s="165">
        <f t="shared" si="69"/>
        <v>0</v>
      </c>
      <c r="AC262" s="165">
        <f t="shared" si="70"/>
        <v>0</v>
      </c>
      <c r="AD262" s="197">
        <f t="shared" si="71"/>
        <v>0</v>
      </c>
    </row>
    <row r="263" spans="4:30" ht="14.1" customHeight="1">
      <c r="D263" s="195">
        <v>16</v>
      </c>
      <c r="E263" s="165">
        <f t="shared" si="60"/>
        <v>0</v>
      </c>
      <c r="F263" s="165">
        <f t="shared" si="61"/>
        <v>0</v>
      </c>
      <c r="G263" s="165">
        <f t="shared" si="62"/>
        <v>0</v>
      </c>
      <c r="H263" s="165">
        <f t="shared" si="63"/>
        <v>0</v>
      </c>
      <c r="I263" s="165">
        <f t="shared" si="64"/>
        <v>0</v>
      </c>
      <c r="J263" s="197">
        <f t="shared" si="65"/>
        <v>0</v>
      </c>
      <c r="X263" s="195">
        <v>16</v>
      </c>
      <c r="Y263" s="165">
        <f t="shared" si="66"/>
        <v>0</v>
      </c>
      <c r="Z263" s="165">
        <f t="shared" si="67"/>
        <v>0</v>
      </c>
      <c r="AA263" s="165">
        <f t="shared" si="68"/>
        <v>0</v>
      </c>
      <c r="AB263" s="165">
        <f t="shared" si="69"/>
        <v>0</v>
      </c>
      <c r="AC263" s="165">
        <f t="shared" si="70"/>
        <v>0</v>
      </c>
      <c r="AD263" s="197">
        <f t="shared" si="71"/>
        <v>0</v>
      </c>
    </row>
    <row r="264" spans="4:30" ht="14.1" customHeight="1">
      <c r="D264" s="195">
        <v>17</v>
      </c>
      <c r="E264" s="165">
        <f t="shared" si="60"/>
        <v>0</v>
      </c>
      <c r="F264" s="165">
        <f t="shared" si="61"/>
        <v>0</v>
      </c>
      <c r="G264" s="165">
        <f t="shared" si="62"/>
        <v>0</v>
      </c>
      <c r="H264" s="165">
        <f t="shared" si="63"/>
        <v>0</v>
      </c>
      <c r="I264" s="165">
        <f t="shared" si="64"/>
        <v>0</v>
      </c>
      <c r="J264" s="197">
        <f t="shared" si="65"/>
        <v>0</v>
      </c>
      <c r="X264" s="195">
        <v>17</v>
      </c>
      <c r="Y264" s="165">
        <f t="shared" si="66"/>
        <v>0</v>
      </c>
      <c r="Z264" s="165">
        <f t="shared" si="67"/>
        <v>0</v>
      </c>
      <c r="AA264" s="165">
        <f t="shared" si="68"/>
        <v>0</v>
      </c>
      <c r="AB264" s="165">
        <f t="shared" si="69"/>
        <v>0</v>
      </c>
      <c r="AC264" s="165">
        <f t="shared" si="70"/>
        <v>0</v>
      </c>
      <c r="AD264" s="197">
        <f t="shared" si="71"/>
        <v>0</v>
      </c>
    </row>
    <row r="265" spans="4:30" ht="14.1" customHeight="1">
      <c r="D265" s="195">
        <v>18</v>
      </c>
      <c r="E265" s="165">
        <f t="shared" si="60"/>
        <v>0</v>
      </c>
      <c r="F265" s="165">
        <f t="shared" si="61"/>
        <v>0</v>
      </c>
      <c r="G265" s="165">
        <f t="shared" si="62"/>
        <v>0</v>
      </c>
      <c r="H265" s="165">
        <f t="shared" si="63"/>
        <v>0</v>
      </c>
      <c r="I265" s="165">
        <f t="shared" si="64"/>
        <v>0</v>
      </c>
      <c r="J265" s="197">
        <f t="shared" si="65"/>
        <v>0</v>
      </c>
      <c r="X265" s="195">
        <v>18</v>
      </c>
      <c r="Y265" s="165">
        <f t="shared" si="66"/>
        <v>0</v>
      </c>
      <c r="Z265" s="165">
        <f t="shared" si="67"/>
        <v>0</v>
      </c>
      <c r="AA265" s="165">
        <f t="shared" si="68"/>
        <v>0</v>
      </c>
      <c r="AB265" s="165">
        <f t="shared" si="69"/>
        <v>0</v>
      </c>
      <c r="AC265" s="165">
        <f t="shared" si="70"/>
        <v>0</v>
      </c>
      <c r="AD265" s="197">
        <f t="shared" si="71"/>
        <v>0</v>
      </c>
    </row>
    <row r="266" spans="4:30" ht="14.1" customHeight="1">
      <c r="D266" s="195">
        <v>19</v>
      </c>
      <c r="E266" s="165">
        <f t="shared" si="60"/>
        <v>0</v>
      </c>
      <c r="F266" s="165">
        <f t="shared" si="61"/>
        <v>0</v>
      </c>
      <c r="G266" s="165">
        <f t="shared" si="62"/>
        <v>0</v>
      </c>
      <c r="H266" s="165">
        <f t="shared" si="63"/>
        <v>0</v>
      </c>
      <c r="I266" s="165">
        <f t="shared" si="64"/>
        <v>0</v>
      </c>
      <c r="J266" s="197">
        <f t="shared" si="65"/>
        <v>0</v>
      </c>
      <c r="X266" s="195">
        <v>19</v>
      </c>
      <c r="Y266" s="165">
        <f t="shared" si="66"/>
        <v>0</v>
      </c>
      <c r="Z266" s="165">
        <f t="shared" si="67"/>
        <v>0</v>
      </c>
      <c r="AA266" s="165">
        <f t="shared" si="68"/>
        <v>0</v>
      </c>
      <c r="AB266" s="165">
        <f t="shared" si="69"/>
        <v>0</v>
      </c>
      <c r="AC266" s="165">
        <f t="shared" si="70"/>
        <v>0</v>
      </c>
      <c r="AD266" s="197">
        <f t="shared" si="71"/>
        <v>0</v>
      </c>
    </row>
    <row r="267" spans="4:30" ht="14.1" customHeight="1">
      <c r="D267" s="195">
        <v>20</v>
      </c>
      <c r="E267" s="165">
        <f t="shared" si="60"/>
        <v>0</v>
      </c>
      <c r="F267" s="165">
        <f t="shared" si="61"/>
        <v>0</v>
      </c>
      <c r="G267" s="165">
        <f t="shared" si="62"/>
        <v>0</v>
      </c>
      <c r="H267" s="165">
        <f t="shared" si="63"/>
        <v>0</v>
      </c>
      <c r="I267" s="165">
        <f t="shared" si="64"/>
        <v>0</v>
      </c>
      <c r="J267" s="197">
        <f t="shared" si="65"/>
        <v>0</v>
      </c>
      <c r="X267" s="195">
        <v>20</v>
      </c>
      <c r="Y267" s="165">
        <f t="shared" si="66"/>
        <v>0</v>
      </c>
      <c r="Z267" s="165">
        <f t="shared" si="67"/>
        <v>0</v>
      </c>
      <c r="AA267" s="165">
        <f t="shared" si="68"/>
        <v>0</v>
      </c>
      <c r="AB267" s="165">
        <f t="shared" si="69"/>
        <v>0</v>
      </c>
      <c r="AC267" s="165">
        <f t="shared" si="70"/>
        <v>0</v>
      </c>
      <c r="AD267" s="197">
        <f t="shared" si="71"/>
        <v>0</v>
      </c>
    </row>
    <row r="268" spans="4:30" ht="14.1" customHeight="1">
      <c r="D268" s="195">
        <v>21</v>
      </c>
      <c r="E268" s="165">
        <f t="shared" si="60"/>
        <v>0</v>
      </c>
      <c r="F268" s="165">
        <f t="shared" si="61"/>
        <v>0</v>
      </c>
      <c r="G268" s="165">
        <f t="shared" si="62"/>
        <v>0</v>
      </c>
      <c r="H268" s="165">
        <f t="shared" si="63"/>
        <v>0</v>
      </c>
      <c r="I268" s="165">
        <f t="shared" si="64"/>
        <v>0</v>
      </c>
      <c r="J268" s="197">
        <f t="shared" si="65"/>
        <v>0</v>
      </c>
      <c r="X268" s="195">
        <v>21</v>
      </c>
      <c r="Y268" s="165">
        <f t="shared" si="66"/>
        <v>0</v>
      </c>
      <c r="Z268" s="165">
        <f t="shared" si="67"/>
        <v>0</v>
      </c>
      <c r="AA268" s="165">
        <f t="shared" si="68"/>
        <v>0</v>
      </c>
      <c r="AB268" s="165">
        <f t="shared" si="69"/>
        <v>0</v>
      </c>
      <c r="AC268" s="165">
        <f t="shared" si="70"/>
        <v>0</v>
      </c>
      <c r="AD268" s="197">
        <f t="shared" si="71"/>
        <v>0</v>
      </c>
    </row>
    <row r="269" spans="4:30" ht="14.1" customHeight="1">
      <c r="D269" s="195">
        <v>22</v>
      </c>
      <c r="E269" s="165">
        <f t="shared" si="60"/>
        <v>0</v>
      </c>
      <c r="F269" s="165">
        <f t="shared" si="61"/>
        <v>0</v>
      </c>
      <c r="G269" s="165">
        <f t="shared" si="62"/>
        <v>0</v>
      </c>
      <c r="H269" s="165">
        <f t="shared" si="63"/>
        <v>0</v>
      </c>
      <c r="I269" s="165">
        <f t="shared" si="64"/>
        <v>0</v>
      </c>
      <c r="J269" s="197">
        <f t="shared" si="65"/>
        <v>0</v>
      </c>
      <c r="X269" s="195">
        <v>22</v>
      </c>
      <c r="Y269" s="165">
        <f t="shared" si="66"/>
        <v>0</v>
      </c>
      <c r="Z269" s="165">
        <f t="shared" si="67"/>
        <v>0</v>
      </c>
      <c r="AA269" s="165">
        <f t="shared" si="68"/>
        <v>0</v>
      </c>
      <c r="AB269" s="165">
        <f t="shared" si="69"/>
        <v>0</v>
      </c>
      <c r="AC269" s="165">
        <f t="shared" si="70"/>
        <v>0</v>
      </c>
      <c r="AD269" s="197">
        <f t="shared" si="71"/>
        <v>0</v>
      </c>
    </row>
    <row r="270" spans="4:30" ht="14.1" customHeight="1">
      <c r="D270" s="195">
        <v>23</v>
      </c>
      <c r="E270" s="165">
        <f t="shared" si="60"/>
        <v>0</v>
      </c>
      <c r="F270" s="165">
        <f t="shared" si="61"/>
        <v>0</v>
      </c>
      <c r="G270" s="165">
        <f t="shared" si="62"/>
        <v>0</v>
      </c>
      <c r="H270" s="165">
        <f t="shared" si="63"/>
        <v>0</v>
      </c>
      <c r="I270" s="165">
        <f t="shared" si="64"/>
        <v>0</v>
      </c>
      <c r="J270" s="197">
        <f t="shared" si="65"/>
        <v>0</v>
      </c>
      <c r="X270" s="195">
        <v>23</v>
      </c>
      <c r="Y270" s="165">
        <f t="shared" si="66"/>
        <v>0</v>
      </c>
      <c r="Z270" s="165">
        <f t="shared" si="67"/>
        <v>0</v>
      </c>
      <c r="AA270" s="165">
        <f t="shared" si="68"/>
        <v>0</v>
      </c>
      <c r="AB270" s="165">
        <f t="shared" si="69"/>
        <v>0</v>
      </c>
      <c r="AC270" s="165">
        <f t="shared" si="70"/>
        <v>0</v>
      </c>
      <c r="AD270" s="197">
        <f t="shared" si="71"/>
        <v>0</v>
      </c>
    </row>
    <row r="271" spans="4:30" ht="14.1" customHeight="1">
      <c r="D271" s="195">
        <v>24</v>
      </c>
      <c r="E271" s="165">
        <f t="shared" si="60"/>
        <v>0</v>
      </c>
      <c r="F271" s="165">
        <f t="shared" si="61"/>
        <v>0</v>
      </c>
      <c r="G271" s="165">
        <f t="shared" si="62"/>
        <v>0</v>
      </c>
      <c r="H271" s="165">
        <f t="shared" si="63"/>
        <v>0</v>
      </c>
      <c r="I271" s="165">
        <f t="shared" si="64"/>
        <v>0</v>
      </c>
      <c r="J271" s="197">
        <f t="shared" si="65"/>
        <v>0</v>
      </c>
      <c r="X271" s="195">
        <v>24</v>
      </c>
      <c r="Y271" s="165">
        <f t="shared" si="66"/>
        <v>0</v>
      </c>
      <c r="Z271" s="165">
        <f t="shared" si="67"/>
        <v>0</v>
      </c>
      <c r="AA271" s="165">
        <f t="shared" si="68"/>
        <v>0</v>
      </c>
      <c r="AB271" s="165">
        <f t="shared" si="69"/>
        <v>0</v>
      </c>
      <c r="AC271" s="165">
        <f t="shared" si="70"/>
        <v>0</v>
      </c>
      <c r="AD271" s="197">
        <f t="shared" si="71"/>
        <v>0</v>
      </c>
    </row>
    <row r="272" spans="4:30" ht="14.1" customHeight="1">
      <c r="D272" s="195">
        <v>25</v>
      </c>
      <c r="E272" s="165">
        <f t="shared" si="60"/>
        <v>0</v>
      </c>
      <c r="F272" s="165">
        <f t="shared" si="61"/>
        <v>0</v>
      </c>
      <c r="G272" s="165">
        <f t="shared" si="62"/>
        <v>0</v>
      </c>
      <c r="H272" s="165">
        <f t="shared" si="63"/>
        <v>0</v>
      </c>
      <c r="I272" s="165">
        <f t="shared" si="64"/>
        <v>0</v>
      </c>
      <c r="J272" s="197">
        <f t="shared" si="65"/>
        <v>0</v>
      </c>
      <c r="X272" s="195">
        <v>25</v>
      </c>
      <c r="Y272" s="165">
        <f t="shared" si="66"/>
        <v>0</v>
      </c>
      <c r="Z272" s="165">
        <f t="shared" si="67"/>
        <v>0</v>
      </c>
      <c r="AA272" s="165">
        <f t="shared" si="68"/>
        <v>0</v>
      </c>
      <c r="AB272" s="165">
        <f t="shared" si="69"/>
        <v>0</v>
      </c>
      <c r="AC272" s="165">
        <f t="shared" si="70"/>
        <v>0</v>
      </c>
      <c r="AD272" s="197">
        <f t="shared" si="71"/>
        <v>0</v>
      </c>
    </row>
    <row r="273" spans="4:30" ht="14.1" customHeight="1">
      <c r="D273" s="195">
        <v>26</v>
      </c>
      <c r="E273" s="165">
        <f t="shared" si="60"/>
        <v>0</v>
      </c>
      <c r="F273" s="165">
        <f t="shared" si="61"/>
        <v>0</v>
      </c>
      <c r="G273" s="165">
        <f t="shared" si="62"/>
        <v>0</v>
      </c>
      <c r="H273" s="165">
        <f t="shared" si="63"/>
        <v>0</v>
      </c>
      <c r="I273" s="165">
        <f t="shared" si="64"/>
        <v>0</v>
      </c>
      <c r="J273" s="197">
        <f t="shared" si="65"/>
        <v>0</v>
      </c>
      <c r="X273" s="195">
        <v>26</v>
      </c>
      <c r="Y273" s="165">
        <f t="shared" si="66"/>
        <v>0</v>
      </c>
      <c r="Z273" s="165">
        <f t="shared" si="67"/>
        <v>0</v>
      </c>
      <c r="AA273" s="165">
        <f t="shared" si="68"/>
        <v>0</v>
      </c>
      <c r="AB273" s="165">
        <f t="shared" si="69"/>
        <v>0</v>
      </c>
      <c r="AC273" s="165">
        <f t="shared" si="70"/>
        <v>0</v>
      </c>
      <c r="AD273" s="197">
        <f t="shared" si="71"/>
        <v>0</v>
      </c>
    </row>
    <row r="274" spans="4:30" ht="14.1" customHeight="1">
      <c r="D274" s="195">
        <v>27</v>
      </c>
      <c r="E274" s="165">
        <f t="shared" si="60"/>
        <v>0</v>
      </c>
      <c r="F274" s="165">
        <f t="shared" si="61"/>
        <v>0</v>
      </c>
      <c r="G274" s="165">
        <f t="shared" si="62"/>
        <v>0</v>
      </c>
      <c r="H274" s="165">
        <f t="shared" si="63"/>
        <v>0</v>
      </c>
      <c r="I274" s="165">
        <f t="shared" si="64"/>
        <v>0</v>
      </c>
      <c r="J274" s="197">
        <f t="shared" si="65"/>
        <v>0</v>
      </c>
      <c r="X274" s="195">
        <v>27</v>
      </c>
      <c r="Y274" s="165">
        <f t="shared" si="66"/>
        <v>0</v>
      </c>
      <c r="Z274" s="165">
        <f t="shared" si="67"/>
        <v>0</v>
      </c>
      <c r="AA274" s="165">
        <f t="shared" si="68"/>
        <v>0</v>
      </c>
      <c r="AB274" s="165">
        <f t="shared" si="69"/>
        <v>0</v>
      </c>
      <c r="AC274" s="165">
        <f t="shared" si="70"/>
        <v>0</v>
      </c>
      <c r="AD274" s="197">
        <f t="shared" si="71"/>
        <v>0</v>
      </c>
    </row>
    <row r="275" spans="4:30" ht="14.1" customHeight="1">
      <c r="D275" s="195">
        <v>28</v>
      </c>
      <c r="E275" s="165">
        <f t="shared" si="60"/>
        <v>0</v>
      </c>
      <c r="F275" s="165">
        <f t="shared" si="61"/>
        <v>0</v>
      </c>
      <c r="G275" s="165">
        <f t="shared" si="62"/>
        <v>0</v>
      </c>
      <c r="H275" s="165">
        <f t="shared" si="63"/>
        <v>0</v>
      </c>
      <c r="I275" s="165">
        <f t="shared" si="64"/>
        <v>0</v>
      </c>
      <c r="J275" s="197">
        <f t="shared" si="65"/>
        <v>0</v>
      </c>
      <c r="X275" s="195">
        <v>28</v>
      </c>
      <c r="Y275" s="165">
        <f t="shared" si="66"/>
        <v>0</v>
      </c>
      <c r="Z275" s="165">
        <f t="shared" si="67"/>
        <v>0</v>
      </c>
      <c r="AA275" s="165">
        <f t="shared" si="68"/>
        <v>0</v>
      </c>
      <c r="AB275" s="165">
        <f t="shared" si="69"/>
        <v>0</v>
      </c>
      <c r="AC275" s="165">
        <f t="shared" si="70"/>
        <v>0</v>
      </c>
      <c r="AD275" s="197">
        <f t="shared" si="71"/>
        <v>0</v>
      </c>
    </row>
    <row r="276" spans="4:30" ht="14.1" customHeight="1">
      <c r="D276" s="195">
        <v>29</v>
      </c>
      <c r="E276" s="165">
        <f t="shared" si="60"/>
        <v>0</v>
      </c>
      <c r="F276" s="165">
        <f t="shared" si="61"/>
        <v>0</v>
      </c>
      <c r="G276" s="165">
        <f t="shared" si="62"/>
        <v>0</v>
      </c>
      <c r="H276" s="165">
        <f t="shared" si="63"/>
        <v>0</v>
      </c>
      <c r="I276" s="165">
        <f t="shared" si="64"/>
        <v>0</v>
      </c>
      <c r="J276" s="197">
        <f t="shared" si="65"/>
        <v>0</v>
      </c>
      <c r="X276" s="195">
        <v>29</v>
      </c>
      <c r="Y276" s="165">
        <f t="shared" si="66"/>
        <v>0</v>
      </c>
      <c r="Z276" s="165">
        <f t="shared" si="67"/>
        <v>0</v>
      </c>
      <c r="AA276" s="165">
        <f t="shared" si="68"/>
        <v>0</v>
      </c>
      <c r="AB276" s="165">
        <f t="shared" si="69"/>
        <v>0</v>
      </c>
      <c r="AC276" s="165">
        <f t="shared" si="70"/>
        <v>0</v>
      </c>
      <c r="AD276" s="197">
        <f t="shared" si="71"/>
        <v>0</v>
      </c>
    </row>
    <row r="277" spans="4:30" ht="14.1" customHeight="1">
      <c r="D277" s="195">
        <v>30</v>
      </c>
      <c r="E277" s="165">
        <f t="shared" si="60"/>
        <v>0</v>
      </c>
      <c r="F277" s="165">
        <f t="shared" si="61"/>
        <v>0</v>
      </c>
      <c r="G277" s="165">
        <f t="shared" si="62"/>
        <v>0</v>
      </c>
      <c r="H277" s="165">
        <f t="shared" si="63"/>
        <v>0</v>
      </c>
      <c r="I277" s="165">
        <f t="shared" si="64"/>
        <v>0</v>
      </c>
      <c r="J277" s="197">
        <f t="shared" si="65"/>
        <v>0</v>
      </c>
      <c r="X277" s="195">
        <v>30</v>
      </c>
      <c r="Y277" s="165">
        <f t="shared" si="66"/>
        <v>0</v>
      </c>
      <c r="Z277" s="165">
        <f t="shared" si="67"/>
        <v>0</v>
      </c>
      <c r="AA277" s="165">
        <f t="shared" si="68"/>
        <v>0</v>
      </c>
      <c r="AB277" s="165">
        <f t="shared" si="69"/>
        <v>0</v>
      </c>
      <c r="AC277" s="165">
        <f t="shared" si="70"/>
        <v>0</v>
      </c>
      <c r="AD277" s="197">
        <f t="shared" si="71"/>
        <v>0</v>
      </c>
    </row>
    <row r="278" spans="4:30" ht="14.1" customHeight="1">
      <c r="D278" s="195">
        <v>31</v>
      </c>
      <c r="E278" s="165">
        <f t="shared" si="60"/>
        <v>0</v>
      </c>
      <c r="F278" s="165">
        <f t="shared" si="61"/>
        <v>0</v>
      </c>
      <c r="G278" s="165">
        <f t="shared" si="62"/>
        <v>0</v>
      </c>
      <c r="H278" s="165">
        <f t="shared" si="63"/>
        <v>0</v>
      </c>
      <c r="I278" s="165">
        <f t="shared" si="64"/>
        <v>0</v>
      </c>
      <c r="J278" s="197">
        <f t="shared" si="65"/>
        <v>0</v>
      </c>
      <c r="X278" s="195">
        <v>31</v>
      </c>
      <c r="Y278" s="165">
        <f t="shared" si="66"/>
        <v>0</v>
      </c>
      <c r="Z278" s="165">
        <f t="shared" si="67"/>
        <v>0</v>
      </c>
      <c r="AA278" s="165">
        <f t="shared" si="68"/>
        <v>0</v>
      </c>
      <c r="AB278" s="165">
        <f t="shared" si="69"/>
        <v>0</v>
      </c>
      <c r="AC278" s="165">
        <f t="shared" si="70"/>
        <v>0</v>
      </c>
      <c r="AD278" s="197">
        <f t="shared" si="71"/>
        <v>0</v>
      </c>
    </row>
    <row r="279" spans="4:30" ht="14.1" customHeight="1">
      <c r="D279" s="195">
        <v>32</v>
      </c>
      <c r="E279" s="165">
        <f t="shared" si="60"/>
        <v>0</v>
      </c>
      <c r="F279" s="165">
        <f t="shared" si="61"/>
        <v>0</v>
      </c>
      <c r="G279" s="165">
        <f t="shared" si="62"/>
        <v>0</v>
      </c>
      <c r="H279" s="165">
        <f t="shared" si="63"/>
        <v>0</v>
      </c>
      <c r="I279" s="165">
        <f t="shared" si="64"/>
        <v>0</v>
      </c>
      <c r="J279" s="197">
        <f t="shared" si="65"/>
        <v>0</v>
      </c>
      <c r="X279" s="195">
        <v>32</v>
      </c>
      <c r="Y279" s="165">
        <f t="shared" si="66"/>
        <v>0</v>
      </c>
      <c r="Z279" s="165">
        <f t="shared" si="67"/>
        <v>0</v>
      </c>
      <c r="AA279" s="165">
        <f t="shared" si="68"/>
        <v>0</v>
      </c>
      <c r="AB279" s="165">
        <f t="shared" si="69"/>
        <v>0</v>
      </c>
      <c r="AC279" s="165">
        <f t="shared" si="70"/>
        <v>0</v>
      </c>
      <c r="AD279" s="197">
        <f t="shared" si="71"/>
        <v>0</v>
      </c>
    </row>
    <row r="280" spans="4:30" ht="14.1" customHeight="1">
      <c r="D280" s="195">
        <v>33</v>
      </c>
      <c r="E280" s="165">
        <f t="shared" si="60"/>
        <v>0</v>
      </c>
      <c r="F280" s="165">
        <f t="shared" si="61"/>
        <v>0</v>
      </c>
      <c r="G280" s="165">
        <f t="shared" si="62"/>
        <v>0</v>
      </c>
      <c r="H280" s="165">
        <f t="shared" si="63"/>
        <v>0</v>
      </c>
      <c r="I280" s="165">
        <f t="shared" si="64"/>
        <v>0</v>
      </c>
      <c r="J280" s="197">
        <f t="shared" si="65"/>
        <v>0</v>
      </c>
      <c r="X280" s="195">
        <v>33</v>
      </c>
      <c r="Y280" s="165">
        <f t="shared" si="66"/>
        <v>0</v>
      </c>
      <c r="Z280" s="165">
        <f t="shared" si="67"/>
        <v>0</v>
      </c>
      <c r="AA280" s="165">
        <f t="shared" si="68"/>
        <v>0</v>
      </c>
      <c r="AB280" s="165">
        <f t="shared" si="69"/>
        <v>0</v>
      </c>
      <c r="AC280" s="165">
        <f t="shared" si="70"/>
        <v>0</v>
      </c>
      <c r="AD280" s="197">
        <f t="shared" si="71"/>
        <v>0</v>
      </c>
    </row>
    <row r="281" spans="4:30" ht="14.1" customHeight="1">
      <c r="D281" s="195">
        <v>34</v>
      </c>
      <c r="E281" s="165">
        <f t="shared" si="60"/>
        <v>0</v>
      </c>
      <c r="F281" s="165">
        <f t="shared" si="61"/>
        <v>0</v>
      </c>
      <c r="G281" s="165">
        <f t="shared" si="62"/>
        <v>0</v>
      </c>
      <c r="H281" s="165">
        <f t="shared" si="63"/>
        <v>0</v>
      </c>
      <c r="I281" s="165">
        <f t="shared" si="64"/>
        <v>0</v>
      </c>
      <c r="J281" s="197">
        <f t="shared" si="65"/>
        <v>0</v>
      </c>
      <c r="X281" s="195">
        <v>34</v>
      </c>
      <c r="Y281" s="165">
        <f t="shared" si="66"/>
        <v>0</v>
      </c>
      <c r="Z281" s="165">
        <f t="shared" si="67"/>
        <v>0</v>
      </c>
      <c r="AA281" s="165">
        <f t="shared" si="68"/>
        <v>0</v>
      </c>
      <c r="AB281" s="165">
        <f t="shared" si="69"/>
        <v>0</v>
      </c>
      <c r="AC281" s="165">
        <f t="shared" si="70"/>
        <v>0</v>
      </c>
      <c r="AD281" s="197">
        <f t="shared" si="71"/>
        <v>0</v>
      </c>
    </row>
    <row r="282" spans="4:30" ht="14.1" customHeight="1">
      <c r="D282" s="195">
        <v>35</v>
      </c>
      <c r="E282" s="165">
        <f t="shared" si="60"/>
        <v>0</v>
      </c>
      <c r="F282" s="165">
        <f t="shared" si="61"/>
        <v>0</v>
      </c>
      <c r="G282" s="165">
        <f t="shared" si="62"/>
        <v>0</v>
      </c>
      <c r="H282" s="165">
        <f t="shared" si="63"/>
        <v>0</v>
      </c>
      <c r="I282" s="165">
        <f t="shared" si="64"/>
        <v>0</v>
      </c>
      <c r="J282" s="197">
        <f t="shared" si="65"/>
        <v>0</v>
      </c>
      <c r="X282" s="195">
        <v>35</v>
      </c>
      <c r="Y282" s="165">
        <f t="shared" si="66"/>
        <v>0</v>
      </c>
      <c r="Z282" s="165">
        <f t="shared" si="67"/>
        <v>0</v>
      </c>
      <c r="AA282" s="165">
        <f t="shared" si="68"/>
        <v>0</v>
      </c>
      <c r="AB282" s="165">
        <f t="shared" si="69"/>
        <v>0</v>
      </c>
      <c r="AC282" s="165">
        <f t="shared" si="70"/>
        <v>0</v>
      </c>
      <c r="AD282" s="197">
        <f t="shared" si="71"/>
        <v>0</v>
      </c>
    </row>
    <row r="283" spans="4:30" ht="14.1" customHeight="1">
      <c r="D283" s="195">
        <v>36</v>
      </c>
      <c r="E283" s="165">
        <f t="shared" si="60"/>
        <v>0</v>
      </c>
      <c r="F283" s="165">
        <f t="shared" si="61"/>
        <v>0</v>
      </c>
      <c r="G283" s="165">
        <f t="shared" si="62"/>
        <v>0</v>
      </c>
      <c r="H283" s="165">
        <f t="shared" si="63"/>
        <v>0</v>
      </c>
      <c r="I283" s="165">
        <f t="shared" si="64"/>
        <v>0</v>
      </c>
      <c r="J283" s="197">
        <f t="shared" si="65"/>
        <v>0</v>
      </c>
      <c r="X283" s="195">
        <v>36</v>
      </c>
      <c r="Y283" s="165">
        <f t="shared" si="66"/>
        <v>0</v>
      </c>
      <c r="Z283" s="165">
        <f t="shared" si="67"/>
        <v>0</v>
      </c>
      <c r="AA283" s="165">
        <f t="shared" si="68"/>
        <v>0</v>
      </c>
      <c r="AB283" s="165">
        <f t="shared" si="69"/>
        <v>0</v>
      </c>
      <c r="AC283" s="165">
        <f t="shared" si="70"/>
        <v>0</v>
      </c>
      <c r="AD283" s="197">
        <f t="shared" si="71"/>
        <v>0</v>
      </c>
    </row>
    <row r="284" spans="4:30" ht="14.1" customHeight="1">
      <c r="D284" s="195">
        <v>37</v>
      </c>
      <c r="E284" s="165">
        <f t="shared" si="60"/>
        <v>0</v>
      </c>
      <c r="F284" s="165">
        <f t="shared" si="61"/>
        <v>0</v>
      </c>
      <c r="G284" s="165">
        <f t="shared" si="62"/>
        <v>0</v>
      </c>
      <c r="H284" s="165">
        <f t="shared" si="63"/>
        <v>0</v>
      </c>
      <c r="I284" s="165">
        <f t="shared" si="64"/>
        <v>0</v>
      </c>
      <c r="J284" s="197">
        <f t="shared" si="65"/>
        <v>0</v>
      </c>
      <c r="X284" s="195">
        <v>37</v>
      </c>
      <c r="Y284" s="165">
        <f t="shared" si="66"/>
        <v>0</v>
      </c>
      <c r="Z284" s="165">
        <f t="shared" si="67"/>
        <v>0</v>
      </c>
      <c r="AA284" s="165">
        <f t="shared" si="68"/>
        <v>0</v>
      </c>
      <c r="AB284" s="165">
        <f t="shared" si="69"/>
        <v>0</v>
      </c>
      <c r="AC284" s="165">
        <f t="shared" si="70"/>
        <v>0</v>
      </c>
      <c r="AD284" s="197">
        <f t="shared" si="71"/>
        <v>0</v>
      </c>
    </row>
    <row r="285" spans="4:30" ht="14.1" customHeight="1">
      <c r="D285" s="195">
        <v>38</v>
      </c>
      <c r="E285" s="165">
        <f t="shared" si="60"/>
        <v>0</v>
      </c>
      <c r="F285" s="165">
        <f t="shared" si="61"/>
        <v>0</v>
      </c>
      <c r="G285" s="165">
        <f t="shared" si="62"/>
        <v>0</v>
      </c>
      <c r="H285" s="165">
        <f t="shared" si="63"/>
        <v>0</v>
      </c>
      <c r="I285" s="165">
        <f t="shared" si="64"/>
        <v>0</v>
      </c>
      <c r="J285" s="197">
        <f t="shared" si="65"/>
        <v>0</v>
      </c>
      <c r="X285" s="195">
        <v>38</v>
      </c>
      <c r="Y285" s="165">
        <f t="shared" si="66"/>
        <v>0</v>
      </c>
      <c r="Z285" s="165">
        <f t="shared" si="67"/>
        <v>0</v>
      </c>
      <c r="AA285" s="165">
        <f t="shared" si="68"/>
        <v>0</v>
      </c>
      <c r="AB285" s="165">
        <f t="shared" si="69"/>
        <v>0</v>
      </c>
      <c r="AC285" s="165">
        <f t="shared" si="70"/>
        <v>0</v>
      </c>
      <c r="AD285" s="197">
        <f t="shared" si="71"/>
        <v>0</v>
      </c>
    </row>
    <row r="286" spans="4:30" ht="14.1" customHeight="1">
      <c r="D286" s="195">
        <v>39</v>
      </c>
      <c r="E286" s="165">
        <f t="shared" si="60"/>
        <v>0</v>
      </c>
      <c r="F286" s="165">
        <f t="shared" si="61"/>
        <v>0</v>
      </c>
      <c r="G286" s="165">
        <f t="shared" si="62"/>
        <v>0</v>
      </c>
      <c r="H286" s="165">
        <f t="shared" si="63"/>
        <v>0</v>
      </c>
      <c r="I286" s="165">
        <f t="shared" si="64"/>
        <v>0</v>
      </c>
      <c r="J286" s="197">
        <f t="shared" si="65"/>
        <v>0</v>
      </c>
      <c r="X286" s="195">
        <v>39</v>
      </c>
      <c r="Y286" s="165">
        <f t="shared" si="66"/>
        <v>0</v>
      </c>
      <c r="Z286" s="165">
        <f t="shared" si="67"/>
        <v>0</v>
      </c>
      <c r="AA286" s="165">
        <f t="shared" si="68"/>
        <v>0</v>
      </c>
      <c r="AB286" s="165">
        <f t="shared" si="69"/>
        <v>0</v>
      </c>
      <c r="AC286" s="165">
        <f t="shared" si="70"/>
        <v>0</v>
      </c>
      <c r="AD286" s="197">
        <f t="shared" si="71"/>
        <v>0</v>
      </c>
    </row>
    <row r="287" spans="4:30" ht="14.1" customHeight="1" thickBot="1">
      <c r="D287" s="196">
        <v>40</v>
      </c>
      <c r="E287" s="198">
        <f t="shared" si="60"/>
        <v>0</v>
      </c>
      <c r="F287" s="198">
        <f t="shared" si="61"/>
        <v>0</v>
      </c>
      <c r="G287" s="198">
        <f t="shared" si="62"/>
        <v>0</v>
      </c>
      <c r="H287" s="198">
        <f t="shared" si="63"/>
        <v>0</v>
      </c>
      <c r="I287" s="198">
        <f t="shared" si="64"/>
        <v>0</v>
      </c>
      <c r="J287" s="199">
        <f t="shared" si="65"/>
        <v>0</v>
      </c>
      <c r="X287" s="196">
        <v>40</v>
      </c>
      <c r="Y287" s="198">
        <f t="shared" si="66"/>
        <v>0</v>
      </c>
      <c r="Z287" s="198">
        <f t="shared" si="67"/>
        <v>0</v>
      </c>
      <c r="AA287" s="198">
        <f t="shared" si="68"/>
        <v>0</v>
      </c>
      <c r="AB287" s="198">
        <f t="shared" si="69"/>
        <v>0</v>
      </c>
      <c r="AC287" s="198">
        <f t="shared" si="70"/>
        <v>0</v>
      </c>
      <c r="AD287" s="199">
        <f t="shared" si="71"/>
        <v>0</v>
      </c>
    </row>
    <row r="289" spans="4:30" ht="14.1" customHeight="1" thickBot="1">
      <c r="D289" s="2" t="s">
        <v>92</v>
      </c>
      <c r="X289" s="2" t="s">
        <v>92</v>
      </c>
    </row>
    <row r="290" spans="4:30" ht="14.1" customHeight="1">
      <c r="D290" s="2199"/>
      <c r="E290" s="2200" t="s">
        <v>56</v>
      </c>
      <c r="F290" s="2200"/>
      <c r="G290" s="2200" t="s">
        <v>83</v>
      </c>
      <c r="H290" s="2200"/>
      <c r="I290" s="2200" t="s">
        <v>78</v>
      </c>
      <c r="J290" s="2239"/>
      <c r="X290" s="2199"/>
      <c r="Y290" s="2200" t="s">
        <v>56</v>
      </c>
      <c r="Z290" s="2200"/>
      <c r="AA290" s="2200" t="s">
        <v>83</v>
      </c>
      <c r="AB290" s="2200"/>
      <c r="AC290" s="2200" t="s">
        <v>78</v>
      </c>
      <c r="AD290" s="2239"/>
    </row>
    <row r="291" spans="4:30" ht="14.1" customHeight="1">
      <c r="D291" s="2238"/>
      <c r="E291" s="21" t="s">
        <v>354</v>
      </c>
      <c r="F291" s="21" t="s">
        <v>355</v>
      </c>
      <c r="G291" s="21" t="s">
        <v>354</v>
      </c>
      <c r="H291" s="21" t="s">
        <v>355</v>
      </c>
      <c r="I291" s="21" t="s">
        <v>354</v>
      </c>
      <c r="J291" s="194" t="s">
        <v>355</v>
      </c>
      <c r="X291" s="2238"/>
      <c r="Y291" s="21" t="s">
        <v>354</v>
      </c>
      <c r="Z291" s="21" t="s">
        <v>355</v>
      </c>
      <c r="AA291" s="21" t="s">
        <v>354</v>
      </c>
      <c r="AB291" s="21" t="s">
        <v>355</v>
      </c>
      <c r="AC291" s="21" t="s">
        <v>354</v>
      </c>
      <c r="AD291" s="194" t="s">
        <v>355</v>
      </c>
    </row>
    <row r="292" spans="4:30" ht="14.1" customHeight="1">
      <c r="D292" s="195">
        <v>1</v>
      </c>
      <c r="E292" s="165">
        <f t="shared" ref="E292:E331" si="72">IF($H$34&lt;&gt;"As",0,IF($H$29&lt;&gt;"歩 道",0,SUMIF($H$35,D292,$H$33)))</f>
        <v>0</v>
      </c>
      <c r="F292" s="165">
        <f t="shared" ref="F292:F331" si="73">IF($H$34&lt;&gt;"As",0,IF($H$29&lt;&gt;"車 道",0,SUMIF($H$35,D292,$H$33)))</f>
        <v>0</v>
      </c>
      <c r="G292" s="165">
        <f t="shared" ref="G292:G331" si="74">IF($H$34&lt;&gt;"Co",0,IF($H$29&lt;&gt;"歩 道",0,SUMIF($H$35,D292,$H$33)))</f>
        <v>0</v>
      </c>
      <c r="H292" s="165">
        <f t="shared" ref="H292:H331" si="75">IF($H$34&lt;&gt;"Co",0,IF($H$29&lt;&gt;"車 道",0,SUMIF($H$35,D292,$H$33)))</f>
        <v>0</v>
      </c>
      <c r="I292" s="165">
        <f t="shared" ref="I292:I331" si="76">IF($H$29&lt;&gt;"歩 道",0,SUMIF($H$38,D292,$H$33))</f>
        <v>0</v>
      </c>
      <c r="J292" s="197">
        <f t="shared" ref="J292:J331" si="77">IF($H$29&lt;&gt;"車 道",0,SUMIF($H$38,D292,$H$33))</f>
        <v>0</v>
      </c>
      <c r="X292" s="195">
        <v>1</v>
      </c>
      <c r="Y292" s="165">
        <f t="shared" ref="Y292:Y331" si="78">IF($AB$34&lt;&gt;"As",0,IF($AB$29&lt;&gt;"歩 道",0,SUMIF($AB$35,X292,$AB$33)))</f>
        <v>0</v>
      </c>
      <c r="Z292" s="165">
        <f t="shared" ref="Z292:Z331" si="79">IF($AB$34&lt;&gt;"As",0,IF($AB$29&lt;&gt;"車 道",0,SUMIF($AB$35,X292,$AB$33)))</f>
        <v>0</v>
      </c>
      <c r="AA292" s="165">
        <f t="shared" ref="AA292:AA331" si="80">IF($AB$34&lt;&gt;"Co",0,IF($AB$29&lt;&gt;"歩 道",0,SUMIF($AB$35,X292,$AB$33)))</f>
        <v>0</v>
      </c>
      <c r="AB292" s="165">
        <f t="shared" ref="AB292:AB331" si="81">IF($AB$34&lt;&gt;"Co",0,IF($AB$29&lt;&gt;"車 道",0,SUMIF($AB$35,X292,$AB$33)))</f>
        <v>0</v>
      </c>
      <c r="AC292" s="165">
        <f t="shared" ref="AC292:AC331" si="82">IF($AB$29&lt;&gt;"歩 道",0,SUMIF($AB$38,X292,$AB$33))</f>
        <v>0</v>
      </c>
      <c r="AD292" s="197">
        <f t="shared" ref="AD292:AD331" si="83">IF($AB$29&lt;&gt;"車 道",0,SUMIF($AB$38,X292,$AB$33))</f>
        <v>0</v>
      </c>
    </row>
    <row r="293" spans="4:30" ht="14.1" customHeight="1">
      <c r="D293" s="195">
        <v>2</v>
      </c>
      <c r="E293" s="165">
        <f t="shared" si="72"/>
        <v>0</v>
      </c>
      <c r="F293" s="165">
        <f t="shared" si="73"/>
        <v>0</v>
      </c>
      <c r="G293" s="165">
        <f t="shared" si="74"/>
        <v>0</v>
      </c>
      <c r="H293" s="165">
        <f t="shared" si="75"/>
        <v>0</v>
      </c>
      <c r="I293" s="165">
        <f t="shared" si="76"/>
        <v>0</v>
      </c>
      <c r="J293" s="197">
        <f t="shared" si="77"/>
        <v>0</v>
      </c>
      <c r="X293" s="195">
        <v>2</v>
      </c>
      <c r="Y293" s="165">
        <f t="shared" si="78"/>
        <v>0</v>
      </c>
      <c r="Z293" s="165">
        <f t="shared" si="79"/>
        <v>0</v>
      </c>
      <c r="AA293" s="165">
        <f t="shared" si="80"/>
        <v>0</v>
      </c>
      <c r="AB293" s="165">
        <f t="shared" si="81"/>
        <v>0</v>
      </c>
      <c r="AC293" s="165">
        <f t="shared" si="82"/>
        <v>0</v>
      </c>
      <c r="AD293" s="197">
        <f t="shared" si="83"/>
        <v>0</v>
      </c>
    </row>
    <row r="294" spans="4:30" ht="14.1" customHeight="1">
      <c r="D294" s="195">
        <v>3</v>
      </c>
      <c r="E294" s="165">
        <f t="shared" si="72"/>
        <v>0</v>
      </c>
      <c r="F294" s="165">
        <f t="shared" si="73"/>
        <v>0</v>
      </c>
      <c r="G294" s="165">
        <f t="shared" si="74"/>
        <v>0</v>
      </c>
      <c r="H294" s="165">
        <f t="shared" si="75"/>
        <v>0</v>
      </c>
      <c r="I294" s="165">
        <f t="shared" si="76"/>
        <v>0</v>
      </c>
      <c r="J294" s="197">
        <f t="shared" si="77"/>
        <v>0</v>
      </c>
      <c r="X294" s="195">
        <v>3</v>
      </c>
      <c r="Y294" s="165">
        <f t="shared" si="78"/>
        <v>0</v>
      </c>
      <c r="Z294" s="165">
        <f t="shared" si="79"/>
        <v>0</v>
      </c>
      <c r="AA294" s="165">
        <f t="shared" si="80"/>
        <v>0</v>
      </c>
      <c r="AB294" s="165">
        <f t="shared" si="81"/>
        <v>0</v>
      </c>
      <c r="AC294" s="165">
        <f t="shared" si="82"/>
        <v>0</v>
      </c>
      <c r="AD294" s="197">
        <f t="shared" si="83"/>
        <v>0</v>
      </c>
    </row>
    <row r="295" spans="4:30" ht="14.1" customHeight="1">
      <c r="D295" s="195">
        <v>4</v>
      </c>
      <c r="E295" s="165">
        <f t="shared" si="72"/>
        <v>0</v>
      </c>
      <c r="F295" s="165">
        <f t="shared" si="73"/>
        <v>0</v>
      </c>
      <c r="G295" s="165">
        <f t="shared" si="74"/>
        <v>0</v>
      </c>
      <c r="H295" s="165">
        <f t="shared" si="75"/>
        <v>0</v>
      </c>
      <c r="I295" s="165">
        <f t="shared" si="76"/>
        <v>0</v>
      </c>
      <c r="J295" s="197">
        <f t="shared" si="77"/>
        <v>0</v>
      </c>
      <c r="X295" s="195">
        <v>4</v>
      </c>
      <c r="Y295" s="165">
        <f t="shared" si="78"/>
        <v>0</v>
      </c>
      <c r="Z295" s="165">
        <f t="shared" si="79"/>
        <v>0</v>
      </c>
      <c r="AA295" s="165">
        <f t="shared" si="80"/>
        <v>0</v>
      </c>
      <c r="AB295" s="165">
        <f t="shared" si="81"/>
        <v>0</v>
      </c>
      <c r="AC295" s="165">
        <f t="shared" si="82"/>
        <v>0</v>
      </c>
      <c r="AD295" s="197">
        <f t="shared" si="83"/>
        <v>0</v>
      </c>
    </row>
    <row r="296" spans="4:30" ht="14.1" customHeight="1">
      <c r="D296" s="195">
        <v>5</v>
      </c>
      <c r="E296" s="165">
        <f t="shared" si="72"/>
        <v>0</v>
      </c>
      <c r="F296" s="165">
        <f t="shared" si="73"/>
        <v>0</v>
      </c>
      <c r="G296" s="165">
        <f t="shared" si="74"/>
        <v>0</v>
      </c>
      <c r="H296" s="165">
        <f t="shared" si="75"/>
        <v>0</v>
      </c>
      <c r="I296" s="165">
        <f t="shared" si="76"/>
        <v>0</v>
      </c>
      <c r="J296" s="197">
        <f t="shared" si="77"/>
        <v>0</v>
      </c>
      <c r="X296" s="195">
        <v>5</v>
      </c>
      <c r="Y296" s="165">
        <f t="shared" si="78"/>
        <v>0</v>
      </c>
      <c r="Z296" s="165">
        <f t="shared" si="79"/>
        <v>0</v>
      </c>
      <c r="AA296" s="165">
        <f t="shared" si="80"/>
        <v>0</v>
      </c>
      <c r="AB296" s="165">
        <f t="shared" si="81"/>
        <v>0</v>
      </c>
      <c r="AC296" s="165">
        <f t="shared" si="82"/>
        <v>0</v>
      </c>
      <c r="AD296" s="197">
        <f t="shared" si="83"/>
        <v>0</v>
      </c>
    </row>
    <row r="297" spans="4:30" ht="14.1" customHeight="1">
      <c r="D297" s="195">
        <v>6</v>
      </c>
      <c r="E297" s="165">
        <f t="shared" si="72"/>
        <v>0</v>
      </c>
      <c r="F297" s="165">
        <f t="shared" si="73"/>
        <v>0</v>
      </c>
      <c r="G297" s="165">
        <f t="shared" si="74"/>
        <v>0</v>
      </c>
      <c r="H297" s="165">
        <f t="shared" si="75"/>
        <v>0</v>
      </c>
      <c r="I297" s="165">
        <f t="shared" si="76"/>
        <v>0</v>
      </c>
      <c r="J297" s="197">
        <f t="shared" si="77"/>
        <v>0</v>
      </c>
      <c r="X297" s="195">
        <v>6</v>
      </c>
      <c r="Y297" s="165">
        <f t="shared" si="78"/>
        <v>0</v>
      </c>
      <c r="Z297" s="165">
        <f t="shared" si="79"/>
        <v>0</v>
      </c>
      <c r="AA297" s="165">
        <f t="shared" si="80"/>
        <v>0</v>
      </c>
      <c r="AB297" s="165">
        <f t="shared" si="81"/>
        <v>0</v>
      </c>
      <c r="AC297" s="165">
        <f t="shared" si="82"/>
        <v>0</v>
      </c>
      <c r="AD297" s="197">
        <f t="shared" si="83"/>
        <v>0</v>
      </c>
    </row>
    <row r="298" spans="4:30" ht="14.1" customHeight="1">
      <c r="D298" s="195">
        <v>7</v>
      </c>
      <c r="E298" s="165">
        <f t="shared" si="72"/>
        <v>0</v>
      </c>
      <c r="F298" s="165">
        <f t="shared" si="73"/>
        <v>0</v>
      </c>
      <c r="G298" s="165">
        <f t="shared" si="74"/>
        <v>0</v>
      </c>
      <c r="H298" s="165">
        <f t="shared" si="75"/>
        <v>0</v>
      </c>
      <c r="I298" s="165">
        <f t="shared" si="76"/>
        <v>0</v>
      </c>
      <c r="J298" s="197">
        <f t="shared" si="77"/>
        <v>0</v>
      </c>
      <c r="X298" s="195">
        <v>7</v>
      </c>
      <c r="Y298" s="165">
        <f t="shared" si="78"/>
        <v>0</v>
      </c>
      <c r="Z298" s="165">
        <f t="shared" si="79"/>
        <v>0</v>
      </c>
      <c r="AA298" s="165">
        <f t="shared" si="80"/>
        <v>0</v>
      </c>
      <c r="AB298" s="165">
        <f t="shared" si="81"/>
        <v>0</v>
      </c>
      <c r="AC298" s="165">
        <f t="shared" si="82"/>
        <v>0</v>
      </c>
      <c r="AD298" s="197">
        <f t="shared" si="83"/>
        <v>0</v>
      </c>
    </row>
    <row r="299" spans="4:30" ht="14.1" customHeight="1">
      <c r="D299" s="195">
        <v>8</v>
      </c>
      <c r="E299" s="165">
        <f t="shared" si="72"/>
        <v>0</v>
      </c>
      <c r="F299" s="165">
        <f t="shared" si="73"/>
        <v>0</v>
      </c>
      <c r="G299" s="165">
        <f t="shared" si="74"/>
        <v>0</v>
      </c>
      <c r="H299" s="165">
        <f t="shared" si="75"/>
        <v>0</v>
      </c>
      <c r="I299" s="165">
        <f t="shared" si="76"/>
        <v>0</v>
      </c>
      <c r="J299" s="197">
        <f t="shared" si="77"/>
        <v>0</v>
      </c>
      <c r="X299" s="195">
        <v>8</v>
      </c>
      <c r="Y299" s="165">
        <f t="shared" si="78"/>
        <v>0</v>
      </c>
      <c r="Z299" s="165">
        <f t="shared" si="79"/>
        <v>0</v>
      </c>
      <c r="AA299" s="165">
        <f t="shared" si="80"/>
        <v>0</v>
      </c>
      <c r="AB299" s="165">
        <f t="shared" si="81"/>
        <v>0</v>
      </c>
      <c r="AC299" s="165">
        <f t="shared" si="82"/>
        <v>0</v>
      </c>
      <c r="AD299" s="197">
        <f t="shared" si="83"/>
        <v>0</v>
      </c>
    </row>
    <row r="300" spans="4:30" ht="14.1" customHeight="1">
      <c r="D300" s="195">
        <v>9</v>
      </c>
      <c r="E300" s="165">
        <f t="shared" si="72"/>
        <v>0</v>
      </c>
      <c r="F300" s="165">
        <f t="shared" si="73"/>
        <v>0</v>
      </c>
      <c r="G300" s="165">
        <f t="shared" si="74"/>
        <v>0</v>
      </c>
      <c r="H300" s="165">
        <f t="shared" si="75"/>
        <v>0</v>
      </c>
      <c r="I300" s="165">
        <f t="shared" si="76"/>
        <v>0</v>
      </c>
      <c r="J300" s="197">
        <f t="shared" si="77"/>
        <v>0</v>
      </c>
      <c r="X300" s="195">
        <v>9</v>
      </c>
      <c r="Y300" s="165">
        <f t="shared" si="78"/>
        <v>0</v>
      </c>
      <c r="Z300" s="165">
        <f t="shared" si="79"/>
        <v>0</v>
      </c>
      <c r="AA300" s="165">
        <f t="shared" si="80"/>
        <v>0</v>
      </c>
      <c r="AB300" s="165">
        <f t="shared" si="81"/>
        <v>0</v>
      </c>
      <c r="AC300" s="165">
        <f t="shared" si="82"/>
        <v>0</v>
      </c>
      <c r="AD300" s="197">
        <f t="shared" si="83"/>
        <v>0</v>
      </c>
    </row>
    <row r="301" spans="4:30" ht="14.1" customHeight="1">
      <c r="D301" s="195">
        <v>10</v>
      </c>
      <c r="E301" s="165">
        <f t="shared" si="72"/>
        <v>0</v>
      </c>
      <c r="F301" s="165">
        <f t="shared" si="73"/>
        <v>0</v>
      </c>
      <c r="G301" s="165">
        <f t="shared" si="74"/>
        <v>0</v>
      </c>
      <c r="H301" s="165">
        <f t="shared" si="75"/>
        <v>0</v>
      </c>
      <c r="I301" s="165">
        <f t="shared" si="76"/>
        <v>0</v>
      </c>
      <c r="J301" s="197">
        <f t="shared" si="77"/>
        <v>0</v>
      </c>
      <c r="X301" s="195">
        <v>10</v>
      </c>
      <c r="Y301" s="165">
        <f t="shared" si="78"/>
        <v>0</v>
      </c>
      <c r="Z301" s="165">
        <f t="shared" si="79"/>
        <v>0</v>
      </c>
      <c r="AA301" s="165">
        <f t="shared" si="80"/>
        <v>0</v>
      </c>
      <c r="AB301" s="165">
        <f t="shared" si="81"/>
        <v>0</v>
      </c>
      <c r="AC301" s="165">
        <f t="shared" si="82"/>
        <v>0</v>
      </c>
      <c r="AD301" s="197">
        <f t="shared" si="83"/>
        <v>0</v>
      </c>
    </row>
    <row r="302" spans="4:30" ht="14.1" customHeight="1">
      <c r="D302" s="195">
        <v>11</v>
      </c>
      <c r="E302" s="165">
        <f t="shared" si="72"/>
        <v>0</v>
      </c>
      <c r="F302" s="165">
        <f t="shared" si="73"/>
        <v>0</v>
      </c>
      <c r="G302" s="165">
        <f t="shared" si="74"/>
        <v>0</v>
      </c>
      <c r="H302" s="165">
        <f t="shared" si="75"/>
        <v>0</v>
      </c>
      <c r="I302" s="165">
        <f t="shared" si="76"/>
        <v>0</v>
      </c>
      <c r="J302" s="197">
        <f t="shared" si="77"/>
        <v>0</v>
      </c>
      <c r="X302" s="195">
        <v>11</v>
      </c>
      <c r="Y302" s="165">
        <f t="shared" si="78"/>
        <v>0</v>
      </c>
      <c r="Z302" s="165">
        <f t="shared" si="79"/>
        <v>0</v>
      </c>
      <c r="AA302" s="165">
        <f t="shared" si="80"/>
        <v>0</v>
      </c>
      <c r="AB302" s="165">
        <f t="shared" si="81"/>
        <v>0</v>
      </c>
      <c r="AC302" s="165">
        <f t="shared" si="82"/>
        <v>0</v>
      </c>
      <c r="AD302" s="197">
        <f t="shared" si="83"/>
        <v>0</v>
      </c>
    </row>
    <row r="303" spans="4:30" ht="14.1" customHeight="1">
      <c r="D303" s="195">
        <v>12</v>
      </c>
      <c r="E303" s="165">
        <f t="shared" si="72"/>
        <v>0</v>
      </c>
      <c r="F303" s="165">
        <f t="shared" si="73"/>
        <v>0</v>
      </c>
      <c r="G303" s="165">
        <f t="shared" si="74"/>
        <v>0</v>
      </c>
      <c r="H303" s="165">
        <f t="shared" si="75"/>
        <v>0</v>
      </c>
      <c r="I303" s="165">
        <f t="shared" si="76"/>
        <v>0</v>
      </c>
      <c r="J303" s="197">
        <f t="shared" si="77"/>
        <v>0</v>
      </c>
      <c r="X303" s="195">
        <v>12</v>
      </c>
      <c r="Y303" s="165">
        <f t="shared" si="78"/>
        <v>0</v>
      </c>
      <c r="Z303" s="165">
        <f t="shared" si="79"/>
        <v>0</v>
      </c>
      <c r="AA303" s="165">
        <f t="shared" si="80"/>
        <v>0</v>
      </c>
      <c r="AB303" s="165">
        <f t="shared" si="81"/>
        <v>0</v>
      </c>
      <c r="AC303" s="165">
        <f t="shared" si="82"/>
        <v>0</v>
      </c>
      <c r="AD303" s="197">
        <f t="shared" si="83"/>
        <v>0</v>
      </c>
    </row>
    <row r="304" spans="4:30" ht="14.1" customHeight="1">
      <c r="D304" s="195">
        <v>13</v>
      </c>
      <c r="E304" s="165">
        <f t="shared" si="72"/>
        <v>0</v>
      </c>
      <c r="F304" s="165">
        <f t="shared" si="73"/>
        <v>0</v>
      </c>
      <c r="G304" s="165">
        <f t="shared" si="74"/>
        <v>0</v>
      </c>
      <c r="H304" s="165">
        <f t="shared" si="75"/>
        <v>0</v>
      </c>
      <c r="I304" s="165">
        <f t="shared" si="76"/>
        <v>0</v>
      </c>
      <c r="J304" s="197">
        <f t="shared" si="77"/>
        <v>0</v>
      </c>
      <c r="X304" s="195">
        <v>13</v>
      </c>
      <c r="Y304" s="165">
        <f t="shared" si="78"/>
        <v>0</v>
      </c>
      <c r="Z304" s="165">
        <f t="shared" si="79"/>
        <v>0</v>
      </c>
      <c r="AA304" s="165">
        <f t="shared" si="80"/>
        <v>0</v>
      </c>
      <c r="AB304" s="165">
        <f t="shared" si="81"/>
        <v>0</v>
      </c>
      <c r="AC304" s="165">
        <f t="shared" si="82"/>
        <v>0</v>
      </c>
      <c r="AD304" s="197">
        <f t="shared" si="83"/>
        <v>0</v>
      </c>
    </row>
    <row r="305" spans="4:30" ht="14.1" customHeight="1">
      <c r="D305" s="195">
        <v>14</v>
      </c>
      <c r="E305" s="165">
        <f t="shared" si="72"/>
        <v>0</v>
      </c>
      <c r="F305" s="165">
        <f t="shared" si="73"/>
        <v>0</v>
      </c>
      <c r="G305" s="165">
        <f t="shared" si="74"/>
        <v>0</v>
      </c>
      <c r="H305" s="165">
        <f t="shared" si="75"/>
        <v>0</v>
      </c>
      <c r="I305" s="165">
        <f t="shared" si="76"/>
        <v>0</v>
      </c>
      <c r="J305" s="197">
        <f t="shared" si="77"/>
        <v>0</v>
      </c>
      <c r="X305" s="195">
        <v>14</v>
      </c>
      <c r="Y305" s="165">
        <f t="shared" si="78"/>
        <v>0</v>
      </c>
      <c r="Z305" s="165">
        <f t="shared" si="79"/>
        <v>0</v>
      </c>
      <c r="AA305" s="165">
        <f t="shared" si="80"/>
        <v>0</v>
      </c>
      <c r="AB305" s="165">
        <f t="shared" si="81"/>
        <v>0</v>
      </c>
      <c r="AC305" s="165">
        <f t="shared" si="82"/>
        <v>0</v>
      </c>
      <c r="AD305" s="197">
        <f t="shared" si="83"/>
        <v>0</v>
      </c>
    </row>
    <row r="306" spans="4:30" ht="14.1" customHeight="1">
      <c r="D306" s="195">
        <v>15</v>
      </c>
      <c r="E306" s="165">
        <f t="shared" si="72"/>
        <v>0</v>
      </c>
      <c r="F306" s="165">
        <f t="shared" si="73"/>
        <v>0</v>
      </c>
      <c r="G306" s="165">
        <f t="shared" si="74"/>
        <v>0</v>
      </c>
      <c r="H306" s="165">
        <f t="shared" si="75"/>
        <v>0</v>
      </c>
      <c r="I306" s="165">
        <f t="shared" si="76"/>
        <v>0</v>
      </c>
      <c r="J306" s="197">
        <f t="shared" si="77"/>
        <v>0</v>
      </c>
      <c r="X306" s="195">
        <v>15</v>
      </c>
      <c r="Y306" s="165">
        <f t="shared" si="78"/>
        <v>0</v>
      </c>
      <c r="Z306" s="165">
        <f t="shared" si="79"/>
        <v>0</v>
      </c>
      <c r="AA306" s="165">
        <f t="shared" si="80"/>
        <v>0</v>
      </c>
      <c r="AB306" s="165">
        <f t="shared" si="81"/>
        <v>0</v>
      </c>
      <c r="AC306" s="165">
        <f t="shared" si="82"/>
        <v>0</v>
      </c>
      <c r="AD306" s="197">
        <f t="shared" si="83"/>
        <v>0</v>
      </c>
    </row>
    <row r="307" spans="4:30" ht="14.1" customHeight="1">
      <c r="D307" s="195">
        <v>16</v>
      </c>
      <c r="E307" s="165">
        <f t="shared" si="72"/>
        <v>0</v>
      </c>
      <c r="F307" s="165">
        <f t="shared" si="73"/>
        <v>0</v>
      </c>
      <c r="G307" s="165">
        <f t="shared" si="74"/>
        <v>0</v>
      </c>
      <c r="H307" s="165">
        <f t="shared" si="75"/>
        <v>0</v>
      </c>
      <c r="I307" s="165">
        <f t="shared" si="76"/>
        <v>0</v>
      </c>
      <c r="J307" s="197">
        <f t="shared" si="77"/>
        <v>0</v>
      </c>
      <c r="X307" s="195">
        <v>16</v>
      </c>
      <c r="Y307" s="165">
        <f t="shared" si="78"/>
        <v>0</v>
      </c>
      <c r="Z307" s="165">
        <f t="shared" si="79"/>
        <v>0</v>
      </c>
      <c r="AA307" s="165">
        <f t="shared" si="80"/>
        <v>0</v>
      </c>
      <c r="AB307" s="165">
        <f t="shared" si="81"/>
        <v>0</v>
      </c>
      <c r="AC307" s="165">
        <f t="shared" si="82"/>
        <v>0</v>
      </c>
      <c r="AD307" s="197">
        <f t="shared" si="83"/>
        <v>0</v>
      </c>
    </row>
    <row r="308" spans="4:30" ht="14.1" customHeight="1">
      <c r="D308" s="195">
        <v>17</v>
      </c>
      <c r="E308" s="165">
        <f t="shared" si="72"/>
        <v>0</v>
      </c>
      <c r="F308" s="165">
        <f t="shared" si="73"/>
        <v>0</v>
      </c>
      <c r="G308" s="165">
        <f t="shared" si="74"/>
        <v>0</v>
      </c>
      <c r="H308" s="165">
        <f t="shared" si="75"/>
        <v>0</v>
      </c>
      <c r="I308" s="165">
        <f t="shared" si="76"/>
        <v>0</v>
      </c>
      <c r="J308" s="197">
        <f t="shared" si="77"/>
        <v>0</v>
      </c>
      <c r="X308" s="195">
        <v>17</v>
      </c>
      <c r="Y308" s="165">
        <f t="shared" si="78"/>
        <v>0</v>
      </c>
      <c r="Z308" s="165">
        <f t="shared" si="79"/>
        <v>0</v>
      </c>
      <c r="AA308" s="165">
        <f t="shared" si="80"/>
        <v>0</v>
      </c>
      <c r="AB308" s="165">
        <f t="shared" si="81"/>
        <v>0</v>
      </c>
      <c r="AC308" s="165">
        <f t="shared" si="82"/>
        <v>0</v>
      </c>
      <c r="AD308" s="197">
        <f t="shared" si="83"/>
        <v>0</v>
      </c>
    </row>
    <row r="309" spans="4:30" ht="14.1" customHeight="1">
      <c r="D309" s="195">
        <v>18</v>
      </c>
      <c r="E309" s="165">
        <f t="shared" si="72"/>
        <v>0</v>
      </c>
      <c r="F309" s="165">
        <f t="shared" si="73"/>
        <v>0</v>
      </c>
      <c r="G309" s="165">
        <f t="shared" si="74"/>
        <v>0</v>
      </c>
      <c r="H309" s="165">
        <f t="shared" si="75"/>
        <v>0</v>
      </c>
      <c r="I309" s="165">
        <f t="shared" si="76"/>
        <v>0</v>
      </c>
      <c r="J309" s="197">
        <f t="shared" si="77"/>
        <v>0</v>
      </c>
      <c r="X309" s="195">
        <v>18</v>
      </c>
      <c r="Y309" s="165">
        <f t="shared" si="78"/>
        <v>0</v>
      </c>
      <c r="Z309" s="165">
        <f t="shared" si="79"/>
        <v>0</v>
      </c>
      <c r="AA309" s="165">
        <f t="shared" si="80"/>
        <v>0</v>
      </c>
      <c r="AB309" s="165">
        <f t="shared" si="81"/>
        <v>0</v>
      </c>
      <c r="AC309" s="165">
        <f t="shared" si="82"/>
        <v>0</v>
      </c>
      <c r="AD309" s="197">
        <f t="shared" si="83"/>
        <v>0</v>
      </c>
    </row>
    <row r="310" spans="4:30" ht="14.1" customHeight="1">
      <c r="D310" s="195">
        <v>19</v>
      </c>
      <c r="E310" s="165">
        <f t="shared" si="72"/>
        <v>0</v>
      </c>
      <c r="F310" s="165">
        <f t="shared" si="73"/>
        <v>0</v>
      </c>
      <c r="G310" s="165">
        <f t="shared" si="74"/>
        <v>0</v>
      </c>
      <c r="H310" s="165">
        <f t="shared" si="75"/>
        <v>0</v>
      </c>
      <c r="I310" s="165">
        <f t="shared" si="76"/>
        <v>0</v>
      </c>
      <c r="J310" s="197">
        <f t="shared" si="77"/>
        <v>0</v>
      </c>
      <c r="X310" s="195">
        <v>19</v>
      </c>
      <c r="Y310" s="165">
        <f t="shared" si="78"/>
        <v>0</v>
      </c>
      <c r="Z310" s="165">
        <f t="shared" si="79"/>
        <v>0</v>
      </c>
      <c r="AA310" s="165">
        <f t="shared" si="80"/>
        <v>0</v>
      </c>
      <c r="AB310" s="165">
        <f t="shared" si="81"/>
        <v>0</v>
      </c>
      <c r="AC310" s="165">
        <f t="shared" si="82"/>
        <v>0</v>
      </c>
      <c r="AD310" s="197">
        <f t="shared" si="83"/>
        <v>0</v>
      </c>
    </row>
    <row r="311" spans="4:30" ht="14.1" customHeight="1">
      <c r="D311" s="195">
        <v>20</v>
      </c>
      <c r="E311" s="165">
        <f t="shared" si="72"/>
        <v>0</v>
      </c>
      <c r="F311" s="165">
        <f t="shared" si="73"/>
        <v>0</v>
      </c>
      <c r="G311" s="165">
        <f t="shared" si="74"/>
        <v>0</v>
      </c>
      <c r="H311" s="165">
        <f t="shared" si="75"/>
        <v>0</v>
      </c>
      <c r="I311" s="165">
        <f t="shared" si="76"/>
        <v>0</v>
      </c>
      <c r="J311" s="197">
        <f t="shared" si="77"/>
        <v>0</v>
      </c>
      <c r="X311" s="195">
        <v>20</v>
      </c>
      <c r="Y311" s="165">
        <f t="shared" si="78"/>
        <v>0</v>
      </c>
      <c r="Z311" s="165">
        <f t="shared" si="79"/>
        <v>0</v>
      </c>
      <c r="AA311" s="165">
        <f t="shared" si="80"/>
        <v>0</v>
      </c>
      <c r="AB311" s="165">
        <f t="shared" si="81"/>
        <v>0</v>
      </c>
      <c r="AC311" s="165">
        <f t="shared" si="82"/>
        <v>0</v>
      </c>
      <c r="AD311" s="197">
        <f t="shared" si="83"/>
        <v>0</v>
      </c>
    </row>
    <row r="312" spans="4:30" ht="14.1" customHeight="1">
      <c r="D312" s="195">
        <v>21</v>
      </c>
      <c r="E312" s="165">
        <f t="shared" si="72"/>
        <v>0</v>
      </c>
      <c r="F312" s="165">
        <f t="shared" si="73"/>
        <v>0</v>
      </c>
      <c r="G312" s="165">
        <f t="shared" si="74"/>
        <v>0</v>
      </c>
      <c r="H312" s="165">
        <f t="shared" si="75"/>
        <v>0</v>
      </c>
      <c r="I312" s="165">
        <f t="shared" si="76"/>
        <v>0</v>
      </c>
      <c r="J312" s="197">
        <f t="shared" si="77"/>
        <v>0</v>
      </c>
      <c r="X312" s="195">
        <v>21</v>
      </c>
      <c r="Y312" s="165">
        <f t="shared" si="78"/>
        <v>0</v>
      </c>
      <c r="Z312" s="165">
        <f t="shared" si="79"/>
        <v>0</v>
      </c>
      <c r="AA312" s="165">
        <f t="shared" si="80"/>
        <v>0</v>
      </c>
      <c r="AB312" s="165">
        <f t="shared" si="81"/>
        <v>0</v>
      </c>
      <c r="AC312" s="165">
        <f t="shared" si="82"/>
        <v>0</v>
      </c>
      <c r="AD312" s="197">
        <f t="shared" si="83"/>
        <v>0</v>
      </c>
    </row>
    <row r="313" spans="4:30" ht="14.1" customHeight="1">
      <c r="D313" s="195">
        <v>22</v>
      </c>
      <c r="E313" s="165">
        <f t="shared" si="72"/>
        <v>0</v>
      </c>
      <c r="F313" s="165">
        <f t="shared" si="73"/>
        <v>0</v>
      </c>
      <c r="G313" s="165">
        <f t="shared" si="74"/>
        <v>0</v>
      </c>
      <c r="H313" s="165">
        <f t="shared" si="75"/>
        <v>0</v>
      </c>
      <c r="I313" s="165">
        <f t="shared" si="76"/>
        <v>0</v>
      </c>
      <c r="J313" s="197">
        <f t="shared" si="77"/>
        <v>0</v>
      </c>
      <c r="X313" s="195">
        <v>22</v>
      </c>
      <c r="Y313" s="165">
        <f t="shared" si="78"/>
        <v>0</v>
      </c>
      <c r="Z313" s="165">
        <f t="shared" si="79"/>
        <v>0</v>
      </c>
      <c r="AA313" s="165">
        <f t="shared" si="80"/>
        <v>0</v>
      </c>
      <c r="AB313" s="165">
        <f t="shared" si="81"/>
        <v>0</v>
      </c>
      <c r="AC313" s="165">
        <f t="shared" si="82"/>
        <v>0</v>
      </c>
      <c r="AD313" s="197">
        <f t="shared" si="83"/>
        <v>0</v>
      </c>
    </row>
    <row r="314" spans="4:30" ht="14.1" customHeight="1">
      <c r="D314" s="195">
        <v>23</v>
      </c>
      <c r="E314" s="165">
        <f t="shared" si="72"/>
        <v>0</v>
      </c>
      <c r="F314" s="165">
        <f t="shared" si="73"/>
        <v>0</v>
      </c>
      <c r="G314" s="165">
        <f t="shared" si="74"/>
        <v>0</v>
      </c>
      <c r="H314" s="165">
        <f t="shared" si="75"/>
        <v>0</v>
      </c>
      <c r="I314" s="165">
        <f t="shared" si="76"/>
        <v>0</v>
      </c>
      <c r="J314" s="197">
        <f t="shared" si="77"/>
        <v>0</v>
      </c>
      <c r="X314" s="195">
        <v>23</v>
      </c>
      <c r="Y314" s="165">
        <f t="shared" si="78"/>
        <v>0</v>
      </c>
      <c r="Z314" s="165">
        <f t="shared" si="79"/>
        <v>0</v>
      </c>
      <c r="AA314" s="165">
        <f t="shared" si="80"/>
        <v>0</v>
      </c>
      <c r="AB314" s="165">
        <f t="shared" si="81"/>
        <v>0</v>
      </c>
      <c r="AC314" s="165">
        <f t="shared" si="82"/>
        <v>0</v>
      </c>
      <c r="AD314" s="197">
        <f t="shared" si="83"/>
        <v>0</v>
      </c>
    </row>
    <row r="315" spans="4:30" ht="14.1" customHeight="1">
      <c r="D315" s="195">
        <v>24</v>
      </c>
      <c r="E315" s="165">
        <f t="shared" si="72"/>
        <v>0</v>
      </c>
      <c r="F315" s="165">
        <f t="shared" si="73"/>
        <v>0</v>
      </c>
      <c r="G315" s="165">
        <f t="shared" si="74"/>
        <v>0</v>
      </c>
      <c r="H315" s="165">
        <f t="shared" si="75"/>
        <v>0</v>
      </c>
      <c r="I315" s="165">
        <f t="shared" si="76"/>
        <v>0</v>
      </c>
      <c r="J315" s="197">
        <f t="shared" si="77"/>
        <v>0</v>
      </c>
      <c r="X315" s="195">
        <v>24</v>
      </c>
      <c r="Y315" s="165">
        <f t="shared" si="78"/>
        <v>0</v>
      </c>
      <c r="Z315" s="165">
        <f t="shared" si="79"/>
        <v>0</v>
      </c>
      <c r="AA315" s="165">
        <f t="shared" si="80"/>
        <v>0</v>
      </c>
      <c r="AB315" s="165">
        <f t="shared" si="81"/>
        <v>0</v>
      </c>
      <c r="AC315" s="165">
        <f t="shared" si="82"/>
        <v>0</v>
      </c>
      <c r="AD315" s="197">
        <f t="shared" si="83"/>
        <v>0</v>
      </c>
    </row>
    <row r="316" spans="4:30" ht="14.1" customHeight="1">
      <c r="D316" s="195">
        <v>25</v>
      </c>
      <c r="E316" s="165">
        <f t="shared" si="72"/>
        <v>0</v>
      </c>
      <c r="F316" s="165">
        <f t="shared" si="73"/>
        <v>0</v>
      </c>
      <c r="G316" s="165">
        <f t="shared" si="74"/>
        <v>0</v>
      </c>
      <c r="H316" s="165">
        <f t="shared" si="75"/>
        <v>0</v>
      </c>
      <c r="I316" s="165">
        <f t="shared" si="76"/>
        <v>0</v>
      </c>
      <c r="J316" s="197">
        <f t="shared" si="77"/>
        <v>0</v>
      </c>
      <c r="X316" s="195">
        <v>25</v>
      </c>
      <c r="Y316" s="165">
        <f t="shared" si="78"/>
        <v>0</v>
      </c>
      <c r="Z316" s="165">
        <f t="shared" si="79"/>
        <v>0</v>
      </c>
      <c r="AA316" s="165">
        <f t="shared" si="80"/>
        <v>0</v>
      </c>
      <c r="AB316" s="165">
        <f t="shared" si="81"/>
        <v>0</v>
      </c>
      <c r="AC316" s="165">
        <f t="shared" si="82"/>
        <v>0</v>
      </c>
      <c r="AD316" s="197">
        <f t="shared" si="83"/>
        <v>0</v>
      </c>
    </row>
    <row r="317" spans="4:30" ht="14.1" customHeight="1">
      <c r="D317" s="195">
        <v>26</v>
      </c>
      <c r="E317" s="165">
        <f t="shared" si="72"/>
        <v>0</v>
      </c>
      <c r="F317" s="165">
        <f t="shared" si="73"/>
        <v>0</v>
      </c>
      <c r="G317" s="165">
        <f t="shared" si="74"/>
        <v>0</v>
      </c>
      <c r="H317" s="165">
        <f t="shared" si="75"/>
        <v>0</v>
      </c>
      <c r="I317" s="165">
        <f t="shared" si="76"/>
        <v>0</v>
      </c>
      <c r="J317" s="197">
        <f t="shared" si="77"/>
        <v>0</v>
      </c>
      <c r="X317" s="195">
        <v>26</v>
      </c>
      <c r="Y317" s="165">
        <f t="shared" si="78"/>
        <v>0</v>
      </c>
      <c r="Z317" s="165">
        <f t="shared" si="79"/>
        <v>0</v>
      </c>
      <c r="AA317" s="165">
        <f t="shared" si="80"/>
        <v>0</v>
      </c>
      <c r="AB317" s="165">
        <f t="shared" si="81"/>
        <v>0</v>
      </c>
      <c r="AC317" s="165">
        <f t="shared" si="82"/>
        <v>0</v>
      </c>
      <c r="AD317" s="197">
        <f t="shared" si="83"/>
        <v>0</v>
      </c>
    </row>
    <row r="318" spans="4:30" ht="14.1" customHeight="1">
      <c r="D318" s="195">
        <v>27</v>
      </c>
      <c r="E318" s="165">
        <f t="shared" si="72"/>
        <v>0</v>
      </c>
      <c r="F318" s="165">
        <f t="shared" si="73"/>
        <v>0</v>
      </c>
      <c r="G318" s="165">
        <f t="shared" si="74"/>
        <v>0</v>
      </c>
      <c r="H318" s="165">
        <f t="shared" si="75"/>
        <v>0</v>
      </c>
      <c r="I318" s="165">
        <f t="shared" si="76"/>
        <v>0</v>
      </c>
      <c r="J318" s="197">
        <f t="shared" si="77"/>
        <v>0</v>
      </c>
      <c r="X318" s="195">
        <v>27</v>
      </c>
      <c r="Y318" s="165">
        <f t="shared" si="78"/>
        <v>0</v>
      </c>
      <c r="Z318" s="165">
        <f t="shared" si="79"/>
        <v>0</v>
      </c>
      <c r="AA318" s="165">
        <f t="shared" si="80"/>
        <v>0</v>
      </c>
      <c r="AB318" s="165">
        <f t="shared" si="81"/>
        <v>0</v>
      </c>
      <c r="AC318" s="165">
        <f t="shared" si="82"/>
        <v>0</v>
      </c>
      <c r="AD318" s="197">
        <f t="shared" si="83"/>
        <v>0</v>
      </c>
    </row>
    <row r="319" spans="4:30" ht="14.1" customHeight="1">
      <c r="D319" s="195">
        <v>28</v>
      </c>
      <c r="E319" s="165">
        <f t="shared" si="72"/>
        <v>0</v>
      </c>
      <c r="F319" s="165">
        <f t="shared" si="73"/>
        <v>0</v>
      </c>
      <c r="G319" s="165">
        <f t="shared" si="74"/>
        <v>0</v>
      </c>
      <c r="H319" s="165">
        <f t="shared" si="75"/>
        <v>0</v>
      </c>
      <c r="I319" s="165">
        <f t="shared" si="76"/>
        <v>0</v>
      </c>
      <c r="J319" s="197">
        <f t="shared" si="77"/>
        <v>0</v>
      </c>
      <c r="X319" s="195">
        <v>28</v>
      </c>
      <c r="Y319" s="165">
        <f t="shared" si="78"/>
        <v>0</v>
      </c>
      <c r="Z319" s="165">
        <f t="shared" si="79"/>
        <v>0</v>
      </c>
      <c r="AA319" s="165">
        <f t="shared" si="80"/>
        <v>0</v>
      </c>
      <c r="AB319" s="165">
        <f t="shared" si="81"/>
        <v>0</v>
      </c>
      <c r="AC319" s="165">
        <f t="shared" si="82"/>
        <v>0</v>
      </c>
      <c r="AD319" s="197">
        <f t="shared" si="83"/>
        <v>0</v>
      </c>
    </row>
    <row r="320" spans="4:30" ht="14.1" customHeight="1">
      <c r="D320" s="195">
        <v>29</v>
      </c>
      <c r="E320" s="165">
        <f t="shared" si="72"/>
        <v>0</v>
      </c>
      <c r="F320" s="165">
        <f t="shared" si="73"/>
        <v>0</v>
      </c>
      <c r="G320" s="165">
        <f t="shared" si="74"/>
        <v>0</v>
      </c>
      <c r="H320" s="165">
        <f t="shared" si="75"/>
        <v>0</v>
      </c>
      <c r="I320" s="165">
        <f t="shared" si="76"/>
        <v>0</v>
      </c>
      <c r="J320" s="197">
        <f t="shared" si="77"/>
        <v>0</v>
      </c>
      <c r="X320" s="195">
        <v>29</v>
      </c>
      <c r="Y320" s="165">
        <f t="shared" si="78"/>
        <v>0</v>
      </c>
      <c r="Z320" s="165">
        <f t="shared" si="79"/>
        <v>0</v>
      </c>
      <c r="AA320" s="165">
        <f t="shared" si="80"/>
        <v>0</v>
      </c>
      <c r="AB320" s="165">
        <f t="shared" si="81"/>
        <v>0</v>
      </c>
      <c r="AC320" s="165">
        <f t="shared" si="82"/>
        <v>0</v>
      </c>
      <c r="AD320" s="197">
        <f t="shared" si="83"/>
        <v>0</v>
      </c>
    </row>
    <row r="321" spans="4:30" ht="14.1" customHeight="1">
      <c r="D321" s="195">
        <v>30</v>
      </c>
      <c r="E321" s="165">
        <f t="shared" si="72"/>
        <v>0</v>
      </c>
      <c r="F321" s="165">
        <f t="shared" si="73"/>
        <v>0</v>
      </c>
      <c r="G321" s="165">
        <f t="shared" si="74"/>
        <v>0</v>
      </c>
      <c r="H321" s="165">
        <f t="shared" si="75"/>
        <v>0</v>
      </c>
      <c r="I321" s="165">
        <f t="shared" si="76"/>
        <v>0</v>
      </c>
      <c r="J321" s="197">
        <f t="shared" si="77"/>
        <v>0</v>
      </c>
      <c r="X321" s="195">
        <v>30</v>
      </c>
      <c r="Y321" s="165">
        <f t="shared" si="78"/>
        <v>0</v>
      </c>
      <c r="Z321" s="165">
        <f t="shared" si="79"/>
        <v>0</v>
      </c>
      <c r="AA321" s="165">
        <f t="shared" si="80"/>
        <v>0</v>
      </c>
      <c r="AB321" s="165">
        <f t="shared" si="81"/>
        <v>0</v>
      </c>
      <c r="AC321" s="165">
        <f t="shared" si="82"/>
        <v>0</v>
      </c>
      <c r="AD321" s="197">
        <f t="shared" si="83"/>
        <v>0</v>
      </c>
    </row>
    <row r="322" spans="4:30" ht="14.1" customHeight="1">
      <c r="D322" s="195">
        <v>31</v>
      </c>
      <c r="E322" s="165">
        <f t="shared" si="72"/>
        <v>0</v>
      </c>
      <c r="F322" s="165">
        <f t="shared" si="73"/>
        <v>0</v>
      </c>
      <c r="G322" s="165">
        <f t="shared" si="74"/>
        <v>0</v>
      </c>
      <c r="H322" s="165">
        <f t="shared" si="75"/>
        <v>0</v>
      </c>
      <c r="I322" s="165">
        <f t="shared" si="76"/>
        <v>0</v>
      </c>
      <c r="J322" s="197">
        <f t="shared" si="77"/>
        <v>0</v>
      </c>
      <c r="X322" s="195">
        <v>31</v>
      </c>
      <c r="Y322" s="165">
        <f t="shared" si="78"/>
        <v>0</v>
      </c>
      <c r="Z322" s="165">
        <f t="shared" si="79"/>
        <v>0</v>
      </c>
      <c r="AA322" s="165">
        <f t="shared" si="80"/>
        <v>0</v>
      </c>
      <c r="AB322" s="165">
        <f t="shared" si="81"/>
        <v>0</v>
      </c>
      <c r="AC322" s="165">
        <f t="shared" si="82"/>
        <v>0</v>
      </c>
      <c r="AD322" s="197">
        <f t="shared" si="83"/>
        <v>0</v>
      </c>
    </row>
    <row r="323" spans="4:30" ht="14.1" customHeight="1">
      <c r="D323" s="195">
        <v>32</v>
      </c>
      <c r="E323" s="165">
        <f t="shared" si="72"/>
        <v>0</v>
      </c>
      <c r="F323" s="165">
        <f t="shared" si="73"/>
        <v>0</v>
      </c>
      <c r="G323" s="165">
        <f t="shared" si="74"/>
        <v>0</v>
      </c>
      <c r="H323" s="165">
        <f t="shared" si="75"/>
        <v>0</v>
      </c>
      <c r="I323" s="165">
        <f t="shared" si="76"/>
        <v>0</v>
      </c>
      <c r="J323" s="197">
        <f t="shared" si="77"/>
        <v>0</v>
      </c>
      <c r="X323" s="195">
        <v>32</v>
      </c>
      <c r="Y323" s="165">
        <f t="shared" si="78"/>
        <v>0</v>
      </c>
      <c r="Z323" s="165">
        <f t="shared" si="79"/>
        <v>0</v>
      </c>
      <c r="AA323" s="165">
        <f t="shared" si="80"/>
        <v>0</v>
      </c>
      <c r="AB323" s="165">
        <f t="shared" si="81"/>
        <v>0</v>
      </c>
      <c r="AC323" s="165">
        <f t="shared" si="82"/>
        <v>0</v>
      </c>
      <c r="AD323" s="197">
        <f t="shared" si="83"/>
        <v>0</v>
      </c>
    </row>
    <row r="324" spans="4:30" ht="14.1" customHeight="1">
      <c r="D324" s="195">
        <v>33</v>
      </c>
      <c r="E324" s="165">
        <f t="shared" si="72"/>
        <v>0</v>
      </c>
      <c r="F324" s="165">
        <f t="shared" si="73"/>
        <v>0</v>
      </c>
      <c r="G324" s="165">
        <f t="shared" si="74"/>
        <v>0</v>
      </c>
      <c r="H324" s="165">
        <f t="shared" si="75"/>
        <v>0</v>
      </c>
      <c r="I324" s="165">
        <f t="shared" si="76"/>
        <v>0</v>
      </c>
      <c r="J324" s="197">
        <f t="shared" si="77"/>
        <v>0</v>
      </c>
      <c r="X324" s="195">
        <v>33</v>
      </c>
      <c r="Y324" s="165">
        <f t="shared" si="78"/>
        <v>0</v>
      </c>
      <c r="Z324" s="165">
        <f t="shared" si="79"/>
        <v>0</v>
      </c>
      <c r="AA324" s="165">
        <f t="shared" si="80"/>
        <v>0</v>
      </c>
      <c r="AB324" s="165">
        <f t="shared" si="81"/>
        <v>0</v>
      </c>
      <c r="AC324" s="165">
        <f t="shared" si="82"/>
        <v>0</v>
      </c>
      <c r="AD324" s="197">
        <f t="shared" si="83"/>
        <v>0</v>
      </c>
    </row>
    <row r="325" spans="4:30" ht="14.1" customHeight="1">
      <c r="D325" s="195">
        <v>34</v>
      </c>
      <c r="E325" s="165">
        <f t="shared" si="72"/>
        <v>0</v>
      </c>
      <c r="F325" s="165">
        <f t="shared" si="73"/>
        <v>0</v>
      </c>
      <c r="G325" s="165">
        <f t="shared" si="74"/>
        <v>0</v>
      </c>
      <c r="H325" s="165">
        <f t="shared" si="75"/>
        <v>0</v>
      </c>
      <c r="I325" s="165">
        <f t="shared" si="76"/>
        <v>0</v>
      </c>
      <c r="J325" s="197">
        <f t="shared" si="77"/>
        <v>0</v>
      </c>
      <c r="X325" s="195">
        <v>34</v>
      </c>
      <c r="Y325" s="165">
        <f t="shared" si="78"/>
        <v>0</v>
      </c>
      <c r="Z325" s="165">
        <f t="shared" si="79"/>
        <v>0</v>
      </c>
      <c r="AA325" s="165">
        <f t="shared" si="80"/>
        <v>0</v>
      </c>
      <c r="AB325" s="165">
        <f t="shared" si="81"/>
        <v>0</v>
      </c>
      <c r="AC325" s="165">
        <f t="shared" si="82"/>
        <v>0</v>
      </c>
      <c r="AD325" s="197">
        <f t="shared" si="83"/>
        <v>0</v>
      </c>
    </row>
    <row r="326" spans="4:30" ht="14.1" customHeight="1">
      <c r="D326" s="195">
        <v>35</v>
      </c>
      <c r="E326" s="165">
        <f t="shared" si="72"/>
        <v>0</v>
      </c>
      <c r="F326" s="165">
        <f t="shared" si="73"/>
        <v>0</v>
      </c>
      <c r="G326" s="165">
        <f t="shared" si="74"/>
        <v>0</v>
      </c>
      <c r="H326" s="165">
        <f t="shared" si="75"/>
        <v>0</v>
      </c>
      <c r="I326" s="165">
        <f t="shared" si="76"/>
        <v>0</v>
      </c>
      <c r="J326" s="197">
        <f t="shared" si="77"/>
        <v>0</v>
      </c>
      <c r="X326" s="195">
        <v>35</v>
      </c>
      <c r="Y326" s="165">
        <f t="shared" si="78"/>
        <v>0</v>
      </c>
      <c r="Z326" s="165">
        <f t="shared" si="79"/>
        <v>0</v>
      </c>
      <c r="AA326" s="165">
        <f t="shared" si="80"/>
        <v>0</v>
      </c>
      <c r="AB326" s="165">
        <f t="shared" si="81"/>
        <v>0</v>
      </c>
      <c r="AC326" s="165">
        <f t="shared" si="82"/>
        <v>0</v>
      </c>
      <c r="AD326" s="197">
        <f t="shared" si="83"/>
        <v>0</v>
      </c>
    </row>
    <row r="327" spans="4:30" ht="14.1" customHeight="1">
      <c r="D327" s="195">
        <v>36</v>
      </c>
      <c r="E327" s="165">
        <f t="shared" si="72"/>
        <v>0</v>
      </c>
      <c r="F327" s="165">
        <f t="shared" si="73"/>
        <v>0</v>
      </c>
      <c r="G327" s="165">
        <f t="shared" si="74"/>
        <v>0</v>
      </c>
      <c r="H327" s="165">
        <f t="shared" si="75"/>
        <v>0</v>
      </c>
      <c r="I327" s="165">
        <f t="shared" si="76"/>
        <v>0</v>
      </c>
      <c r="J327" s="197">
        <f t="shared" si="77"/>
        <v>0</v>
      </c>
      <c r="X327" s="195">
        <v>36</v>
      </c>
      <c r="Y327" s="165">
        <f t="shared" si="78"/>
        <v>0</v>
      </c>
      <c r="Z327" s="165">
        <f t="shared" si="79"/>
        <v>0</v>
      </c>
      <c r="AA327" s="165">
        <f t="shared" si="80"/>
        <v>0</v>
      </c>
      <c r="AB327" s="165">
        <f t="shared" si="81"/>
        <v>0</v>
      </c>
      <c r="AC327" s="165">
        <f t="shared" si="82"/>
        <v>0</v>
      </c>
      <c r="AD327" s="197">
        <f t="shared" si="83"/>
        <v>0</v>
      </c>
    </row>
    <row r="328" spans="4:30" ht="14.1" customHeight="1">
      <c r="D328" s="195">
        <v>37</v>
      </c>
      <c r="E328" s="165">
        <f t="shared" si="72"/>
        <v>0</v>
      </c>
      <c r="F328" s="165">
        <f t="shared" si="73"/>
        <v>0</v>
      </c>
      <c r="G328" s="165">
        <f t="shared" si="74"/>
        <v>0</v>
      </c>
      <c r="H328" s="165">
        <f t="shared" si="75"/>
        <v>0</v>
      </c>
      <c r="I328" s="165">
        <f t="shared" si="76"/>
        <v>0</v>
      </c>
      <c r="J328" s="197">
        <f t="shared" si="77"/>
        <v>0</v>
      </c>
      <c r="X328" s="195">
        <v>37</v>
      </c>
      <c r="Y328" s="165">
        <f t="shared" si="78"/>
        <v>0</v>
      </c>
      <c r="Z328" s="165">
        <f t="shared" si="79"/>
        <v>0</v>
      </c>
      <c r="AA328" s="165">
        <f t="shared" si="80"/>
        <v>0</v>
      </c>
      <c r="AB328" s="165">
        <f t="shared" si="81"/>
        <v>0</v>
      </c>
      <c r="AC328" s="165">
        <f t="shared" si="82"/>
        <v>0</v>
      </c>
      <c r="AD328" s="197">
        <f t="shared" si="83"/>
        <v>0</v>
      </c>
    </row>
    <row r="329" spans="4:30" ht="14.1" customHeight="1">
      <c r="D329" s="195">
        <v>38</v>
      </c>
      <c r="E329" s="165">
        <f t="shared" si="72"/>
        <v>0</v>
      </c>
      <c r="F329" s="165">
        <f t="shared" si="73"/>
        <v>0</v>
      </c>
      <c r="G329" s="165">
        <f t="shared" si="74"/>
        <v>0</v>
      </c>
      <c r="H329" s="165">
        <f t="shared" si="75"/>
        <v>0</v>
      </c>
      <c r="I329" s="165">
        <f t="shared" si="76"/>
        <v>0</v>
      </c>
      <c r="J329" s="197">
        <f t="shared" si="77"/>
        <v>0</v>
      </c>
      <c r="X329" s="195">
        <v>38</v>
      </c>
      <c r="Y329" s="165">
        <f t="shared" si="78"/>
        <v>0</v>
      </c>
      <c r="Z329" s="165">
        <f t="shared" si="79"/>
        <v>0</v>
      </c>
      <c r="AA329" s="165">
        <f t="shared" si="80"/>
        <v>0</v>
      </c>
      <c r="AB329" s="165">
        <f t="shared" si="81"/>
        <v>0</v>
      </c>
      <c r="AC329" s="165">
        <f t="shared" si="82"/>
        <v>0</v>
      </c>
      <c r="AD329" s="197">
        <f t="shared" si="83"/>
        <v>0</v>
      </c>
    </row>
    <row r="330" spans="4:30" ht="14.1" customHeight="1">
      <c r="D330" s="195">
        <v>39</v>
      </c>
      <c r="E330" s="165">
        <f t="shared" si="72"/>
        <v>0</v>
      </c>
      <c r="F330" s="165">
        <f t="shared" si="73"/>
        <v>0</v>
      </c>
      <c r="G330" s="165">
        <f t="shared" si="74"/>
        <v>0</v>
      </c>
      <c r="H330" s="165">
        <f t="shared" si="75"/>
        <v>0</v>
      </c>
      <c r="I330" s="165">
        <f t="shared" si="76"/>
        <v>0</v>
      </c>
      <c r="J330" s="197">
        <f t="shared" si="77"/>
        <v>0</v>
      </c>
      <c r="X330" s="195">
        <v>39</v>
      </c>
      <c r="Y330" s="165">
        <f t="shared" si="78"/>
        <v>0</v>
      </c>
      <c r="Z330" s="165">
        <f t="shared" si="79"/>
        <v>0</v>
      </c>
      <c r="AA330" s="165">
        <f t="shared" si="80"/>
        <v>0</v>
      </c>
      <c r="AB330" s="165">
        <f t="shared" si="81"/>
        <v>0</v>
      </c>
      <c r="AC330" s="165">
        <f t="shared" si="82"/>
        <v>0</v>
      </c>
      <c r="AD330" s="197">
        <f t="shared" si="83"/>
        <v>0</v>
      </c>
    </row>
    <row r="331" spans="4:30" ht="14.1" customHeight="1" thickBot="1">
      <c r="D331" s="196">
        <v>40</v>
      </c>
      <c r="E331" s="198">
        <f t="shared" si="72"/>
        <v>0</v>
      </c>
      <c r="F331" s="198">
        <f t="shared" si="73"/>
        <v>0</v>
      </c>
      <c r="G331" s="198">
        <f t="shared" si="74"/>
        <v>0</v>
      </c>
      <c r="H331" s="198">
        <f t="shared" si="75"/>
        <v>0</v>
      </c>
      <c r="I331" s="198">
        <f t="shared" si="76"/>
        <v>0</v>
      </c>
      <c r="J331" s="199">
        <f t="shared" si="77"/>
        <v>0</v>
      </c>
      <c r="X331" s="196">
        <v>40</v>
      </c>
      <c r="Y331" s="198">
        <f t="shared" si="78"/>
        <v>0</v>
      </c>
      <c r="Z331" s="198">
        <f t="shared" si="79"/>
        <v>0</v>
      </c>
      <c r="AA331" s="198">
        <f t="shared" si="80"/>
        <v>0</v>
      </c>
      <c r="AB331" s="198">
        <f t="shared" si="81"/>
        <v>0</v>
      </c>
      <c r="AC331" s="198">
        <f t="shared" si="82"/>
        <v>0</v>
      </c>
      <c r="AD331" s="199">
        <f t="shared" si="83"/>
        <v>0</v>
      </c>
    </row>
    <row r="333" spans="4:30" ht="14.1" customHeight="1" thickBot="1">
      <c r="D333" s="2" t="s">
        <v>359</v>
      </c>
      <c r="X333" s="2" t="s">
        <v>359</v>
      </c>
    </row>
    <row r="334" spans="4:30" ht="14.1" customHeight="1">
      <c r="D334" s="2199"/>
      <c r="E334" s="2200" t="s">
        <v>56</v>
      </c>
      <c r="F334" s="2200"/>
      <c r="G334" s="2200" t="s">
        <v>83</v>
      </c>
      <c r="H334" s="2200"/>
      <c r="I334" s="2200" t="s">
        <v>78</v>
      </c>
      <c r="J334" s="2239"/>
      <c r="X334" s="2199"/>
      <c r="Y334" s="2200" t="s">
        <v>56</v>
      </c>
      <c r="Z334" s="2200"/>
      <c r="AA334" s="2200" t="s">
        <v>83</v>
      </c>
      <c r="AB334" s="2200"/>
      <c r="AC334" s="2200" t="s">
        <v>78</v>
      </c>
      <c r="AD334" s="2239"/>
    </row>
    <row r="335" spans="4:30" ht="14.1" customHeight="1">
      <c r="D335" s="2238"/>
      <c r="E335" s="21" t="s">
        <v>354</v>
      </c>
      <c r="F335" s="21" t="s">
        <v>355</v>
      </c>
      <c r="G335" s="21" t="s">
        <v>354</v>
      </c>
      <c r="H335" s="21" t="s">
        <v>355</v>
      </c>
      <c r="I335" s="21" t="s">
        <v>354</v>
      </c>
      <c r="J335" s="194" t="s">
        <v>355</v>
      </c>
      <c r="X335" s="2238"/>
      <c r="Y335" s="21" t="s">
        <v>354</v>
      </c>
      <c r="Z335" s="21" t="s">
        <v>355</v>
      </c>
      <c r="AA335" s="21" t="s">
        <v>354</v>
      </c>
      <c r="AB335" s="21" t="s">
        <v>355</v>
      </c>
      <c r="AC335" s="21" t="s">
        <v>354</v>
      </c>
      <c r="AD335" s="194" t="s">
        <v>355</v>
      </c>
    </row>
    <row r="336" spans="4:30" ht="14.1" customHeight="1">
      <c r="D336" s="195">
        <v>1</v>
      </c>
      <c r="E336" s="165">
        <f t="shared" ref="E336:J351" si="84">E72+E116+E160+E204+E248+E292</f>
        <v>0</v>
      </c>
      <c r="F336" s="165">
        <f t="shared" si="84"/>
        <v>0</v>
      </c>
      <c r="G336" s="165">
        <f t="shared" si="84"/>
        <v>0</v>
      </c>
      <c r="H336" s="165">
        <f t="shared" si="84"/>
        <v>0</v>
      </c>
      <c r="I336" s="165">
        <f t="shared" si="84"/>
        <v>0</v>
      </c>
      <c r="J336" s="197">
        <f t="shared" si="84"/>
        <v>0</v>
      </c>
      <c r="X336" s="195">
        <v>1</v>
      </c>
      <c r="Y336" s="165">
        <f t="shared" ref="Y336:AD351" si="85">Y72+Y116+Y160+Y204+Y248+Y292</f>
        <v>0</v>
      </c>
      <c r="Z336" s="165">
        <f t="shared" si="85"/>
        <v>0</v>
      </c>
      <c r="AA336" s="165">
        <f t="shared" si="85"/>
        <v>0</v>
      </c>
      <c r="AB336" s="165">
        <f t="shared" si="85"/>
        <v>0</v>
      </c>
      <c r="AC336" s="165">
        <f t="shared" si="85"/>
        <v>0</v>
      </c>
      <c r="AD336" s="197">
        <f t="shared" si="85"/>
        <v>0</v>
      </c>
    </row>
    <row r="337" spans="4:30" ht="14.1" customHeight="1">
      <c r="D337" s="195">
        <v>2</v>
      </c>
      <c r="E337" s="165">
        <f t="shared" si="84"/>
        <v>0</v>
      </c>
      <c r="F337" s="165">
        <f t="shared" si="84"/>
        <v>0</v>
      </c>
      <c r="G337" s="165">
        <f t="shared" si="84"/>
        <v>0</v>
      </c>
      <c r="H337" s="165">
        <f t="shared" si="84"/>
        <v>0</v>
      </c>
      <c r="I337" s="165">
        <f t="shared" si="84"/>
        <v>0</v>
      </c>
      <c r="J337" s="197">
        <f t="shared" si="84"/>
        <v>0</v>
      </c>
      <c r="X337" s="195">
        <v>2</v>
      </c>
      <c r="Y337" s="165">
        <f t="shared" si="85"/>
        <v>0</v>
      </c>
      <c r="Z337" s="165">
        <f t="shared" si="85"/>
        <v>0</v>
      </c>
      <c r="AA337" s="165">
        <f t="shared" si="85"/>
        <v>0</v>
      </c>
      <c r="AB337" s="165">
        <f t="shared" si="85"/>
        <v>0</v>
      </c>
      <c r="AC337" s="165">
        <f t="shared" si="85"/>
        <v>0</v>
      </c>
      <c r="AD337" s="197">
        <f t="shared" si="85"/>
        <v>0</v>
      </c>
    </row>
    <row r="338" spans="4:30" ht="14.1" customHeight="1">
      <c r="D338" s="195">
        <v>3</v>
      </c>
      <c r="E338" s="165">
        <f t="shared" si="84"/>
        <v>0</v>
      </c>
      <c r="F338" s="165">
        <f t="shared" si="84"/>
        <v>0</v>
      </c>
      <c r="G338" s="165">
        <f t="shared" si="84"/>
        <v>0</v>
      </c>
      <c r="H338" s="165">
        <f t="shared" si="84"/>
        <v>0</v>
      </c>
      <c r="I338" s="165">
        <f t="shared" si="84"/>
        <v>0</v>
      </c>
      <c r="J338" s="197">
        <f t="shared" si="84"/>
        <v>0</v>
      </c>
      <c r="X338" s="195">
        <v>3</v>
      </c>
      <c r="Y338" s="165">
        <f t="shared" si="85"/>
        <v>0</v>
      </c>
      <c r="Z338" s="165">
        <f t="shared" si="85"/>
        <v>0</v>
      </c>
      <c r="AA338" s="165">
        <f t="shared" si="85"/>
        <v>0</v>
      </c>
      <c r="AB338" s="165">
        <f t="shared" si="85"/>
        <v>0</v>
      </c>
      <c r="AC338" s="165">
        <f t="shared" si="85"/>
        <v>0</v>
      </c>
      <c r="AD338" s="197">
        <f t="shared" si="85"/>
        <v>0</v>
      </c>
    </row>
    <row r="339" spans="4:30" ht="14.1" customHeight="1">
      <c r="D339" s="195">
        <v>4</v>
      </c>
      <c r="E339" s="165">
        <f t="shared" si="84"/>
        <v>0</v>
      </c>
      <c r="F339" s="165">
        <f t="shared" si="84"/>
        <v>0</v>
      </c>
      <c r="G339" s="165">
        <f t="shared" si="84"/>
        <v>0</v>
      </c>
      <c r="H339" s="165">
        <f t="shared" si="84"/>
        <v>0</v>
      </c>
      <c r="I339" s="165">
        <f t="shared" si="84"/>
        <v>0</v>
      </c>
      <c r="J339" s="197">
        <f t="shared" si="84"/>
        <v>0</v>
      </c>
      <c r="X339" s="195">
        <v>4</v>
      </c>
      <c r="Y339" s="165">
        <f t="shared" si="85"/>
        <v>0</v>
      </c>
      <c r="Z339" s="165">
        <f t="shared" si="85"/>
        <v>0</v>
      </c>
      <c r="AA339" s="165">
        <f t="shared" si="85"/>
        <v>0</v>
      </c>
      <c r="AB339" s="165">
        <f t="shared" si="85"/>
        <v>0</v>
      </c>
      <c r="AC339" s="165">
        <f t="shared" si="85"/>
        <v>0</v>
      </c>
      <c r="AD339" s="197">
        <f t="shared" si="85"/>
        <v>0</v>
      </c>
    </row>
    <row r="340" spans="4:30" ht="14.1" customHeight="1">
      <c r="D340" s="195">
        <v>5</v>
      </c>
      <c r="E340" s="165">
        <f t="shared" si="84"/>
        <v>0</v>
      </c>
      <c r="F340" s="165">
        <f t="shared" si="84"/>
        <v>0</v>
      </c>
      <c r="G340" s="165">
        <f t="shared" si="84"/>
        <v>0</v>
      </c>
      <c r="H340" s="165">
        <f t="shared" si="84"/>
        <v>0</v>
      </c>
      <c r="I340" s="165">
        <f t="shared" si="84"/>
        <v>0</v>
      </c>
      <c r="J340" s="197">
        <f t="shared" si="84"/>
        <v>0</v>
      </c>
      <c r="X340" s="195">
        <v>5</v>
      </c>
      <c r="Y340" s="165">
        <f t="shared" si="85"/>
        <v>0</v>
      </c>
      <c r="Z340" s="165">
        <f t="shared" si="85"/>
        <v>0</v>
      </c>
      <c r="AA340" s="165">
        <f t="shared" si="85"/>
        <v>0</v>
      </c>
      <c r="AB340" s="165">
        <f t="shared" si="85"/>
        <v>0</v>
      </c>
      <c r="AC340" s="165">
        <f t="shared" si="85"/>
        <v>0</v>
      </c>
      <c r="AD340" s="197">
        <f t="shared" si="85"/>
        <v>0</v>
      </c>
    </row>
    <row r="341" spans="4:30" ht="14.1" customHeight="1">
      <c r="D341" s="195">
        <v>6</v>
      </c>
      <c r="E341" s="165">
        <f t="shared" si="84"/>
        <v>0</v>
      </c>
      <c r="F341" s="165">
        <f t="shared" si="84"/>
        <v>0</v>
      </c>
      <c r="G341" s="165">
        <f t="shared" si="84"/>
        <v>0</v>
      </c>
      <c r="H341" s="165">
        <f t="shared" si="84"/>
        <v>0</v>
      </c>
      <c r="I341" s="165">
        <f t="shared" si="84"/>
        <v>0</v>
      </c>
      <c r="J341" s="197">
        <f t="shared" si="84"/>
        <v>0</v>
      </c>
      <c r="X341" s="195">
        <v>6</v>
      </c>
      <c r="Y341" s="165">
        <f t="shared" si="85"/>
        <v>0</v>
      </c>
      <c r="Z341" s="165">
        <f t="shared" si="85"/>
        <v>0</v>
      </c>
      <c r="AA341" s="165">
        <f t="shared" si="85"/>
        <v>0</v>
      </c>
      <c r="AB341" s="165">
        <f t="shared" si="85"/>
        <v>0</v>
      </c>
      <c r="AC341" s="165">
        <f t="shared" si="85"/>
        <v>0</v>
      </c>
      <c r="AD341" s="197">
        <f t="shared" si="85"/>
        <v>0</v>
      </c>
    </row>
    <row r="342" spans="4:30" ht="14.1" customHeight="1">
      <c r="D342" s="195">
        <v>7</v>
      </c>
      <c r="E342" s="165">
        <f t="shared" si="84"/>
        <v>0</v>
      </c>
      <c r="F342" s="165">
        <f t="shared" si="84"/>
        <v>0</v>
      </c>
      <c r="G342" s="165">
        <f t="shared" si="84"/>
        <v>0</v>
      </c>
      <c r="H342" s="165">
        <f t="shared" si="84"/>
        <v>0</v>
      </c>
      <c r="I342" s="165">
        <f t="shared" si="84"/>
        <v>0</v>
      </c>
      <c r="J342" s="197">
        <f t="shared" si="84"/>
        <v>0</v>
      </c>
      <c r="X342" s="195">
        <v>7</v>
      </c>
      <c r="Y342" s="165">
        <f t="shared" si="85"/>
        <v>0</v>
      </c>
      <c r="Z342" s="165">
        <f t="shared" si="85"/>
        <v>0</v>
      </c>
      <c r="AA342" s="165">
        <f t="shared" si="85"/>
        <v>0</v>
      </c>
      <c r="AB342" s="165">
        <f t="shared" si="85"/>
        <v>0</v>
      </c>
      <c r="AC342" s="165">
        <f t="shared" si="85"/>
        <v>0</v>
      </c>
      <c r="AD342" s="197">
        <f t="shared" si="85"/>
        <v>0</v>
      </c>
    </row>
    <row r="343" spans="4:30" ht="14.1" customHeight="1">
      <c r="D343" s="195">
        <v>8</v>
      </c>
      <c r="E343" s="165">
        <f t="shared" si="84"/>
        <v>0</v>
      </c>
      <c r="F343" s="165">
        <f t="shared" si="84"/>
        <v>0</v>
      </c>
      <c r="G343" s="165">
        <f t="shared" si="84"/>
        <v>0</v>
      </c>
      <c r="H343" s="165">
        <f t="shared" si="84"/>
        <v>0</v>
      </c>
      <c r="I343" s="165">
        <f t="shared" si="84"/>
        <v>0</v>
      </c>
      <c r="J343" s="197">
        <f t="shared" si="84"/>
        <v>0</v>
      </c>
      <c r="X343" s="195">
        <v>8</v>
      </c>
      <c r="Y343" s="165">
        <f t="shared" si="85"/>
        <v>0</v>
      </c>
      <c r="Z343" s="165">
        <f t="shared" si="85"/>
        <v>0</v>
      </c>
      <c r="AA343" s="165">
        <f t="shared" si="85"/>
        <v>0</v>
      </c>
      <c r="AB343" s="165">
        <f t="shared" si="85"/>
        <v>0</v>
      </c>
      <c r="AC343" s="165">
        <f t="shared" si="85"/>
        <v>0</v>
      </c>
      <c r="AD343" s="197">
        <f t="shared" si="85"/>
        <v>0</v>
      </c>
    </row>
    <row r="344" spans="4:30" ht="14.1" customHeight="1">
      <c r="D344" s="195">
        <v>9</v>
      </c>
      <c r="E344" s="165">
        <f t="shared" si="84"/>
        <v>0</v>
      </c>
      <c r="F344" s="165">
        <f t="shared" si="84"/>
        <v>0</v>
      </c>
      <c r="G344" s="165">
        <f t="shared" si="84"/>
        <v>0</v>
      </c>
      <c r="H344" s="165">
        <f t="shared" si="84"/>
        <v>0</v>
      </c>
      <c r="I344" s="165">
        <f t="shared" si="84"/>
        <v>0</v>
      </c>
      <c r="J344" s="197">
        <f t="shared" si="84"/>
        <v>0</v>
      </c>
      <c r="X344" s="195">
        <v>9</v>
      </c>
      <c r="Y344" s="165">
        <f t="shared" si="85"/>
        <v>0</v>
      </c>
      <c r="Z344" s="165">
        <f t="shared" si="85"/>
        <v>0</v>
      </c>
      <c r="AA344" s="165">
        <f t="shared" si="85"/>
        <v>0</v>
      </c>
      <c r="AB344" s="165">
        <f t="shared" si="85"/>
        <v>0</v>
      </c>
      <c r="AC344" s="165">
        <f t="shared" si="85"/>
        <v>0</v>
      </c>
      <c r="AD344" s="197">
        <f t="shared" si="85"/>
        <v>0</v>
      </c>
    </row>
    <row r="345" spans="4:30" ht="14.1" customHeight="1">
      <c r="D345" s="195">
        <v>10</v>
      </c>
      <c r="E345" s="165">
        <f t="shared" si="84"/>
        <v>0</v>
      </c>
      <c r="F345" s="165">
        <f t="shared" si="84"/>
        <v>0</v>
      </c>
      <c r="G345" s="165">
        <f t="shared" si="84"/>
        <v>0</v>
      </c>
      <c r="H345" s="165">
        <f t="shared" si="84"/>
        <v>0</v>
      </c>
      <c r="I345" s="165">
        <f t="shared" si="84"/>
        <v>0</v>
      </c>
      <c r="J345" s="197">
        <f t="shared" si="84"/>
        <v>0</v>
      </c>
      <c r="X345" s="195">
        <v>10</v>
      </c>
      <c r="Y345" s="165">
        <f t="shared" si="85"/>
        <v>0</v>
      </c>
      <c r="Z345" s="165">
        <f t="shared" si="85"/>
        <v>0</v>
      </c>
      <c r="AA345" s="165">
        <f t="shared" si="85"/>
        <v>0</v>
      </c>
      <c r="AB345" s="165">
        <f t="shared" si="85"/>
        <v>0</v>
      </c>
      <c r="AC345" s="165">
        <f t="shared" si="85"/>
        <v>0</v>
      </c>
      <c r="AD345" s="197">
        <f t="shared" si="85"/>
        <v>0</v>
      </c>
    </row>
    <row r="346" spans="4:30" ht="14.1" customHeight="1">
      <c r="D346" s="195">
        <v>11</v>
      </c>
      <c r="E346" s="165">
        <f t="shared" si="84"/>
        <v>0</v>
      </c>
      <c r="F346" s="165">
        <f t="shared" si="84"/>
        <v>0</v>
      </c>
      <c r="G346" s="165">
        <f t="shared" si="84"/>
        <v>0</v>
      </c>
      <c r="H346" s="165">
        <f t="shared" si="84"/>
        <v>0</v>
      </c>
      <c r="I346" s="165">
        <f t="shared" si="84"/>
        <v>0</v>
      </c>
      <c r="J346" s="197">
        <f t="shared" si="84"/>
        <v>0</v>
      </c>
      <c r="X346" s="195">
        <v>11</v>
      </c>
      <c r="Y346" s="165">
        <f t="shared" si="85"/>
        <v>0</v>
      </c>
      <c r="Z346" s="165">
        <f t="shared" si="85"/>
        <v>0</v>
      </c>
      <c r="AA346" s="165">
        <f t="shared" si="85"/>
        <v>0</v>
      </c>
      <c r="AB346" s="165">
        <f t="shared" si="85"/>
        <v>0</v>
      </c>
      <c r="AC346" s="165">
        <f t="shared" si="85"/>
        <v>0</v>
      </c>
      <c r="AD346" s="197">
        <f t="shared" si="85"/>
        <v>0</v>
      </c>
    </row>
    <row r="347" spans="4:30" ht="14.1" customHeight="1">
      <c r="D347" s="195">
        <v>12</v>
      </c>
      <c r="E347" s="165">
        <f t="shared" si="84"/>
        <v>0</v>
      </c>
      <c r="F347" s="165">
        <f t="shared" si="84"/>
        <v>0</v>
      </c>
      <c r="G347" s="165">
        <f t="shared" si="84"/>
        <v>0</v>
      </c>
      <c r="H347" s="165">
        <f t="shared" si="84"/>
        <v>0</v>
      </c>
      <c r="I347" s="165">
        <f t="shared" si="84"/>
        <v>0</v>
      </c>
      <c r="J347" s="197">
        <f t="shared" si="84"/>
        <v>0</v>
      </c>
      <c r="X347" s="195">
        <v>12</v>
      </c>
      <c r="Y347" s="165">
        <f t="shared" si="85"/>
        <v>0</v>
      </c>
      <c r="Z347" s="165">
        <f t="shared" si="85"/>
        <v>0</v>
      </c>
      <c r="AA347" s="165">
        <f t="shared" si="85"/>
        <v>0</v>
      </c>
      <c r="AB347" s="165">
        <f t="shared" si="85"/>
        <v>0</v>
      </c>
      <c r="AC347" s="165">
        <f t="shared" si="85"/>
        <v>0</v>
      </c>
      <c r="AD347" s="197">
        <f t="shared" si="85"/>
        <v>0</v>
      </c>
    </row>
    <row r="348" spans="4:30" ht="14.1" customHeight="1">
      <c r="D348" s="195">
        <v>13</v>
      </c>
      <c r="E348" s="165">
        <f t="shared" si="84"/>
        <v>0</v>
      </c>
      <c r="F348" s="165">
        <f t="shared" si="84"/>
        <v>0</v>
      </c>
      <c r="G348" s="165">
        <f t="shared" si="84"/>
        <v>0</v>
      </c>
      <c r="H348" s="165">
        <f t="shared" si="84"/>
        <v>0</v>
      </c>
      <c r="I348" s="165">
        <f t="shared" si="84"/>
        <v>0</v>
      </c>
      <c r="J348" s="197">
        <f t="shared" si="84"/>
        <v>0</v>
      </c>
      <c r="X348" s="195">
        <v>13</v>
      </c>
      <c r="Y348" s="165">
        <f t="shared" si="85"/>
        <v>0</v>
      </c>
      <c r="Z348" s="165">
        <f t="shared" si="85"/>
        <v>0</v>
      </c>
      <c r="AA348" s="165">
        <f t="shared" si="85"/>
        <v>0</v>
      </c>
      <c r="AB348" s="165">
        <f t="shared" si="85"/>
        <v>0</v>
      </c>
      <c r="AC348" s="165">
        <f t="shared" si="85"/>
        <v>0</v>
      </c>
      <c r="AD348" s="197">
        <f t="shared" si="85"/>
        <v>0</v>
      </c>
    </row>
    <row r="349" spans="4:30" ht="14.1" customHeight="1">
      <c r="D349" s="195">
        <v>14</v>
      </c>
      <c r="E349" s="165">
        <f t="shared" si="84"/>
        <v>0</v>
      </c>
      <c r="F349" s="165">
        <f t="shared" si="84"/>
        <v>0</v>
      </c>
      <c r="G349" s="165">
        <f t="shared" si="84"/>
        <v>0</v>
      </c>
      <c r="H349" s="165">
        <f t="shared" si="84"/>
        <v>0</v>
      </c>
      <c r="I349" s="165">
        <f t="shared" si="84"/>
        <v>0</v>
      </c>
      <c r="J349" s="197">
        <f t="shared" si="84"/>
        <v>0</v>
      </c>
      <c r="X349" s="195">
        <v>14</v>
      </c>
      <c r="Y349" s="165">
        <f t="shared" si="85"/>
        <v>0</v>
      </c>
      <c r="Z349" s="165">
        <f t="shared" si="85"/>
        <v>0</v>
      </c>
      <c r="AA349" s="165">
        <f t="shared" si="85"/>
        <v>0</v>
      </c>
      <c r="AB349" s="165">
        <f t="shared" si="85"/>
        <v>0</v>
      </c>
      <c r="AC349" s="165">
        <f t="shared" si="85"/>
        <v>0</v>
      </c>
      <c r="AD349" s="197">
        <f t="shared" si="85"/>
        <v>0</v>
      </c>
    </row>
    <row r="350" spans="4:30" ht="14.1" customHeight="1">
      <c r="D350" s="195">
        <v>15</v>
      </c>
      <c r="E350" s="165">
        <f t="shared" si="84"/>
        <v>0</v>
      </c>
      <c r="F350" s="165">
        <f t="shared" si="84"/>
        <v>0</v>
      </c>
      <c r="G350" s="165">
        <f t="shared" si="84"/>
        <v>0</v>
      </c>
      <c r="H350" s="165">
        <f t="shared" si="84"/>
        <v>0</v>
      </c>
      <c r="I350" s="165">
        <f t="shared" si="84"/>
        <v>0</v>
      </c>
      <c r="J350" s="197">
        <f t="shared" si="84"/>
        <v>0</v>
      </c>
      <c r="X350" s="195">
        <v>15</v>
      </c>
      <c r="Y350" s="165">
        <f t="shared" si="85"/>
        <v>0</v>
      </c>
      <c r="Z350" s="165">
        <f t="shared" si="85"/>
        <v>0</v>
      </c>
      <c r="AA350" s="165">
        <f t="shared" si="85"/>
        <v>0</v>
      </c>
      <c r="AB350" s="165">
        <f t="shared" si="85"/>
        <v>0</v>
      </c>
      <c r="AC350" s="165">
        <f t="shared" si="85"/>
        <v>0</v>
      </c>
      <c r="AD350" s="197">
        <f t="shared" si="85"/>
        <v>0</v>
      </c>
    </row>
    <row r="351" spans="4:30" ht="14.1" customHeight="1">
      <c r="D351" s="195">
        <v>16</v>
      </c>
      <c r="E351" s="165">
        <f t="shared" si="84"/>
        <v>0</v>
      </c>
      <c r="F351" s="165">
        <f t="shared" si="84"/>
        <v>0</v>
      </c>
      <c r="G351" s="165">
        <f t="shared" si="84"/>
        <v>0</v>
      </c>
      <c r="H351" s="165">
        <f t="shared" si="84"/>
        <v>0</v>
      </c>
      <c r="I351" s="165">
        <f t="shared" si="84"/>
        <v>0</v>
      </c>
      <c r="J351" s="197">
        <f t="shared" si="84"/>
        <v>0</v>
      </c>
      <c r="X351" s="195">
        <v>16</v>
      </c>
      <c r="Y351" s="165">
        <f t="shared" si="85"/>
        <v>0</v>
      </c>
      <c r="Z351" s="165">
        <f t="shared" si="85"/>
        <v>0</v>
      </c>
      <c r="AA351" s="165">
        <f t="shared" si="85"/>
        <v>0</v>
      </c>
      <c r="AB351" s="165">
        <f t="shared" si="85"/>
        <v>0</v>
      </c>
      <c r="AC351" s="165">
        <f t="shared" si="85"/>
        <v>0</v>
      </c>
      <c r="AD351" s="197">
        <f t="shared" si="85"/>
        <v>0</v>
      </c>
    </row>
    <row r="352" spans="4:30" ht="14.1" customHeight="1">
      <c r="D352" s="195">
        <v>17</v>
      </c>
      <c r="E352" s="165">
        <f t="shared" ref="E352:J367" si="86">E88+E132+E176+E220+E264+E308</f>
        <v>0</v>
      </c>
      <c r="F352" s="165">
        <f t="shared" si="86"/>
        <v>0</v>
      </c>
      <c r="G352" s="165">
        <f t="shared" si="86"/>
        <v>0</v>
      </c>
      <c r="H352" s="165">
        <f t="shared" si="86"/>
        <v>0</v>
      </c>
      <c r="I352" s="165">
        <f t="shared" si="86"/>
        <v>0</v>
      </c>
      <c r="J352" s="197">
        <f t="shared" si="86"/>
        <v>0</v>
      </c>
      <c r="X352" s="195">
        <v>17</v>
      </c>
      <c r="Y352" s="165">
        <f t="shared" ref="Y352:AD367" si="87">Y88+Y132+Y176+Y220+Y264+Y308</f>
        <v>0</v>
      </c>
      <c r="Z352" s="165">
        <f t="shared" si="87"/>
        <v>0</v>
      </c>
      <c r="AA352" s="165">
        <f t="shared" si="87"/>
        <v>0</v>
      </c>
      <c r="AB352" s="165">
        <f t="shared" si="87"/>
        <v>0</v>
      </c>
      <c r="AC352" s="165">
        <f t="shared" si="87"/>
        <v>0</v>
      </c>
      <c r="AD352" s="197">
        <f t="shared" si="87"/>
        <v>0</v>
      </c>
    </row>
    <row r="353" spans="4:30" ht="14.1" customHeight="1">
      <c r="D353" s="195">
        <v>18</v>
      </c>
      <c r="E353" s="165">
        <f t="shared" si="86"/>
        <v>0</v>
      </c>
      <c r="F353" s="165">
        <f t="shared" si="86"/>
        <v>0</v>
      </c>
      <c r="G353" s="165">
        <f t="shared" si="86"/>
        <v>0</v>
      </c>
      <c r="H353" s="165">
        <f t="shared" si="86"/>
        <v>0</v>
      </c>
      <c r="I353" s="165">
        <f t="shared" si="86"/>
        <v>0</v>
      </c>
      <c r="J353" s="197">
        <f t="shared" si="86"/>
        <v>0</v>
      </c>
      <c r="X353" s="195">
        <v>18</v>
      </c>
      <c r="Y353" s="165">
        <f t="shared" si="87"/>
        <v>0</v>
      </c>
      <c r="Z353" s="165">
        <f t="shared" si="87"/>
        <v>0</v>
      </c>
      <c r="AA353" s="165">
        <f t="shared" si="87"/>
        <v>0</v>
      </c>
      <c r="AB353" s="165">
        <f t="shared" si="87"/>
        <v>0</v>
      </c>
      <c r="AC353" s="165">
        <f t="shared" si="87"/>
        <v>0</v>
      </c>
      <c r="AD353" s="197">
        <f t="shared" si="87"/>
        <v>0</v>
      </c>
    </row>
    <row r="354" spans="4:30" ht="14.1" customHeight="1">
      <c r="D354" s="195">
        <v>19</v>
      </c>
      <c r="E354" s="165">
        <f t="shared" si="86"/>
        <v>0</v>
      </c>
      <c r="F354" s="165">
        <f t="shared" si="86"/>
        <v>0</v>
      </c>
      <c r="G354" s="165">
        <f t="shared" si="86"/>
        <v>0</v>
      </c>
      <c r="H354" s="165">
        <f t="shared" si="86"/>
        <v>0</v>
      </c>
      <c r="I354" s="165">
        <f t="shared" si="86"/>
        <v>0</v>
      </c>
      <c r="J354" s="197">
        <f t="shared" si="86"/>
        <v>0</v>
      </c>
      <c r="X354" s="195">
        <v>19</v>
      </c>
      <c r="Y354" s="165">
        <f t="shared" si="87"/>
        <v>0</v>
      </c>
      <c r="Z354" s="165">
        <f t="shared" si="87"/>
        <v>0</v>
      </c>
      <c r="AA354" s="165">
        <f t="shared" si="87"/>
        <v>0</v>
      </c>
      <c r="AB354" s="165">
        <f t="shared" si="87"/>
        <v>0</v>
      </c>
      <c r="AC354" s="165">
        <f t="shared" si="87"/>
        <v>0</v>
      </c>
      <c r="AD354" s="197">
        <f t="shared" si="87"/>
        <v>0</v>
      </c>
    </row>
    <row r="355" spans="4:30" ht="14.1" customHeight="1">
      <c r="D355" s="195">
        <v>20</v>
      </c>
      <c r="E355" s="165">
        <f t="shared" si="86"/>
        <v>0</v>
      </c>
      <c r="F355" s="165">
        <f t="shared" si="86"/>
        <v>0</v>
      </c>
      <c r="G355" s="165">
        <f t="shared" si="86"/>
        <v>0</v>
      </c>
      <c r="H355" s="165">
        <f t="shared" si="86"/>
        <v>0</v>
      </c>
      <c r="I355" s="165">
        <f t="shared" si="86"/>
        <v>0</v>
      </c>
      <c r="J355" s="197">
        <f t="shared" si="86"/>
        <v>0</v>
      </c>
      <c r="X355" s="195">
        <v>20</v>
      </c>
      <c r="Y355" s="165">
        <f t="shared" si="87"/>
        <v>0</v>
      </c>
      <c r="Z355" s="165">
        <f t="shared" si="87"/>
        <v>0</v>
      </c>
      <c r="AA355" s="165">
        <f t="shared" si="87"/>
        <v>0</v>
      </c>
      <c r="AB355" s="165">
        <f t="shared" si="87"/>
        <v>0</v>
      </c>
      <c r="AC355" s="165">
        <f t="shared" si="87"/>
        <v>0</v>
      </c>
      <c r="AD355" s="197">
        <f t="shared" si="87"/>
        <v>0</v>
      </c>
    </row>
    <row r="356" spans="4:30" ht="14.1" customHeight="1">
      <c r="D356" s="195">
        <v>21</v>
      </c>
      <c r="E356" s="165">
        <f t="shared" si="86"/>
        <v>0</v>
      </c>
      <c r="F356" s="165">
        <f t="shared" si="86"/>
        <v>0</v>
      </c>
      <c r="G356" s="165">
        <f t="shared" si="86"/>
        <v>0</v>
      </c>
      <c r="H356" s="165">
        <f t="shared" si="86"/>
        <v>0</v>
      </c>
      <c r="I356" s="165">
        <f t="shared" si="86"/>
        <v>0</v>
      </c>
      <c r="J356" s="197">
        <f t="shared" si="86"/>
        <v>0</v>
      </c>
      <c r="X356" s="195">
        <v>21</v>
      </c>
      <c r="Y356" s="165">
        <f t="shared" si="87"/>
        <v>0</v>
      </c>
      <c r="Z356" s="165">
        <f t="shared" si="87"/>
        <v>0</v>
      </c>
      <c r="AA356" s="165">
        <f t="shared" si="87"/>
        <v>0</v>
      </c>
      <c r="AB356" s="165">
        <f t="shared" si="87"/>
        <v>0</v>
      </c>
      <c r="AC356" s="165">
        <f t="shared" si="87"/>
        <v>0</v>
      </c>
      <c r="AD356" s="197">
        <f t="shared" si="87"/>
        <v>0</v>
      </c>
    </row>
    <row r="357" spans="4:30" ht="14.1" customHeight="1">
      <c r="D357" s="195">
        <v>22</v>
      </c>
      <c r="E357" s="165">
        <f t="shared" si="86"/>
        <v>0</v>
      </c>
      <c r="F357" s="165">
        <f t="shared" si="86"/>
        <v>0</v>
      </c>
      <c r="G357" s="165">
        <f t="shared" si="86"/>
        <v>0</v>
      </c>
      <c r="H357" s="165">
        <f t="shared" si="86"/>
        <v>0</v>
      </c>
      <c r="I357" s="165">
        <f t="shared" si="86"/>
        <v>0</v>
      </c>
      <c r="J357" s="197">
        <f t="shared" si="86"/>
        <v>0</v>
      </c>
      <c r="X357" s="195">
        <v>22</v>
      </c>
      <c r="Y357" s="165">
        <f t="shared" si="87"/>
        <v>0</v>
      </c>
      <c r="Z357" s="165">
        <f t="shared" si="87"/>
        <v>0</v>
      </c>
      <c r="AA357" s="165">
        <f t="shared" si="87"/>
        <v>0</v>
      </c>
      <c r="AB357" s="165">
        <f t="shared" si="87"/>
        <v>0</v>
      </c>
      <c r="AC357" s="165">
        <f t="shared" si="87"/>
        <v>0</v>
      </c>
      <c r="AD357" s="197">
        <f t="shared" si="87"/>
        <v>0</v>
      </c>
    </row>
    <row r="358" spans="4:30" ht="14.1" customHeight="1">
      <c r="D358" s="195">
        <v>23</v>
      </c>
      <c r="E358" s="165">
        <f t="shared" si="86"/>
        <v>0</v>
      </c>
      <c r="F358" s="165">
        <f t="shared" si="86"/>
        <v>0</v>
      </c>
      <c r="G358" s="165">
        <f t="shared" si="86"/>
        <v>0</v>
      </c>
      <c r="H358" s="165">
        <f t="shared" si="86"/>
        <v>0</v>
      </c>
      <c r="I358" s="165">
        <f t="shared" si="86"/>
        <v>0</v>
      </c>
      <c r="J358" s="197">
        <f t="shared" si="86"/>
        <v>0</v>
      </c>
      <c r="X358" s="195">
        <v>23</v>
      </c>
      <c r="Y358" s="165">
        <f t="shared" si="87"/>
        <v>0</v>
      </c>
      <c r="Z358" s="165">
        <f t="shared" si="87"/>
        <v>0</v>
      </c>
      <c r="AA358" s="165">
        <f t="shared" si="87"/>
        <v>0</v>
      </c>
      <c r="AB358" s="165">
        <f t="shared" si="87"/>
        <v>0</v>
      </c>
      <c r="AC358" s="165">
        <f t="shared" si="87"/>
        <v>0</v>
      </c>
      <c r="AD358" s="197">
        <f t="shared" si="87"/>
        <v>0</v>
      </c>
    </row>
    <row r="359" spans="4:30" ht="14.1" customHeight="1">
      <c r="D359" s="195">
        <v>24</v>
      </c>
      <c r="E359" s="165">
        <f t="shared" si="86"/>
        <v>0</v>
      </c>
      <c r="F359" s="165">
        <f t="shared" si="86"/>
        <v>0</v>
      </c>
      <c r="G359" s="165">
        <f t="shared" si="86"/>
        <v>0</v>
      </c>
      <c r="H359" s="165">
        <f t="shared" si="86"/>
        <v>0</v>
      </c>
      <c r="I359" s="165">
        <f t="shared" si="86"/>
        <v>0</v>
      </c>
      <c r="J359" s="197">
        <f t="shared" si="86"/>
        <v>0</v>
      </c>
      <c r="X359" s="195">
        <v>24</v>
      </c>
      <c r="Y359" s="165">
        <f t="shared" si="87"/>
        <v>0</v>
      </c>
      <c r="Z359" s="165">
        <f t="shared" si="87"/>
        <v>0</v>
      </c>
      <c r="AA359" s="165">
        <f t="shared" si="87"/>
        <v>0</v>
      </c>
      <c r="AB359" s="165">
        <f t="shared" si="87"/>
        <v>0</v>
      </c>
      <c r="AC359" s="165">
        <f t="shared" si="87"/>
        <v>0</v>
      </c>
      <c r="AD359" s="197">
        <f t="shared" si="87"/>
        <v>0</v>
      </c>
    </row>
    <row r="360" spans="4:30" ht="14.1" customHeight="1">
      <c r="D360" s="195">
        <v>25</v>
      </c>
      <c r="E360" s="165">
        <f t="shared" si="86"/>
        <v>0</v>
      </c>
      <c r="F360" s="165">
        <f t="shared" si="86"/>
        <v>0</v>
      </c>
      <c r="G360" s="165">
        <f t="shared" si="86"/>
        <v>0</v>
      </c>
      <c r="H360" s="165">
        <f t="shared" si="86"/>
        <v>0</v>
      </c>
      <c r="I360" s="165">
        <f t="shared" si="86"/>
        <v>0</v>
      </c>
      <c r="J360" s="197">
        <f t="shared" si="86"/>
        <v>0</v>
      </c>
      <c r="X360" s="195">
        <v>25</v>
      </c>
      <c r="Y360" s="165">
        <f t="shared" si="87"/>
        <v>0</v>
      </c>
      <c r="Z360" s="165">
        <f t="shared" si="87"/>
        <v>0</v>
      </c>
      <c r="AA360" s="165">
        <f t="shared" si="87"/>
        <v>0</v>
      </c>
      <c r="AB360" s="165">
        <f t="shared" si="87"/>
        <v>0</v>
      </c>
      <c r="AC360" s="165">
        <f t="shared" si="87"/>
        <v>0</v>
      </c>
      <c r="AD360" s="197">
        <f t="shared" si="87"/>
        <v>0</v>
      </c>
    </row>
    <row r="361" spans="4:30" ht="14.1" customHeight="1">
      <c r="D361" s="195">
        <v>26</v>
      </c>
      <c r="E361" s="165">
        <f t="shared" si="86"/>
        <v>0</v>
      </c>
      <c r="F361" s="165">
        <f t="shared" si="86"/>
        <v>0</v>
      </c>
      <c r="G361" s="165">
        <f t="shared" si="86"/>
        <v>0</v>
      </c>
      <c r="H361" s="165">
        <f t="shared" si="86"/>
        <v>0</v>
      </c>
      <c r="I361" s="165">
        <f t="shared" si="86"/>
        <v>0</v>
      </c>
      <c r="J361" s="197">
        <f t="shared" si="86"/>
        <v>0</v>
      </c>
      <c r="X361" s="195">
        <v>26</v>
      </c>
      <c r="Y361" s="165">
        <f t="shared" si="87"/>
        <v>0</v>
      </c>
      <c r="Z361" s="165">
        <f t="shared" si="87"/>
        <v>0</v>
      </c>
      <c r="AA361" s="165">
        <f t="shared" si="87"/>
        <v>0</v>
      </c>
      <c r="AB361" s="165">
        <f t="shared" si="87"/>
        <v>0</v>
      </c>
      <c r="AC361" s="165">
        <f t="shared" si="87"/>
        <v>0</v>
      </c>
      <c r="AD361" s="197">
        <f t="shared" si="87"/>
        <v>0</v>
      </c>
    </row>
    <row r="362" spans="4:30" ht="14.1" customHeight="1">
      <c r="D362" s="195">
        <v>27</v>
      </c>
      <c r="E362" s="165">
        <f t="shared" si="86"/>
        <v>0</v>
      </c>
      <c r="F362" s="165">
        <f t="shared" si="86"/>
        <v>0</v>
      </c>
      <c r="G362" s="165">
        <f t="shared" si="86"/>
        <v>0</v>
      </c>
      <c r="H362" s="165">
        <f t="shared" si="86"/>
        <v>0</v>
      </c>
      <c r="I362" s="165">
        <f t="shared" si="86"/>
        <v>0</v>
      </c>
      <c r="J362" s="197">
        <f t="shared" si="86"/>
        <v>0</v>
      </c>
      <c r="X362" s="195">
        <v>27</v>
      </c>
      <c r="Y362" s="165">
        <f t="shared" si="87"/>
        <v>0</v>
      </c>
      <c r="Z362" s="165">
        <f t="shared" si="87"/>
        <v>0</v>
      </c>
      <c r="AA362" s="165">
        <f t="shared" si="87"/>
        <v>0</v>
      </c>
      <c r="AB362" s="165">
        <f t="shared" si="87"/>
        <v>0</v>
      </c>
      <c r="AC362" s="165">
        <f t="shared" si="87"/>
        <v>0</v>
      </c>
      <c r="AD362" s="197">
        <f t="shared" si="87"/>
        <v>0</v>
      </c>
    </row>
    <row r="363" spans="4:30" ht="14.1" customHeight="1">
      <c r="D363" s="195">
        <v>28</v>
      </c>
      <c r="E363" s="165">
        <f t="shared" si="86"/>
        <v>0</v>
      </c>
      <c r="F363" s="165">
        <f t="shared" si="86"/>
        <v>0</v>
      </c>
      <c r="G363" s="165">
        <f t="shared" si="86"/>
        <v>0</v>
      </c>
      <c r="H363" s="165">
        <f t="shared" si="86"/>
        <v>0</v>
      </c>
      <c r="I363" s="165">
        <f t="shared" si="86"/>
        <v>0</v>
      </c>
      <c r="J363" s="197">
        <f t="shared" si="86"/>
        <v>0</v>
      </c>
      <c r="X363" s="195">
        <v>28</v>
      </c>
      <c r="Y363" s="165">
        <f t="shared" si="87"/>
        <v>0</v>
      </c>
      <c r="Z363" s="165">
        <f t="shared" si="87"/>
        <v>0</v>
      </c>
      <c r="AA363" s="165">
        <f t="shared" si="87"/>
        <v>0</v>
      </c>
      <c r="AB363" s="165">
        <f t="shared" si="87"/>
        <v>0</v>
      </c>
      <c r="AC363" s="165">
        <f t="shared" si="87"/>
        <v>0</v>
      </c>
      <c r="AD363" s="197">
        <f t="shared" si="87"/>
        <v>0</v>
      </c>
    </row>
    <row r="364" spans="4:30" ht="14.1" customHeight="1">
      <c r="D364" s="195">
        <v>29</v>
      </c>
      <c r="E364" s="165">
        <f t="shared" si="86"/>
        <v>0</v>
      </c>
      <c r="F364" s="165">
        <f t="shared" si="86"/>
        <v>0</v>
      </c>
      <c r="G364" s="165">
        <f t="shared" si="86"/>
        <v>0</v>
      </c>
      <c r="H364" s="165">
        <f t="shared" si="86"/>
        <v>0</v>
      </c>
      <c r="I364" s="165">
        <f t="shared" si="86"/>
        <v>0</v>
      </c>
      <c r="J364" s="197">
        <f t="shared" si="86"/>
        <v>0</v>
      </c>
      <c r="X364" s="195">
        <v>29</v>
      </c>
      <c r="Y364" s="165">
        <f t="shared" si="87"/>
        <v>0</v>
      </c>
      <c r="Z364" s="165">
        <f t="shared" si="87"/>
        <v>0</v>
      </c>
      <c r="AA364" s="165">
        <f t="shared" si="87"/>
        <v>0</v>
      </c>
      <c r="AB364" s="165">
        <f t="shared" si="87"/>
        <v>0</v>
      </c>
      <c r="AC364" s="165">
        <f t="shared" si="87"/>
        <v>0</v>
      </c>
      <c r="AD364" s="197">
        <f t="shared" si="87"/>
        <v>0</v>
      </c>
    </row>
    <row r="365" spans="4:30" ht="14.1" customHeight="1">
      <c r="D365" s="195">
        <v>30</v>
      </c>
      <c r="E365" s="165">
        <f t="shared" si="86"/>
        <v>0</v>
      </c>
      <c r="F365" s="165">
        <f t="shared" si="86"/>
        <v>0</v>
      </c>
      <c r="G365" s="165">
        <f t="shared" si="86"/>
        <v>0</v>
      </c>
      <c r="H365" s="165">
        <f t="shared" si="86"/>
        <v>0</v>
      </c>
      <c r="I365" s="165">
        <f t="shared" si="86"/>
        <v>0</v>
      </c>
      <c r="J365" s="197">
        <f t="shared" si="86"/>
        <v>0</v>
      </c>
      <c r="X365" s="195">
        <v>30</v>
      </c>
      <c r="Y365" s="165">
        <f t="shared" si="87"/>
        <v>0</v>
      </c>
      <c r="Z365" s="165">
        <f t="shared" si="87"/>
        <v>0</v>
      </c>
      <c r="AA365" s="165">
        <f t="shared" si="87"/>
        <v>0</v>
      </c>
      <c r="AB365" s="165">
        <f t="shared" si="87"/>
        <v>0</v>
      </c>
      <c r="AC365" s="165">
        <f t="shared" si="87"/>
        <v>0</v>
      </c>
      <c r="AD365" s="197">
        <f t="shared" si="87"/>
        <v>0</v>
      </c>
    </row>
    <row r="366" spans="4:30" ht="14.1" customHeight="1">
      <c r="D366" s="195">
        <v>31</v>
      </c>
      <c r="E366" s="165">
        <f t="shared" si="86"/>
        <v>0</v>
      </c>
      <c r="F366" s="165">
        <f t="shared" si="86"/>
        <v>0</v>
      </c>
      <c r="G366" s="165">
        <f t="shared" si="86"/>
        <v>0</v>
      </c>
      <c r="H366" s="165">
        <f t="shared" si="86"/>
        <v>0</v>
      </c>
      <c r="I366" s="165">
        <f t="shared" si="86"/>
        <v>0</v>
      </c>
      <c r="J366" s="197">
        <f t="shared" si="86"/>
        <v>0</v>
      </c>
      <c r="X366" s="195">
        <v>31</v>
      </c>
      <c r="Y366" s="165">
        <f t="shared" si="87"/>
        <v>0</v>
      </c>
      <c r="Z366" s="165">
        <f t="shared" si="87"/>
        <v>0</v>
      </c>
      <c r="AA366" s="165">
        <f t="shared" si="87"/>
        <v>0</v>
      </c>
      <c r="AB366" s="165">
        <f t="shared" si="87"/>
        <v>0</v>
      </c>
      <c r="AC366" s="165">
        <f t="shared" si="87"/>
        <v>0</v>
      </c>
      <c r="AD366" s="197">
        <f t="shared" si="87"/>
        <v>0</v>
      </c>
    </row>
    <row r="367" spans="4:30" ht="14.1" customHeight="1">
      <c r="D367" s="195">
        <v>32</v>
      </c>
      <c r="E367" s="165">
        <f t="shared" si="86"/>
        <v>0</v>
      </c>
      <c r="F367" s="165">
        <f t="shared" si="86"/>
        <v>0</v>
      </c>
      <c r="G367" s="165">
        <f t="shared" si="86"/>
        <v>0</v>
      </c>
      <c r="H367" s="165">
        <f t="shared" si="86"/>
        <v>0</v>
      </c>
      <c r="I367" s="165">
        <f t="shared" si="86"/>
        <v>0</v>
      </c>
      <c r="J367" s="197">
        <f t="shared" si="86"/>
        <v>0</v>
      </c>
      <c r="X367" s="195">
        <v>32</v>
      </c>
      <c r="Y367" s="165">
        <f t="shared" si="87"/>
        <v>0</v>
      </c>
      <c r="Z367" s="165">
        <f t="shared" si="87"/>
        <v>0</v>
      </c>
      <c r="AA367" s="165">
        <f t="shared" si="87"/>
        <v>0</v>
      </c>
      <c r="AB367" s="165">
        <f t="shared" si="87"/>
        <v>0</v>
      </c>
      <c r="AC367" s="165">
        <f t="shared" si="87"/>
        <v>0</v>
      </c>
      <c r="AD367" s="197">
        <f t="shared" si="87"/>
        <v>0</v>
      </c>
    </row>
    <row r="368" spans="4:30" ht="14.1" customHeight="1">
      <c r="D368" s="195">
        <v>33</v>
      </c>
      <c r="E368" s="165">
        <f t="shared" ref="E368:J375" si="88">E104+E148+E192+E236+E280+E324</f>
        <v>0</v>
      </c>
      <c r="F368" s="165">
        <f t="shared" si="88"/>
        <v>0</v>
      </c>
      <c r="G368" s="165">
        <f t="shared" si="88"/>
        <v>0</v>
      </c>
      <c r="H368" s="165">
        <f t="shared" si="88"/>
        <v>0</v>
      </c>
      <c r="I368" s="165">
        <f t="shared" si="88"/>
        <v>0</v>
      </c>
      <c r="J368" s="197">
        <f t="shared" si="88"/>
        <v>0</v>
      </c>
      <c r="X368" s="195">
        <v>33</v>
      </c>
      <c r="Y368" s="165">
        <f t="shared" ref="Y368:AD375" si="89">Y104+Y148+Y192+Y236+Y280+Y324</f>
        <v>0</v>
      </c>
      <c r="Z368" s="165">
        <f t="shared" si="89"/>
        <v>0</v>
      </c>
      <c r="AA368" s="165">
        <f t="shared" si="89"/>
        <v>0</v>
      </c>
      <c r="AB368" s="165">
        <f t="shared" si="89"/>
        <v>0</v>
      </c>
      <c r="AC368" s="165">
        <f t="shared" si="89"/>
        <v>0</v>
      </c>
      <c r="AD368" s="197">
        <f t="shared" si="89"/>
        <v>0</v>
      </c>
    </row>
    <row r="369" spans="4:30" ht="14.1" customHeight="1">
      <c r="D369" s="195">
        <v>34</v>
      </c>
      <c r="E369" s="165">
        <f t="shared" si="88"/>
        <v>0</v>
      </c>
      <c r="F369" s="165">
        <f t="shared" si="88"/>
        <v>0</v>
      </c>
      <c r="G369" s="165">
        <f t="shared" si="88"/>
        <v>0</v>
      </c>
      <c r="H369" s="165">
        <f t="shared" si="88"/>
        <v>0</v>
      </c>
      <c r="I369" s="165">
        <f t="shared" si="88"/>
        <v>0</v>
      </c>
      <c r="J369" s="197">
        <f t="shared" si="88"/>
        <v>0</v>
      </c>
      <c r="X369" s="195">
        <v>34</v>
      </c>
      <c r="Y369" s="165">
        <f t="shared" si="89"/>
        <v>0</v>
      </c>
      <c r="Z369" s="165">
        <f t="shared" si="89"/>
        <v>0</v>
      </c>
      <c r="AA369" s="165">
        <f t="shared" si="89"/>
        <v>0</v>
      </c>
      <c r="AB369" s="165">
        <f t="shared" si="89"/>
        <v>0</v>
      </c>
      <c r="AC369" s="165">
        <f t="shared" si="89"/>
        <v>0</v>
      </c>
      <c r="AD369" s="197">
        <f t="shared" si="89"/>
        <v>0</v>
      </c>
    </row>
    <row r="370" spans="4:30" ht="14.1" customHeight="1">
      <c r="D370" s="195">
        <v>35</v>
      </c>
      <c r="E370" s="165">
        <f t="shared" si="88"/>
        <v>0</v>
      </c>
      <c r="F370" s="165">
        <f t="shared" si="88"/>
        <v>0</v>
      </c>
      <c r="G370" s="165">
        <f t="shared" si="88"/>
        <v>0</v>
      </c>
      <c r="H370" s="165">
        <f t="shared" si="88"/>
        <v>0</v>
      </c>
      <c r="I370" s="165">
        <f t="shared" si="88"/>
        <v>0</v>
      </c>
      <c r="J370" s="197">
        <f t="shared" si="88"/>
        <v>0</v>
      </c>
      <c r="X370" s="195">
        <v>35</v>
      </c>
      <c r="Y370" s="165">
        <f t="shared" si="89"/>
        <v>0</v>
      </c>
      <c r="Z370" s="165">
        <f t="shared" si="89"/>
        <v>0</v>
      </c>
      <c r="AA370" s="165">
        <f t="shared" si="89"/>
        <v>0</v>
      </c>
      <c r="AB370" s="165">
        <f t="shared" si="89"/>
        <v>0</v>
      </c>
      <c r="AC370" s="165">
        <f t="shared" si="89"/>
        <v>0</v>
      </c>
      <c r="AD370" s="197">
        <f t="shared" si="89"/>
        <v>0</v>
      </c>
    </row>
    <row r="371" spans="4:30" ht="14.1" customHeight="1">
      <c r="D371" s="195">
        <v>36</v>
      </c>
      <c r="E371" s="165">
        <f t="shared" si="88"/>
        <v>0</v>
      </c>
      <c r="F371" s="165">
        <f t="shared" si="88"/>
        <v>0</v>
      </c>
      <c r="G371" s="165">
        <f t="shared" si="88"/>
        <v>0</v>
      </c>
      <c r="H371" s="165">
        <f t="shared" si="88"/>
        <v>0</v>
      </c>
      <c r="I371" s="165">
        <f t="shared" si="88"/>
        <v>0</v>
      </c>
      <c r="J371" s="197">
        <f t="shared" si="88"/>
        <v>0</v>
      </c>
      <c r="X371" s="195">
        <v>36</v>
      </c>
      <c r="Y371" s="165">
        <f t="shared" si="89"/>
        <v>0</v>
      </c>
      <c r="Z371" s="165">
        <f t="shared" si="89"/>
        <v>0</v>
      </c>
      <c r="AA371" s="165">
        <f t="shared" si="89"/>
        <v>0</v>
      </c>
      <c r="AB371" s="165">
        <f t="shared" si="89"/>
        <v>0</v>
      </c>
      <c r="AC371" s="165">
        <f t="shared" si="89"/>
        <v>0</v>
      </c>
      <c r="AD371" s="197">
        <f t="shared" si="89"/>
        <v>0</v>
      </c>
    </row>
    <row r="372" spans="4:30" ht="14.1" customHeight="1">
      <c r="D372" s="195">
        <v>37</v>
      </c>
      <c r="E372" s="165">
        <f t="shared" si="88"/>
        <v>0</v>
      </c>
      <c r="F372" s="165">
        <f t="shared" si="88"/>
        <v>0</v>
      </c>
      <c r="G372" s="165">
        <f t="shared" si="88"/>
        <v>0</v>
      </c>
      <c r="H372" s="165">
        <f t="shared" si="88"/>
        <v>0</v>
      </c>
      <c r="I372" s="165">
        <f t="shared" si="88"/>
        <v>0</v>
      </c>
      <c r="J372" s="197">
        <f t="shared" si="88"/>
        <v>0</v>
      </c>
      <c r="X372" s="195">
        <v>37</v>
      </c>
      <c r="Y372" s="165">
        <f t="shared" si="89"/>
        <v>0</v>
      </c>
      <c r="Z372" s="165">
        <f t="shared" si="89"/>
        <v>0</v>
      </c>
      <c r="AA372" s="165">
        <f t="shared" si="89"/>
        <v>0</v>
      </c>
      <c r="AB372" s="165">
        <f t="shared" si="89"/>
        <v>0</v>
      </c>
      <c r="AC372" s="165">
        <f t="shared" si="89"/>
        <v>0</v>
      </c>
      <c r="AD372" s="197">
        <f t="shared" si="89"/>
        <v>0</v>
      </c>
    </row>
    <row r="373" spans="4:30" ht="14.1" customHeight="1">
      <c r="D373" s="195">
        <v>38</v>
      </c>
      <c r="E373" s="165">
        <f t="shared" si="88"/>
        <v>0</v>
      </c>
      <c r="F373" s="165">
        <f t="shared" si="88"/>
        <v>0</v>
      </c>
      <c r="G373" s="165">
        <f t="shared" si="88"/>
        <v>0</v>
      </c>
      <c r="H373" s="165">
        <f t="shared" si="88"/>
        <v>0</v>
      </c>
      <c r="I373" s="165">
        <f t="shared" si="88"/>
        <v>0</v>
      </c>
      <c r="J373" s="197">
        <f t="shared" si="88"/>
        <v>0</v>
      </c>
      <c r="X373" s="195">
        <v>38</v>
      </c>
      <c r="Y373" s="165">
        <f t="shared" si="89"/>
        <v>0</v>
      </c>
      <c r="Z373" s="165">
        <f t="shared" si="89"/>
        <v>0</v>
      </c>
      <c r="AA373" s="165">
        <f t="shared" si="89"/>
        <v>0</v>
      </c>
      <c r="AB373" s="165">
        <f t="shared" si="89"/>
        <v>0</v>
      </c>
      <c r="AC373" s="165">
        <f t="shared" si="89"/>
        <v>0</v>
      </c>
      <c r="AD373" s="197">
        <f t="shared" si="89"/>
        <v>0</v>
      </c>
    </row>
    <row r="374" spans="4:30" ht="14.1" customHeight="1">
      <c r="D374" s="195">
        <v>39</v>
      </c>
      <c r="E374" s="165">
        <f t="shared" si="88"/>
        <v>0</v>
      </c>
      <c r="F374" s="165">
        <f t="shared" si="88"/>
        <v>0</v>
      </c>
      <c r="G374" s="165">
        <f t="shared" si="88"/>
        <v>0</v>
      </c>
      <c r="H374" s="165">
        <f t="shared" si="88"/>
        <v>0</v>
      </c>
      <c r="I374" s="165">
        <f t="shared" si="88"/>
        <v>0</v>
      </c>
      <c r="J374" s="197">
        <f t="shared" si="88"/>
        <v>0</v>
      </c>
      <c r="X374" s="195">
        <v>39</v>
      </c>
      <c r="Y374" s="165">
        <f t="shared" si="89"/>
        <v>0</v>
      </c>
      <c r="Z374" s="165">
        <f t="shared" si="89"/>
        <v>0</v>
      </c>
      <c r="AA374" s="165">
        <f t="shared" si="89"/>
        <v>0</v>
      </c>
      <c r="AB374" s="165">
        <f t="shared" si="89"/>
        <v>0</v>
      </c>
      <c r="AC374" s="165">
        <f t="shared" si="89"/>
        <v>0</v>
      </c>
      <c r="AD374" s="197">
        <f t="shared" si="89"/>
        <v>0</v>
      </c>
    </row>
    <row r="375" spans="4:30" ht="14.1" customHeight="1" thickBot="1">
      <c r="D375" s="196">
        <v>40</v>
      </c>
      <c r="E375" s="198">
        <f t="shared" si="88"/>
        <v>0</v>
      </c>
      <c r="F375" s="198">
        <f t="shared" si="88"/>
        <v>0</v>
      </c>
      <c r="G375" s="198">
        <f t="shared" si="88"/>
        <v>0</v>
      </c>
      <c r="H375" s="198">
        <f t="shared" si="88"/>
        <v>0</v>
      </c>
      <c r="I375" s="198">
        <f t="shared" si="88"/>
        <v>0</v>
      </c>
      <c r="J375" s="199">
        <f t="shared" si="88"/>
        <v>0</v>
      </c>
      <c r="X375" s="196">
        <v>40</v>
      </c>
      <c r="Y375" s="198">
        <f t="shared" si="89"/>
        <v>0</v>
      </c>
      <c r="Z375" s="198">
        <f t="shared" si="89"/>
        <v>0</v>
      </c>
      <c r="AA375" s="198">
        <f t="shared" si="89"/>
        <v>0</v>
      </c>
      <c r="AB375" s="198">
        <f t="shared" si="89"/>
        <v>0</v>
      </c>
      <c r="AC375" s="198">
        <f t="shared" si="89"/>
        <v>0</v>
      </c>
      <c r="AD375" s="199">
        <f t="shared" si="89"/>
        <v>0</v>
      </c>
    </row>
    <row r="377" spans="4:30" ht="14.1" customHeight="1" thickBot="1">
      <c r="D377" s="2" t="s">
        <v>360</v>
      </c>
      <c r="X377" s="2" t="s">
        <v>360</v>
      </c>
    </row>
    <row r="378" spans="4:30" ht="14.1" customHeight="1">
      <c r="D378" s="2199"/>
      <c r="E378" s="2200" t="s">
        <v>93</v>
      </c>
      <c r="F378" s="2200"/>
      <c r="G378" s="2200"/>
      <c r="H378" s="2200"/>
      <c r="I378" s="2200" t="s">
        <v>78</v>
      </c>
      <c r="J378" s="2239"/>
      <c r="X378" s="2199"/>
      <c r="Y378" s="2200" t="s">
        <v>93</v>
      </c>
      <c r="Z378" s="2200"/>
      <c r="AA378" s="2200"/>
      <c r="AB378" s="2200"/>
      <c r="AC378" s="2200" t="s">
        <v>78</v>
      </c>
      <c r="AD378" s="2239"/>
    </row>
    <row r="379" spans="4:30" ht="14.1" customHeight="1">
      <c r="D379" s="2238"/>
      <c r="E379" s="2168" t="s">
        <v>56</v>
      </c>
      <c r="F379" s="2170"/>
      <c r="G379" s="2168" t="s">
        <v>83</v>
      </c>
      <c r="H379" s="2170"/>
      <c r="I379" s="2168" t="s">
        <v>56</v>
      </c>
      <c r="J379" s="2242"/>
      <c r="X379" s="2238"/>
      <c r="Y379" s="2168" t="s">
        <v>56</v>
      </c>
      <c r="Z379" s="2170"/>
      <c r="AA379" s="2168" t="s">
        <v>83</v>
      </c>
      <c r="AB379" s="2170"/>
      <c r="AC379" s="2168" t="s">
        <v>56</v>
      </c>
      <c r="AD379" s="2242"/>
    </row>
    <row r="380" spans="4:30" ht="14.1" customHeight="1">
      <c r="D380" s="2238"/>
      <c r="E380" s="2240"/>
      <c r="F380" s="2241"/>
      <c r="G380" s="2240"/>
      <c r="H380" s="2241"/>
      <c r="I380" s="2240"/>
      <c r="J380" s="2243"/>
      <c r="X380" s="2238"/>
      <c r="Y380" s="2240"/>
      <c r="Z380" s="2241"/>
      <c r="AA380" s="2240"/>
      <c r="AB380" s="2241"/>
      <c r="AC380" s="2240"/>
      <c r="AD380" s="2243"/>
    </row>
    <row r="381" spans="4:30" ht="14.1" customHeight="1">
      <c r="D381" s="203">
        <v>1</v>
      </c>
      <c r="E381" s="427" t="str">
        <f>IF(F381=0,"",MAX($E$379:E380)+1)</f>
        <v/>
      </c>
      <c r="F381" s="165">
        <f t="shared" ref="F381:F420" si="90">E336+F336</f>
        <v>0</v>
      </c>
      <c r="G381" s="427" t="str">
        <f>IF(H381=0,"",MAX($G$379:G380)+1)</f>
        <v/>
      </c>
      <c r="H381" s="165">
        <f t="shared" ref="H381:H420" si="91">G336+H336</f>
        <v>0</v>
      </c>
      <c r="I381" s="427" t="str">
        <f>IF(J381=0,"",MAX($I$379:I380)+1)</f>
        <v/>
      </c>
      <c r="J381" s="197">
        <f t="shared" ref="J381:J420" si="92">I336+J336</f>
        <v>0</v>
      </c>
      <c r="X381" s="203">
        <v>1</v>
      </c>
      <c r="Y381" s="427" t="str">
        <f>IF(Z381=0,"",MAX($Y$379:Y380)+1)</f>
        <v/>
      </c>
      <c r="Z381" s="165">
        <f t="shared" ref="Z381:Z420" si="93">Y336+Z336</f>
        <v>0</v>
      </c>
      <c r="AA381" s="427" t="str">
        <f>IF(AB381=0,"",MAX($AA$379:AA380)+1)</f>
        <v/>
      </c>
      <c r="AB381" s="165">
        <f t="shared" ref="AB381:AB420" si="94">AA336+AB336</f>
        <v>0</v>
      </c>
      <c r="AC381" s="427" t="str">
        <f>IF(AD381=0,"",MAX($AC$379:AC380)+1)</f>
        <v/>
      </c>
      <c r="AD381" s="197">
        <f t="shared" ref="AD381:AD420" si="95">AC336+AD336</f>
        <v>0</v>
      </c>
    </row>
    <row r="382" spans="4:30" ht="14.1" customHeight="1">
      <c r="D382" s="203">
        <v>2</v>
      </c>
      <c r="E382" s="427" t="str">
        <f>IF(F382=0,"",MAX($E$379:E381)+1)</f>
        <v/>
      </c>
      <c r="F382" s="165">
        <f t="shared" si="90"/>
        <v>0</v>
      </c>
      <c r="G382" s="427" t="str">
        <f>IF(H382=0,"",MAX($G$379:G381)+1)</f>
        <v/>
      </c>
      <c r="H382" s="165">
        <f t="shared" si="91"/>
        <v>0</v>
      </c>
      <c r="I382" s="427" t="str">
        <f>IF(J382=0,"",MAX($I$379:I381)+1)</f>
        <v/>
      </c>
      <c r="J382" s="197">
        <f t="shared" si="92"/>
        <v>0</v>
      </c>
      <c r="X382" s="203">
        <v>2</v>
      </c>
      <c r="Y382" s="427" t="str">
        <f>IF(Z382=0,"",MAX($Y$379:Y381)+1)</f>
        <v/>
      </c>
      <c r="Z382" s="165">
        <f t="shared" si="93"/>
        <v>0</v>
      </c>
      <c r="AA382" s="427" t="str">
        <f>IF(AB382=0,"",MAX($AA$379:AA381)+1)</f>
        <v/>
      </c>
      <c r="AB382" s="165">
        <f t="shared" si="94"/>
        <v>0</v>
      </c>
      <c r="AC382" s="427" t="str">
        <f>IF(AD382=0,"",MAX($AC$379:AC381)+1)</f>
        <v/>
      </c>
      <c r="AD382" s="197">
        <f t="shared" si="95"/>
        <v>0</v>
      </c>
    </row>
    <row r="383" spans="4:30" ht="14.1" customHeight="1">
      <c r="D383" s="203">
        <v>3</v>
      </c>
      <c r="E383" s="427" t="str">
        <f>IF(F383=0,"",MAX($E$379:E382)+1)</f>
        <v/>
      </c>
      <c r="F383" s="165">
        <f t="shared" si="90"/>
        <v>0</v>
      </c>
      <c r="G383" s="427" t="str">
        <f>IF(H383=0,"",MAX($G$379:G382)+1)</f>
        <v/>
      </c>
      <c r="H383" s="165">
        <f t="shared" si="91"/>
        <v>0</v>
      </c>
      <c r="I383" s="427" t="str">
        <f>IF(J383=0,"",MAX($I$379:I382)+1)</f>
        <v/>
      </c>
      <c r="J383" s="197">
        <f t="shared" si="92"/>
        <v>0</v>
      </c>
      <c r="X383" s="203">
        <v>3</v>
      </c>
      <c r="Y383" s="427" t="str">
        <f>IF(Z383=0,"",MAX($Y$379:Y382)+1)</f>
        <v/>
      </c>
      <c r="Z383" s="165">
        <f t="shared" si="93"/>
        <v>0</v>
      </c>
      <c r="AA383" s="427" t="str">
        <f>IF(AB383=0,"",MAX($AA$379:AA382)+1)</f>
        <v/>
      </c>
      <c r="AB383" s="165">
        <f t="shared" si="94"/>
        <v>0</v>
      </c>
      <c r="AC383" s="427" t="str">
        <f>IF(AD383=0,"",MAX($AC$379:AC382)+1)</f>
        <v/>
      </c>
      <c r="AD383" s="197">
        <f t="shared" si="95"/>
        <v>0</v>
      </c>
    </row>
    <row r="384" spans="4:30" ht="14.1" customHeight="1">
      <c r="D384" s="203">
        <v>4</v>
      </c>
      <c r="E384" s="427" t="str">
        <f>IF(F384=0,"",MAX($E$379:E383)+1)</f>
        <v/>
      </c>
      <c r="F384" s="165">
        <f t="shared" si="90"/>
        <v>0</v>
      </c>
      <c r="G384" s="427" t="str">
        <f>IF(H384=0,"",MAX($G$379:G383)+1)</f>
        <v/>
      </c>
      <c r="H384" s="165">
        <f t="shared" si="91"/>
        <v>0</v>
      </c>
      <c r="I384" s="427" t="str">
        <f>IF(J384=0,"",MAX($I$379:I383)+1)</f>
        <v/>
      </c>
      <c r="J384" s="197">
        <f t="shared" si="92"/>
        <v>0</v>
      </c>
      <c r="X384" s="203">
        <v>4</v>
      </c>
      <c r="Y384" s="427" t="str">
        <f>IF(Z384=0,"",MAX($Y$379:Y383)+1)</f>
        <v/>
      </c>
      <c r="Z384" s="165">
        <f t="shared" si="93"/>
        <v>0</v>
      </c>
      <c r="AA384" s="427" t="str">
        <f>IF(AB384=0,"",MAX($AA$379:AA383)+1)</f>
        <v/>
      </c>
      <c r="AB384" s="165">
        <f t="shared" si="94"/>
        <v>0</v>
      </c>
      <c r="AC384" s="427" t="str">
        <f>IF(AD384=0,"",MAX($AC$379:AC383)+1)</f>
        <v/>
      </c>
      <c r="AD384" s="197">
        <f t="shared" si="95"/>
        <v>0</v>
      </c>
    </row>
    <row r="385" spans="4:30" ht="14.1" customHeight="1">
      <c r="D385" s="203">
        <v>5</v>
      </c>
      <c r="E385" s="427" t="str">
        <f>IF(F385=0,"",MAX($E$379:E384)+1)</f>
        <v/>
      </c>
      <c r="F385" s="165">
        <f t="shared" si="90"/>
        <v>0</v>
      </c>
      <c r="G385" s="427" t="str">
        <f>IF(H385=0,"",MAX($G$379:G384)+1)</f>
        <v/>
      </c>
      <c r="H385" s="165">
        <f t="shared" si="91"/>
        <v>0</v>
      </c>
      <c r="I385" s="427" t="str">
        <f>IF(J385=0,"",MAX($I$379:I384)+1)</f>
        <v/>
      </c>
      <c r="J385" s="197">
        <f t="shared" si="92"/>
        <v>0</v>
      </c>
      <c r="X385" s="203">
        <v>5</v>
      </c>
      <c r="Y385" s="427" t="str">
        <f>IF(Z385=0,"",MAX($Y$379:Y384)+1)</f>
        <v/>
      </c>
      <c r="Z385" s="165">
        <f t="shared" si="93"/>
        <v>0</v>
      </c>
      <c r="AA385" s="427" t="str">
        <f>IF(AB385=0,"",MAX($AA$379:AA384)+1)</f>
        <v/>
      </c>
      <c r="AB385" s="165">
        <f t="shared" si="94"/>
        <v>0</v>
      </c>
      <c r="AC385" s="427" t="str">
        <f>IF(AD385=0,"",MAX($AC$379:AC384)+1)</f>
        <v/>
      </c>
      <c r="AD385" s="197">
        <f t="shared" si="95"/>
        <v>0</v>
      </c>
    </row>
    <row r="386" spans="4:30" ht="14.1" customHeight="1">
      <c r="D386" s="203">
        <v>6</v>
      </c>
      <c r="E386" s="427" t="str">
        <f>IF(F386=0,"",MAX($E$379:E385)+1)</f>
        <v/>
      </c>
      <c r="F386" s="165">
        <f t="shared" si="90"/>
        <v>0</v>
      </c>
      <c r="G386" s="427" t="str">
        <f>IF(H386=0,"",MAX($G$379:G385)+1)</f>
        <v/>
      </c>
      <c r="H386" s="165">
        <f t="shared" si="91"/>
        <v>0</v>
      </c>
      <c r="I386" s="427" t="str">
        <f>IF(J386=0,"",MAX($I$379:I385)+1)</f>
        <v/>
      </c>
      <c r="J386" s="197">
        <f t="shared" si="92"/>
        <v>0</v>
      </c>
      <c r="X386" s="203">
        <v>6</v>
      </c>
      <c r="Y386" s="427" t="str">
        <f>IF(Z386=0,"",MAX($Y$379:Y385)+1)</f>
        <v/>
      </c>
      <c r="Z386" s="165">
        <f t="shared" si="93"/>
        <v>0</v>
      </c>
      <c r="AA386" s="427" t="str">
        <f>IF(AB386=0,"",MAX($AA$379:AA385)+1)</f>
        <v/>
      </c>
      <c r="AB386" s="165">
        <f t="shared" si="94"/>
        <v>0</v>
      </c>
      <c r="AC386" s="427" t="str">
        <f>IF(AD386=0,"",MAX($AC$379:AC385)+1)</f>
        <v/>
      </c>
      <c r="AD386" s="197">
        <f t="shared" si="95"/>
        <v>0</v>
      </c>
    </row>
    <row r="387" spans="4:30" ht="14.1" customHeight="1">
      <c r="D387" s="203">
        <v>7</v>
      </c>
      <c r="E387" s="427" t="str">
        <f>IF(F387=0,"",MAX($E$379:E386)+1)</f>
        <v/>
      </c>
      <c r="F387" s="165">
        <f t="shared" si="90"/>
        <v>0</v>
      </c>
      <c r="G387" s="427" t="str">
        <f>IF(H387=0,"",MAX($G$379:G386)+1)</f>
        <v/>
      </c>
      <c r="H387" s="165">
        <f t="shared" si="91"/>
        <v>0</v>
      </c>
      <c r="I387" s="427" t="str">
        <f>IF(J387=0,"",MAX($I$379:I386)+1)</f>
        <v/>
      </c>
      <c r="J387" s="197">
        <f t="shared" si="92"/>
        <v>0</v>
      </c>
      <c r="X387" s="203">
        <v>7</v>
      </c>
      <c r="Y387" s="427" t="str">
        <f>IF(Z387=0,"",MAX($Y$379:Y386)+1)</f>
        <v/>
      </c>
      <c r="Z387" s="165">
        <f t="shared" si="93"/>
        <v>0</v>
      </c>
      <c r="AA387" s="427" t="str">
        <f>IF(AB387=0,"",MAX($AA$379:AA386)+1)</f>
        <v/>
      </c>
      <c r="AB387" s="165">
        <f t="shared" si="94"/>
        <v>0</v>
      </c>
      <c r="AC387" s="427" t="str">
        <f>IF(AD387=0,"",MAX($AC$379:AC386)+1)</f>
        <v/>
      </c>
      <c r="AD387" s="197">
        <f t="shared" si="95"/>
        <v>0</v>
      </c>
    </row>
    <row r="388" spans="4:30" ht="14.1" customHeight="1">
      <c r="D388" s="203">
        <v>8</v>
      </c>
      <c r="E388" s="427" t="str">
        <f>IF(F388=0,"",MAX($E$379:E387)+1)</f>
        <v/>
      </c>
      <c r="F388" s="165">
        <f t="shared" si="90"/>
        <v>0</v>
      </c>
      <c r="G388" s="427" t="str">
        <f>IF(H388=0,"",MAX($G$379:G387)+1)</f>
        <v/>
      </c>
      <c r="H388" s="165">
        <f t="shared" si="91"/>
        <v>0</v>
      </c>
      <c r="I388" s="427" t="str">
        <f>IF(J388=0,"",MAX($I$379:I387)+1)</f>
        <v/>
      </c>
      <c r="J388" s="197">
        <f t="shared" si="92"/>
        <v>0</v>
      </c>
      <c r="X388" s="203">
        <v>8</v>
      </c>
      <c r="Y388" s="427" t="str">
        <f>IF(Z388=0,"",MAX($Y$379:Y387)+1)</f>
        <v/>
      </c>
      <c r="Z388" s="165">
        <f t="shared" si="93"/>
        <v>0</v>
      </c>
      <c r="AA388" s="427" t="str">
        <f>IF(AB388=0,"",MAX($AA$379:AA387)+1)</f>
        <v/>
      </c>
      <c r="AB388" s="165">
        <f t="shared" si="94"/>
        <v>0</v>
      </c>
      <c r="AC388" s="427" t="str">
        <f>IF(AD388=0,"",MAX($AC$379:AC387)+1)</f>
        <v/>
      </c>
      <c r="AD388" s="197">
        <f t="shared" si="95"/>
        <v>0</v>
      </c>
    </row>
    <row r="389" spans="4:30" ht="14.1" customHeight="1">
      <c r="D389" s="203">
        <v>9</v>
      </c>
      <c r="E389" s="427" t="str">
        <f>IF(F389=0,"",MAX($E$379:E388)+1)</f>
        <v/>
      </c>
      <c r="F389" s="165">
        <f t="shared" si="90"/>
        <v>0</v>
      </c>
      <c r="G389" s="427" t="str">
        <f>IF(H389=0,"",MAX($G$379:G388)+1)</f>
        <v/>
      </c>
      <c r="H389" s="165">
        <f t="shared" si="91"/>
        <v>0</v>
      </c>
      <c r="I389" s="427" t="str">
        <f>IF(J389=0,"",MAX($I$379:I388)+1)</f>
        <v/>
      </c>
      <c r="J389" s="197">
        <f t="shared" si="92"/>
        <v>0</v>
      </c>
      <c r="X389" s="203">
        <v>9</v>
      </c>
      <c r="Y389" s="427" t="str">
        <f>IF(Z389=0,"",MAX($Y$379:Y388)+1)</f>
        <v/>
      </c>
      <c r="Z389" s="165">
        <f t="shared" si="93"/>
        <v>0</v>
      </c>
      <c r="AA389" s="427" t="str">
        <f>IF(AB389=0,"",MAX($AA$379:AA388)+1)</f>
        <v/>
      </c>
      <c r="AB389" s="165">
        <f t="shared" si="94"/>
        <v>0</v>
      </c>
      <c r="AC389" s="427" t="str">
        <f>IF(AD389=0,"",MAX($AC$379:AC388)+1)</f>
        <v/>
      </c>
      <c r="AD389" s="197">
        <f t="shared" si="95"/>
        <v>0</v>
      </c>
    </row>
    <row r="390" spans="4:30" ht="14.1" customHeight="1">
      <c r="D390" s="203">
        <v>10</v>
      </c>
      <c r="E390" s="427" t="str">
        <f>IF(F390=0,"",MAX($E$379:E389)+1)</f>
        <v/>
      </c>
      <c r="F390" s="165">
        <f t="shared" si="90"/>
        <v>0</v>
      </c>
      <c r="G390" s="427" t="str">
        <f>IF(H390=0,"",MAX($G$379:G389)+1)</f>
        <v/>
      </c>
      <c r="H390" s="165">
        <f t="shared" si="91"/>
        <v>0</v>
      </c>
      <c r="I390" s="427" t="str">
        <f>IF(J390=0,"",MAX($I$379:I389)+1)</f>
        <v/>
      </c>
      <c r="J390" s="197">
        <f t="shared" si="92"/>
        <v>0</v>
      </c>
      <c r="X390" s="203">
        <v>10</v>
      </c>
      <c r="Y390" s="427" t="str">
        <f>IF(Z390=0,"",MAX($Y$379:Y389)+1)</f>
        <v/>
      </c>
      <c r="Z390" s="165">
        <f t="shared" si="93"/>
        <v>0</v>
      </c>
      <c r="AA390" s="427" t="str">
        <f>IF(AB390=0,"",MAX($AA$379:AA389)+1)</f>
        <v/>
      </c>
      <c r="AB390" s="165">
        <f t="shared" si="94"/>
        <v>0</v>
      </c>
      <c r="AC390" s="427" t="str">
        <f>IF(AD390=0,"",MAX($AC$379:AC389)+1)</f>
        <v/>
      </c>
      <c r="AD390" s="197">
        <f t="shared" si="95"/>
        <v>0</v>
      </c>
    </row>
    <row r="391" spans="4:30" ht="14.1" customHeight="1">
      <c r="D391" s="203">
        <v>11</v>
      </c>
      <c r="E391" s="427" t="str">
        <f>IF(F391=0,"",MAX($E$379:E390)+1)</f>
        <v/>
      </c>
      <c r="F391" s="165">
        <f t="shared" si="90"/>
        <v>0</v>
      </c>
      <c r="G391" s="427" t="str">
        <f>IF(H391=0,"",MAX($G$379:G390)+1)</f>
        <v/>
      </c>
      <c r="H391" s="165">
        <f t="shared" si="91"/>
        <v>0</v>
      </c>
      <c r="I391" s="427" t="str">
        <f>IF(J391=0,"",MAX($I$379:I390)+1)</f>
        <v/>
      </c>
      <c r="J391" s="197">
        <f t="shared" si="92"/>
        <v>0</v>
      </c>
      <c r="X391" s="203">
        <v>11</v>
      </c>
      <c r="Y391" s="427" t="str">
        <f>IF(Z391=0,"",MAX($Y$379:Y390)+1)</f>
        <v/>
      </c>
      <c r="Z391" s="165">
        <f t="shared" si="93"/>
        <v>0</v>
      </c>
      <c r="AA391" s="427" t="str">
        <f>IF(AB391=0,"",MAX($AA$379:AA390)+1)</f>
        <v/>
      </c>
      <c r="AB391" s="165">
        <f t="shared" si="94"/>
        <v>0</v>
      </c>
      <c r="AC391" s="427" t="str">
        <f>IF(AD391=0,"",MAX($AC$379:AC390)+1)</f>
        <v/>
      </c>
      <c r="AD391" s="197">
        <f t="shared" si="95"/>
        <v>0</v>
      </c>
    </row>
    <row r="392" spans="4:30" ht="14.1" customHeight="1">
      <c r="D392" s="203">
        <v>12</v>
      </c>
      <c r="E392" s="427" t="str">
        <f>IF(F392=0,"",MAX($E$379:E391)+1)</f>
        <v/>
      </c>
      <c r="F392" s="165">
        <f t="shared" si="90"/>
        <v>0</v>
      </c>
      <c r="G392" s="427" t="str">
        <f>IF(H392=0,"",MAX($G$379:G391)+1)</f>
        <v/>
      </c>
      <c r="H392" s="165">
        <f t="shared" si="91"/>
        <v>0</v>
      </c>
      <c r="I392" s="427" t="str">
        <f>IF(J392=0,"",MAX($I$379:I391)+1)</f>
        <v/>
      </c>
      <c r="J392" s="197">
        <f t="shared" si="92"/>
        <v>0</v>
      </c>
      <c r="X392" s="203">
        <v>12</v>
      </c>
      <c r="Y392" s="427" t="str">
        <f>IF(Z392=0,"",MAX($Y$379:Y391)+1)</f>
        <v/>
      </c>
      <c r="Z392" s="165">
        <f t="shared" si="93"/>
        <v>0</v>
      </c>
      <c r="AA392" s="427" t="str">
        <f>IF(AB392=0,"",MAX($AA$379:AA391)+1)</f>
        <v/>
      </c>
      <c r="AB392" s="165">
        <f t="shared" si="94"/>
        <v>0</v>
      </c>
      <c r="AC392" s="427" t="str">
        <f>IF(AD392=0,"",MAX($AC$379:AC391)+1)</f>
        <v/>
      </c>
      <c r="AD392" s="197">
        <f t="shared" si="95"/>
        <v>0</v>
      </c>
    </row>
    <row r="393" spans="4:30" ht="14.1" customHeight="1">
      <c r="D393" s="203">
        <v>13</v>
      </c>
      <c r="E393" s="427" t="str">
        <f>IF(F393=0,"",MAX($E$379:E392)+1)</f>
        <v/>
      </c>
      <c r="F393" s="165">
        <f t="shared" si="90"/>
        <v>0</v>
      </c>
      <c r="G393" s="427" t="str">
        <f>IF(H393=0,"",MAX($G$379:G392)+1)</f>
        <v/>
      </c>
      <c r="H393" s="165">
        <f t="shared" si="91"/>
        <v>0</v>
      </c>
      <c r="I393" s="427" t="str">
        <f>IF(J393=0,"",MAX($I$379:I392)+1)</f>
        <v/>
      </c>
      <c r="J393" s="197">
        <f t="shared" si="92"/>
        <v>0</v>
      </c>
      <c r="X393" s="203">
        <v>13</v>
      </c>
      <c r="Y393" s="427" t="str">
        <f>IF(Z393=0,"",MAX($Y$379:Y392)+1)</f>
        <v/>
      </c>
      <c r="Z393" s="165">
        <f t="shared" si="93"/>
        <v>0</v>
      </c>
      <c r="AA393" s="427" t="str">
        <f>IF(AB393=0,"",MAX($AA$379:AA392)+1)</f>
        <v/>
      </c>
      <c r="AB393" s="165">
        <f t="shared" si="94"/>
        <v>0</v>
      </c>
      <c r="AC393" s="427" t="str">
        <f>IF(AD393=0,"",MAX($AC$379:AC392)+1)</f>
        <v/>
      </c>
      <c r="AD393" s="197">
        <f t="shared" si="95"/>
        <v>0</v>
      </c>
    </row>
    <row r="394" spans="4:30" ht="14.1" customHeight="1">
      <c r="D394" s="203">
        <v>14</v>
      </c>
      <c r="E394" s="427" t="str">
        <f>IF(F394=0,"",MAX($E$379:E393)+1)</f>
        <v/>
      </c>
      <c r="F394" s="165">
        <f t="shared" si="90"/>
        <v>0</v>
      </c>
      <c r="G394" s="427" t="str">
        <f>IF(H394=0,"",MAX($G$379:G393)+1)</f>
        <v/>
      </c>
      <c r="H394" s="165">
        <f t="shared" si="91"/>
        <v>0</v>
      </c>
      <c r="I394" s="427" t="str">
        <f>IF(J394=0,"",MAX($I$379:I393)+1)</f>
        <v/>
      </c>
      <c r="J394" s="197">
        <f t="shared" si="92"/>
        <v>0</v>
      </c>
      <c r="X394" s="203">
        <v>14</v>
      </c>
      <c r="Y394" s="427" t="str">
        <f>IF(Z394=0,"",MAX($Y$379:Y393)+1)</f>
        <v/>
      </c>
      <c r="Z394" s="165">
        <f t="shared" si="93"/>
        <v>0</v>
      </c>
      <c r="AA394" s="427" t="str">
        <f>IF(AB394=0,"",MAX($AA$379:AA393)+1)</f>
        <v/>
      </c>
      <c r="AB394" s="165">
        <f t="shared" si="94"/>
        <v>0</v>
      </c>
      <c r="AC394" s="427" t="str">
        <f>IF(AD394=0,"",MAX($AC$379:AC393)+1)</f>
        <v/>
      </c>
      <c r="AD394" s="197">
        <f t="shared" si="95"/>
        <v>0</v>
      </c>
    </row>
    <row r="395" spans="4:30" ht="14.1" customHeight="1">
      <c r="D395" s="203">
        <v>15</v>
      </c>
      <c r="E395" s="427" t="str">
        <f>IF(F395=0,"",MAX($E$379:E394)+1)</f>
        <v/>
      </c>
      <c r="F395" s="165">
        <f t="shared" si="90"/>
        <v>0</v>
      </c>
      <c r="G395" s="427" t="str">
        <f>IF(H395=0,"",MAX($G$379:G394)+1)</f>
        <v/>
      </c>
      <c r="H395" s="165">
        <f t="shared" si="91"/>
        <v>0</v>
      </c>
      <c r="I395" s="427" t="str">
        <f>IF(J395=0,"",MAX($I$379:I394)+1)</f>
        <v/>
      </c>
      <c r="J395" s="197">
        <f t="shared" si="92"/>
        <v>0</v>
      </c>
      <c r="X395" s="203">
        <v>15</v>
      </c>
      <c r="Y395" s="427" t="str">
        <f>IF(Z395=0,"",MAX($Y$379:Y394)+1)</f>
        <v/>
      </c>
      <c r="Z395" s="165">
        <f t="shared" si="93"/>
        <v>0</v>
      </c>
      <c r="AA395" s="427" t="str">
        <f>IF(AB395=0,"",MAX($AA$379:AA394)+1)</f>
        <v/>
      </c>
      <c r="AB395" s="165">
        <f t="shared" si="94"/>
        <v>0</v>
      </c>
      <c r="AC395" s="427" t="str">
        <f>IF(AD395=0,"",MAX($AC$379:AC394)+1)</f>
        <v/>
      </c>
      <c r="AD395" s="197">
        <f t="shared" si="95"/>
        <v>0</v>
      </c>
    </row>
    <row r="396" spans="4:30" ht="14.1" customHeight="1">
      <c r="D396" s="203">
        <v>16</v>
      </c>
      <c r="E396" s="427" t="str">
        <f>IF(F396=0,"",MAX($E$379:E395)+1)</f>
        <v/>
      </c>
      <c r="F396" s="165">
        <f t="shared" si="90"/>
        <v>0</v>
      </c>
      <c r="G396" s="427" t="str">
        <f>IF(H396=0,"",MAX($G$379:G395)+1)</f>
        <v/>
      </c>
      <c r="H396" s="165">
        <f t="shared" si="91"/>
        <v>0</v>
      </c>
      <c r="I396" s="427" t="str">
        <f>IF(J396=0,"",MAX($I$379:I395)+1)</f>
        <v/>
      </c>
      <c r="J396" s="197">
        <f t="shared" si="92"/>
        <v>0</v>
      </c>
      <c r="X396" s="203">
        <v>16</v>
      </c>
      <c r="Y396" s="427" t="str">
        <f>IF(Z396=0,"",MAX($Y$379:Y395)+1)</f>
        <v/>
      </c>
      <c r="Z396" s="165">
        <f t="shared" si="93"/>
        <v>0</v>
      </c>
      <c r="AA396" s="427" t="str">
        <f>IF(AB396=0,"",MAX($AA$379:AA395)+1)</f>
        <v/>
      </c>
      <c r="AB396" s="165">
        <f t="shared" si="94"/>
        <v>0</v>
      </c>
      <c r="AC396" s="427" t="str">
        <f>IF(AD396=0,"",MAX($AC$379:AC395)+1)</f>
        <v/>
      </c>
      <c r="AD396" s="197">
        <f t="shared" si="95"/>
        <v>0</v>
      </c>
    </row>
    <row r="397" spans="4:30" ht="14.1" customHeight="1">
      <c r="D397" s="203">
        <v>17</v>
      </c>
      <c r="E397" s="427" t="str">
        <f>IF(F397=0,"",MAX($E$379:E396)+1)</f>
        <v/>
      </c>
      <c r="F397" s="165">
        <f t="shared" si="90"/>
        <v>0</v>
      </c>
      <c r="G397" s="427" t="str">
        <f>IF(H397=0,"",MAX($G$379:G396)+1)</f>
        <v/>
      </c>
      <c r="H397" s="165">
        <f t="shared" si="91"/>
        <v>0</v>
      </c>
      <c r="I397" s="427" t="str">
        <f>IF(J397=0,"",MAX($I$379:I396)+1)</f>
        <v/>
      </c>
      <c r="J397" s="197">
        <f t="shared" si="92"/>
        <v>0</v>
      </c>
      <c r="X397" s="203">
        <v>17</v>
      </c>
      <c r="Y397" s="427" t="str">
        <f>IF(Z397=0,"",MAX($Y$379:Y396)+1)</f>
        <v/>
      </c>
      <c r="Z397" s="165">
        <f t="shared" si="93"/>
        <v>0</v>
      </c>
      <c r="AA397" s="427" t="str">
        <f>IF(AB397=0,"",MAX($AA$379:AA396)+1)</f>
        <v/>
      </c>
      <c r="AB397" s="165">
        <f t="shared" si="94"/>
        <v>0</v>
      </c>
      <c r="AC397" s="427" t="str">
        <f>IF(AD397=0,"",MAX($AC$379:AC396)+1)</f>
        <v/>
      </c>
      <c r="AD397" s="197">
        <f t="shared" si="95"/>
        <v>0</v>
      </c>
    </row>
    <row r="398" spans="4:30" ht="14.1" customHeight="1">
      <c r="D398" s="203">
        <v>18</v>
      </c>
      <c r="E398" s="427" t="str">
        <f>IF(F398=0,"",MAX($E$379:E397)+1)</f>
        <v/>
      </c>
      <c r="F398" s="165">
        <f t="shared" si="90"/>
        <v>0</v>
      </c>
      <c r="G398" s="427" t="str">
        <f>IF(H398=0,"",MAX($G$379:G397)+1)</f>
        <v/>
      </c>
      <c r="H398" s="165">
        <f t="shared" si="91"/>
        <v>0</v>
      </c>
      <c r="I398" s="427" t="str">
        <f>IF(J398=0,"",MAX($I$379:I397)+1)</f>
        <v/>
      </c>
      <c r="J398" s="197">
        <f t="shared" si="92"/>
        <v>0</v>
      </c>
      <c r="X398" s="203">
        <v>18</v>
      </c>
      <c r="Y398" s="427" t="str">
        <f>IF(Z398=0,"",MAX($Y$379:Y397)+1)</f>
        <v/>
      </c>
      <c r="Z398" s="165">
        <f t="shared" si="93"/>
        <v>0</v>
      </c>
      <c r="AA398" s="427" t="str">
        <f>IF(AB398=0,"",MAX($AA$379:AA397)+1)</f>
        <v/>
      </c>
      <c r="AB398" s="165">
        <f t="shared" si="94"/>
        <v>0</v>
      </c>
      <c r="AC398" s="427" t="str">
        <f>IF(AD398=0,"",MAX($AC$379:AC397)+1)</f>
        <v/>
      </c>
      <c r="AD398" s="197">
        <f t="shared" si="95"/>
        <v>0</v>
      </c>
    </row>
    <row r="399" spans="4:30" ht="14.1" customHeight="1">
      <c r="D399" s="203">
        <v>19</v>
      </c>
      <c r="E399" s="427" t="str">
        <f>IF(F399=0,"",MAX($E$379:E398)+1)</f>
        <v/>
      </c>
      <c r="F399" s="165">
        <f t="shared" si="90"/>
        <v>0</v>
      </c>
      <c r="G399" s="427" t="str">
        <f>IF(H399=0,"",MAX($G$379:G398)+1)</f>
        <v/>
      </c>
      <c r="H399" s="165">
        <f t="shared" si="91"/>
        <v>0</v>
      </c>
      <c r="I399" s="427" t="str">
        <f>IF(J399=0,"",MAX($I$379:I398)+1)</f>
        <v/>
      </c>
      <c r="J399" s="197">
        <f t="shared" si="92"/>
        <v>0</v>
      </c>
      <c r="X399" s="203">
        <v>19</v>
      </c>
      <c r="Y399" s="427" t="str">
        <f>IF(Z399=0,"",MAX($Y$379:Y398)+1)</f>
        <v/>
      </c>
      <c r="Z399" s="165">
        <f t="shared" si="93"/>
        <v>0</v>
      </c>
      <c r="AA399" s="427" t="str">
        <f>IF(AB399=0,"",MAX($AA$379:AA398)+1)</f>
        <v/>
      </c>
      <c r="AB399" s="165">
        <f t="shared" si="94"/>
        <v>0</v>
      </c>
      <c r="AC399" s="427" t="str">
        <f>IF(AD399=0,"",MAX($AC$379:AC398)+1)</f>
        <v/>
      </c>
      <c r="AD399" s="197">
        <f t="shared" si="95"/>
        <v>0</v>
      </c>
    </row>
    <row r="400" spans="4:30" ht="14.1" customHeight="1">
      <c r="D400" s="203">
        <v>20</v>
      </c>
      <c r="E400" s="427" t="str">
        <f>IF(F400=0,"",MAX($E$379:E399)+1)</f>
        <v/>
      </c>
      <c r="F400" s="165">
        <f t="shared" si="90"/>
        <v>0</v>
      </c>
      <c r="G400" s="427" t="str">
        <f>IF(H400=0,"",MAX($G$379:G399)+1)</f>
        <v/>
      </c>
      <c r="H400" s="165">
        <f t="shared" si="91"/>
        <v>0</v>
      </c>
      <c r="I400" s="427" t="str">
        <f>IF(J400=0,"",MAX($I$379:I399)+1)</f>
        <v/>
      </c>
      <c r="J400" s="197">
        <f t="shared" si="92"/>
        <v>0</v>
      </c>
      <c r="X400" s="203">
        <v>20</v>
      </c>
      <c r="Y400" s="427" t="str">
        <f>IF(Z400=0,"",MAX($Y$379:Y399)+1)</f>
        <v/>
      </c>
      <c r="Z400" s="165">
        <f t="shared" si="93"/>
        <v>0</v>
      </c>
      <c r="AA400" s="427" t="str">
        <f>IF(AB400=0,"",MAX($AA$379:AA399)+1)</f>
        <v/>
      </c>
      <c r="AB400" s="165">
        <f t="shared" si="94"/>
        <v>0</v>
      </c>
      <c r="AC400" s="427" t="str">
        <f>IF(AD400=0,"",MAX($AC$379:AC399)+1)</f>
        <v/>
      </c>
      <c r="AD400" s="197">
        <f t="shared" si="95"/>
        <v>0</v>
      </c>
    </row>
    <row r="401" spans="4:30" ht="14.1" customHeight="1">
      <c r="D401" s="203">
        <v>21</v>
      </c>
      <c r="E401" s="427" t="str">
        <f>IF(F401=0,"",MAX($E$379:E400)+1)</f>
        <v/>
      </c>
      <c r="F401" s="165">
        <f t="shared" si="90"/>
        <v>0</v>
      </c>
      <c r="G401" s="427" t="str">
        <f>IF(H401=0,"",MAX($G$379:G400)+1)</f>
        <v/>
      </c>
      <c r="H401" s="165">
        <f t="shared" si="91"/>
        <v>0</v>
      </c>
      <c r="I401" s="427" t="str">
        <f>IF(J401=0,"",MAX($I$379:I400)+1)</f>
        <v/>
      </c>
      <c r="J401" s="197">
        <f t="shared" si="92"/>
        <v>0</v>
      </c>
      <c r="X401" s="203">
        <v>21</v>
      </c>
      <c r="Y401" s="427" t="str">
        <f>IF(Z401=0,"",MAX($Y$379:Y400)+1)</f>
        <v/>
      </c>
      <c r="Z401" s="165">
        <f t="shared" si="93"/>
        <v>0</v>
      </c>
      <c r="AA401" s="427" t="str">
        <f>IF(AB401=0,"",MAX($AA$379:AA400)+1)</f>
        <v/>
      </c>
      <c r="AB401" s="165">
        <f t="shared" si="94"/>
        <v>0</v>
      </c>
      <c r="AC401" s="427" t="str">
        <f>IF(AD401=0,"",MAX($AC$379:AC400)+1)</f>
        <v/>
      </c>
      <c r="AD401" s="197">
        <f t="shared" si="95"/>
        <v>0</v>
      </c>
    </row>
    <row r="402" spans="4:30" ht="14.1" customHeight="1">
      <c r="D402" s="203">
        <v>22</v>
      </c>
      <c r="E402" s="427" t="str">
        <f>IF(F402=0,"",MAX($E$379:E401)+1)</f>
        <v/>
      </c>
      <c r="F402" s="165">
        <f t="shared" si="90"/>
        <v>0</v>
      </c>
      <c r="G402" s="427" t="str">
        <f>IF(H402=0,"",MAX($G$379:G401)+1)</f>
        <v/>
      </c>
      <c r="H402" s="165">
        <f t="shared" si="91"/>
        <v>0</v>
      </c>
      <c r="I402" s="427" t="str">
        <f>IF(J402=0,"",MAX($I$379:I401)+1)</f>
        <v/>
      </c>
      <c r="J402" s="197">
        <f t="shared" si="92"/>
        <v>0</v>
      </c>
      <c r="X402" s="203">
        <v>22</v>
      </c>
      <c r="Y402" s="427" t="str">
        <f>IF(Z402=0,"",MAX($Y$379:Y401)+1)</f>
        <v/>
      </c>
      <c r="Z402" s="165">
        <f t="shared" si="93"/>
        <v>0</v>
      </c>
      <c r="AA402" s="427" t="str">
        <f>IF(AB402=0,"",MAX($AA$379:AA401)+1)</f>
        <v/>
      </c>
      <c r="AB402" s="165">
        <f t="shared" si="94"/>
        <v>0</v>
      </c>
      <c r="AC402" s="427" t="str">
        <f>IF(AD402=0,"",MAX($AC$379:AC401)+1)</f>
        <v/>
      </c>
      <c r="AD402" s="197">
        <f t="shared" si="95"/>
        <v>0</v>
      </c>
    </row>
    <row r="403" spans="4:30" ht="14.1" customHeight="1">
      <c r="D403" s="203">
        <v>23</v>
      </c>
      <c r="E403" s="427" t="str">
        <f>IF(F403=0,"",MAX($E$379:E402)+1)</f>
        <v/>
      </c>
      <c r="F403" s="165">
        <f t="shared" si="90"/>
        <v>0</v>
      </c>
      <c r="G403" s="427" t="str">
        <f>IF(H403=0,"",MAX($G$379:G402)+1)</f>
        <v/>
      </c>
      <c r="H403" s="165">
        <f t="shared" si="91"/>
        <v>0</v>
      </c>
      <c r="I403" s="427" t="str">
        <f>IF(J403=0,"",MAX($I$379:I402)+1)</f>
        <v/>
      </c>
      <c r="J403" s="197">
        <f t="shared" si="92"/>
        <v>0</v>
      </c>
      <c r="X403" s="203">
        <v>23</v>
      </c>
      <c r="Y403" s="427" t="str">
        <f>IF(Z403=0,"",MAX($Y$379:Y402)+1)</f>
        <v/>
      </c>
      <c r="Z403" s="165">
        <f t="shared" si="93"/>
        <v>0</v>
      </c>
      <c r="AA403" s="427" t="str">
        <f>IF(AB403=0,"",MAX($AA$379:AA402)+1)</f>
        <v/>
      </c>
      <c r="AB403" s="165">
        <f t="shared" si="94"/>
        <v>0</v>
      </c>
      <c r="AC403" s="427" t="str">
        <f>IF(AD403=0,"",MAX($AC$379:AC402)+1)</f>
        <v/>
      </c>
      <c r="AD403" s="197">
        <f t="shared" si="95"/>
        <v>0</v>
      </c>
    </row>
    <row r="404" spans="4:30" ht="14.1" customHeight="1">
      <c r="D404" s="203">
        <v>24</v>
      </c>
      <c r="E404" s="427" t="str">
        <f>IF(F404=0,"",MAX($E$379:E403)+1)</f>
        <v/>
      </c>
      <c r="F404" s="165">
        <f t="shared" si="90"/>
        <v>0</v>
      </c>
      <c r="G404" s="427" t="str">
        <f>IF(H404=0,"",MAX($G$379:G403)+1)</f>
        <v/>
      </c>
      <c r="H404" s="165">
        <f t="shared" si="91"/>
        <v>0</v>
      </c>
      <c r="I404" s="427" t="str">
        <f>IF(J404=0,"",MAX($I$379:I403)+1)</f>
        <v/>
      </c>
      <c r="J404" s="197">
        <f t="shared" si="92"/>
        <v>0</v>
      </c>
      <c r="X404" s="203">
        <v>24</v>
      </c>
      <c r="Y404" s="427" t="str">
        <f>IF(Z404=0,"",MAX($Y$379:Y403)+1)</f>
        <v/>
      </c>
      <c r="Z404" s="165">
        <f t="shared" si="93"/>
        <v>0</v>
      </c>
      <c r="AA404" s="427" t="str">
        <f>IF(AB404=0,"",MAX($AA$379:AA403)+1)</f>
        <v/>
      </c>
      <c r="AB404" s="165">
        <f t="shared" si="94"/>
        <v>0</v>
      </c>
      <c r="AC404" s="427" t="str">
        <f>IF(AD404=0,"",MAX($AC$379:AC403)+1)</f>
        <v/>
      </c>
      <c r="AD404" s="197">
        <f t="shared" si="95"/>
        <v>0</v>
      </c>
    </row>
    <row r="405" spans="4:30" ht="14.1" customHeight="1">
      <c r="D405" s="203">
        <v>25</v>
      </c>
      <c r="E405" s="427" t="str">
        <f>IF(F405=0,"",MAX($E$379:E404)+1)</f>
        <v/>
      </c>
      <c r="F405" s="165">
        <f t="shared" si="90"/>
        <v>0</v>
      </c>
      <c r="G405" s="427" t="str">
        <f>IF(H405=0,"",MAX($G$379:G404)+1)</f>
        <v/>
      </c>
      <c r="H405" s="165">
        <f t="shared" si="91"/>
        <v>0</v>
      </c>
      <c r="I405" s="427" t="str">
        <f>IF(J405=0,"",MAX($I$379:I404)+1)</f>
        <v/>
      </c>
      <c r="J405" s="197">
        <f t="shared" si="92"/>
        <v>0</v>
      </c>
      <c r="X405" s="203">
        <v>25</v>
      </c>
      <c r="Y405" s="427" t="str">
        <f>IF(Z405=0,"",MAX($Y$379:Y404)+1)</f>
        <v/>
      </c>
      <c r="Z405" s="165">
        <f t="shared" si="93"/>
        <v>0</v>
      </c>
      <c r="AA405" s="427" t="str">
        <f>IF(AB405=0,"",MAX($AA$379:AA404)+1)</f>
        <v/>
      </c>
      <c r="AB405" s="165">
        <f t="shared" si="94"/>
        <v>0</v>
      </c>
      <c r="AC405" s="427" t="str">
        <f>IF(AD405=0,"",MAX($AC$379:AC404)+1)</f>
        <v/>
      </c>
      <c r="AD405" s="197">
        <f t="shared" si="95"/>
        <v>0</v>
      </c>
    </row>
    <row r="406" spans="4:30" ht="14.1" customHeight="1">
      <c r="D406" s="203">
        <v>26</v>
      </c>
      <c r="E406" s="427" t="str">
        <f>IF(F406=0,"",MAX($E$379:E405)+1)</f>
        <v/>
      </c>
      <c r="F406" s="165">
        <f t="shared" si="90"/>
        <v>0</v>
      </c>
      <c r="G406" s="427" t="str">
        <f>IF(H406=0,"",MAX($G$379:G405)+1)</f>
        <v/>
      </c>
      <c r="H406" s="165">
        <f t="shared" si="91"/>
        <v>0</v>
      </c>
      <c r="I406" s="427" t="str">
        <f>IF(J406=0,"",MAX($I$379:I405)+1)</f>
        <v/>
      </c>
      <c r="J406" s="197">
        <f t="shared" si="92"/>
        <v>0</v>
      </c>
      <c r="X406" s="203">
        <v>26</v>
      </c>
      <c r="Y406" s="427" t="str">
        <f>IF(Z406=0,"",MAX($Y$379:Y405)+1)</f>
        <v/>
      </c>
      <c r="Z406" s="165">
        <f t="shared" si="93"/>
        <v>0</v>
      </c>
      <c r="AA406" s="427" t="str">
        <f>IF(AB406=0,"",MAX($AA$379:AA405)+1)</f>
        <v/>
      </c>
      <c r="AB406" s="165">
        <f t="shared" si="94"/>
        <v>0</v>
      </c>
      <c r="AC406" s="427" t="str">
        <f>IF(AD406=0,"",MAX($AC$379:AC405)+1)</f>
        <v/>
      </c>
      <c r="AD406" s="197">
        <f t="shared" si="95"/>
        <v>0</v>
      </c>
    </row>
    <row r="407" spans="4:30" ht="14.1" customHeight="1">
      <c r="D407" s="203">
        <v>27</v>
      </c>
      <c r="E407" s="427" t="str">
        <f>IF(F407=0,"",MAX($E$379:E406)+1)</f>
        <v/>
      </c>
      <c r="F407" s="165">
        <f t="shared" si="90"/>
        <v>0</v>
      </c>
      <c r="G407" s="427" t="str">
        <f>IF(H407=0,"",MAX($G$379:G406)+1)</f>
        <v/>
      </c>
      <c r="H407" s="165">
        <f t="shared" si="91"/>
        <v>0</v>
      </c>
      <c r="I407" s="427" t="str">
        <f>IF(J407=0,"",MAX($I$379:I406)+1)</f>
        <v/>
      </c>
      <c r="J407" s="197">
        <f t="shared" si="92"/>
        <v>0</v>
      </c>
      <c r="X407" s="203">
        <v>27</v>
      </c>
      <c r="Y407" s="427" t="str">
        <f>IF(Z407=0,"",MAX($Y$379:Y406)+1)</f>
        <v/>
      </c>
      <c r="Z407" s="165">
        <f t="shared" si="93"/>
        <v>0</v>
      </c>
      <c r="AA407" s="427" t="str">
        <f>IF(AB407=0,"",MAX($AA$379:AA406)+1)</f>
        <v/>
      </c>
      <c r="AB407" s="165">
        <f t="shared" si="94"/>
        <v>0</v>
      </c>
      <c r="AC407" s="427" t="str">
        <f>IF(AD407=0,"",MAX($AC$379:AC406)+1)</f>
        <v/>
      </c>
      <c r="AD407" s="197">
        <f t="shared" si="95"/>
        <v>0</v>
      </c>
    </row>
    <row r="408" spans="4:30" ht="14.1" customHeight="1">
      <c r="D408" s="203">
        <v>28</v>
      </c>
      <c r="E408" s="427" t="str">
        <f>IF(F408=0,"",MAX($E$379:E407)+1)</f>
        <v/>
      </c>
      <c r="F408" s="165">
        <f t="shared" si="90"/>
        <v>0</v>
      </c>
      <c r="G408" s="427" t="str">
        <f>IF(H408=0,"",MAX($G$379:G407)+1)</f>
        <v/>
      </c>
      <c r="H408" s="165">
        <f t="shared" si="91"/>
        <v>0</v>
      </c>
      <c r="I408" s="427" t="str">
        <f>IF(J408=0,"",MAX($I$379:I407)+1)</f>
        <v/>
      </c>
      <c r="J408" s="197">
        <f t="shared" si="92"/>
        <v>0</v>
      </c>
      <c r="X408" s="203">
        <v>28</v>
      </c>
      <c r="Y408" s="427" t="str">
        <f>IF(Z408=0,"",MAX($Y$379:Y407)+1)</f>
        <v/>
      </c>
      <c r="Z408" s="165">
        <f t="shared" si="93"/>
        <v>0</v>
      </c>
      <c r="AA408" s="427" t="str">
        <f>IF(AB408=0,"",MAX($AA$379:AA407)+1)</f>
        <v/>
      </c>
      <c r="AB408" s="165">
        <f t="shared" si="94"/>
        <v>0</v>
      </c>
      <c r="AC408" s="427" t="str">
        <f>IF(AD408=0,"",MAX($AC$379:AC407)+1)</f>
        <v/>
      </c>
      <c r="AD408" s="197">
        <f t="shared" si="95"/>
        <v>0</v>
      </c>
    </row>
    <row r="409" spans="4:30" ht="14.1" customHeight="1">
      <c r="D409" s="203">
        <v>29</v>
      </c>
      <c r="E409" s="427" t="str">
        <f>IF(F409=0,"",MAX($E$379:E408)+1)</f>
        <v/>
      </c>
      <c r="F409" s="165">
        <f t="shared" si="90"/>
        <v>0</v>
      </c>
      <c r="G409" s="427" t="str">
        <f>IF(H409=0,"",MAX($G$379:G408)+1)</f>
        <v/>
      </c>
      <c r="H409" s="165">
        <f t="shared" si="91"/>
        <v>0</v>
      </c>
      <c r="I409" s="427" t="str">
        <f>IF(J409=0,"",MAX($I$379:I408)+1)</f>
        <v/>
      </c>
      <c r="J409" s="197">
        <f t="shared" si="92"/>
        <v>0</v>
      </c>
      <c r="X409" s="203">
        <v>29</v>
      </c>
      <c r="Y409" s="427" t="str">
        <f>IF(Z409=0,"",MAX($Y$379:Y408)+1)</f>
        <v/>
      </c>
      <c r="Z409" s="165">
        <f t="shared" si="93"/>
        <v>0</v>
      </c>
      <c r="AA409" s="427" t="str">
        <f>IF(AB409=0,"",MAX($AA$379:AA408)+1)</f>
        <v/>
      </c>
      <c r="AB409" s="165">
        <f t="shared" si="94"/>
        <v>0</v>
      </c>
      <c r="AC409" s="427" t="str">
        <f>IF(AD409=0,"",MAX($AC$379:AC408)+1)</f>
        <v/>
      </c>
      <c r="AD409" s="197">
        <f t="shared" si="95"/>
        <v>0</v>
      </c>
    </row>
    <row r="410" spans="4:30" ht="14.1" customHeight="1">
      <c r="D410" s="203">
        <v>30</v>
      </c>
      <c r="E410" s="427" t="str">
        <f>IF(F410=0,"",MAX($E$379:E409)+1)</f>
        <v/>
      </c>
      <c r="F410" s="165">
        <f t="shared" si="90"/>
        <v>0</v>
      </c>
      <c r="G410" s="427" t="str">
        <f>IF(H410=0,"",MAX($G$379:G409)+1)</f>
        <v/>
      </c>
      <c r="H410" s="165">
        <f t="shared" si="91"/>
        <v>0</v>
      </c>
      <c r="I410" s="427" t="str">
        <f>IF(J410=0,"",MAX($I$379:I409)+1)</f>
        <v/>
      </c>
      <c r="J410" s="197">
        <f t="shared" si="92"/>
        <v>0</v>
      </c>
      <c r="X410" s="203">
        <v>30</v>
      </c>
      <c r="Y410" s="427" t="str">
        <f>IF(Z410=0,"",MAX($Y$379:Y409)+1)</f>
        <v/>
      </c>
      <c r="Z410" s="165">
        <f t="shared" si="93"/>
        <v>0</v>
      </c>
      <c r="AA410" s="427" t="str">
        <f>IF(AB410=0,"",MAX($AA$379:AA409)+1)</f>
        <v/>
      </c>
      <c r="AB410" s="165">
        <f t="shared" si="94"/>
        <v>0</v>
      </c>
      <c r="AC410" s="427" t="str">
        <f>IF(AD410=0,"",MAX($AC$379:AC409)+1)</f>
        <v/>
      </c>
      <c r="AD410" s="197">
        <f t="shared" si="95"/>
        <v>0</v>
      </c>
    </row>
    <row r="411" spans="4:30" ht="14.1" customHeight="1">
      <c r="D411" s="203">
        <v>31</v>
      </c>
      <c r="E411" s="427" t="str">
        <f>IF(F411=0,"",MAX($E$379:E410)+1)</f>
        <v/>
      </c>
      <c r="F411" s="165">
        <f t="shared" si="90"/>
        <v>0</v>
      </c>
      <c r="G411" s="427" t="str">
        <f>IF(H411=0,"",MAX($G$379:G410)+1)</f>
        <v/>
      </c>
      <c r="H411" s="165">
        <f t="shared" si="91"/>
        <v>0</v>
      </c>
      <c r="I411" s="427" t="str">
        <f>IF(J411=0,"",MAX($I$379:I410)+1)</f>
        <v/>
      </c>
      <c r="J411" s="197">
        <f t="shared" si="92"/>
        <v>0</v>
      </c>
      <c r="X411" s="203">
        <v>31</v>
      </c>
      <c r="Y411" s="427" t="str">
        <f>IF(Z411=0,"",MAX($Y$379:Y410)+1)</f>
        <v/>
      </c>
      <c r="Z411" s="165">
        <f t="shared" si="93"/>
        <v>0</v>
      </c>
      <c r="AA411" s="427" t="str">
        <f>IF(AB411=0,"",MAX($AA$379:AA410)+1)</f>
        <v/>
      </c>
      <c r="AB411" s="165">
        <f t="shared" si="94"/>
        <v>0</v>
      </c>
      <c r="AC411" s="427" t="str">
        <f>IF(AD411=0,"",MAX($AC$379:AC410)+1)</f>
        <v/>
      </c>
      <c r="AD411" s="197">
        <f t="shared" si="95"/>
        <v>0</v>
      </c>
    </row>
    <row r="412" spans="4:30" ht="14.1" customHeight="1">
      <c r="D412" s="203">
        <v>32</v>
      </c>
      <c r="E412" s="427" t="str">
        <f>IF(F412=0,"",MAX($E$379:E411)+1)</f>
        <v/>
      </c>
      <c r="F412" s="165">
        <f t="shared" si="90"/>
        <v>0</v>
      </c>
      <c r="G412" s="427" t="str">
        <f>IF(H412=0,"",MAX($G$379:G411)+1)</f>
        <v/>
      </c>
      <c r="H412" s="165">
        <f t="shared" si="91"/>
        <v>0</v>
      </c>
      <c r="I412" s="427" t="str">
        <f>IF(J412=0,"",MAX($I$379:I411)+1)</f>
        <v/>
      </c>
      <c r="J412" s="197">
        <f t="shared" si="92"/>
        <v>0</v>
      </c>
      <c r="X412" s="203">
        <v>32</v>
      </c>
      <c r="Y412" s="427" t="str">
        <f>IF(Z412=0,"",MAX($Y$379:Y411)+1)</f>
        <v/>
      </c>
      <c r="Z412" s="165">
        <f t="shared" si="93"/>
        <v>0</v>
      </c>
      <c r="AA412" s="427" t="str">
        <f>IF(AB412=0,"",MAX($AA$379:AA411)+1)</f>
        <v/>
      </c>
      <c r="AB412" s="165">
        <f t="shared" si="94"/>
        <v>0</v>
      </c>
      <c r="AC412" s="427" t="str">
        <f>IF(AD412=0,"",MAX($AC$379:AC411)+1)</f>
        <v/>
      </c>
      <c r="AD412" s="197">
        <f t="shared" si="95"/>
        <v>0</v>
      </c>
    </row>
    <row r="413" spans="4:30" ht="14.1" customHeight="1">
      <c r="D413" s="203">
        <v>33</v>
      </c>
      <c r="E413" s="427" t="str">
        <f>IF(F413=0,"",MAX($E$379:E412)+1)</f>
        <v/>
      </c>
      <c r="F413" s="165">
        <f t="shared" si="90"/>
        <v>0</v>
      </c>
      <c r="G413" s="427" t="str">
        <f>IF(H413=0,"",MAX($G$379:G412)+1)</f>
        <v/>
      </c>
      <c r="H413" s="165">
        <f t="shared" si="91"/>
        <v>0</v>
      </c>
      <c r="I413" s="427" t="str">
        <f>IF(J413=0,"",MAX($I$379:I412)+1)</f>
        <v/>
      </c>
      <c r="J413" s="197">
        <f t="shared" si="92"/>
        <v>0</v>
      </c>
      <c r="X413" s="203">
        <v>33</v>
      </c>
      <c r="Y413" s="427" t="str">
        <f>IF(Z413=0,"",MAX($Y$379:Y412)+1)</f>
        <v/>
      </c>
      <c r="Z413" s="165">
        <f t="shared" si="93"/>
        <v>0</v>
      </c>
      <c r="AA413" s="427" t="str">
        <f>IF(AB413=0,"",MAX($AA$379:AA412)+1)</f>
        <v/>
      </c>
      <c r="AB413" s="165">
        <f t="shared" si="94"/>
        <v>0</v>
      </c>
      <c r="AC413" s="427" t="str">
        <f>IF(AD413=0,"",MAX($AC$379:AC412)+1)</f>
        <v/>
      </c>
      <c r="AD413" s="197">
        <f t="shared" si="95"/>
        <v>0</v>
      </c>
    </row>
    <row r="414" spans="4:30" ht="14.1" customHeight="1">
      <c r="D414" s="203">
        <v>34</v>
      </c>
      <c r="E414" s="427" t="str">
        <f>IF(F414=0,"",MAX($E$379:E413)+1)</f>
        <v/>
      </c>
      <c r="F414" s="165">
        <f t="shared" si="90"/>
        <v>0</v>
      </c>
      <c r="G414" s="427" t="str">
        <f>IF(H414=0,"",MAX($G$379:G413)+1)</f>
        <v/>
      </c>
      <c r="H414" s="165">
        <f t="shared" si="91"/>
        <v>0</v>
      </c>
      <c r="I414" s="427" t="str">
        <f>IF(J414=0,"",MAX($I$379:I413)+1)</f>
        <v/>
      </c>
      <c r="J414" s="197">
        <f t="shared" si="92"/>
        <v>0</v>
      </c>
      <c r="X414" s="203">
        <v>34</v>
      </c>
      <c r="Y414" s="427" t="str">
        <f>IF(Z414=0,"",MAX($Y$379:Y413)+1)</f>
        <v/>
      </c>
      <c r="Z414" s="165">
        <f t="shared" si="93"/>
        <v>0</v>
      </c>
      <c r="AA414" s="427" t="str">
        <f>IF(AB414=0,"",MAX($AA$379:AA413)+1)</f>
        <v/>
      </c>
      <c r="AB414" s="165">
        <f t="shared" si="94"/>
        <v>0</v>
      </c>
      <c r="AC414" s="427" t="str">
        <f>IF(AD414=0,"",MAX($AC$379:AC413)+1)</f>
        <v/>
      </c>
      <c r="AD414" s="197">
        <f t="shared" si="95"/>
        <v>0</v>
      </c>
    </row>
    <row r="415" spans="4:30" ht="14.1" customHeight="1">
      <c r="D415" s="203">
        <v>35</v>
      </c>
      <c r="E415" s="427" t="str">
        <f>IF(F415=0,"",MAX($E$379:E414)+1)</f>
        <v/>
      </c>
      <c r="F415" s="165">
        <f t="shared" si="90"/>
        <v>0</v>
      </c>
      <c r="G415" s="427" t="str">
        <f>IF(H415=0,"",MAX($G$379:G414)+1)</f>
        <v/>
      </c>
      <c r="H415" s="165">
        <f t="shared" si="91"/>
        <v>0</v>
      </c>
      <c r="I415" s="427" t="str">
        <f>IF(J415=0,"",MAX($I$379:I414)+1)</f>
        <v/>
      </c>
      <c r="J415" s="197">
        <f t="shared" si="92"/>
        <v>0</v>
      </c>
      <c r="X415" s="203">
        <v>35</v>
      </c>
      <c r="Y415" s="427" t="str">
        <f>IF(Z415=0,"",MAX($Y$379:Y414)+1)</f>
        <v/>
      </c>
      <c r="Z415" s="165">
        <f t="shared" si="93"/>
        <v>0</v>
      </c>
      <c r="AA415" s="427" t="str">
        <f>IF(AB415=0,"",MAX($AA$379:AA414)+1)</f>
        <v/>
      </c>
      <c r="AB415" s="165">
        <f t="shared" si="94"/>
        <v>0</v>
      </c>
      <c r="AC415" s="427" t="str">
        <f>IF(AD415=0,"",MAX($AC$379:AC414)+1)</f>
        <v/>
      </c>
      <c r="AD415" s="197">
        <f t="shared" si="95"/>
        <v>0</v>
      </c>
    </row>
    <row r="416" spans="4:30" ht="14.1" customHeight="1">
      <c r="D416" s="203">
        <v>36</v>
      </c>
      <c r="E416" s="427" t="str">
        <f>IF(F416=0,"",MAX($E$379:E415)+1)</f>
        <v/>
      </c>
      <c r="F416" s="165">
        <f t="shared" si="90"/>
        <v>0</v>
      </c>
      <c r="G416" s="427" t="str">
        <f>IF(H416=0,"",MAX($G$379:G415)+1)</f>
        <v/>
      </c>
      <c r="H416" s="165">
        <f t="shared" si="91"/>
        <v>0</v>
      </c>
      <c r="I416" s="427" t="str">
        <f>IF(J416=0,"",MAX($I$379:I415)+1)</f>
        <v/>
      </c>
      <c r="J416" s="197">
        <f t="shared" si="92"/>
        <v>0</v>
      </c>
      <c r="X416" s="203">
        <v>36</v>
      </c>
      <c r="Y416" s="427" t="str">
        <f>IF(Z416=0,"",MAX($Y$379:Y415)+1)</f>
        <v/>
      </c>
      <c r="Z416" s="165">
        <f t="shared" si="93"/>
        <v>0</v>
      </c>
      <c r="AA416" s="427" t="str">
        <f>IF(AB416=0,"",MAX($AA$379:AA415)+1)</f>
        <v/>
      </c>
      <c r="AB416" s="165">
        <f t="shared" si="94"/>
        <v>0</v>
      </c>
      <c r="AC416" s="427" t="str">
        <f>IF(AD416=0,"",MAX($AC$379:AC415)+1)</f>
        <v/>
      </c>
      <c r="AD416" s="197">
        <f t="shared" si="95"/>
        <v>0</v>
      </c>
    </row>
    <row r="417" spans="2:30" ht="14.1" customHeight="1">
      <c r="D417" s="203">
        <v>37</v>
      </c>
      <c r="E417" s="427" t="str">
        <f>IF(F417=0,"",MAX($E$379:E416)+1)</f>
        <v/>
      </c>
      <c r="F417" s="165">
        <f t="shared" si="90"/>
        <v>0</v>
      </c>
      <c r="G417" s="427" t="str">
        <f>IF(H417=0,"",MAX($G$379:G416)+1)</f>
        <v/>
      </c>
      <c r="H417" s="165">
        <f t="shared" si="91"/>
        <v>0</v>
      </c>
      <c r="I417" s="427" t="str">
        <f>IF(J417=0,"",MAX($I$379:I416)+1)</f>
        <v/>
      </c>
      <c r="J417" s="197">
        <f t="shared" si="92"/>
        <v>0</v>
      </c>
      <c r="X417" s="203">
        <v>37</v>
      </c>
      <c r="Y417" s="427" t="str">
        <f>IF(Z417=0,"",MAX($Y$379:Y416)+1)</f>
        <v/>
      </c>
      <c r="Z417" s="165">
        <f t="shared" si="93"/>
        <v>0</v>
      </c>
      <c r="AA417" s="427" t="str">
        <f>IF(AB417=0,"",MAX($AA$379:AA416)+1)</f>
        <v/>
      </c>
      <c r="AB417" s="165">
        <f t="shared" si="94"/>
        <v>0</v>
      </c>
      <c r="AC417" s="427" t="str">
        <f>IF(AD417=0,"",MAX($AC$379:AC416)+1)</f>
        <v/>
      </c>
      <c r="AD417" s="197">
        <f t="shared" si="95"/>
        <v>0</v>
      </c>
    </row>
    <row r="418" spans="2:30" ht="14.1" customHeight="1">
      <c r="D418" s="203">
        <v>38</v>
      </c>
      <c r="E418" s="427" t="str">
        <f>IF(F418=0,"",MAX($E$379:E417)+1)</f>
        <v/>
      </c>
      <c r="F418" s="165">
        <f t="shared" si="90"/>
        <v>0</v>
      </c>
      <c r="G418" s="427" t="str">
        <f>IF(H418=0,"",MAX($G$379:G417)+1)</f>
        <v/>
      </c>
      <c r="H418" s="165">
        <f t="shared" si="91"/>
        <v>0</v>
      </c>
      <c r="I418" s="427" t="str">
        <f>IF(J418=0,"",MAX($I$379:I417)+1)</f>
        <v/>
      </c>
      <c r="J418" s="197">
        <f t="shared" si="92"/>
        <v>0</v>
      </c>
      <c r="X418" s="203">
        <v>38</v>
      </c>
      <c r="Y418" s="427" t="str">
        <f>IF(Z418=0,"",MAX($Y$379:Y417)+1)</f>
        <v/>
      </c>
      <c r="Z418" s="165">
        <f t="shared" si="93"/>
        <v>0</v>
      </c>
      <c r="AA418" s="427" t="str">
        <f>IF(AB418=0,"",MAX($AA$379:AA417)+1)</f>
        <v/>
      </c>
      <c r="AB418" s="165">
        <f t="shared" si="94"/>
        <v>0</v>
      </c>
      <c r="AC418" s="427" t="str">
        <f>IF(AD418=0,"",MAX($AC$379:AC417)+1)</f>
        <v/>
      </c>
      <c r="AD418" s="197">
        <f t="shared" si="95"/>
        <v>0</v>
      </c>
    </row>
    <row r="419" spans="2:30" ht="14.1" customHeight="1">
      <c r="D419" s="203">
        <v>39</v>
      </c>
      <c r="E419" s="427" t="str">
        <f>IF(F419=0,"",MAX($E$379:E418)+1)</f>
        <v/>
      </c>
      <c r="F419" s="165">
        <f t="shared" si="90"/>
        <v>0</v>
      </c>
      <c r="G419" s="427" t="str">
        <f>IF(H419=0,"",MAX($G$379:G418)+1)</f>
        <v/>
      </c>
      <c r="H419" s="165">
        <f t="shared" si="91"/>
        <v>0</v>
      </c>
      <c r="I419" s="427" t="str">
        <f>IF(J419=0,"",MAX($I$379:I418)+1)</f>
        <v/>
      </c>
      <c r="J419" s="197">
        <f t="shared" si="92"/>
        <v>0</v>
      </c>
      <c r="X419" s="203">
        <v>39</v>
      </c>
      <c r="Y419" s="427" t="str">
        <f>IF(Z419=0,"",MAX($Y$379:Y418)+1)</f>
        <v/>
      </c>
      <c r="Z419" s="165">
        <f t="shared" si="93"/>
        <v>0</v>
      </c>
      <c r="AA419" s="427" t="str">
        <f>IF(AB419=0,"",MAX($AA$379:AA418)+1)</f>
        <v/>
      </c>
      <c r="AB419" s="165">
        <f t="shared" si="94"/>
        <v>0</v>
      </c>
      <c r="AC419" s="427" t="str">
        <f>IF(AD419=0,"",MAX($AC$379:AC418)+1)</f>
        <v/>
      </c>
      <c r="AD419" s="197">
        <f t="shared" si="95"/>
        <v>0</v>
      </c>
    </row>
    <row r="420" spans="2:30" ht="14.1" customHeight="1" thickBot="1">
      <c r="D420" s="200">
        <v>40</v>
      </c>
      <c r="E420" s="428" t="str">
        <f>IF(F420=0,"",MAX($E$379:E419)+1)</f>
        <v/>
      </c>
      <c r="F420" s="198">
        <f t="shared" si="90"/>
        <v>0</v>
      </c>
      <c r="G420" s="428" t="str">
        <f>IF(H420=0,"",MAX($G$379:G419)+1)</f>
        <v/>
      </c>
      <c r="H420" s="198">
        <f t="shared" si="91"/>
        <v>0</v>
      </c>
      <c r="I420" s="428" t="str">
        <f>IF(J420=0,"",MAX($I$379:I419)+1)</f>
        <v/>
      </c>
      <c r="J420" s="199">
        <f t="shared" si="92"/>
        <v>0</v>
      </c>
      <c r="X420" s="200">
        <v>40</v>
      </c>
      <c r="Y420" s="428" t="str">
        <f>IF(Z420=0,"",MAX($Y$379:Y419)+1)</f>
        <v/>
      </c>
      <c r="Z420" s="198">
        <f t="shared" si="93"/>
        <v>0</v>
      </c>
      <c r="AA420" s="428" t="str">
        <f>IF(AB420=0,"",MAX($AA$379:AA419)+1)</f>
        <v/>
      </c>
      <c r="AB420" s="198">
        <f t="shared" si="94"/>
        <v>0</v>
      </c>
      <c r="AC420" s="428" t="str">
        <f>IF(AD420=0,"",MAX($AC$379:AC419)+1)</f>
        <v/>
      </c>
      <c r="AD420" s="199">
        <f t="shared" si="95"/>
        <v>0</v>
      </c>
    </row>
    <row r="422" spans="2:30" ht="14.1" customHeight="1">
      <c r="B422" s="2" t="s">
        <v>84</v>
      </c>
      <c r="V422" s="2" t="s">
        <v>84</v>
      </c>
    </row>
    <row r="423" spans="2:30" ht="14.1" customHeight="1" thickBot="1">
      <c r="D423" s="2" t="s">
        <v>85</v>
      </c>
      <c r="H423" s="2" t="s">
        <v>90</v>
      </c>
      <c r="X423" s="2" t="s">
        <v>85</v>
      </c>
      <c r="AB423" s="2" t="s">
        <v>90</v>
      </c>
    </row>
    <row r="424" spans="2:30" ht="14.1" customHeight="1">
      <c r="D424" s="2199"/>
      <c r="E424" s="20" t="s">
        <v>87</v>
      </c>
      <c r="F424" s="213"/>
      <c r="H424" s="2199"/>
      <c r="I424" s="20" t="s">
        <v>87</v>
      </c>
      <c r="J424" s="213"/>
      <c r="X424" s="2199"/>
      <c r="Y424" s="20" t="s">
        <v>87</v>
      </c>
      <c r="Z424" s="213"/>
      <c r="AB424" s="2199"/>
      <c r="AC424" s="20" t="s">
        <v>87</v>
      </c>
      <c r="AD424" s="213"/>
    </row>
    <row r="425" spans="2:30" ht="14.1" customHeight="1">
      <c r="D425" s="2238"/>
      <c r="E425" s="194" t="s">
        <v>95</v>
      </c>
      <c r="F425" s="308"/>
      <c r="H425" s="2238"/>
      <c r="I425" s="194" t="s">
        <v>95</v>
      </c>
      <c r="J425" s="308"/>
      <c r="X425" s="2238"/>
      <c r="Y425" s="194" t="s">
        <v>95</v>
      </c>
      <c r="Z425" s="308"/>
      <c r="AB425" s="2238"/>
      <c r="AC425" s="194" t="s">
        <v>95</v>
      </c>
      <c r="AD425" s="308"/>
    </row>
    <row r="426" spans="2:30" ht="14.1" customHeight="1">
      <c r="D426" s="195">
        <v>1</v>
      </c>
      <c r="E426" s="309">
        <f t="shared" ref="E426:E485" si="96">SUMIF($E$13,D426,$E$9)</f>
        <v>0</v>
      </c>
      <c r="F426" s="310"/>
      <c r="H426" s="195">
        <v>1</v>
      </c>
      <c r="I426" s="311">
        <f t="shared" ref="I426:I485" si="97">SUMIF($H$25,H426,$H$21)</f>
        <v>0</v>
      </c>
      <c r="J426" s="310"/>
      <c r="X426" s="195">
        <v>1</v>
      </c>
      <c r="Y426" s="309">
        <f t="shared" ref="Y426:Y485" si="98">SUMIF($Y$13,X426,$Y$9)</f>
        <v>0</v>
      </c>
      <c r="Z426" s="310"/>
      <c r="AB426" s="195">
        <v>1</v>
      </c>
      <c r="AC426" s="311">
        <f t="shared" ref="AC426:AC485" si="99">SUMIF($AB$25,AB426,$AB$21)</f>
        <v>0</v>
      </c>
      <c r="AD426" s="310"/>
    </row>
    <row r="427" spans="2:30" ht="14.1" customHeight="1">
      <c r="D427" s="195">
        <v>2</v>
      </c>
      <c r="E427" s="309">
        <f t="shared" si="96"/>
        <v>0</v>
      </c>
      <c r="F427" s="310"/>
      <c r="H427" s="195">
        <v>2</v>
      </c>
      <c r="I427" s="311">
        <f t="shared" si="97"/>
        <v>0</v>
      </c>
      <c r="J427" s="310"/>
      <c r="X427" s="195">
        <v>2</v>
      </c>
      <c r="Y427" s="309">
        <f t="shared" si="98"/>
        <v>0</v>
      </c>
      <c r="Z427" s="310"/>
      <c r="AB427" s="195">
        <v>2</v>
      </c>
      <c r="AC427" s="311">
        <f t="shared" si="99"/>
        <v>0</v>
      </c>
      <c r="AD427" s="310"/>
    </row>
    <row r="428" spans="2:30" ht="14.1" customHeight="1">
      <c r="D428" s="195">
        <v>3</v>
      </c>
      <c r="E428" s="309">
        <f t="shared" si="96"/>
        <v>0</v>
      </c>
      <c r="F428" s="310"/>
      <c r="H428" s="195">
        <v>3</v>
      </c>
      <c r="I428" s="311">
        <f t="shared" si="97"/>
        <v>0</v>
      </c>
      <c r="J428" s="310"/>
      <c r="X428" s="195">
        <v>3</v>
      </c>
      <c r="Y428" s="309">
        <f t="shared" si="98"/>
        <v>0</v>
      </c>
      <c r="Z428" s="310"/>
      <c r="AB428" s="195">
        <v>3</v>
      </c>
      <c r="AC428" s="311">
        <f t="shared" si="99"/>
        <v>0</v>
      </c>
      <c r="AD428" s="310"/>
    </row>
    <row r="429" spans="2:30" ht="14.1" customHeight="1">
      <c r="D429" s="195">
        <v>4</v>
      </c>
      <c r="E429" s="309">
        <f t="shared" si="96"/>
        <v>0</v>
      </c>
      <c r="F429" s="310"/>
      <c r="H429" s="195">
        <v>4</v>
      </c>
      <c r="I429" s="311">
        <f t="shared" si="97"/>
        <v>0</v>
      </c>
      <c r="J429" s="310"/>
      <c r="X429" s="195">
        <v>4</v>
      </c>
      <c r="Y429" s="309">
        <f t="shared" si="98"/>
        <v>0</v>
      </c>
      <c r="Z429" s="310"/>
      <c r="AB429" s="195">
        <v>4</v>
      </c>
      <c r="AC429" s="311">
        <f t="shared" si="99"/>
        <v>0</v>
      </c>
      <c r="AD429" s="310"/>
    </row>
    <row r="430" spans="2:30" ht="14.1" customHeight="1">
      <c r="D430" s="195">
        <v>5</v>
      </c>
      <c r="E430" s="309">
        <f t="shared" si="96"/>
        <v>0</v>
      </c>
      <c r="F430" s="310"/>
      <c r="H430" s="195">
        <v>5</v>
      </c>
      <c r="I430" s="311">
        <f t="shared" si="97"/>
        <v>0</v>
      </c>
      <c r="J430" s="310"/>
      <c r="X430" s="195">
        <v>5</v>
      </c>
      <c r="Y430" s="309">
        <f t="shared" si="98"/>
        <v>0</v>
      </c>
      <c r="Z430" s="310"/>
      <c r="AB430" s="195">
        <v>5</v>
      </c>
      <c r="AC430" s="311">
        <f t="shared" si="99"/>
        <v>0</v>
      </c>
      <c r="AD430" s="310"/>
    </row>
    <row r="431" spans="2:30" ht="14.1" customHeight="1">
      <c r="D431" s="195">
        <v>6</v>
      </c>
      <c r="E431" s="309">
        <f t="shared" si="96"/>
        <v>0</v>
      </c>
      <c r="F431" s="310"/>
      <c r="H431" s="195">
        <v>6</v>
      </c>
      <c r="I431" s="311">
        <f t="shared" si="97"/>
        <v>0</v>
      </c>
      <c r="J431" s="310"/>
      <c r="X431" s="195">
        <v>6</v>
      </c>
      <c r="Y431" s="309">
        <f t="shared" si="98"/>
        <v>0</v>
      </c>
      <c r="Z431" s="310"/>
      <c r="AB431" s="195">
        <v>6</v>
      </c>
      <c r="AC431" s="311">
        <f t="shared" si="99"/>
        <v>0</v>
      </c>
      <c r="AD431" s="310"/>
    </row>
    <row r="432" spans="2:30" ht="14.1" customHeight="1">
      <c r="D432" s="195">
        <v>7</v>
      </c>
      <c r="E432" s="309">
        <f t="shared" si="96"/>
        <v>0</v>
      </c>
      <c r="F432" s="310"/>
      <c r="H432" s="195">
        <v>7</v>
      </c>
      <c r="I432" s="311">
        <f t="shared" si="97"/>
        <v>0</v>
      </c>
      <c r="J432" s="310"/>
      <c r="X432" s="195">
        <v>7</v>
      </c>
      <c r="Y432" s="309">
        <f t="shared" si="98"/>
        <v>0</v>
      </c>
      <c r="Z432" s="310"/>
      <c r="AB432" s="195">
        <v>7</v>
      </c>
      <c r="AC432" s="311">
        <f t="shared" si="99"/>
        <v>0</v>
      </c>
      <c r="AD432" s="310"/>
    </row>
    <row r="433" spans="4:30" ht="14.1" customHeight="1">
      <c r="D433" s="195">
        <v>8</v>
      </c>
      <c r="E433" s="309">
        <f t="shared" si="96"/>
        <v>0</v>
      </c>
      <c r="F433" s="310"/>
      <c r="H433" s="195">
        <v>8</v>
      </c>
      <c r="I433" s="311">
        <f t="shared" si="97"/>
        <v>0</v>
      </c>
      <c r="J433" s="310"/>
      <c r="X433" s="195">
        <v>8</v>
      </c>
      <c r="Y433" s="309">
        <f t="shared" si="98"/>
        <v>0</v>
      </c>
      <c r="Z433" s="310"/>
      <c r="AB433" s="195">
        <v>8</v>
      </c>
      <c r="AC433" s="311">
        <f t="shared" si="99"/>
        <v>0</v>
      </c>
      <c r="AD433" s="310"/>
    </row>
    <row r="434" spans="4:30" ht="14.1" customHeight="1">
      <c r="D434" s="195">
        <v>9</v>
      </c>
      <c r="E434" s="309">
        <f t="shared" si="96"/>
        <v>0</v>
      </c>
      <c r="F434" s="310"/>
      <c r="H434" s="195">
        <v>9</v>
      </c>
      <c r="I434" s="311">
        <f t="shared" si="97"/>
        <v>0</v>
      </c>
      <c r="J434" s="310"/>
      <c r="X434" s="195">
        <v>9</v>
      </c>
      <c r="Y434" s="309">
        <f t="shared" si="98"/>
        <v>0</v>
      </c>
      <c r="Z434" s="310"/>
      <c r="AB434" s="195">
        <v>9</v>
      </c>
      <c r="AC434" s="311">
        <f t="shared" si="99"/>
        <v>0</v>
      </c>
      <c r="AD434" s="310"/>
    </row>
    <row r="435" spans="4:30" ht="14.1" customHeight="1">
      <c r="D435" s="195">
        <v>10</v>
      </c>
      <c r="E435" s="309">
        <f t="shared" si="96"/>
        <v>0</v>
      </c>
      <c r="F435" s="310"/>
      <c r="H435" s="195">
        <v>10</v>
      </c>
      <c r="I435" s="311">
        <f t="shared" si="97"/>
        <v>0</v>
      </c>
      <c r="J435" s="310"/>
      <c r="X435" s="195">
        <v>10</v>
      </c>
      <c r="Y435" s="309">
        <f t="shared" si="98"/>
        <v>0</v>
      </c>
      <c r="Z435" s="310"/>
      <c r="AB435" s="195">
        <v>10</v>
      </c>
      <c r="AC435" s="311">
        <f t="shared" si="99"/>
        <v>0</v>
      </c>
      <c r="AD435" s="310"/>
    </row>
    <row r="436" spans="4:30" ht="14.1" customHeight="1">
      <c r="D436" s="195">
        <v>11</v>
      </c>
      <c r="E436" s="309">
        <f t="shared" si="96"/>
        <v>0</v>
      </c>
      <c r="F436" s="310"/>
      <c r="H436" s="195">
        <v>11</v>
      </c>
      <c r="I436" s="311">
        <f t="shared" si="97"/>
        <v>0</v>
      </c>
      <c r="J436" s="310"/>
      <c r="X436" s="195">
        <v>11</v>
      </c>
      <c r="Y436" s="309">
        <f t="shared" si="98"/>
        <v>0</v>
      </c>
      <c r="Z436" s="310"/>
      <c r="AB436" s="195">
        <v>11</v>
      </c>
      <c r="AC436" s="311">
        <f t="shared" si="99"/>
        <v>0</v>
      </c>
      <c r="AD436" s="310"/>
    </row>
    <row r="437" spans="4:30" ht="14.1" customHeight="1">
      <c r="D437" s="195">
        <v>12</v>
      </c>
      <c r="E437" s="309">
        <f t="shared" si="96"/>
        <v>0</v>
      </c>
      <c r="F437" s="310"/>
      <c r="H437" s="195">
        <v>12</v>
      </c>
      <c r="I437" s="311">
        <f t="shared" si="97"/>
        <v>0</v>
      </c>
      <c r="J437" s="310"/>
      <c r="X437" s="195">
        <v>12</v>
      </c>
      <c r="Y437" s="309">
        <f t="shared" si="98"/>
        <v>0</v>
      </c>
      <c r="Z437" s="310"/>
      <c r="AB437" s="195">
        <v>12</v>
      </c>
      <c r="AC437" s="311">
        <f t="shared" si="99"/>
        <v>0</v>
      </c>
      <c r="AD437" s="310"/>
    </row>
    <row r="438" spans="4:30" ht="14.1" customHeight="1">
      <c r="D438" s="195">
        <v>13</v>
      </c>
      <c r="E438" s="309">
        <f t="shared" si="96"/>
        <v>0</v>
      </c>
      <c r="F438" s="310"/>
      <c r="H438" s="195">
        <v>13</v>
      </c>
      <c r="I438" s="311">
        <f t="shared" si="97"/>
        <v>0</v>
      </c>
      <c r="J438" s="310"/>
      <c r="X438" s="195">
        <v>13</v>
      </c>
      <c r="Y438" s="309">
        <f t="shared" si="98"/>
        <v>0</v>
      </c>
      <c r="Z438" s="310"/>
      <c r="AB438" s="195">
        <v>13</v>
      </c>
      <c r="AC438" s="311">
        <f t="shared" si="99"/>
        <v>0</v>
      </c>
      <c r="AD438" s="310"/>
    </row>
    <row r="439" spans="4:30" ht="14.1" customHeight="1">
      <c r="D439" s="195">
        <v>14</v>
      </c>
      <c r="E439" s="309">
        <f t="shared" si="96"/>
        <v>0</v>
      </c>
      <c r="F439" s="310"/>
      <c r="H439" s="195">
        <v>14</v>
      </c>
      <c r="I439" s="311">
        <f t="shared" si="97"/>
        <v>0</v>
      </c>
      <c r="J439" s="310"/>
      <c r="X439" s="195">
        <v>14</v>
      </c>
      <c r="Y439" s="309">
        <f t="shared" si="98"/>
        <v>0</v>
      </c>
      <c r="Z439" s="310"/>
      <c r="AB439" s="195">
        <v>14</v>
      </c>
      <c r="AC439" s="311">
        <f t="shared" si="99"/>
        <v>0</v>
      </c>
      <c r="AD439" s="310"/>
    </row>
    <row r="440" spans="4:30" ht="14.1" customHeight="1">
      <c r="D440" s="195">
        <v>15</v>
      </c>
      <c r="E440" s="309">
        <f t="shared" si="96"/>
        <v>0</v>
      </c>
      <c r="F440" s="310"/>
      <c r="H440" s="195">
        <v>15</v>
      </c>
      <c r="I440" s="311">
        <f t="shared" si="97"/>
        <v>0</v>
      </c>
      <c r="J440" s="310"/>
      <c r="X440" s="195">
        <v>15</v>
      </c>
      <c r="Y440" s="309">
        <f t="shared" si="98"/>
        <v>0</v>
      </c>
      <c r="Z440" s="310"/>
      <c r="AB440" s="195">
        <v>15</v>
      </c>
      <c r="AC440" s="311">
        <f t="shared" si="99"/>
        <v>0</v>
      </c>
      <c r="AD440" s="310"/>
    </row>
    <row r="441" spans="4:30" ht="14.1" customHeight="1">
      <c r="D441" s="195">
        <v>16</v>
      </c>
      <c r="E441" s="309">
        <f t="shared" si="96"/>
        <v>0</v>
      </c>
      <c r="F441" s="310"/>
      <c r="H441" s="195">
        <v>16</v>
      </c>
      <c r="I441" s="311">
        <f t="shared" si="97"/>
        <v>0</v>
      </c>
      <c r="J441" s="310"/>
      <c r="X441" s="195">
        <v>16</v>
      </c>
      <c r="Y441" s="309">
        <f t="shared" si="98"/>
        <v>0</v>
      </c>
      <c r="Z441" s="310"/>
      <c r="AB441" s="195">
        <v>16</v>
      </c>
      <c r="AC441" s="311">
        <f t="shared" si="99"/>
        <v>0</v>
      </c>
      <c r="AD441" s="310"/>
    </row>
    <row r="442" spans="4:30" ht="14.1" customHeight="1">
      <c r="D442" s="195">
        <v>17</v>
      </c>
      <c r="E442" s="309">
        <f t="shared" si="96"/>
        <v>0</v>
      </c>
      <c r="F442" s="310"/>
      <c r="H442" s="195">
        <v>17</v>
      </c>
      <c r="I442" s="311">
        <f t="shared" si="97"/>
        <v>0</v>
      </c>
      <c r="J442" s="310"/>
      <c r="X442" s="195">
        <v>17</v>
      </c>
      <c r="Y442" s="309">
        <f t="shared" si="98"/>
        <v>0</v>
      </c>
      <c r="Z442" s="310"/>
      <c r="AB442" s="195">
        <v>17</v>
      </c>
      <c r="AC442" s="311">
        <f t="shared" si="99"/>
        <v>0</v>
      </c>
      <c r="AD442" s="310"/>
    </row>
    <row r="443" spans="4:30" ht="14.1" customHeight="1">
      <c r="D443" s="195">
        <v>18</v>
      </c>
      <c r="E443" s="309">
        <f t="shared" si="96"/>
        <v>0</v>
      </c>
      <c r="F443" s="310"/>
      <c r="H443" s="195">
        <v>18</v>
      </c>
      <c r="I443" s="311">
        <f t="shared" si="97"/>
        <v>0</v>
      </c>
      <c r="J443" s="310"/>
      <c r="X443" s="195">
        <v>18</v>
      </c>
      <c r="Y443" s="309">
        <f t="shared" si="98"/>
        <v>0</v>
      </c>
      <c r="Z443" s="310"/>
      <c r="AB443" s="195">
        <v>18</v>
      </c>
      <c r="AC443" s="311">
        <f t="shared" si="99"/>
        <v>0</v>
      </c>
      <c r="AD443" s="310"/>
    </row>
    <row r="444" spans="4:30" ht="14.1" customHeight="1">
      <c r="D444" s="195">
        <v>19</v>
      </c>
      <c r="E444" s="309">
        <f t="shared" si="96"/>
        <v>0</v>
      </c>
      <c r="F444" s="310"/>
      <c r="H444" s="195">
        <v>19</v>
      </c>
      <c r="I444" s="311">
        <f t="shared" si="97"/>
        <v>0</v>
      </c>
      <c r="J444" s="310"/>
      <c r="X444" s="195">
        <v>19</v>
      </c>
      <c r="Y444" s="309">
        <f t="shared" si="98"/>
        <v>0</v>
      </c>
      <c r="Z444" s="310"/>
      <c r="AB444" s="195">
        <v>19</v>
      </c>
      <c r="AC444" s="311">
        <f t="shared" si="99"/>
        <v>0</v>
      </c>
      <c r="AD444" s="310"/>
    </row>
    <row r="445" spans="4:30" ht="14.1" customHeight="1">
      <c r="D445" s="195">
        <v>20</v>
      </c>
      <c r="E445" s="309">
        <f t="shared" si="96"/>
        <v>0</v>
      </c>
      <c r="F445" s="310"/>
      <c r="H445" s="195">
        <v>20</v>
      </c>
      <c r="I445" s="311">
        <f t="shared" si="97"/>
        <v>0</v>
      </c>
      <c r="J445" s="310"/>
      <c r="X445" s="195">
        <v>20</v>
      </c>
      <c r="Y445" s="309">
        <f t="shared" si="98"/>
        <v>0</v>
      </c>
      <c r="Z445" s="310"/>
      <c r="AB445" s="195">
        <v>20</v>
      </c>
      <c r="AC445" s="311">
        <f t="shared" si="99"/>
        <v>0</v>
      </c>
      <c r="AD445" s="310"/>
    </row>
    <row r="446" spans="4:30" ht="14.1" customHeight="1">
      <c r="D446" s="195">
        <v>21</v>
      </c>
      <c r="E446" s="309">
        <f t="shared" si="96"/>
        <v>0</v>
      </c>
      <c r="F446" s="310"/>
      <c r="H446" s="195">
        <v>21</v>
      </c>
      <c r="I446" s="311">
        <f t="shared" si="97"/>
        <v>0</v>
      </c>
      <c r="J446" s="310"/>
      <c r="X446" s="195">
        <v>21</v>
      </c>
      <c r="Y446" s="309">
        <f t="shared" si="98"/>
        <v>0</v>
      </c>
      <c r="Z446" s="310"/>
      <c r="AB446" s="195">
        <v>21</v>
      </c>
      <c r="AC446" s="311">
        <f t="shared" si="99"/>
        <v>0</v>
      </c>
      <c r="AD446" s="310"/>
    </row>
    <row r="447" spans="4:30" ht="14.1" customHeight="1">
      <c r="D447" s="195">
        <v>22</v>
      </c>
      <c r="E447" s="309">
        <f t="shared" si="96"/>
        <v>0</v>
      </c>
      <c r="F447" s="310"/>
      <c r="H447" s="195">
        <v>22</v>
      </c>
      <c r="I447" s="311">
        <f t="shared" si="97"/>
        <v>0</v>
      </c>
      <c r="J447" s="310"/>
      <c r="X447" s="195">
        <v>22</v>
      </c>
      <c r="Y447" s="309">
        <f t="shared" si="98"/>
        <v>0</v>
      </c>
      <c r="Z447" s="310"/>
      <c r="AB447" s="195">
        <v>22</v>
      </c>
      <c r="AC447" s="311">
        <f t="shared" si="99"/>
        <v>0</v>
      </c>
      <c r="AD447" s="310"/>
    </row>
    <row r="448" spans="4:30" ht="14.1" customHeight="1">
      <c r="D448" s="195">
        <v>23</v>
      </c>
      <c r="E448" s="309">
        <f t="shared" si="96"/>
        <v>0</v>
      </c>
      <c r="F448" s="310"/>
      <c r="H448" s="195">
        <v>23</v>
      </c>
      <c r="I448" s="311">
        <f t="shared" si="97"/>
        <v>0</v>
      </c>
      <c r="J448" s="310"/>
      <c r="X448" s="195">
        <v>23</v>
      </c>
      <c r="Y448" s="309">
        <f t="shared" si="98"/>
        <v>0</v>
      </c>
      <c r="Z448" s="310"/>
      <c r="AB448" s="195">
        <v>23</v>
      </c>
      <c r="AC448" s="311">
        <f t="shared" si="99"/>
        <v>0</v>
      </c>
      <c r="AD448" s="310"/>
    </row>
    <row r="449" spans="4:30" ht="14.1" customHeight="1">
      <c r="D449" s="195">
        <v>24</v>
      </c>
      <c r="E449" s="309">
        <f t="shared" si="96"/>
        <v>0</v>
      </c>
      <c r="F449" s="310"/>
      <c r="H449" s="195">
        <v>24</v>
      </c>
      <c r="I449" s="311">
        <f t="shared" si="97"/>
        <v>0</v>
      </c>
      <c r="J449" s="310"/>
      <c r="X449" s="195">
        <v>24</v>
      </c>
      <c r="Y449" s="309">
        <f t="shared" si="98"/>
        <v>0</v>
      </c>
      <c r="Z449" s="310"/>
      <c r="AB449" s="195">
        <v>24</v>
      </c>
      <c r="AC449" s="311">
        <f t="shared" si="99"/>
        <v>0</v>
      </c>
      <c r="AD449" s="310"/>
    </row>
    <row r="450" spans="4:30" ht="14.1" customHeight="1">
      <c r="D450" s="195">
        <v>25</v>
      </c>
      <c r="E450" s="309">
        <f t="shared" si="96"/>
        <v>0</v>
      </c>
      <c r="F450" s="310"/>
      <c r="H450" s="195">
        <v>25</v>
      </c>
      <c r="I450" s="311">
        <f t="shared" si="97"/>
        <v>0</v>
      </c>
      <c r="J450" s="310"/>
      <c r="X450" s="195">
        <v>25</v>
      </c>
      <c r="Y450" s="309">
        <f t="shared" si="98"/>
        <v>0</v>
      </c>
      <c r="Z450" s="310"/>
      <c r="AB450" s="195">
        <v>25</v>
      </c>
      <c r="AC450" s="311">
        <f t="shared" si="99"/>
        <v>0</v>
      </c>
      <c r="AD450" s="310"/>
    </row>
    <row r="451" spans="4:30" ht="14.1" customHeight="1">
      <c r="D451" s="195">
        <v>26</v>
      </c>
      <c r="E451" s="309">
        <f t="shared" si="96"/>
        <v>0</v>
      </c>
      <c r="F451" s="310"/>
      <c r="H451" s="195">
        <v>26</v>
      </c>
      <c r="I451" s="311">
        <f t="shared" si="97"/>
        <v>0</v>
      </c>
      <c r="J451" s="310"/>
      <c r="X451" s="195">
        <v>26</v>
      </c>
      <c r="Y451" s="309">
        <f t="shared" si="98"/>
        <v>0</v>
      </c>
      <c r="Z451" s="310"/>
      <c r="AB451" s="195">
        <v>26</v>
      </c>
      <c r="AC451" s="311">
        <f t="shared" si="99"/>
        <v>0</v>
      </c>
      <c r="AD451" s="310"/>
    </row>
    <row r="452" spans="4:30" ht="14.1" customHeight="1">
      <c r="D452" s="195">
        <v>27</v>
      </c>
      <c r="E452" s="309">
        <f t="shared" si="96"/>
        <v>0</v>
      </c>
      <c r="F452" s="310"/>
      <c r="H452" s="195">
        <v>27</v>
      </c>
      <c r="I452" s="311">
        <f t="shared" si="97"/>
        <v>0</v>
      </c>
      <c r="J452" s="310"/>
      <c r="X452" s="195">
        <v>27</v>
      </c>
      <c r="Y452" s="309">
        <f t="shared" si="98"/>
        <v>0</v>
      </c>
      <c r="Z452" s="310"/>
      <c r="AB452" s="195">
        <v>27</v>
      </c>
      <c r="AC452" s="311">
        <f t="shared" si="99"/>
        <v>0</v>
      </c>
      <c r="AD452" s="310"/>
    </row>
    <row r="453" spans="4:30" ht="14.1" customHeight="1">
      <c r="D453" s="195">
        <v>28</v>
      </c>
      <c r="E453" s="309">
        <f t="shared" si="96"/>
        <v>0</v>
      </c>
      <c r="F453" s="310"/>
      <c r="H453" s="195">
        <v>28</v>
      </c>
      <c r="I453" s="311">
        <f t="shared" si="97"/>
        <v>0</v>
      </c>
      <c r="J453" s="310"/>
      <c r="X453" s="195">
        <v>28</v>
      </c>
      <c r="Y453" s="309">
        <f t="shared" si="98"/>
        <v>0</v>
      </c>
      <c r="Z453" s="310"/>
      <c r="AB453" s="195">
        <v>28</v>
      </c>
      <c r="AC453" s="311">
        <f t="shared" si="99"/>
        <v>0</v>
      </c>
      <c r="AD453" s="310"/>
    </row>
    <row r="454" spans="4:30" ht="14.1" customHeight="1">
      <c r="D454" s="195">
        <v>29</v>
      </c>
      <c r="E454" s="309">
        <f t="shared" si="96"/>
        <v>0</v>
      </c>
      <c r="F454" s="310"/>
      <c r="H454" s="195">
        <v>29</v>
      </c>
      <c r="I454" s="311">
        <f t="shared" si="97"/>
        <v>0</v>
      </c>
      <c r="J454" s="310"/>
      <c r="X454" s="195">
        <v>29</v>
      </c>
      <c r="Y454" s="309">
        <f t="shared" si="98"/>
        <v>0</v>
      </c>
      <c r="Z454" s="310"/>
      <c r="AB454" s="195">
        <v>29</v>
      </c>
      <c r="AC454" s="311">
        <f t="shared" si="99"/>
        <v>0</v>
      </c>
      <c r="AD454" s="310"/>
    </row>
    <row r="455" spans="4:30" ht="14.1" customHeight="1">
      <c r="D455" s="195">
        <v>30</v>
      </c>
      <c r="E455" s="309">
        <f t="shared" si="96"/>
        <v>0</v>
      </c>
      <c r="F455" s="310"/>
      <c r="H455" s="195">
        <v>30</v>
      </c>
      <c r="I455" s="311">
        <f t="shared" si="97"/>
        <v>0</v>
      </c>
      <c r="J455" s="310"/>
      <c r="X455" s="195">
        <v>30</v>
      </c>
      <c r="Y455" s="309">
        <f t="shared" si="98"/>
        <v>0</v>
      </c>
      <c r="Z455" s="310"/>
      <c r="AB455" s="195">
        <v>30</v>
      </c>
      <c r="AC455" s="311">
        <f t="shared" si="99"/>
        <v>0</v>
      </c>
      <c r="AD455" s="310"/>
    </row>
    <row r="456" spans="4:30" ht="14.1" customHeight="1">
      <c r="D456" s="195">
        <v>31</v>
      </c>
      <c r="E456" s="309">
        <f t="shared" si="96"/>
        <v>0</v>
      </c>
      <c r="F456" s="310"/>
      <c r="H456" s="195">
        <v>31</v>
      </c>
      <c r="I456" s="311">
        <f t="shared" si="97"/>
        <v>0</v>
      </c>
      <c r="J456" s="310"/>
      <c r="X456" s="195">
        <v>31</v>
      </c>
      <c r="Y456" s="309">
        <f t="shared" si="98"/>
        <v>0</v>
      </c>
      <c r="Z456" s="310"/>
      <c r="AB456" s="195">
        <v>31</v>
      </c>
      <c r="AC456" s="311">
        <f t="shared" si="99"/>
        <v>0</v>
      </c>
      <c r="AD456" s="310"/>
    </row>
    <row r="457" spans="4:30" ht="14.1" customHeight="1">
      <c r="D457" s="195">
        <v>32</v>
      </c>
      <c r="E457" s="309">
        <f t="shared" si="96"/>
        <v>0</v>
      </c>
      <c r="F457" s="310"/>
      <c r="H457" s="195">
        <v>32</v>
      </c>
      <c r="I457" s="311">
        <f t="shared" si="97"/>
        <v>0</v>
      </c>
      <c r="J457" s="310"/>
      <c r="X457" s="195">
        <v>32</v>
      </c>
      <c r="Y457" s="309">
        <f t="shared" si="98"/>
        <v>0</v>
      </c>
      <c r="Z457" s="310"/>
      <c r="AB457" s="195">
        <v>32</v>
      </c>
      <c r="AC457" s="311">
        <f t="shared" si="99"/>
        <v>0</v>
      </c>
      <c r="AD457" s="310"/>
    </row>
    <row r="458" spans="4:30" ht="14.1" customHeight="1">
      <c r="D458" s="195">
        <v>33</v>
      </c>
      <c r="E458" s="309">
        <f t="shared" si="96"/>
        <v>0</v>
      </c>
      <c r="F458" s="310"/>
      <c r="H458" s="195">
        <v>33</v>
      </c>
      <c r="I458" s="311">
        <f t="shared" si="97"/>
        <v>0</v>
      </c>
      <c r="J458" s="310"/>
      <c r="X458" s="195">
        <v>33</v>
      </c>
      <c r="Y458" s="309">
        <f t="shared" si="98"/>
        <v>0</v>
      </c>
      <c r="Z458" s="310"/>
      <c r="AB458" s="195">
        <v>33</v>
      </c>
      <c r="AC458" s="311">
        <f t="shared" si="99"/>
        <v>0</v>
      </c>
      <c r="AD458" s="310"/>
    </row>
    <row r="459" spans="4:30" ht="14.1" customHeight="1">
      <c r="D459" s="195">
        <v>34</v>
      </c>
      <c r="E459" s="309">
        <f t="shared" si="96"/>
        <v>0</v>
      </c>
      <c r="F459" s="310"/>
      <c r="H459" s="195">
        <v>34</v>
      </c>
      <c r="I459" s="311">
        <f t="shared" si="97"/>
        <v>0</v>
      </c>
      <c r="J459" s="310"/>
      <c r="X459" s="195">
        <v>34</v>
      </c>
      <c r="Y459" s="309">
        <f t="shared" si="98"/>
        <v>0</v>
      </c>
      <c r="Z459" s="310"/>
      <c r="AB459" s="195">
        <v>34</v>
      </c>
      <c r="AC459" s="311">
        <f t="shared" si="99"/>
        <v>0</v>
      </c>
      <c r="AD459" s="310"/>
    </row>
    <row r="460" spans="4:30" ht="14.1" customHeight="1">
      <c r="D460" s="195">
        <v>35</v>
      </c>
      <c r="E460" s="309">
        <f t="shared" si="96"/>
        <v>0</v>
      </c>
      <c r="F460" s="310"/>
      <c r="H460" s="195">
        <v>35</v>
      </c>
      <c r="I460" s="311">
        <f t="shared" si="97"/>
        <v>0</v>
      </c>
      <c r="J460" s="310"/>
      <c r="X460" s="195">
        <v>35</v>
      </c>
      <c r="Y460" s="309">
        <f t="shared" si="98"/>
        <v>0</v>
      </c>
      <c r="Z460" s="310"/>
      <c r="AB460" s="195">
        <v>35</v>
      </c>
      <c r="AC460" s="311">
        <f t="shared" si="99"/>
        <v>0</v>
      </c>
      <c r="AD460" s="310"/>
    </row>
    <row r="461" spans="4:30" ht="14.1" customHeight="1">
      <c r="D461" s="195">
        <v>36</v>
      </c>
      <c r="E461" s="309">
        <f t="shared" si="96"/>
        <v>0</v>
      </c>
      <c r="F461" s="310"/>
      <c r="H461" s="195">
        <v>36</v>
      </c>
      <c r="I461" s="311">
        <f t="shared" si="97"/>
        <v>0</v>
      </c>
      <c r="J461" s="310"/>
      <c r="X461" s="195">
        <v>36</v>
      </c>
      <c r="Y461" s="309">
        <f t="shared" si="98"/>
        <v>0</v>
      </c>
      <c r="Z461" s="310"/>
      <c r="AB461" s="195">
        <v>36</v>
      </c>
      <c r="AC461" s="311">
        <f t="shared" si="99"/>
        <v>0</v>
      </c>
      <c r="AD461" s="310"/>
    </row>
    <row r="462" spans="4:30" ht="14.1" customHeight="1">
      <c r="D462" s="195">
        <v>37</v>
      </c>
      <c r="E462" s="309">
        <f t="shared" si="96"/>
        <v>0</v>
      </c>
      <c r="F462" s="310"/>
      <c r="H462" s="195">
        <v>37</v>
      </c>
      <c r="I462" s="311">
        <f t="shared" si="97"/>
        <v>0</v>
      </c>
      <c r="J462" s="310"/>
      <c r="X462" s="195">
        <v>37</v>
      </c>
      <c r="Y462" s="309">
        <f t="shared" si="98"/>
        <v>0</v>
      </c>
      <c r="Z462" s="310"/>
      <c r="AB462" s="195">
        <v>37</v>
      </c>
      <c r="AC462" s="311">
        <f t="shared" si="99"/>
        <v>0</v>
      </c>
      <c r="AD462" s="310"/>
    </row>
    <row r="463" spans="4:30" ht="14.1" customHeight="1">
      <c r="D463" s="195">
        <v>38</v>
      </c>
      <c r="E463" s="309">
        <f t="shared" si="96"/>
        <v>0</v>
      </c>
      <c r="F463" s="310"/>
      <c r="H463" s="195">
        <v>38</v>
      </c>
      <c r="I463" s="311">
        <f t="shared" si="97"/>
        <v>0</v>
      </c>
      <c r="J463" s="310"/>
      <c r="X463" s="195">
        <v>38</v>
      </c>
      <c r="Y463" s="309">
        <f t="shared" si="98"/>
        <v>0</v>
      </c>
      <c r="Z463" s="310"/>
      <c r="AB463" s="195">
        <v>38</v>
      </c>
      <c r="AC463" s="311">
        <f t="shared" si="99"/>
        <v>0</v>
      </c>
      <c r="AD463" s="310"/>
    </row>
    <row r="464" spans="4:30" ht="14.1" customHeight="1">
      <c r="D464" s="195">
        <v>39</v>
      </c>
      <c r="E464" s="309">
        <f t="shared" si="96"/>
        <v>0</v>
      </c>
      <c r="F464" s="310"/>
      <c r="H464" s="195">
        <v>39</v>
      </c>
      <c r="I464" s="311">
        <f t="shared" si="97"/>
        <v>0</v>
      </c>
      <c r="J464" s="310"/>
      <c r="X464" s="195">
        <v>39</v>
      </c>
      <c r="Y464" s="309">
        <f t="shared" si="98"/>
        <v>0</v>
      </c>
      <c r="Z464" s="310"/>
      <c r="AB464" s="195">
        <v>39</v>
      </c>
      <c r="AC464" s="311">
        <f t="shared" si="99"/>
        <v>0</v>
      </c>
      <c r="AD464" s="310"/>
    </row>
    <row r="465" spans="4:30" ht="14.1" customHeight="1">
      <c r="D465" s="195">
        <v>40</v>
      </c>
      <c r="E465" s="309">
        <f t="shared" si="96"/>
        <v>0</v>
      </c>
      <c r="F465" s="310"/>
      <c r="H465" s="195">
        <v>40</v>
      </c>
      <c r="I465" s="311">
        <f t="shared" si="97"/>
        <v>0</v>
      </c>
      <c r="J465" s="310"/>
      <c r="X465" s="195">
        <v>40</v>
      </c>
      <c r="Y465" s="309">
        <f t="shared" si="98"/>
        <v>0</v>
      </c>
      <c r="Z465" s="310"/>
      <c r="AB465" s="195">
        <v>40</v>
      </c>
      <c r="AC465" s="311">
        <f t="shared" si="99"/>
        <v>0</v>
      </c>
      <c r="AD465" s="310"/>
    </row>
    <row r="466" spans="4:30" ht="14.1" customHeight="1">
      <c r="D466" s="195">
        <v>41</v>
      </c>
      <c r="E466" s="309">
        <f t="shared" si="96"/>
        <v>0</v>
      </c>
      <c r="F466" s="310"/>
      <c r="H466" s="195">
        <v>41</v>
      </c>
      <c r="I466" s="311">
        <f t="shared" si="97"/>
        <v>0</v>
      </c>
      <c r="J466" s="310"/>
      <c r="X466" s="195">
        <v>41</v>
      </c>
      <c r="Y466" s="309">
        <f t="shared" si="98"/>
        <v>0</v>
      </c>
      <c r="Z466" s="310"/>
      <c r="AB466" s="195">
        <v>41</v>
      </c>
      <c r="AC466" s="311">
        <f t="shared" si="99"/>
        <v>0</v>
      </c>
      <c r="AD466" s="310"/>
    </row>
    <row r="467" spans="4:30" ht="14.1" customHeight="1">
      <c r="D467" s="195">
        <v>42</v>
      </c>
      <c r="E467" s="309">
        <f t="shared" si="96"/>
        <v>0</v>
      </c>
      <c r="F467" s="310"/>
      <c r="H467" s="195">
        <v>42</v>
      </c>
      <c r="I467" s="311">
        <f t="shared" si="97"/>
        <v>0</v>
      </c>
      <c r="J467" s="310"/>
      <c r="X467" s="195">
        <v>42</v>
      </c>
      <c r="Y467" s="309">
        <f t="shared" si="98"/>
        <v>0</v>
      </c>
      <c r="Z467" s="310"/>
      <c r="AB467" s="195">
        <v>42</v>
      </c>
      <c r="AC467" s="311">
        <f t="shared" si="99"/>
        <v>0</v>
      </c>
      <c r="AD467" s="310"/>
    </row>
    <row r="468" spans="4:30" ht="14.1" customHeight="1">
      <c r="D468" s="195">
        <v>43</v>
      </c>
      <c r="E468" s="309">
        <f t="shared" si="96"/>
        <v>0</v>
      </c>
      <c r="F468" s="310"/>
      <c r="H468" s="195">
        <v>43</v>
      </c>
      <c r="I468" s="311">
        <f t="shared" si="97"/>
        <v>0</v>
      </c>
      <c r="J468" s="310"/>
      <c r="X468" s="195">
        <v>43</v>
      </c>
      <c r="Y468" s="309">
        <f t="shared" si="98"/>
        <v>0</v>
      </c>
      <c r="Z468" s="310"/>
      <c r="AB468" s="195">
        <v>43</v>
      </c>
      <c r="AC468" s="311">
        <f t="shared" si="99"/>
        <v>0</v>
      </c>
      <c r="AD468" s="310"/>
    </row>
    <row r="469" spans="4:30" ht="14.1" customHeight="1">
      <c r="D469" s="195">
        <v>44</v>
      </c>
      <c r="E469" s="309">
        <f t="shared" si="96"/>
        <v>0</v>
      </c>
      <c r="F469" s="310"/>
      <c r="H469" s="195">
        <v>44</v>
      </c>
      <c r="I469" s="311">
        <f t="shared" si="97"/>
        <v>0</v>
      </c>
      <c r="J469" s="310"/>
      <c r="X469" s="195">
        <v>44</v>
      </c>
      <c r="Y469" s="309">
        <f t="shared" si="98"/>
        <v>0</v>
      </c>
      <c r="Z469" s="310"/>
      <c r="AB469" s="195">
        <v>44</v>
      </c>
      <c r="AC469" s="311">
        <f t="shared" si="99"/>
        <v>0</v>
      </c>
      <c r="AD469" s="310"/>
    </row>
    <row r="470" spans="4:30" ht="14.1" customHeight="1">
      <c r="D470" s="195">
        <v>45</v>
      </c>
      <c r="E470" s="309">
        <f t="shared" si="96"/>
        <v>0</v>
      </c>
      <c r="F470" s="310"/>
      <c r="H470" s="195">
        <v>45</v>
      </c>
      <c r="I470" s="311">
        <f t="shared" si="97"/>
        <v>0</v>
      </c>
      <c r="J470" s="310"/>
      <c r="X470" s="195">
        <v>45</v>
      </c>
      <c r="Y470" s="309">
        <f t="shared" si="98"/>
        <v>0</v>
      </c>
      <c r="Z470" s="310"/>
      <c r="AB470" s="195">
        <v>45</v>
      </c>
      <c r="AC470" s="311">
        <f t="shared" si="99"/>
        <v>0</v>
      </c>
      <c r="AD470" s="310"/>
    </row>
    <row r="471" spans="4:30" ht="14.1" customHeight="1">
      <c r="D471" s="195">
        <v>46</v>
      </c>
      <c r="E471" s="309">
        <f t="shared" si="96"/>
        <v>0</v>
      </c>
      <c r="F471" s="310"/>
      <c r="H471" s="195">
        <v>46</v>
      </c>
      <c r="I471" s="311">
        <f t="shared" si="97"/>
        <v>0</v>
      </c>
      <c r="J471" s="310"/>
      <c r="X471" s="195">
        <v>46</v>
      </c>
      <c r="Y471" s="309">
        <f t="shared" si="98"/>
        <v>0</v>
      </c>
      <c r="Z471" s="310"/>
      <c r="AB471" s="195">
        <v>46</v>
      </c>
      <c r="AC471" s="311">
        <f t="shared" si="99"/>
        <v>0</v>
      </c>
      <c r="AD471" s="310"/>
    </row>
    <row r="472" spans="4:30" ht="14.1" customHeight="1">
      <c r="D472" s="195">
        <v>47</v>
      </c>
      <c r="E472" s="309">
        <f t="shared" si="96"/>
        <v>0</v>
      </c>
      <c r="F472" s="310"/>
      <c r="H472" s="195">
        <v>47</v>
      </c>
      <c r="I472" s="311">
        <f t="shared" si="97"/>
        <v>0</v>
      </c>
      <c r="J472" s="310"/>
      <c r="X472" s="195">
        <v>47</v>
      </c>
      <c r="Y472" s="309">
        <f t="shared" si="98"/>
        <v>0</v>
      </c>
      <c r="Z472" s="310"/>
      <c r="AB472" s="195">
        <v>47</v>
      </c>
      <c r="AC472" s="311">
        <f t="shared" si="99"/>
        <v>0</v>
      </c>
      <c r="AD472" s="310"/>
    </row>
    <row r="473" spans="4:30" ht="14.1" customHeight="1">
      <c r="D473" s="195">
        <v>48</v>
      </c>
      <c r="E473" s="309">
        <f t="shared" si="96"/>
        <v>0</v>
      </c>
      <c r="F473" s="310"/>
      <c r="H473" s="195">
        <v>48</v>
      </c>
      <c r="I473" s="311">
        <f t="shared" si="97"/>
        <v>0</v>
      </c>
      <c r="J473" s="310"/>
      <c r="X473" s="195">
        <v>48</v>
      </c>
      <c r="Y473" s="309">
        <f t="shared" si="98"/>
        <v>0</v>
      </c>
      <c r="Z473" s="310"/>
      <c r="AB473" s="195">
        <v>48</v>
      </c>
      <c r="AC473" s="311">
        <f t="shared" si="99"/>
        <v>0</v>
      </c>
      <c r="AD473" s="310"/>
    </row>
    <row r="474" spans="4:30" ht="14.1" customHeight="1">
      <c r="D474" s="195">
        <v>49</v>
      </c>
      <c r="E474" s="309">
        <f t="shared" si="96"/>
        <v>0</v>
      </c>
      <c r="F474" s="310"/>
      <c r="H474" s="195">
        <v>49</v>
      </c>
      <c r="I474" s="311">
        <f t="shared" si="97"/>
        <v>0</v>
      </c>
      <c r="J474" s="310"/>
      <c r="X474" s="195">
        <v>49</v>
      </c>
      <c r="Y474" s="309">
        <f t="shared" si="98"/>
        <v>0</v>
      </c>
      <c r="Z474" s="310"/>
      <c r="AB474" s="195">
        <v>49</v>
      </c>
      <c r="AC474" s="311">
        <f t="shared" si="99"/>
        <v>0</v>
      </c>
      <c r="AD474" s="310"/>
    </row>
    <row r="475" spans="4:30" ht="14.1" customHeight="1">
      <c r="D475" s="195">
        <v>50</v>
      </c>
      <c r="E475" s="309">
        <f t="shared" si="96"/>
        <v>0</v>
      </c>
      <c r="F475" s="310"/>
      <c r="H475" s="195">
        <v>50</v>
      </c>
      <c r="I475" s="311">
        <f t="shared" si="97"/>
        <v>0</v>
      </c>
      <c r="J475" s="310"/>
      <c r="X475" s="195">
        <v>50</v>
      </c>
      <c r="Y475" s="309">
        <f t="shared" si="98"/>
        <v>0</v>
      </c>
      <c r="Z475" s="310"/>
      <c r="AB475" s="195">
        <v>50</v>
      </c>
      <c r="AC475" s="311">
        <f t="shared" si="99"/>
        <v>0</v>
      </c>
      <c r="AD475" s="310"/>
    </row>
    <row r="476" spans="4:30" ht="14.1" customHeight="1">
      <c r="D476" s="195">
        <v>51</v>
      </c>
      <c r="E476" s="309">
        <f t="shared" si="96"/>
        <v>0</v>
      </c>
      <c r="F476" s="310"/>
      <c r="H476" s="195">
        <v>51</v>
      </c>
      <c r="I476" s="311">
        <f t="shared" si="97"/>
        <v>0</v>
      </c>
      <c r="J476" s="310"/>
      <c r="X476" s="195">
        <v>51</v>
      </c>
      <c r="Y476" s="309">
        <f t="shared" si="98"/>
        <v>0</v>
      </c>
      <c r="Z476" s="310"/>
      <c r="AB476" s="195">
        <v>51</v>
      </c>
      <c r="AC476" s="311">
        <f t="shared" si="99"/>
        <v>0</v>
      </c>
      <c r="AD476" s="310"/>
    </row>
    <row r="477" spans="4:30" ht="14.1" customHeight="1">
      <c r="D477" s="195">
        <v>52</v>
      </c>
      <c r="E477" s="309">
        <f t="shared" si="96"/>
        <v>0</v>
      </c>
      <c r="F477" s="310"/>
      <c r="H477" s="195">
        <v>52</v>
      </c>
      <c r="I477" s="311">
        <f t="shared" si="97"/>
        <v>0</v>
      </c>
      <c r="J477" s="310"/>
      <c r="X477" s="195">
        <v>52</v>
      </c>
      <c r="Y477" s="309">
        <f t="shared" si="98"/>
        <v>0</v>
      </c>
      <c r="Z477" s="310"/>
      <c r="AB477" s="195">
        <v>52</v>
      </c>
      <c r="AC477" s="311">
        <f t="shared" si="99"/>
        <v>0</v>
      </c>
      <c r="AD477" s="310"/>
    </row>
    <row r="478" spans="4:30" ht="14.1" customHeight="1">
      <c r="D478" s="195">
        <v>53</v>
      </c>
      <c r="E478" s="309">
        <f t="shared" si="96"/>
        <v>0</v>
      </c>
      <c r="F478" s="310"/>
      <c r="H478" s="195">
        <v>53</v>
      </c>
      <c r="I478" s="311">
        <f t="shared" si="97"/>
        <v>0</v>
      </c>
      <c r="J478" s="310"/>
      <c r="X478" s="195">
        <v>53</v>
      </c>
      <c r="Y478" s="309">
        <f t="shared" si="98"/>
        <v>0</v>
      </c>
      <c r="Z478" s="310"/>
      <c r="AB478" s="195">
        <v>53</v>
      </c>
      <c r="AC478" s="311">
        <f t="shared" si="99"/>
        <v>0</v>
      </c>
      <c r="AD478" s="310"/>
    </row>
    <row r="479" spans="4:30" ht="14.1" customHeight="1">
      <c r="D479" s="195">
        <v>54</v>
      </c>
      <c r="E479" s="309">
        <f t="shared" si="96"/>
        <v>0</v>
      </c>
      <c r="F479" s="310"/>
      <c r="H479" s="195">
        <v>54</v>
      </c>
      <c r="I479" s="311">
        <f t="shared" si="97"/>
        <v>0</v>
      </c>
      <c r="J479" s="310"/>
      <c r="X479" s="195">
        <v>54</v>
      </c>
      <c r="Y479" s="309">
        <f t="shared" si="98"/>
        <v>0</v>
      </c>
      <c r="Z479" s="310"/>
      <c r="AB479" s="195">
        <v>54</v>
      </c>
      <c r="AC479" s="311">
        <f t="shared" si="99"/>
        <v>0</v>
      </c>
      <c r="AD479" s="310"/>
    </row>
    <row r="480" spans="4:30" ht="14.1" customHeight="1">
      <c r="D480" s="195">
        <v>55</v>
      </c>
      <c r="E480" s="309">
        <f t="shared" si="96"/>
        <v>0</v>
      </c>
      <c r="F480" s="310"/>
      <c r="H480" s="195">
        <v>55</v>
      </c>
      <c r="I480" s="311">
        <f t="shared" si="97"/>
        <v>0</v>
      </c>
      <c r="J480" s="310"/>
      <c r="X480" s="195">
        <v>55</v>
      </c>
      <c r="Y480" s="309">
        <f t="shared" si="98"/>
        <v>0</v>
      </c>
      <c r="Z480" s="310"/>
      <c r="AB480" s="195">
        <v>55</v>
      </c>
      <c r="AC480" s="311">
        <f t="shared" si="99"/>
        <v>0</v>
      </c>
      <c r="AD480" s="310"/>
    </row>
    <row r="481" spans="4:30" ht="14.1" customHeight="1">
      <c r="D481" s="195">
        <v>56</v>
      </c>
      <c r="E481" s="309">
        <f t="shared" si="96"/>
        <v>0</v>
      </c>
      <c r="F481" s="310"/>
      <c r="H481" s="195">
        <v>56</v>
      </c>
      <c r="I481" s="311">
        <f t="shared" si="97"/>
        <v>0</v>
      </c>
      <c r="J481" s="310"/>
      <c r="X481" s="195">
        <v>56</v>
      </c>
      <c r="Y481" s="309">
        <f t="shared" si="98"/>
        <v>0</v>
      </c>
      <c r="Z481" s="310"/>
      <c r="AB481" s="195">
        <v>56</v>
      </c>
      <c r="AC481" s="311">
        <f t="shared" si="99"/>
        <v>0</v>
      </c>
      <c r="AD481" s="310"/>
    </row>
    <row r="482" spans="4:30" ht="14.1" customHeight="1">
      <c r="D482" s="195">
        <v>57</v>
      </c>
      <c r="E482" s="309">
        <f t="shared" si="96"/>
        <v>0</v>
      </c>
      <c r="F482" s="310"/>
      <c r="H482" s="195">
        <v>57</v>
      </c>
      <c r="I482" s="311">
        <f t="shared" si="97"/>
        <v>0</v>
      </c>
      <c r="J482" s="310"/>
      <c r="X482" s="195">
        <v>57</v>
      </c>
      <c r="Y482" s="309">
        <f t="shared" si="98"/>
        <v>0</v>
      </c>
      <c r="Z482" s="310"/>
      <c r="AB482" s="195">
        <v>57</v>
      </c>
      <c r="AC482" s="311">
        <f t="shared" si="99"/>
        <v>0</v>
      </c>
      <c r="AD482" s="310"/>
    </row>
    <row r="483" spans="4:30" ht="14.1" customHeight="1">
      <c r="D483" s="195">
        <v>58</v>
      </c>
      <c r="E483" s="309">
        <f t="shared" si="96"/>
        <v>0</v>
      </c>
      <c r="F483" s="310"/>
      <c r="H483" s="195">
        <v>58</v>
      </c>
      <c r="I483" s="311">
        <f t="shared" si="97"/>
        <v>0</v>
      </c>
      <c r="J483" s="310"/>
      <c r="X483" s="195">
        <v>58</v>
      </c>
      <c r="Y483" s="309">
        <f t="shared" si="98"/>
        <v>0</v>
      </c>
      <c r="Z483" s="310"/>
      <c r="AB483" s="195">
        <v>58</v>
      </c>
      <c r="AC483" s="311">
        <f t="shared" si="99"/>
        <v>0</v>
      </c>
      <c r="AD483" s="310"/>
    </row>
    <row r="484" spans="4:30" ht="14.1" customHeight="1">
      <c r="D484" s="195">
        <v>59</v>
      </c>
      <c r="E484" s="309">
        <f t="shared" si="96"/>
        <v>0</v>
      </c>
      <c r="F484" s="310"/>
      <c r="H484" s="195">
        <v>59</v>
      </c>
      <c r="I484" s="311">
        <f t="shared" si="97"/>
        <v>0</v>
      </c>
      <c r="J484" s="310"/>
      <c r="X484" s="195">
        <v>59</v>
      </c>
      <c r="Y484" s="309">
        <f t="shared" si="98"/>
        <v>0</v>
      </c>
      <c r="Z484" s="310"/>
      <c r="AB484" s="195">
        <v>59</v>
      </c>
      <c r="AC484" s="311">
        <f t="shared" si="99"/>
        <v>0</v>
      </c>
      <c r="AD484" s="310"/>
    </row>
    <row r="485" spans="4:30" ht="14.1" customHeight="1" thickBot="1">
      <c r="D485" s="196">
        <v>60</v>
      </c>
      <c r="E485" s="312">
        <f t="shared" si="96"/>
        <v>0</v>
      </c>
      <c r="F485" s="310"/>
      <c r="H485" s="196">
        <v>60</v>
      </c>
      <c r="I485" s="313">
        <f t="shared" si="97"/>
        <v>0</v>
      </c>
      <c r="J485" s="310"/>
      <c r="X485" s="196">
        <v>60</v>
      </c>
      <c r="Y485" s="312">
        <f t="shared" si="98"/>
        <v>0</v>
      </c>
      <c r="Z485" s="310"/>
      <c r="AB485" s="196">
        <v>60</v>
      </c>
      <c r="AC485" s="313">
        <f t="shared" si="99"/>
        <v>0</v>
      </c>
      <c r="AD485" s="310"/>
    </row>
    <row r="487" spans="4:30" ht="14.1" customHeight="1" thickBot="1">
      <c r="D487" s="2" t="s">
        <v>88</v>
      </c>
      <c r="H487" s="2" t="s">
        <v>91</v>
      </c>
      <c r="X487" s="2" t="s">
        <v>88</v>
      </c>
      <c r="AB487" s="2" t="s">
        <v>91</v>
      </c>
    </row>
    <row r="488" spans="4:30" ht="14.1" customHeight="1">
      <c r="D488" s="2199"/>
      <c r="E488" s="42" t="s">
        <v>87</v>
      </c>
      <c r="F488" s="213"/>
      <c r="H488" s="2199"/>
      <c r="I488" s="42" t="s">
        <v>87</v>
      </c>
      <c r="J488" s="213"/>
      <c r="X488" s="2199"/>
      <c r="Y488" s="42" t="s">
        <v>87</v>
      </c>
      <c r="Z488" s="213"/>
      <c r="AB488" s="2199"/>
      <c r="AC488" s="42" t="s">
        <v>87</v>
      </c>
      <c r="AD488" s="213"/>
    </row>
    <row r="489" spans="4:30" ht="14.1" customHeight="1">
      <c r="D489" s="2238"/>
      <c r="E489" s="314" t="s">
        <v>95</v>
      </c>
      <c r="F489" s="308"/>
      <c r="H489" s="2238"/>
      <c r="I489" s="314" t="s">
        <v>95</v>
      </c>
      <c r="J489" s="308"/>
      <c r="X489" s="2238"/>
      <c r="Y489" s="314" t="s">
        <v>95</v>
      </c>
      <c r="Z489" s="308"/>
      <c r="AB489" s="2238"/>
      <c r="AC489" s="314" t="s">
        <v>95</v>
      </c>
      <c r="AD489" s="308"/>
    </row>
    <row r="490" spans="4:30" ht="14.1" customHeight="1">
      <c r="D490" s="195">
        <v>1</v>
      </c>
      <c r="E490" s="311">
        <f t="shared" ref="E490:E549" si="100">SUMIF($H$13,D490,$H$9)</f>
        <v>0</v>
      </c>
      <c r="F490" s="310"/>
      <c r="H490" s="195">
        <v>1</v>
      </c>
      <c r="I490" s="311">
        <f t="shared" ref="I490:I549" si="101">SUMIF($E$37,H490,$E$33)</f>
        <v>0</v>
      </c>
      <c r="J490" s="310"/>
      <c r="X490" s="195">
        <v>1</v>
      </c>
      <c r="Y490" s="311">
        <f t="shared" ref="Y490:Y549" si="102">SUMIF($AB$13,X490,$AB$9)</f>
        <v>0</v>
      </c>
      <c r="Z490" s="310"/>
      <c r="AB490" s="195">
        <v>1</v>
      </c>
      <c r="AC490" s="311">
        <f t="shared" ref="AC490:AC549" si="103">SUMIF($Y$37,AB490,$Y$33)</f>
        <v>0</v>
      </c>
      <c r="AD490" s="310"/>
    </row>
    <row r="491" spans="4:30" ht="14.1" customHeight="1">
      <c r="D491" s="195">
        <v>2</v>
      </c>
      <c r="E491" s="311">
        <f t="shared" si="100"/>
        <v>0</v>
      </c>
      <c r="F491" s="310"/>
      <c r="H491" s="195">
        <v>2</v>
      </c>
      <c r="I491" s="311">
        <f t="shared" si="101"/>
        <v>0</v>
      </c>
      <c r="J491" s="310"/>
      <c r="X491" s="195">
        <v>2</v>
      </c>
      <c r="Y491" s="311">
        <f t="shared" si="102"/>
        <v>0</v>
      </c>
      <c r="Z491" s="310"/>
      <c r="AB491" s="195">
        <v>2</v>
      </c>
      <c r="AC491" s="311">
        <f t="shared" si="103"/>
        <v>0</v>
      </c>
      <c r="AD491" s="310"/>
    </row>
    <row r="492" spans="4:30" ht="14.1" customHeight="1">
      <c r="D492" s="195">
        <v>3</v>
      </c>
      <c r="E492" s="311">
        <f t="shared" si="100"/>
        <v>0</v>
      </c>
      <c r="F492" s="310"/>
      <c r="H492" s="195">
        <v>3</v>
      </c>
      <c r="I492" s="311">
        <f t="shared" si="101"/>
        <v>0</v>
      </c>
      <c r="J492" s="310"/>
      <c r="X492" s="195">
        <v>3</v>
      </c>
      <c r="Y492" s="311">
        <f t="shared" si="102"/>
        <v>0</v>
      </c>
      <c r="Z492" s="310"/>
      <c r="AB492" s="195">
        <v>3</v>
      </c>
      <c r="AC492" s="311">
        <f t="shared" si="103"/>
        <v>0</v>
      </c>
      <c r="AD492" s="310"/>
    </row>
    <row r="493" spans="4:30" ht="14.1" customHeight="1">
      <c r="D493" s="195">
        <v>4</v>
      </c>
      <c r="E493" s="311">
        <f t="shared" si="100"/>
        <v>0</v>
      </c>
      <c r="F493" s="310"/>
      <c r="H493" s="195">
        <v>4</v>
      </c>
      <c r="I493" s="311">
        <f t="shared" si="101"/>
        <v>0</v>
      </c>
      <c r="J493" s="310"/>
      <c r="X493" s="195">
        <v>4</v>
      </c>
      <c r="Y493" s="311">
        <f t="shared" si="102"/>
        <v>0</v>
      </c>
      <c r="Z493" s="310"/>
      <c r="AB493" s="195">
        <v>4</v>
      </c>
      <c r="AC493" s="311">
        <f t="shared" si="103"/>
        <v>0</v>
      </c>
      <c r="AD493" s="310"/>
    </row>
    <row r="494" spans="4:30" ht="14.1" customHeight="1">
      <c r="D494" s="195">
        <v>5</v>
      </c>
      <c r="E494" s="311">
        <f t="shared" si="100"/>
        <v>0</v>
      </c>
      <c r="F494" s="310"/>
      <c r="H494" s="195">
        <v>5</v>
      </c>
      <c r="I494" s="311">
        <f t="shared" si="101"/>
        <v>0</v>
      </c>
      <c r="J494" s="310"/>
      <c r="X494" s="195">
        <v>5</v>
      </c>
      <c r="Y494" s="311">
        <f t="shared" si="102"/>
        <v>0</v>
      </c>
      <c r="Z494" s="310"/>
      <c r="AB494" s="195">
        <v>5</v>
      </c>
      <c r="AC494" s="311">
        <f t="shared" si="103"/>
        <v>0</v>
      </c>
      <c r="AD494" s="310"/>
    </row>
    <row r="495" spans="4:30" ht="14.1" customHeight="1">
      <c r="D495" s="195">
        <v>6</v>
      </c>
      <c r="E495" s="311">
        <f t="shared" si="100"/>
        <v>0</v>
      </c>
      <c r="F495" s="310"/>
      <c r="H495" s="195">
        <v>6</v>
      </c>
      <c r="I495" s="311">
        <f t="shared" si="101"/>
        <v>0</v>
      </c>
      <c r="J495" s="310"/>
      <c r="X495" s="195">
        <v>6</v>
      </c>
      <c r="Y495" s="311">
        <f t="shared" si="102"/>
        <v>0</v>
      </c>
      <c r="Z495" s="310"/>
      <c r="AB495" s="195">
        <v>6</v>
      </c>
      <c r="AC495" s="311">
        <f t="shared" si="103"/>
        <v>0</v>
      </c>
      <c r="AD495" s="310"/>
    </row>
    <row r="496" spans="4:30" ht="14.1" customHeight="1">
      <c r="D496" s="195">
        <v>7</v>
      </c>
      <c r="E496" s="311">
        <f t="shared" si="100"/>
        <v>0</v>
      </c>
      <c r="F496" s="310"/>
      <c r="H496" s="195">
        <v>7</v>
      </c>
      <c r="I496" s="311">
        <f t="shared" si="101"/>
        <v>0</v>
      </c>
      <c r="J496" s="310"/>
      <c r="X496" s="195">
        <v>7</v>
      </c>
      <c r="Y496" s="311">
        <f t="shared" si="102"/>
        <v>0</v>
      </c>
      <c r="Z496" s="310"/>
      <c r="AB496" s="195">
        <v>7</v>
      </c>
      <c r="AC496" s="311">
        <f t="shared" si="103"/>
        <v>0</v>
      </c>
      <c r="AD496" s="310"/>
    </row>
    <row r="497" spans="4:30" ht="14.1" customHeight="1">
      <c r="D497" s="195">
        <v>8</v>
      </c>
      <c r="E497" s="311">
        <f t="shared" si="100"/>
        <v>0</v>
      </c>
      <c r="F497" s="310"/>
      <c r="H497" s="195">
        <v>8</v>
      </c>
      <c r="I497" s="311">
        <f t="shared" si="101"/>
        <v>0</v>
      </c>
      <c r="J497" s="310"/>
      <c r="X497" s="195">
        <v>8</v>
      </c>
      <c r="Y497" s="311">
        <f t="shared" si="102"/>
        <v>0</v>
      </c>
      <c r="Z497" s="310"/>
      <c r="AB497" s="195">
        <v>8</v>
      </c>
      <c r="AC497" s="311">
        <f t="shared" si="103"/>
        <v>0</v>
      </c>
      <c r="AD497" s="310"/>
    </row>
    <row r="498" spans="4:30" ht="14.1" customHeight="1">
      <c r="D498" s="195">
        <v>9</v>
      </c>
      <c r="E498" s="311">
        <f t="shared" si="100"/>
        <v>0</v>
      </c>
      <c r="F498" s="310"/>
      <c r="H498" s="195">
        <v>9</v>
      </c>
      <c r="I498" s="311">
        <f t="shared" si="101"/>
        <v>0</v>
      </c>
      <c r="J498" s="310"/>
      <c r="X498" s="195">
        <v>9</v>
      </c>
      <c r="Y498" s="311">
        <f t="shared" si="102"/>
        <v>0</v>
      </c>
      <c r="Z498" s="310"/>
      <c r="AB498" s="195">
        <v>9</v>
      </c>
      <c r="AC498" s="311">
        <f t="shared" si="103"/>
        <v>0</v>
      </c>
      <c r="AD498" s="310"/>
    </row>
    <row r="499" spans="4:30" ht="14.1" customHeight="1">
      <c r="D499" s="195">
        <v>10</v>
      </c>
      <c r="E499" s="311">
        <f t="shared" si="100"/>
        <v>0</v>
      </c>
      <c r="F499" s="310"/>
      <c r="H499" s="195">
        <v>10</v>
      </c>
      <c r="I499" s="311">
        <f t="shared" si="101"/>
        <v>0</v>
      </c>
      <c r="J499" s="310"/>
      <c r="X499" s="195">
        <v>10</v>
      </c>
      <c r="Y499" s="311">
        <f t="shared" si="102"/>
        <v>0</v>
      </c>
      <c r="Z499" s="310"/>
      <c r="AB499" s="195">
        <v>10</v>
      </c>
      <c r="AC499" s="311">
        <f t="shared" si="103"/>
        <v>0</v>
      </c>
      <c r="AD499" s="310"/>
    </row>
    <row r="500" spans="4:30" ht="14.1" customHeight="1">
      <c r="D500" s="195">
        <v>11</v>
      </c>
      <c r="E500" s="311">
        <f t="shared" si="100"/>
        <v>0</v>
      </c>
      <c r="F500" s="310"/>
      <c r="H500" s="195">
        <v>11</v>
      </c>
      <c r="I500" s="311">
        <f t="shared" si="101"/>
        <v>0</v>
      </c>
      <c r="J500" s="310"/>
      <c r="X500" s="195">
        <v>11</v>
      </c>
      <c r="Y500" s="311">
        <f t="shared" si="102"/>
        <v>0</v>
      </c>
      <c r="Z500" s="310"/>
      <c r="AB500" s="195">
        <v>11</v>
      </c>
      <c r="AC500" s="311">
        <f t="shared" si="103"/>
        <v>0</v>
      </c>
      <c r="AD500" s="310"/>
    </row>
    <row r="501" spans="4:30" ht="14.1" customHeight="1">
      <c r="D501" s="195">
        <v>12</v>
      </c>
      <c r="E501" s="311">
        <f t="shared" si="100"/>
        <v>0</v>
      </c>
      <c r="F501" s="310"/>
      <c r="H501" s="195">
        <v>12</v>
      </c>
      <c r="I501" s="311">
        <f t="shared" si="101"/>
        <v>0</v>
      </c>
      <c r="J501" s="310"/>
      <c r="X501" s="195">
        <v>12</v>
      </c>
      <c r="Y501" s="311">
        <f t="shared" si="102"/>
        <v>0</v>
      </c>
      <c r="Z501" s="310"/>
      <c r="AB501" s="195">
        <v>12</v>
      </c>
      <c r="AC501" s="311">
        <f t="shared" si="103"/>
        <v>0</v>
      </c>
      <c r="AD501" s="310"/>
    </row>
    <row r="502" spans="4:30" ht="14.1" customHeight="1">
      <c r="D502" s="195">
        <v>13</v>
      </c>
      <c r="E502" s="311">
        <f t="shared" si="100"/>
        <v>0</v>
      </c>
      <c r="F502" s="310"/>
      <c r="H502" s="195">
        <v>13</v>
      </c>
      <c r="I502" s="311">
        <f t="shared" si="101"/>
        <v>0</v>
      </c>
      <c r="J502" s="310"/>
      <c r="X502" s="195">
        <v>13</v>
      </c>
      <c r="Y502" s="311">
        <f t="shared" si="102"/>
        <v>0</v>
      </c>
      <c r="Z502" s="310"/>
      <c r="AB502" s="195">
        <v>13</v>
      </c>
      <c r="AC502" s="311">
        <f t="shared" si="103"/>
        <v>0</v>
      </c>
      <c r="AD502" s="310"/>
    </row>
    <row r="503" spans="4:30" ht="14.1" customHeight="1">
      <c r="D503" s="195">
        <v>14</v>
      </c>
      <c r="E503" s="311">
        <f t="shared" si="100"/>
        <v>0</v>
      </c>
      <c r="F503" s="310"/>
      <c r="H503" s="195">
        <v>14</v>
      </c>
      <c r="I503" s="311">
        <f t="shared" si="101"/>
        <v>0</v>
      </c>
      <c r="J503" s="310"/>
      <c r="X503" s="195">
        <v>14</v>
      </c>
      <c r="Y503" s="311">
        <f t="shared" si="102"/>
        <v>0</v>
      </c>
      <c r="Z503" s="310"/>
      <c r="AB503" s="195">
        <v>14</v>
      </c>
      <c r="AC503" s="311">
        <f t="shared" si="103"/>
        <v>0</v>
      </c>
      <c r="AD503" s="310"/>
    </row>
    <row r="504" spans="4:30" ht="14.1" customHeight="1">
      <c r="D504" s="195">
        <v>15</v>
      </c>
      <c r="E504" s="311">
        <f t="shared" si="100"/>
        <v>0</v>
      </c>
      <c r="F504" s="310"/>
      <c r="H504" s="195">
        <v>15</v>
      </c>
      <c r="I504" s="311">
        <f t="shared" si="101"/>
        <v>0</v>
      </c>
      <c r="J504" s="310"/>
      <c r="X504" s="195">
        <v>15</v>
      </c>
      <c r="Y504" s="311">
        <f t="shared" si="102"/>
        <v>0</v>
      </c>
      <c r="Z504" s="310"/>
      <c r="AB504" s="195">
        <v>15</v>
      </c>
      <c r="AC504" s="311">
        <f t="shared" si="103"/>
        <v>0</v>
      </c>
      <c r="AD504" s="310"/>
    </row>
    <row r="505" spans="4:30" ht="14.1" customHeight="1">
      <c r="D505" s="195">
        <v>16</v>
      </c>
      <c r="E505" s="311">
        <f t="shared" si="100"/>
        <v>0</v>
      </c>
      <c r="F505" s="310"/>
      <c r="H505" s="195">
        <v>16</v>
      </c>
      <c r="I505" s="311">
        <f t="shared" si="101"/>
        <v>0</v>
      </c>
      <c r="J505" s="310"/>
      <c r="X505" s="195">
        <v>16</v>
      </c>
      <c r="Y505" s="311">
        <f t="shared" si="102"/>
        <v>0</v>
      </c>
      <c r="Z505" s="310"/>
      <c r="AB505" s="195">
        <v>16</v>
      </c>
      <c r="AC505" s="311">
        <f t="shared" si="103"/>
        <v>0</v>
      </c>
      <c r="AD505" s="310"/>
    </row>
    <row r="506" spans="4:30" ht="14.1" customHeight="1">
      <c r="D506" s="195">
        <v>17</v>
      </c>
      <c r="E506" s="311">
        <f t="shared" si="100"/>
        <v>0</v>
      </c>
      <c r="F506" s="310"/>
      <c r="H506" s="195">
        <v>17</v>
      </c>
      <c r="I506" s="311">
        <f t="shared" si="101"/>
        <v>0</v>
      </c>
      <c r="J506" s="310"/>
      <c r="X506" s="195">
        <v>17</v>
      </c>
      <c r="Y506" s="311">
        <f t="shared" si="102"/>
        <v>0</v>
      </c>
      <c r="Z506" s="310"/>
      <c r="AB506" s="195">
        <v>17</v>
      </c>
      <c r="AC506" s="311">
        <f t="shared" si="103"/>
        <v>0</v>
      </c>
      <c r="AD506" s="310"/>
    </row>
    <row r="507" spans="4:30" ht="14.1" customHeight="1">
      <c r="D507" s="195">
        <v>18</v>
      </c>
      <c r="E507" s="311">
        <f t="shared" si="100"/>
        <v>0</v>
      </c>
      <c r="F507" s="310"/>
      <c r="H507" s="195">
        <v>18</v>
      </c>
      <c r="I507" s="311">
        <f t="shared" si="101"/>
        <v>0</v>
      </c>
      <c r="J507" s="310"/>
      <c r="X507" s="195">
        <v>18</v>
      </c>
      <c r="Y507" s="311">
        <f t="shared" si="102"/>
        <v>0</v>
      </c>
      <c r="Z507" s="310"/>
      <c r="AB507" s="195">
        <v>18</v>
      </c>
      <c r="AC507" s="311">
        <f t="shared" si="103"/>
        <v>0</v>
      </c>
      <c r="AD507" s="310"/>
    </row>
    <row r="508" spans="4:30" ht="14.1" customHeight="1">
      <c r="D508" s="195">
        <v>19</v>
      </c>
      <c r="E508" s="311">
        <f t="shared" si="100"/>
        <v>0</v>
      </c>
      <c r="F508" s="310"/>
      <c r="H508" s="195">
        <v>19</v>
      </c>
      <c r="I508" s="311">
        <f t="shared" si="101"/>
        <v>0</v>
      </c>
      <c r="J508" s="310"/>
      <c r="X508" s="195">
        <v>19</v>
      </c>
      <c r="Y508" s="311">
        <f t="shared" si="102"/>
        <v>0</v>
      </c>
      <c r="Z508" s="310"/>
      <c r="AB508" s="195">
        <v>19</v>
      </c>
      <c r="AC508" s="311">
        <f t="shared" si="103"/>
        <v>0</v>
      </c>
      <c r="AD508" s="310"/>
    </row>
    <row r="509" spans="4:30" ht="14.1" customHeight="1">
      <c r="D509" s="195">
        <v>20</v>
      </c>
      <c r="E509" s="311">
        <f t="shared" si="100"/>
        <v>0</v>
      </c>
      <c r="F509" s="310"/>
      <c r="H509" s="195">
        <v>20</v>
      </c>
      <c r="I509" s="311">
        <f t="shared" si="101"/>
        <v>0</v>
      </c>
      <c r="J509" s="310"/>
      <c r="X509" s="195">
        <v>20</v>
      </c>
      <c r="Y509" s="311">
        <f t="shared" si="102"/>
        <v>0</v>
      </c>
      <c r="Z509" s="310"/>
      <c r="AB509" s="195">
        <v>20</v>
      </c>
      <c r="AC509" s="311">
        <f t="shared" si="103"/>
        <v>0</v>
      </c>
      <c r="AD509" s="310"/>
    </row>
    <row r="510" spans="4:30" ht="14.1" customHeight="1">
      <c r="D510" s="195">
        <v>21</v>
      </c>
      <c r="E510" s="311">
        <f t="shared" si="100"/>
        <v>0</v>
      </c>
      <c r="F510" s="310"/>
      <c r="H510" s="195">
        <v>21</v>
      </c>
      <c r="I510" s="311">
        <f t="shared" si="101"/>
        <v>0</v>
      </c>
      <c r="J510" s="310"/>
      <c r="X510" s="195">
        <v>21</v>
      </c>
      <c r="Y510" s="311">
        <f t="shared" si="102"/>
        <v>0</v>
      </c>
      <c r="Z510" s="310"/>
      <c r="AB510" s="195">
        <v>21</v>
      </c>
      <c r="AC510" s="311">
        <f t="shared" si="103"/>
        <v>0</v>
      </c>
      <c r="AD510" s="310"/>
    </row>
    <row r="511" spans="4:30" ht="14.1" customHeight="1">
      <c r="D511" s="195">
        <v>22</v>
      </c>
      <c r="E511" s="311">
        <f t="shared" si="100"/>
        <v>0</v>
      </c>
      <c r="F511" s="310"/>
      <c r="H511" s="195">
        <v>22</v>
      </c>
      <c r="I511" s="311">
        <f t="shared" si="101"/>
        <v>0</v>
      </c>
      <c r="J511" s="310"/>
      <c r="X511" s="195">
        <v>22</v>
      </c>
      <c r="Y511" s="311">
        <f t="shared" si="102"/>
        <v>0</v>
      </c>
      <c r="Z511" s="310"/>
      <c r="AB511" s="195">
        <v>22</v>
      </c>
      <c r="AC511" s="311">
        <f t="shared" si="103"/>
        <v>0</v>
      </c>
      <c r="AD511" s="310"/>
    </row>
    <row r="512" spans="4:30" ht="14.1" customHeight="1">
      <c r="D512" s="195">
        <v>23</v>
      </c>
      <c r="E512" s="311">
        <f t="shared" si="100"/>
        <v>0</v>
      </c>
      <c r="F512" s="310"/>
      <c r="H512" s="195">
        <v>23</v>
      </c>
      <c r="I512" s="311">
        <f t="shared" si="101"/>
        <v>0</v>
      </c>
      <c r="J512" s="310"/>
      <c r="X512" s="195">
        <v>23</v>
      </c>
      <c r="Y512" s="311">
        <f t="shared" si="102"/>
        <v>0</v>
      </c>
      <c r="Z512" s="310"/>
      <c r="AB512" s="195">
        <v>23</v>
      </c>
      <c r="AC512" s="311">
        <f t="shared" si="103"/>
        <v>0</v>
      </c>
      <c r="AD512" s="310"/>
    </row>
    <row r="513" spans="4:30" ht="14.1" customHeight="1">
      <c r="D513" s="195">
        <v>24</v>
      </c>
      <c r="E513" s="311">
        <f t="shared" si="100"/>
        <v>0</v>
      </c>
      <c r="F513" s="310"/>
      <c r="H513" s="195">
        <v>24</v>
      </c>
      <c r="I513" s="311">
        <f t="shared" si="101"/>
        <v>0</v>
      </c>
      <c r="J513" s="310"/>
      <c r="X513" s="195">
        <v>24</v>
      </c>
      <c r="Y513" s="311">
        <f t="shared" si="102"/>
        <v>0</v>
      </c>
      <c r="Z513" s="310"/>
      <c r="AB513" s="195">
        <v>24</v>
      </c>
      <c r="AC513" s="311">
        <f t="shared" si="103"/>
        <v>0</v>
      </c>
      <c r="AD513" s="310"/>
    </row>
    <row r="514" spans="4:30" ht="14.1" customHeight="1">
      <c r="D514" s="195">
        <v>25</v>
      </c>
      <c r="E514" s="311">
        <f t="shared" si="100"/>
        <v>0</v>
      </c>
      <c r="F514" s="310"/>
      <c r="H514" s="195">
        <v>25</v>
      </c>
      <c r="I514" s="311">
        <f t="shared" si="101"/>
        <v>0</v>
      </c>
      <c r="J514" s="310"/>
      <c r="X514" s="195">
        <v>25</v>
      </c>
      <c r="Y514" s="311">
        <f t="shared" si="102"/>
        <v>0</v>
      </c>
      <c r="Z514" s="310"/>
      <c r="AB514" s="195">
        <v>25</v>
      </c>
      <c r="AC514" s="311">
        <f t="shared" si="103"/>
        <v>0</v>
      </c>
      <c r="AD514" s="310"/>
    </row>
    <row r="515" spans="4:30" ht="14.1" customHeight="1">
      <c r="D515" s="195">
        <v>26</v>
      </c>
      <c r="E515" s="311">
        <f t="shared" si="100"/>
        <v>0</v>
      </c>
      <c r="F515" s="310"/>
      <c r="H515" s="195">
        <v>26</v>
      </c>
      <c r="I515" s="311">
        <f t="shared" si="101"/>
        <v>0</v>
      </c>
      <c r="J515" s="310"/>
      <c r="X515" s="195">
        <v>26</v>
      </c>
      <c r="Y515" s="311">
        <f t="shared" si="102"/>
        <v>0</v>
      </c>
      <c r="Z515" s="310"/>
      <c r="AB515" s="195">
        <v>26</v>
      </c>
      <c r="AC515" s="311">
        <f t="shared" si="103"/>
        <v>0</v>
      </c>
      <c r="AD515" s="310"/>
    </row>
    <row r="516" spans="4:30" ht="14.1" customHeight="1">
      <c r="D516" s="195">
        <v>27</v>
      </c>
      <c r="E516" s="311">
        <f t="shared" si="100"/>
        <v>0</v>
      </c>
      <c r="F516" s="310"/>
      <c r="H516" s="195">
        <v>27</v>
      </c>
      <c r="I516" s="311">
        <f t="shared" si="101"/>
        <v>0</v>
      </c>
      <c r="J516" s="310"/>
      <c r="X516" s="195">
        <v>27</v>
      </c>
      <c r="Y516" s="311">
        <f t="shared" si="102"/>
        <v>0</v>
      </c>
      <c r="Z516" s="310"/>
      <c r="AB516" s="195">
        <v>27</v>
      </c>
      <c r="AC516" s="311">
        <f t="shared" si="103"/>
        <v>0</v>
      </c>
      <c r="AD516" s="310"/>
    </row>
    <row r="517" spans="4:30" ht="14.1" customHeight="1">
      <c r="D517" s="195">
        <v>28</v>
      </c>
      <c r="E517" s="311">
        <f t="shared" si="100"/>
        <v>0</v>
      </c>
      <c r="F517" s="310"/>
      <c r="H517" s="195">
        <v>28</v>
      </c>
      <c r="I517" s="311">
        <f t="shared" si="101"/>
        <v>0</v>
      </c>
      <c r="J517" s="310"/>
      <c r="X517" s="195">
        <v>28</v>
      </c>
      <c r="Y517" s="311">
        <f t="shared" si="102"/>
        <v>0</v>
      </c>
      <c r="Z517" s="310"/>
      <c r="AB517" s="195">
        <v>28</v>
      </c>
      <c r="AC517" s="311">
        <f t="shared" si="103"/>
        <v>0</v>
      </c>
      <c r="AD517" s="310"/>
    </row>
    <row r="518" spans="4:30" ht="14.1" customHeight="1">
      <c r="D518" s="195">
        <v>29</v>
      </c>
      <c r="E518" s="311">
        <f t="shared" si="100"/>
        <v>0</v>
      </c>
      <c r="F518" s="310"/>
      <c r="H518" s="195">
        <v>29</v>
      </c>
      <c r="I518" s="311">
        <f t="shared" si="101"/>
        <v>0</v>
      </c>
      <c r="J518" s="310"/>
      <c r="X518" s="195">
        <v>29</v>
      </c>
      <c r="Y518" s="311">
        <f t="shared" si="102"/>
        <v>0</v>
      </c>
      <c r="Z518" s="310"/>
      <c r="AB518" s="195">
        <v>29</v>
      </c>
      <c r="AC518" s="311">
        <f t="shared" si="103"/>
        <v>0</v>
      </c>
      <c r="AD518" s="310"/>
    </row>
    <row r="519" spans="4:30" ht="14.1" customHeight="1">
      <c r="D519" s="195">
        <v>30</v>
      </c>
      <c r="E519" s="311">
        <f t="shared" si="100"/>
        <v>0</v>
      </c>
      <c r="F519" s="310"/>
      <c r="H519" s="195">
        <v>30</v>
      </c>
      <c r="I519" s="311">
        <f t="shared" si="101"/>
        <v>0</v>
      </c>
      <c r="J519" s="310"/>
      <c r="X519" s="195">
        <v>30</v>
      </c>
      <c r="Y519" s="311">
        <f t="shared" si="102"/>
        <v>0</v>
      </c>
      <c r="Z519" s="310"/>
      <c r="AB519" s="195">
        <v>30</v>
      </c>
      <c r="AC519" s="311">
        <f t="shared" si="103"/>
        <v>0</v>
      </c>
      <c r="AD519" s="310"/>
    </row>
    <row r="520" spans="4:30" ht="14.1" customHeight="1">
      <c r="D520" s="195">
        <v>31</v>
      </c>
      <c r="E520" s="311">
        <f t="shared" si="100"/>
        <v>0</v>
      </c>
      <c r="F520" s="310"/>
      <c r="H520" s="195">
        <v>31</v>
      </c>
      <c r="I520" s="311">
        <f t="shared" si="101"/>
        <v>0</v>
      </c>
      <c r="J520" s="310"/>
      <c r="X520" s="195">
        <v>31</v>
      </c>
      <c r="Y520" s="311">
        <f t="shared" si="102"/>
        <v>0</v>
      </c>
      <c r="Z520" s="310"/>
      <c r="AB520" s="195">
        <v>31</v>
      </c>
      <c r="AC520" s="311">
        <f t="shared" si="103"/>
        <v>0</v>
      </c>
      <c r="AD520" s="310"/>
    </row>
    <row r="521" spans="4:30" ht="14.1" customHeight="1">
      <c r="D521" s="195">
        <v>32</v>
      </c>
      <c r="E521" s="311">
        <f t="shared" si="100"/>
        <v>0</v>
      </c>
      <c r="F521" s="310"/>
      <c r="H521" s="195">
        <v>32</v>
      </c>
      <c r="I521" s="311">
        <f t="shared" si="101"/>
        <v>0</v>
      </c>
      <c r="J521" s="310"/>
      <c r="X521" s="195">
        <v>32</v>
      </c>
      <c r="Y521" s="311">
        <f t="shared" si="102"/>
        <v>0</v>
      </c>
      <c r="Z521" s="310"/>
      <c r="AB521" s="195">
        <v>32</v>
      </c>
      <c r="AC521" s="311">
        <f t="shared" si="103"/>
        <v>0</v>
      </c>
      <c r="AD521" s="310"/>
    </row>
    <row r="522" spans="4:30" ht="14.1" customHeight="1">
      <c r="D522" s="195">
        <v>33</v>
      </c>
      <c r="E522" s="311">
        <f t="shared" si="100"/>
        <v>0</v>
      </c>
      <c r="F522" s="310"/>
      <c r="H522" s="195">
        <v>33</v>
      </c>
      <c r="I522" s="311">
        <f t="shared" si="101"/>
        <v>0</v>
      </c>
      <c r="J522" s="310"/>
      <c r="X522" s="195">
        <v>33</v>
      </c>
      <c r="Y522" s="311">
        <f t="shared" si="102"/>
        <v>0</v>
      </c>
      <c r="Z522" s="310"/>
      <c r="AB522" s="195">
        <v>33</v>
      </c>
      <c r="AC522" s="311">
        <f t="shared" si="103"/>
        <v>0</v>
      </c>
      <c r="AD522" s="310"/>
    </row>
    <row r="523" spans="4:30" ht="14.1" customHeight="1">
      <c r="D523" s="195">
        <v>34</v>
      </c>
      <c r="E523" s="311">
        <f t="shared" si="100"/>
        <v>0</v>
      </c>
      <c r="F523" s="310"/>
      <c r="H523" s="195">
        <v>34</v>
      </c>
      <c r="I523" s="311">
        <f t="shared" si="101"/>
        <v>0</v>
      </c>
      <c r="J523" s="310"/>
      <c r="X523" s="195">
        <v>34</v>
      </c>
      <c r="Y523" s="311">
        <f t="shared" si="102"/>
        <v>0</v>
      </c>
      <c r="Z523" s="310"/>
      <c r="AB523" s="195">
        <v>34</v>
      </c>
      <c r="AC523" s="311">
        <f t="shared" si="103"/>
        <v>0</v>
      </c>
      <c r="AD523" s="310"/>
    </row>
    <row r="524" spans="4:30" ht="14.1" customHeight="1">
      <c r="D524" s="195">
        <v>35</v>
      </c>
      <c r="E524" s="311">
        <f t="shared" si="100"/>
        <v>0</v>
      </c>
      <c r="F524" s="310"/>
      <c r="H524" s="195">
        <v>35</v>
      </c>
      <c r="I524" s="311">
        <f t="shared" si="101"/>
        <v>0</v>
      </c>
      <c r="J524" s="310"/>
      <c r="X524" s="195">
        <v>35</v>
      </c>
      <c r="Y524" s="311">
        <f t="shared" si="102"/>
        <v>0</v>
      </c>
      <c r="Z524" s="310"/>
      <c r="AB524" s="195">
        <v>35</v>
      </c>
      <c r="AC524" s="311">
        <f t="shared" si="103"/>
        <v>0</v>
      </c>
      <c r="AD524" s="310"/>
    </row>
    <row r="525" spans="4:30" ht="14.1" customHeight="1">
      <c r="D525" s="195">
        <v>36</v>
      </c>
      <c r="E525" s="311">
        <f t="shared" si="100"/>
        <v>0</v>
      </c>
      <c r="F525" s="310"/>
      <c r="H525" s="195">
        <v>36</v>
      </c>
      <c r="I525" s="311">
        <f t="shared" si="101"/>
        <v>0</v>
      </c>
      <c r="J525" s="310"/>
      <c r="X525" s="195">
        <v>36</v>
      </c>
      <c r="Y525" s="311">
        <f t="shared" si="102"/>
        <v>0</v>
      </c>
      <c r="Z525" s="310"/>
      <c r="AB525" s="195">
        <v>36</v>
      </c>
      <c r="AC525" s="311">
        <f t="shared" si="103"/>
        <v>0</v>
      </c>
      <c r="AD525" s="310"/>
    </row>
    <row r="526" spans="4:30" ht="14.1" customHeight="1">
      <c r="D526" s="195">
        <v>37</v>
      </c>
      <c r="E526" s="311">
        <f t="shared" si="100"/>
        <v>0</v>
      </c>
      <c r="F526" s="310"/>
      <c r="H526" s="195">
        <v>37</v>
      </c>
      <c r="I526" s="311">
        <f t="shared" si="101"/>
        <v>0</v>
      </c>
      <c r="J526" s="310"/>
      <c r="X526" s="195">
        <v>37</v>
      </c>
      <c r="Y526" s="311">
        <f t="shared" si="102"/>
        <v>0</v>
      </c>
      <c r="Z526" s="310"/>
      <c r="AB526" s="195">
        <v>37</v>
      </c>
      <c r="AC526" s="311">
        <f t="shared" si="103"/>
        <v>0</v>
      </c>
      <c r="AD526" s="310"/>
    </row>
    <row r="527" spans="4:30" ht="14.1" customHeight="1">
      <c r="D527" s="195">
        <v>38</v>
      </c>
      <c r="E527" s="311">
        <f t="shared" si="100"/>
        <v>0</v>
      </c>
      <c r="F527" s="310"/>
      <c r="H527" s="195">
        <v>38</v>
      </c>
      <c r="I527" s="311">
        <f t="shared" si="101"/>
        <v>0</v>
      </c>
      <c r="J527" s="310"/>
      <c r="X527" s="195">
        <v>38</v>
      </c>
      <c r="Y527" s="311">
        <f t="shared" si="102"/>
        <v>0</v>
      </c>
      <c r="Z527" s="310"/>
      <c r="AB527" s="195">
        <v>38</v>
      </c>
      <c r="AC527" s="311">
        <f t="shared" si="103"/>
        <v>0</v>
      </c>
      <c r="AD527" s="310"/>
    </row>
    <row r="528" spans="4:30" ht="14.1" customHeight="1">
      <c r="D528" s="195">
        <v>39</v>
      </c>
      <c r="E528" s="311">
        <f t="shared" si="100"/>
        <v>0</v>
      </c>
      <c r="F528" s="310"/>
      <c r="H528" s="195">
        <v>39</v>
      </c>
      <c r="I528" s="311">
        <f t="shared" si="101"/>
        <v>0</v>
      </c>
      <c r="J528" s="310"/>
      <c r="X528" s="195">
        <v>39</v>
      </c>
      <c r="Y528" s="311">
        <f t="shared" si="102"/>
        <v>0</v>
      </c>
      <c r="Z528" s="310"/>
      <c r="AB528" s="195">
        <v>39</v>
      </c>
      <c r="AC528" s="311">
        <f t="shared" si="103"/>
        <v>0</v>
      </c>
      <c r="AD528" s="310"/>
    </row>
    <row r="529" spans="4:30" ht="14.1" customHeight="1">
      <c r="D529" s="195">
        <v>40</v>
      </c>
      <c r="E529" s="311">
        <f t="shared" si="100"/>
        <v>0</v>
      </c>
      <c r="F529" s="310"/>
      <c r="H529" s="195">
        <v>40</v>
      </c>
      <c r="I529" s="311">
        <f t="shared" si="101"/>
        <v>0</v>
      </c>
      <c r="J529" s="310"/>
      <c r="X529" s="195">
        <v>40</v>
      </c>
      <c r="Y529" s="311">
        <f t="shared" si="102"/>
        <v>0</v>
      </c>
      <c r="Z529" s="310"/>
      <c r="AB529" s="195">
        <v>40</v>
      </c>
      <c r="AC529" s="311">
        <f t="shared" si="103"/>
        <v>0</v>
      </c>
      <c r="AD529" s="310"/>
    </row>
    <row r="530" spans="4:30" ht="14.1" customHeight="1">
      <c r="D530" s="195">
        <v>41</v>
      </c>
      <c r="E530" s="311">
        <f t="shared" si="100"/>
        <v>0</v>
      </c>
      <c r="F530" s="310"/>
      <c r="H530" s="195">
        <v>41</v>
      </c>
      <c r="I530" s="311">
        <f t="shared" si="101"/>
        <v>0</v>
      </c>
      <c r="J530" s="310"/>
      <c r="X530" s="195">
        <v>41</v>
      </c>
      <c r="Y530" s="311">
        <f t="shared" si="102"/>
        <v>0</v>
      </c>
      <c r="Z530" s="310"/>
      <c r="AB530" s="195">
        <v>41</v>
      </c>
      <c r="AC530" s="311">
        <f t="shared" si="103"/>
        <v>0</v>
      </c>
      <c r="AD530" s="310"/>
    </row>
    <row r="531" spans="4:30" ht="14.1" customHeight="1">
      <c r="D531" s="195">
        <v>42</v>
      </c>
      <c r="E531" s="311">
        <f t="shared" si="100"/>
        <v>0</v>
      </c>
      <c r="F531" s="310"/>
      <c r="H531" s="195">
        <v>42</v>
      </c>
      <c r="I531" s="311">
        <f t="shared" si="101"/>
        <v>0</v>
      </c>
      <c r="J531" s="310"/>
      <c r="X531" s="195">
        <v>42</v>
      </c>
      <c r="Y531" s="311">
        <f t="shared" si="102"/>
        <v>0</v>
      </c>
      <c r="Z531" s="310"/>
      <c r="AB531" s="195">
        <v>42</v>
      </c>
      <c r="AC531" s="311">
        <f t="shared" si="103"/>
        <v>0</v>
      </c>
      <c r="AD531" s="310"/>
    </row>
    <row r="532" spans="4:30" ht="14.1" customHeight="1">
      <c r="D532" s="195">
        <v>43</v>
      </c>
      <c r="E532" s="311">
        <f t="shared" si="100"/>
        <v>0</v>
      </c>
      <c r="F532" s="310"/>
      <c r="H532" s="195">
        <v>43</v>
      </c>
      <c r="I532" s="311">
        <f t="shared" si="101"/>
        <v>0</v>
      </c>
      <c r="J532" s="310"/>
      <c r="X532" s="195">
        <v>43</v>
      </c>
      <c r="Y532" s="311">
        <f t="shared" si="102"/>
        <v>0</v>
      </c>
      <c r="Z532" s="310"/>
      <c r="AB532" s="195">
        <v>43</v>
      </c>
      <c r="AC532" s="311">
        <f t="shared" si="103"/>
        <v>0</v>
      </c>
      <c r="AD532" s="310"/>
    </row>
    <row r="533" spans="4:30" ht="14.1" customHeight="1">
      <c r="D533" s="195">
        <v>44</v>
      </c>
      <c r="E533" s="311">
        <f t="shared" si="100"/>
        <v>0</v>
      </c>
      <c r="F533" s="310"/>
      <c r="H533" s="195">
        <v>44</v>
      </c>
      <c r="I533" s="311">
        <f t="shared" si="101"/>
        <v>0</v>
      </c>
      <c r="J533" s="310"/>
      <c r="X533" s="195">
        <v>44</v>
      </c>
      <c r="Y533" s="311">
        <f t="shared" si="102"/>
        <v>0</v>
      </c>
      <c r="Z533" s="310"/>
      <c r="AB533" s="195">
        <v>44</v>
      </c>
      <c r="AC533" s="311">
        <f t="shared" si="103"/>
        <v>0</v>
      </c>
      <c r="AD533" s="310"/>
    </row>
    <row r="534" spans="4:30" ht="14.1" customHeight="1">
      <c r="D534" s="195">
        <v>45</v>
      </c>
      <c r="E534" s="311">
        <f t="shared" si="100"/>
        <v>0</v>
      </c>
      <c r="F534" s="310"/>
      <c r="H534" s="195">
        <v>45</v>
      </c>
      <c r="I534" s="311">
        <f t="shared" si="101"/>
        <v>0</v>
      </c>
      <c r="J534" s="310"/>
      <c r="X534" s="195">
        <v>45</v>
      </c>
      <c r="Y534" s="311">
        <f t="shared" si="102"/>
        <v>0</v>
      </c>
      <c r="Z534" s="310"/>
      <c r="AB534" s="195">
        <v>45</v>
      </c>
      <c r="AC534" s="311">
        <f t="shared" si="103"/>
        <v>0</v>
      </c>
      <c r="AD534" s="310"/>
    </row>
    <row r="535" spans="4:30" ht="14.1" customHeight="1">
      <c r="D535" s="195">
        <v>46</v>
      </c>
      <c r="E535" s="311">
        <f t="shared" si="100"/>
        <v>0</v>
      </c>
      <c r="F535" s="310"/>
      <c r="H535" s="195">
        <v>46</v>
      </c>
      <c r="I535" s="311">
        <f t="shared" si="101"/>
        <v>0</v>
      </c>
      <c r="J535" s="310"/>
      <c r="X535" s="195">
        <v>46</v>
      </c>
      <c r="Y535" s="311">
        <f t="shared" si="102"/>
        <v>0</v>
      </c>
      <c r="Z535" s="310"/>
      <c r="AB535" s="195">
        <v>46</v>
      </c>
      <c r="AC535" s="311">
        <f t="shared" si="103"/>
        <v>0</v>
      </c>
      <c r="AD535" s="310"/>
    </row>
    <row r="536" spans="4:30" ht="14.1" customHeight="1">
      <c r="D536" s="195">
        <v>47</v>
      </c>
      <c r="E536" s="311">
        <f t="shared" si="100"/>
        <v>0</v>
      </c>
      <c r="F536" s="310"/>
      <c r="H536" s="195">
        <v>47</v>
      </c>
      <c r="I536" s="311">
        <f t="shared" si="101"/>
        <v>0</v>
      </c>
      <c r="J536" s="310"/>
      <c r="X536" s="195">
        <v>47</v>
      </c>
      <c r="Y536" s="311">
        <f t="shared" si="102"/>
        <v>0</v>
      </c>
      <c r="Z536" s="310"/>
      <c r="AB536" s="195">
        <v>47</v>
      </c>
      <c r="AC536" s="311">
        <f t="shared" si="103"/>
        <v>0</v>
      </c>
      <c r="AD536" s="310"/>
    </row>
    <row r="537" spans="4:30" ht="14.1" customHeight="1">
      <c r="D537" s="195">
        <v>48</v>
      </c>
      <c r="E537" s="311">
        <f t="shared" si="100"/>
        <v>0</v>
      </c>
      <c r="F537" s="310"/>
      <c r="H537" s="195">
        <v>48</v>
      </c>
      <c r="I537" s="311">
        <f t="shared" si="101"/>
        <v>0</v>
      </c>
      <c r="J537" s="310"/>
      <c r="X537" s="195">
        <v>48</v>
      </c>
      <c r="Y537" s="311">
        <f t="shared" si="102"/>
        <v>0</v>
      </c>
      <c r="Z537" s="310"/>
      <c r="AB537" s="195">
        <v>48</v>
      </c>
      <c r="AC537" s="311">
        <f t="shared" si="103"/>
        <v>0</v>
      </c>
      <c r="AD537" s="310"/>
    </row>
    <row r="538" spans="4:30" ht="14.1" customHeight="1">
      <c r="D538" s="195">
        <v>49</v>
      </c>
      <c r="E538" s="311">
        <f t="shared" si="100"/>
        <v>0</v>
      </c>
      <c r="F538" s="310"/>
      <c r="H538" s="195">
        <v>49</v>
      </c>
      <c r="I538" s="311">
        <f t="shared" si="101"/>
        <v>0</v>
      </c>
      <c r="J538" s="310"/>
      <c r="X538" s="195">
        <v>49</v>
      </c>
      <c r="Y538" s="311">
        <f t="shared" si="102"/>
        <v>0</v>
      </c>
      <c r="Z538" s="310"/>
      <c r="AB538" s="195">
        <v>49</v>
      </c>
      <c r="AC538" s="311">
        <f t="shared" si="103"/>
        <v>0</v>
      </c>
      <c r="AD538" s="310"/>
    </row>
    <row r="539" spans="4:30" ht="14.1" customHeight="1">
      <c r="D539" s="195">
        <v>50</v>
      </c>
      <c r="E539" s="311">
        <f t="shared" si="100"/>
        <v>0</v>
      </c>
      <c r="F539" s="310"/>
      <c r="H539" s="195">
        <v>50</v>
      </c>
      <c r="I539" s="311">
        <f t="shared" si="101"/>
        <v>0</v>
      </c>
      <c r="J539" s="310"/>
      <c r="X539" s="195">
        <v>50</v>
      </c>
      <c r="Y539" s="311">
        <f t="shared" si="102"/>
        <v>0</v>
      </c>
      <c r="Z539" s="310"/>
      <c r="AB539" s="195">
        <v>50</v>
      </c>
      <c r="AC539" s="311">
        <f t="shared" si="103"/>
        <v>0</v>
      </c>
      <c r="AD539" s="310"/>
    </row>
    <row r="540" spans="4:30" ht="14.1" customHeight="1">
      <c r="D540" s="195">
        <v>51</v>
      </c>
      <c r="E540" s="311">
        <f t="shared" si="100"/>
        <v>0</v>
      </c>
      <c r="F540" s="310"/>
      <c r="H540" s="195">
        <v>51</v>
      </c>
      <c r="I540" s="311">
        <f t="shared" si="101"/>
        <v>0</v>
      </c>
      <c r="J540" s="310"/>
      <c r="X540" s="195">
        <v>51</v>
      </c>
      <c r="Y540" s="311">
        <f t="shared" si="102"/>
        <v>0</v>
      </c>
      <c r="Z540" s="310"/>
      <c r="AB540" s="195">
        <v>51</v>
      </c>
      <c r="AC540" s="311">
        <f t="shared" si="103"/>
        <v>0</v>
      </c>
      <c r="AD540" s="310"/>
    </row>
    <row r="541" spans="4:30" ht="14.1" customHeight="1">
      <c r="D541" s="195">
        <v>52</v>
      </c>
      <c r="E541" s="311">
        <f t="shared" si="100"/>
        <v>0</v>
      </c>
      <c r="F541" s="310"/>
      <c r="H541" s="195">
        <v>52</v>
      </c>
      <c r="I541" s="311">
        <f t="shared" si="101"/>
        <v>0</v>
      </c>
      <c r="J541" s="310"/>
      <c r="X541" s="195">
        <v>52</v>
      </c>
      <c r="Y541" s="311">
        <f t="shared" si="102"/>
        <v>0</v>
      </c>
      <c r="Z541" s="310"/>
      <c r="AB541" s="195">
        <v>52</v>
      </c>
      <c r="AC541" s="311">
        <f t="shared" si="103"/>
        <v>0</v>
      </c>
      <c r="AD541" s="310"/>
    </row>
    <row r="542" spans="4:30" ht="14.1" customHeight="1">
      <c r="D542" s="195">
        <v>53</v>
      </c>
      <c r="E542" s="311">
        <f t="shared" si="100"/>
        <v>0</v>
      </c>
      <c r="F542" s="310"/>
      <c r="H542" s="195">
        <v>53</v>
      </c>
      <c r="I542" s="311">
        <f t="shared" si="101"/>
        <v>0</v>
      </c>
      <c r="J542" s="310"/>
      <c r="X542" s="195">
        <v>53</v>
      </c>
      <c r="Y542" s="311">
        <f t="shared" si="102"/>
        <v>0</v>
      </c>
      <c r="Z542" s="310"/>
      <c r="AB542" s="195">
        <v>53</v>
      </c>
      <c r="AC542" s="311">
        <f t="shared" si="103"/>
        <v>0</v>
      </c>
      <c r="AD542" s="310"/>
    </row>
    <row r="543" spans="4:30" ht="14.1" customHeight="1">
      <c r="D543" s="195">
        <v>54</v>
      </c>
      <c r="E543" s="311">
        <f t="shared" si="100"/>
        <v>0</v>
      </c>
      <c r="F543" s="310"/>
      <c r="H543" s="195">
        <v>54</v>
      </c>
      <c r="I543" s="311">
        <f t="shared" si="101"/>
        <v>0</v>
      </c>
      <c r="J543" s="310"/>
      <c r="X543" s="195">
        <v>54</v>
      </c>
      <c r="Y543" s="311">
        <f t="shared" si="102"/>
        <v>0</v>
      </c>
      <c r="Z543" s="310"/>
      <c r="AB543" s="195">
        <v>54</v>
      </c>
      <c r="AC543" s="311">
        <f t="shared" si="103"/>
        <v>0</v>
      </c>
      <c r="AD543" s="310"/>
    </row>
    <row r="544" spans="4:30" ht="14.1" customHeight="1">
      <c r="D544" s="195">
        <v>55</v>
      </c>
      <c r="E544" s="311">
        <f t="shared" si="100"/>
        <v>0</v>
      </c>
      <c r="F544" s="310"/>
      <c r="H544" s="195">
        <v>55</v>
      </c>
      <c r="I544" s="311">
        <f t="shared" si="101"/>
        <v>0</v>
      </c>
      <c r="J544" s="310"/>
      <c r="X544" s="195">
        <v>55</v>
      </c>
      <c r="Y544" s="311">
        <f t="shared" si="102"/>
        <v>0</v>
      </c>
      <c r="Z544" s="310"/>
      <c r="AB544" s="195">
        <v>55</v>
      </c>
      <c r="AC544" s="311">
        <f t="shared" si="103"/>
        <v>0</v>
      </c>
      <c r="AD544" s="310"/>
    </row>
    <row r="545" spans="4:30" ht="14.1" customHeight="1">
      <c r="D545" s="195">
        <v>56</v>
      </c>
      <c r="E545" s="311">
        <f t="shared" si="100"/>
        <v>0</v>
      </c>
      <c r="F545" s="310"/>
      <c r="H545" s="195">
        <v>56</v>
      </c>
      <c r="I545" s="311">
        <f t="shared" si="101"/>
        <v>0</v>
      </c>
      <c r="J545" s="310"/>
      <c r="X545" s="195">
        <v>56</v>
      </c>
      <c r="Y545" s="311">
        <f t="shared" si="102"/>
        <v>0</v>
      </c>
      <c r="Z545" s="310"/>
      <c r="AB545" s="195">
        <v>56</v>
      </c>
      <c r="AC545" s="311">
        <f t="shared" si="103"/>
        <v>0</v>
      </c>
      <c r="AD545" s="310"/>
    </row>
    <row r="546" spans="4:30" ht="14.1" customHeight="1">
      <c r="D546" s="195">
        <v>57</v>
      </c>
      <c r="E546" s="311">
        <f t="shared" si="100"/>
        <v>0</v>
      </c>
      <c r="F546" s="310"/>
      <c r="H546" s="195">
        <v>57</v>
      </c>
      <c r="I546" s="311">
        <f t="shared" si="101"/>
        <v>0</v>
      </c>
      <c r="J546" s="310"/>
      <c r="X546" s="195">
        <v>57</v>
      </c>
      <c r="Y546" s="311">
        <f t="shared" si="102"/>
        <v>0</v>
      </c>
      <c r="Z546" s="310"/>
      <c r="AB546" s="195">
        <v>57</v>
      </c>
      <c r="AC546" s="311">
        <f t="shared" si="103"/>
        <v>0</v>
      </c>
      <c r="AD546" s="310"/>
    </row>
    <row r="547" spans="4:30" ht="14.1" customHeight="1">
      <c r="D547" s="195">
        <v>58</v>
      </c>
      <c r="E547" s="311">
        <f t="shared" si="100"/>
        <v>0</v>
      </c>
      <c r="F547" s="310"/>
      <c r="H547" s="195">
        <v>58</v>
      </c>
      <c r="I547" s="311">
        <f t="shared" si="101"/>
        <v>0</v>
      </c>
      <c r="J547" s="310"/>
      <c r="X547" s="195">
        <v>58</v>
      </c>
      <c r="Y547" s="311">
        <f t="shared" si="102"/>
        <v>0</v>
      </c>
      <c r="Z547" s="310"/>
      <c r="AB547" s="195">
        <v>58</v>
      </c>
      <c r="AC547" s="311">
        <f t="shared" si="103"/>
        <v>0</v>
      </c>
      <c r="AD547" s="310"/>
    </row>
    <row r="548" spans="4:30" ht="14.1" customHeight="1">
      <c r="D548" s="195">
        <v>59</v>
      </c>
      <c r="E548" s="311">
        <f t="shared" si="100"/>
        <v>0</v>
      </c>
      <c r="F548" s="310"/>
      <c r="H548" s="195">
        <v>59</v>
      </c>
      <c r="I548" s="311">
        <f t="shared" si="101"/>
        <v>0</v>
      </c>
      <c r="J548" s="310"/>
      <c r="X548" s="195">
        <v>59</v>
      </c>
      <c r="Y548" s="311">
        <f t="shared" si="102"/>
        <v>0</v>
      </c>
      <c r="Z548" s="310"/>
      <c r="AB548" s="195">
        <v>59</v>
      </c>
      <c r="AC548" s="311">
        <f t="shared" si="103"/>
        <v>0</v>
      </c>
      <c r="AD548" s="310"/>
    </row>
    <row r="549" spans="4:30" ht="14.1" customHeight="1" thickBot="1">
      <c r="D549" s="196">
        <v>60</v>
      </c>
      <c r="E549" s="313">
        <f t="shared" si="100"/>
        <v>0</v>
      </c>
      <c r="F549" s="310"/>
      <c r="H549" s="196">
        <v>60</v>
      </c>
      <c r="I549" s="313">
        <f t="shared" si="101"/>
        <v>0</v>
      </c>
      <c r="J549" s="310"/>
      <c r="X549" s="196">
        <v>60</v>
      </c>
      <c r="Y549" s="313">
        <f t="shared" si="102"/>
        <v>0</v>
      </c>
      <c r="Z549" s="310"/>
      <c r="AB549" s="196">
        <v>60</v>
      </c>
      <c r="AC549" s="313">
        <f t="shared" si="103"/>
        <v>0</v>
      </c>
      <c r="AD549" s="310"/>
    </row>
    <row r="551" spans="4:30" ht="14.1" customHeight="1" thickBot="1">
      <c r="D551" s="2" t="s">
        <v>89</v>
      </c>
      <c r="H551" s="2" t="s">
        <v>92</v>
      </c>
      <c r="X551" s="2" t="s">
        <v>89</v>
      </c>
      <c r="AB551" s="2" t="s">
        <v>92</v>
      </c>
    </row>
    <row r="552" spans="4:30" ht="14.1" customHeight="1">
      <c r="D552" s="2199"/>
      <c r="E552" s="42" t="s">
        <v>87</v>
      </c>
      <c r="F552" s="213"/>
      <c r="H552" s="2199"/>
      <c r="I552" s="20" t="s">
        <v>87</v>
      </c>
      <c r="J552" s="157"/>
      <c r="X552" s="2199"/>
      <c r="Y552" s="42" t="s">
        <v>87</v>
      </c>
      <c r="Z552" s="213"/>
      <c r="AB552" s="2199"/>
      <c r="AC552" s="20" t="s">
        <v>87</v>
      </c>
      <c r="AD552" s="157"/>
    </row>
    <row r="553" spans="4:30" ht="14.1" customHeight="1">
      <c r="D553" s="2238"/>
      <c r="E553" s="314" t="s">
        <v>95</v>
      </c>
      <c r="F553" s="308"/>
      <c r="H553" s="2238"/>
      <c r="I553" s="194" t="s">
        <v>95</v>
      </c>
      <c r="J553" s="315"/>
      <c r="X553" s="2238"/>
      <c r="Y553" s="314" t="s">
        <v>95</v>
      </c>
      <c r="Z553" s="308"/>
      <c r="AB553" s="2238"/>
      <c r="AC553" s="194" t="s">
        <v>95</v>
      </c>
      <c r="AD553" s="315"/>
    </row>
    <row r="554" spans="4:30" ht="14.1" customHeight="1">
      <c r="D554" s="195">
        <v>1</v>
      </c>
      <c r="E554" s="311">
        <f t="shared" ref="E554:E613" si="104">SUMIF($E$25,D554,$E$21)</f>
        <v>0</v>
      </c>
      <c r="F554" s="310"/>
      <c r="H554" s="195">
        <v>1</v>
      </c>
      <c r="I554" s="309">
        <f t="shared" ref="I554:I613" si="105">SUMIF($H$37,H554,$H$33)</f>
        <v>0</v>
      </c>
      <c r="J554" s="316"/>
      <c r="X554" s="195">
        <v>1</v>
      </c>
      <c r="Y554" s="311">
        <f t="shared" ref="Y554:Y613" si="106">SUMIF($Y$25,X554,$Y$21)</f>
        <v>0</v>
      </c>
      <c r="Z554" s="310"/>
      <c r="AB554" s="195">
        <v>1</v>
      </c>
      <c r="AC554" s="309">
        <f t="shared" ref="AC554:AC613" si="107">SUMIF($AB$37,AB554,$AB$33)</f>
        <v>0</v>
      </c>
      <c r="AD554" s="316"/>
    </row>
    <row r="555" spans="4:30" ht="14.1" customHeight="1">
      <c r="D555" s="195">
        <v>2</v>
      </c>
      <c r="E555" s="311">
        <f t="shared" si="104"/>
        <v>0</v>
      </c>
      <c r="F555" s="310"/>
      <c r="H555" s="195">
        <v>2</v>
      </c>
      <c r="I555" s="309">
        <f t="shared" si="105"/>
        <v>0</v>
      </c>
      <c r="J555" s="316"/>
      <c r="X555" s="195">
        <v>2</v>
      </c>
      <c r="Y555" s="311">
        <f t="shared" si="106"/>
        <v>0</v>
      </c>
      <c r="Z555" s="310"/>
      <c r="AB555" s="195">
        <v>2</v>
      </c>
      <c r="AC555" s="309">
        <f t="shared" si="107"/>
        <v>0</v>
      </c>
      <c r="AD555" s="316"/>
    </row>
    <row r="556" spans="4:30" ht="14.1" customHeight="1">
      <c r="D556" s="195">
        <v>3</v>
      </c>
      <c r="E556" s="311">
        <f t="shared" si="104"/>
        <v>0</v>
      </c>
      <c r="F556" s="310"/>
      <c r="H556" s="195">
        <v>3</v>
      </c>
      <c r="I556" s="309">
        <f t="shared" si="105"/>
        <v>0</v>
      </c>
      <c r="J556" s="316"/>
      <c r="X556" s="195">
        <v>3</v>
      </c>
      <c r="Y556" s="311">
        <f t="shared" si="106"/>
        <v>0</v>
      </c>
      <c r="Z556" s="310"/>
      <c r="AB556" s="195">
        <v>3</v>
      </c>
      <c r="AC556" s="309">
        <f t="shared" si="107"/>
        <v>0</v>
      </c>
      <c r="AD556" s="316"/>
    </row>
    <row r="557" spans="4:30" ht="14.1" customHeight="1">
      <c r="D557" s="195">
        <v>4</v>
      </c>
      <c r="E557" s="311">
        <f t="shared" si="104"/>
        <v>0</v>
      </c>
      <c r="F557" s="310"/>
      <c r="H557" s="195">
        <v>4</v>
      </c>
      <c r="I557" s="309">
        <f t="shared" si="105"/>
        <v>0</v>
      </c>
      <c r="J557" s="316"/>
      <c r="X557" s="195">
        <v>4</v>
      </c>
      <c r="Y557" s="311">
        <f t="shared" si="106"/>
        <v>0</v>
      </c>
      <c r="Z557" s="310"/>
      <c r="AB557" s="195">
        <v>4</v>
      </c>
      <c r="AC557" s="309">
        <f t="shared" si="107"/>
        <v>0</v>
      </c>
      <c r="AD557" s="316"/>
    </row>
    <row r="558" spans="4:30" ht="14.1" customHeight="1">
      <c r="D558" s="195">
        <v>5</v>
      </c>
      <c r="E558" s="311">
        <f t="shared" si="104"/>
        <v>0</v>
      </c>
      <c r="F558" s="310"/>
      <c r="H558" s="195">
        <v>5</v>
      </c>
      <c r="I558" s="309">
        <f t="shared" si="105"/>
        <v>0</v>
      </c>
      <c r="J558" s="316"/>
      <c r="X558" s="195">
        <v>5</v>
      </c>
      <c r="Y558" s="311">
        <f t="shared" si="106"/>
        <v>0</v>
      </c>
      <c r="Z558" s="310"/>
      <c r="AB558" s="195">
        <v>5</v>
      </c>
      <c r="AC558" s="309">
        <f t="shared" si="107"/>
        <v>0</v>
      </c>
      <c r="AD558" s="316"/>
    </row>
    <row r="559" spans="4:30" ht="14.1" customHeight="1">
      <c r="D559" s="195">
        <v>6</v>
      </c>
      <c r="E559" s="311">
        <f t="shared" si="104"/>
        <v>0</v>
      </c>
      <c r="F559" s="310"/>
      <c r="H559" s="195">
        <v>6</v>
      </c>
      <c r="I559" s="309">
        <f t="shared" si="105"/>
        <v>0</v>
      </c>
      <c r="J559" s="316"/>
      <c r="X559" s="195">
        <v>6</v>
      </c>
      <c r="Y559" s="311">
        <f t="shared" si="106"/>
        <v>0</v>
      </c>
      <c r="Z559" s="310"/>
      <c r="AB559" s="195">
        <v>6</v>
      </c>
      <c r="AC559" s="309">
        <f t="shared" si="107"/>
        <v>0</v>
      </c>
      <c r="AD559" s="316"/>
    </row>
    <row r="560" spans="4:30" ht="14.1" customHeight="1">
      <c r="D560" s="195">
        <v>7</v>
      </c>
      <c r="E560" s="311">
        <f t="shared" si="104"/>
        <v>0</v>
      </c>
      <c r="F560" s="310"/>
      <c r="H560" s="195">
        <v>7</v>
      </c>
      <c r="I560" s="309">
        <f t="shared" si="105"/>
        <v>0</v>
      </c>
      <c r="J560" s="316"/>
      <c r="X560" s="195">
        <v>7</v>
      </c>
      <c r="Y560" s="311">
        <f t="shared" si="106"/>
        <v>0</v>
      </c>
      <c r="Z560" s="310"/>
      <c r="AB560" s="195">
        <v>7</v>
      </c>
      <c r="AC560" s="309">
        <f t="shared" si="107"/>
        <v>0</v>
      </c>
      <c r="AD560" s="316"/>
    </row>
    <row r="561" spans="4:30" ht="14.1" customHeight="1">
      <c r="D561" s="195">
        <v>8</v>
      </c>
      <c r="E561" s="311">
        <f t="shared" si="104"/>
        <v>0</v>
      </c>
      <c r="F561" s="310"/>
      <c r="H561" s="195">
        <v>8</v>
      </c>
      <c r="I561" s="309">
        <f t="shared" si="105"/>
        <v>0</v>
      </c>
      <c r="J561" s="316"/>
      <c r="X561" s="195">
        <v>8</v>
      </c>
      <c r="Y561" s="311">
        <f t="shared" si="106"/>
        <v>0</v>
      </c>
      <c r="Z561" s="310"/>
      <c r="AB561" s="195">
        <v>8</v>
      </c>
      <c r="AC561" s="309">
        <f t="shared" si="107"/>
        <v>0</v>
      </c>
      <c r="AD561" s="316"/>
    </row>
    <row r="562" spans="4:30" ht="14.1" customHeight="1">
      <c r="D562" s="195">
        <v>9</v>
      </c>
      <c r="E562" s="311">
        <f t="shared" si="104"/>
        <v>0</v>
      </c>
      <c r="F562" s="310"/>
      <c r="H562" s="195">
        <v>9</v>
      </c>
      <c r="I562" s="309">
        <f t="shared" si="105"/>
        <v>0</v>
      </c>
      <c r="J562" s="316"/>
      <c r="X562" s="195">
        <v>9</v>
      </c>
      <c r="Y562" s="311">
        <f t="shared" si="106"/>
        <v>0</v>
      </c>
      <c r="Z562" s="310"/>
      <c r="AB562" s="195">
        <v>9</v>
      </c>
      <c r="AC562" s="309">
        <f t="shared" si="107"/>
        <v>0</v>
      </c>
      <c r="AD562" s="316"/>
    </row>
    <row r="563" spans="4:30" ht="14.1" customHeight="1">
      <c r="D563" s="195">
        <v>10</v>
      </c>
      <c r="E563" s="311">
        <f t="shared" si="104"/>
        <v>0</v>
      </c>
      <c r="F563" s="310"/>
      <c r="H563" s="195">
        <v>10</v>
      </c>
      <c r="I563" s="309">
        <f t="shared" si="105"/>
        <v>0</v>
      </c>
      <c r="J563" s="316"/>
      <c r="X563" s="195">
        <v>10</v>
      </c>
      <c r="Y563" s="311">
        <f t="shared" si="106"/>
        <v>0</v>
      </c>
      <c r="Z563" s="310"/>
      <c r="AB563" s="195">
        <v>10</v>
      </c>
      <c r="AC563" s="309">
        <f t="shared" si="107"/>
        <v>0</v>
      </c>
      <c r="AD563" s="316"/>
    </row>
    <row r="564" spans="4:30" ht="14.1" customHeight="1">
      <c r="D564" s="195">
        <v>11</v>
      </c>
      <c r="E564" s="311">
        <f t="shared" si="104"/>
        <v>0</v>
      </c>
      <c r="F564" s="310"/>
      <c r="H564" s="195">
        <v>11</v>
      </c>
      <c r="I564" s="309">
        <f t="shared" si="105"/>
        <v>0</v>
      </c>
      <c r="J564" s="316"/>
      <c r="X564" s="195">
        <v>11</v>
      </c>
      <c r="Y564" s="311">
        <f t="shared" si="106"/>
        <v>0</v>
      </c>
      <c r="Z564" s="310"/>
      <c r="AB564" s="195">
        <v>11</v>
      </c>
      <c r="AC564" s="309">
        <f t="shared" si="107"/>
        <v>0</v>
      </c>
      <c r="AD564" s="316"/>
    </row>
    <row r="565" spans="4:30" ht="14.1" customHeight="1">
      <c r="D565" s="195">
        <v>12</v>
      </c>
      <c r="E565" s="311">
        <f t="shared" si="104"/>
        <v>0</v>
      </c>
      <c r="F565" s="310"/>
      <c r="H565" s="195">
        <v>12</v>
      </c>
      <c r="I565" s="309">
        <f t="shared" si="105"/>
        <v>0</v>
      </c>
      <c r="J565" s="316"/>
      <c r="X565" s="195">
        <v>12</v>
      </c>
      <c r="Y565" s="311">
        <f t="shared" si="106"/>
        <v>0</v>
      </c>
      <c r="Z565" s="310"/>
      <c r="AB565" s="195">
        <v>12</v>
      </c>
      <c r="AC565" s="309">
        <f t="shared" si="107"/>
        <v>0</v>
      </c>
      <c r="AD565" s="316"/>
    </row>
    <row r="566" spans="4:30" ht="14.1" customHeight="1">
      <c r="D566" s="195">
        <v>13</v>
      </c>
      <c r="E566" s="311">
        <f t="shared" si="104"/>
        <v>0</v>
      </c>
      <c r="F566" s="310"/>
      <c r="H566" s="195">
        <v>13</v>
      </c>
      <c r="I566" s="309">
        <f t="shared" si="105"/>
        <v>0</v>
      </c>
      <c r="J566" s="316"/>
      <c r="X566" s="195">
        <v>13</v>
      </c>
      <c r="Y566" s="311">
        <f t="shared" si="106"/>
        <v>0</v>
      </c>
      <c r="Z566" s="310"/>
      <c r="AB566" s="195">
        <v>13</v>
      </c>
      <c r="AC566" s="309">
        <f t="shared" si="107"/>
        <v>0</v>
      </c>
      <c r="AD566" s="316"/>
    </row>
    <row r="567" spans="4:30" ht="14.1" customHeight="1">
      <c r="D567" s="195">
        <v>14</v>
      </c>
      <c r="E567" s="311">
        <f t="shared" si="104"/>
        <v>0</v>
      </c>
      <c r="F567" s="310"/>
      <c r="H567" s="195">
        <v>14</v>
      </c>
      <c r="I567" s="309">
        <f t="shared" si="105"/>
        <v>0</v>
      </c>
      <c r="J567" s="316"/>
      <c r="X567" s="195">
        <v>14</v>
      </c>
      <c r="Y567" s="311">
        <f t="shared" si="106"/>
        <v>0</v>
      </c>
      <c r="Z567" s="310"/>
      <c r="AB567" s="195">
        <v>14</v>
      </c>
      <c r="AC567" s="309">
        <f t="shared" si="107"/>
        <v>0</v>
      </c>
      <c r="AD567" s="316"/>
    </row>
    <row r="568" spans="4:30" ht="14.1" customHeight="1">
      <c r="D568" s="195">
        <v>15</v>
      </c>
      <c r="E568" s="311">
        <f t="shared" si="104"/>
        <v>0</v>
      </c>
      <c r="F568" s="310"/>
      <c r="H568" s="195">
        <v>15</v>
      </c>
      <c r="I568" s="309">
        <f t="shared" si="105"/>
        <v>0</v>
      </c>
      <c r="J568" s="316"/>
      <c r="X568" s="195">
        <v>15</v>
      </c>
      <c r="Y568" s="311">
        <f t="shared" si="106"/>
        <v>0</v>
      </c>
      <c r="Z568" s="310"/>
      <c r="AB568" s="195">
        <v>15</v>
      </c>
      <c r="AC568" s="309">
        <f t="shared" si="107"/>
        <v>0</v>
      </c>
      <c r="AD568" s="316"/>
    </row>
    <row r="569" spans="4:30" ht="14.1" customHeight="1">
      <c r="D569" s="195">
        <v>16</v>
      </c>
      <c r="E569" s="311">
        <f t="shared" si="104"/>
        <v>0</v>
      </c>
      <c r="F569" s="310"/>
      <c r="H569" s="195">
        <v>16</v>
      </c>
      <c r="I569" s="309">
        <f t="shared" si="105"/>
        <v>0</v>
      </c>
      <c r="J569" s="316"/>
      <c r="X569" s="195">
        <v>16</v>
      </c>
      <c r="Y569" s="311">
        <f t="shared" si="106"/>
        <v>0</v>
      </c>
      <c r="Z569" s="310"/>
      <c r="AB569" s="195">
        <v>16</v>
      </c>
      <c r="AC569" s="309">
        <f t="shared" si="107"/>
        <v>0</v>
      </c>
      <c r="AD569" s="316"/>
    </row>
    <row r="570" spans="4:30" ht="14.1" customHeight="1">
      <c r="D570" s="195">
        <v>17</v>
      </c>
      <c r="E570" s="311">
        <f t="shared" si="104"/>
        <v>0</v>
      </c>
      <c r="F570" s="310"/>
      <c r="H570" s="195">
        <v>17</v>
      </c>
      <c r="I570" s="309">
        <f t="shared" si="105"/>
        <v>0</v>
      </c>
      <c r="J570" s="316"/>
      <c r="X570" s="195">
        <v>17</v>
      </c>
      <c r="Y570" s="311">
        <f t="shared" si="106"/>
        <v>0</v>
      </c>
      <c r="Z570" s="310"/>
      <c r="AB570" s="195">
        <v>17</v>
      </c>
      <c r="AC570" s="309">
        <f t="shared" si="107"/>
        <v>0</v>
      </c>
      <c r="AD570" s="316"/>
    </row>
    <row r="571" spans="4:30" ht="14.1" customHeight="1">
      <c r="D571" s="195">
        <v>18</v>
      </c>
      <c r="E571" s="311">
        <f t="shared" si="104"/>
        <v>0</v>
      </c>
      <c r="F571" s="310"/>
      <c r="H571" s="195">
        <v>18</v>
      </c>
      <c r="I571" s="309">
        <f t="shared" si="105"/>
        <v>0</v>
      </c>
      <c r="J571" s="316"/>
      <c r="X571" s="195">
        <v>18</v>
      </c>
      <c r="Y571" s="311">
        <f t="shared" si="106"/>
        <v>0</v>
      </c>
      <c r="Z571" s="310"/>
      <c r="AB571" s="195">
        <v>18</v>
      </c>
      <c r="AC571" s="309">
        <f t="shared" si="107"/>
        <v>0</v>
      </c>
      <c r="AD571" s="316"/>
    </row>
    <row r="572" spans="4:30" ht="14.1" customHeight="1">
      <c r="D572" s="195">
        <v>19</v>
      </c>
      <c r="E572" s="311">
        <f t="shared" si="104"/>
        <v>0</v>
      </c>
      <c r="F572" s="310"/>
      <c r="H572" s="195">
        <v>19</v>
      </c>
      <c r="I572" s="309">
        <f t="shared" si="105"/>
        <v>0</v>
      </c>
      <c r="J572" s="316"/>
      <c r="X572" s="195">
        <v>19</v>
      </c>
      <c r="Y572" s="311">
        <f t="shared" si="106"/>
        <v>0</v>
      </c>
      <c r="Z572" s="310"/>
      <c r="AB572" s="195">
        <v>19</v>
      </c>
      <c r="AC572" s="309">
        <f t="shared" si="107"/>
        <v>0</v>
      </c>
      <c r="AD572" s="316"/>
    </row>
    <row r="573" spans="4:30" ht="14.1" customHeight="1">
      <c r="D573" s="195">
        <v>20</v>
      </c>
      <c r="E573" s="311">
        <f t="shared" si="104"/>
        <v>0</v>
      </c>
      <c r="F573" s="310"/>
      <c r="H573" s="195">
        <v>20</v>
      </c>
      <c r="I573" s="309">
        <f t="shared" si="105"/>
        <v>0</v>
      </c>
      <c r="J573" s="316"/>
      <c r="X573" s="195">
        <v>20</v>
      </c>
      <c r="Y573" s="311">
        <f t="shared" si="106"/>
        <v>0</v>
      </c>
      <c r="Z573" s="310"/>
      <c r="AB573" s="195">
        <v>20</v>
      </c>
      <c r="AC573" s="309">
        <f t="shared" si="107"/>
        <v>0</v>
      </c>
      <c r="AD573" s="316"/>
    </row>
    <row r="574" spans="4:30" ht="14.1" customHeight="1">
      <c r="D574" s="195">
        <v>21</v>
      </c>
      <c r="E574" s="311">
        <f t="shared" si="104"/>
        <v>0</v>
      </c>
      <c r="F574" s="310"/>
      <c r="H574" s="195">
        <v>21</v>
      </c>
      <c r="I574" s="309">
        <f t="shared" si="105"/>
        <v>0</v>
      </c>
      <c r="J574" s="316"/>
      <c r="X574" s="195">
        <v>21</v>
      </c>
      <c r="Y574" s="311">
        <f t="shared" si="106"/>
        <v>0</v>
      </c>
      <c r="Z574" s="310"/>
      <c r="AB574" s="195">
        <v>21</v>
      </c>
      <c r="AC574" s="309">
        <f t="shared" si="107"/>
        <v>0</v>
      </c>
      <c r="AD574" s="316"/>
    </row>
    <row r="575" spans="4:30" ht="14.1" customHeight="1">
      <c r="D575" s="195">
        <v>22</v>
      </c>
      <c r="E575" s="311">
        <f t="shared" si="104"/>
        <v>0</v>
      </c>
      <c r="F575" s="310"/>
      <c r="H575" s="195">
        <v>22</v>
      </c>
      <c r="I575" s="309">
        <f t="shared" si="105"/>
        <v>0</v>
      </c>
      <c r="J575" s="316"/>
      <c r="X575" s="195">
        <v>22</v>
      </c>
      <c r="Y575" s="311">
        <f t="shared" si="106"/>
        <v>0</v>
      </c>
      <c r="Z575" s="310"/>
      <c r="AB575" s="195">
        <v>22</v>
      </c>
      <c r="AC575" s="309">
        <f t="shared" si="107"/>
        <v>0</v>
      </c>
      <c r="AD575" s="316"/>
    </row>
    <row r="576" spans="4:30" ht="14.1" customHeight="1">
      <c r="D576" s="195">
        <v>23</v>
      </c>
      <c r="E576" s="311">
        <f t="shared" si="104"/>
        <v>0</v>
      </c>
      <c r="F576" s="310"/>
      <c r="H576" s="195">
        <v>23</v>
      </c>
      <c r="I576" s="309">
        <f t="shared" si="105"/>
        <v>0</v>
      </c>
      <c r="J576" s="316"/>
      <c r="X576" s="195">
        <v>23</v>
      </c>
      <c r="Y576" s="311">
        <f t="shared" si="106"/>
        <v>0</v>
      </c>
      <c r="Z576" s="310"/>
      <c r="AB576" s="195">
        <v>23</v>
      </c>
      <c r="AC576" s="309">
        <f t="shared" si="107"/>
        <v>0</v>
      </c>
      <c r="AD576" s="316"/>
    </row>
    <row r="577" spans="4:30" ht="14.1" customHeight="1">
      <c r="D577" s="195">
        <v>24</v>
      </c>
      <c r="E577" s="311">
        <f t="shared" si="104"/>
        <v>0</v>
      </c>
      <c r="F577" s="310"/>
      <c r="H577" s="195">
        <v>24</v>
      </c>
      <c r="I577" s="309">
        <f t="shared" si="105"/>
        <v>0</v>
      </c>
      <c r="J577" s="316"/>
      <c r="X577" s="195">
        <v>24</v>
      </c>
      <c r="Y577" s="311">
        <f t="shared" si="106"/>
        <v>0</v>
      </c>
      <c r="Z577" s="310"/>
      <c r="AB577" s="195">
        <v>24</v>
      </c>
      <c r="AC577" s="309">
        <f t="shared" si="107"/>
        <v>0</v>
      </c>
      <c r="AD577" s="316"/>
    </row>
    <row r="578" spans="4:30" ht="14.1" customHeight="1">
      <c r="D578" s="195">
        <v>25</v>
      </c>
      <c r="E578" s="311">
        <f t="shared" si="104"/>
        <v>0</v>
      </c>
      <c r="F578" s="310"/>
      <c r="H578" s="195">
        <v>25</v>
      </c>
      <c r="I578" s="309">
        <f t="shared" si="105"/>
        <v>0</v>
      </c>
      <c r="J578" s="316"/>
      <c r="X578" s="195">
        <v>25</v>
      </c>
      <c r="Y578" s="311">
        <f t="shared" si="106"/>
        <v>0</v>
      </c>
      <c r="Z578" s="310"/>
      <c r="AB578" s="195">
        <v>25</v>
      </c>
      <c r="AC578" s="309">
        <f t="shared" si="107"/>
        <v>0</v>
      </c>
      <c r="AD578" s="316"/>
    </row>
    <row r="579" spans="4:30" ht="14.1" customHeight="1">
      <c r="D579" s="195">
        <v>26</v>
      </c>
      <c r="E579" s="311">
        <f t="shared" si="104"/>
        <v>0</v>
      </c>
      <c r="F579" s="310"/>
      <c r="H579" s="195">
        <v>26</v>
      </c>
      <c r="I579" s="309">
        <f t="shared" si="105"/>
        <v>0</v>
      </c>
      <c r="J579" s="316"/>
      <c r="X579" s="195">
        <v>26</v>
      </c>
      <c r="Y579" s="311">
        <f t="shared" si="106"/>
        <v>0</v>
      </c>
      <c r="Z579" s="310"/>
      <c r="AB579" s="195">
        <v>26</v>
      </c>
      <c r="AC579" s="309">
        <f t="shared" si="107"/>
        <v>0</v>
      </c>
      <c r="AD579" s="316"/>
    </row>
    <row r="580" spans="4:30" ht="14.1" customHeight="1">
      <c r="D580" s="195">
        <v>27</v>
      </c>
      <c r="E580" s="311">
        <f t="shared" si="104"/>
        <v>0</v>
      </c>
      <c r="F580" s="310"/>
      <c r="H580" s="195">
        <v>27</v>
      </c>
      <c r="I580" s="309">
        <f t="shared" si="105"/>
        <v>0</v>
      </c>
      <c r="J580" s="316"/>
      <c r="X580" s="195">
        <v>27</v>
      </c>
      <c r="Y580" s="311">
        <f t="shared" si="106"/>
        <v>0</v>
      </c>
      <c r="Z580" s="310"/>
      <c r="AB580" s="195">
        <v>27</v>
      </c>
      <c r="AC580" s="309">
        <f t="shared" si="107"/>
        <v>0</v>
      </c>
      <c r="AD580" s="316"/>
    </row>
    <row r="581" spans="4:30" ht="14.1" customHeight="1">
      <c r="D581" s="195">
        <v>28</v>
      </c>
      <c r="E581" s="311">
        <f t="shared" si="104"/>
        <v>0</v>
      </c>
      <c r="F581" s="310"/>
      <c r="H581" s="195">
        <v>28</v>
      </c>
      <c r="I581" s="309">
        <f t="shared" si="105"/>
        <v>0</v>
      </c>
      <c r="J581" s="316"/>
      <c r="X581" s="195">
        <v>28</v>
      </c>
      <c r="Y581" s="311">
        <f t="shared" si="106"/>
        <v>0</v>
      </c>
      <c r="Z581" s="310"/>
      <c r="AB581" s="195">
        <v>28</v>
      </c>
      <c r="AC581" s="309">
        <f t="shared" si="107"/>
        <v>0</v>
      </c>
      <c r="AD581" s="316"/>
    </row>
    <row r="582" spans="4:30" ht="14.1" customHeight="1">
      <c r="D582" s="195">
        <v>29</v>
      </c>
      <c r="E582" s="311">
        <f t="shared" si="104"/>
        <v>0</v>
      </c>
      <c r="F582" s="310"/>
      <c r="H582" s="195">
        <v>29</v>
      </c>
      <c r="I582" s="309">
        <f t="shared" si="105"/>
        <v>0</v>
      </c>
      <c r="J582" s="316"/>
      <c r="X582" s="195">
        <v>29</v>
      </c>
      <c r="Y582" s="311">
        <f t="shared" si="106"/>
        <v>0</v>
      </c>
      <c r="Z582" s="310"/>
      <c r="AB582" s="195">
        <v>29</v>
      </c>
      <c r="AC582" s="309">
        <f t="shared" si="107"/>
        <v>0</v>
      </c>
      <c r="AD582" s="316"/>
    </row>
    <row r="583" spans="4:30" ht="14.1" customHeight="1">
      <c r="D583" s="195">
        <v>30</v>
      </c>
      <c r="E583" s="311">
        <f t="shared" si="104"/>
        <v>0</v>
      </c>
      <c r="F583" s="310"/>
      <c r="H583" s="195">
        <v>30</v>
      </c>
      <c r="I583" s="309">
        <f t="shared" si="105"/>
        <v>0</v>
      </c>
      <c r="J583" s="316"/>
      <c r="X583" s="195">
        <v>30</v>
      </c>
      <c r="Y583" s="311">
        <f t="shared" si="106"/>
        <v>0</v>
      </c>
      <c r="Z583" s="310"/>
      <c r="AB583" s="195">
        <v>30</v>
      </c>
      <c r="AC583" s="309">
        <f t="shared" si="107"/>
        <v>0</v>
      </c>
      <c r="AD583" s="316"/>
    </row>
    <row r="584" spans="4:30" ht="14.1" customHeight="1">
      <c r="D584" s="195">
        <v>31</v>
      </c>
      <c r="E584" s="311">
        <f t="shared" si="104"/>
        <v>0</v>
      </c>
      <c r="F584" s="310"/>
      <c r="H584" s="195">
        <v>31</v>
      </c>
      <c r="I584" s="309">
        <f t="shared" si="105"/>
        <v>0</v>
      </c>
      <c r="J584" s="316"/>
      <c r="X584" s="195">
        <v>31</v>
      </c>
      <c r="Y584" s="311">
        <f t="shared" si="106"/>
        <v>0</v>
      </c>
      <c r="Z584" s="310"/>
      <c r="AB584" s="195">
        <v>31</v>
      </c>
      <c r="AC584" s="309">
        <f t="shared" si="107"/>
        <v>0</v>
      </c>
      <c r="AD584" s="316"/>
    </row>
    <row r="585" spans="4:30" ht="14.1" customHeight="1">
      <c r="D585" s="195">
        <v>32</v>
      </c>
      <c r="E585" s="311">
        <f t="shared" si="104"/>
        <v>0</v>
      </c>
      <c r="F585" s="310"/>
      <c r="H585" s="195">
        <v>32</v>
      </c>
      <c r="I585" s="309">
        <f t="shared" si="105"/>
        <v>0</v>
      </c>
      <c r="J585" s="316"/>
      <c r="X585" s="195">
        <v>32</v>
      </c>
      <c r="Y585" s="311">
        <f t="shared" si="106"/>
        <v>0</v>
      </c>
      <c r="Z585" s="310"/>
      <c r="AB585" s="195">
        <v>32</v>
      </c>
      <c r="AC585" s="309">
        <f t="shared" si="107"/>
        <v>0</v>
      </c>
      <c r="AD585" s="316"/>
    </row>
    <row r="586" spans="4:30" ht="14.1" customHeight="1">
      <c r="D586" s="195">
        <v>33</v>
      </c>
      <c r="E586" s="311">
        <f t="shared" si="104"/>
        <v>0</v>
      </c>
      <c r="F586" s="310"/>
      <c r="H586" s="195">
        <v>33</v>
      </c>
      <c r="I586" s="309">
        <f t="shared" si="105"/>
        <v>0</v>
      </c>
      <c r="J586" s="316"/>
      <c r="X586" s="195">
        <v>33</v>
      </c>
      <c r="Y586" s="311">
        <f t="shared" si="106"/>
        <v>0</v>
      </c>
      <c r="Z586" s="310"/>
      <c r="AB586" s="195">
        <v>33</v>
      </c>
      <c r="AC586" s="309">
        <f t="shared" si="107"/>
        <v>0</v>
      </c>
      <c r="AD586" s="316"/>
    </row>
    <row r="587" spans="4:30" ht="14.1" customHeight="1">
      <c r="D587" s="195">
        <v>34</v>
      </c>
      <c r="E587" s="311">
        <f t="shared" si="104"/>
        <v>0</v>
      </c>
      <c r="F587" s="310"/>
      <c r="H587" s="195">
        <v>34</v>
      </c>
      <c r="I587" s="309">
        <f t="shared" si="105"/>
        <v>0</v>
      </c>
      <c r="J587" s="316"/>
      <c r="X587" s="195">
        <v>34</v>
      </c>
      <c r="Y587" s="311">
        <f t="shared" si="106"/>
        <v>0</v>
      </c>
      <c r="Z587" s="310"/>
      <c r="AB587" s="195">
        <v>34</v>
      </c>
      <c r="AC587" s="309">
        <f t="shared" si="107"/>
        <v>0</v>
      </c>
      <c r="AD587" s="316"/>
    </row>
    <row r="588" spans="4:30" ht="14.1" customHeight="1">
      <c r="D588" s="195">
        <v>35</v>
      </c>
      <c r="E588" s="311">
        <f t="shared" si="104"/>
        <v>0</v>
      </c>
      <c r="F588" s="310"/>
      <c r="H588" s="195">
        <v>35</v>
      </c>
      <c r="I588" s="309">
        <f t="shared" si="105"/>
        <v>0</v>
      </c>
      <c r="J588" s="316"/>
      <c r="X588" s="195">
        <v>35</v>
      </c>
      <c r="Y588" s="311">
        <f t="shared" si="106"/>
        <v>0</v>
      </c>
      <c r="Z588" s="310"/>
      <c r="AB588" s="195">
        <v>35</v>
      </c>
      <c r="AC588" s="309">
        <f t="shared" si="107"/>
        <v>0</v>
      </c>
      <c r="AD588" s="316"/>
    </row>
    <row r="589" spans="4:30" ht="14.1" customHeight="1">
      <c r="D589" s="195">
        <v>36</v>
      </c>
      <c r="E589" s="311">
        <f t="shared" si="104"/>
        <v>0</v>
      </c>
      <c r="F589" s="310"/>
      <c r="H589" s="195">
        <v>36</v>
      </c>
      <c r="I589" s="309">
        <f t="shared" si="105"/>
        <v>0</v>
      </c>
      <c r="J589" s="316"/>
      <c r="X589" s="195">
        <v>36</v>
      </c>
      <c r="Y589" s="311">
        <f t="shared" si="106"/>
        <v>0</v>
      </c>
      <c r="Z589" s="310"/>
      <c r="AB589" s="195">
        <v>36</v>
      </c>
      <c r="AC589" s="309">
        <f t="shared" si="107"/>
        <v>0</v>
      </c>
      <c r="AD589" s="316"/>
    </row>
    <row r="590" spans="4:30" ht="14.1" customHeight="1">
      <c r="D590" s="195">
        <v>37</v>
      </c>
      <c r="E590" s="311">
        <f t="shared" si="104"/>
        <v>0</v>
      </c>
      <c r="F590" s="310"/>
      <c r="H590" s="195">
        <v>37</v>
      </c>
      <c r="I590" s="309">
        <f t="shared" si="105"/>
        <v>0</v>
      </c>
      <c r="J590" s="316"/>
      <c r="X590" s="195">
        <v>37</v>
      </c>
      <c r="Y590" s="311">
        <f t="shared" si="106"/>
        <v>0</v>
      </c>
      <c r="Z590" s="310"/>
      <c r="AB590" s="195">
        <v>37</v>
      </c>
      <c r="AC590" s="309">
        <f t="shared" si="107"/>
        <v>0</v>
      </c>
      <c r="AD590" s="316"/>
    </row>
    <row r="591" spans="4:30" ht="14.1" customHeight="1">
      <c r="D591" s="195">
        <v>38</v>
      </c>
      <c r="E591" s="311">
        <f t="shared" si="104"/>
        <v>0</v>
      </c>
      <c r="F591" s="310"/>
      <c r="H591" s="195">
        <v>38</v>
      </c>
      <c r="I591" s="309">
        <f t="shared" si="105"/>
        <v>0</v>
      </c>
      <c r="J591" s="316"/>
      <c r="X591" s="195">
        <v>38</v>
      </c>
      <c r="Y591" s="311">
        <f t="shared" si="106"/>
        <v>0</v>
      </c>
      <c r="Z591" s="310"/>
      <c r="AB591" s="195">
        <v>38</v>
      </c>
      <c r="AC591" s="309">
        <f t="shared" si="107"/>
        <v>0</v>
      </c>
      <c r="AD591" s="316"/>
    </row>
    <row r="592" spans="4:30" ht="14.1" customHeight="1">
      <c r="D592" s="195">
        <v>39</v>
      </c>
      <c r="E592" s="311">
        <f t="shared" si="104"/>
        <v>0</v>
      </c>
      <c r="F592" s="310"/>
      <c r="H592" s="195">
        <v>39</v>
      </c>
      <c r="I592" s="309">
        <f t="shared" si="105"/>
        <v>0</v>
      </c>
      <c r="J592" s="316"/>
      <c r="X592" s="195">
        <v>39</v>
      </c>
      <c r="Y592" s="311">
        <f t="shared" si="106"/>
        <v>0</v>
      </c>
      <c r="Z592" s="310"/>
      <c r="AB592" s="195">
        <v>39</v>
      </c>
      <c r="AC592" s="309">
        <f t="shared" si="107"/>
        <v>0</v>
      </c>
      <c r="AD592" s="316"/>
    </row>
    <row r="593" spans="4:30" ht="14.1" customHeight="1">
      <c r="D593" s="195">
        <v>40</v>
      </c>
      <c r="E593" s="311">
        <f t="shared" si="104"/>
        <v>0</v>
      </c>
      <c r="F593" s="310"/>
      <c r="H593" s="195">
        <v>40</v>
      </c>
      <c r="I593" s="309">
        <f t="shared" si="105"/>
        <v>0</v>
      </c>
      <c r="J593" s="316"/>
      <c r="X593" s="195">
        <v>40</v>
      </c>
      <c r="Y593" s="311">
        <f t="shared" si="106"/>
        <v>0</v>
      </c>
      <c r="Z593" s="310"/>
      <c r="AB593" s="195">
        <v>40</v>
      </c>
      <c r="AC593" s="309">
        <f t="shared" si="107"/>
        <v>0</v>
      </c>
      <c r="AD593" s="316"/>
    </row>
    <row r="594" spans="4:30" ht="14.1" customHeight="1">
      <c r="D594" s="195">
        <v>41</v>
      </c>
      <c r="E594" s="311">
        <f t="shared" si="104"/>
        <v>0</v>
      </c>
      <c r="F594" s="310"/>
      <c r="H594" s="195">
        <v>41</v>
      </c>
      <c r="I594" s="309">
        <f t="shared" si="105"/>
        <v>0</v>
      </c>
      <c r="J594" s="316"/>
      <c r="X594" s="195">
        <v>41</v>
      </c>
      <c r="Y594" s="311">
        <f t="shared" si="106"/>
        <v>0</v>
      </c>
      <c r="Z594" s="310"/>
      <c r="AB594" s="195">
        <v>41</v>
      </c>
      <c r="AC594" s="309">
        <f t="shared" si="107"/>
        <v>0</v>
      </c>
      <c r="AD594" s="316"/>
    </row>
    <row r="595" spans="4:30" ht="14.1" customHeight="1">
      <c r="D595" s="195">
        <v>42</v>
      </c>
      <c r="E595" s="311">
        <f t="shared" si="104"/>
        <v>0</v>
      </c>
      <c r="F595" s="310"/>
      <c r="H595" s="195">
        <v>42</v>
      </c>
      <c r="I595" s="309">
        <f t="shared" si="105"/>
        <v>0</v>
      </c>
      <c r="J595" s="316"/>
      <c r="X595" s="195">
        <v>42</v>
      </c>
      <c r="Y595" s="311">
        <f t="shared" si="106"/>
        <v>0</v>
      </c>
      <c r="Z595" s="310"/>
      <c r="AB595" s="195">
        <v>42</v>
      </c>
      <c r="AC595" s="309">
        <f t="shared" si="107"/>
        <v>0</v>
      </c>
      <c r="AD595" s="316"/>
    </row>
    <row r="596" spans="4:30" ht="14.1" customHeight="1">
      <c r="D596" s="195">
        <v>43</v>
      </c>
      <c r="E596" s="311">
        <f t="shared" si="104"/>
        <v>0</v>
      </c>
      <c r="F596" s="310"/>
      <c r="H596" s="195">
        <v>43</v>
      </c>
      <c r="I596" s="309">
        <f t="shared" si="105"/>
        <v>0</v>
      </c>
      <c r="J596" s="316"/>
      <c r="X596" s="195">
        <v>43</v>
      </c>
      <c r="Y596" s="311">
        <f t="shared" si="106"/>
        <v>0</v>
      </c>
      <c r="Z596" s="310"/>
      <c r="AB596" s="195">
        <v>43</v>
      </c>
      <c r="AC596" s="309">
        <f t="shared" si="107"/>
        <v>0</v>
      </c>
      <c r="AD596" s="316"/>
    </row>
    <row r="597" spans="4:30" ht="14.1" customHeight="1">
      <c r="D597" s="195">
        <v>44</v>
      </c>
      <c r="E597" s="311">
        <f t="shared" si="104"/>
        <v>0</v>
      </c>
      <c r="F597" s="310"/>
      <c r="H597" s="195">
        <v>44</v>
      </c>
      <c r="I597" s="309">
        <f t="shared" si="105"/>
        <v>0</v>
      </c>
      <c r="J597" s="316"/>
      <c r="X597" s="195">
        <v>44</v>
      </c>
      <c r="Y597" s="311">
        <f t="shared" si="106"/>
        <v>0</v>
      </c>
      <c r="Z597" s="310"/>
      <c r="AB597" s="195">
        <v>44</v>
      </c>
      <c r="AC597" s="309">
        <f t="shared" si="107"/>
        <v>0</v>
      </c>
      <c r="AD597" s="316"/>
    </row>
    <row r="598" spans="4:30" ht="14.1" customHeight="1">
      <c r="D598" s="195">
        <v>45</v>
      </c>
      <c r="E598" s="311">
        <f t="shared" si="104"/>
        <v>0</v>
      </c>
      <c r="F598" s="310"/>
      <c r="H598" s="195">
        <v>45</v>
      </c>
      <c r="I598" s="309">
        <f t="shared" si="105"/>
        <v>0</v>
      </c>
      <c r="J598" s="316"/>
      <c r="X598" s="195">
        <v>45</v>
      </c>
      <c r="Y598" s="311">
        <f t="shared" si="106"/>
        <v>0</v>
      </c>
      <c r="Z598" s="310"/>
      <c r="AB598" s="195">
        <v>45</v>
      </c>
      <c r="AC598" s="309">
        <f t="shared" si="107"/>
        <v>0</v>
      </c>
      <c r="AD598" s="316"/>
    </row>
    <row r="599" spans="4:30" ht="14.1" customHeight="1">
      <c r="D599" s="195">
        <v>46</v>
      </c>
      <c r="E599" s="311">
        <f t="shared" si="104"/>
        <v>0</v>
      </c>
      <c r="F599" s="310"/>
      <c r="H599" s="195">
        <v>46</v>
      </c>
      <c r="I599" s="309">
        <f t="shared" si="105"/>
        <v>0</v>
      </c>
      <c r="J599" s="316"/>
      <c r="X599" s="195">
        <v>46</v>
      </c>
      <c r="Y599" s="311">
        <f t="shared" si="106"/>
        <v>0</v>
      </c>
      <c r="Z599" s="310"/>
      <c r="AB599" s="195">
        <v>46</v>
      </c>
      <c r="AC599" s="309">
        <f t="shared" si="107"/>
        <v>0</v>
      </c>
      <c r="AD599" s="316"/>
    </row>
    <row r="600" spans="4:30" ht="14.1" customHeight="1">
      <c r="D600" s="195">
        <v>47</v>
      </c>
      <c r="E600" s="311">
        <f t="shared" si="104"/>
        <v>0</v>
      </c>
      <c r="F600" s="310"/>
      <c r="H600" s="195">
        <v>47</v>
      </c>
      <c r="I600" s="309">
        <f t="shared" si="105"/>
        <v>0</v>
      </c>
      <c r="J600" s="316"/>
      <c r="X600" s="195">
        <v>47</v>
      </c>
      <c r="Y600" s="311">
        <f t="shared" si="106"/>
        <v>0</v>
      </c>
      <c r="Z600" s="310"/>
      <c r="AB600" s="195">
        <v>47</v>
      </c>
      <c r="AC600" s="309">
        <f t="shared" si="107"/>
        <v>0</v>
      </c>
      <c r="AD600" s="316"/>
    </row>
    <row r="601" spans="4:30" ht="14.1" customHeight="1">
      <c r="D601" s="195">
        <v>48</v>
      </c>
      <c r="E601" s="311">
        <f t="shared" si="104"/>
        <v>0</v>
      </c>
      <c r="F601" s="310"/>
      <c r="H601" s="195">
        <v>48</v>
      </c>
      <c r="I601" s="309">
        <f t="shared" si="105"/>
        <v>0</v>
      </c>
      <c r="J601" s="316"/>
      <c r="X601" s="195">
        <v>48</v>
      </c>
      <c r="Y601" s="311">
        <f t="shared" si="106"/>
        <v>0</v>
      </c>
      <c r="Z601" s="310"/>
      <c r="AB601" s="195">
        <v>48</v>
      </c>
      <c r="AC601" s="309">
        <f t="shared" si="107"/>
        <v>0</v>
      </c>
      <c r="AD601" s="316"/>
    </row>
    <row r="602" spans="4:30" ht="14.1" customHeight="1">
      <c r="D602" s="195">
        <v>49</v>
      </c>
      <c r="E602" s="311">
        <f t="shared" si="104"/>
        <v>0</v>
      </c>
      <c r="F602" s="310"/>
      <c r="H602" s="195">
        <v>49</v>
      </c>
      <c r="I602" s="309">
        <f t="shared" si="105"/>
        <v>0</v>
      </c>
      <c r="J602" s="316"/>
      <c r="X602" s="195">
        <v>49</v>
      </c>
      <c r="Y602" s="311">
        <f t="shared" si="106"/>
        <v>0</v>
      </c>
      <c r="Z602" s="310"/>
      <c r="AB602" s="195">
        <v>49</v>
      </c>
      <c r="AC602" s="309">
        <f t="shared" si="107"/>
        <v>0</v>
      </c>
      <c r="AD602" s="316"/>
    </row>
    <row r="603" spans="4:30" ht="14.1" customHeight="1">
      <c r="D603" s="195">
        <v>50</v>
      </c>
      <c r="E603" s="311">
        <f t="shared" si="104"/>
        <v>0</v>
      </c>
      <c r="F603" s="310"/>
      <c r="H603" s="195">
        <v>50</v>
      </c>
      <c r="I603" s="309">
        <f t="shared" si="105"/>
        <v>0</v>
      </c>
      <c r="J603" s="316"/>
      <c r="X603" s="195">
        <v>50</v>
      </c>
      <c r="Y603" s="311">
        <f t="shared" si="106"/>
        <v>0</v>
      </c>
      <c r="Z603" s="310"/>
      <c r="AB603" s="195">
        <v>50</v>
      </c>
      <c r="AC603" s="309">
        <f t="shared" si="107"/>
        <v>0</v>
      </c>
      <c r="AD603" s="316"/>
    </row>
    <row r="604" spans="4:30" ht="14.1" customHeight="1">
      <c r="D604" s="195">
        <v>51</v>
      </c>
      <c r="E604" s="311">
        <f t="shared" si="104"/>
        <v>0</v>
      </c>
      <c r="F604" s="310"/>
      <c r="H604" s="195">
        <v>51</v>
      </c>
      <c r="I604" s="309">
        <f t="shared" si="105"/>
        <v>0</v>
      </c>
      <c r="J604" s="316"/>
      <c r="X604" s="195">
        <v>51</v>
      </c>
      <c r="Y604" s="311">
        <f t="shared" si="106"/>
        <v>0</v>
      </c>
      <c r="Z604" s="310"/>
      <c r="AB604" s="195">
        <v>51</v>
      </c>
      <c r="AC604" s="309">
        <f t="shared" si="107"/>
        <v>0</v>
      </c>
      <c r="AD604" s="316"/>
    </row>
    <row r="605" spans="4:30" ht="14.1" customHeight="1">
      <c r="D605" s="195">
        <v>52</v>
      </c>
      <c r="E605" s="311">
        <f t="shared" si="104"/>
        <v>0</v>
      </c>
      <c r="F605" s="310"/>
      <c r="H605" s="195">
        <v>52</v>
      </c>
      <c r="I605" s="309">
        <f t="shared" si="105"/>
        <v>0</v>
      </c>
      <c r="J605" s="316"/>
      <c r="X605" s="195">
        <v>52</v>
      </c>
      <c r="Y605" s="311">
        <f t="shared" si="106"/>
        <v>0</v>
      </c>
      <c r="Z605" s="310"/>
      <c r="AB605" s="195">
        <v>52</v>
      </c>
      <c r="AC605" s="309">
        <f t="shared" si="107"/>
        <v>0</v>
      </c>
      <c r="AD605" s="316"/>
    </row>
    <row r="606" spans="4:30" ht="14.1" customHeight="1">
      <c r="D606" s="195">
        <v>53</v>
      </c>
      <c r="E606" s="311">
        <f t="shared" si="104"/>
        <v>0</v>
      </c>
      <c r="F606" s="310"/>
      <c r="H606" s="195">
        <v>53</v>
      </c>
      <c r="I606" s="309">
        <f t="shared" si="105"/>
        <v>0</v>
      </c>
      <c r="J606" s="316"/>
      <c r="X606" s="195">
        <v>53</v>
      </c>
      <c r="Y606" s="311">
        <f t="shared" si="106"/>
        <v>0</v>
      </c>
      <c r="Z606" s="310"/>
      <c r="AB606" s="195">
        <v>53</v>
      </c>
      <c r="AC606" s="309">
        <f t="shared" si="107"/>
        <v>0</v>
      </c>
      <c r="AD606" s="316"/>
    </row>
    <row r="607" spans="4:30" ht="14.1" customHeight="1">
      <c r="D607" s="195">
        <v>54</v>
      </c>
      <c r="E607" s="311">
        <f t="shared" si="104"/>
        <v>0</v>
      </c>
      <c r="F607" s="310"/>
      <c r="H607" s="195">
        <v>54</v>
      </c>
      <c r="I607" s="309">
        <f t="shared" si="105"/>
        <v>0</v>
      </c>
      <c r="J607" s="316"/>
      <c r="X607" s="195">
        <v>54</v>
      </c>
      <c r="Y607" s="311">
        <f t="shared" si="106"/>
        <v>0</v>
      </c>
      <c r="Z607" s="310"/>
      <c r="AB607" s="195">
        <v>54</v>
      </c>
      <c r="AC607" s="309">
        <f t="shared" si="107"/>
        <v>0</v>
      </c>
      <c r="AD607" s="316"/>
    </row>
    <row r="608" spans="4:30" ht="14.1" customHeight="1">
      <c r="D608" s="195">
        <v>55</v>
      </c>
      <c r="E608" s="311">
        <f t="shared" si="104"/>
        <v>0</v>
      </c>
      <c r="F608" s="310"/>
      <c r="H608" s="195">
        <v>55</v>
      </c>
      <c r="I608" s="309">
        <f t="shared" si="105"/>
        <v>0</v>
      </c>
      <c r="J608" s="316"/>
      <c r="X608" s="195">
        <v>55</v>
      </c>
      <c r="Y608" s="311">
        <f t="shared" si="106"/>
        <v>0</v>
      </c>
      <c r="Z608" s="310"/>
      <c r="AB608" s="195">
        <v>55</v>
      </c>
      <c r="AC608" s="309">
        <f t="shared" si="107"/>
        <v>0</v>
      </c>
      <c r="AD608" s="316"/>
    </row>
    <row r="609" spans="4:30" ht="14.1" customHeight="1">
      <c r="D609" s="195">
        <v>56</v>
      </c>
      <c r="E609" s="311">
        <f t="shared" si="104"/>
        <v>0</v>
      </c>
      <c r="F609" s="310"/>
      <c r="H609" s="195">
        <v>56</v>
      </c>
      <c r="I609" s="309">
        <f t="shared" si="105"/>
        <v>0</v>
      </c>
      <c r="J609" s="316"/>
      <c r="X609" s="195">
        <v>56</v>
      </c>
      <c r="Y609" s="311">
        <f t="shared" si="106"/>
        <v>0</v>
      </c>
      <c r="Z609" s="310"/>
      <c r="AB609" s="195">
        <v>56</v>
      </c>
      <c r="AC609" s="309">
        <f t="shared" si="107"/>
        <v>0</v>
      </c>
      <c r="AD609" s="316"/>
    </row>
    <row r="610" spans="4:30" ht="14.1" customHeight="1">
      <c r="D610" s="195">
        <v>57</v>
      </c>
      <c r="E610" s="311">
        <f t="shared" si="104"/>
        <v>0</v>
      </c>
      <c r="F610" s="310"/>
      <c r="H610" s="195">
        <v>57</v>
      </c>
      <c r="I610" s="309">
        <f t="shared" si="105"/>
        <v>0</v>
      </c>
      <c r="J610" s="316"/>
      <c r="X610" s="195">
        <v>57</v>
      </c>
      <c r="Y610" s="311">
        <f t="shared" si="106"/>
        <v>0</v>
      </c>
      <c r="Z610" s="310"/>
      <c r="AB610" s="195">
        <v>57</v>
      </c>
      <c r="AC610" s="309">
        <f t="shared" si="107"/>
        <v>0</v>
      </c>
      <c r="AD610" s="316"/>
    </row>
    <row r="611" spans="4:30" ht="14.1" customHeight="1">
      <c r="D611" s="195">
        <v>58</v>
      </c>
      <c r="E611" s="311">
        <f t="shared" si="104"/>
        <v>0</v>
      </c>
      <c r="F611" s="310"/>
      <c r="H611" s="195">
        <v>58</v>
      </c>
      <c r="I611" s="309">
        <f t="shared" si="105"/>
        <v>0</v>
      </c>
      <c r="J611" s="316"/>
      <c r="X611" s="195">
        <v>58</v>
      </c>
      <c r="Y611" s="311">
        <f t="shared" si="106"/>
        <v>0</v>
      </c>
      <c r="Z611" s="310"/>
      <c r="AB611" s="195">
        <v>58</v>
      </c>
      <c r="AC611" s="309">
        <f t="shared" si="107"/>
        <v>0</v>
      </c>
      <c r="AD611" s="316"/>
    </row>
    <row r="612" spans="4:30" ht="14.1" customHeight="1">
      <c r="D612" s="195">
        <v>59</v>
      </c>
      <c r="E612" s="311">
        <f t="shared" si="104"/>
        <v>0</v>
      </c>
      <c r="F612" s="310"/>
      <c r="H612" s="195">
        <v>59</v>
      </c>
      <c r="I612" s="309">
        <f t="shared" si="105"/>
        <v>0</v>
      </c>
      <c r="J612" s="316"/>
      <c r="X612" s="195">
        <v>59</v>
      </c>
      <c r="Y612" s="311">
        <f t="shared" si="106"/>
        <v>0</v>
      </c>
      <c r="Z612" s="310"/>
      <c r="AB612" s="195">
        <v>59</v>
      </c>
      <c r="AC612" s="309">
        <f t="shared" si="107"/>
        <v>0</v>
      </c>
      <c r="AD612" s="316"/>
    </row>
    <row r="613" spans="4:30" ht="14.1" customHeight="1" thickBot="1">
      <c r="D613" s="196">
        <v>60</v>
      </c>
      <c r="E613" s="313">
        <f t="shared" si="104"/>
        <v>0</v>
      </c>
      <c r="F613" s="310"/>
      <c r="H613" s="196">
        <v>60</v>
      </c>
      <c r="I613" s="312">
        <f t="shared" si="105"/>
        <v>0</v>
      </c>
      <c r="J613" s="316"/>
      <c r="X613" s="196">
        <v>60</v>
      </c>
      <c r="Y613" s="313">
        <f t="shared" si="106"/>
        <v>0</v>
      </c>
      <c r="Z613" s="310"/>
      <c r="AB613" s="196">
        <v>60</v>
      </c>
      <c r="AC613" s="312">
        <f t="shared" si="107"/>
        <v>0</v>
      </c>
      <c r="AD613" s="316"/>
    </row>
    <row r="615" spans="4:30" ht="14.1" customHeight="1" thickBot="1">
      <c r="H615" s="2" t="s">
        <v>370</v>
      </c>
      <c r="AB615" s="2" t="s">
        <v>370</v>
      </c>
    </row>
    <row r="616" spans="4:30" ht="14.1" customHeight="1">
      <c r="H616" s="2199"/>
      <c r="I616" s="2245" t="s">
        <v>87</v>
      </c>
      <c r="J616" s="2246"/>
      <c r="AB616" s="2199"/>
      <c r="AC616" s="2245" t="s">
        <v>87</v>
      </c>
      <c r="AD616" s="2246"/>
    </row>
    <row r="617" spans="4:30" ht="14.1" customHeight="1">
      <c r="H617" s="2244"/>
      <c r="I617" s="2247" t="s">
        <v>95</v>
      </c>
      <c r="J617" s="2248"/>
      <c r="AB617" s="2244"/>
      <c r="AC617" s="2247" t="s">
        <v>95</v>
      </c>
      <c r="AD617" s="2248"/>
    </row>
    <row r="618" spans="4:30" ht="14.1" customHeight="1">
      <c r="H618" s="195">
        <v>1</v>
      </c>
      <c r="I618" s="427" t="str">
        <f>IF(J618=0,"",MAX($I$616:I617)+1)</f>
        <v/>
      </c>
      <c r="J618" s="309">
        <f t="shared" ref="J618:J677" si="108">E426+I426+E490+I490+E554+I554</f>
        <v>0</v>
      </c>
      <c r="AB618" s="195">
        <v>1</v>
      </c>
      <c r="AC618" s="427" t="str">
        <f>IF(AD618=0,"",MAX($AC$616:AC617)+1)</f>
        <v/>
      </c>
      <c r="AD618" s="309">
        <f t="shared" ref="AD618:AD677" si="109">Y426+AC426+Y490+AC490+Y554+AC554</f>
        <v>0</v>
      </c>
    </row>
    <row r="619" spans="4:30" ht="14.1" customHeight="1">
      <c r="H619" s="195">
        <v>2</v>
      </c>
      <c r="I619" s="427" t="str">
        <f>IF(J619=0,"",MAX($I$616:I618)+1)</f>
        <v/>
      </c>
      <c r="J619" s="309">
        <f t="shared" si="108"/>
        <v>0</v>
      </c>
      <c r="AB619" s="195">
        <v>2</v>
      </c>
      <c r="AC619" s="427" t="str">
        <f>IF(AD619=0,"",MAX($AC$616:AC618)+1)</f>
        <v/>
      </c>
      <c r="AD619" s="309">
        <f t="shared" si="109"/>
        <v>0</v>
      </c>
    </row>
    <row r="620" spans="4:30" ht="14.1" customHeight="1">
      <c r="H620" s="195">
        <v>3</v>
      </c>
      <c r="I620" s="427" t="str">
        <f>IF(J620=0,"",MAX($I$616:I619)+1)</f>
        <v/>
      </c>
      <c r="J620" s="309">
        <f t="shared" si="108"/>
        <v>0</v>
      </c>
      <c r="AB620" s="195">
        <v>3</v>
      </c>
      <c r="AC620" s="427" t="str">
        <f>IF(AD620=0,"",MAX($AC$616:AC619)+1)</f>
        <v/>
      </c>
      <c r="AD620" s="309">
        <f t="shared" si="109"/>
        <v>0</v>
      </c>
    </row>
    <row r="621" spans="4:30" ht="14.1" customHeight="1">
      <c r="H621" s="195">
        <v>4</v>
      </c>
      <c r="I621" s="427" t="str">
        <f>IF(J621=0,"",MAX($I$616:I620)+1)</f>
        <v/>
      </c>
      <c r="J621" s="309">
        <f t="shared" si="108"/>
        <v>0</v>
      </c>
      <c r="AB621" s="195">
        <v>4</v>
      </c>
      <c r="AC621" s="427" t="str">
        <f>IF(AD621=0,"",MAX($AC$616:AC620)+1)</f>
        <v/>
      </c>
      <c r="AD621" s="309">
        <f t="shared" si="109"/>
        <v>0</v>
      </c>
    </row>
    <row r="622" spans="4:30" ht="14.1" customHeight="1">
      <c r="H622" s="195">
        <v>5</v>
      </c>
      <c r="I622" s="427" t="str">
        <f>IF(J622=0,"",MAX($I$616:I621)+1)</f>
        <v/>
      </c>
      <c r="J622" s="309">
        <f t="shared" si="108"/>
        <v>0</v>
      </c>
      <c r="AB622" s="195">
        <v>5</v>
      </c>
      <c r="AC622" s="427" t="str">
        <f>IF(AD622=0,"",MAX($AC$616:AC621)+1)</f>
        <v/>
      </c>
      <c r="AD622" s="309">
        <f t="shared" si="109"/>
        <v>0</v>
      </c>
    </row>
    <row r="623" spans="4:30" ht="14.1" customHeight="1">
      <c r="H623" s="195">
        <v>6</v>
      </c>
      <c r="I623" s="427" t="str">
        <f>IF(J623=0,"",MAX($I$616:I622)+1)</f>
        <v/>
      </c>
      <c r="J623" s="309">
        <f t="shared" si="108"/>
        <v>0</v>
      </c>
      <c r="AB623" s="195">
        <v>6</v>
      </c>
      <c r="AC623" s="427" t="str">
        <f>IF(AD623=0,"",MAX($AC$616:AC622)+1)</f>
        <v/>
      </c>
      <c r="AD623" s="309">
        <f t="shared" si="109"/>
        <v>0</v>
      </c>
    </row>
    <row r="624" spans="4:30" ht="14.1" customHeight="1">
      <c r="H624" s="195">
        <v>7</v>
      </c>
      <c r="I624" s="427" t="str">
        <f>IF(J624=0,"",MAX($I$616:I623)+1)</f>
        <v/>
      </c>
      <c r="J624" s="309">
        <f t="shared" si="108"/>
        <v>0</v>
      </c>
      <c r="AB624" s="195">
        <v>7</v>
      </c>
      <c r="AC624" s="427" t="str">
        <f>IF(AD624=0,"",MAX($AC$616:AC623)+1)</f>
        <v/>
      </c>
      <c r="AD624" s="309">
        <f t="shared" si="109"/>
        <v>0</v>
      </c>
    </row>
    <row r="625" spans="8:30" ht="14.1" customHeight="1">
      <c r="H625" s="195">
        <v>8</v>
      </c>
      <c r="I625" s="427" t="str">
        <f>IF(J625=0,"",MAX($I$616:I624)+1)</f>
        <v/>
      </c>
      <c r="J625" s="309">
        <f t="shared" si="108"/>
        <v>0</v>
      </c>
      <c r="AB625" s="195">
        <v>8</v>
      </c>
      <c r="AC625" s="427" t="str">
        <f>IF(AD625=0,"",MAX($AC$616:AC624)+1)</f>
        <v/>
      </c>
      <c r="AD625" s="309">
        <f t="shared" si="109"/>
        <v>0</v>
      </c>
    </row>
    <row r="626" spans="8:30" ht="14.1" customHeight="1">
      <c r="H626" s="195">
        <v>9</v>
      </c>
      <c r="I626" s="427" t="str">
        <f>IF(J626=0,"",MAX($I$616:I625)+1)</f>
        <v/>
      </c>
      <c r="J626" s="309">
        <f t="shared" si="108"/>
        <v>0</v>
      </c>
      <c r="AB626" s="195">
        <v>9</v>
      </c>
      <c r="AC626" s="427" t="str">
        <f>IF(AD626=0,"",MAX($AC$616:AC625)+1)</f>
        <v/>
      </c>
      <c r="AD626" s="309">
        <f t="shared" si="109"/>
        <v>0</v>
      </c>
    </row>
    <row r="627" spans="8:30" ht="14.1" customHeight="1">
      <c r="H627" s="195">
        <v>10</v>
      </c>
      <c r="I627" s="427" t="str">
        <f>IF(J627=0,"",MAX($I$616:I626)+1)</f>
        <v/>
      </c>
      <c r="J627" s="309">
        <f t="shared" si="108"/>
        <v>0</v>
      </c>
      <c r="AB627" s="195">
        <v>10</v>
      </c>
      <c r="AC627" s="427" t="str">
        <f>IF(AD627=0,"",MAX($AC$616:AC626)+1)</f>
        <v/>
      </c>
      <c r="AD627" s="309">
        <f t="shared" si="109"/>
        <v>0</v>
      </c>
    </row>
    <row r="628" spans="8:30" ht="14.1" customHeight="1">
      <c r="H628" s="195">
        <v>11</v>
      </c>
      <c r="I628" s="427" t="str">
        <f>IF(J628=0,"",MAX($I$616:I627)+1)</f>
        <v/>
      </c>
      <c r="J628" s="309">
        <f t="shared" si="108"/>
        <v>0</v>
      </c>
      <c r="AB628" s="195">
        <v>11</v>
      </c>
      <c r="AC628" s="427" t="str">
        <f>IF(AD628=0,"",MAX($AC$616:AC627)+1)</f>
        <v/>
      </c>
      <c r="AD628" s="309">
        <f t="shared" si="109"/>
        <v>0</v>
      </c>
    </row>
    <row r="629" spans="8:30" ht="14.1" customHeight="1">
      <c r="H629" s="195">
        <v>12</v>
      </c>
      <c r="I629" s="427" t="str">
        <f>IF(J629=0,"",MAX($I$616:I628)+1)</f>
        <v/>
      </c>
      <c r="J629" s="309">
        <f t="shared" si="108"/>
        <v>0</v>
      </c>
      <c r="AB629" s="195">
        <v>12</v>
      </c>
      <c r="AC629" s="427" t="str">
        <f>IF(AD629=0,"",MAX($AC$616:AC628)+1)</f>
        <v/>
      </c>
      <c r="AD629" s="309">
        <f t="shared" si="109"/>
        <v>0</v>
      </c>
    </row>
    <row r="630" spans="8:30" ht="14.1" customHeight="1">
      <c r="H630" s="195">
        <v>13</v>
      </c>
      <c r="I630" s="427" t="str">
        <f>IF(J630=0,"",MAX($I$616:I629)+1)</f>
        <v/>
      </c>
      <c r="J630" s="309">
        <f t="shared" si="108"/>
        <v>0</v>
      </c>
      <c r="AB630" s="195">
        <v>13</v>
      </c>
      <c r="AC630" s="427" t="str">
        <f>IF(AD630=0,"",MAX($AC$616:AC629)+1)</f>
        <v/>
      </c>
      <c r="AD630" s="309">
        <f t="shared" si="109"/>
        <v>0</v>
      </c>
    </row>
    <row r="631" spans="8:30" ht="14.1" customHeight="1">
      <c r="H631" s="195">
        <v>14</v>
      </c>
      <c r="I631" s="427" t="str">
        <f>IF(J631=0,"",MAX($I$616:I630)+1)</f>
        <v/>
      </c>
      <c r="J631" s="309">
        <f t="shared" si="108"/>
        <v>0</v>
      </c>
      <c r="AB631" s="195">
        <v>14</v>
      </c>
      <c r="AC631" s="427" t="str">
        <f>IF(AD631=0,"",MAX($AC$616:AC630)+1)</f>
        <v/>
      </c>
      <c r="AD631" s="309">
        <f t="shared" si="109"/>
        <v>0</v>
      </c>
    </row>
    <row r="632" spans="8:30" ht="14.1" customHeight="1">
      <c r="H632" s="195">
        <v>15</v>
      </c>
      <c r="I632" s="427" t="str">
        <f>IF(J632=0,"",MAX($I$616:I631)+1)</f>
        <v/>
      </c>
      <c r="J632" s="309">
        <f t="shared" si="108"/>
        <v>0</v>
      </c>
      <c r="AB632" s="195">
        <v>15</v>
      </c>
      <c r="AC632" s="427" t="str">
        <f>IF(AD632=0,"",MAX($AC$616:AC631)+1)</f>
        <v/>
      </c>
      <c r="AD632" s="309">
        <f t="shared" si="109"/>
        <v>0</v>
      </c>
    </row>
    <row r="633" spans="8:30" ht="14.1" customHeight="1">
      <c r="H633" s="195">
        <v>16</v>
      </c>
      <c r="I633" s="427" t="str">
        <f>IF(J633=0,"",MAX($I$616:I632)+1)</f>
        <v/>
      </c>
      <c r="J633" s="309">
        <f t="shared" si="108"/>
        <v>0</v>
      </c>
      <c r="AB633" s="195">
        <v>16</v>
      </c>
      <c r="AC633" s="427" t="str">
        <f>IF(AD633=0,"",MAX($AC$616:AC632)+1)</f>
        <v/>
      </c>
      <c r="AD633" s="309">
        <f t="shared" si="109"/>
        <v>0</v>
      </c>
    </row>
    <row r="634" spans="8:30" ht="14.1" customHeight="1">
      <c r="H634" s="195">
        <v>17</v>
      </c>
      <c r="I634" s="427" t="str">
        <f>IF(J634=0,"",MAX($I$616:I633)+1)</f>
        <v/>
      </c>
      <c r="J634" s="309">
        <f t="shared" si="108"/>
        <v>0</v>
      </c>
      <c r="AB634" s="195">
        <v>17</v>
      </c>
      <c r="AC634" s="427" t="str">
        <f>IF(AD634=0,"",MAX($AC$616:AC633)+1)</f>
        <v/>
      </c>
      <c r="AD634" s="309">
        <f t="shared" si="109"/>
        <v>0</v>
      </c>
    </row>
    <row r="635" spans="8:30" ht="14.1" customHeight="1">
      <c r="H635" s="195">
        <v>18</v>
      </c>
      <c r="I635" s="427" t="str">
        <f>IF(J635=0,"",MAX($I$616:I634)+1)</f>
        <v/>
      </c>
      <c r="J635" s="309">
        <f t="shared" si="108"/>
        <v>0</v>
      </c>
      <c r="AB635" s="195">
        <v>18</v>
      </c>
      <c r="AC635" s="427" t="str">
        <f>IF(AD635=0,"",MAX($AC$616:AC634)+1)</f>
        <v/>
      </c>
      <c r="AD635" s="309">
        <f t="shared" si="109"/>
        <v>0</v>
      </c>
    </row>
    <row r="636" spans="8:30" ht="14.1" customHeight="1">
      <c r="H636" s="195">
        <v>19</v>
      </c>
      <c r="I636" s="427" t="str">
        <f>IF(J636=0,"",MAX($I$616:I635)+1)</f>
        <v/>
      </c>
      <c r="J636" s="309">
        <f t="shared" si="108"/>
        <v>0</v>
      </c>
      <c r="AB636" s="195">
        <v>19</v>
      </c>
      <c r="AC636" s="427" t="str">
        <f>IF(AD636=0,"",MAX($AC$616:AC635)+1)</f>
        <v/>
      </c>
      <c r="AD636" s="309">
        <f t="shared" si="109"/>
        <v>0</v>
      </c>
    </row>
    <row r="637" spans="8:30" ht="14.1" customHeight="1">
      <c r="H637" s="195">
        <v>20</v>
      </c>
      <c r="I637" s="427" t="str">
        <f>IF(J637=0,"",MAX($I$616:I636)+1)</f>
        <v/>
      </c>
      <c r="J637" s="309">
        <f t="shared" si="108"/>
        <v>0</v>
      </c>
      <c r="AB637" s="195">
        <v>20</v>
      </c>
      <c r="AC637" s="427" t="str">
        <f>IF(AD637=0,"",MAX($AC$616:AC636)+1)</f>
        <v/>
      </c>
      <c r="AD637" s="309">
        <f t="shared" si="109"/>
        <v>0</v>
      </c>
    </row>
    <row r="638" spans="8:30" ht="14.1" customHeight="1">
      <c r="H638" s="195">
        <v>21</v>
      </c>
      <c r="I638" s="427" t="str">
        <f>IF(J638=0,"",MAX($I$616:I637)+1)</f>
        <v/>
      </c>
      <c r="J638" s="309">
        <f t="shared" si="108"/>
        <v>0</v>
      </c>
      <c r="AB638" s="195">
        <v>21</v>
      </c>
      <c r="AC638" s="427" t="str">
        <f>IF(AD638=0,"",MAX($AC$616:AC637)+1)</f>
        <v/>
      </c>
      <c r="AD638" s="309">
        <f t="shared" si="109"/>
        <v>0</v>
      </c>
    </row>
    <row r="639" spans="8:30" ht="14.1" customHeight="1">
      <c r="H639" s="195">
        <v>22</v>
      </c>
      <c r="I639" s="427" t="str">
        <f>IF(J639=0,"",MAX($I$616:I638)+1)</f>
        <v/>
      </c>
      <c r="J639" s="309">
        <f t="shared" si="108"/>
        <v>0</v>
      </c>
      <c r="AB639" s="195">
        <v>22</v>
      </c>
      <c r="AC639" s="427" t="str">
        <f>IF(AD639=0,"",MAX($AC$616:AC638)+1)</f>
        <v/>
      </c>
      <c r="AD639" s="309">
        <f t="shared" si="109"/>
        <v>0</v>
      </c>
    </row>
    <row r="640" spans="8:30" ht="14.1" customHeight="1">
      <c r="H640" s="195">
        <v>23</v>
      </c>
      <c r="I640" s="427" t="str">
        <f>IF(J640=0,"",MAX($I$616:I639)+1)</f>
        <v/>
      </c>
      <c r="J640" s="309">
        <f t="shared" si="108"/>
        <v>0</v>
      </c>
      <c r="AB640" s="195">
        <v>23</v>
      </c>
      <c r="AC640" s="427" t="str">
        <f>IF(AD640=0,"",MAX($AC$616:AC639)+1)</f>
        <v/>
      </c>
      <c r="AD640" s="309">
        <f t="shared" si="109"/>
        <v>0</v>
      </c>
    </row>
    <row r="641" spans="8:30" ht="14.1" customHeight="1">
      <c r="H641" s="195">
        <v>24</v>
      </c>
      <c r="I641" s="427" t="str">
        <f>IF(J641=0,"",MAX($I$616:I640)+1)</f>
        <v/>
      </c>
      <c r="J641" s="309">
        <f t="shared" si="108"/>
        <v>0</v>
      </c>
      <c r="AB641" s="195">
        <v>24</v>
      </c>
      <c r="AC641" s="427" t="str">
        <f>IF(AD641=0,"",MAX($AC$616:AC640)+1)</f>
        <v/>
      </c>
      <c r="AD641" s="309">
        <f t="shared" si="109"/>
        <v>0</v>
      </c>
    </row>
    <row r="642" spans="8:30" ht="14.1" customHeight="1">
      <c r="H642" s="195">
        <v>25</v>
      </c>
      <c r="I642" s="427" t="str">
        <f>IF(J642=0,"",MAX($I$616:I641)+1)</f>
        <v/>
      </c>
      <c r="J642" s="309">
        <f t="shared" si="108"/>
        <v>0</v>
      </c>
      <c r="AB642" s="195">
        <v>25</v>
      </c>
      <c r="AC642" s="427" t="str">
        <f>IF(AD642=0,"",MAX($AC$616:AC641)+1)</f>
        <v/>
      </c>
      <c r="AD642" s="309">
        <f t="shared" si="109"/>
        <v>0</v>
      </c>
    </row>
    <row r="643" spans="8:30" ht="14.1" customHeight="1">
      <c r="H643" s="195">
        <v>26</v>
      </c>
      <c r="I643" s="427" t="str">
        <f>IF(J643=0,"",MAX($I$616:I642)+1)</f>
        <v/>
      </c>
      <c r="J643" s="309">
        <f t="shared" si="108"/>
        <v>0</v>
      </c>
      <c r="AB643" s="195">
        <v>26</v>
      </c>
      <c r="AC643" s="427" t="str">
        <f>IF(AD643=0,"",MAX($AC$616:AC642)+1)</f>
        <v/>
      </c>
      <c r="AD643" s="309">
        <f t="shared" si="109"/>
        <v>0</v>
      </c>
    </row>
    <row r="644" spans="8:30" ht="14.1" customHeight="1">
      <c r="H644" s="195">
        <v>27</v>
      </c>
      <c r="I644" s="427" t="str">
        <f>IF(J644=0,"",MAX($I$616:I643)+1)</f>
        <v/>
      </c>
      <c r="J644" s="309">
        <f t="shared" si="108"/>
        <v>0</v>
      </c>
      <c r="AB644" s="195">
        <v>27</v>
      </c>
      <c r="AC644" s="427" t="str">
        <f>IF(AD644=0,"",MAX($AC$616:AC643)+1)</f>
        <v/>
      </c>
      <c r="AD644" s="309">
        <f t="shared" si="109"/>
        <v>0</v>
      </c>
    </row>
    <row r="645" spans="8:30" ht="14.1" customHeight="1">
      <c r="H645" s="195">
        <v>28</v>
      </c>
      <c r="I645" s="427" t="str">
        <f>IF(J645=0,"",MAX($I$616:I644)+1)</f>
        <v/>
      </c>
      <c r="J645" s="309">
        <f t="shared" si="108"/>
        <v>0</v>
      </c>
      <c r="AB645" s="195">
        <v>28</v>
      </c>
      <c r="AC645" s="427" t="str">
        <f>IF(AD645=0,"",MAX($AC$616:AC644)+1)</f>
        <v/>
      </c>
      <c r="AD645" s="309">
        <f t="shared" si="109"/>
        <v>0</v>
      </c>
    </row>
    <row r="646" spans="8:30" ht="14.1" customHeight="1">
      <c r="H646" s="195">
        <v>29</v>
      </c>
      <c r="I646" s="427" t="str">
        <f>IF(J646=0,"",MAX($I$616:I645)+1)</f>
        <v/>
      </c>
      <c r="J646" s="309">
        <f t="shared" si="108"/>
        <v>0</v>
      </c>
      <c r="AB646" s="195">
        <v>29</v>
      </c>
      <c r="AC646" s="427" t="str">
        <f>IF(AD646=0,"",MAX($AC$616:AC645)+1)</f>
        <v/>
      </c>
      <c r="AD646" s="309">
        <f t="shared" si="109"/>
        <v>0</v>
      </c>
    </row>
    <row r="647" spans="8:30" ht="14.1" customHeight="1">
      <c r="H647" s="195">
        <v>30</v>
      </c>
      <c r="I647" s="427" t="str">
        <f>IF(J647=0,"",MAX($I$616:I646)+1)</f>
        <v/>
      </c>
      <c r="J647" s="309">
        <f t="shared" si="108"/>
        <v>0</v>
      </c>
      <c r="AB647" s="195">
        <v>30</v>
      </c>
      <c r="AC647" s="427" t="str">
        <f>IF(AD647=0,"",MAX($AC$616:AC646)+1)</f>
        <v/>
      </c>
      <c r="AD647" s="309">
        <f t="shared" si="109"/>
        <v>0</v>
      </c>
    </row>
    <row r="648" spans="8:30" ht="14.1" customHeight="1">
      <c r="H648" s="195">
        <v>31</v>
      </c>
      <c r="I648" s="427" t="str">
        <f>IF(J648=0,"",MAX($I$616:I647)+1)</f>
        <v/>
      </c>
      <c r="J648" s="309">
        <f t="shared" si="108"/>
        <v>0</v>
      </c>
      <c r="AB648" s="195">
        <v>31</v>
      </c>
      <c r="AC648" s="427" t="str">
        <f>IF(AD648=0,"",MAX($AC$616:AC647)+1)</f>
        <v/>
      </c>
      <c r="AD648" s="309">
        <f t="shared" si="109"/>
        <v>0</v>
      </c>
    </row>
    <row r="649" spans="8:30" ht="14.1" customHeight="1">
      <c r="H649" s="195">
        <v>32</v>
      </c>
      <c r="I649" s="427" t="str">
        <f>IF(J649=0,"",MAX($I$616:I648)+1)</f>
        <v/>
      </c>
      <c r="J649" s="309">
        <f t="shared" si="108"/>
        <v>0</v>
      </c>
      <c r="AB649" s="195">
        <v>32</v>
      </c>
      <c r="AC649" s="427" t="str">
        <f>IF(AD649=0,"",MAX($AC$616:AC648)+1)</f>
        <v/>
      </c>
      <c r="AD649" s="309">
        <f t="shared" si="109"/>
        <v>0</v>
      </c>
    </row>
    <row r="650" spans="8:30" ht="14.1" customHeight="1">
      <c r="H650" s="195">
        <v>33</v>
      </c>
      <c r="I650" s="427" t="str">
        <f>IF(J650=0,"",MAX($I$616:I649)+1)</f>
        <v/>
      </c>
      <c r="J650" s="309">
        <f t="shared" si="108"/>
        <v>0</v>
      </c>
      <c r="AB650" s="195">
        <v>33</v>
      </c>
      <c r="AC650" s="427" t="str">
        <f>IF(AD650=0,"",MAX($AC$616:AC649)+1)</f>
        <v/>
      </c>
      <c r="AD650" s="309">
        <f t="shared" si="109"/>
        <v>0</v>
      </c>
    </row>
    <row r="651" spans="8:30" ht="14.1" customHeight="1">
      <c r="H651" s="195">
        <v>34</v>
      </c>
      <c r="I651" s="427" t="str">
        <f>IF(J651=0,"",MAX($I$616:I650)+1)</f>
        <v/>
      </c>
      <c r="J651" s="309">
        <f t="shared" si="108"/>
        <v>0</v>
      </c>
      <c r="AB651" s="195">
        <v>34</v>
      </c>
      <c r="AC651" s="427" t="str">
        <f>IF(AD651=0,"",MAX($AC$616:AC650)+1)</f>
        <v/>
      </c>
      <c r="AD651" s="309">
        <f t="shared" si="109"/>
        <v>0</v>
      </c>
    </row>
    <row r="652" spans="8:30" ht="14.1" customHeight="1">
      <c r="H652" s="195">
        <v>35</v>
      </c>
      <c r="I652" s="427" t="str">
        <f>IF(J652=0,"",MAX($I$616:I651)+1)</f>
        <v/>
      </c>
      <c r="J652" s="309">
        <f t="shared" si="108"/>
        <v>0</v>
      </c>
      <c r="AB652" s="195">
        <v>35</v>
      </c>
      <c r="AC652" s="427" t="str">
        <f>IF(AD652=0,"",MAX($AC$616:AC651)+1)</f>
        <v/>
      </c>
      <c r="AD652" s="309">
        <f t="shared" si="109"/>
        <v>0</v>
      </c>
    </row>
    <row r="653" spans="8:30" ht="14.1" customHeight="1">
      <c r="H653" s="195">
        <v>36</v>
      </c>
      <c r="I653" s="427" t="str">
        <f>IF(J653=0,"",MAX($I$616:I652)+1)</f>
        <v/>
      </c>
      <c r="J653" s="309">
        <f t="shared" si="108"/>
        <v>0</v>
      </c>
      <c r="AB653" s="195">
        <v>36</v>
      </c>
      <c r="AC653" s="427" t="str">
        <f>IF(AD653=0,"",MAX($AC$616:AC652)+1)</f>
        <v/>
      </c>
      <c r="AD653" s="309">
        <f t="shared" si="109"/>
        <v>0</v>
      </c>
    </row>
    <row r="654" spans="8:30" ht="14.1" customHeight="1">
      <c r="H654" s="195">
        <v>37</v>
      </c>
      <c r="I654" s="427" t="str">
        <f>IF(J654=0,"",MAX($I$616:I653)+1)</f>
        <v/>
      </c>
      <c r="J654" s="309">
        <f t="shared" si="108"/>
        <v>0</v>
      </c>
      <c r="AB654" s="195">
        <v>37</v>
      </c>
      <c r="AC654" s="427" t="str">
        <f>IF(AD654=0,"",MAX($AC$616:AC653)+1)</f>
        <v/>
      </c>
      <c r="AD654" s="309">
        <f t="shared" si="109"/>
        <v>0</v>
      </c>
    </row>
    <row r="655" spans="8:30" ht="14.1" customHeight="1">
      <c r="H655" s="195">
        <v>38</v>
      </c>
      <c r="I655" s="427" t="str">
        <f>IF(J655=0,"",MAX($I$616:I654)+1)</f>
        <v/>
      </c>
      <c r="J655" s="309">
        <f t="shared" si="108"/>
        <v>0</v>
      </c>
      <c r="AB655" s="195">
        <v>38</v>
      </c>
      <c r="AC655" s="427" t="str">
        <f>IF(AD655=0,"",MAX($AC$616:AC654)+1)</f>
        <v/>
      </c>
      <c r="AD655" s="309">
        <f t="shared" si="109"/>
        <v>0</v>
      </c>
    </row>
    <row r="656" spans="8:30" ht="14.1" customHeight="1">
      <c r="H656" s="195">
        <v>39</v>
      </c>
      <c r="I656" s="427" t="str">
        <f>IF(J656=0,"",MAX($I$616:I655)+1)</f>
        <v/>
      </c>
      <c r="J656" s="309">
        <f t="shared" si="108"/>
        <v>0</v>
      </c>
      <c r="AB656" s="195">
        <v>39</v>
      </c>
      <c r="AC656" s="427" t="str">
        <f>IF(AD656=0,"",MAX($AC$616:AC655)+1)</f>
        <v/>
      </c>
      <c r="AD656" s="309">
        <f t="shared" si="109"/>
        <v>0</v>
      </c>
    </row>
    <row r="657" spans="8:30" ht="14.1" customHeight="1">
      <c r="H657" s="195">
        <v>40</v>
      </c>
      <c r="I657" s="427" t="str">
        <f>IF(J657=0,"",MAX($I$616:I656)+1)</f>
        <v/>
      </c>
      <c r="J657" s="309">
        <f t="shared" si="108"/>
        <v>0</v>
      </c>
      <c r="AB657" s="195">
        <v>40</v>
      </c>
      <c r="AC657" s="427" t="str">
        <f>IF(AD657=0,"",MAX($AC$616:AC656)+1)</f>
        <v/>
      </c>
      <c r="AD657" s="309">
        <f t="shared" si="109"/>
        <v>0</v>
      </c>
    </row>
    <row r="658" spans="8:30" ht="14.1" customHeight="1">
      <c r="H658" s="195">
        <v>41</v>
      </c>
      <c r="I658" s="427" t="str">
        <f>IF(J658=0,"",MAX($I$616:I657)+1)</f>
        <v/>
      </c>
      <c r="J658" s="309">
        <f t="shared" si="108"/>
        <v>0</v>
      </c>
      <c r="AB658" s="195">
        <v>41</v>
      </c>
      <c r="AC658" s="427" t="str">
        <f>IF(AD658=0,"",MAX($AC$616:AC657)+1)</f>
        <v/>
      </c>
      <c r="AD658" s="309">
        <f t="shared" si="109"/>
        <v>0</v>
      </c>
    </row>
    <row r="659" spans="8:30" ht="14.1" customHeight="1">
      <c r="H659" s="195">
        <v>42</v>
      </c>
      <c r="I659" s="427" t="str">
        <f>IF(J659=0,"",MAX($I$616:I658)+1)</f>
        <v/>
      </c>
      <c r="J659" s="309">
        <f t="shared" si="108"/>
        <v>0</v>
      </c>
      <c r="AB659" s="195">
        <v>42</v>
      </c>
      <c r="AC659" s="427" t="str">
        <f>IF(AD659=0,"",MAX($AC$616:AC658)+1)</f>
        <v/>
      </c>
      <c r="AD659" s="309">
        <f t="shared" si="109"/>
        <v>0</v>
      </c>
    </row>
    <row r="660" spans="8:30" ht="14.1" customHeight="1">
      <c r="H660" s="195">
        <v>43</v>
      </c>
      <c r="I660" s="427" t="str">
        <f>IF(J660=0,"",MAX($I$616:I659)+1)</f>
        <v/>
      </c>
      <c r="J660" s="309">
        <f t="shared" si="108"/>
        <v>0</v>
      </c>
      <c r="AB660" s="195">
        <v>43</v>
      </c>
      <c r="AC660" s="427" t="str">
        <f>IF(AD660=0,"",MAX($AC$616:AC659)+1)</f>
        <v/>
      </c>
      <c r="AD660" s="309">
        <f t="shared" si="109"/>
        <v>0</v>
      </c>
    </row>
    <row r="661" spans="8:30" ht="14.1" customHeight="1">
      <c r="H661" s="195">
        <v>44</v>
      </c>
      <c r="I661" s="427" t="str">
        <f>IF(J661=0,"",MAX($I$616:I660)+1)</f>
        <v/>
      </c>
      <c r="J661" s="309">
        <f t="shared" si="108"/>
        <v>0</v>
      </c>
      <c r="AB661" s="195">
        <v>44</v>
      </c>
      <c r="AC661" s="427" t="str">
        <f>IF(AD661=0,"",MAX($AC$616:AC660)+1)</f>
        <v/>
      </c>
      <c r="AD661" s="309">
        <f t="shared" si="109"/>
        <v>0</v>
      </c>
    </row>
    <row r="662" spans="8:30" ht="14.1" customHeight="1">
      <c r="H662" s="195">
        <v>45</v>
      </c>
      <c r="I662" s="427" t="str">
        <f>IF(J662=0,"",MAX($I$616:I661)+1)</f>
        <v/>
      </c>
      <c r="J662" s="309">
        <f t="shared" si="108"/>
        <v>0</v>
      </c>
      <c r="AB662" s="195">
        <v>45</v>
      </c>
      <c r="AC662" s="427" t="str">
        <f>IF(AD662=0,"",MAX($AC$616:AC661)+1)</f>
        <v/>
      </c>
      <c r="AD662" s="309">
        <f t="shared" si="109"/>
        <v>0</v>
      </c>
    </row>
    <row r="663" spans="8:30" ht="14.1" customHeight="1">
      <c r="H663" s="195">
        <v>46</v>
      </c>
      <c r="I663" s="427" t="str">
        <f>IF(J663=0,"",MAX($I$616:I662)+1)</f>
        <v/>
      </c>
      <c r="J663" s="309">
        <f t="shared" si="108"/>
        <v>0</v>
      </c>
      <c r="AB663" s="195">
        <v>46</v>
      </c>
      <c r="AC663" s="427" t="str">
        <f>IF(AD663=0,"",MAX($AC$616:AC662)+1)</f>
        <v/>
      </c>
      <c r="AD663" s="309">
        <f t="shared" si="109"/>
        <v>0</v>
      </c>
    </row>
    <row r="664" spans="8:30" ht="14.1" customHeight="1">
      <c r="H664" s="195">
        <v>47</v>
      </c>
      <c r="I664" s="427" t="str">
        <f>IF(J664=0,"",MAX($I$616:I663)+1)</f>
        <v/>
      </c>
      <c r="J664" s="309">
        <f t="shared" si="108"/>
        <v>0</v>
      </c>
      <c r="AB664" s="195">
        <v>47</v>
      </c>
      <c r="AC664" s="427" t="str">
        <f>IF(AD664=0,"",MAX($AC$616:AC663)+1)</f>
        <v/>
      </c>
      <c r="AD664" s="309">
        <f t="shared" si="109"/>
        <v>0</v>
      </c>
    </row>
    <row r="665" spans="8:30" ht="14.1" customHeight="1">
      <c r="H665" s="195">
        <v>48</v>
      </c>
      <c r="I665" s="427" t="str">
        <f>IF(J665=0,"",MAX($I$616:I664)+1)</f>
        <v/>
      </c>
      <c r="J665" s="309">
        <f t="shared" si="108"/>
        <v>0</v>
      </c>
      <c r="AB665" s="195">
        <v>48</v>
      </c>
      <c r="AC665" s="427" t="str">
        <f>IF(AD665=0,"",MAX($AC$616:AC664)+1)</f>
        <v/>
      </c>
      <c r="AD665" s="309">
        <f t="shared" si="109"/>
        <v>0</v>
      </c>
    </row>
    <row r="666" spans="8:30" ht="14.1" customHeight="1">
      <c r="H666" s="195">
        <v>49</v>
      </c>
      <c r="I666" s="427" t="str">
        <f>IF(J666=0,"",MAX($I$616:I665)+1)</f>
        <v/>
      </c>
      <c r="J666" s="309">
        <f t="shared" si="108"/>
        <v>0</v>
      </c>
      <c r="AB666" s="195">
        <v>49</v>
      </c>
      <c r="AC666" s="427" t="str">
        <f>IF(AD666=0,"",MAX($AC$616:AC665)+1)</f>
        <v/>
      </c>
      <c r="AD666" s="309">
        <f t="shared" si="109"/>
        <v>0</v>
      </c>
    </row>
    <row r="667" spans="8:30" ht="14.1" customHeight="1">
      <c r="H667" s="195">
        <v>50</v>
      </c>
      <c r="I667" s="427" t="str">
        <f>IF(J667=0,"",MAX($I$616:I666)+1)</f>
        <v/>
      </c>
      <c r="J667" s="309">
        <f t="shared" si="108"/>
        <v>0</v>
      </c>
      <c r="AB667" s="195">
        <v>50</v>
      </c>
      <c r="AC667" s="427" t="str">
        <f>IF(AD667=0,"",MAX($AC$616:AC666)+1)</f>
        <v/>
      </c>
      <c r="AD667" s="309">
        <f t="shared" si="109"/>
        <v>0</v>
      </c>
    </row>
    <row r="668" spans="8:30" ht="14.1" customHeight="1">
      <c r="H668" s="195">
        <v>51</v>
      </c>
      <c r="I668" s="427" t="str">
        <f>IF(J668=0,"",MAX($I$616:I667)+1)</f>
        <v/>
      </c>
      <c r="J668" s="309">
        <f t="shared" si="108"/>
        <v>0</v>
      </c>
      <c r="AB668" s="195">
        <v>51</v>
      </c>
      <c r="AC668" s="427" t="str">
        <f>IF(AD668=0,"",MAX($AC$616:AC667)+1)</f>
        <v/>
      </c>
      <c r="AD668" s="309">
        <f t="shared" si="109"/>
        <v>0</v>
      </c>
    </row>
    <row r="669" spans="8:30" ht="14.1" customHeight="1">
      <c r="H669" s="195">
        <v>52</v>
      </c>
      <c r="I669" s="427" t="str">
        <f>IF(J669=0,"",MAX($I$616:I668)+1)</f>
        <v/>
      </c>
      <c r="J669" s="309">
        <f t="shared" si="108"/>
        <v>0</v>
      </c>
      <c r="AB669" s="195">
        <v>52</v>
      </c>
      <c r="AC669" s="427" t="str">
        <f>IF(AD669=0,"",MAX($AC$616:AC668)+1)</f>
        <v/>
      </c>
      <c r="AD669" s="309">
        <f t="shared" si="109"/>
        <v>0</v>
      </c>
    </row>
    <row r="670" spans="8:30" ht="14.1" customHeight="1">
      <c r="H670" s="195">
        <v>53</v>
      </c>
      <c r="I670" s="427" t="str">
        <f>IF(J670=0,"",MAX($I$616:I669)+1)</f>
        <v/>
      </c>
      <c r="J670" s="309">
        <f t="shared" si="108"/>
        <v>0</v>
      </c>
      <c r="AB670" s="195">
        <v>53</v>
      </c>
      <c r="AC670" s="427" t="str">
        <f>IF(AD670=0,"",MAX($AC$616:AC669)+1)</f>
        <v/>
      </c>
      <c r="AD670" s="309">
        <f t="shared" si="109"/>
        <v>0</v>
      </c>
    </row>
    <row r="671" spans="8:30" ht="14.1" customHeight="1">
      <c r="H671" s="195">
        <v>54</v>
      </c>
      <c r="I671" s="427" t="str">
        <f>IF(J671=0,"",MAX($I$616:I670)+1)</f>
        <v/>
      </c>
      <c r="J671" s="309">
        <f t="shared" si="108"/>
        <v>0</v>
      </c>
      <c r="AB671" s="195">
        <v>54</v>
      </c>
      <c r="AC671" s="427" t="str">
        <f>IF(AD671=0,"",MAX($AC$616:AC670)+1)</f>
        <v/>
      </c>
      <c r="AD671" s="309">
        <f t="shared" si="109"/>
        <v>0</v>
      </c>
    </row>
    <row r="672" spans="8:30" ht="14.1" customHeight="1">
      <c r="H672" s="195">
        <v>55</v>
      </c>
      <c r="I672" s="427" t="str">
        <f>IF(J672=0,"",MAX($I$616:I671)+1)</f>
        <v/>
      </c>
      <c r="J672" s="309">
        <f t="shared" si="108"/>
        <v>0</v>
      </c>
      <c r="AB672" s="195">
        <v>55</v>
      </c>
      <c r="AC672" s="427" t="str">
        <f>IF(AD672=0,"",MAX($AC$616:AC671)+1)</f>
        <v/>
      </c>
      <c r="AD672" s="309">
        <f t="shared" si="109"/>
        <v>0</v>
      </c>
    </row>
    <row r="673" spans="2:30" ht="14.1" customHeight="1">
      <c r="H673" s="195">
        <v>56</v>
      </c>
      <c r="I673" s="427" t="str">
        <f>IF(J673=0,"",MAX($I$616:I672)+1)</f>
        <v/>
      </c>
      <c r="J673" s="309">
        <f t="shared" si="108"/>
        <v>0</v>
      </c>
      <c r="AB673" s="195">
        <v>56</v>
      </c>
      <c r="AC673" s="427" t="str">
        <f>IF(AD673=0,"",MAX($AC$616:AC672)+1)</f>
        <v/>
      </c>
      <c r="AD673" s="309">
        <f t="shared" si="109"/>
        <v>0</v>
      </c>
    </row>
    <row r="674" spans="2:30" ht="14.1" customHeight="1">
      <c r="H674" s="195">
        <v>57</v>
      </c>
      <c r="I674" s="427" t="str">
        <f>IF(J674=0,"",MAX($I$616:I673)+1)</f>
        <v/>
      </c>
      <c r="J674" s="309">
        <f t="shared" si="108"/>
        <v>0</v>
      </c>
      <c r="AB674" s="195">
        <v>57</v>
      </c>
      <c r="AC674" s="427" t="str">
        <f>IF(AD674=0,"",MAX($AC$616:AC673)+1)</f>
        <v/>
      </c>
      <c r="AD674" s="309">
        <f t="shared" si="109"/>
        <v>0</v>
      </c>
    </row>
    <row r="675" spans="2:30" ht="14.1" customHeight="1">
      <c r="H675" s="195">
        <v>58</v>
      </c>
      <c r="I675" s="427" t="str">
        <f>IF(J675=0,"",MAX($I$616:I674)+1)</f>
        <v/>
      </c>
      <c r="J675" s="309">
        <f t="shared" si="108"/>
        <v>0</v>
      </c>
      <c r="AB675" s="195">
        <v>58</v>
      </c>
      <c r="AC675" s="427" t="str">
        <f>IF(AD675=0,"",MAX($AC$616:AC674)+1)</f>
        <v/>
      </c>
      <c r="AD675" s="309">
        <f t="shared" si="109"/>
        <v>0</v>
      </c>
    </row>
    <row r="676" spans="2:30" ht="14.1" customHeight="1">
      <c r="H676" s="195">
        <v>59</v>
      </c>
      <c r="I676" s="427" t="str">
        <f>IF(J676=0,"",MAX($I$616:I675)+1)</f>
        <v/>
      </c>
      <c r="J676" s="309">
        <f t="shared" si="108"/>
        <v>0</v>
      </c>
      <c r="AB676" s="195">
        <v>59</v>
      </c>
      <c r="AC676" s="427" t="str">
        <f>IF(AD676=0,"",MAX($AC$616:AC675)+1)</f>
        <v/>
      </c>
      <c r="AD676" s="309">
        <f t="shared" si="109"/>
        <v>0</v>
      </c>
    </row>
    <row r="677" spans="2:30" ht="14.1" customHeight="1" thickBot="1">
      <c r="H677" s="430">
        <v>60</v>
      </c>
      <c r="I677" s="429" t="str">
        <f>IF(J677=0,"",MAX($I$616:I676)+1)</f>
        <v/>
      </c>
      <c r="J677" s="431">
        <f t="shared" si="108"/>
        <v>0</v>
      </c>
      <c r="AB677" s="430">
        <v>60</v>
      </c>
      <c r="AC677" s="429" t="str">
        <f>IF(AD677=0,"",MAX($AC$616:AC676)+1)</f>
        <v/>
      </c>
      <c r="AD677" s="431">
        <f t="shared" si="109"/>
        <v>0</v>
      </c>
    </row>
    <row r="679" spans="2:30" ht="14.1" customHeight="1">
      <c r="B679" s="349"/>
      <c r="C679" s="349"/>
      <c r="D679" s="349"/>
      <c r="E679" s="349"/>
      <c r="F679" s="349"/>
      <c r="G679" s="349"/>
      <c r="H679" s="349"/>
      <c r="V679" s="349"/>
      <c r="W679" s="349"/>
      <c r="X679" s="349"/>
      <c r="Y679" s="349"/>
      <c r="Z679" s="349"/>
      <c r="AA679" s="349"/>
      <c r="AB679" s="349"/>
    </row>
    <row r="680" spans="2:30" ht="14.1" customHeight="1">
      <c r="B680" s="349"/>
      <c r="C680" s="349"/>
      <c r="D680" s="349"/>
      <c r="E680" s="423"/>
      <c r="F680" s="423"/>
      <c r="G680" s="423"/>
      <c r="H680" s="423"/>
      <c r="V680" s="349"/>
      <c r="W680" s="349"/>
      <c r="X680" s="349"/>
      <c r="Y680" s="423"/>
      <c r="Z680" s="423"/>
      <c r="AA680" s="423"/>
      <c r="AB680" s="423"/>
    </row>
    <row r="681" spans="2:30" ht="14.1" customHeight="1">
      <c r="B681" s="349"/>
      <c r="C681" s="349"/>
      <c r="D681" s="349"/>
      <c r="E681" s="423"/>
      <c r="F681" s="423"/>
      <c r="G681" s="423"/>
      <c r="H681" s="423"/>
      <c r="V681" s="349"/>
      <c r="W681" s="349"/>
      <c r="X681" s="349"/>
      <c r="Y681" s="423"/>
      <c r="Z681" s="423"/>
      <c r="AA681" s="423"/>
      <c r="AB681" s="423"/>
    </row>
    <row r="682" spans="2:30" ht="14.1" customHeight="1">
      <c r="B682" s="349"/>
      <c r="C682" s="349"/>
      <c r="D682" s="349"/>
      <c r="E682" s="424"/>
      <c r="F682" s="425"/>
      <c r="G682" s="424"/>
      <c r="H682" s="426"/>
      <c r="V682" s="349"/>
      <c r="W682" s="349"/>
      <c r="X682" s="349"/>
      <c r="Y682" s="424"/>
      <c r="Z682" s="425"/>
      <c r="AA682" s="424"/>
      <c r="AB682" s="426"/>
    </row>
    <row r="683" spans="2:30" ht="14.1" customHeight="1">
      <c r="B683" s="349"/>
      <c r="C683" s="349"/>
      <c r="D683" s="349"/>
      <c r="E683" s="424"/>
      <c r="F683" s="425"/>
      <c r="G683" s="424"/>
      <c r="H683" s="426"/>
      <c r="V683" s="349"/>
      <c r="W683" s="349"/>
      <c r="X683" s="349"/>
      <c r="Y683" s="424"/>
      <c r="Z683" s="425"/>
      <c r="AA683" s="424"/>
      <c r="AB683" s="426"/>
    </row>
    <row r="684" spans="2:30" ht="14.1" customHeight="1">
      <c r="B684" s="349"/>
      <c r="C684" s="349"/>
      <c r="D684" s="349"/>
      <c r="E684" s="424"/>
      <c r="F684" s="425"/>
      <c r="G684" s="424"/>
      <c r="H684" s="426"/>
      <c r="V684" s="349"/>
      <c r="W684" s="349"/>
      <c r="X684" s="349"/>
      <c r="Y684" s="424"/>
      <c r="Z684" s="425"/>
      <c r="AA684" s="424"/>
      <c r="AB684" s="426"/>
    </row>
    <row r="685" spans="2:30" ht="14.1" customHeight="1">
      <c r="B685" s="349"/>
      <c r="C685" s="349"/>
      <c r="D685" s="349"/>
      <c r="E685" s="424"/>
      <c r="F685" s="425"/>
      <c r="G685" s="424"/>
      <c r="H685" s="425"/>
      <c r="V685" s="349"/>
      <c r="W685" s="349"/>
      <c r="X685" s="349"/>
      <c r="Y685" s="424"/>
      <c r="Z685" s="425"/>
      <c r="AA685" s="424"/>
      <c r="AB685" s="425"/>
    </row>
    <row r="686" spans="2:30" ht="14.1" customHeight="1">
      <c r="B686" s="349"/>
      <c r="C686" s="349"/>
      <c r="D686" s="349"/>
      <c r="E686" s="424"/>
      <c r="F686" s="425"/>
      <c r="G686" s="424"/>
      <c r="H686" s="425"/>
      <c r="V686" s="349"/>
      <c r="W686" s="349"/>
      <c r="X686" s="349"/>
      <c r="Y686" s="424"/>
      <c r="Z686" s="425"/>
      <c r="AA686" s="424"/>
      <c r="AB686" s="425"/>
    </row>
    <row r="687" spans="2:30" ht="14.1" customHeight="1">
      <c r="B687" s="349"/>
      <c r="C687" s="349"/>
      <c r="D687" s="349"/>
      <c r="E687" s="424"/>
      <c r="F687" s="426"/>
      <c r="G687" s="424"/>
      <c r="H687" s="425"/>
      <c r="V687" s="349"/>
      <c r="W687" s="349"/>
      <c r="X687" s="349"/>
      <c r="Y687" s="424"/>
      <c r="Z687" s="426"/>
      <c r="AA687" s="424"/>
      <c r="AB687" s="425"/>
    </row>
    <row r="688" spans="2:30" ht="14.1" customHeight="1">
      <c r="B688" s="349"/>
      <c r="C688" s="349"/>
      <c r="D688" s="349"/>
      <c r="E688" s="424"/>
      <c r="F688" s="426"/>
      <c r="G688" s="424"/>
      <c r="H688" s="425"/>
      <c r="V688" s="349"/>
      <c r="W688" s="349"/>
      <c r="X688" s="349"/>
      <c r="Y688" s="424"/>
      <c r="Z688" s="426"/>
      <c r="AA688" s="424"/>
      <c r="AB688" s="425"/>
    </row>
    <row r="689" spans="2:28" ht="14.1" customHeight="1">
      <c r="B689" s="349"/>
      <c r="C689" s="349"/>
      <c r="D689" s="349"/>
      <c r="E689" s="424"/>
      <c r="F689" s="426"/>
      <c r="G689" s="424"/>
      <c r="H689" s="425"/>
      <c r="V689" s="349"/>
      <c r="W689" s="349"/>
      <c r="X689" s="349"/>
      <c r="Y689" s="424"/>
      <c r="Z689" s="426"/>
      <c r="AA689" s="424"/>
      <c r="AB689" s="425"/>
    </row>
    <row r="690" spans="2:28" ht="14.1" customHeight="1">
      <c r="B690" s="349"/>
      <c r="C690" s="349"/>
      <c r="D690" s="349"/>
      <c r="E690" s="424"/>
      <c r="F690" s="426"/>
      <c r="G690" s="424"/>
      <c r="H690" s="425"/>
      <c r="V690" s="349"/>
      <c r="W690" s="349"/>
      <c r="X690" s="349"/>
      <c r="Y690" s="424"/>
      <c r="Z690" s="426"/>
      <c r="AA690" s="424"/>
      <c r="AB690" s="425"/>
    </row>
    <row r="691" spans="2:28" ht="14.1" customHeight="1">
      <c r="B691" s="349"/>
      <c r="C691" s="349"/>
      <c r="D691" s="349"/>
      <c r="E691" s="424"/>
      <c r="F691" s="426"/>
      <c r="G691" s="424"/>
      <c r="H691" s="425"/>
      <c r="V691" s="349"/>
      <c r="W691" s="349"/>
      <c r="X691" s="349"/>
      <c r="Y691" s="424"/>
      <c r="Z691" s="426"/>
      <c r="AA691" s="424"/>
      <c r="AB691" s="425"/>
    </row>
    <row r="692" spans="2:28" ht="14.1" customHeight="1">
      <c r="B692" s="349"/>
      <c r="C692" s="349"/>
      <c r="D692" s="349"/>
      <c r="E692" s="424"/>
      <c r="F692" s="426"/>
      <c r="G692" s="424"/>
      <c r="H692" s="425"/>
      <c r="V692" s="349"/>
      <c r="W692" s="349"/>
      <c r="X692" s="349"/>
      <c r="Y692" s="424"/>
      <c r="Z692" s="426"/>
      <c r="AA692" s="424"/>
      <c r="AB692" s="425"/>
    </row>
  </sheetData>
  <mergeCells count="325">
    <mergeCell ref="H616:H617"/>
    <mergeCell ref="I616:J616"/>
    <mergeCell ref="AB616:AB617"/>
    <mergeCell ref="AC616:AD616"/>
    <mergeCell ref="I617:J617"/>
    <mergeCell ref="AC617:AD617"/>
    <mergeCell ref="D424:D425"/>
    <mergeCell ref="H424:H425"/>
    <mergeCell ref="X424:X425"/>
    <mergeCell ref="AB424:AB425"/>
    <mergeCell ref="D488:D489"/>
    <mergeCell ref="H488:H489"/>
    <mergeCell ref="X488:X489"/>
    <mergeCell ref="AB488:AB489"/>
    <mergeCell ref="D552:D553"/>
    <mergeCell ref="H552:H553"/>
    <mergeCell ref="X552:X553"/>
    <mergeCell ref="AB552:AB553"/>
    <mergeCell ref="D334:D335"/>
    <mergeCell ref="E334:F334"/>
    <mergeCell ref="G334:H334"/>
    <mergeCell ref="I334:J334"/>
    <mergeCell ref="X334:X335"/>
    <mergeCell ref="Y334:Z334"/>
    <mergeCell ref="AA334:AB334"/>
    <mergeCell ref="AC334:AD334"/>
    <mergeCell ref="D378:D380"/>
    <mergeCell ref="E378:H378"/>
    <mergeCell ref="I378:J378"/>
    <mergeCell ref="X378:X380"/>
    <mergeCell ref="Y378:AB378"/>
    <mergeCell ref="AC378:AD378"/>
    <mergeCell ref="E379:F380"/>
    <mergeCell ref="G379:H380"/>
    <mergeCell ref="I379:J380"/>
    <mergeCell ref="Y379:Z380"/>
    <mergeCell ref="AA379:AB380"/>
    <mergeCell ref="AC379:AD380"/>
    <mergeCell ref="D246:D247"/>
    <mergeCell ref="E246:F246"/>
    <mergeCell ref="G246:H246"/>
    <mergeCell ref="I246:J246"/>
    <mergeCell ref="X246:X247"/>
    <mergeCell ref="Y246:Z246"/>
    <mergeCell ref="AA246:AB246"/>
    <mergeCell ref="AC246:AD246"/>
    <mergeCell ref="D290:D291"/>
    <mergeCell ref="E290:F290"/>
    <mergeCell ref="G290:H290"/>
    <mergeCell ref="I290:J290"/>
    <mergeCell ref="X290:X291"/>
    <mergeCell ref="Y290:Z290"/>
    <mergeCell ref="AA290:AB290"/>
    <mergeCell ref="AC290:AD290"/>
    <mergeCell ref="D158:D159"/>
    <mergeCell ref="E158:F158"/>
    <mergeCell ref="G158:H158"/>
    <mergeCell ref="I158:J158"/>
    <mergeCell ref="X158:X159"/>
    <mergeCell ref="Y158:Z158"/>
    <mergeCell ref="AA158:AB158"/>
    <mergeCell ref="AC158:AD158"/>
    <mergeCell ref="D202:D203"/>
    <mergeCell ref="E202:F202"/>
    <mergeCell ref="G202:H202"/>
    <mergeCell ref="I202:J202"/>
    <mergeCell ref="X202:X203"/>
    <mergeCell ref="Y202:Z202"/>
    <mergeCell ref="AA202:AB202"/>
    <mergeCell ref="AC202:AD202"/>
    <mergeCell ref="AC70:AD70"/>
    <mergeCell ref="D114:D115"/>
    <mergeCell ref="E114:F114"/>
    <mergeCell ref="G114:H114"/>
    <mergeCell ref="I114:J114"/>
    <mergeCell ref="X114:X115"/>
    <mergeCell ref="Y114:Z114"/>
    <mergeCell ref="AA114:AB114"/>
    <mergeCell ref="AC114:AD114"/>
    <mergeCell ref="D59:D61"/>
    <mergeCell ref="G59:G61"/>
    <mergeCell ref="X59:X61"/>
    <mergeCell ref="AA59:AA61"/>
    <mergeCell ref="D63:D65"/>
    <mergeCell ref="G63:G65"/>
    <mergeCell ref="X63:X65"/>
    <mergeCell ref="AA63:AA65"/>
    <mergeCell ref="D70:D71"/>
    <mergeCell ref="E70:F70"/>
    <mergeCell ref="G70:H70"/>
    <mergeCell ref="I70:J70"/>
    <mergeCell ref="X70:X71"/>
    <mergeCell ref="Y70:Z70"/>
    <mergeCell ref="AA70:AB70"/>
    <mergeCell ref="D47:D49"/>
    <mergeCell ref="G47:G49"/>
    <mergeCell ref="X47:X49"/>
    <mergeCell ref="AA47:AA49"/>
    <mergeCell ref="D51:D53"/>
    <mergeCell ref="G51:G53"/>
    <mergeCell ref="X51:X53"/>
    <mergeCell ref="AA51:AA53"/>
    <mergeCell ref="D55:D57"/>
    <mergeCell ref="G55:G57"/>
    <mergeCell ref="X55:X57"/>
    <mergeCell ref="AA55:AA57"/>
    <mergeCell ref="C38:D38"/>
    <mergeCell ref="E38:G38"/>
    <mergeCell ref="H38:J38"/>
    <mergeCell ref="W38:X38"/>
    <mergeCell ref="Y38:AA38"/>
    <mergeCell ref="AB38:AD38"/>
    <mergeCell ref="O39:R39"/>
    <mergeCell ref="AI39:AL39"/>
    <mergeCell ref="D43:D45"/>
    <mergeCell ref="G43:G45"/>
    <mergeCell ref="X43:X45"/>
    <mergeCell ref="AA43:AA45"/>
    <mergeCell ref="C36:D37"/>
    <mergeCell ref="E36:G36"/>
    <mergeCell ref="H36:J36"/>
    <mergeCell ref="W36:X37"/>
    <mergeCell ref="Y36:AA36"/>
    <mergeCell ref="AB36:AD36"/>
    <mergeCell ref="E37:G37"/>
    <mergeCell ref="H37:J37"/>
    <mergeCell ref="Y37:AA37"/>
    <mergeCell ref="AB37:AD37"/>
    <mergeCell ref="AI32:AL32"/>
    <mergeCell ref="C33:D33"/>
    <mergeCell ref="E33:G33"/>
    <mergeCell ref="H33:J33"/>
    <mergeCell ref="W33:X33"/>
    <mergeCell ref="Y33:AA33"/>
    <mergeCell ref="AB33:AD33"/>
    <mergeCell ref="C34:D35"/>
    <mergeCell ref="E34:G34"/>
    <mergeCell ref="H34:J34"/>
    <mergeCell ref="W34:X35"/>
    <mergeCell ref="Y34:AA34"/>
    <mergeCell ref="AB34:AD34"/>
    <mergeCell ref="AH34:AI34"/>
    <mergeCell ref="AK34:AL34"/>
    <mergeCell ref="E35:G35"/>
    <mergeCell ref="H35:J35"/>
    <mergeCell ref="Y35:AA35"/>
    <mergeCell ref="AB35:AD35"/>
    <mergeCell ref="N34:O34"/>
    <mergeCell ref="Q34:R34"/>
    <mergeCell ref="C29:D29"/>
    <mergeCell ref="E29:G29"/>
    <mergeCell ref="H29:J29"/>
    <mergeCell ref="W29:X29"/>
    <mergeCell ref="Y29:AA29"/>
    <mergeCell ref="AB29:AD29"/>
    <mergeCell ref="C30:D30"/>
    <mergeCell ref="E30:G30"/>
    <mergeCell ref="H30:J30"/>
    <mergeCell ref="W30:X30"/>
    <mergeCell ref="Y30:AA30"/>
    <mergeCell ref="AB30:AD30"/>
    <mergeCell ref="C31:D31"/>
    <mergeCell ref="W31:X31"/>
    <mergeCell ref="C32:D32"/>
    <mergeCell ref="O32:R32"/>
    <mergeCell ref="W32:X32"/>
    <mergeCell ref="AH25:AI25"/>
    <mergeCell ref="AK25:AL25"/>
    <mergeCell ref="C24:D25"/>
    <mergeCell ref="E24:G24"/>
    <mergeCell ref="N25:O25"/>
    <mergeCell ref="Q25:R25"/>
    <mergeCell ref="C28:D28"/>
    <mergeCell ref="E28:G28"/>
    <mergeCell ref="H28:J28"/>
    <mergeCell ref="W28:X28"/>
    <mergeCell ref="Y28:AA28"/>
    <mergeCell ref="AB28:AD28"/>
    <mergeCell ref="C26:D26"/>
    <mergeCell ref="E26:G26"/>
    <mergeCell ref="H26:J26"/>
    <mergeCell ref="W26:X26"/>
    <mergeCell ref="Y26:AA26"/>
    <mergeCell ref="AB26:AD26"/>
    <mergeCell ref="C27:D27"/>
    <mergeCell ref="E27:G27"/>
    <mergeCell ref="H27:J27"/>
    <mergeCell ref="W27:X27"/>
    <mergeCell ref="Y27:AA27"/>
    <mergeCell ref="AB27:AD27"/>
    <mergeCell ref="AK21:AL21"/>
    <mergeCell ref="C22:D23"/>
    <mergeCell ref="E22:G22"/>
    <mergeCell ref="H22:J22"/>
    <mergeCell ref="W22:X23"/>
    <mergeCell ref="Y22:AA22"/>
    <mergeCell ref="AB22:AD22"/>
    <mergeCell ref="AH22:AI22"/>
    <mergeCell ref="AK22:AL22"/>
    <mergeCell ref="E23:G23"/>
    <mergeCell ref="H23:J23"/>
    <mergeCell ref="Y23:AA23"/>
    <mergeCell ref="AB23:AD23"/>
    <mergeCell ref="C21:D21"/>
    <mergeCell ref="E21:G21"/>
    <mergeCell ref="H21:J21"/>
    <mergeCell ref="W21:X21"/>
    <mergeCell ref="Y21:AA21"/>
    <mergeCell ref="AH21:AI21"/>
    <mergeCell ref="N21:O21"/>
    <mergeCell ref="N22:O22"/>
    <mergeCell ref="Q21:R21"/>
    <mergeCell ref="Q22:R22"/>
    <mergeCell ref="W18:X18"/>
    <mergeCell ref="Y18:AA18"/>
    <mergeCell ref="AB18:AD18"/>
    <mergeCell ref="C19:D19"/>
    <mergeCell ref="W19:X19"/>
    <mergeCell ref="C20:D20"/>
    <mergeCell ref="N20:O20"/>
    <mergeCell ref="Q20:R20"/>
    <mergeCell ref="W20:X20"/>
    <mergeCell ref="H24:J24"/>
    <mergeCell ref="W24:X25"/>
    <mergeCell ref="Y24:AA24"/>
    <mergeCell ref="AB24:AD24"/>
    <mergeCell ref="E25:G25"/>
    <mergeCell ref="H25:J25"/>
    <mergeCell ref="C16:D16"/>
    <mergeCell ref="E16:G16"/>
    <mergeCell ref="H16:J16"/>
    <mergeCell ref="W16:X16"/>
    <mergeCell ref="Y16:AA16"/>
    <mergeCell ref="AB16:AD16"/>
    <mergeCell ref="C17:D17"/>
    <mergeCell ref="E17:G17"/>
    <mergeCell ref="H17:J17"/>
    <mergeCell ref="W17:X17"/>
    <mergeCell ref="Y17:AA17"/>
    <mergeCell ref="AB17:AD17"/>
    <mergeCell ref="AB21:AD21"/>
    <mergeCell ref="Y25:AA25"/>
    <mergeCell ref="AB25:AD25"/>
    <mergeCell ref="C18:D18"/>
    <mergeCell ref="E18:G18"/>
    <mergeCell ref="H18:J18"/>
    <mergeCell ref="C14:D14"/>
    <mergeCell ref="E14:G14"/>
    <mergeCell ref="H14:J14"/>
    <mergeCell ref="W14:X14"/>
    <mergeCell ref="Y14:AA14"/>
    <mergeCell ref="AB14:AD14"/>
    <mergeCell ref="C15:D15"/>
    <mergeCell ref="E15:G15"/>
    <mergeCell ref="H15:J15"/>
    <mergeCell ref="W15:X15"/>
    <mergeCell ref="Y15:AA15"/>
    <mergeCell ref="AB15:AD15"/>
    <mergeCell ref="AH10:AI10"/>
    <mergeCell ref="AK10:AL10"/>
    <mergeCell ref="E11:G11"/>
    <mergeCell ref="H11:J11"/>
    <mergeCell ref="Y11:AA11"/>
    <mergeCell ref="AB11:AD11"/>
    <mergeCell ref="C12:D13"/>
    <mergeCell ref="E12:G12"/>
    <mergeCell ref="H12:J12"/>
    <mergeCell ref="W12:X13"/>
    <mergeCell ref="Y12:AA12"/>
    <mergeCell ref="AB12:AD12"/>
    <mergeCell ref="E13:G13"/>
    <mergeCell ref="H13:J13"/>
    <mergeCell ref="Y13:AA13"/>
    <mergeCell ref="AB13:AD13"/>
    <mergeCell ref="C9:D9"/>
    <mergeCell ref="E9:G9"/>
    <mergeCell ref="H9:J9"/>
    <mergeCell ref="W9:X9"/>
    <mergeCell ref="Y9:AA9"/>
    <mergeCell ref="AB9:AD9"/>
    <mergeCell ref="C10:D11"/>
    <mergeCell ref="E10:G10"/>
    <mergeCell ref="H10:J10"/>
    <mergeCell ref="N10:O10"/>
    <mergeCell ref="Q10:R10"/>
    <mergeCell ref="W10:X11"/>
    <mergeCell ref="Y10:AA10"/>
    <mergeCell ref="AB10:AD10"/>
    <mergeCell ref="C6:D6"/>
    <mergeCell ref="E6:G6"/>
    <mergeCell ref="H6:J6"/>
    <mergeCell ref="W6:X6"/>
    <mergeCell ref="Y6:AA6"/>
    <mergeCell ref="AB6:AD6"/>
    <mergeCell ref="C7:D7"/>
    <mergeCell ref="W7:X7"/>
    <mergeCell ref="C8:D8"/>
    <mergeCell ref="W8:X8"/>
    <mergeCell ref="C4:D4"/>
    <mergeCell ref="E4:G4"/>
    <mergeCell ref="H4:J4"/>
    <mergeCell ref="W4:X4"/>
    <mergeCell ref="Y4:AA4"/>
    <mergeCell ref="AB4:AD4"/>
    <mergeCell ref="C5:D5"/>
    <mergeCell ref="E5:G5"/>
    <mergeCell ref="H5:J5"/>
    <mergeCell ref="W5:X5"/>
    <mergeCell ref="Y5:AA5"/>
    <mergeCell ref="AB5:AD5"/>
    <mergeCell ref="L1:N1"/>
    <mergeCell ref="O1:S1"/>
    <mergeCell ref="U1:AE1"/>
    <mergeCell ref="AF1:AH1"/>
    <mergeCell ref="AI1:AM1"/>
    <mergeCell ref="C3:D3"/>
    <mergeCell ref="E3:G3"/>
    <mergeCell ref="H3:J3"/>
    <mergeCell ref="N3:O3"/>
    <mergeCell ref="Q3:R3"/>
    <mergeCell ref="W3:X3"/>
    <mergeCell ref="Y3:AA3"/>
    <mergeCell ref="AB3:AD3"/>
    <mergeCell ref="AH3:AI3"/>
    <mergeCell ref="AK3:AL3"/>
  </mergeCells>
  <phoneticPr fontId="2"/>
  <dataValidations count="5">
    <dataValidation type="list" allowBlank="1" showInputMessage="1" showErrorMessage="1" sqref="E10:J10 Y22:AD22 Y10:AD10 E34:J34 E22:J22 Y34:AD34">
      <formula1>"As,Co,As+Co"</formula1>
    </dataValidation>
    <dataValidation type="list" allowBlank="1" showInputMessage="1" showErrorMessage="1" sqref="H18 Y6:AD6 Y18 AB18 E30:H30 E6:J6 E18 Y30:AB30">
      <formula1>"昼間施工,夜間施工"</formula1>
    </dataValidation>
    <dataValidation type="list" allowBlank="1" showInputMessage="1" showErrorMessage="1" sqref="H17 Y5:AD5 Y17 AB17 E29:H29 E5:J5 E17 Y29:AB29">
      <formula1>"車 道,歩 道"</formula1>
    </dataValidation>
    <dataValidation type="list" allowBlank="1" showInputMessage="1" showErrorMessage="1" sqref="Y24:AD24 Y12:AD12 E36:J36 E24:J24 E12:J12 Y36:AD36">
      <formula1>"発生土（再使用）"</formula1>
    </dataValidation>
    <dataValidation type="list" allowBlank="1" showInputMessage="1" showErrorMessage="1" sqref="Q22">
      <formula1>"As（車道）＋As（歩道）,As（車道）＋Co,As（歩道）＋Co,全種"</formula1>
    </dataValidation>
  </dataValidations>
  <printOptions horizontalCentered="1"/>
  <pageMargins left="0.39370078740157483" right="0.39370078740157483" top="0.78740157480314965" bottom="0.39370078740157483" header="0.51181102362204722" footer="0.51181102362204722"/>
  <pageSetup paperSize="9" scale="92" orientation="landscape" r:id="rId1"/>
  <headerFooter alignWithMargins="0"/>
  <colBreaks count="1" manualBreakCount="1">
    <brk id="20" max="38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D56"/>
  <sheetViews>
    <sheetView showGridLines="0" showZeros="0" view="pageBreakPreview" zoomScaleNormal="70" zoomScaleSheetLayoutView="100" workbookViewId="0">
      <selection activeCell="D5" sqref="D5"/>
    </sheetView>
  </sheetViews>
  <sheetFormatPr defaultColWidth="9" defaultRowHeight="11.1" customHeight="1"/>
  <cols>
    <col min="1" max="3" width="2.109375" style="2" customWidth="1"/>
    <col min="4" max="4" width="8.6640625" style="2" customWidth="1"/>
    <col min="5" max="5" width="2.6640625" style="2" customWidth="1"/>
    <col min="6" max="6" width="8.6640625" style="2" customWidth="1"/>
    <col min="7" max="7" width="6.109375" style="2" customWidth="1"/>
    <col min="8" max="8" width="8.6640625" style="2" customWidth="1"/>
    <col min="9" max="11" width="2.6640625" style="2" customWidth="1"/>
    <col min="12" max="12" width="12.6640625" style="3" customWidth="1"/>
    <col min="13" max="14" width="2.109375" style="3" customWidth="1"/>
    <col min="15" max="15" width="6.6640625" style="3" customWidth="1"/>
    <col min="16" max="18" width="2.109375" style="3" customWidth="1"/>
    <col min="19" max="19" width="6.6640625" style="31" customWidth="1"/>
    <col min="20" max="22" width="2.109375" style="3" customWidth="1"/>
    <col min="23" max="23" width="6.6640625" style="31" customWidth="1"/>
    <col min="24" max="26" width="2.109375" style="3" customWidth="1"/>
    <col min="27" max="27" width="6.6640625" style="31" customWidth="1"/>
    <col min="28" max="29" width="2.109375" style="3" customWidth="1"/>
    <col min="30" max="30" width="8.6640625" style="31" customWidth="1"/>
    <col min="31" max="31" width="2.6640625" style="2" customWidth="1"/>
    <col min="32" max="16384" width="9" style="2"/>
  </cols>
  <sheetData>
    <row r="1" spans="1:30" ht="25.2" customHeight="1">
      <c r="A1" s="1" t="s">
        <v>567</v>
      </c>
      <c r="L1" s="31"/>
      <c r="M1" s="2"/>
      <c r="O1" s="2249" t="s">
        <v>157</v>
      </c>
      <c r="P1" s="2249"/>
      <c r="Q1" s="2249"/>
      <c r="R1" s="2249"/>
      <c r="S1" s="2249"/>
      <c r="T1" s="2191" t="str">
        <f>表紙!C2</f>
        <v>東白川特2高層配水池揚水管取替工事</v>
      </c>
      <c r="U1" s="2191"/>
      <c r="V1" s="2191"/>
      <c r="W1" s="2191"/>
      <c r="X1" s="2191"/>
      <c r="Y1" s="2191"/>
      <c r="Z1" s="2191"/>
      <c r="AA1" s="2191"/>
      <c r="AB1" s="2191"/>
      <c r="AC1" s="2191"/>
      <c r="AD1" s="2191"/>
    </row>
    <row r="2" spans="1:30" ht="11.1" customHeight="1">
      <c r="A2" s="1"/>
      <c r="B2" s="2" t="s">
        <v>235</v>
      </c>
      <c r="L2" s="31"/>
      <c r="M2" s="2"/>
      <c r="O2" s="149"/>
      <c r="P2" s="149"/>
      <c r="Q2" s="149"/>
      <c r="R2" s="149"/>
      <c r="S2" s="14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359"/>
    </row>
    <row r="3" spans="1:30" ht="11.1" customHeight="1" thickBot="1">
      <c r="C3" s="2" t="s">
        <v>236</v>
      </c>
      <c r="J3" s="2" t="s">
        <v>459</v>
      </c>
      <c r="U3" s="2250" t="s">
        <v>148</v>
      </c>
      <c r="V3" s="2250"/>
      <c r="W3" s="360" t="s">
        <v>438</v>
      </c>
      <c r="X3" s="40" t="s">
        <v>149</v>
      </c>
      <c r="Y3" s="40"/>
    </row>
    <row r="4" spans="1:30" ht="11.1" customHeight="1">
      <c r="D4" s="2251" t="s">
        <v>238</v>
      </c>
      <c r="E4" s="2178"/>
      <c r="F4" s="35" t="s">
        <v>1</v>
      </c>
      <c r="G4" s="35" t="s">
        <v>237</v>
      </c>
      <c r="H4" s="44"/>
      <c r="M4" s="4"/>
      <c r="O4" s="31" t="s">
        <v>265</v>
      </c>
    </row>
    <row r="5" spans="1:30" ht="11.1" customHeight="1">
      <c r="D5" s="183"/>
      <c r="E5" s="2252" t="s">
        <v>8</v>
      </c>
      <c r="F5" s="59"/>
      <c r="G5" s="144"/>
      <c r="H5" s="138">
        <f t="shared" ref="H5:H15" si="0">ROUND(F5*G5,2)</f>
        <v>0</v>
      </c>
      <c r="L5" s="3" t="s">
        <v>137</v>
      </c>
      <c r="M5" s="4"/>
      <c r="N5" s="3" t="s">
        <v>23</v>
      </c>
      <c r="O5" s="36">
        <f>IF($W$3="仮置無し",0,$H$17)</f>
        <v>0</v>
      </c>
      <c r="P5" s="3" t="s">
        <v>24</v>
      </c>
      <c r="S5" s="36"/>
      <c r="AC5" s="3" t="s">
        <v>121</v>
      </c>
      <c r="AD5" s="39">
        <f>O5</f>
        <v>0</v>
      </c>
    </row>
    <row r="6" spans="1:30" ht="11.1" customHeight="1">
      <c r="D6" s="379"/>
      <c r="E6" s="2253"/>
      <c r="F6" s="380"/>
      <c r="G6" s="381"/>
      <c r="H6" s="139">
        <f t="shared" si="0"/>
        <v>0</v>
      </c>
      <c r="M6" s="4"/>
      <c r="O6" s="31" t="s">
        <v>266</v>
      </c>
    </row>
    <row r="7" spans="1:30" ht="11.1" customHeight="1">
      <c r="D7" s="379"/>
      <c r="E7" s="2253"/>
      <c r="F7" s="380"/>
      <c r="G7" s="381"/>
      <c r="H7" s="139">
        <f t="shared" si="0"/>
        <v>0</v>
      </c>
      <c r="L7" s="3" t="s">
        <v>140</v>
      </c>
      <c r="M7" s="4"/>
      <c r="N7" s="3" t="s">
        <v>23</v>
      </c>
      <c r="O7" s="36">
        <f>IF($W$3="仮置無し",0,$H$30)</f>
        <v>0</v>
      </c>
      <c r="P7" s="3" t="s">
        <v>24</v>
      </c>
      <c r="S7" s="36"/>
      <c r="AC7" s="3" t="s">
        <v>121</v>
      </c>
      <c r="AD7" s="39">
        <f>O7</f>
        <v>0</v>
      </c>
    </row>
    <row r="8" spans="1:30" ht="11.1" customHeight="1">
      <c r="D8" s="379"/>
      <c r="E8" s="2253"/>
      <c r="F8" s="380"/>
      <c r="G8" s="381"/>
      <c r="H8" s="139">
        <f t="shared" si="0"/>
        <v>0</v>
      </c>
      <c r="M8" s="4"/>
      <c r="O8" s="31" t="s">
        <v>267</v>
      </c>
    </row>
    <row r="9" spans="1:30" ht="11.1" customHeight="1">
      <c r="D9" s="379"/>
      <c r="E9" s="2253"/>
      <c r="F9" s="380"/>
      <c r="G9" s="381"/>
      <c r="H9" s="139">
        <f t="shared" si="0"/>
        <v>0</v>
      </c>
      <c r="L9" s="3" t="s">
        <v>83</v>
      </c>
      <c r="M9" s="4"/>
      <c r="N9" s="3" t="s">
        <v>23</v>
      </c>
      <c r="O9" s="36">
        <f>IF($W$3="仮置無し",0,$H$43)</f>
        <v>0</v>
      </c>
      <c r="P9" s="3" t="s">
        <v>24</v>
      </c>
      <c r="S9" s="36"/>
      <c r="AC9" s="3" t="s">
        <v>121</v>
      </c>
      <c r="AD9" s="39">
        <f>O9</f>
        <v>0</v>
      </c>
    </row>
    <row r="10" spans="1:30" ht="11.1" customHeight="1">
      <c r="D10" s="379"/>
      <c r="E10" s="2253"/>
      <c r="F10" s="380"/>
      <c r="G10" s="381"/>
      <c r="H10" s="139">
        <f t="shared" si="0"/>
        <v>0</v>
      </c>
    </row>
    <row r="11" spans="1:30" ht="11.1" customHeight="1">
      <c r="D11" s="379"/>
      <c r="E11" s="2253"/>
      <c r="F11" s="380"/>
      <c r="G11" s="381"/>
      <c r="H11" s="139">
        <f t="shared" si="0"/>
        <v>0</v>
      </c>
      <c r="J11" s="2" t="s">
        <v>460</v>
      </c>
    </row>
    <row r="12" spans="1:30" ht="11.1" customHeight="1">
      <c r="D12" s="379"/>
      <c r="E12" s="2253"/>
      <c r="F12" s="380"/>
      <c r="G12" s="381"/>
      <c r="H12" s="139">
        <f t="shared" si="0"/>
        <v>0</v>
      </c>
      <c r="K12" s="2" t="s">
        <v>375</v>
      </c>
      <c r="O12" s="31" t="s">
        <v>376</v>
      </c>
      <c r="AD12" s="31" t="s">
        <v>27</v>
      </c>
    </row>
    <row r="13" spans="1:30" ht="11.1" customHeight="1">
      <c r="D13" s="184"/>
      <c r="E13" s="2253"/>
      <c r="F13" s="61"/>
      <c r="G13" s="145"/>
      <c r="H13" s="139">
        <f t="shared" si="0"/>
        <v>0</v>
      </c>
      <c r="L13" s="3" t="s">
        <v>377</v>
      </c>
      <c r="N13" s="3" t="s">
        <v>23</v>
      </c>
      <c r="O13" s="317">
        <f>SUM('試掘（舗600'!AA7,'試掘（舗600'!AD7,'試掘（舗600'!AA19,'試掘（舗600'!AD19,'試掘（舗600'!AA31,'試掘（舗600'!AD31,'試掘（舗600'!G7,'試掘（舗600'!J7,'試掘（舗600'!G19,'試掘（舗600'!J19,'試掘（舗600'!G31,'試掘（舗600'!J31)</f>
        <v>0</v>
      </c>
      <c r="P13" s="3" t="s">
        <v>24</v>
      </c>
      <c r="Q13" s="3" t="s">
        <v>248</v>
      </c>
      <c r="R13" s="2255">
        <f>ROUND(1.2*1*1.5,2)</f>
        <v>1.8</v>
      </c>
      <c r="S13" s="2255"/>
      <c r="T13" s="2255"/>
      <c r="W13" s="36"/>
      <c r="AC13" s="3" t="s">
        <v>121</v>
      </c>
      <c r="AD13" s="39">
        <f>ROUND(O13*R13,2)</f>
        <v>0</v>
      </c>
    </row>
    <row r="14" spans="1:30" ht="11.1" customHeight="1">
      <c r="D14" s="184"/>
      <c r="E14" s="2253"/>
      <c r="F14" s="61"/>
      <c r="G14" s="145"/>
      <c r="H14" s="139">
        <f t="shared" si="0"/>
        <v>0</v>
      </c>
      <c r="K14" s="2" t="s">
        <v>378</v>
      </c>
      <c r="O14" s="31" t="s">
        <v>27</v>
      </c>
      <c r="S14" s="31" t="s">
        <v>265</v>
      </c>
      <c r="W14" s="31" t="s">
        <v>266</v>
      </c>
      <c r="AA14" s="31" t="s">
        <v>267</v>
      </c>
      <c r="AD14" s="31" t="s">
        <v>118</v>
      </c>
    </row>
    <row r="15" spans="1:30" ht="11.1" customHeight="1">
      <c r="D15" s="184"/>
      <c r="E15" s="2253"/>
      <c r="F15" s="61"/>
      <c r="G15" s="145"/>
      <c r="H15" s="139">
        <f t="shared" si="0"/>
        <v>0</v>
      </c>
      <c r="L15" s="3" t="s">
        <v>379</v>
      </c>
      <c r="N15" s="3" t="s">
        <v>23</v>
      </c>
      <c r="O15" s="36">
        <f>$AD$13</f>
        <v>0</v>
      </c>
      <c r="P15" s="3" t="s">
        <v>24</v>
      </c>
      <c r="Q15" s="3" t="s">
        <v>25</v>
      </c>
      <c r="R15" s="3" t="s">
        <v>23</v>
      </c>
      <c r="S15" s="36">
        <f>$H$17</f>
        <v>0</v>
      </c>
      <c r="T15" s="3" t="s">
        <v>24</v>
      </c>
      <c r="U15" s="3" t="s">
        <v>25</v>
      </c>
      <c r="V15" s="3" t="s">
        <v>23</v>
      </c>
      <c r="W15" s="36">
        <f>$H$30</f>
        <v>0</v>
      </c>
      <c r="X15" s="3" t="s">
        <v>24</v>
      </c>
      <c r="Y15" s="3" t="s">
        <v>25</v>
      </c>
      <c r="Z15" s="3" t="s">
        <v>23</v>
      </c>
      <c r="AA15" s="36">
        <f>$H$43</f>
        <v>0</v>
      </c>
      <c r="AB15" s="3" t="s">
        <v>24</v>
      </c>
      <c r="AC15" s="3" t="s">
        <v>121</v>
      </c>
      <c r="AD15" s="39">
        <f>O15-S15-W15-AA15</f>
        <v>0</v>
      </c>
    </row>
    <row r="16" spans="1:30" ht="11.1" customHeight="1">
      <c r="D16" s="185"/>
      <c r="E16" s="2254"/>
      <c r="F16" s="137"/>
      <c r="G16" s="146"/>
      <c r="H16" s="140">
        <f>ROUND(F16*G16,2)</f>
        <v>0</v>
      </c>
      <c r="K16" s="2" t="s">
        <v>19</v>
      </c>
      <c r="O16" s="31" t="s">
        <v>118</v>
      </c>
    </row>
    <row r="17" spans="4:30" ht="11.1" customHeight="1">
      <c r="D17" s="2260" t="s">
        <v>239</v>
      </c>
      <c r="E17" s="2261"/>
      <c r="F17" s="2261"/>
      <c r="G17" s="2261"/>
      <c r="H17" s="72">
        <f>SUM(H5:H16)</f>
        <v>0</v>
      </c>
      <c r="L17" s="3" t="s">
        <v>18</v>
      </c>
      <c r="N17" s="3" t="s">
        <v>23</v>
      </c>
      <c r="O17" s="36">
        <f>$AD$15</f>
        <v>0</v>
      </c>
      <c r="P17" s="3" t="s">
        <v>24</v>
      </c>
      <c r="AC17" s="3" t="s">
        <v>121</v>
      </c>
      <c r="AD17" s="39">
        <f>O17</f>
        <v>0</v>
      </c>
    </row>
    <row r="18" spans="4:30" ht="11.1" customHeight="1">
      <c r="D18" s="183"/>
      <c r="E18" s="2252" t="s">
        <v>9</v>
      </c>
      <c r="F18" s="59"/>
      <c r="G18" s="144"/>
      <c r="H18" s="138">
        <f t="shared" ref="H18:H28" si="1">ROUND(F18*G18,2)</f>
        <v>0</v>
      </c>
      <c r="K18" s="2" t="s">
        <v>380</v>
      </c>
      <c r="O18" s="31" t="s">
        <v>27</v>
      </c>
      <c r="S18" s="31" t="s">
        <v>271</v>
      </c>
      <c r="W18" s="31" t="s">
        <v>272</v>
      </c>
      <c r="AD18" s="31" t="s">
        <v>119</v>
      </c>
    </row>
    <row r="19" spans="4:30" ht="11.1" customHeight="1">
      <c r="D19" s="379"/>
      <c r="E19" s="2253"/>
      <c r="F19" s="380"/>
      <c r="G19" s="381"/>
      <c r="H19" s="139">
        <f t="shared" si="1"/>
        <v>0</v>
      </c>
      <c r="L19" s="3" t="s">
        <v>381</v>
      </c>
      <c r="N19" s="3" t="s">
        <v>23</v>
      </c>
      <c r="O19" s="36">
        <f>$AD$13</f>
        <v>0</v>
      </c>
      <c r="P19" s="3" t="s">
        <v>24</v>
      </c>
      <c r="Q19" s="3" t="s">
        <v>25</v>
      </c>
      <c r="R19" s="3" t="s">
        <v>23</v>
      </c>
      <c r="S19" s="36">
        <f>IF('試掘（舗600'!AM32="",'試掘（舗600'!S32,'試掘（舗600'!AM32)</f>
        <v>0</v>
      </c>
      <c r="T19" s="3" t="s">
        <v>24</v>
      </c>
      <c r="U19" s="3" t="s">
        <v>25</v>
      </c>
      <c r="V19" s="3" t="s">
        <v>23</v>
      </c>
      <c r="W19" s="36">
        <f>IF('試掘（舗600'!AM39="",'試掘（舗600'!S39,'試掘（舗600'!AM39)</f>
        <v>0</v>
      </c>
      <c r="X19" s="3" t="s">
        <v>24</v>
      </c>
      <c r="AA19" s="36"/>
      <c r="AC19" s="3" t="s">
        <v>121</v>
      </c>
      <c r="AD19" s="39">
        <f>O19-S19-W19</f>
        <v>0</v>
      </c>
    </row>
    <row r="20" spans="4:30" ht="11.1" customHeight="1">
      <c r="D20" s="379"/>
      <c r="E20" s="2253"/>
      <c r="F20" s="380"/>
      <c r="G20" s="381"/>
      <c r="H20" s="139">
        <f t="shared" si="1"/>
        <v>0</v>
      </c>
      <c r="K20" s="2" t="s">
        <v>445</v>
      </c>
      <c r="O20" s="31" t="s">
        <v>118</v>
      </c>
      <c r="S20" s="31" t="s">
        <v>119</v>
      </c>
      <c r="AD20" s="31" t="s">
        <v>120</v>
      </c>
    </row>
    <row r="21" spans="4:30" ht="11.1" customHeight="1">
      <c r="D21" s="379"/>
      <c r="E21" s="2253"/>
      <c r="F21" s="380"/>
      <c r="G21" s="381"/>
      <c r="H21" s="139">
        <f>ROUND(F21*G21,2)</f>
        <v>0</v>
      </c>
      <c r="L21" s="3" t="s">
        <v>51</v>
      </c>
      <c r="N21" s="3" t="s">
        <v>23</v>
      </c>
      <c r="O21" s="36">
        <f>$AD$15</f>
        <v>0</v>
      </c>
      <c r="P21" s="3" t="s">
        <v>24</v>
      </c>
      <c r="Q21" s="3" t="s">
        <v>25</v>
      </c>
      <c r="R21" s="3" t="s">
        <v>23</v>
      </c>
      <c r="S21" s="36">
        <f>$AD$19</f>
        <v>0</v>
      </c>
      <c r="T21" s="3" t="s">
        <v>24</v>
      </c>
      <c r="AC21" s="3" t="s">
        <v>121</v>
      </c>
      <c r="AD21" s="39">
        <f>O21-S21</f>
        <v>0</v>
      </c>
    </row>
    <row r="22" spans="4:30" ht="11.1" customHeight="1">
      <c r="D22" s="379"/>
      <c r="E22" s="2253"/>
      <c r="F22" s="380"/>
      <c r="G22" s="381"/>
      <c r="H22" s="139">
        <f t="shared" si="1"/>
        <v>0</v>
      </c>
      <c r="K22" s="349"/>
      <c r="L22" s="315"/>
      <c r="M22" s="372"/>
      <c r="N22" s="315"/>
      <c r="O22" s="157"/>
      <c r="P22" s="315"/>
      <c r="Q22" s="315"/>
      <c r="R22" s="315"/>
      <c r="S22" s="157"/>
      <c r="T22" s="315"/>
      <c r="U22" s="315"/>
      <c r="V22" s="315"/>
      <c r="W22" s="157"/>
      <c r="X22" s="315"/>
      <c r="Y22" s="315"/>
      <c r="Z22" s="315"/>
      <c r="AA22" s="157"/>
      <c r="AB22" s="315"/>
      <c r="AC22" s="315"/>
      <c r="AD22" s="157"/>
    </row>
    <row r="23" spans="4:30" ht="11.1" customHeight="1">
      <c r="D23" s="379"/>
      <c r="E23" s="2253"/>
      <c r="F23" s="380"/>
      <c r="G23" s="381"/>
      <c r="H23" s="139">
        <f t="shared" si="1"/>
        <v>0</v>
      </c>
      <c r="K23" s="349"/>
      <c r="L23" s="315"/>
      <c r="M23" s="372"/>
      <c r="N23" s="315"/>
      <c r="O23" s="511"/>
      <c r="P23" s="315"/>
      <c r="Q23" s="315"/>
      <c r="R23" s="315"/>
      <c r="S23" s="157"/>
      <c r="T23" s="315"/>
      <c r="U23" s="315"/>
      <c r="V23" s="315"/>
      <c r="W23" s="157"/>
      <c r="X23" s="315"/>
      <c r="Y23" s="315"/>
      <c r="Z23" s="315"/>
      <c r="AA23" s="157"/>
      <c r="AB23" s="315"/>
      <c r="AC23" s="315"/>
      <c r="AD23" s="43"/>
    </row>
    <row r="24" spans="4:30" ht="11.1" customHeight="1">
      <c r="D24" s="379"/>
      <c r="E24" s="2253"/>
      <c r="F24" s="380"/>
      <c r="G24" s="381"/>
      <c r="H24" s="139">
        <f t="shared" si="1"/>
        <v>0</v>
      </c>
    </row>
    <row r="25" spans="4:30" ht="11.1" customHeight="1">
      <c r="D25" s="379"/>
      <c r="E25" s="2253"/>
      <c r="F25" s="380"/>
      <c r="G25" s="381"/>
      <c r="H25" s="139">
        <f t="shared" si="1"/>
        <v>0</v>
      </c>
      <c r="J25" s="2" t="s">
        <v>461</v>
      </c>
      <c r="O25" s="31" t="s">
        <v>119</v>
      </c>
    </row>
    <row r="26" spans="4:30" ht="11.1" customHeight="1">
      <c r="D26" s="379"/>
      <c r="E26" s="2253"/>
      <c r="F26" s="380"/>
      <c r="G26" s="381"/>
      <c r="H26" s="139">
        <f t="shared" si="1"/>
        <v>0</v>
      </c>
      <c r="L26" s="3" t="s">
        <v>21</v>
      </c>
      <c r="N26" s="3" t="s">
        <v>23</v>
      </c>
      <c r="O26" s="36">
        <f>$AD$19</f>
        <v>0</v>
      </c>
      <c r="P26" s="3" t="s">
        <v>24</v>
      </c>
      <c r="AC26" s="3" t="s">
        <v>121</v>
      </c>
      <c r="AD26" s="39">
        <f>O26</f>
        <v>0</v>
      </c>
    </row>
    <row r="27" spans="4:30" ht="11.1" customHeight="1">
      <c r="D27" s="379"/>
      <c r="E27" s="2253"/>
      <c r="F27" s="380"/>
      <c r="G27" s="381"/>
      <c r="H27" s="139">
        <f t="shared" si="1"/>
        <v>0</v>
      </c>
    </row>
    <row r="28" spans="4:30" ht="11.1" customHeight="1">
      <c r="D28" s="184"/>
      <c r="E28" s="2253"/>
      <c r="F28" s="61"/>
      <c r="G28" s="145"/>
      <c r="H28" s="139">
        <f t="shared" si="1"/>
        <v>0</v>
      </c>
      <c r="J28" s="2" t="str">
        <f>IF(W3="仮置有り","□As殻Co殻運搬処理（仮置場～処分地）","□As殻Co殻運搬処理（現場～処分地）")</f>
        <v>□As殻Co殻運搬処理（現場～処分地）</v>
      </c>
    </row>
    <row r="29" spans="4:30" ht="11.1" customHeight="1">
      <c r="D29" s="185"/>
      <c r="E29" s="2254"/>
      <c r="F29" s="137"/>
      <c r="G29" s="146"/>
      <c r="H29" s="140">
        <f>ROUND(F29*G29,2)</f>
        <v>0</v>
      </c>
      <c r="K29" s="2" t="s">
        <v>22</v>
      </c>
      <c r="O29" s="31" t="s">
        <v>265</v>
      </c>
      <c r="S29" s="31" t="s">
        <v>266</v>
      </c>
      <c r="U29" s="2250" t="s">
        <v>148</v>
      </c>
      <c r="V29" s="2250"/>
      <c r="W29" s="14" t="str">
        <f>W3</f>
        <v>仮置無し</v>
      </c>
      <c r="X29" s="40" t="s">
        <v>149</v>
      </c>
    </row>
    <row r="30" spans="4:30" ht="11.1" customHeight="1">
      <c r="D30" s="2262" t="s">
        <v>240</v>
      </c>
      <c r="E30" s="2263"/>
      <c r="F30" s="2263"/>
      <c r="G30" s="2263"/>
      <c r="H30" s="72">
        <f>SUM(H18:H29)</f>
        <v>0</v>
      </c>
      <c r="L30" s="3" t="s">
        <v>56</v>
      </c>
      <c r="N30" s="3" t="s">
        <v>23</v>
      </c>
      <c r="O30" s="36">
        <f>IF($W$3="仮置無し",0,$H$17)</f>
        <v>0</v>
      </c>
      <c r="P30" s="3" t="s">
        <v>24</v>
      </c>
      <c r="Q30" s="3" t="s">
        <v>139</v>
      </c>
      <c r="R30" s="3" t="s">
        <v>23</v>
      </c>
      <c r="S30" s="36">
        <f>IF($W$3="仮置無し",0,$H$30)</f>
        <v>0</v>
      </c>
      <c r="T30" s="3" t="s">
        <v>24</v>
      </c>
      <c r="AC30" s="3" t="s">
        <v>121</v>
      </c>
      <c r="AD30" s="39">
        <f>O30+S30</f>
        <v>0</v>
      </c>
    </row>
    <row r="31" spans="4:30" ht="11.1" customHeight="1">
      <c r="D31" s="183"/>
      <c r="E31" s="2252" t="s">
        <v>83</v>
      </c>
      <c r="F31" s="59"/>
      <c r="G31" s="144"/>
      <c r="H31" s="138">
        <f t="shared" ref="H31:H41" si="2">ROUND(F31*G31,2)</f>
        <v>0</v>
      </c>
      <c r="M31" s="4"/>
      <c r="O31" s="31" t="s">
        <v>267</v>
      </c>
    </row>
    <row r="32" spans="4:30" ht="11.1" customHeight="1">
      <c r="D32" s="379"/>
      <c r="E32" s="2253"/>
      <c r="F32" s="380"/>
      <c r="G32" s="381"/>
      <c r="H32" s="139">
        <f t="shared" si="2"/>
        <v>0</v>
      </c>
      <c r="L32" s="3" t="s">
        <v>83</v>
      </c>
      <c r="M32" s="4"/>
      <c r="N32" s="3" t="s">
        <v>23</v>
      </c>
      <c r="O32" s="36">
        <f>IF($W$3="仮置無し",0,$H$43)</f>
        <v>0</v>
      </c>
      <c r="P32" s="3" t="s">
        <v>24</v>
      </c>
      <c r="S32" s="36"/>
      <c r="AC32" s="3" t="s">
        <v>121</v>
      </c>
      <c r="AD32" s="39">
        <f>O32</f>
        <v>0</v>
      </c>
    </row>
    <row r="33" spans="3:30" ht="11.1" customHeight="1">
      <c r="D33" s="379"/>
      <c r="E33" s="2253"/>
      <c r="F33" s="380"/>
      <c r="G33" s="381"/>
      <c r="H33" s="139">
        <f t="shared" si="2"/>
        <v>0</v>
      </c>
      <c r="K33" s="2" t="s">
        <v>448</v>
      </c>
      <c r="O33" s="31" t="s">
        <v>265</v>
      </c>
    </row>
    <row r="34" spans="3:30" ht="11.1" customHeight="1">
      <c r="D34" s="379"/>
      <c r="E34" s="2253"/>
      <c r="F34" s="380"/>
      <c r="G34" s="381"/>
      <c r="H34" s="139">
        <f t="shared" si="2"/>
        <v>0</v>
      </c>
      <c r="L34" s="3" t="s">
        <v>137</v>
      </c>
      <c r="N34" s="3" t="s">
        <v>23</v>
      </c>
      <c r="O34" s="36">
        <f>$H$17</f>
        <v>0</v>
      </c>
      <c r="P34" s="3" t="s">
        <v>24</v>
      </c>
      <c r="AC34" s="3" t="s">
        <v>121</v>
      </c>
      <c r="AD34" s="39">
        <f>O34</f>
        <v>0</v>
      </c>
    </row>
    <row r="35" spans="3:30" ht="11.1" customHeight="1">
      <c r="D35" s="379"/>
      <c r="E35" s="2253"/>
      <c r="F35" s="380"/>
      <c r="G35" s="381"/>
      <c r="H35" s="139">
        <f t="shared" si="2"/>
        <v>0</v>
      </c>
      <c r="O35" s="31" t="s">
        <v>266</v>
      </c>
    </row>
    <row r="36" spans="3:30" ht="11.1" customHeight="1">
      <c r="D36" s="379"/>
      <c r="E36" s="2253"/>
      <c r="F36" s="380"/>
      <c r="G36" s="381"/>
      <c r="H36" s="139">
        <f t="shared" si="2"/>
        <v>0</v>
      </c>
      <c r="L36" s="3" t="s">
        <v>140</v>
      </c>
      <c r="N36" s="3" t="s">
        <v>23</v>
      </c>
      <c r="O36" s="36">
        <f>$H$30</f>
        <v>0</v>
      </c>
      <c r="P36" s="3" t="s">
        <v>24</v>
      </c>
      <c r="AC36" s="3" t="s">
        <v>121</v>
      </c>
      <c r="AD36" s="39">
        <f>O36</f>
        <v>0</v>
      </c>
    </row>
    <row r="37" spans="3:30" ht="11.1" customHeight="1">
      <c r="D37" s="379"/>
      <c r="E37" s="2253"/>
      <c r="F37" s="380"/>
      <c r="G37" s="381"/>
      <c r="H37" s="139">
        <f t="shared" si="2"/>
        <v>0</v>
      </c>
      <c r="O37" s="31" t="s">
        <v>267</v>
      </c>
    </row>
    <row r="38" spans="3:30" ht="11.1" customHeight="1">
      <c r="D38" s="379"/>
      <c r="E38" s="2253"/>
      <c r="F38" s="380"/>
      <c r="G38" s="381"/>
      <c r="H38" s="139">
        <f t="shared" si="2"/>
        <v>0</v>
      </c>
      <c r="L38" s="3" t="s">
        <v>83</v>
      </c>
      <c r="N38" s="3" t="s">
        <v>23</v>
      </c>
      <c r="O38" s="36">
        <f>$H$43</f>
        <v>0</v>
      </c>
      <c r="P38" s="3" t="s">
        <v>24</v>
      </c>
      <c r="S38" s="36"/>
      <c r="AC38" s="3" t="s">
        <v>121</v>
      </c>
      <c r="AD38" s="39">
        <f>O38</f>
        <v>0</v>
      </c>
    </row>
    <row r="39" spans="3:30" ht="11.1" customHeight="1">
      <c r="D39" s="379"/>
      <c r="E39" s="2253"/>
      <c r="F39" s="380"/>
      <c r="G39" s="381"/>
      <c r="H39" s="139">
        <f t="shared" si="2"/>
        <v>0</v>
      </c>
    </row>
    <row r="40" spans="3:30" ht="11.1" customHeight="1">
      <c r="D40" s="379"/>
      <c r="E40" s="2253"/>
      <c r="F40" s="380"/>
      <c r="G40" s="381"/>
      <c r="H40" s="139">
        <f t="shared" si="2"/>
        <v>0</v>
      </c>
      <c r="J40" s="2" t="s">
        <v>450</v>
      </c>
    </row>
    <row r="41" spans="3:30" ht="11.1" customHeight="1">
      <c r="D41" s="184"/>
      <c r="E41" s="2253"/>
      <c r="F41" s="61"/>
      <c r="G41" s="145"/>
      <c r="H41" s="139">
        <f t="shared" si="2"/>
        <v>0</v>
      </c>
      <c r="K41" s="2" t="s">
        <v>449</v>
      </c>
      <c r="M41" s="4"/>
      <c r="O41" s="31" t="s">
        <v>120</v>
      </c>
    </row>
    <row r="42" spans="3:30" ht="11.1" customHeight="1">
      <c r="D42" s="185"/>
      <c r="E42" s="2254"/>
      <c r="F42" s="137"/>
      <c r="G42" s="146"/>
      <c r="H42" s="140">
        <f>ROUND(F42*G42,2)</f>
        <v>0</v>
      </c>
      <c r="L42" s="3" t="s">
        <v>144</v>
      </c>
      <c r="M42" s="4"/>
      <c r="N42" s="3" t="s">
        <v>23</v>
      </c>
      <c r="O42" s="36">
        <f>$AD$21</f>
        <v>0</v>
      </c>
      <c r="P42" s="3" t="s">
        <v>24</v>
      </c>
      <c r="AC42" s="3" t="s">
        <v>121</v>
      </c>
      <c r="AD42" s="39">
        <f>O42</f>
        <v>0</v>
      </c>
    </row>
    <row r="43" spans="3:30" ht="11.1" customHeight="1" thickBot="1">
      <c r="D43" s="2264" t="s">
        <v>241</v>
      </c>
      <c r="E43" s="2265"/>
      <c r="F43" s="2265"/>
      <c r="G43" s="2265"/>
      <c r="H43" s="76">
        <f>SUM(H31:H42)</f>
        <v>0</v>
      </c>
      <c r="K43" s="2" t="s">
        <v>452</v>
      </c>
      <c r="O43" s="31" t="s">
        <v>120</v>
      </c>
    </row>
    <row r="44" spans="3:30" ht="11.1" customHeight="1">
      <c r="D44" s="31"/>
      <c r="E44" s="31"/>
      <c r="F44" s="31"/>
      <c r="G44" s="31"/>
      <c r="H44" s="31"/>
      <c r="L44" s="3" t="s">
        <v>144</v>
      </c>
      <c r="N44" s="3" t="s">
        <v>23</v>
      </c>
      <c r="O44" s="36">
        <f>$AD$21</f>
        <v>0</v>
      </c>
      <c r="P44" s="3" t="s">
        <v>24</v>
      </c>
      <c r="S44" s="36"/>
      <c r="AC44" s="3" t="s">
        <v>121</v>
      </c>
      <c r="AD44" s="39">
        <f>O44</f>
        <v>0</v>
      </c>
    </row>
    <row r="45" spans="3:30" ht="11.1" customHeight="1" thickBot="1">
      <c r="C45" s="2" t="s">
        <v>495</v>
      </c>
    </row>
    <row r="46" spans="3:30" ht="11.1" customHeight="1">
      <c r="D46" s="2256" t="s">
        <v>496</v>
      </c>
      <c r="E46" s="2257"/>
      <c r="F46" s="2257"/>
      <c r="G46" s="2257"/>
      <c r="H46" s="485">
        <f>SUM('試掘（舗600'!S32,'試掘（舗600'!AK44)</f>
        <v>0</v>
      </c>
    </row>
    <row r="47" spans="3:30" ht="11.1" customHeight="1" thickBot="1">
      <c r="D47" s="2258" t="s">
        <v>494</v>
      </c>
      <c r="E47" s="2259"/>
      <c r="F47" s="2259"/>
      <c r="G47" s="2259"/>
      <c r="H47" s="13">
        <f>SUM('試掘（舗600'!S39,'試掘（舗600'!AK45)</f>
        <v>0</v>
      </c>
    </row>
    <row r="56" spans="23:23" ht="11.1" customHeight="1">
      <c r="W56" s="36"/>
    </row>
  </sheetData>
  <mergeCells count="14">
    <mergeCell ref="D46:G46"/>
    <mergeCell ref="D47:G47"/>
    <mergeCell ref="D17:G17"/>
    <mergeCell ref="E18:E29"/>
    <mergeCell ref="U29:V29"/>
    <mergeCell ref="D30:G30"/>
    <mergeCell ref="E31:E42"/>
    <mergeCell ref="D43:G43"/>
    <mergeCell ref="O1:S1"/>
    <mergeCell ref="T1:AD1"/>
    <mergeCell ref="U3:V3"/>
    <mergeCell ref="D4:E4"/>
    <mergeCell ref="E5:E16"/>
    <mergeCell ref="R13:T13"/>
  </mergeCells>
  <phoneticPr fontId="2"/>
  <dataValidations count="1">
    <dataValidation type="list" allowBlank="1" showInputMessage="1" showErrorMessage="1" sqref="W3">
      <formula1>"仮置有り,仮置無し"</formula1>
    </dataValidation>
  </dataValidations>
  <printOptions horizontalCentered="1"/>
  <pageMargins left="0.39370078740157483" right="0.39370078740157483" top="0.78740157480314965" bottom="0.59055118110236227" header="0.51181102362204722" footer="0.51181102362204722"/>
  <pageSetup paperSize="9" scale="94" orientation="landscape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217"/>
  <sheetViews>
    <sheetView showGridLines="0" showZeros="0" view="pageBreakPreview" zoomScaleNormal="55" zoomScaleSheetLayoutView="100" workbookViewId="0">
      <selection activeCell="M22" sqref="M22"/>
    </sheetView>
  </sheetViews>
  <sheetFormatPr defaultColWidth="9" defaultRowHeight="14.7" customHeight="1"/>
  <cols>
    <col min="1" max="2" width="2.6640625" style="760" customWidth="1"/>
    <col min="3" max="3" width="8.109375" style="760" customWidth="1"/>
    <col min="4" max="7" width="10.6640625" style="760" customWidth="1"/>
    <col min="8" max="10" width="2.6640625" style="760" customWidth="1"/>
    <col min="11" max="11" width="6.6640625" style="760" customWidth="1"/>
    <col min="12" max="12" width="2.6640625" style="769" customWidth="1"/>
    <col min="13" max="14" width="2.6640625" style="4" customWidth="1"/>
    <col min="15" max="15" width="6.6640625" style="760" customWidth="1"/>
    <col min="16" max="18" width="2.6640625" style="4" bestFit="1" customWidth="1"/>
    <col min="19" max="19" width="2.6640625" style="4" customWidth="1"/>
    <col min="20" max="20" width="4.6640625" style="760" customWidth="1"/>
    <col min="21" max="23" width="2.6640625" style="4" customWidth="1"/>
    <col min="24" max="24" width="6.6640625" style="760" customWidth="1"/>
    <col min="25" max="26" width="2.6640625" style="4" bestFit="1" customWidth="1"/>
    <col min="27" max="27" width="2.6640625" style="4" customWidth="1"/>
    <col min="28" max="28" width="6.6640625" style="760" customWidth="1"/>
    <col min="29" max="29" width="2.6640625" style="760" customWidth="1"/>
    <col min="30" max="16384" width="9" style="760"/>
  </cols>
  <sheetData>
    <row r="1" spans="1:29" ht="25.2" customHeight="1">
      <c r="A1" s="1" t="s">
        <v>47</v>
      </c>
      <c r="L1" s="2319" t="s">
        <v>157</v>
      </c>
      <c r="M1" s="2319"/>
      <c r="N1" s="2319"/>
      <c r="O1" s="2319"/>
      <c r="P1" s="2320" t="str">
        <f>表紙!C2</f>
        <v>東白川特2高層配水池揚水管取替工事</v>
      </c>
      <c r="Q1" s="2320"/>
      <c r="R1" s="2320"/>
      <c r="S1" s="2320"/>
      <c r="T1" s="2320"/>
      <c r="U1" s="2320"/>
      <c r="V1" s="2320"/>
      <c r="W1" s="2320"/>
      <c r="X1" s="2320"/>
      <c r="Y1" s="2320"/>
      <c r="Z1" s="2320"/>
      <c r="AA1" s="2320"/>
      <c r="AB1" s="2320"/>
    </row>
    <row r="2" spans="1:29" ht="14.7" customHeight="1" thickBot="1">
      <c r="B2" s="2321" t="s">
        <v>97</v>
      </c>
      <c r="C2" s="2321"/>
      <c r="D2" s="2321"/>
      <c r="E2" s="2321"/>
      <c r="F2" s="2321"/>
      <c r="G2" s="2321"/>
      <c r="I2" s="760" t="s">
        <v>17</v>
      </c>
      <c r="T2" s="760" t="s">
        <v>48</v>
      </c>
    </row>
    <row r="3" spans="1:29" ht="14.7" customHeight="1">
      <c r="C3" s="2251" t="s">
        <v>3</v>
      </c>
      <c r="D3" s="2178"/>
      <c r="E3" s="2298" t="s">
        <v>5</v>
      </c>
      <c r="F3" s="2299"/>
      <c r="G3" s="2300"/>
      <c r="J3" s="5"/>
      <c r="K3" s="2251" t="s">
        <v>15</v>
      </c>
      <c r="L3" s="2178"/>
      <c r="M3" s="2178"/>
      <c r="N3" s="2179"/>
      <c r="O3" s="2177" t="s">
        <v>14</v>
      </c>
      <c r="P3" s="2178"/>
      <c r="Q3" s="2178"/>
      <c r="R3" s="2178"/>
      <c r="S3" s="6"/>
      <c r="U3" s="2199" t="s">
        <v>49</v>
      </c>
      <c r="V3" s="2200"/>
      <c r="W3" s="2177"/>
      <c r="X3" s="448" t="s">
        <v>50</v>
      </c>
      <c r="Y3" s="2200" t="s">
        <v>49</v>
      </c>
      <c r="Z3" s="2200"/>
      <c r="AA3" s="2177"/>
      <c r="AB3" s="452" t="s">
        <v>50</v>
      </c>
    </row>
    <row r="4" spans="1:29" ht="14.7" customHeight="1">
      <c r="C4" s="2296" t="s">
        <v>1</v>
      </c>
      <c r="D4" s="355" t="s">
        <v>43</v>
      </c>
      <c r="E4" s="219"/>
      <c r="F4" s="833">
        <v>0.6</v>
      </c>
      <c r="G4" s="210">
        <f>ROUND(E4*F4,2)</f>
        <v>0</v>
      </c>
      <c r="J4" s="7"/>
      <c r="K4" s="440">
        <f>F29*100</f>
        <v>0</v>
      </c>
      <c r="L4" s="2310">
        <f>SUMIF($F$29:$F$31,K4/100,$E$29:$E$31)</f>
        <v>0</v>
      </c>
      <c r="M4" s="2310"/>
      <c r="N4" s="2310"/>
      <c r="O4" s="766">
        <f>F33*100</f>
        <v>0</v>
      </c>
      <c r="P4" s="2310">
        <f>SUMIF($F$33:$F$35,O4/100,$E$33:$E$35)</f>
        <v>0</v>
      </c>
      <c r="Q4" s="2310"/>
      <c r="R4" s="2311"/>
      <c r="S4" s="8"/>
      <c r="U4" s="2322">
        <f>IF(MAX($E$158:$E$217)&lt;ROW()-3,0,INDEX($D$158:$D$217,MATCH(ROW()-3,$E$158:$E$217,0),1))</f>
        <v>0</v>
      </c>
      <c r="V4" s="2323"/>
      <c r="W4" s="2324"/>
      <c r="X4" s="449">
        <f>SUMIF($D$158:$D$217,U4,$F$158:$F$217)</f>
        <v>0</v>
      </c>
      <c r="Y4" s="2328">
        <f>IF(MAX($E$158:$E$217)&lt;ROW(),0,INDEX($D$158:$D$217,MATCH(ROW(),$E$158:$E$217,0),1))</f>
        <v>0</v>
      </c>
      <c r="Z4" s="2328"/>
      <c r="AA4" s="2329"/>
      <c r="AB4" s="453">
        <f>SUMIF($D$158:$D$217,Y4,$F$158:$F$217)</f>
        <v>0</v>
      </c>
    </row>
    <row r="5" spans="1:29" ht="14.7" customHeight="1">
      <c r="C5" s="2273"/>
      <c r="D5" s="763" t="s">
        <v>44</v>
      </c>
      <c r="E5" s="220"/>
      <c r="F5" s="737">
        <v>0.6</v>
      </c>
      <c r="G5" s="209">
        <f>ROUND(E5*F5,2)</f>
        <v>0</v>
      </c>
      <c r="J5" s="7"/>
      <c r="K5" s="441">
        <f>F30*100</f>
        <v>0</v>
      </c>
      <c r="L5" s="2306">
        <f>SUMIF($F$29:$F$31,K5/100,$E$29:$E$31)</f>
        <v>0</v>
      </c>
      <c r="M5" s="2306"/>
      <c r="N5" s="2306"/>
      <c r="O5" s="443">
        <f>F34*100</f>
        <v>0</v>
      </c>
      <c r="P5" s="2306">
        <f>SUMIF($F$33:$F$35,O5/100,$E$33:$E$35)</f>
        <v>0</v>
      </c>
      <c r="Q5" s="2306"/>
      <c r="R5" s="2307"/>
      <c r="S5" s="8"/>
      <c r="U5" s="2325">
        <f>IF(MAX($E$158:$E$217)&lt;ROW()-3,0,INDEX($D$158:$D$217,MATCH(ROW()-3,$E$158:$E$217,0),1))</f>
        <v>0</v>
      </c>
      <c r="V5" s="2326"/>
      <c r="W5" s="2327"/>
      <c r="X5" s="450">
        <f>SUMIF($D$158:$D$217,U5,$F$158:$F$217)</f>
        <v>0</v>
      </c>
      <c r="Y5" s="2315"/>
      <c r="Z5" s="2315"/>
      <c r="AA5" s="2316"/>
      <c r="AB5" s="454"/>
    </row>
    <row r="6" spans="1:29" ht="14.7" customHeight="1" thickBot="1">
      <c r="C6" s="2273" t="s">
        <v>2</v>
      </c>
      <c r="D6" s="2274"/>
      <c r="E6" s="2303">
        <v>5</v>
      </c>
      <c r="F6" s="2304"/>
      <c r="G6" s="2305"/>
      <c r="J6" s="7"/>
      <c r="K6" s="442">
        <f>F31*100</f>
        <v>0</v>
      </c>
      <c r="L6" s="2308">
        <f>SUMIF($F$29:$F$31,K6/100,$E$29:$E$31)</f>
        <v>0</v>
      </c>
      <c r="M6" s="2308"/>
      <c r="N6" s="2308"/>
      <c r="O6" s="768">
        <f>F35*100</f>
        <v>0</v>
      </c>
      <c r="P6" s="2308">
        <f>SUMIF($F$33:$F$35,O6/100,$E$33:$E$35)</f>
        <v>0</v>
      </c>
      <c r="Q6" s="2308"/>
      <c r="R6" s="2309"/>
      <c r="S6" s="8"/>
      <c r="U6" s="2312">
        <f>IF(MAX($E$158:$E$217)&lt;ROW()-3,0,INDEX($D$158:$D$217,MATCH(ROW()-3,$E$158:$E$217,0),1))</f>
        <v>0</v>
      </c>
      <c r="V6" s="2313"/>
      <c r="W6" s="2314"/>
      <c r="X6" s="451">
        <f>SUMIF($D$158:$D$217,U6,$F$158:$F$217)</f>
        <v>0</v>
      </c>
      <c r="Y6" s="2317"/>
      <c r="Z6" s="2317"/>
      <c r="AA6" s="2318"/>
      <c r="AB6" s="455"/>
    </row>
    <row r="7" spans="1:29" ht="14.7" customHeight="1" thickBot="1">
      <c r="C7" s="2281" t="s">
        <v>353</v>
      </c>
      <c r="D7" s="2282"/>
      <c r="E7" s="2275">
        <v>25</v>
      </c>
      <c r="F7" s="2276"/>
      <c r="G7" s="2277"/>
    </row>
    <row r="8" spans="1:29" ht="14.7" customHeight="1">
      <c r="C8" s="2251" t="s">
        <v>3</v>
      </c>
      <c r="D8" s="2178"/>
      <c r="E8" s="2298" t="s">
        <v>4</v>
      </c>
      <c r="F8" s="2299"/>
      <c r="G8" s="2300"/>
      <c r="I8" s="760" t="s">
        <v>459</v>
      </c>
      <c r="T8" s="41" t="s">
        <v>148</v>
      </c>
      <c r="U8" s="2297" t="s">
        <v>438</v>
      </c>
      <c r="V8" s="2297"/>
      <c r="W8" s="2297"/>
      <c r="X8" s="40" t="s">
        <v>149</v>
      </c>
    </row>
    <row r="9" spans="1:29" ht="14.7" customHeight="1">
      <c r="C9" s="2296" t="s">
        <v>1</v>
      </c>
      <c r="D9" s="355" t="s">
        <v>43</v>
      </c>
      <c r="E9" s="219"/>
      <c r="F9" s="833">
        <v>0.6</v>
      </c>
      <c r="G9" s="210">
        <f>ROUND(E9*F9,2)</f>
        <v>0</v>
      </c>
      <c r="O9" s="760" t="s">
        <v>34</v>
      </c>
    </row>
    <row r="10" spans="1:29" ht="14.7" customHeight="1">
      <c r="C10" s="2273"/>
      <c r="D10" s="763" t="s">
        <v>44</v>
      </c>
      <c r="E10" s="220"/>
      <c r="F10" s="737">
        <v>0.6</v>
      </c>
      <c r="G10" s="209">
        <f>ROUND(E10*F10,2)</f>
        <v>0</v>
      </c>
      <c r="K10" s="2278" t="s">
        <v>8</v>
      </c>
      <c r="L10" s="2278"/>
      <c r="N10" s="4" t="s">
        <v>35</v>
      </c>
      <c r="O10" s="772" t="str">
        <f>IF($U$8="仮置有り",G32,"")</f>
        <v/>
      </c>
      <c r="P10" s="4" t="s">
        <v>36</v>
      </c>
      <c r="Z10" s="4" t="s">
        <v>37</v>
      </c>
      <c r="AA10" s="2267" t="str">
        <f>O10</f>
        <v/>
      </c>
      <c r="AB10" s="2268"/>
    </row>
    <row r="11" spans="1:29" ht="14.7" customHeight="1">
      <c r="C11" s="2273" t="s">
        <v>2</v>
      </c>
      <c r="D11" s="2274"/>
      <c r="E11" s="2303">
        <v>4</v>
      </c>
      <c r="F11" s="2304"/>
      <c r="G11" s="2305"/>
      <c r="O11" s="760" t="s">
        <v>38</v>
      </c>
      <c r="AC11" s="15"/>
    </row>
    <row r="12" spans="1:29" ht="14.7" customHeight="1" thickBot="1">
      <c r="C12" s="2281" t="s">
        <v>353</v>
      </c>
      <c r="D12" s="2282"/>
      <c r="E12" s="2275">
        <v>10</v>
      </c>
      <c r="F12" s="2276"/>
      <c r="G12" s="2277"/>
      <c r="K12" s="2278" t="s">
        <v>9</v>
      </c>
      <c r="L12" s="2278"/>
      <c r="N12" s="4" t="s">
        <v>39</v>
      </c>
      <c r="O12" s="772" t="str">
        <f>IF($U$8="仮置有り",G36,"")</f>
        <v/>
      </c>
      <c r="P12" s="4" t="s">
        <v>40</v>
      </c>
      <c r="Z12" s="4" t="s">
        <v>41</v>
      </c>
      <c r="AA12" s="2267" t="str">
        <f>O12</f>
        <v/>
      </c>
      <c r="AB12" s="2268"/>
    </row>
    <row r="13" spans="1:29" ht="14.7" customHeight="1">
      <c r="C13" s="2251" t="s">
        <v>3</v>
      </c>
      <c r="D13" s="2178"/>
      <c r="E13" s="2298" t="s">
        <v>5</v>
      </c>
      <c r="F13" s="2299"/>
      <c r="G13" s="2300"/>
    </row>
    <row r="14" spans="1:29" ht="14.7" customHeight="1">
      <c r="C14" s="2296" t="s">
        <v>1</v>
      </c>
      <c r="D14" s="355" t="s">
        <v>43</v>
      </c>
      <c r="E14" s="219"/>
      <c r="F14" s="833">
        <v>0.6</v>
      </c>
      <c r="G14" s="210">
        <f>ROUND(E14*F14,2)</f>
        <v>0</v>
      </c>
      <c r="I14" s="760" t="s">
        <v>460</v>
      </c>
    </row>
    <row r="15" spans="1:29" ht="14.7" customHeight="1">
      <c r="C15" s="2273"/>
      <c r="D15" s="763" t="s">
        <v>44</v>
      </c>
      <c r="E15" s="220"/>
      <c r="F15" s="737">
        <v>0.6</v>
      </c>
      <c r="G15" s="209">
        <f>ROUND(E15*F15,2)</f>
        <v>0</v>
      </c>
      <c r="J15" s="760" t="s">
        <v>19</v>
      </c>
      <c r="O15" s="760" t="s">
        <v>53</v>
      </c>
      <c r="S15" s="760" t="s">
        <v>54</v>
      </c>
    </row>
    <row r="16" spans="1:29" ht="14.7" customHeight="1">
      <c r="C16" s="2273" t="s">
        <v>2</v>
      </c>
      <c r="D16" s="2274"/>
      <c r="E16" s="2303">
        <v>10</v>
      </c>
      <c r="F16" s="2304"/>
      <c r="G16" s="2305"/>
      <c r="K16" s="2278" t="s">
        <v>18</v>
      </c>
      <c r="L16" s="2278"/>
      <c r="N16" s="4" t="s">
        <v>23</v>
      </c>
      <c r="O16" s="772">
        <f>$G$27</f>
        <v>0</v>
      </c>
      <c r="P16" s="4" t="s">
        <v>24</v>
      </c>
      <c r="Q16" s="4" t="s">
        <v>25</v>
      </c>
      <c r="R16" s="4" t="s">
        <v>23</v>
      </c>
      <c r="S16" s="2302">
        <f>$G$37</f>
        <v>0</v>
      </c>
      <c r="T16" s="2302"/>
      <c r="U16" s="4" t="s">
        <v>24</v>
      </c>
      <c r="X16" s="9"/>
      <c r="Z16" s="4" t="s">
        <v>26</v>
      </c>
      <c r="AA16" s="2267">
        <f>O16-S16</f>
        <v>0</v>
      </c>
      <c r="AB16" s="2268"/>
    </row>
    <row r="17" spans="2:28" ht="14.7" customHeight="1" thickBot="1">
      <c r="C17" s="2281" t="s">
        <v>353</v>
      </c>
      <c r="D17" s="2282"/>
      <c r="E17" s="2275">
        <v>50</v>
      </c>
      <c r="F17" s="2276"/>
      <c r="G17" s="2277"/>
    </row>
    <row r="18" spans="2:28" ht="14.7" customHeight="1">
      <c r="C18" s="2251" t="s">
        <v>3</v>
      </c>
      <c r="D18" s="2178"/>
      <c r="E18" s="2298"/>
      <c r="F18" s="2299"/>
      <c r="G18" s="2300"/>
      <c r="I18" s="760" t="s">
        <v>461</v>
      </c>
    </row>
    <row r="19" spans="2:28" ht="14.7" customHeight="1">
      <c r="C19" s="2296" t="s">
        <v>1</v>
      </c>
      <c r="D19" s="355" t="s">
        <v>43</v>
      </c>
      <c r="E19" s="219"/>
      <c r="F19" s="833">
        <v>0.6</v>
      </c>
      <c r="G19" s="210">
        <f>ROUND(E19*F19,2)</f>
        <v>0</v>
      </c>
      <c r="J19" s="760" t="s">
        <v>20</v>
      </c>
      <c r="O19" s="760" t="s">
        <v>53</v>
      </c>
      <c r="S19" s="760" t="s">
        <v>54</v>
      </c>
      <c r="W19" s="2301" t="s">
        <v>52</v>
      </c>
      <c r="X19" s="2301"/>
      <c r="Y19" s="2301"/>
    </row>
    <row r="20" spans="2:28" ht="14.7" customHeight="1">
      <c r="C20" s="2273"/>
      <c r="D20" s="763" t="s">
        <v>44</v>
      </c>
      <c r="E20" s="220"/>
      <c r="F20" s="737">
        <v>0.6</v>
      </c>
      <c r="G20" s="209">
        <f>ROUND(E20*F20,2)</f>
        <v>0</v>
      </c>
      <c r="K20" s="2278" t="s">
        <v>21</v>
      </c>
      <c r="L20" s="2278"/>
      <c r="N20" s="4" t="s">
        <v>29</v>
      </c>
      <c r="O20" s="772">
        <f>$G$27</f>
        <v>0</v>
      </c>
      <c r="P20" s="4" t="s">
        <v>24</v>
      </c>
      <c r="Q20" s="4" t="s">
        <v>25</v>
      </c>
      <c r="R20" s="4" t="s">
        <v>23</v>
      </c>
      <c r="S20" s="2302">
        <f>$G$37</f>
        <v>0</v>
      </c>
      <c r="T20" s="2302"/>
      <c r="U20" s="4" t="s">
        <v>30</v>
      </c>
      <c r="V20" s="4" t="s">
        <v>31</v>
      </c>
      <c r="W20" s="4" t="s">
        <v>29</v>
      </c>
      <c r="X20" s="9">
        <f>ROUND(SUMPRODUCT(U4:U6,X4:X6)/100+SUMPRODUCT(Y4:Y6,AB4:AB6)/100,2)</f>
        <v>0</v>
      </c>
      <c r="Y20" s="4" t="s">
        <v>30</v>
      </c>
      <c r="Z20" s="4" t="s">
        <v>32</v>
      </c>
      <c r="AA20" s="2267">
        <f>O20-S20-X20</f>
        <v>0</v>
      </c>
      <c r="AB20" s="2268"/>
    </row>
    <row r="21" spans="2:28" ht="14.7" customHeight="1">
      <c r="C21" s="2273" t="s">
        <v>2</v>
      </c>
      <c r="D21" s="2274"/>
      <c r="E21" s="2283"/>
      <c r="F21" s="2284"/>
      <c r="G21" s="2285"/>
      <c r="K21" s="2278" t="s">
        <v>33</v>
      </c>
      <c r="L21" s="2278"/>
    </row>
    <row r="22" spans="2:28" ht="14.7" customHeight="1" thickBot="1">
      <c r="C22" s="2281" t="s">
        <v>353</v>
      </c>
      <c r="D22" s="2282"/>
      <c r="E22" s="2275"/>
      <c r="F22" s="2276"/>
      <c r="G22" s="2277"/>
    </row>
    <row r="23" spans="2:28" ht="14.7" customHeight="1" thickBot="1">
      <c r="B23" s="2321" t="s">
        <v>16</v>
      </c>
      <c r="C23" s="2321"/>
      <c r="D23" s="2321"/>
      <c r="E23" s="2321"/>
      <c r="F23" s="2321"/>
      <c r="G23" s="2321"/>
      <c r="I23" s="760" t="str">
        <f>IF(U8="仮置有り","□As殻Co殻運搬処理（仮置場～処分地）","□As殻Co殻運搬処理（現場～処分地）")</f>
        <v>□As殻Co殻運搬処理（現場～処分地）</v>
      </c>
    </row>
    <row r="24" spans="2:28" ht="14.7" customHeight="1">
      <c r="C24" s="2270" t="s">
        <v>6</v>
      </c>
      <c r="D24" s="2271"/>
      <c r="E24" s="2271"/>
      <c r="F24" s="2271"/>
      <c r="G24" s="2272"/>
      <c r="J24" s="760" t="s">
        <v>22</v>
      </c>
      <c r="O24" s="760" t="s">
        <v>55</v>
      </c>
      <c r="T24" s="41" t="s">
        <v>148</v>
      </c>
      <c r="U24" s="2269" t="str">
        <f>U8</f>
        <v>仮置無し</v>
      </c>
      <c r="V24" s="2269"/>
      <c r="W24" s="2269"/>
      <c r="X24" s="40" t="s">
        <v>149</v>
      </c>
    </row>
    <row r="25" spans="2:28" ht="14.7" customHeight="1">
      <c r="C25" s="2292" t="s">
        <v>45</v>
      </c>
      <c r="D25" s="2330"/>
      <c r="E25" s="221">
        <f>E4+E9+E14+E19</f>
        <v>0</v>
      </c>
      <c r="F25" s="738">
        <f>ROUND(0.6*0.8*1,2)</f>
        <v>0.48</v>
      </c>
      <c r="G25" s="215">
        <f>ROUND(E25*F25,2)</f>
        <v>0</v>
      </c>
      <c r="K25" s="2278" t="s">
        <v>56</v>
      </c>
      <c r="L25" s="2278"/>
      <c r="N25" s="4" t="s">
        <v>39</v>
      </c>
      <c r="O25" s="772" t="str">
        <f>IF($U$8="仮置有り",G37,"")</f>
        <v/>
      </c>
      <c r="P25" s="4" t="s">
        <v>40</v>
      </c>
      <c r="Z25" s="4" t="s">
        <v>41</v>
      </c>
      <c r="AA25" s="2267" t="str">
        <f>O25</f>
        <v/>
      </c>
      <c r="AB25" s="2268"/>
    </row>
    <row r="26" spans="2:28" ht="14.7" customHeight="1">
      <c r="C26" s="2294" t="s">
        <v>46</v>
      </c>
      <c r="D26" s="2331"/>
      <c r="E26" s="222">
        <f>E5+E10+E15+E20</f>
        <v>0</v>
      </c>
      <c r="F26" s="739">
        <f>ROUND(0.6*0.6*1,2)</f>
        <v>0.36</v>
      </c>
      <c r="G26" s="821">
        <f>ROUND(E26*F26,2)</f>
        <v>0</v>
      </c>
    </row>
    <row r="27" spans="2:28" ht="14.7" customHeight="1" thickBot="1">
      <c r="C27" s="2279" t="s">
        <v>12</v>
      </c>
      <c r="D27" s="2280"/>
      <c r="E27" s="2280"/>
      <c r="F27" s="2280"/>
      <c r="G27" s="13">
        <f>SUM(G25:G26)</f>
        <v>0</v>
      </c>
      <c r="J27" s="760" t="s">
        <v>448</v>
      </c>
      <c r="O27" s="760" t="s">
        <v>42</v>
      </c>
    </row>
    <row r="28" spans="2:28" ht="14.7" customHeight="1">
      <c r="B28" s="15"/>
      <c r="C28" s="2270" t="s">
        <v>7</v>
      </c>
      <c r="D28" s="2271"/>
      <c r="E28" s="759"/>
      <c r="F28" s="759"/>
      <c r="G28" s="776"/>
      <c r="K28" s="2278" t="s">
        <v>8</v>
      </c>
      <c r="L28" s="2278"/>
      <c r="N28" s="4" t="s">
        <v>35</v>
      </c>
      <c r="O28" s="772">
        <f>G32</f>
        <v>0</v>
      </c>
      <c r="P28" s="4" t="s">
        <v>36</v>
      </c>
      <c r="Z28" s="4" t="s">
        <v>37</v>
      </c>
      <c r="AA28" s="2267">
        <f>O28</f>
        <v>0</v>
      </c>
      <c r="AB28" s="2268"/>
    </row>
    <row r="29" spans="2:28" ht="14.7" customHeight="1">
      <c r="C29" s="2292" t="s">
        <v>8</v>
      </c>
      <c r="D29" s="2293"/>
      <c r="E29" s="764">
        <f>SUMIF($C$135:$C$154,F29,$G$135:$G$154)</f>
        <v>0</v>
      </c>
      <c r="F29" s="438">
        <f>IF(MAX($F$135:$F$154)&lt;ROW()-28,0,INDEX($C$135:$C$154,MATCH(ROW()-28,$F$135:$F$154,0),1))</f>
        <v>0</v>
      </c>
      <c r="G29" s="215">
        <f>ROUND(E29*F29,2)</f>
        <v>0</v>
      </c>
      <c r="O29" s="760" t="s">
        <v>57</v>
      </c>
    </row>
    <row r="30" spans="2:28" ht="14.7" customHeight="1">
      <c r="C30" s="2201"/>
      <c r="D30" s="2207"/>
      <c r="E30" s="765">
        <f>SUMIF($C$135:$C$154,F30,$G$135:$G$154)</f>
        <v>0</v>
      </c>
      <c r="F30" s="439">
        <f>IF(MAX($F$135:$F$154)&lt;ROW()-28,0,INDEX($C$135:$C$154,MATCH(ROW()-28,$F$135:$F$154,0),1))</f>
        <v>0</v>
      </c>
      <c r="G30" s="216">
        <f>ROUND(E30*F30,2)</f>
        <v>0</v>
      </c>
      <c r="K30" s="2278" t="s">
        <v>9</v>
      </c>
      <c r="L30" s="2278"/>
      <c r="N30" s="4" t="s">
        <v>39</v>
      </c>
      <c r="O30" s="772">
        <f>G36</f>
        <v>0</v>
      </c>
      <c r="P30" s="4" t="s">
        <v>40</v>
      </c>
      <c r="Z30" s="4" t="s">
        <v>41</v>
      </c>
      <c r="AA30" s="2267">
        <f>O30</f>
        <v>0</v>
      </c>
      <c r="AB30" s="2268"/>
    </row>
    <row r="31" spans="2:28" ht="14.7" customHeight="1">
      <c r="C31" s="2201"/>
      <c r="D31" s="2207"/>
      <c r="E31" s="765">
        <f>SUMIF($C$135:$C$154,F31,$G$135:$G$154)</f>
        <v>0</v>
      </c>
      <c r="F31" s="439">
        <f>IF(MAX($F$135:$F$154)&lt;ROW()-28,0,INDEX($C$135:$C$154,MATCH(ROW()-28,$F$135:$F$154,0),1))</f>
        <v>0</v>
      </c>
      <c r="G31" s="216">
        <f>ROUND(E31*F31,2)</f>
        <v>0</v>
      </c>
    </row>
    <row r="32" spans="2:28" ht="14.7" customHeight="1">
      <c r="C32" s="2294"/>
      <c r="D32" s="2295"/>
      <c r="E32" s="223"/>
      <c r="F32" s="217" t="s">
        <v>10</v>
      </c>
      <c r="G32" s="218">
        <f>SUM(G29:G31)</f>
        <v>0</v>
      </c>
    </row>
    <row r="33" spans="2:7" ht="14.7" customHeight="1">
      <c r="C33" s="2292" t="s">
        <v>9</v>
      </c>
      <c r="D33" s="2293"/>
      <c r="E33" s="764">
        <f>SUMIF($C$135:$C$154,F33,$E$135:$E$154)</f>
        <v>0</v>
      </c>
      <c r="F33" s="438">
        <f>IF(MAX($D$135:$D$154)&lt;ROW()-32,0,INDEX($C$135:$C$154,MATCH(ROW()-32,$D$135:$D$154,0),1))</f>
        <v>0</v>
      </c>
      <c r="G33" s="215">
        <f>ROUND(E33*F33,2)</f>
        <v>0</v>
      </c>
    </row>
    <row r="34" spans="2:7" ht="14.7" customHeight="1">
      <c r="C34" s="2201"/>
      <c r="D34" s="2207"/>
      <c r="E34" s="765">
        <f>SUMIF($C$135:$C$154,F34,$E$135:$E$154)</f>
        <v>0</v>
      </c>
      <c r="F34" s="439">
        <f>IF(MAX($D$135:$D$154)&lt;ROW()-32,0,INDEX($C$135:$C$154,MATCH(ROW()-32,$D$135:$D$154,0),1))</f>
        <v>0</v>
      </c>
      <c r="G34" s="216">
        <f>ROUND(E34*F34,2)</f>
        <v>0</v>
      </c>
    </row>
    <row r="35" spans="2:7" ht="14.7" customHeight="1">
      <c r="C35" s="2201"/>
      <c r="D35" s="2207"/>
      <c r="E35" s="765">
        <f>SUMIF($C$135:$C$154,F35,$E$135:$E$154)</f>
        <v>0</v>
      </c>
      <c r="F35" s="439">
        <f>IF(MAX($D$135:$D$154)&lt;ROW()-32,0,INDEX($C$135:$C$154,MATCH(ROW()-32,$D$135:$D$154,0),1))</f>
        <v>0</v>
      </c>
      <c r="G35" s="216">
        <f>ROUND(E35*F35,2)</f>
        <v>0</v>
      </c>
    </row>
    <row r="36" spans="2:7" ht="14.7" customHeight="1">
      <c r="C36" s="2294"/>
      <c r="D36" s="2295"/>
      <c r="E36" s="223"/>
      <c r="F36" s="217" t="s">
        <v>11</v>
      </c>
      <c r="G36" s="218">
        <f>SUM(G33:G35)</f>
        <v>0</v>
      </c>
    </row>
    <row r="37" spans="2:7" ht="14.7" customHeight="1" thickBot="1">
      <c r="C37" s="2288" t="s">
        <v>13</v>
      </c>
      <c r="D37" s="2289"/>
      <c r="E37" s="2289"/>
      <c r="F37" s="2289"/>
      <c r="G37" s="17">
        <f>G32+G36</f>
        <v>0</v>
      </c>
    </row>
    <row r="40" spans="2:7" ht="14.7" customHeight="1">
      <c r="B40" s="760" t="s">
        <v>84</v>
      </c>
    </row>
    <row r="41" spans="2:7" ht="14.7" customHeight="1" thickBot="1">
      <c r="D41" s="760" t="s">
        <v>85</v>
      </c>
    </row>
    <row r="42" spans="2:7" ht="14.7" customHeight="1">
      <c r="D42" s="187"/>
      <c r="E42" s="773" t="s">
        <v>354</v>
      </c>
      <c r="F42" s="774" t="s">
        <v>355</v>
      </c>
    </row>
    <row r="43" spans="2:7" ht="14.7" customHeight="1">
      <c r="D43" s="188">
        <v>1</v>
      </c>
      <c r="E43" s="189">
        <f t="shared" ref="E43:E62" si="0">IF($E$3&lt;&gt;"歩 道",0,SUMIF($E$6,D43,$G$4)+SUMIF($E$6,D43,$G$5))</f>
        <v>0</v>
      </c>
      <c r="F43" s="190">
        <f t="shared" ref="F43:F62" si="1">IF($E$3&lt;&gt;"車 道",0,SUMIF($E$6,D43,$G$4)+SUMIF($E$6,D43,$G$5))</f>
        <v>0</v>
      </c>
    </row>
    <row r="44" spans="2:7" ht="14.7" customHeight="1">
      <c r="D44" s="188">
        <v>2</v>
      </c>
      <c r="E44" s="189">
        <f t="shared" si="0"/>
        <v>0</v>
      </c>
      <c r="F44" s="190">
        <f t="shared" si="1"/>
        <v>0</v>
      </c>
    </row>
    <row r="45" spans="2:7" ht="14.7" customHeight="1">
      <c r="D45" s="188">
        <v>3</v>
      </c>
      <c r="E45" s="189">
        <f t="shared" si="0"/>
        <v>0</v>
      </c>
      <c r="F45" s="190">
        <f t="shared" si="1"/>
        <v>0</v>
      </c>
    </row>
    <row r="46" spans="2:7" ht="14.7" customHeight="1">
      <c r="D46" s="188">
        <v>4</v>
      </c>
      <c r="E46" s="189">
        <f t="shared" si="0"/>
        <v>0</v>
      </c>
      <c r="F46" s="190">
        <f t="shared" si="1"/>
        <v>0</v>
      </c>
    </row>
    <row r="47" spans="2:7" ht="14.7" customHeight="1">
      <c r="D47" s="188">
        <v>5</v>
      </c>
      <c r="E47" s="189">
        <f t="shared" si="0"/>
        <v>0</v>
      </c>
      <c r="F47" s="190">
        <f t="shared" si="1"/>
        <v>0</v>
      </c>
    </row>
    <row r="48" spans="2:7" ht="14.7" customHeight="1">
      <c r="D48" s="188">
        <v>6</v>
      </c>
      <c r="E48" s="189">
        <f t="shared" si="0"/>
        <v>0</v>
      </c>
      <c r="F48" s="190">
        <f t="shared" si="1"/>
        <v>0</v>
      </c>
    </row>
    <row r="49" spans="4:6" ht="14.7" customHeight="1">
      <c r="D49" s="188">
        <v>7</v>
      </c>
      <c r="E49" s="189">
        <f t="shared" si="0"/>
        <v>0</v>
      </c>
      <c r="F49" s="190">
        <f t="shared" si="1"/>
        <v>0</v>
      </c>
    </row>
    <row r="50" spans="4:6" ht="14.7" customHeight="1">
      <c r="D50" s="188">
        <v>8</v>
      </c>
      <c r="E50" s="189">
        <f t="shared" si="0"/>
        <v>0</v>
      </c>
      <c r="F50" s="190">
        <f t="shared" si="1"/>
        <v>0</v>
      </c>
    </row>
    <row r="51" spans="4:6" ht="14.7" customHeight="1">
      <c r="D51" s="188">
        <v>9</v>
      </c>
      <c r="E51" s="189">
        <f t="shared" si="0"/>
        <v>0</v>
      </c>
      <c r="F51" s="190">
        <f t="shared" si="1"/>
        <v>0</v>
      </c>
    </row>
    <row r="52" spans="4:6" ht="14.7" customHeight="1">
      <c r="D52" s="188">
        <v>10</v>
      </c>
      <c r="E52" s="189">
        <f t="shared" si="0"/>
        <v>0</v>
      </c>
      <c r="F52" s="190">
        <f t="shared" si="1"/>
        <v>0</v>
      </c>
    </row>
    <row r="53" spans="4:6" ht="14.7" customHeight="1">
      <c r="D53" s="188">
        <v>11</v>
      </c>
      <c r="E53" s="189">
        <f t="shared" si="0"/>
        <v>0</v>
      </c>
      <c r="F53" s="190">
        <f t="shared" si="1"/>
        <v>0</v>
      </c>
    </row>
    <row r="54" spans="4:6" ht="14.7" customHeight="1">
      <c r="D54" s="188">
        <v>12</v>
      </c>
      <c r="E54" s="189">
        <f t="shared" si="0"/>
        <v>0</v>
      </c>
      <c r="F54" s="190">
        <f t="shared" si="1"/>
        <v>0</v>
      </c>
    </row>
    <row r="55" spans="4:6" ht="14.7" customHeight="1">
      <c r="D55" s="188">
        <v>13</v>
      </c>
      <c r="E55" s="189">
        <f t="shared" si="0"/>
        <v>0</v>
      </c>
      <c r="F55" s="190">
        <f t="shared" si="1"/>
        <v>0</v>
      </c>
    </row>
    <row r="56" spans="4:6" ht="14.7" customHeight="1">
      <c r="D56" s="188">
        <v>14</v>
      </c>
      <c r="E56" s="189">
        <f t="shared" si="0"/>
        <v>0</v>
      </c>
      <c r="F56" s="190">
        <f t="shared" si="1"/>
        <v>0</v>
      </c>
    </row>
    <row r="57" spans="4:6" ht="14.7" customHeight="1">
      <c r="D57" s="188">
        <v>15</v>
      </c>
      <c r="E57" s="189">
        <f t="shared" si="0"/>
        <v>0</v>
      </c>
      <c r="F57" s="190">
        <f t="shared" si="1"/>
        <v>0</v>
      </c>
    </row>
    <row r="58" spans="4:6" ht="14.7" customHeight="1">
      <c r="D58" s="188">
        <v>16</v>
      </c>
      <c r="E58" s="189">
        <f t="shared" si="0"/>
        <v>0</v>
      </c>
      <c r="F58" s="190">
        <f t="shared" si="1"/>
        <v>0</v>
      </c>
    </row>
    <row r="59" spans="4:6" ht="14.7" customHeight="1">
      <c r="D59" s="188">
        <v>17</v>
      </c>
      <c r="E59" s="189">
        <f t="shared" si="0"/>
        <v>0</v>
      </c>
      <c r="F59" s="190">
        <f t="shared" si="1"/>
        <v>0</v>
      </c>
    </row>
    <row r="60" spans="4:6" ht="14.7" customHeight="1">
      <c r="D60" s="188">
        <v>18</v>
      </c>
      <c r="E60" s="189">
        <f t="shared" si="0"/>
        <v>0</v>
      </c>
      <c r="F60" s="190">
        <f t="shared" si="1"/>
        <v>0</v>
      </c>
    </row>
    <row r="61" spans="4:6" ht="14.7" customHeight="1">
      <c r="D61" s="188">
        <v>19</v>
      </c>
      <c r="E61" s="189">
        <f t="shared" si="0"/>
        <v>0</v>
      </c>
      <c r="F61" s="190">
        <f t="shared" si="1"/>
        <v>0</v>
      </c>
    </row>
    <row r="62" spans="4:6" ht="14.7" customHeight="1" thickBot="1">
      <c r="D62" s="191">
        <v>20</v>
      </c>
      <c r="E62" s="192">
        <f t="shared" si="0"/>
        <v>0</v>
      </c>
      <c r="F62" s="193">
        <f t="shared" si="1"/>
        <v>0</v>
      </c>
    </row>
    <row r="64" spans="4:6" ht="14.7" customHeight="1" thickBot="1">
      <c r="D64" s="760" t="s">
        <v>88</v>
      </c>
    </row>
    <row r="65" spans="4:6" ht="14.7" customHeight="1">
      <c r="D65" s="187"/>
      <c r="E65" s="773" t="s">
        <v>354</v>
      </c>
      <c r="F65" s="774" t="s">
        <v>355</v>
      </c>
    </row>
    <row r="66" spans="4:6" ht="14.7" customHeight="1">
      <c r="D66" s="188">
        <v>1</v>
      </c>
      <c r="E66" s="189">
        <f t="shared" ref="E66:E85" si="2">IF($E$8&lt;&gt;"歩 道",0,SUMIF($E$11,D66,$G$9)+SUMIF($E$11,D66,$G$10))</f>
        <v>0</v>
      </c>
      <c r="F66" s="190">
        <f t="shared" ref="F66:F85" si="3">IF($E$8&lt;&gt;"車 道",0,SUMIF($E$11,D66,$G$9)+SUMIF($E$11,D66,$G$10))</f>
        <v>0</v>
      </c>
    </row>
    <row r="67" spans="4:6" ht="14.7" customHeight="1">
      <c r="D67" s="188">
        <v>2</v>
      </c>
      <c r="E67" s="189">
        <f t="shared" si="2"/>
        <v>0</v>
      </c>
      <c r="F67" s="190">
        <f t="shared" si="3"/>
        <v>0</v>
      </c>
    </row>
    <row r="68" spans="4:6" ht="14.7" customHeight="1">
      <c r="D68" s="188">
        <v>3</v>
      </c>
      <c r="E68" s="189">
        <f t="shared" si="2"/>
        <v>0</v>
      </c>
      <c r="F68" s="190">
        <f t="shared" si="3"/>
        <v>0</v>
      </c>
    </row>
    <row r="69" spans="4:6" ht="14.7" customHeight="1">
      <c r="D69" s="188">
        <v>4</v>
      </c>
      <c r="E69" s="189">
        <f t="shared" si="2"/>
        <v>0</v>
      </c>
      <c r="F69" s="190">
        <f t="shared" si="3"/>
        <v>0</v>
      </c>
    </row>
    <row r="70" spans="4:6" ht="14.7" customHeight="1">
      <c r="D70" s="188">
        <v>5</v>
      </c>
      <c r="E70" s="189">
        <f t="shared" si="2"/>
        <v>0</v>
      </c>
      <c r="F70" s="190">
        <f t="shared" si="3"/>
        <v>0</v>
      </c>
    </row>
    <row r="71" spans="4:6" ht="14.7" customHeight="1">
      <c r="D71" s="188">
        <v>6</v>
      </c>
      <c r="E71" s="189">
        <f t="shared" si="2"/>
        <v>0</v>
      </c>
      <c r="F71" s="190">
        <f t="shared" si="3"/>
        <v>0</v>
      </c>
    </row>
    <row r="72" spans="4:6" ht="14.7" customHeight="1">
      <c r="D72" s="188">
        <v>7</v>
      </c>
      <c r="E72" s="189">
        <f t="shared" si="2"/>
        <v>0</v>
      </c>
      <c r="F72" s="190">
        <f t="shared" si="3"/>
        <v>0</v>
      </c>
    </row>
    <row r="73" spans="4:6" ht="14.7" customHeight="1">
      <c r="D73" s="188">
        <v>8</v>
      </c>
      <c r="E73" s="189">
        <f t="shared" si="2"/>
        <v>0</v>
      </c>
      <c r="F73" s="190">
        <f t="shared" si="3"/>
        <v>0</v>
      </c>
    </row>
    <row r="74" spans="4:6" ht="14.7" customHeight="1">
      <c r="D74" s="188">
        <v>9</v>
      </c>
      <c r="E74" s="189">
        <f t="shared" si="2"/>
        <v>0</v>
      </c>
      <c r="F74" s="190">
        <f t="shared" si="3"/>
        <v>0</v>
      </c>
    </row>
    <row r="75" spans="4:6" ht="14.7" customHeight="1">
      <c r="D75" s="188">
        <v>10</v>
      </c>
      <c r="E75" s="189">
        <f t="shared" si="2"/>
        <v>0</v>
      </c>
      <c r="F75" s="190">
        <f t="shared" si="3"/>
        <v>0</v>
      </c>
    </row>
    <row r="76" spans="4:6" ht="14.7" customHeight="1">
      <c r="D76" s="188">
        <v>11</v>
      </c>
      <c r="E76" s="189">
        <f t="shared" si="2"/>
        <v>0</v>
      </c>
      <c r="F76" s="190">
        <f t="shared" si="3"/>
        <v>0</v>
      </c>
    </row>
    <row r="77" spans="4:6" ht="14.7" customHeight="1">
      <c r="D77" s="188">
        <v>12</v>
      </c>
      <c r="E77" s="189">
        <f t="shared" si="2"/>
        <v>0</v>
      </c>
      <c r="F77" s="190">
        <f t="shared" si="3"/>
        <v>0</v>
      </c>
    </row>
    <row r="78" spans="4:6" ht="14.7" customHeight="1">
      <c r="D78" s="188">
        <v>13</v>
      </c>
      <c r="E78" s="189">
        <f t="shared" si="2"/>
        <v>0</v>
      </c>
      <c r="F78" s="190">
        <f t="shared" si="3"/>
        <v>0</v>
      </c>
    </row>
    <row r="79" spans="4:6" ht="14.7" customHeight="1">
      <c r="D79" s="188">
        <v>14</v>
      </c>
      <c r="E79" s="189">
        <f t="shared" si="2"/>
        <v>0</v>
      </c>
      <c r="F79" s="190">
        <f t="shared" si="3"/>
        <v>0</v>
      </c>
    </row>
    <row r="80" spans="4:6" ht="14.7" customHeight="1">
      <c r="D80" s="188">
        <v>15</v>
      </c>
      <c r="E80" s="189">
        <f t="shared" si="2"/>
        <v>0</v>
      </c>
      <c r="F80" s="190">
        <f t="shared" si="3"/>
        <v>0</v>
      </c>
    </row>
    <row r="81" spans="4:6" ht="14.7" customHeight="1">
      <c r="D81" s="188">
        <v>16</v>
      </c>
      <c r="E81" s="189">
        <f t="shared" si="2"/>
        <v>0</v>
      </c>
      <c r="F81" s="190">
        <f t="shared" si="3"/>
        <v>0</v>
      </c>
    </row>
    <row r="82" spans="4:6" ht="14.7" customHeight="1">
      <c r="D82" s="188">
        <v>17</v>
      </c>
      <c r="E82" s="189">
        <f t="shared" si="2"/>
        <v>0</v>
      </c>
      <c r="F82" s="190">
        <f t="shared" si="3"/>
        <v>0</v>
      </c>
    </row>
    <row r="83" spans="4:6" ht="14.7" customHeight="1">
      <c r="D83" s="188">
        <v>18</v>
      </c>
      <c r="E83" s="189">
        <f t="shared" si="2"/>
        <v>0</v>
      </c>
      <c r="F83" s="190">
        <f t="shared" si="3"/>
        <v>0</v>
      </c>
    </row>
    <row r="84" spans="4:6" ht="14.7" customHeight="1">
      <c r="D84" s="188">
        <v>19</v>
      </c>
      <c r="E84" s="189">
        <f t="shared" si="2"/>
        <v>0</v>
      </c>
      <c r="F84" s="190">
        <f t="shared" si="3"/>
        <v>0</v>
      </c>
    </row>
    <row r="85" spans="4:6" ht="14.7" customHeight="1" thickBot="1">
      <c r="D85" s="191">
        <v>20</v>
      </c>
      <c r="E85" s="192">
        <f t="shared" si="2"/>
        <v>0</v>
      </c>
      <c r="F85" s="193">
        <f t="shared" si="3"/>
        <v>0</v>
      </c>
    </row>
    <row r="87" spans="4:6" ht="14.7" customHeight="1" thickBot="1">
      <c r="D87" s="760" t="s">
        <v>89</v>
      </c>
    </row>
    <row r="88" spans="4:6" ht="14.7" customHeight="1">
      <c r="D88" s="187"/>
      <c r="E88" s="773" t="s">
        <v>354</v>
      </c>
      <c r="F88" s="774" t="s">
        <v>355</v>
      </c>
    </row>
    <row r="89" spans="4:6" ht="14.7" customHeight="1">
      <c r="D89" s="188">
        <v>1</v>
      </c>
      <c r="E89" s="189">
        <f t="shared" ref="E89:E108" si="4">IF($E$13&lt;&gt;"歩 道",0,SUMIF($E$16,D89,$G$14)+SUMIF($E$16,D89,$G$15))</f>
        <v>0</v>
      </c>
      <c r="F89" s="190">
        <f t="shared" ref="F89:F108" si="5">IF($E$13&lt;&gt;"車 道",0,SUMIF($E$16,D89,$G$14)+SUMIF($E$16,D89,$G$15))</f>
        <v>0</v>
      </c>
    </row>
    <row r="90" spans="4:6" ht="14.7" customHeight="1">
      <c r="D90" s="188">
        <v>2</v>
      </c>
      <c r="E90" s="189">
        <f t="shared" si="4"/>
        <v>0</v>
      </c>
      <c r="F90" s="190">
        <f t="shared" si="5"/>
        <v>0</v>
      </c>
    </row>
    <row r="91" spans="4:6" ht="14.7" customHeight="1">
      <c r="D91" s="188">
        <v>3</v>
      </c>
      <c r="E91" s="189">
        <f t="shared" si="4"/>
        <v>0</v>
      </c>
      <c r="F91" s="190">
        <f t="shared" si="5"/>
        <v>0</v>
      </c>
    </row>
    <row r="92" spans="4:6" ht="14.7" customHeight="1">
      <c r="D92" s="188">
        <v>4</v>
      </c>
      <c r="E92" s="189">
        <f t="shared" si="4"/>
        <v>0</v>
      </c>
      <c r="F92" s="190">
        <f t="shared" si="5"/>
        <v>0</v>
      </c>
    </row>
    <row r="93" spans="4:6" ht="14.7" customHeight="1">
      <c r="D93" s="188">
        <v>5</v>
      </c>
      <c r="E93" s="189">
        <f t="shared" si="4"/>
        <v>0</v>
      </c>
      <c r="F93" s="190">
        <f t="shared" si="5"/>
        <v>0</v>
      </c>
    </row>
    <row r="94" spans="4:6" ht="14.7" customHeight="1">
      <c r="D94" s="188">
        <v>6</v>
      </c>
      <c r="E94" s="189">
        <f t="shared" si="4"/>
        <v>0</v>
      </c>
      <c r="F94" s="190">
        <f t="shared" si="5"/>
        <v>0</v>
      </c>
    </row>
    <row r="95" spans="4:6" ht="14.7" customHeight="1">
      <c r="D95" s="188">
        <v>7</v>
      </c>
      <c r="E95" s="189">
        <f t="shared" si="4"/>
        <v>0</v>
      </c>
      <c r="F95" s="190">
        <f t="shared" si="5"/>
        <v>0</v>
      </c>
    </row>
    <row r="96" spans="4:6" ht="14.7" customHeight="1">
      <c r="D96" s="188">
        <v>8</v>
      </c>
      <c r="E96" s="189">
        <f t="shared" si="4"/>
        <v>0</v>
      </c>
      <c r="F96" s="190">
        <f t="shared" si="5"/>
        <v>0</v>
      </c>
    </row>
    <row r="97" spans="4:6" ht="14.7" customHeight="1">
      <c r="D97" s="188">
        <v>9</v>
      </c>
      <c r="E97" s="189">
        <f t="shared" si="4"/>
        <v>0</v>
      </c>
      <c r="F97" s="190">
        <f t="shared" si="5"/>
        <v>0</v>
      </c>
    </row>
    <row r="98" spans="4:6" ht="14.7" customHeight="1">
      <c r="D98" s="188">
        <v>10</v>
      </c>
      <c r="E98" s="189">
        <f t="shared" si="4"/>
        <v>0</v>
      </c>
      <c r="F98" s="190">
        <f t="shared" si="5"/>
        <v>0</v>
      </c>
    </row>
    <row r="99" spans="4:6" ht="14.7" customHeight="1">
      <c r="D99" s="188">
        <v>11</v>
      </c>
      <c r="E99" s="189">
        <f t="shared" si="4"/>
        <v>0</v>
      </c>
      <c r="F99" s="190">
        <f t="shared" si="5"/>
        <v>0</v>
      </c>
    </row>
    <row r="100" spans="4:6" ht="14.7" customHeight="1">
      <c r="D100" s="188">
        <v>12</v>
      </c>
      <c r="E100" s="189">
        <f t="shared" si="4"/>
        <v>0</v>
      </c>
      <c r="F100" s="190">
        <f t="shared" si="5"/>
        <v>0</v>
      </c>
    </row>
    <row r="101" spans="4:6" ht="14.7" customHeight="1">
      <c r="D101" s="188">
        <v>13</v>
      </c>
      <c r="E101" s="189">
        <f t="shared" si="4"/>
        <v>0</v>
      </c>
      <c r="F101" s="190">
        <f t="shared" si="5"/>
        <v>0</v>
      </c>
    </row>
    <row r="102" spans="4:6" ht="14.7" customHeight="1">
      <c r="D102" s="188">
        <v>14</v>
      </c>
      <c r="E102" s="189">
        <f t="shared" si="4"/>
        <v>0</v>
      </c>
      <c r="F102" s="190">
        <f t="shared" si="5"/>
        <v>0</v>
      </c>
    </row>
    <row r="103" spans="4:6" ht="14.7" customHeight="1">
      <c r="D103" s="188">
        <v>15</v>
      </c>
      <c r="E103" s="189">
        <f t="shared" si="4"/>
        <v>0</v>
      </c>
      <c r="F103" s="190">
        <f t="shared" si="5"/>
        <v>0</v>
      </c>
    </row>
    <row r="104" spans="4:6" ht="14.7" customHeight="1">
      <c r="D104" s="188">
        <v>16</v>
      </c>
      <c r="E104" s="189">
        <f t="shared" si="4"/>
        <v>0</v>
      </c>
      <c r="F104" s="190">
        <f t="shared" si="5"/>
        <v>0</v>
      </c>
    </row>
    <row r="105" spans="4:6" ht="14.7" customHeight="1">
      <c r="D105" s="188">
        <v>17</v>
      </c>
      <c r="E105" s="189">
        <f t="shared" si="4"/>
        <v>0</v>
      </c>
      <c r="F105" s="190">
        <f t="shared" si="5"/>
        <v>0</v>
      </c>
    </row>
    <row r="106" spans="4:6" ht="14.7" customHeight="1">
      <c r="D106" s="188">
        <v>18</v>
      </c>
      <c r="E106" s="189">
        <f t="shared" si="4"/>
        <v>0</v>
      </c>
      <c r="F106" s="190">
        <f t="shared" si="5"/>
        <v>0</v>
      </c>
    </row>
    <row r="107" spans="4:6" ht="14.7" customHeight="1">
      <c r="D107" s="188">
        <v>19</v>
      </c>
      <c r="E107" s="189">
        <f t="shared" si="4"/>
        <v>0</v>
      </c>
      <c r="F107" s="190">
        <f t="shared" si="5"/>
        <v>0</v>
      </c>
    </row>
    <row r="108" spans="4:6" ht="14.7" customHeight="1" thickBot="1">
      <c r="D108" s="191">
        <v>20</v>
      </c>
      <c r="E108" s="192">
        <f t="shared" si="4"/>
        <v>0</v>
      </c>
      <c r="F108" s="193">
        <f t="shared" si="5"/>
        <v>0</v>
      </c>
    </row>
    <row r="110" spans="4:6" ht="14.7" customHeight="1" thickBot="1">
      <c r="D110" s="760" t="s">
        <v>90</v>
      </c>
    </row>
    <row r="111" spans="4:6" ht="14.7" customHeight="1">
      <c r="D111" s="187"/>
      <c r="E111" s="773" t="s">
        <v>354</v>
      </c>
      <c r="F111" s="774" t="s">
        <v>355</v>
      </c>
    </row>
    <row r="112" spans="4:6" ht="14.7" customHeight="1">
      <c r="D112" s="188">
        <v>1</v>
      </c>
      <c r="E112" s="189">
        <f t="shared" ref="E112:E131" si="6">IF($E$18&lt;&gt;"歩 道",0,SUMIF($E$21,D112,$G$19)+SUMIF($E$21,D112,$G$20))</f>
        <v>0</v>
      </c>
      <c r="F112" s="190">
        <f t="shared" ref="F112:F131" si="7">IF($E$18&lt;&gt;"車 道",0,SUMIF($E$21,D112,$G$19)+SUMIF($E$21,D112,$G$20))</f>
        <v>0</v>
      </c>
    </row>
    <row r="113" spans="4:6" ht="14.7" customHeight="1">
      <c r="D113" s="188">
        <v>2</v>
      </c>
      <c r="E113" s="189">
        <f t="shared" si="6"/>
        <v>0</v>
      </c>
      <c r="F113" s="190">
        <f t="shared" si="7"/>
        <v>0</v>
      </c>
    </row>
    <row r="114" spans="4:6" ht="14.7" customHeight="1">
      <c r="D114" s="188">
        <v>3</v>
      </c>
      <c r="E114" s="189">
        <f t="shared" si="6"/>
        <v>0</v>
      </c>
      <c r="F114" s="190">
        <f t="shared" si="7"/>
        <v>0</v>
      </c>
    </row>
    <row r="115" spans="4:6" ht="14.7" customHeight="1">
      <c r="D115" s="188">
        <v>4</v>
      </c>
      <c r="E115" s="189">
        <f t="shared" si="6"/>
        <v>0</v>
      </c>
      <c r="F115" s="190">
        <f t="shared" si="7"/>
        <v>0</v>
      </c>
    </row>
    <row r="116" spans="4:6" ht="14.7" customHeight="1">
      <c r="D116" s="188">
        <v>5</v>
      </c>
      <c r="E116" s="189">
        <f t="shared" si="6"/>
        <v>0</v>
      </c>
      <c r="F116" s="190">
        <f t="shared" si="7"/>
        <v>0</v>
      </c>
    </row>
    <row r="117" spans="4:6" ht="14.7" customHeight="1">
      <c r="D117" s="188">
        <v>6</v>
      </c>
      <c r="E117" s="189">
        <f t="shared" si="6"/>
        <v>0</v>
      </c>
      <c r="F117" s="190">
        <f t="shared" si="7"/>
        <v>0</v>
      </c>
    </row>
    <row r="118" spans="4:6" ht="14.7" customHeight="1">
      <c r="D118" s="188">
        <v>7</v>
      </c>
      <c r="E118" s="189">
        <f t="shared" si="6"/>
        <v>0</v>
      </c>
      <c r="F118" s="190">
        <f t="shared" si="7"/>
        <v>0</v>
      </c>
    </row>
    <row r="119" spans="4:6" ht="14.7" customHeight="1">
      <c r="D119" s="188">
        <v>8</v>
      </c>
      <c r="E119" s="189">
        <f t="shared" si="6"/>
        <v>0</v>
      </c>
      <c r="F119" s="190">
        <f t="shared" si="7"/>
        <v>0</v>
      </c>
    </row>
    <row r="120" spans="4:6" ht="14.7" customHeight="1">
      <c r="D120" s="188">
        <v>9</v>
      </c>
      <c r="E120" s="189">
        <f t="shared" si="6"/>
        <v>0</v>
      </c>
      <c r="F120" s="190">
        <f t="shared" si="7"/>
        <v>0</v>
      </c>
    </row>
    <row r="121" spans="4:6" ht="14.7" customHeight="1">
      <c r="D121" s="188">
        <v>10</v>
      </c>
      <c r="E121" s="189">
        <f t="shared" si="6"/>
        <v>0</v>
      </c>
      <c r="F121" s="190">
        <f t="shared" si="7"/>
        <v>0</v>
      </c>
    </row>
    <row r="122" spans="4:6" ht="14.7" customHeight="1">
      <c r="D122" s="188">
        <v>11</v>
      </c>
      <c r="E122" s="189">
        <f t="shared" si="6"/>
        <v>0</v>
      </c>
      <c r="F122" s="190">
        <f t="shared" si="7"/>
        <v>0</v>
      </c>
    </row>
    <row r="123" spans="4:6" ht="14.7" customHeight="1">
      <c r="D123" s="188">
        <v>12</v>
      </c>
      <c r="E123" s="189">
        <f t="shared" si="6"/>
        <v>0</v>
      </c>
      <c r="F123" s="190">
        <f t="shared" si="7"/>
        <v>0</v>
      </c>
    </row>
    <row r="124" spans="4:6" ht="14.7" customHeight="1">
      <c r="D124" s="188">
        <v>13</v>
      </c>
      <c r="E124" s="189">
        <f t="shared" si="6"/>
        <v>0</v>
      </c>
      <c r="F124" s="190">
        <f t="shared" si="7"/>
        <v>0</v>
      </c>
    </row>
    <row r="125" spans="4:6" ht="14.7" customHeight="1">
      <c r="D125" s="188">
        <v>14</v>
      </c>
      <c r="E125" s="189">
        <f t="shared" si="6"/>
        <v>0</v>
      </c>
      <c r="F125" s="190">
        <f t="shared" si="7"/>
        <v>0</v>
      </c>
    </row>
    <row r="126" spans="4:6" ht="14.7" customHeight="1">
      <c r="D126" s="188">
        <v>15</v>
      </c>
      <c r="E126" s="189">
        <f t="shared" si="6"/>
        <v>0</v>
      </c>
      <c r="F126" s="190">
        <f t="shared" si="7"/>
        <v>0</v>
      </c>
    </row>
    <row r="127" spans="4:6" ht="14.7" customHeight="1">
      <c r="D127" s="188">
        <v>16</v>
      </c>
      <c r="E127" s="189">
        <f t="shared" si="6"/>
        <v>0</v>
      </c>
      <c r="F127" s="190">
        <f t="shared" si="7"/>
        <v>0</v>
      </c>
    </row>
    <row r="128" spans="4:6" ht="14.7" customHeight="1">
      <c r="D128" s="188">
        <v>17</v>
      </c>
      <c r="E128" s="189">
        <f t="shared" si="6"/>
        <v>0</v>
      </c>
      <c r="F128" s="190">
        <f t="shared" si="7"/>
        <v>0</v>
      </c>
    </row>
    <row r="129" spans="3:7" ht="14.7" customHeight="1">
      <c r="D129" s="188">
        <v>18</v>
      </c>
      <c r="E129" s="189">
        <f t="shared" si="6"/>
        <v>0</v>
      </c>
      <c r="F129" s="190">
        <f t="shared" si="7"/>
        <v>0</v>
      </c>
    </row>
    <row r="130" spans="3:7" ht="14.7" customHeight="1">
      <c r="D130" s="188">
        <v>19</v>
      </c>
      <c r="E130" s="189">
        <f t="shared" si="6"/>
        <v>0</v>
      </c>
      <c r="F130" s="190">
        <f t="shared" si="7"/>
        <v>0</v>
      </c>
    </row>
    <row r="131" spans="3:7" ht="14.7" customHeight="1" thickBot="1">
      <c r="D131" s="191">
        <v>20</v>
      </c>
      <c r="E131" s="192">
        <f t="shared" si="6"/>
        <v>0</v>
      </c>
      <c r="F131" s="193">
        <f t="shared" si="7"/>
        <v>0</v>
      </c>
    </row>
    <row r="133" spans="3:7" ht="14.7" customHeight="1" thickBot="1">
      <c r="C133" s="760" t="s">
        <v>481</v>
      </c>
    </row>
    <row r="134" spans="3:7" ht="14.7" customHeight="1">
      <c r="C134" s="187"/>
      <c r="D134" s="2290" t="s">
        <v>354</v>
      </c>
      <c r="E134" s="2290"/>
      <c r="F134" s="2290" t="s">
        <v>355</v>
      </c>
      <c r="G134" s="2291"/>
    </row>
    <row r="135" spans="3:7" ht="14.7" customHeight="1">
      <c r="C135" s="446">
        <v>0.01</v>
      </c>
      <c r="D135" s="427" t="str">
        <f>IF(E135=0,"",MAX($D$133:D134)+1)</f>
        <v/>
      </c>
      <c r="E135" s="189">
        <f>SUM(E43,E66,E89,E112)</f>
        <v>0</v>
      </c>
      <c r="F135" s="427" t="str">
        <f>IF(G135=0,"",MAX($F$133:F134)+1)</f>
        <v/>
      </c>
      <c r="G135" s="190">
        <f t="shared" ref="G135:G154" si="8">SUM(F43,F66,F89,F112)</f>
        <v>0</v>
      </c>
    </row>
    <row r="136" spans="3:7" ht="14.7" customHeight="1">
      <c r="C136" s="446">
        <v>0.02</v>
      </c>
      <c r="D136" s="427" t="str">
        <f>IF(E136=0,"",MAX($D$133:D135)+1)</f>
        <v/>
      </c>
      <c r="E136" s="189">
        <f t="shared" ref="E136:E154" si="9">SUM(E44,E67,E90,E113)</f>
        <v>0</v>
      </c>
      <c r="F136" s="427" t="str">
        <f>IF(G136=0,"",MAX($F$133:F135)+1)</f>
        <v/>
      </c>
      <c r="G136" s="190">
        <f t="shared" si="8"/>
        <v>0</v>
      </c>
    </row>
    <row r="137" spans="3:7" ht="14.7" customHeight="1">
      <c r="C137" s="446">
        <v>0.03</v>
      </c>
      <c r="D137" s="427" t="str">
        <f>IF(E137=0,"",MAX($D$133:D136)+1)</f>
        <v/>
      </c>
      <c r="E137" s="189">
        <f t="shared" si="9"/>
        <v>0</v>
      </c>
      <c r="F137" s="427" t="str">
        <f>IF(G137=0,"",MAX($F$133:F136)+1)</f>
        <v/>
      </c>
      <c r="G137" s="190">
        <f t="shared" si="8"/>
        <v>0</v>
      </c>
    </row>
    <row r="138" spans="3:7" ht="14.7" customHeight="1">
      <c r="C138" s="446">
        <v>0.04</v>
      </c>
      <c r="D138" s="427" t="str">
        <f>IF(E138=0,"",MAX($D$133:D137)+1)</f>
        <v/>
      </c>
      <c r="E138" s="189">
        <f t="shared" si="9"/>
        <v>0</v>
      </c>
      <c r="F138" s="427" t="str">
        <f>IF(G138=0,"",MAX($F$133:F137)+1)</f>
        <v/>
      </c>
      <c r="G138" s="190">
        <f t="shared" si="8"/>
        <v>0</v>
      </c>
    </row>
    <row r="139" spans="3:7" ht="14.7" customHeight="1">
      <c r="C139" s="446">
        <v>0.05</v>
      </c>
      <c r="D139" s="427" t="str">
        <f>IF(E139=0,"",MAX($D$133:D138)+1)</f>
        <v/>
      </c>
      <c r="E139" s="189">
        <f t="shared" si="9"/>
        <v>0</v>
      </c>
      <c r="F139" s="427" t="str">
        <f>IF(G139=0,"",MAX($F$133:F138)+1)</f>
        <v/>
      </c>
      <c r="G139" s="190">
        <f t="shared" si="8"/>
        <v>0</v>
      </c>
    </row>
    <row r="140" spans="3:7" ht="14.7" customHeight="1">
      <c r="C140" s="446">
        <v>0.06</v>
      </c>
      <c r="D140" s="427" t="str">
        <f>IF(E140=0,"",MAX($D$133:D139)+1)</f>
        <v/>
      </c>
      <c r="E140" s="189">
        <f t="shared" si="9"/>
        <v>0</v>
      </c>
      <c r="F140" s="427" t="str">
        <f>IF(G140=0,"",MAX($F$133:F139)+1)</f>
        <v/>
      </c>
      <c r="G140" s="190">
        <f t="shared" si="8"/>
        <v>0</v>
      </c>
    </row>
    <row r="141" spans="3:7" ht="14.7" customHeight="1">
      <c r="C141" s="446">
        <v>7.0000000000000007E-2</v>
      </c>
      <c r="D141" s="427" t="str">
        <f>IF(E141=0,"",MAX($D$133:D140)+1)</f>
        <v/>
      </c>
      <c r="E141" s="189">
        <f t="shared" si="9"/>
        <v>0</v>
      </c>
      <c r="F141" s="427" t="str">
        <f>IF(G141=0,"",MAX($F$133:F140)+1)</f>
        <v/>
      </c>
      <c r="G141" s="190">
        <f t="shared" si="8"/>
        <v>0</v>
      </c>
    </row>
    <row r="142" spans="3:7" ht="14.7" customHeight="1">
      <c r="C142" s="446">
        <v>0.08</v>
      </c>
      <c r="D142" s="427" t="str">
        <f>IF(E142=0,"",MAX($D$133:D141)+1)</f>
        <v/>
      </c>
      <c r="E142" s="189">
        <f t="shared" si="9"/>
        <v>0</v>
      </c>
      <c r="F142" s="427" t="str">
        <f>IF(G142=0,"",MAX($F$133:F141)+1)</f>
        <v/>
      </c>
      <c r="G142" s="190">
        <f t="shared" si="8"/>
        <v>0</v>
      </c>
    </row>
    <row r="143" spans="3:7" ht="14.7" customHeight="1">
      <c r="C143" s="446">
        <v>0.09</v>
      </c>
      <c r="D143" s="427" t="str">
        <f>IF(E143=0,"",MAX($D$133:D142)+1)</f>
        <v/>
      </c>
      <c r="E143" s="189">
        <f t="shared" si="9"/>
        <v>0</v>
      </c>
      <c r="F143" s="427" t="str">
        <f>IF(G143=0,"",MAX($F$133:F142)+1)</f>
        <v/>
      </c>
      <c r="G143" s="190">
        <f t="shared" si="8"/>
        <v>0</v>
      </c>
    </row>
    <row r="144" spans="3:7" ht="14.7" customHeight="1">
      <c r="C144" s="446">
        <v>0.1</v>
      </c>
      <c r="D144" s="427" t="str">
        <f>IF(E144=0,"",MAX($D$133:D143)+1)</f>
        <v/>
      </c>
      <c r="E144" s="189">
        <f t="shared" si="9"/>
        <v>0</v>
      </c>
      <c r="F144" s="427" t="str">
        <f>IF(G144=0,"",MAX($F$133:F143)+1)</f>
        <v/>
      </c>
      <c r="G144" s="190">
        <f t="shared" si="8"/>
        <v>0</v>
      </c>
    </row>
    <row r="145" spans="3:7" ht="14.7" customHeight="1">
      <c r="C145" s="446">
        <v>0.11</v>
      </c>
      <c r="D145" s="427" t="str">
        <f>IF(E145=0,"",MAX($D$133:D144)+1)</f>
        <v/>
      </c>
      <c r="E145" s="189">
        <f t="shared" si="9"/>
        <v>0</v>
      </c>
      <c r="F145" s="427" t="str">
        <f>IF(G145=0,"",MAX($F$133:F144)+1)</f>
        <v/>
      </c>
      <c r="G145" s="190">
        <f t="shared" si="8"/>
        <v>0</v>
      </c>
    </row>
    <row r="146" spans="3:7" ht="14.7" customHeight="1">
      <c r="C146" s="446">
        <v>0.12</v>
      </c>
      <c r="D146" s="427" t="str">
        <f>IF(E146=0,"",MAX($D$133:D145)+1)</f>
        <v/>
      </c>
      <c r="E146" s="189">
        <f t="shared" si="9"/>
        <v>0</v>
      </c>
      <c r="F146" s="427" t="str">
        <f>IF(G146=0,"",MAX($F$133:F145)+1)</f>
        <v/>
      </c>
      <c r="G146" s="190">
        <f t="shared" si="8"/>
        <v>0</v>
      </c>
    </row>
    <row r="147" spans="3:7" ht="14.7" customHeight="1">
      <c r="C147" s="446">
        <v>0.13</v>
      </c>
      <c r="D147" s="427" t="str">
        <f>IF(E147=0,"",MAX($D$133:D146)+1)</f>
        <v/>
      </c>
      <c r="E147" s="189">
        <f t="shared" si="9"/>
        <v>0</v>
      </c>
      <c r="F147" s="427" t="str">
        <f>IF(G147=0,"",MAX($F$133:F146)+1)</f>
        <v/>
      </c>
      <c r="G147" s="190">
        <f t="shared" si="8"/>
        <v>0</v>
      </c>
    </row>
    <row r="148" spans="3:7" ht="14.7" customHeight="1">
      <c r="C148" s="446">
        <v>0.14000000000000001</v>
      </c>
      <c r="D148" s="427" t="str">
        <f>IF(E148=0,"",MAX($D$133:D147)+1)</f>
        <v/>
      </c>
      <c r="E148" s="189">
        <f t="shared" si="9"/>
        <v>0</v>
      </c>
      <c r="F148" s="427" t="str">
        <f>IF(G148=0,"",MAX($F$133:F147)+1)</f>
        <v/>
      </c>
      <c r="G148" s="190">
        <f t="shared" si="8"/>
        <v>0</v>
      </c>
    </row>
    <row r="149" spans="3:7" ht="14.7" customHeight="1">
      <c r="C149" s="446">
        <v>0.15</v>
      </c>
      <c r="D149" s="427" t="str">
        <f>IF(E149=0,"",MAX($D$133:D148)+1)</f>
        <v/>
      </c>
      <c r="E149" s="189">
        <f t="shared" si="9"/>
        <v>0</v>
      </c>
      <c r="F149" s="427" t="str">
        <f>IF(G149=0,"",MAX($F$133:F148)+1)</f>
        <v/>
      </c>
      <c r="G149" s="190">
        <f t="shared" si="8"/>
        <v>0</v>
      </c>
    </row>
    <row r="150" spans="3:7" ht="14.7" customHeight="1">
      <c r="C150" s="446">
        <v>0.16</v>
      </c>
      <c r="D150" s="427" t="str">
        <f>IF(E150=0,"",MAX($D$133:D149)+1)</f>
        <v/>
      </c>
      <c r="E150" s="189">
        <f t="shared" si="9"/>
        <v>0</v>
      </c>
      <c r="F150" s="427" t="str">
        <f>IF(G150=0,"",MAX($F$133:F149)+1)</f>
        <v/>
      </c>
      <c r="G150" s="190">
        <f t="shared" si="8"/>
        <v>0</v>
      </c>
    </row>
    <row r="151" spans="3:7" ht="14.7" customHeight="1">
      <c r="C151" s="446">
        <v>0.17</v>
      </c>
      <c r="D151" s="427" t="str">
        <f>IF(E151=0,"",MAX($D$133:D150)+1)</f>
        <v/>
      </c>
      <c r="E151" s="189">
        <f t="shared" si="9"/>
        <v>0</v>
      </c>
      <c r="F151" s="427" t="str">
        <f>IF(G151=0,"",MAX($F$133:F150)+1)</f>
        <v/>
      </c>
      <c r="G151" s="190">
        <f t="shared" si="8"/>
        <v>0</v>
      </c>
    </row>
    <row r="152" spans="3:7" ht="14.7" customHeight="1">
      <c r="C152" s="446">
        <v>0.18</v>
      </c>
      <c r="D152" s="427" t="str">
        <f>IF(E152=0,"",MAX($D$133:D151)+1)</f>
        <v/>
      </c>
      <c r="E152" s="189">
        <f t="shared" si="9"/>
        <v>0</v>
      </c>
      <c r="F152" s="427" t="str">
        <f>IF(G152=0,"",MAX($F$133:F151)+1)</f>
        <v/>
      </c>
      <c r="G152" s="190">
        <f t="shared" si="8"/>
        <v>0</v>
      </c>
    </row>
    <row r="153" spans="3:7" ht="14.7" customHeight="1">
      <c r="C153" s="446">
        <v>0.19</v>
      </c>
      <c r="D153" s="427" t="str">
        <f>IF(E153=0,"",MAX($D$133:D152)+1)</f>
        <v/>
      </c>
      <c r="E153" s="189">
        <f t="shared" si="9"/>
        <v>0</v>
      </c>
      <c r="F153" s="427" t="str">
        <f>IF(G153=0,"",MAX($F$133:F152)+1)</f>
        <v/>
      </c>
      <c r="G153" s="190">
        <f t="shared" si="8"/>
        <v>0</v>
      </c>
    </row>
    <row r="154" spans="3:7" ht="14.7" customHeight="1" thickBot="1">
      <c r="C154" s="447">
        <v>0.2</v>
      </c>
      <c r="D154" s="428" t="str">
        <f>IF(E154=0,"",MAX($D$133:D153)+1)</f>
        <v/>
      </c>
      <c r="E154" s="192">
        <f t="shared" si="9"/>
        <v>0</v>
      </c>
      <c r="F154" s="428" t="str">
        <f>IF(G154=0,"",MAX($F$133:F153)+1)</f>
        <v/>
      </c>
      <c r="G154" s="193">
        <f t="shared" si="8"/>
        <v>0</v>
      </c>
    </row>
    <row r="156" spans="3:7" ht="14.7" customHeight="1" thickBot="1">
      <c r="D156" s="760" t="s">
        <v>87</v>
      </c>
    </row>
    <row r="157" spans="3:7" ht="14.7" customHeight="1">
      <c r="D157" s="187"/>
      <c r="E157" s="2286" t="s">
        <v>482</v>
      </c>
      <c r="F157" s="2287"/>
    </row>
    <row r="158" spans="3:7" ht="14.7" customHeight="1">
      <c r="D158" s="444">
        <v>1</v>
      </c>
      <c r="E158" s="400" t="str">
        <f>IF(F158=0,"",MAX($E$156:E157)+1)</f>
        <v/>
      </c>
      <c r="F158" s="190">
        <f>SUMIF($E$7,D158,$G$4)+SUMIF($E$7,D158,$G$5)+SUMIF($E$12,D158,$G$9)+SUMIF($E$12,D158,$G$10)+SUMIF($E$17,D158,$G$14)+SUMIF($E$17,D158,$G$15)+SUMIF($E$22,D158,$G$19)+SUMIF($E$22,D158,$G$20)</f>
        <v>0</v>
      </c>
    </row>
    <row r="159" spans="3:7" ht="14.7" customHeight="1">
      <c r="D159" s="444">
        <v>2</v>
      </c>
      <c r="E159" s="400" t="str">
        <f>IF(F159=0,"",MAX($E$156:E158)+1)</f>
        <v/>
      </c>
      <c r="F159" s="190">
        <f t="shared" ref="F159:F217" si="10">SUMIF($E$7,D159,$G$4)+SUMIF($E$7,D159,$G$5)+SUMIF($E$12,D159,$G$9)+SUMIF($E$12,D159,$G$10)+SUMIF($E$17,D159,$G$14)+SUMIF($E$17,D159,$G$15)+SUMIF($E$22,D159,$G$19)+SUMIF($E$22,D159,$G$20)</f>
        <v>0</v>
      </c>
    </row>
    <row r="160" spans="3:7" ht="14.7" customHeight="1">
      <c r="D160" s="444">
        <v>3</v>
      </c>
      <c r="E160" s="400" t="str">
        <f>IF(F160=0,"",MAX($E$156:E159)+1)</f>
        <v/>
      </c>
      <c r="F160" s="190">
        <f t="shared" si="10"/>
        <v>0</v>
      </c>
    </row>
    <row r="161" spans="4:6" ht="14.7" customHeight="1">
      <c r="D161" s="444">
        <v>4</v>
      </c>
      <c r="E161" s="400" t="str">
        <f>IF(F161=0,"",MAX($E$156:E160)+1)</f>
        <v/>
      </c>
      <c r="F161" s="190">
        <f t="shared" si="10"/>
        <v>0</v>
      </c>
    </row>
    <row r="162" spans="4:6" ht="14.7" customHeight="1">
      <c r="D162" s="444">
        <v>5</v>
      </c>
      <c r="E162" s="400" t="str">
        <f>IF(F162=0,"",MAX($E$156:E161)+1)</f>
        <v/>
      </c>
      <c r="F162" s="190">
        <f t="shared" si="10"/>
        <v>0</v>
      </c>
    </row>
    <row r="163" spans="4:6" ht="14.7" customHeight="1">
      <c r="D163" s="444">
        <v>6</v>
      </c>
      <c r="E163" s="400" t="str">
        <f>IF(F163=0,"",MAX($E$156:E162)+1)</f>
        <v/>
      </c>
      <c r="F163" s="190">
        <f t="shared" si="10"/>
        <v>0</v>
      </c>
    </row>
    <row r="164" spans="4:6" ht="14.7" customHeight="1">
      <c r="D164" s="444">
        <v>7</v>
      </c>
      <c r="E164" s="400" t="str">
        <f>IF(F164=0,"",MAX($E$156:E163)+1)</f>
        <v/>
      </c>
      <c r="F164" s="190">
        <f t="shared" si="10"/>
        <v>0</v>
      </c>
    </row>
    <row r="165" spans="4:6" ht="14.7" customHeight="1">
      <c r="D165" s="444">
        <v>8</v>
      </c>
      <c r="E165" s="400" t="str">
        <f>IF(F165=0,"",MAX($E$156:E164)+1)</f>
        <v/>
      </c>
      <c r="F165" s="190">
        <f t="shared" si="10"/>
        <v>0</v>
      </c>
    </row>
    <row r="166" spans="4:6" ht="14.7" customHeight="1">
      <c r="D166" s="444">
        <v>9</v>
      </c>
      <c r="E166" s="400" t="str">
        <f>IF(F166=0,"",MAX($E$156:E165)+1)</f>
        <v/>
      </c>
      <c r="F166" s="190">
        <f t="shared" si="10"/>
        <v>0</v>
      </c>
    </row>
    <row r="167" spans="4:6" ht="14.7" customHeight="1">
      <c r="D167" s="444">
        <v>10</v>
      </c>
      <c r="E167" s="400" t="str">
        <f>IF(F167=0,"",MAX($E$156:E166)+1)</f>
        <v/>
      </c>
      <c r="F167" s="190">
        <f t="shared" si="10"/>
        <v>0</v>
      </c>
    </row>
    <row r="168" spans="4:6" ht="14.7" customHeight="1">
      <c r="D168" s="444">
        <v>11</v>
      </c>
      <c r="E168" s="400" t="str">
        <f>IF(F168=0,"",MAX($E$156:E167)+1)</f>
        <v/>
      </c>
      <c r="F168" s="190">
        <f t="shared" si="10"/>
        <v>0</v>
      </c>
    </row>
    <row r="169" spans="4:6" ht="14.7" customHeight="1">
      <c r="D169" s="444">
        <v>12</v>
      </c>
      <c r="E169" s="400" t="str">
        <f>IF(F169=0,"",MAX($E$156:E168)+1)</f>
        <v/>
      </c>
      <c r="F169" s="190">
        <f t="shared" si="10"/>
        <v>0</v>
      </c>
    </row>
    <row r="170" spans="4:6" ht="14.7" customHeight="1">
      <c r="D170" s="444">
        <v>13</v>
      </c>
      <c r="E170" s="400" t="str">
        <f>IF(F170=0,"",MAX($E$156:E169)+1)</f>
        <v/>
      </c>
      <c r="F170" s="190">
        <f t="shared" si="10"/>
        <v>0</v>
      </c>
    </row>
    <row r="171" spans="4:6" ht="14.7" customHeight="1">
      <c r="D171" s="444">
        <v>14</v>
      </c>
      <c r="E171" s="400" t="str">
        <f>IF(F171=0,"",MAX($E$156:E170)+1)</f>
        <v/>
      </c>
      <c r="F171" s="190">
        <f t="shared" si="10"/>
        <v>0</v>
      </c>
    </row>
    <row r="172" spans="4:6" ht="14.7" customHeight="1">
      <c r="D172" s="444">
        <v>15</v>
      </c>
      <c r="E172" s="400" t="str">
        <f>IF(F172=0,"",MAX($E$156:E171)+1)</f>
        <v/>
      </c>
      <c r="F172" s="190">
        <f t="shared" si="10"/>
        <v>0</v>
      </c>
    </row>
    <row r="173" spans="4:6" ht="14.7" customHeight="1">
      <c r="D173" s="444">
        <v>16</v>
      </c>
      <c r="E173" s="400" t="str">
        <f>IF(F173=0,"",MAX($E$156:E172)+1)</f>
        <v/>
      </c>
      <c r="F173" s="190">
        <f t="shared" si="10"/>
        <v>0</v>
      </c>
    </row>
    <row r="174" spans="4:6" ht="14.7" customHeight="1">
      <c r="D174" s="444">
        <v>17</v>
      </c>
      <c r="E174" s="400" t="str">
        <f>IF(F174=0,"",MAX($E$156:E173)+1)</f>
        <v/>
      </c>
      <c r="F174" s="190">
        <f t="shared" si="10"/>
        <v>0</v>
      </c>
    </row>
    <row r="175" spans="4:6" ht="14.7" customHeight="1">
      <c r="D175" s="444">
        <v>18</v>
      </c>
      <c r="E175" s="400" t="str">
        <f>IF(F175=0,"",MAX($E$156:E174)+1)</f>
        <v/>
      </c>
      <c r="F175" s="190">
        <f t="shared" si="10"/>
        <v>0</v>
      </c>
    </row>
    <row r="176" spans="4:6" ht="14.7" customHeight="1">
      <c r="D176" s="444">
        <v>19</v>
      </c>
      <c r="E176" s="400" t="str">
        <f>IF(F176=0,"",MAX($E$156:E175)+1)</f>
        <v/>
      </c>
      <c r="F176" s="190">
        <f t="shared" si="10"/>
        <v>0</v>
      </c>
    </row>
    <row r="177" spans="4:6" ht="14.7" customHeight="1">
      <c r="D177" s="444">
        <v>20</v>
      </c>
      <c r="E177" s="400" t="str">
        <f>IF(F177=0,"",MAX($E$156:E176)+1)</f>
        <v/>
      </c>
      <c r="F177" s="190">
        <f t="shared" si="10"/>
        <v>0</v>
      </c>
    </row>
    <row r="178" spans="4:6" ht="14.7" customHeight="1">
      <c r="D178" s="444">
        <v>21</v>
      </c>
      <c r="E178" s="400" t="str">
        <f>IF(F178=0,"",MAX($E$156:E177)+1)</f>
        <v/>
      </c>
      <c r="F178" s="190">
        <f t="shared" si="10"/>
        <v>0</v>
      </c>
    </row>
    <row r="179" spans="4:6" ht="14.7" customHeight="1">
      <c r="D179" s="444">
        <v>22</v>
      </c>
      <c r="E179" s="400" t="str">
        <f>IF(F179=0,"",MAX($E$156:E178)+1)</f>
        <v/>
      </c>
      <c r="F179" s="190">
        <f t="shared" si="10"/>
        <v>0</v>
      </c>
    </row>
    <row r="180" spans="4:6" ht="14.7" customHeight="1">
      <c r="D180" s="444">
        <v>23</v>
      </c>
      <c r="E180" s="400" t="str">
        <f>IF(F180=0,"",MAX($E$156:E179)+1)</f>
        <v/>
      </c>
      <c r="F180" s="190">
        <f t="shared" si="10"/>
        <v>0</v>
      </c>
    </row>
    <row r="181" spans="4:6" ht="14.7" customHeight="1">
      <c r="D181" s="444">
        <v>24</v>
      </c>
      <c r="E181" s="400" t="str">
        <f>IF(F181=0,"",MAX($E$156:E180)+1)</f>
        <v/>
      </c>
      <c r="F181" s="190">
        <f t="shared" si="10"/>
        <v>0</v>
      </c>
    </row>
    <row r="182" spans="4:6" ht="14.7" customHeight="1">
      <c r="D182" s="444">
        <v>25</v>
      </c>
      <c r="E182" s="400" t="str">
        <f>IF(F182=0,"",MAX($E$156:E181)+1)</f>
        <v/>
      </c>
      <c r="F182" s="190">
        <f t="shared" si="10"/>
        <v>0</v>
      </c>
    </row>
    <row r="183" spans="4:6" ht="14.7" customHeight="1">
      <c r="D183" s="444">
        <v>26</v>
      </c>
      <c r="E183" s="400" t="str">
        <f>IF(F183=0,"",MAX($E$156:E182)+1)</f>
        <v/>
      </c>
      <c r="F183" s="190">
        <f t="shared" si="10"/>
        <v>0</v>
      </c>
    </row>
    <row r="184" spans="4:6" ht="14.7" customHeight="1">
      <c r="D184" s="444">
        <v>27</v>
      </c>
      <c r="E184" s="400" t="str">
        <f>IF(F184=0,"",MAX($E$156:E183)+1)</f>
        <v/>
      </c>
      <c r="F184" s="190">
        <f t="shared" si="10"/>
        <v>0</v>
      </c>
    </row>
    <row r="185" spans="4:6" ht="14.7" customHeight="1">
      <c r="D185" s="444">
        <v>28</v>
      </c>
      <c r="E185" s="400" t="str">
        <f>IF(F185=0,"",MAX($E$156:E184)+1)</f>
        <v/>
      </c>
      <c r="F185" s="190">
        <f t="shared" si="10"/>
        <v>0</v>
      </c>
    </row>
    <row r="186" spans="4:6" ht="14.7" customHeight="1">
      <c r="D186" s="444">
        <v>29</v>
      </c>
      <c r="E186" s="400" t="str">
        <f>IF(F186=0,"",MAX($E$156:E185)+1)</f>
        <v/>
      </c>
      <c r="F186" s="190">
        <f t="shared" si="10"/>
        <v>0</v>
      </c>
    </row>
    <row r="187" spans="4:6" ht="14.7" customHeight="1">
      <c r="D187" s="444">
        <v>30</v>
      </c>
      <c r="E187" s="400" t="str">
        <f>IF(F187=0,"",MAX($E$156:E186)+1)</f>
        <v/>
      </c>
      <c r="F187" s="190">
        <f t="shared" si="10"/>
        <v>0</v>
      </c>
    </row>
    <row r="188" spans="4:6" ht="14.7" customHeight="1">
      <c r="D188" s="444">
        <v>31</v>
      </c>
      <c r="E188" s="400" t="str">
        <f>IF(F188=0,"",MAX($E$156:E187)+1)</f>
        <v/>
      </c>
      <c r="F188" s="190">
        <f t="shared" si="10"/>
        <v>0</v>
      </c>
    </row>
    <row r="189" spans="4:6" ht="14.7" customHeight="1">
      <c r="D189" s="444">
        <v>32</v>
      </c>
      <c r="E189" s="400" t="str">
        <f>IF(F189=0,"",MAX($E$156:E188)+1)</f>
        <v/>
      </c>
      <c r="F189" s="190">
        <f t="shared" si="10"/>
        <v>0</v>
      </c>
    </row>
    <row r="190" spans="4:6" ht="14.7" customHeight="1">
      <c r="D190" s="444">
        <v>33</v>
      </c>
      <c r="E190" s="400" t="str">
        <f>IF(F190=0,"",MAX($E$156:E189)+1)</f>
        <v/>
      </c>
      <c r="F190" s="190">
        <f t="shared" si="10"/>
        <v>0</v>
      </c>
    </row>
    <row r="191" spans="4:6" ht="14.7" customHeight="1">
      <c r="D191" s="444">
        <v>34</v>
      </c>
      <c r="E191" s="400" t="str">
        <f>IF(F191=0,"",MAX($E$156:E190)+1)</f>
        <v/>
      </c>
      <c r="F191" s="190">
        <f t="shared" si="10"/>
        <v>0</v>
      </c>
    </row>
    <row r="192" spans="4:6" ht="14.7" customHeight="1">
      <c r="D192" s="444">
        <v>35</v>
      </c>
      <c r="E192" s="400" t="str">
        <f>IF(F192=0,"",MAX($E$156:E191)+1)</f>
        <v/>
      </c>
      <c r="F192" s="190">
        <f t="shared" si="10"/>
        <v>0</v>
      </c>
    </row>
    <row r="193" spans="4:6" ht="14.7" customHeight="1">
      <c r="D193" s="444">
        <v>36</v>
      </c>
      <c r="E193" s="400" t="str">
        <f>IF(F193=0,"",MAX($E$156:E192)+1)</f>
        <v/>
      </c>
      <c r="F193" s="190">
        <f t="shared" si="10"/>
        <v>0</v>
      </c>
    </row>
    <row r="194" spans="4:6" ht="14.7" customHeight="1">
      <c r="D194" s="444">
        <v>37</v>
      </c>
      <c r="E194" s="400" t="str">
        <f>IF(F194=0,"",MAX($E$156:E193)+1)</f>
        <v/>
      </c>
      <c r="F194" s="190">
        <f t="shared" si="10"/>
        <v>0</v>
      </c>
    </row>
    <row r="195" spans="4:6" ht="14.7" customHeight="1">
      <c r="D195" s="444">
        <v>38</v>
      </c>
      <c r="E195" s="400" t="str">
        <f>IF(F195=0,"",MAX($E$156:E194)+1)</f>
        <v/>
      </c>
      <c r="F195" s="190">
        <f t="shared" si="10"/>
        <v>0</v>
      </c>
    </row>
    <row r="196" spans="4:6" ht="14.7" customHeight="1">
      <c r="D196" s="444">
        <v>39</v>
      </c>
      <c r="E196" s="400" t="str">
        <f>IF(F196=0,"",MAX($E$156:E195)+1)</f>
        <v/>
      </c>
      <c r="F196" s="190">
        <f t="shared" si="10"/>
        <v>0</v>
      </c>
    </row>
    <row r="197" spans="4:6" ht="14.7" customHeight="1">
      <c r="D197" s="444">
        <v>40</v>
      </c>
      <c r="E197" s="400" t="str">
        <f>IF(F197=0,"",MAX($E$156:E196)+1)</f>
        <v/>
      </c>
      <c r="F197" s="190">
        <f t="shared" si="10"/>
        <v>0</v>
      </c>
    </row>
    <row r="198" spans="4:6" ht="14.7" customHeight="1">
      <c r="D198" s="444">
        <v>41</v>
      </c>
      <c r="E198" s="400" t="str">
        <f>IF(F198=0,"",MAX($E$156:E197)+1)</f>
        <v/>
      </c>
      <c r="F198" s="190">
        <f t="shared" si="10"/>
        <v>0</v>
      </c>
    </row>
    <row r="199" spans="4:6" ht="14.7" customHeight="1">
      <c r="D199" s="444">
        <v>42</v>
      </c>
      <c r="E199" s="400" t="str">
        <f>IF(F199=0,"",MAX($E$156:E198)+1)</f>
        <v/>
      </c>
      <c r="F199" s="190">
        <f t="shared" si="10"/>
        <v>0</v>
      </c>
    </row>
    <row r="200" spans="4:6" ht="14.7" customHeight="1">
      <c r="D200" s="444">
        <v>43</v>
      </c>
      <c r="E200" s="400" t="str">
        <f>IF(F200=0,"",MAX($E$156:E199)+1)</f>
        <v/>
      </c>
      <c r="F200" s="190">
        <f t="shared" si="10"/>
        <v>0</v>
      </c>
    </row>
    <row r="201" spans="4:6" ht="14.7" customHeight="1">
      <c r="D201" s="444">
        <v>44</v>
      </c>
      <c r="E201" s="400" t="str">
        <f>IF(F201=0,"",MAX($E$156:E200)+1)</f>
        <v/>
      </c>
      <c r="F201" s="190">
        <f t="shared" si="10"/>
        <v>0</v>
      </c>
    </row>
    <row r="202" spans="4:6" ht="14.7" customHeight="1">
      <c r="D202" s="444">
        <v>45</v>
      </c>
      <c r="E202" s="400" t="str">
        <f>IF(F202=0,"",MAX($E$156:E201)+1)</f>
        <v/>
      </c>
      <c r="F202" s="190">
        <f t="shared" si="10"/>
        <v>0</v>
      </c>
    </row>
    <row r="203" spans="4:6" ht="14.7" customHeight="1">
      <c r="D203" s="444">
        <v>46</v>
      </c>
      <c r="E203" s="400" t="str">
        <f>IF(F203=0,"",MAX($E$156:E202)+1)</f>
        <v/>
      </c>
      <c r="F203" s="190">
        <f t="shared" si="10"/>
        <v>0</v>
      </c>
    </row>
    <row r="204" spans="4:6" ht="14.7" customHeight="1">
      <c r="D204" s="444">
        <v>47</v>
      </c>
      <c r="E204" s="400" t="str">
        <f>IF(F204=0,"",MAX($E$156:E203)+1)</f>
        <v/>
      </c>
      <c r="F204" s="190">
        <f t="shared" si="10"/>
        <v>0</v>
      </c>
    </row>
    <row r="205" spans="4:6" ht="14.7" customHeight="1">
      <c r="D205" s="444">
        <v>48</v>
      </c>
      <c r="E205" s="400" t="str">
        <f>IF(F205=0,"",MAX($E$156:E204)+1)</f>
        <v/>
      </c>
      <c r="F205" s="190">
        <f t="shared" si="10"/>
        <v>0</v>
      </c>
    </row>
    <row r="206" spans="4:6" ht="14.7" customHeight="1">
      <c r="D206" s="444">
        <v>49</v>
      </c>
      <c r="E206" s="400" t="str">
        <f>IF(F206=0,"",MAX($E$156:E205)+1)</f>
        <v/>
      </c>
      <c r="F206" s="190">
        <f t="shared" si="10"/>
        <v>0</v>
      </c>
    </row>
    <row r="207" spans="4:6" ht="14.7" customHeight="1">
      <c r="D207" s="444">
        <v>50</v>
      </c>
      <c r="E207" s="400" t="str">
        <f>IF(F207=0,"",MAX($E$156:E206)+1)</f>
        <v/>
      </c>
      <c r="F207" s="190">
        <f t="shared" si="10"/>
        <v>0</v>
      </c>
    </row>
    <row r="208" spans="4:6" ht="14.7" customHeight="1">
      <c r="D208" s="444">
        <v>51</v>
      </c>
      <c r="E208" s="400" t="str">
        <f>IF(F208=0,"",MAX($E$156:E207)+1)</f>
        <v/>
      </c>
      <c r="F208" s="190">
        <f t="shared" si="10"/>
        <v>0</v>
      </c>
    </row>
    <row r="209" spans="4:6" ht="14.7" customHeight="1">
      <c r="D209" s="444">
        <v>52</v>
      </c>
      <c r="E209" s="400" t="str">
        <f>IF(F209=0,"",MAX($E$156:E208)+1)</f>
        <v/>
      </c>
      <c r="F209" s="190">
        <f t="shared" si="10"/>
        <v>0</v>
      </c>
    </row>
    <row r="210" spans="4:6" ht="14.7" customHeight="1">
      <c r="D210" s="444">
        <v>53</v>
      </c>
      <c r="E210" s="400" t="str">
        <f>IF(F210=0,"",MAX($E$156:E209)+1)</f>
        <v/>
      </c>
      <c r="F210" s="190">
        <f t="shared" si="10"/>
        <v>0</v>
      </c>
    </row>
    <row r="211" spans="4:6" ht="14.7" customHeight="1">
      <c r="D211" s="444">
        <v>54</v>
      </c>
      <c r="E211" s="400" t="str">
        <f>IF(F211=0,"",MAX($E$156:E210)+1)</f>
        <v/>
      </c>
      <c r="F211" s="190">
        <f t="shared" si="10"/>
        <v>0</v>
      </c>
    </row>
    <row r="212" spans="4:6" ht="14.7" customHeight="1">
      <c r="D212" s="444">
        <v>55</v>
      </c>
      <c r="E212" s="400" t="str">
        <f>IF(F212=0,"",MAX($E$156:E211)+1)</f>
        <v/>
      </c>
      <c r="F212" s="190">
        <f t="shared" si="10"/>
        <v>0</v>
      </c>
    </row>
    <row r="213" spans="4:6" ht="14.7" customHeight="1">
      <c r="D213" s="444">
        <v>56</v>
      </c>
      <c r="E213" s="400" t="str">
        <f>IF(F213=0,"",MAX($E$156:E212)+1)</f>
        <v/>
      </c>
      <c r="F213" s="190">
        <f t="shared" si="10"/>
        <v>0</v>
      </c>
    </row>
    <row r="214" spans="4:6" ht="14.7" customHeight="1">
      <c r="D214" s="444">
        <v>57</v>
      </c>
      <c r="E214" s="400" t="str">
        <f>IF(F214=0,"",MAX($E$156:E213)+1)</f>
        <v/>
      </c>
      <c r="F214" s="190">
        <f t="shared" si="10"/>
        <v>0</v>
      </c>
    </row>
    <row r="215" spans="4:6" ht="14.7" customHeight="1">
      <c r="D215" s="444">
        <v>58</v>
      </c>
      <c r="E215" s="400" t="str">
        <f>IF(F215=0,"",MAX($E$156:E214)+1)</f>
        <v/>
      </c>
      <c r="F215" s="190">
        <f t="shared" si="10"/>
        <v>0</v>
      </c>
    </row>
    <row r="216" spans="4:6" ht="14.7" customHeight="1">
      <c r="D216" s="444">
        <v>59</v>
      </c>
      <c r="E216" s="400" t="str">
        <f>IF(F216=0,"",MAX($E$156:E215)+1)</f>
        <v/>
      </c>
      <c r="F216" s="190">
        <f t="shared" si="10"/>
        <v>0</v>
      </c>
    </row>
    <row r="217" spans="4:6" ht="14.7" customHeight="1" thickBot="1">
      <c r="D217" s="445">
        <v>60</v>
      </c>
      <c r="E217" s="406" t="str">
        <f>IF(F217=0,"",MAX($E$156:E216)+1)</f>
        <v/>
      </c>
      <c r="F217" s="193">
        <f t="shared" si="10"/>
        <v>0</v>
      </c>
    </row>
  </sheetData>
  <mergeCells count="79">
    <mergeCell ref="C4:C5"/>
    <mergeCell ref="E7:G7"/>
    <mergeCell ref="C28:D28"/>
    <mergeCell ref="B23:G23"/>
    <mergeCell ref="C8:D8"/>
    <mergeCell ref="E8:G8"/>
    <mergeCell ref="C25:D25"/>
    <mergeCell ref="C26:D26"/>
    <mergeCell ref="C6:D6"/>
    <mergeCell ref="E6:G6"/>
    <mergeCell ref="C9:C10"/>
    <mergeCell ref="C12:D12"/>
    <mergeCell ref="L1:O1"/>
    <mergeCell ref="P1:AB1"/>
    <mergeCell ref="AA10:AB10"/>
    <mergeCell ref="B2:G2"/>
    <mergeCell ref="C3:D3"/>
    <mergeCell ref="U4:W4"/>
    <mergeCell ref="U5:W5"/>
    <mergeCell ref="C7:D7"/>
    <mergeCell ref="L4:N4"/>
    <mergeCell ref="L5:N5"/>
    <mergeCell ref="E3:G3"/>
    <mergeCell ref="L6:N6"/>
    <mergeCell ref="K3:N3"/>
    <mergeCell ref="Y4:AA4"/>
    <mergeCell ref="U3:W3"/>
    <mergeCell ref="O3:R3"/>
    <mergeCell ref="P5:R5"/>
    <mergeCell ref="P6:R6"/>
    <mergeCell ref="P4:R4"/>
    <mergeCell ref="U6:W6"/>
    <mergeCell ref="Y3:AA3"/>
    <mergeCell ref="Y5:AA5"/>
    <mergeCell ref="Y6:AA6"/>
    <mergeCell ref="AA16:AB16"/>
    <mergeCell ref="K20:L20"/>
    <mergeCell ref="C13:D13"/>
    <mergeCell ref="C18:D18"/>
    <mergeCell ref="C16:D16"/>
    <mergeCell ref="E17:G17"/>
    <mergeCell ref="K10:L10"/>
    <mergeCell ref="C19:C20"/>
    <mergeCell ref="AA12:AB12"/>
    <mergeCell ref="U8:W8"/>
    <mergeCell ref="C11:D11"/>
    <mergeCell ref="C14:C15"/>
    <mergeCell ref="AA20:AB20"/>
    <mergeCell ref="E18:G18"/>
    <mergeCell ref="E13:G13"/>
    <mergeCell ref="E12:G12"/>
    <mergeCell ref="W19:Y19"/>
    <mergeCell ref="S20:T20"/>
    <mergeCell ref="S16:T16"/>
    <mergeCell ref="E11:G11"/>
    <mergeCell ref="E16:G16"/>
    <mergeCell ref="K16:L16"/>
    <mergeCell ref="K12:L12"/>
    <mergeCell ref="C17:D17"/>
    <mergeCell ref="E157:F157"/>
    <mergeCell ref="C37:F37"/>
    <mergeCell ref="D134:E134"/>
    <mergeCell ref="F134:G134"/>
    <mergeCell ref="C29:D32"/>
    <mergeCell ref="C33:D36"/>
    <mergeCell ref="AA30:AB30"/>
    <mergeCell ref="U24:W24"/>
    <mergeCell ref="C24:G24"/>
    <mergeCell ref="C21:D21"/>
    <mergeCell ref="E22:G22"/>
    <mergeCell ref="K30:L30"/>
    <mergeCell ref="C27:F27"/>
    <mergeCell ref="AA28:AB28"/>
    <mergeCell ref="AA25:AB25"/>
    <mergeCell ref="C22:D22"/>
    <mergeCell ref="K21:L21"/>
    <mergeCell ref="K25:L25"/>
    <mergeCell ref="K28:L28"/>
    <mergeCell ref="E21:G21"/>
  </mergeCells>
  <phoneticPr fontId="2"/>
  <dataValidations count="2">
    <dataValidation type="list" allowBlank="1" showInputMessage="1" showErrorMessage="1" sqref="U8">
      <formula1>"仮置有り,仮置無し"</formula1>
    </dataValidation>
    <dataValidation type="list" allowBlank="1" showInputMessage="1" showErrorMessage="1" sqref="E18:G18 E8:G8 E3:G3 E13:G13">
      <formula1>"歩 道,車 道"</formula1>
    </dataValidation>
  </dataValidations>
  <printOptions horizontalCentered="1"/>
  <pageMargins left="0" right="0" top="0.78740157480314965" bottom="0.39370078740157483" header="0.51181102362204722" footer="0.51181102362204722"/>
  <pageSetup paperSize="9" scale="95" orientation="landscape" verticalDpi="12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CF491"/>
  <sheetViews>
    <sheetView showGridLines="0" showZeros="0" view="pageBreakPreview" zoomScaleNormal="70" zoomScaleSheetLayoutView="100" workbookViewId="0">
      <selection activeCell="V34" sqref="V34"/>
    </sheetView>
  </sheetViews>
  <sheetFormatPr defaultColWidth="0" defaultRowHeight="14.1" customHeight="1"/>
  <cols>
    <col min="1" max="2" width="2.6640625" style="760" customWidth="1"/>
    <col min="3" max="3" width="7.6640625" style="760" customWidth="1"/>
    <col min="4" max="4" width="5.6640625" style="760" customWidth="1"/>
    <col min="5" max="11" width="6.6640625" style="760" customWidth="1"/>
    <col min="12" max="13" width="3.6640625" style="760" customWidth="1"/>
    <col min="14" max="14" width="6.6640625" style="760" customWidth="1"/>
    <col min="15" max="16" width="2.6640625" style="760" customWidth="1"/>
    <col min="17" max="26" width="5.109375" style="760" customWidth="1"/>
    <col min="27" max="27" width="9.6640625" style="760" customWidth="1"/>
    <col min="28" max="30" width="2.6640625" style="760" customWidth="1"/>
    <col min="31" max="31" width="7.6640625" style="760" customWidth="1"/>
    <col min="32" max="32" width="5.6640625" style="760" customWidth="1"/>
    <col min="33" max="39" width="6.6640625" style="760" customWidth="1"/>
    <col min="40" max="41" width="3.6640625" style="760" customWidth="1"/>
    <col min="42" max="42" width="6.6640625" style="760" customWidth="1"/>
    <col min="43" max="44" width="2.6640625" style="760" customWidth="1"/>
    <col min="45" max="54" width="5.109375" style="760" customWidth="1"/>
    <col min="55" max="55" width="9.6640625" style="760" customWidth="1"/>
    <col min="56" max="56" width="2.6640625" style="760" customWidth="1"/>
    <col min="57" max="84" width="0" style="760" hidden="1" customWidth="1"/>
    <col min="85" max="16384" width="9" style="760" hidden="1"/>
  </cols>
  <sheetData>
    <row r="1" spans="1:55" ht="25.2" customHeight="1">
      <c r="A1" s="1" t="str">
        <f>IF(AM45="×","■仮配水管　舗装復旧積算用集計表","■仮配水管　舗装復旧積算用集計表No.1")</f>
        <v>■仮配水管　舗装復旧積算用集計表</v>
      </c>
      <c r="N1" s="2375" t="s">
        <v>157</v>
      </c>
      <c r="O1" s="2375"/>
      <c r="P1" s="2375"/>
      <c r="Q1" s="2375"/>
      <c r="R1" s="2320" t="str">
        <f>表紙!C2</f>
        <v>東白川特2高層配水池揚水管取替工事</v>
      </c>
      <c r="S1" s="2320"/>
      <c r="T1" s="2320"/>
      <c r="U1" s="2320"/>
      <c r="V1" s="2320"/>
      <c r="W1" s="2320"/>
      <c r="X1" s="2320"/>
      <c r="Y1" s="2320"/>
      <c r="Z1" s="2320"/>
      <c r="AC1" s="2338" t="str">
        <f>IF(AM45="×","二枚目使用する時は印刷範囲へ(※掘削延長を入力すると１Pも含め様式変換されます)","■仮配水管　舗装復旧積算用集計表No.2")</f>
        <v>二枚目使用する時は印刷範囲へ(※掘削延長を入力すると１Pも含め様式変換されます)</v>
      </c>
      <c r="AD1" s="2338"/>
      <c r="AE1" s="2338"/>
      <c r="AF1" s="2338"/>
      <c r="AG1" s="2338"/>
      <c r="AH1" s="2338"/>
      <c r="AI1" s="2338"/>
      <c r="AJ1" s="2338"/>
      <c r="AK1" s="2338"/>
      <c r="AL1" s="2338"/>
      <c r="AM1" s="2338"/>
      <c r="AN1" s="2338"/>
      <c r="AO1" s="2338"/>
      <c r="AP1" s="2375" t="s">
        <v>157</v>
      </c>
      <c r="AQ1" s="2375"/>
      <c r="AR1" s="2375"/>
      <c r="AS1" s="2375"/>
      <c r="AT1" s="2320" t="str">
        <f>表紙!C2</f>
        <v>東白川特2高層配水池揚水管取替工事</v>
      </c>
      <c r="AU1" s="2320"/>
      <c r="AV1" s="2320"/>
      <c r="AW1" s="2320"/>
      <c r="AX1" s="2320"/>
      <c r="AY1" s="2320"/>
      <c r="AZ1" s="2320"/>
      <c r="BA1" s="2320"/>
      <c r="BB1" s="2320"/>
    </row>
    <row r="2" spans="1:55" ht="14.1" customHeight="1" thickBot="1">
      <c r="B2" s="760" t="str">
        <f>IF(AM45="×","□延長表","□延長表No.1")</f>
        <v>□延長表</v>
      </c>
      <c r="P2" s="760" t="str">
        <f>IF(AM45="×","□舗装切断工","□舗装切断工No.1")</f>
        <v>□舗装切断工</v>
      </c>
      <c r="AD2" s="760" t="s">
        <v>487</v>
      </c>
      <c r="AR2" s="760" t="s">
        <v>455</v>
      </c>
    </row>
    <row r="3" spans="1:55" ht="14.1" customHeight="1">
      <c r="C3" s="2199" t="s">
        <v>58</v>
      </c>
      <c r="D3" s="2200"/>
      <c r="E3" s="2200" t="s">
        <v>63</v>
      </c>
      <c r="F3" s="2200"/>
      <c r="G3" s="2200" t="s">
        <v>64</v>
      </c>
      <c r="H3" s="2200"/>
      <c r="I3" s="2200" t="s">
        <v>65</v>
      </c>
      <c r="J3" s="2200"/>
      <c r="K3" s="2200" t="s">
        <v>66</v>
      </c>
      <c r="L3" s="2239"/>
      <c r="Q3" s="2199" t="s">
        <v>81</v>
      </c>
      <c r="R3" s="2200"/>
      <c r="S3" s="2200"/>
      <c r="T3" s="2200" t="s">
        <v>66</v>
      </c>
      <c r="U3" s="2177"/>
      <c r="V3" s="2199" t="s">
        <v>81</v>
      </c>
      <c r="W3" s="2200"/>
      <c r="X3" s="2200"/>
      <c r="Y3" s="2200" t="s">
        <v>66</v>
      </c>
      <c r="Z3" s="2239"/>
      <c r="AE3" s="2199" t="s">
        <v>58</v>
      </c>
      <c r="AF3" s="2200"/>
      <c r="AG3" s="2200" t="s">
        <v>63</v>
      </c>
      <c r="AH3" s="2200"/>
      <c r="AI3" s="2200" t="s">
        <v>64</v>
      </c>
      <c r="AJ3" s="2200"/>
      <c r="AK3" s="2200" t="s">
        <v>65</v>
      </c>
      <c r="AL3" s="2200"/>
      <c r="AM3" s="2200" t="s">
        <v>66</v>
      </c>
      <c r="AN3" s="2239"/>
      <c r="AS3" s="2199" t="s">
        <v>81</v>
      </c>
      <c r="AT3" s="2200"/>
      <c r="AU3" s="2200"/>
      <c r="AV3" s="2200" t="s">
        <v>66</v>
      </c>
      <c r="AW3" s="2177"/>
      <c r="AX3" s="2199" t="s">
        <v>81</v>
      </c>
      <c r="AY3" s="2200"/>
      <c r="AZ3" s="2200"/>
      <c r="BA3" s="2200" t="s">
        <v>66</v>
      </c>
      <c r="BB3" s="2239"/>
    </row>
    <row r="4" spans="1:55" ht="14.1" customHeight="1">
      <c r="C4" s="2238" t="s">
        <v>59</v>
      </c>
      <c r="D4" s="2339"/>
      <c r="E4" s="790" t="s">
        <v>61</v>
      </c>
      <c r="F4" s="790" t="s">
        <v>62</v>
      </c>
      <c r="G4" s="790" t="s">
        <v>61</v>
      </c>
      <c r="H4" s="790" t="s">
        <v>62</v>
      </c>
      <c r="I4" s="790" t="s">
        <v>61</v>
      </c>
      <c r="J4" s="790" t="s">
        <v>62</v>
      </c>
      <c r="K4" s="2339"/>
      <c r="L4" s="2332"/>
      <c r="Q4" s="211" t="s">
        <v>56</v>
      </c>
      <c r="R4" s="2378" t="s">
        <v>492</v>
      </c>
      <c r="S4" s="2378"/>
      <c r="T4" s="2368">
        <f>F44+F48+F52+F56+F60+F64</f>
        <v>0</v>
      </c>
      <c r="U4" s="2379"/>
      <c r="V4" s="211" t="s">
        <v>83</v>
      </c>
      <c r="W4" s="2378" t="s">
        <v>492</v>
      </c>
      <c r="X4" s="2378"/>
      <c r="Y4" s="2368">
        <f>I44+I48+I52+I56+I60+I64</f>
        <v>0</v>
      </c>
      <c r="Z4" s="2369"/>
      <c r="AE4" s="2238" t="s">
        <v>59</v>
      </c>
      <c r="AF4" s="2339"/>
      <c r="AG4" s="790" t="s">
        <v>61</v>
      </c>
      <c r="AH4" s="790" t="s">
        <v>62</v>
      </c>
      <c r="AI4" s="790" t="s">
        <v>61</v>
      </c>
      <c r="AJ4" s="790" t="s">
        <v>62</v>
      </c>
      <c r="AK4" s="790" t="s">
        <v>61</v>
      </c>
      <c r="AL4" s="790" t="s">
        <v>62</v>
      </c>
      <c r="AM4" s="2339"/>
      <c r="AN4" s="2332"/>
      <c r="AS4" s="211" t="s">
        <v>56</v>
      </c>
      <c r="AT4" s="2378" t="s">
        <v>492</v>
      </c>
      <c r="AU4" s="2378"/>
      <c r="AV4" s="2368">
        <f>AH44+AH48+AH52+AH56+AH60+AH64</f>
        <v>0</v>
      </c>
      <c r="AW4" s="2379"/>
      <c r="AX4" s="211" t="s">
        <v>83</v>
      </c>
      <c r="AY4" s="2378" t="s">
        <v>492</v>
      </c>
      <c r="AZ4" s="2378"/>
      <c r="BA4" s="2368">
        <f>AK44+AK48+AK52+AK56+AK60+AK64</f>
        <v>0</v>
      </c>
      <c r="BB4" s="2369"/>
    </row>
    <row r="5" spans="1:55" ht="14.1" customHeight="1">
      <c r="C5" s="2365" t="s">
        <v>60</v>
      </c>
      <c r="D5" s="834" t="s">
        <v>710</v>
      </c>
      <c r="E5" s="229"/>
      <c r="F5" s="229"/>
      <c r="G5" s="229"/>
      <c r="H5" s="229"/>
      <c r="I5" s="229"/>
      <c r="J5" s="229"/>
      <c r="K5" s="2368">
        <f>SUM(E5:J5)</f>
        <v>0</v>
      </c>
      <c r="L5" s="2369"/>
      <c r="Q5" s="777" t="s">
        <v>56</v>
      </c>
      <c r="R5" s="2359" t="s">
        <v>493</v>
      </c>
      <c r="S5" s="2359"/>
      <c r="T5" s="2360">
        <f>F45+F49+F53+F57+F61+F65</f>
        <v>0</v>
      </c>
      <c r="U5" s="2361"/>
      <c r="V5" s="777" t="s">
        <v>83</v>
      </c>
      <c r="W5" s="2359" t="s">
        <v>493</v>
      </c>
      <c r="X5" s="2359"/>
      <c r="Y5" s="2360">
        <f>I45+I49+I53+I57+I61+I65</f>
        <v>0</v>
      </c>
      <c r="Z5" s="2376"/>
      <c r="AE5" s="2365" t="s">
        <v>60</v>
      </c>
      <c r="AF5" s="834" t="s">
        <v>710</v>
      </c>
      <c r="AG5" s="229"/>
      <c r="AH5" s="229"/>
      <c r="AI5" s="229"/>
      <c r="AJ5" s="229"/>
      <c r="AK5" s="229"/>
      <c r="AL5" s="229"/>
      <c r="AM5" s="2368">
        <f>SUM(AG5:AL5)</f>
        <v>0</v>
      </c>
      <c r="AN5" s="2369"/>
      <c r="AS5" s="777" t="s">
        <v>56</v>
      </c>
      <c r="AT5" s="2359" t="s">
        <v>493</v>
      </c>
      <c r="AU5" s="2359"/>
      <c r="AV5" s="2360">
        <f>AH45+AH49+AH53+AH57+AH61+AH65</f>
        <v>0</v>
      </c>
      <c r="AW5" s="2361"/>
      <c r="AX5" s="777" t="s">
        <v>83</v>
      </c>
      <c r="AY5" s="2359" t="s">
        <v>493</v>
      </c>
      <c r="AZ5" s="2359"/>
      <c r="BA5" s="2360">
        <f>AK45+AK49+AK53+AK57+AK61+AK65</f>
        <v>0</v>
      </c>
      <c r="BB5" s="2376"/>
    </row>
    <row r="6" spans="1:55" ht="14.1" customHeight="1" thickBot="1">
      <c r="C6" s="2366"/>
      <c r="D6" s="232"/>
      <c r="E6" s="233"/>
      <c r="F6" s="233"/>
      <c r="G6" s="233"/>
      <c r="H6" s="233"/>
      <c r="I6" s="233"/>
      <c r="J6" s="233"/>
      <c r="K6" s="2360">
        <f>SUM(E6:J6)</f>
        <v>0</v>
      </c>
      <c r="L6" s="2376"/>
      <c r="Q6" s="249" t="s">
        <v>56</v>
      </c>
      <c r="R6" s="2388" t="s">
        <v>80</v>
      </c>
      <c r="S6" s="2388"/>
      <c r="T6" s="2371">
        <f>F46+F50+F54+F58+F62+F66</f>
        <v>0</v>
      </c>
      <c r="U6" s="2389"/>
      <c r="V6" s="378"/>
      <c r="W6" s="2390"/>
      <c r="X6" s="2390"/>
      <c r="Y6" s="2373"/>
      <c r="Z6" s="2380"/>
      <c r="AE6" s="2366"/>
      <c r="AF6" s="232"/>
      <c r="AG6" s="233"/>
      <c r="AH6" s="233"/>
      <c r="AI6" s="233"/>
      <c r="AJ6" s="233"/>
      <c r="AK6" s="233"/>
      <c r="AL6" s="233"/>
      <c r="AM6" s="2360">
        <f>SUM(AG6:AL6)</f>
        <v>0</v>
      </c>
      <c r="AN6" s="2376"/>
      <c r="AS6" s="777" t="s">
        <v>56</v>
      </c>
      <c r="AT6" s="2359" t="s">
        <v>80</v>
      </c>
      <c r="AU6" s="2359"/>
      <c r="AV6" s="2360">
        <f>AH46+AH50+AH54+AH58+AH62+AH66</f>
        <v>0</v>
      </c>
      <c r="AW6" s="2361"/>
      <c r="AX6" s="383"/>
      <c r="AY6" s="2362"/>
      <c r="AZ6" s="2362"/>
      <c r="BA6" s="2363"/>
      <c r="BB6" s="2364"/>
    </row>
    <row r="7" spans="1:55" ht="14.1" customHeight="1" thickBot="1">
      <c r="C7" s="2367"/>
      <c r="D7" s="386"/>
      <c r="E7" s="236"/>
      <c r="F7" s="236"/>
      <c r="G7" s="236"/>
      <c r="H7" s="236"/>
      <c r="I7" s="236"/>
      <c r="J7" s="236"/>
      <c r="K7" s="2371">
        <f>SUM(E7:J7)</f>
        <v>0</v>
      </c>
      <c r="L7" s="2372"/>
      <c r="Q7" s="809"/>
      <c r="R7" s="809"/>
      <c r="S7" s="809"/>
      <c r="T7" s="809"/>
      <c r="U7" s="809"/>
      <c r="V7" s="809"/>
      <c r="W7" s="809"/>
      <c r="X7" s="809"/>
      <c r="Y7" s="809"/>
      <c r="Z7" s="809"/>
      <c r="AE7" s="2367"/>
      <c r="AF7" s="386"/>
      <c r="AG7" s="236"/>
      <c r="AH7" s="236"/>
      <c r="AI7" s="236"/>
      <c r="AJ7" s="236"/>
      <c r="AK7" s="236"/>
      <c r="AL7" s="236"/>
      <c r="AM7" s="2371">
        <f>SUM(AG7:AL7)</f>
        <v>0</v>
      </c>
      <c r="AN7" s="2372"/>
      <c r="AS7" s="378"/>
      <c r="AT7" s="2377"/>
      <c r="AU7" s="2377"/>
      <c r="AV7" s="2373"/>
      <c r="AW7" s="2374"/>
      <c r="AX7" s="378"/>
      <c r="AY7" s="2377"/>
      <c r="AZ7" s="2377"/>
      <c r="BA7" s="2373"/>
      <c r="BB7" s="2380"/>
    </row>
    <row r="8" spans="1:55" ht="14.1" customHeight="1" thickBot="1">
      <c r="C8" s="2199" t="s">
        <v>58</v>
      </c>
      <c r="D8" s="2200"/>
      <c r="E8" s="2200" t="s">
        <v>67</v>
      </c>
      <c r="F8" s="2200"/>
      <c r="G8" s="2200" t="s">
        <v>68</v>
      </c>
      <c r="H8" s="2200"/>
      <c r="I8" s="2200" t="s">
        <v>69</v>
      </c>
      <c r="J8" s="2200"/>
      <c r="K8" s="2200" t="s">
        <v>66</v>
      </c>
      <c r="L8" s="2239"/>
      <c r="P8" s="760" t="str">
        <f>IF(AM45="×","□舗装版破砕工","□舗装版破砕工No.1")</f>
        <v>□舗装版破砕工</v>
      </c>
      <c r="Q8" s="809"/>
      <c r="R8" s="809"/>
      <c r="S8" s="809"/>
      <c r="T8" s="809"/>
      <c r="U8" s="809"/>
      <c r="V8" s="809"/>
      <c r="W8" s="809"/>
      <c r="X8" s="809"/>
      <c r="Y8" s="809"/>
      <c r="Z8" s="809"/>
      <c r="AE8" s="2199" t="s">
        <v>58</v>
      </c>
      <c r="AF8" s="2200"/>
      <c r="AG8" s="2200" t="s">
        <v>67</v>
      </c>
      <c r="AH8" s="2200"/>
      <c r="AI8" s="2200" t="s">
        <v>68</v>
      </c>
      <c r="AJ8" s="2200"/>
      <c r="AK8" s="2200" t="s">
        <v>69</v>
      </c>
      <c r="AL8" s="2200"/>
      <c r="AM8" s="2200" t="s">
        <v>66</v>
      </c>
      <c r="AN8" s="2239"/>
      <c r="AS8" s="809"/>
      <c r="AT8" s="809"/>
      <c r="AU8" s="809"/>
      <c r="AV8" s="809"/>
      <c r="AW8" s="809"/>
      <c r="AX8" s="809"/>
      <c r="AY8" s="809"/>
      <c r="AZ8" s="809"/>
      <c r="BA8" s="809"/>
      <c r="BB8" s="809"/>
    </row>
    <row r="9" spans="1:55" ht="14.1" customHeight="1" thickBot="1">
      <c r="C9" s="2238" t="s">
        <v>59</v>
      </c>
      <c r="D9" s="2339"/>
      <c r="E9" s="790" t="s">
        <v>61</v>
      </c>
      <c r="F9" s="790" t="s">
        <v>62</v>
      </c>
      <c r="G9" s="790" t="s">
        <v>61</v>
      </c>
      <c r="H9" s="790" t="s">
        <v>62</v>
      </c>
      <c r="I9" s="790" t="s">
        <v>61</v>
      </c>
      <c r="J9" s="790" t="s">
        <v>62</v>
      </c>
      <c r="K9" s="2339"/>
      <c r="L9" s="2332"/>
      <c r="Q9" s="2199" t="s">
        <v>81</v>
      </c>
      <c r="R9" s="2370"/>
      <c r="S9" s="2200" t="s">
        <v>93</v>
      </c>
      <c r="T9" s="2200"/>
      <c r="U9" s="2200" t="s">
        <v>94</v>
      </c>
      <c r="V9" s="2177"/>
      <c r="W9" s="2200" t="s">
        <v>66</v>
      </c>
      <c r="X9" s="2177"/>
      <c r="Y9" s="2199" t="s">
        <v>81</v>
      </c>
      <c r="Z9" s="2370"/>
      <c r="AA9" s="752" t="s">
        <v>349</v>
      </c>
      <c r="AE9" s="2238" t="s">
        <v>59</v>
      </c>
      <c r="AF9" s="2339"/>
      <c r="AG9" s="790" t="s">
        <v>61</v>
      </c>
      <c r="AH9" s="790" t="s">
        <v>62</v>
      </c>
      <c r="AI9" s="790" t="s">
        <v>61</v>
      </c>
      <c r="AJ9" s="790" t="s">
        <v>62</v>
      </c>
      <c r="AK9" s="790" t="s">
        <v>61</v>
      </c>
      <c r="AL9" s="790" t="s">
        <v>62</v>
      </c>
      <c r="AM9" s="2339"/>
      <c r="AN9" s="2332"/>
      <c r="AR9" s="760" t="s">
        <v>456</v>
      </c>
      <c r="AS9" s="809"/>
      <c r="AT9" s="809"/>
      <c r="AU9" s="809"/>
      <c r="AV9" s="809"/>
      <c r="AW9" s="809"/>
      <c r="AX9" s="809"/>
      <c r="AY9" s="809"/>
      <c r="AZ9" s="809"/>
      <c r="BA9" s="809"/>
      <c r="BB9" s="809"/>
    </row>
    <row r="10" spans="1:55" ht="14.1" customHeight="1">
      <c r="C10" s="2365" t="s">
        <v>60</v>
      </c>
      <c r="D10" s="834" t="s">
        <v>710</v>
      </c>
      <c r="E10" s="229"/>
      <c r="F10" s="229"/>
      <c r="G10" s="229"/>
      <c r="H10" s="229"/>
      <c r="I10" s="229"/>
      <c r="J10" s="229"/>
      <c r="K10" s="2368">
        <f>SUM(E10:J10)</f>
        <v>0</v>
      </c>
      <c r="L10" s="2369"/>
      <c r="Q10" s="211" t="s">
        <v>77</v>
      </c>
      <c r="R10" s="798" t="str">
        <f>IF(MAX($E$389:$E$428)&lt;ROW()-9,"",INDEX($D$389:$D$428,MATCH(ROW()-9,$E$389:$E$428,0),1))</f>
        <v/>
      </c>
      <c r="S10" s="2350">
        <f>SUMIF($D$389:$D$428,R10,$F$389:$F$428)</f>
        <v>0</v>
      </c>
      <c r="T10" s="2350"/>
      <c r="U10" s="2350">
        <f t="shared" ref="U10:U16" si="0">SUMIF($D$389:$D$428,R10,$G$389:$G$428)</f>
        <v>0</v>
      </c>
      <c r="V10" s="2351"/>
      <c r="W10" s="2350">
        <f t="shared" ref="W10:W16" si="1">S10+U10</f>
        <v>0</v>
      </c>
      <c r="X10" s="2351"/>
      <c r="Y10" s="211" t="s">
        <v>82</v>
      </c>
      <c r="Z10" s="371" t="str">
        <f t="shared" ref="Z10:Z15" si="2">IF(MAX($I$389:$I$428)&lt;ROW()-9,"",INDEX($D$389:$D$428,MATCH(ROW()-9,$I$389:$I$428,0),1))</f>
        <v/>
      </c>
      <c r="AA10" s="799">
        <f t="shared" ref="AA10:AA15" si="3">SUMIF($D$389:$D$428,Z10,$J$389:$J$428)</f>
        <v>0</v>
      </c>
      <c r="AE10" s="2365" t="s">
        <v>60</v>
      </c>
      <c r="AF10" s="834" t="s">
        <v>710</v>
      </c>
      <c r="AG10" s="229"/>
      <c r="AH10" s="229"/>
      <c r="AI10" s="229"/>
      <c r="AJ10" s="229"/>
      <c r="AK10" s="229"/>
      <c r="AL10" s="229"/>
      <c r="AM10" s="2368">
        <f>SUM(AG10:AL10)</f>
        <v>0</v>
      </c>
      <c r="AN10" s="2369"/>
      <c r="AS10" s="2199" t="s">
        <v>81</v>
      </c>
      <c r="AT10" s="2370"/>
      <c r="AU10" s="2200" t="s">
        <v>93</v>
      </c>
      <c r="AV10" s="2200"/>
      <c r="AW10" s="2200" t="s">
        <v>94</v>
      </c>
      <c r="AX10" s="2177"/>
      <c r="AY10" s="2200" t="s">
        <v>66</v>
      </c>
      <c r="AZ10" s="2177"/>
      <c r="BA10" s="2199" t="s">
        <v>81</v>
      </c>
      <c r="BB10" s="2370"/>
      <c r="BC10" s="752" t="s">
        <v>349</v>
      </c>
    </row>
    <row r="11" spans="1:55" ht="14.1" customHeight="1">
      <c r="C11" s="2366"/>
      <c r="D11" s="232"/>
      <c r="E11" s="233"/>
      <c r="F11" s="233"/>
      <c r="G11" s="233"/>
      <c r="H11" s="233"/>
      <c r="I11" s="233"/>
      <c r="J11" s="233"/>
      <c r="K11" s="2360">
        <f>SUM(E11:J11)</f>
        <v>0</v>
      </c>
      <c r="L11" s="2376"/>
      <c r="Q11" s="777" t="s">
        <v>77</v>
      </c>
      <c r="R11" s="800" t="str">
        <f t="shared" ref="R11:R16" si="4">IF(MAX($E$389:$E$428)&lt;ROW()-9,"",INDEX($D$389:$D$428,MATCH(ROW()-9,$E$389:$E$428,0),1))</f>
        <v/>
      </c>
      <c r="S11" s="2336">
        <f t="shared" ref="S11:S16" si="5">SUMIF($D$389:$D$428,R11,$F$389:$F$428)</f>
        <v>0</v>
      </c>
      <c r="T11" s="2336"/>
      <c r="U11" s="2336">
        <f t="shared" si="0"/>
        <v>0</v>
      </c>
      <c r="V11" s="2337"/>
      <c r="W11" s="2336">
        <f t="shared" si="1"/>
        <v>0</v>
      </c>
      <c r="X11" s="2337"/>
      <c r="Y11" s="777" t="s">
        <v>82</v>
      </c>
      <c r="Z11" s="370" t="str">
        <f t="shared" si="2"/>
        <v/>
      </c>
      <c r="AA11" s="801">
        <f t="shared" si="3"/>
        <v>0</v>
      </c>
      <c r="AE11" s="2366"/>
      <c r="AF11" s="232"/>
      <c r="AG11" s="233"/>
      <c r="AH11" s="233"/>
      <c r="AI11" s="233"/>
      <c r="AJ11" s="233"/>
      <c r="AK11" s="233"/>
      <c r="AL11" s="233"/>
      <c r="AM11" s="2360">
        <f>SUM(AG11:AL11)</f>
        <v>0</v>
      </c>
      <c r="AN11" s="2376"/>
      <c r="AS11" s="211" t="s">
        <v>77</v>
      </c>
      <c r="AT11" s="798" t="str">
        <f t="shared" ref="AT11:AT18" si="6">IF(MAX($AG$389:$AG$428)&lt;ROW()-10,"",INDEX($AF$389:$AF$428,MATCH(ROW()-10,$AG$389:$AG$428,0),1))</f>
        <v/>
      </c>
      <c r="AU11" s="2350">
        <f t="shared" ref="AU11:AU18" si="7">SUMIF($AF$389:$AF$428,AT11,$AH$389:$AH$428)</f>
        <v>0</v>
      </c>
      <c r="AV11" s="2350"/>
      <c r="AW11" s="2350">
        <f t="shared" ref="AW11:AW18" si="8">SUMIF($AF$389:$AF$428,AT11,$AI$389:$AI$428)</f>
        <v>0</v>
      </c>
      <c r="AX11" s="2351"/>
      <c r="AY11" s="2350">
        <f>AU11+AW11</f>
        <v>0</v>
      </c>
      <c r="AZ11" s="2351"/>
      <c r="BA11" s="211" t="s">
        <v>82</v>
      </c>
      <c r="BB11" s="371" t="str">
        <f t="shared" ref="BB11:BB16" si="9">IF(MAX($AK$389:$AK$428)&lt;ROW()-10,"",INDEX($AF$389:$AF$428,MATCH(ROW()-10,$AK$389:$AK$428,0),1))</f>
        <v/>
      </c>
      <c r="BC11" s="799">
        <f t="shared" ref="BC11:BC16" si="10">SUMIF($AF$389:$AF$428,BB11,$AL$389:$AL$428)</f>
        <v>0</v>
      </c>
    </row>
    <row r="12" spans="1:55" ht="14.1" customHeight="1" thickBot="1">
      <c r="C12" s="2367"/>
      <c r="D12" s="386"/>
      <c r="E12" s="236"/>
      <c r="F12" s="236"/>
      <c r="G12" s="236"/>
      <c r="H12" s="236"/>
      <c r="I12" s="236"/>
      <c r="J12" s="236"/>
      <c r="K12" s="2371">
        <f>SUM(E12:J12)</f>
        <v>0</v>
      </c>
      <c r="L12" s="2372"/>
      <c r="Q12" s="777" t="s">
        <v>77</v>
      </c>
      <c r="R12" s="800" t="str">
        <f t="shared" si="4"/>
        <v/>
      </c>
      <c r="S12" s="2336">
        <f t="shared" si="5"/>
        <v>0</v>
      </c>
      <c r="T12" s="2336"/>
      <c r="U12" s="2336">
        <f t="shared" si="0"/>
        <v>0</v>
      </c>
      <c r="V12" s="2337"/>
      <c r="W12" s="2336">
        <f t="shared" si="1"/>
        <v>0</v>
      </c>
      <c r="X12" s="2337"/>
      <c r="Y12" s="777" t="s">
        <v>82</v>
      </c>
      <c r="Z12" s="370" t="str">
        <f t="shared" si="2"/>
        <v/>
      </c>
      <c r="AA12" s="801">
        <f t="shared" si="3"/>
        <v>0</v>
      </c>
      <c r="AE12" s="2367"/>
      <c r="AF12" s="386"/>
      <c r="AG12" s="236"/>
      <c r="AH12" s="236"/>
      <c r="AI12" s="236"/>
      <c r="AJ12" s="236"/>
      <c r="AK12" s="236"/>
      <c r="AL12" s="236"/>
      <c r="AM12" s="2371">
        <f>SUM(AG12:AL12)</f>
        <v>0</v>
      </c>
      <c r="AN12" s="2372"/>
      <c r="AS12" s="777" t="s">
        <v>77</v>
      </c>
      <c r="AT12" s="800" t="str">
        <f t="shared" si="6"/>
        <v/>
      </c>
      <c r="AU12" s="2336">
        <f t="shared" si="7"/>
        <v>0</v>
      </c>
      <c r="AV12" s="2336"/>
      <c r="AW12" s="2336">
        <f t="shared" si="8"/>
        <v>0</v>
      </c>
      <c r="AX12" s="2337"/>
      <c r="AY12" s="2336">
        <f t="shared" ref="AY12:AY17" si="11">AU12+AW12</f>
        <v>0</v>
      </c>
      <c r="AZ12" s="2337"/>
      <c r="BA12" s="777" t="s">
        <v>82</v>
      </c>
      <c r="BB12" s="370" t="str">
        <f t="shared" si="9"/>
        <v/>
      </c>
      <c r="BC12" s="801">
        <f t="shared" si="10"/>
        <v>0</v>
      </c>
    </row>
    <row r="13" spans="1:55" ht="14.1" customHeight="1" thickBot="1">
      <c r="B13" s="760" t="str">
        <f>IF(AM45="×","□掘削面積","□掘削面積No.1")</f>
        <v>□掘削面積</v>
      </c>
      <c r="Q13" s="777" t="s">
        <v>77</v>
      </c>
      <c r="R13" s="800" t="str">
        <f t="shared" si="4"/>
        <v/>
      </c>
      <c r="S13" s="2336">
        <f t="shared" si="5"/>
        <v>0</v>
      </c>
      <c r="T13" s="2336"/>
      <c r="U13" s="2336">
        <f t="shared" si="0"/>
        <v>0</v>
      </c>
      <c r="V13" s="2337"/>
      <c r="W13" s="2336">
        <f t="shared" si="1"/>
        <v>0</v>
      </c>
      <c r="X13" s="2337"/>
      <c r="Y13" s="777" t="s">
        <v>82</v>
      </c>
      <c r="Z13" s="370" t="str">
        <f t="shared" si="2"/>
        <v/>
      </c>
      <c r="AA13" s="801">
        <f t="shared" si="3"/>
        <v>0</v>
      </c>
      <c r="AD13" s="760" t="s">
        <v>464</v>
      </c>
      <c r="AS13" s="777" t="s">
        <v>77</v>
      </c>
      <c r="AT13" s="800" t="str">
        <f t="shared" si="6"/>
        <v/>
      </c>
      <c r="AU13" s="2336">
        <f t="shared" si="7"/>
        <v>0</v>
      </c>
      <c r="AV13" s="2336"/>
      <c r="AW13" s="2336">
        <f t="shared" si="8"/>
        <v>0</v>
      </c>
      <c r="AX13" s="2337"/>
      <c r="AY13" s="2336">
        <f t="shared" si="11"/>
        <v>0</v>
      </c>
      <c r="AZ13" s="2337"/>
      <c r="BA13" s="777" t="s">
        <v>82</v>
      </c>
      <c r="BB13" s="370" t="str">
        <f t="shared" si="9"/>
        <v/>
      </c>
      <c r="BC13" s="801">
        <f t="shared" si="10"/>
        <v>0</v>
      </c>
    </row>
    <row r="14" spans="1:55" ht="14.1" customHeight="1">
      <c r="C14" s="2193" t="s">
        <v>70</v>
      </c>
      <c r="D14" s="2194"/>
      <c r="E14" s="2195" t="s">
        <v>351</v>
      </c>
      <c r="F14" s="2196"/>
      <c r="G14" s="2197"/>
      <c r="H14" s="2195" t="s">
        <v>352</v>
      </c>
      <c r="I14" s="2196"/>
      <c r="J14" s="2197"/>
      <c r="K14" s="2195" t="s">
        <v>350</v>
      </c>
      <c r="L14" s="2196"/>
      <c r="M14" s="2196"/>
      <c r="N14" s="2198"/>
      <c r="Q14" s="777" t="s">
        <v>77</v>
      </c>
      <c r="R14" s="800" t="str">
        <f t="shared" si="4"/>
        <v/>
      </c>
      <c r="S14" s="2336">
        <f t="shared" si="5"/>
        <v>0</v>
      </c>
      <c r="T14" s="2336"/>
      <c r="U14" s="2336">
        <f t="shared" si="0"/>
        <v>0</v>
      </c>
      <c r="V14" s="2337"/>
      <c r="W14" s="2336">
        <f t="shared" si="1"/>
        <v>0</v>
      </c>
      <c r="X14" s="2337"/>
      <c r="Y14" s="777" t="s">
        <v>82</v>
      </c>
      <c r="Z14" s="370" t="str">
        <f t="shared" si="2"/>
        <v/>
      </c>
      <c r="AA14" s="801">
        <f t="shared" si="3"/>
        <v>0</v>
      </c>
      <c r="AE14" s="2193" t="s">
        <v>70</v>
      </c>
      <c r="AF14" s="2194"/>
      <c r="AG14" s="2195" t="s">
        <v>351</v>
      </c>
      <c r="AH14" s="2196"/>
      <c r="AI14" s="2197"/>
      <c r="AJ14" s="2195" t="s">
        <v>352</v>
      </c>
      <c r="AK14" s="2196"/>
      <c r="AL14" s="2197"/>
      <c r="AM14" s="2195" t="s">
        <v>350</v>
      </c>
      <c r="AN14" s="2196"/>
      <c r="AO14" s="2196"/>
      <c r="AP14" s="2198"/>
      <c r="AS14" s="777" t="s">
        <v>77</v>
      </c>
      <c r="AT14" s="800" t="str">
        <f t="shared" si="6"/>
        <v/>
      </c>
      <c r="AU14" s="2336">
        <f t="shared" si="7"/>
        <v>0</v>
      </c>
      <c r="AV14" s="2336"/>
      <c r="AW14" s="2336">
        <f t="shared" si="8"/>
        <v>0</v>
      </c>
      <c r="AX14" s="2337"/>
      <c r="AY14" s="2336">
        <f t="shared" si="11"/>
        <v>0</v>
      </c>
      <c r="AZ14" s="2337"/>
      <c r="BA14" s="777" t="s">
        <v>82</v>
      </c>
      <c r="BB14" s="370" t="str">
        <f t="shared" si="9"/>
        <v/>
      </c>
      <c r="BC14" s="801">
        <f t="shared" si="10"/>
        <v>0</v>
      </c>
    </row>
    <row r="15" spans="1:55" ht="14.1" customHeight="1">
      <c r="C15" s="2201" t="s">
        <v>71</v>
      </c>
      <c r="D15" s="2202"/>
      <c r="E15" s="2203" t="s">
        <v>361</v>
      </c>
      <c r="F15" s="2204"/>
      <c r="G15" s="2205"/>
      <c r="H15" s="2203" t="s">
        <v>361</v>
      </c>
      <c r="I15" s="2204"/>
      <c r="J15" s="2205"/>
      <c r="K15" s="2203" t="s">
        <v>361</v>
      </c>
      <c r="L15" s="2204"/>
      <c r="M15" s="2204"/>
      <c r="N15" s="2206"/>
      <c r="Q15" s="777" t="s">
        <v>77</v>
      </c>
      <c r="R15" s="800" t="str">
        <f t="shared" si="4"/>
        <v/>
      </c>
      <c r="S15" s="2336">
        <f t="shared" si="5"/>
        <v>0</v>
      </c>
      <c r="T15" s="2336"/>
      <c r="U15" s="2336">
        <f t="shared" si="0"/>
        <v>0</v>
      </c>
      <c r="V15" s="2337"/>
      <c r="W15" s="2336">
        <f t="shared" si="1"/>
        <v>0</v>
      </c>
      <c r="X15" s="2337"/>
      <c r="Y15" s="777" t="s">
        <v>82</v>
      </c>
      <c r="Z15" s="370" t="str">
        <f t="shared" si="2"/>
        <v/>
      </c>
      <c r="AA15" s="801">
        <f t="shared" si="3"/>
        <v>0</v>
      </c>
      <c r="AE15" s="2201" t="s">
        <v>71</v>
      </c>
      <c r="AF15" s="2202"/>
      <c r="AG15" s="2203" t="s">
        <v>361</v>
      </c>
      <c r="AH15" s="2204"/>
      <c r="AI15" s="2205"/>
      <c r="AJ15" s="2203" t="s">
        <v>361</v>
      </c>
      <c r="AK15" s="2204"/>
      <c r="AL15" s="2205"/>
      <c r="AM15" s="2203" t="s">
        <v>361</v>
      </c>
      <c r="AN15" s="2204"/>
      <c r="AO15" s="2204"/>
      <c r="AP15" s="2206"/>
      <c r="AS15" s="777" t="s">
        <v>77</v>
      </c>
      <c r="AT15" s="800" t="str">
        <f t="shared" si="6"/>
        <v/>
      </c>
      <c r="AU15" s="2336">
        <f t="shared" si="7"/>
        <v>0</v>
      </c>
      <c r="AV15" s="2336"/>
      <c r="AW15" s="2336">
        <f t="shared" si="8"/>
        <v>0</v>
      </c>
      <c r="AX15" s="2337"/>
      <c r="AY15" s="2336">
        <f t="shared" si="11"/>
        <v>0</v>
      </c>
      <c r="AZ15" s="2337"/>
      <c r="BA15" s="777" t="s">
        <v>82</v>
      </c>
      <c r="BB15" s="370" t="str">
        <f t="shared" si="9"/>
        <v/>
      </c>
      <c r="BC15" s="801">
        <f t="shared" si="10"/>
        <v>0</v>
      </c>
    </row>
    <row r="16" spans="1:55" ht="14.1" customHeight="1" thickBot="1">
      <c r="C16" s="2201" t="s">
        <v>72</v>
      </c>
      <c r="D16" s="2202"/>
      <c r="E16" s="2208" t="s">
        <v>5</v>
      </c>
      <c r="F16" s="2209"/>
      <c r="G16" s="2210"/>
      <c r="H16" s="2208" t="s">
        <v>4</v>
      </c>
      <c r="I16" s="2209"/>
      <c r="J16" s="2210"/>
      <c r="K16" s="2208" t="s">
        <v>5</v>
      </c>
      <c r="L16" s="2209"/>
      <c r="M16" s="2209"/>
      <c r="N16" s="2211"/>
      <c r="Q16" s="249" t="s">
        <v>77</v>
      </c>
      <c r="R16" s="797" t="str">
        <f t="shared" si="4"/>
        <v/>
      </c>
      <c r="S16" s="2334">
        <f t="shared" si="5"/>
        <v>0</v>
      </c>
      <c r="T16" s="2334"/>
      <c r="U16" s="2334">
        <f t="shared" si="0"/>
        <v>0</v>
      </c>
      <c r="V16" s="2335"/>
      <c r="W16" s="2334">
        <f t="shared" si="1"/>
        <v>0</v>
      </c>
      <c r="X16" s="2335"/>
      <c r="Y16" s="378"/>
      <c r="Z16" s="794"/>
      <c r="AA16" s="796"/>
      <c r="AE16" s="2201" t="s">
        <v>72</v>
      </c>
      <c r="AF16" s="2202"/>
      <c r="AG16" s="2208" t="s">
        <v>5</v>
      </c>
      <c r="AH16" s="2209"/>
      <c r="AI16" s="2210"/>
      <c r="AJ16" s="2208" t="s">
        <v>4</v>
      </c>
      <c r="AK16" s="2209"/>
      <c r="AL16" s="2210"/>
      <c r="AM16" s="2208" t="s">
        <v>5</v>
      </c>
      <c r="AN16" s="2209"/>
      <c r="AO16" s="2209"/>
      <c r="AP16" s="2211"/>
      <c r="AS16" s="777" t="s">
        <v>77</v>
      </c>
      <c r="AT16" s="800" t="str">
        <f t="shared" si="6"/>
        <v/>
      </c>
      <c r="AU16" s="2336">
        <f t="shared" si="7"/>
        <v>0</v>
      </c>
      <c r="AV16" s="2336"/>
      <c r="AW16" s="2336">
        <f t="shared" si="8"/>
        <v>0</v>
      </c>
      <c r="AX16" s="2337"/>
      <c r="AY16" s="2336">
        <f t="shared" si="11"/>
        <v>0</v>
      </c>
      <c r="AZ16" s="2337"/>
      <c r="BA16" s="777" t="s">
        <v>82</v>
      </c>
      <c r="BB16" s="370" t="str">
        <f t="shared" si="9"/>
        <v/>
      </c>
      <c r="BC16" s="801">
        <f t="shared" si="10"/>
        <v>0</v>
      </c>
    </row>
    <row r="17" spans="2:55" ht="14.1" customHeight="1">
      <c r="C17" s="2201"/>
      <c r="D17" s="2202"/>
      <c r="E17" s="2208" t="s">
        <v>358</v>
      </c>
      <c r="F17" s="2209"/>
      <c r="G17" s="2210"/>
      <c r="H17" s="2208" t="s">
        <v>357</v>
      </c>
      <c r="I17" s="2209"/>
      <c r="J17" s="2210"/>
      <c r="K17" s="2208" t="s">
        <v>358</v>
      </c>
      <c r="L17" s="2209"/>
      <c r="M17" s="2209"/>
      <c r="N17" s="2211"/>
      <c r="Q17" s="755"/>
      <c r="R17" s="38"/>
      <c r="S17" s="37"/>
      <c r="T17" s="37"/>
      <c r="U17" s="37"/>
      <c r="V17" s="37"/>
      <c r="W17" s="37"/>
      <c r="X17" s="37"/>
      <c r="Y17" s="670"/>
      <c r="Z17" s="38"/>
      <c r="AA17" s="37"/>
      <c r="AE17" s="2201"/>
      <c r="AF17" s="2202"/>
      <c r="AG17" s="2208" t="s">
        <v>358</v>
      </c>
      <c r="AH17" s="2209"/>
      <c r="AI17" s="2210"/>
      <c r="AJ17" s="2208" t="s">
        <v>357</v>
      </c>
      <c r="AK17" s="2209"/>
      <c r="AL17" s="2210"/>
      <c r="AM17" s="2208" t="s">
        <v>358</v>
      </c>
      <c r="AN17" s="2209"/>
      <c r="AO17" s="2209"/>
      <c r="AP17" s="2211"/>
      <c r="AS17" s="777" t="s">
        <v>77</v>
      </c>
      <c r="AT17" s="800" t="str">
        <f t="shared" si="6"/>
        <v/>
      </c>
      <c r="AU17" s="2336">
        <f t="shared" si="7"/>
        <v>0</v>
      </c>
      <c r="AV17" s="2336"/>
      <c r="AW17" s="2336">
        <f t="shared" si="8"/>
        <v>0</v>
      </c>
      <c r="AX17" s="2337"/>
      <c r="AY17" s="2336">
        <f t="shared" si="11"/>
        <v>0</v>
      </c>
      <c r="AZ17" s="2337"/>
      <c r="BA17" s="383"/>
      <c r="BB17" s="802"/>
      <c r="BC17" s="803"/>
    </row>
    <row r="18" spans="2:55" ht="14.1" customHeight="1" thickBot="1">
      <c r="C18" s="2201" t="s">
        <v>59</v>
      </c>
      <c r="D18" s="2202"/>
      <c r="E18" s="2208" t="s">
        <v>74</v>
      </c>
      <c r="F18" s="2209"/>
      <c r="G18" s="2210"/>
      <c r="H18" s="2208" t="s">
        <v>74</v>
      </c>
      <c r="I18" s="2209"/>
      <c r="J18" s="2210"/>
      <c r="K18" s="2208" t="s">
        <v>74</v>
      </c>
      <c r="L18" s="2209"/>
      <c r="M18" s="2209"/>
      <c r="N18" s="2211"/>
      <c r="P18" s="760" t="s">
        <v>549</v>
      </c>
      <c r="Q18" s="670"/>
      <c r="R18" s="38"/>
      <c r="S18" s="38"/>
      <c r="T18" s="37"/>
      <c r="U18" s="670"/>
      <c r="V18" s="37"/>
      <c r="W18" s="37"/>
      <c r="X18" s="37"/>
      <c r="Y18" s="670"/>
      <c r="Z18" s="38"/>
      <c r="AA18" s="37"/>
      <c r="AE18" s="2201" t="s">
        <v>59</v>
      </c>
      <c r="AF18" s="2202"/>
      <c r="AG18" s="2208" t="s">
        <v>74</v>
      </c>
      <c r="AH18" s="2209"/>
      <c r="AI18" s="2210"/>
      <c r="AJ18" s="2208" t="s">
        <v>74</v>
      </c>
      <c r="AK18" s="2209"/>
      <c r="AL18" s="2210"/>
      <c r="AM18" s="2208" t="s">
        <v>74</v>
      </c>
      <c r="AN18" s="2209"/>
      <c r="AO18" s="2209"/>
      <c r="AP18" s="2211"/>
      <c r="AS18" s="249" t="s">
        <v>77</v>
      </c>
      <c r="AT18" s="797" t="str">
        <f t="shared" si="6"/>
        <v/>
      </c>
      <c r="AU18" s="2334">
        <f t="shared" si="7"/>
        <v>0</v>
      </c>
      <c r="AV18" s="2334"/>
      <c r="AW18" s="2334">
        <f t="shared" si="8"/>
        <v>0</v>
      </c>
      <c r="AX18" s="2335"/>
      <c r="AY18" s="2334">
        <f>AU18+AW18</f>
        <v>0</v>
      </c>
      <c r="AZ18" s="2335"/>
      <c r="BA18" s="378"/>
      <c r="BB18" s="794"/>
      <c r="BC18" s="796"/>
    </row>
    <row r="19" spans="2:55" ht="14.1" customHeight="1">
      <c r="C19" s="2358" t="s">
        <v>73</v>
      </c>
      <c r="D19" s="232" t="s">
        <v>710</v>
      </c>
      <c r="E19" s="239"/>
      <c r="F19" s="778">
        <v>0.4</v>
      </c>
      <c r="G19" s="241">
        <f>ROUND(E19*F19,2)</f>
        <v>0</v>
      </c>
      <c r="H19" s="239"/>
      <c r="I19" s="778">
        <v>0.4</v>
      </c>
      <c r="J19" s="241">
        <f>ROUND(H19*I19,2)</f>
        <v>0</v>
      </c>
      <c r="K19" s="239"/>
      <c r="L19" s="2347">
        <v>0.4</v>
      </c>
      <c r="M19" s="2347"/>
      <c r="N19" s="209">
        <f>ROUND(K19*L19,2)</f>
        <v>0</v>
      </c>
      <c r="P19" s="15"/>
      <c r="Q19" s="2251" t="s">
        <v>81</v>
      </c>
      <c r="R19" s="2178"/>
      <c r="S19" s="2179"/>
      <c r="T19" s="2177" t="s">
        <v>66</v>
      </c>
      <c r="U19" s="2384"/>
      <c r="V19" s="2251" t="s">
        <v>81</v>
      </c>
      <c r="W19" s="2178"/>
      <c r="X19" s="2179"/>
      <c r="Y19" s="2177" t="s">
        <v>66</v>
      </c>
      <c r="Z19" s="2384"/>
      <c r="AA19" s="37"/>
      <c r="AE19" s="2358" t="s">
        <v>73</v>
      </c>
      <c r="AF19" s="232" t="s">
        <v>710</v>
      </c>
      <c r="AG19" s="239"/>
      <c r="AH19" s="778">
        <v>0.4</v>
      </c>
      <c r="AI19" s="241">
        <f>ROUND(AG19*AH19,2)</f>
        <v>0</v>
      </c>
      <c r="AJ19" s="239"/>
      <c r="AK19" s="778">
        <v>0.4</v>
      </c>
      <c r="AL19" s="241">
        <f>ROUND(AJ19*AK19,2)</f>
        <v>0</v>
      </c>
      <c r="AM19" s="239"/>
      <c r="AN19" s="2347">
        <v>0.4</v>
      </c>
      <c r="AO19" s="2347"/>
      <c r="AP19" s="209">
        <f>ROUND(AM19*AN19,2)</f>
        <v>0</v>
      </c>
      <c r="AS19" s="809"/>
      <c r="AT19" s="809"/>
      <c r="AU19" s="809"/>
      <c r="AV19" s="809"/>
      <c r="AW19" s="809"/>
      <c r="AX19" s="809"/>
      <c r="AY19" s="809"/>
      <c r="AZ19" s="809"/>
      <c r="BA19" s="809"/>
      <c r="BB19" s="809"/>
    </row>
    <row r="20" spans="2:55" ht="14.1" customHeight="1" thickBot="1">
      <c r="C20" s="2358"/>
      <c r="D20" s="242"/>
      <c r="E20" s="239"/>
      <c r="F20" s="778">
        <v>0.4</v>
      </c>
      <c r="G20" s="241">
        <f>ROUND(E20*F20,2)</f>
        <v>0</v>
      </c>
      <c r="H20" s="239"/>
      <c r="I20" s="778">
        <v>0.4</v>
      </c>
      <c r="J20" s="241">
        <f>ROUND(H20*I20,2)</f>
        <v>0</v>
      </c>
      <c r="K20" s="239"/>
      <c r="L20" s="2347">
        <v>0.4</v>
      </c>
      <c r="M20" s="2347"/>
      <c r="N20" s="209">
        <f>ROUND(K20*L20,2)</f>
        <v>0</v>
      </c>
      <c r="P20" s="15"/>
      <c r="Q20" s="535" t="s">
        <v>534</v>
      </c>
      <c r="R20" s="2385">
        <v>15</v>
      </c>
      <c r="S20" s="2385"/>
      <c r="T20" s="2386">
        <f>SUMPRODUCT(($D$344:$D$383&lt;=15)*$D$344:$D$383*($F$344:$F$383+$J$344:$J$383))/100+SUMPRODUCT(($AF$344:$AF$383&lt;=15)*$AF$344:$AF$383*($AH$344:$AH$383+$AL$344:$AL$383))/100</f>
        <v>0</v>
      </c>
      <c r="U20" s="2387"/>
      <c r="V20" s="263" t="s">
        <v>550</v>
      </c>
      <c r="W20" s="2401">
        <v>15</v>
      </c>
      <c r="X20" s="2402"/>
      <c r="Y20" s="2403">
        <f>SUMPRODUCT(($D$389:$D$428&lt;=15)*$D$389:$D$428*$J$389:$J$428)/100+SUMPRODUCT(($AF$389:$AF$428&lt;=15)*$AF$389:$AF$428*$AL$389:$AL$428)/100</f>
        <v>0</v>
      </c>
      <c r="Z20" s="2404"/>
      <c r="AA20" s="37"/>
      <c r="AE20" s="2358"/>
      <c r="AF20" s="242"/>
      <c r="AG20" s="239"/>
      <c r="AH20" s="778">
        <v>0.4</v>
      </c>
      <c r="AI20" s="241">
        <f>ROUND(AG20*AH20,2)</f>
        <v>0</v>
      </c>
      <c r="AJ20" s="239"/>
      <c r="AK20" s="778">
        <v>0.4</v>
      </c>
      <c r="AL20" s="241">
        <f>ROUND(AJ20*AK20,2)</f>
        <v>0</v>
      </c>
      <c r="AM20" s="239"/>
      <c r="AN20" s="2347">
        <v>0.4</v>
      </c>
      <c r="AO20" s="2347"/>
      <c r="AP20" s="209">
        <f>ROUND(AM20*AN20,2)</f>
        <v>0</v>
      </c>
      <c r="AR20" s="760" t="s">
        <v>467</v>
      </c>
      <c r="AS20" s="809"/>
      <c r="AT20" s="809"/>
      <c r="AU20" s="809"/>
      <c r="AV20" s="809"/>
      <c r="AW20" s="809"/>
      <c r="AX20" s="809"/>
      <c r="AY20" s="809"/>
      <c r="AZ20" s="809"/>
      <c r="BA20" s="809"/>
      <c r="BB20" s="809"/>
    </row>
    <row r="21" spans="2:55" ht="14.1" customHeight="1" thickBot="1">
      <c r="C21" s="2358"/>
      <c r="D21" s="243"/>
      <c r="E21" s="244"/>
      <c r="F21" s="779"/>
      <c r="G21" s="241">
        <f>ROUND(E21*F21,2)</f>
        <v>0</v>
      </c>
      <c r="H21" s="244"/>
      <c r="I21" s="779"/>
      <c r="J21" s="241">
        <f>ROUND(H21*I21,2)</f>
        <v>0</v>
      </c>
      <c r="K21" s="244"/>
      <c r="L21" s="2357"/>
      <c r="M21" s="2357"/>
      <c r="N21" s="209">
        <f>ROUND(K21*L21,2)</f>
        <v>0</v>
      </c>
      <c r="P21" s="15"/>
      <c r="Q21" s="538" t="s">
        <v>534</v>
      </c>
      <c r="R21" s="2409">
        <v>15</v>
      </c>
      <c r="S21" s="2409"/>
      <c r="T21" s="2410">
        <f>SUMPRODUCT(($D$344:$D$383&gt;15)*$D$344:$D$383*($F$344:$F$383+$J$344:$J$383))/100+SUMPRODUCT(($AF$344:$AF$383&gt;15)*$AF$344:$AF$383*($AH$344:$AH$383+$AL$344:$AL$383))/100</f>
        <v>0</v>
      </c>
      <c r="U21" s="2411"/>
      <c r="V21" s="385" t="s">
        <v>550</v>
      </c>
      <c r="W21" s="2405">
        <v>15</v>
      </c>
      <c r="X21" s="2406"/>
      <c r="Y21" s="2407">
        <f>SUMPRODUCT(($D$389:$D$428&gt;15)*$D$389:$D$428*$AL$389:$AL$428)/100+SUMPRODUCT(($AF$389:$AF$428&gt;15)*$AF$389:$AF$428*$AL$389:$AL$428)/100</f>
        <v>0</v>
      </c>
      <c r="Z21" s="2408"/>
      <c r="AA21" s="37"/>
      <c r="AE21" s="2358"/>
      <c r="AF21" s="243"/>
      <c r="AG21" s="244"/>
      <c r="AH21" s="779"/>
      <c r="AI21" s="241">
        <f>ROUND(AG21*AH21,2)</f>
        <v>0</v>
      </c>
      <c r="AJ21" s="244"/>
      <c r="AK21" s="779"/>
      <c r="AL21" s="241">
        <f>ROUND(AJ21*AK21,2)</f>
        <v>0</v>
      </c>
      <c r="AM21" s="244"/>
      <c r="AN21" s="2357"/>
      <c r="AO21" s="2357"/>
      <c r="AP21" s="209">
        <f>ROUND(AM21*AN21,2)</f>
        <v>0</v>
      </c>
      <c r="AS21" s="2199" t="s">
        <v>96</v>
      </c>
      <c r="AT21" s="2200"/>
      <c r="AU21" s="2200"/>
      <c r="AV21" s="2200" t="s">
        <v>66</v>
      </c>
      <c r="AW21" s="2177"/>
      <c r="AX21" s="2199" t="s">
        <v>96</v>
      </c>
      <c r="AY21" s="2200"/>
      <c r="AZ21" s="2200"/>
      <c r="BA21" s="2200" t="s">
        <v>66</v>
      </c>
      <c r="BB21" s="2239"/>
    </row>
    <row r="22" spans="2:55" ht="14.1" customHeight="1">
      <c r="C22" s="2201" t="s">
        <v>75</v>
      </c>
      <c r="D22" s="2202"/>
      <c r="E22" s="2214">
        <f>SUM(G19:G21)</f>
        <v>0</v>
      </c>
      <c r="F22" s="2202"/>
      <c r="G22" s="2207"/>
      <c r="H22" s="2214">
        <f>SUM(J19:J21)</f>
        <v>0</v>
      </c>
      <c r="I22" s="2202"/>
      <c r="J22" s="2207"/>
      <c r="K22" s="2214">
        <f>SUM(N19:N21)</f>
        <v>0</v>
      </c>
      <c r="L22" s="2348"/>
      <c r="M22" s="2202"/>
      <c r="N22" s="2215"/>
      <c r="P22" s="15"/>
      <c r="Q22" s="263" t="s">
        <v>532</v>
      </c>
      <c r="R22" s="2385">
        <v>15</v>
      </c>
      <c r="S22" s="2385"/>
      <c r="T22" s="2395">
        <f>SUMPRODUCT(($D$344:$D$383&lt;=15)*$D$344:$D$383*($E$344:$E$383+$I$344:$I$383))/100+SUMPRODUCT(($AF$344:$AF$383&lt;=15)*$AF$344:$AF$383*($AG$344:$AG$383+$AK$344:$AK$383))/100</f>
        <v>0</v>
      </c>
      <c r="U22" s="2396"/>
      <c r="V22" s="536" t="s">
        <v>533</v>
      </c>
      <c r="W22" s="2397">
        <v>15</v>
      </c>
      <c r="X22" s="2397"/>
      <c r="Y22" s="2393">
        <f>IF($V$22="全種",$T$20+$Y$20+$T$22,"0")+IF($V$22="As（車道）＋As（歩道）",$T$20+$T$22,"0")+IF($V$22="As（車道）＋Co",$T$20+$Y$20,"0")+IF($V$22="As（歩道）＋Co",$T$22+$Y$20,"0")</f>
        <v>0</v>
      </c>
      <c r="Z22" s="2394"/>
      <c r="AA22" s="37"/>
      <c r="AE22" s="2201" t="s">
        <v>75</v>
      </c>
      <c r="AF22" s="2202"/>
      <c r="AG22" s="2214">
        <f>SUM(AI19:AI21)</f>
        <v>0</v>
      </c>
      <c r="AH22" s="2202"/>
      <c r="AI22" s="2207"/>
      <c r="AJ22" s="2214">
        <f>SUM(AL19:AL21)</f>
        <v>0</v>
      </c>
      <c r="AK22" s="2202"/>
      <c r="AL22" s="2207"/>
      <c r="AM22" s="2214">
        <f>SUM(AP19:AP21)</f>
        <v>0</v>
      </c>
      <c r="AN22" s="2348"/>
      <c r="AO22" s="2202"/>
      <c r="AP22" s="2215"/>
      <c r="AS22" s="263" t="s">
        <v>95</v>
      </c>
      <c r="AT22" s="2349">
        <f t="shared" ref="AT22:AT27" si="12">IF(MAX($AG$432:$AG$491)&lt;ROW()-21,0,INDEX($AF$432:$AF$491,MATCH(ROW()-21,$AG$432:$AG$491,0),1))</f>
        <v>0</v>
      </c>
      <c r="AU22" s="2349"/>
      <c r="AV22" s="2350">
        <f>SUMIF($AG$25:$AP$25,AT22,$AG$22:$AP$22)+SUMIF($AG$38:$AP$38,AT22,$AG$35:$AP$35)</f>
        <v>0</v>
      </c>
      <c r="AW22" s="2351"/>
      <c r="AX22" s="382"/>
      <c r="AY22" s="2381"/>
      <c r="AZ22" s="2381"/>
      <c r="BA22" s="2382"/>
      <c r="BB22" s="2383"/>
    </row>
    <row r="23" spans="2:55" ht="14.1" customHeight="1" thickBot="1">
      <c r="C23" s="2201" t="s">
        <v>76</v>
      </c>
      <c r="D23" s="2202"/>
      <c r="E23" s="2208" t="s">
        <v>77</v>
      </c>
      <c r="F23" s="2209"/>
      <c r="G23" s="2210"/>
      <c r="H23" s="2208" t="s">
        <v>77</v>
      </c>
      <c r="I23" s="2209"/>
      <c r="J23" s="2210"/>
      <c r="K23" s="2208" t="s">
        <v>77</v>
      </c>
      <c r="L23" s="2209"/>
      <c r="M23" s="2209"/>
      <c r="N23" s="2211"/>
      <c r="P23" s="15"/>
      <c r="Q23" s="385" t="s">
        <v>532</v>
      </c>
      <c r="R23" s="2398">
        <v>15</v>
      </c>
      <c r="S23" s="2398"/>
      <c r="T23" s="2391"/>
      <c r="U23" s="2392"/>
      <c r="V23" s="537" t="s">
        <v>533</v>
      </c>
      <c r="W23" s="2398">
        <v>15</v>
      </c>
      <c r="X23" s="2398"/>
      <c r="Y23" s="2399">
        <f>IF($V$23="全種",$T$21+$Y$21+$T$23,"0")+IF($V$23="As（車道）＋As（歩道）",$T$21+$T$23,"0")+IF($V$23="As（車道）＋Co",$T$21+$Y$21,"0")+IF($V$23="As（歩道）＋Co",$T$23+$Y$21,"0")</f>
        <v>0</v>
      </c>
      <c r="Z23" s="2400"/>
      <c r="AA23" s="37"/>
      <c r="AB23" s="349"/>
      <c r="AE23" s="2201" t="s">
        <v>76</v>
      </c>
      <c r="AF23" s="2202"/>
      <c r="AG23" s="2208" t="s">
        <v>77</v>
      </c>
      <c r="AH23" s="2209"/>
      <c r="AI23" s="2210"/>
      <c r="AJ23" s="2208" t="s">
        <v>77</v>
      </c>
      <c r="AK23" s="2209"/>
      <c r="AL23" s="2210"/>
      <c r="AM23" s="2208" t="s">
        <v>77</v>
      </c>
      <c r="AN23" s="2209"/>
      <c r="AO23" s="2209"/>
      <c r="AP23" s="2211"/>
      <c r="AS23" s="264" t="s">
        <v>95</v>
      </c>
      <c r="AT23" s="2342">
        <f t="shared" si="12"/>
        <v>0</v>
      </c>
      <c r="AU23" s="2342"/>
      <c r="AV23" s="2336">
        <f>SUMIF($AG$25:$AP$25,AT23,$AG$22:$AP$22)+SUMIF($AG$38:$AP$38,AT23,$AG$35:$AP$35)</f>
        <v>0</v>
      </c>
      <c r="AW23" s="2337"/>
      <c r="AX23" s="383"/>
      <c r="AY23" s="2343"/>
      <c r="AZ23" s="2343"/>
      <c r="BA23" s="2344"/>
      <c r="BB23" s="2345"/>
    </row>
    <row r="24" spans="2:55" ht="14.1" customHeight="1">
      <c r="C24" s="2201"/>
      <c r="D24" s="2202"/>
      <c r="E24" s="2216">
        <v>10</v>
      </c>
      <c r="F24" s="2217"/>
      <c r="G24" s="2218"/>
      <c r="H24" s="2216">
        <v>4</v>
      </c>
      <c r="I24" s="2217"/>
      <c r="J24" s="2218"/>
      <c r="K24" s="2216">
        <v>15</v>
      </c>
      <c r="L24" s="2217"/>
      <c r="M24" s="2217"/>
      <c r="N24" s="2219"/>
      <c r="Q24" s="809"/>
      <c r="R24" s="809"/>
      <c r="S24" s="809"/>
      <c r="T24" s="809"/>
      <c r="U24" s="809"/>
      <c r="V24" s="809"/>
      <c r="W24" s="809"/>
      <c r="X24" s="809"/>
      <c r="Y24" s="809"/>
      <c r="Z24" s="809"/>
      <c r="AA24" s="532"/>
      <c r="AB24" s="532"/>
      <c r="AE24" s="2201"/>
      <c r="AF24" s="2202"/>
      <c r="AG24" s="2216">
        <v>10</v>
      </c>
      <c r="AH24" s="2217"/>
      <c r="AI24" s="2218"/>
      <c r="AJ24" s="2216">
        <v>4</v>
      </c>
      <c r="AK24" s="2217"/>
      <c r="AL24" s="2218"/>
      <c r="AM24" s="2216">
        <v>15</v>
      </c>
      <c r="AN24" s="2217"/>
      <c r="AO24" s="2217"/>
      <c r="AP24" s="2219"/>
      <c r="AS24" s="264" t="s">
        <v>95</v>
      </c>
      <c r="AT24" s="2342">
        <f t="shared" si="12"/>
        <v>0</v>
      </c>
      <c r="AU24" s="2342"/>
      <c r="AV24" s="2336">
        <f>SUMIF($AG$25:$AP$25,AT24,$AG$22:$AP$22)+SUMIF($AG$38:$AP$38,AT24,$AG$35:$AP$35)</f>
        <v>0</v>
      </c>
      <c r="AW24" s="2337"/>
      <c r="AX24" s="383"/>
      <c r="AY24" s="2343"/>
      <c r="AZ24" s="2343"/>
      <c r="BA24" s="2344"/>
      <c r="BB24" s="2345"/>
    </row>
    <row r="25" spans="2:55" ht="14.1" customHeight="1" thickBot="1">
      <c r="C25" s="2201" t="s">
        <v>87</v>
      </c>
      <c r="D25" s="2202"/>
      <c r="E25" s="2216">
        <v>25</v>
      </c>
      <c r="F25" s="2217"/>
      <c r="G25" s="2218"/>
      <c r="H25" s="2216">
        <v>10</v>
      </c>
      <c r="I25" s="2217"/>
      <c r="J25" s="2218"/>
      <c r="K25" s="2216">
        <v>50</v>
      </c>
      <c r="L25" s="2217"/>
      <c r="M25" s="2217"/>
      <c r="N25" s="2219"/>
      <c r="P25" s="760" t="str">
        <f>IF(AM45="×","□先行路盤（発生土） ※仮配水管撤去時","□先行路盤（発生土） ※仮配水管撤去時No.1")</f>
        <v>□先行路盤（発生土） ※仮配水管撤去時</v>
      </c>
      <c r="Q25" s="809"/>
      <c r="R25" s="809"/>
      <c r="S25" s="809"/>
      <c r="T25" s="809"/>
      <c r="U25" s="809"/>
      <c r="V25" s="809"/>
      <c r="W25" s="809"/>
      <c r="X25" s="809"/>
      <c r="Y25" s="809"/>
      <c r="Z25" s="809"/>
      <c r="AA25" s="349"/>
      <c r="AB25" s="349"/>
      <c r="AE25" s="2201" t="s">
        <v>87</v>
      </c>
      <c r="AF25" s="2202"/>
      <c r="AG25" s="2216">
        <v>25</v>
      </c>
      <c r="AH25" s="2217"/>
      <c r="AI25" s="2218"/>
      <c r="AJ25" s="2216">
        <v>10</v>
      </c>
      <c r="AK25" s="2217"/>
      <c r="AL25" s="2218"/>
      <c r="AM25" s="2216">
        <v>50</v>
      </c>
      <c r="AN25" s="2217"/>
      <c r="AO25" s="2217"/>
      <c r="AP25" s="2219"/>
      <c r="AS25" s="264" t="s">
        <v>95</v>
      </c>
      <c r="AT25" s="2342">
        <f t="shared" si="12"/>
        <v>0</v>
      </c>
      <c r="AU25" s="2342"/>
      <c r="AV25" s="2336">
        <f>SUMIF($AG$25:$AP$25,AT25,$AG$22:$AP$22)+SUMIF($AG$38:$AP$38,AT25,$AG$35:$AP$35)</f>
        <v>0</v>
      </c>
      <c r="AW25" s="2337"/>
      <c r="AX25" s="383"/>
      <c r="AY25" s="2343"/>
      <c r="AZ25" s="2343"/>
      <c r="BA25" s="2344"/>
      <c r="BB25" s="2345"/>
    </row>
    <row r="26" spans="2:55" ht="14.1" customHeight="1" thickBot="1">
      <c r="C26" s="2220" t="s">
        <v>78</v>
      </c>
      <c r="D26" s="2221"/>
      <c r="E26" s="2222">
        <v>5</v>
      </c>
      <c r="F26" s="2223"/>
      <c r="G26" s="2224"/>
      <c r="H26" s="2222">
        <v>4</v>
      </c>
      <c r="I26" s="2223"/>
      <c r="J26" s="2224"/>
      <c r="K26" s="2222">
        <v>10</v>
      </c>
      <c r="L26" s="2223"/>
      <c r="M26" s="2223"/>
      <c r="N26" s="2225"/>
      <c r="Q26" s="2199" t="s">
        <v>96</v>
      </c>
      <c r="R26" s="2200"/>
      <c r="S26" s="2200"/>
      <c r="T26" s="2200" t="s">
        <v>66</v>
      </c>
      <c r="U26" s="2177"/>
      <c r="V26" s="2199" t="s">
        <v>96</v>
      </c>
      <c r="W26" s="2200"/>
      <c r="X26" s="2200"/>
      <c r="Y26" s="2200" t="s">
        <v>66</v>
      </c>
      <c r="Z26" s="2239"/>
      <c r="AE26" s="2220" t="s">
        <v>78</v>
      </c>
      <c r="AF26" s="2221"/>
      <c r="AG26" s="2222">
        <v>5</v>
      </c>
      <c r="AH26" s="2223"/>
      <c r="AI26" s="2224"/>
      <c r="AJ26" s="2222">
        <v>4</v>
      </c>
      <c r="AK26" s="2223"/>
      <c r="AL26" s="2224"/>
      <c r="AM26" s="2222">
        <v>10</v>
      </c>
      <c r="AN26" s="2223"/>
      <c r="AO26" s="2223"/>
      <c r="AP26" s="2225"/>
      <c r="AS26" s="264" t="s">
        <v>95</v>
      </c>
      <c r="AT26" s="2342">
        <f t="shared" si="12"/>
        <v>0</v>
      </c>
      <c r="AU26" s="2342"/>
      <c r="AV26" s="2336">
        <f>SUMIF($AG$25:$AP$25,AT26,$AG$22:$AP$22)+SUMIF($AG$38:$AP$38,AT26,$AG$35:$AP$35)</f>
        <v>0</v>
      </c>
      <c r="AW26" s="2337"/>
      <c r="AX26" s="383"/>
      <c r="AY26" s="2343"/>
      <c r="AZ26" s="2343"/>
      <c r="BA26" s="2344"/>
      <c r="BB26" s="2345"/>
    </row>
    <row r="27" spans="2:55" ht="14.1" customHeight="1" thickBot="1">
      <c r="B27" s="15"/>
      <c r="C27" s="2193" t="s">
        <v>70</v>
      </c>
      <c r="D27" s="2194"/>
      <c r="E27" s="2195" t="s">
        <v>658</v>
      </c>
      <c r="F27" s="2196"/>
      <c r="G27" s="2197"/>
      <c r="H27" s="2195"/>
      <c r="I27" s="2196"/>
      <c r="J27" s="2197"/>
      <c r="K27" s="2195"/>
      <c r="L27" s="2196"/>
      <c r="M27" s="2196"/>
      <c r="N27" s="2198"/>
      <c r="Q27" s="263" t="s">
        <v>95</v>
      </c>
      <c r="R27" s="2349">
        <f t="shared" ref="R27:R32" si="13">IF(MAX($E$432:$E$491)&lt;ROW()-26,0,INDEX($D$432:$D$491,MATCH(ROW()-26,$E$432:$E$491,0),1))</f>
        <v>0</v>
      </c>
      <c r="S27" s="2349"/>
      <c r="T27" s="2350">
        <f>SUMIF($E$25:$N$25,R27,$E$22:$N$22)+SUMIF($E$38:$N$38,R27,$E$35:$N$35)</f>
        <v>0</v>
      </c>
      <c r="U27" s="2351"/>
      <c r="V27" s="382"/>
      <c r="W27" s="2381"/>
      <c r="X27" s="2381"/>
      <c r="Y27" s="2382"/>
      <c r="Z27" s="2383"/>
      <c r="AD27" s="15"/>
      <c r="AE27" s="2193" t="s">
        <v>70</v>
      </c>
      <c r="AF27" s="2194"/>
      <c r="AG27" s="2195"/>
      <c r="AH27" s="2196"/>
      <c r="AI27" s="2197"/>
      <c r="AJ27" s="2195"/>
      <c r="AK27" s="2196"/>
      <c r="AL27" s="2197"/>
      <c r="AM27" s="2195"/>
      <c r="AN27" s="2196"/>
      <c r="AO27" s="2196"/>
      <c r="AP27" s="2198"/>
      <c r="AS27" s="265" t="s">
        <v>95</v>
      </c>
      <c r="AT27" s="2333">
        <f t="shared" si="12"/>
        <v>0</v>
      </c>
      <c r="AU27" s="2333"/>
      <c r="AV27" s="2334">
        <f>SUMIF($AG$25:$AP$25,AS27,$AG$22:$AP$22)+SUMIF($AG$38:$AP$38,AS27,$AG$35:$AP$35)</f>
        <v>0</v>
      </c>
      <c r="AW27" s="2335"/>
      <c r="AX27" s="384"/>
      <c r="AY27" s="2346"/>
      <c r="AZ27" s="2346"/>
      <c r="BA27" s="2340"/>
      <c r="BB27" s="2341"/>
    </row>
    <row r="28" spans="2:55" ht="14.1" customHeight="1">
      <c r="C28" s="2201" t="s">
        <v>71</v>
      </c>
      <c r="D28" s="2202"/>
      <c r="E28" s="2203" t="s">
        <v>659</v>
      </c>
      <c r="F28" s="2204"/>
      <c r="G28" s="2205"/>
      <c r="H28" s="2203"/>
      <c r="I28" s="2204"/>
      <c r="J28" s="2205"/>
      <c r="K28" s="2203"/>
      <c r="L28" s="2204"/>
      <c r="M28" s="2204"/>
      <c r="N28" s="2206"/>
      <c r="Q28" s="264" t="s">
        <v>95</v>
      </c>
      <c r="R28" s="2342">
        <f t="shared" si="13"/>
        <v>0</v>
      </c>
      <c r="S28" s="2342"/>
      <c r="T28" s="2336">
        <f>SUMIF($E$25:$N$25,R28,$E$22:$N$22)+SUMIF($E$38:$N$38,R28,$E$35:$N$35)</f>
        <v>0</v>
      </c>
      <c r="U28" s="2337"/>
      <c r="V28" s="383"/>
      <c r="W28" s="2343"/>
      <c r="X28" s="2343"/>
      <c r="Y28" s="2344"/>
      <c r="Z28" s="2345"/>
      <c r="AE28" s="2201" t="s">
        <v>71</v>
      </c>
      <c r="AF28" s="2202"/>
      <c r="AG28" s="2203"/>
      <c r="AH28" s="2204"/>
      <c r="AI28" s="2205"/>
      <c r="AJ28" s="2203"/>
      <c r="AK28" s="2204"/>
      <c r="AL28" s="2205"/>
      <c r="AM28" s="2203"/>
      <c r="AN28" s="2204"/>
      <c r="AO28" s="2204"/>
      <c r="AP28" s="2206"/>
      <c r="AS28" s="38"/>
      <c r="AT28" s="38"/>
      <c r="AU28" s="38"/>
      <c r="AV28" s="2234" t="str">
        <f>IF(AM45="×","","※先行路盤 土量No.1+No.2 計 ： H=　")</f>
        <v/>
      </c>
      <c r="AW28" s="2234"/>
      <c r="AX28" s="2234"/>
      <c r="AY28" s="2234"/>
      <c r="AZ28" s="2234"/>
      <c r="BA28" s="2355" t="str">
        <f>IF(AM45="○",ROUND(SUMPRODUCT(AT22:AU27,AV22:AW27)/100+SUMPRODUCT(AY22:AZ27,BA22:BB27)/100,2)+Y33,"")</f>
        <v/>
      </c>
      <c r="BB28" s="2356"/>
    </row>
    <row r="29" spans="2:55" ht="14.1" customHeight="1">
      <c r="C29" s="2201" t="s">
        <v>72</v>
      </c>
      <c r="D29" s="2202"/>
      <c r="E29" s="2208" t="s">
        <v>4</v>
      </c>
      <c r="F29" s="2209"/>
      <c r="G29" s="2210"/>
      <c r="H29" s="2208" t="s">
        <v>5</v>
      </c>
      <c r="I29" s="2209"/>
      <c r="J29" s="2210"/>
      <c r="K29" s="2208" t="s">
        <v>5</v>
      </c>
      <c r="L29" s="2209"/>
      <c r="M29" s="2209"/>
      <c r="N29" s="2211"/>
      <c r="Q29" s="264" t="s">
        <v>95</v>
      </c>
      <c r="R29" s="2342">
        <f t="shared" si="13"/>
        <v>0</v>
      </c>
      <c r="S29" s="2342"/>
      <c r="T29" s="2336">
        <f>SUMIF($E$25:$N$25,R29,$E$22:$N$22)+SUMIF($E$38:$N$38,R29,$E$35:$N$35)</f>
        <v>0</v>
      </c>
      <c r="U29" s="2337"/>
      <c r="V29" s="383"/>
      <c r="W29" s="2343"/>
      <c r="X29" s="2343"/>
      <c r="Y29" s="2344"/>
      <c r="Z29" s="2345"/>
      <c r="AE29" s="2201" t="s">
        <v>72</v>
      </c>
      <c r="AF29" s="2202"/>
      <c r="AG29" s="2208" t="s">
        <v>5</v>
      </c>
      <c r="AH29" s="2209"/>
      <c r="AI29" s="2210"/>
      <c r="AJ29" s="2208" t="s">
        <v>5</v>
      </c>
      <c r="AK29" s="2209"/>
      <c r="AL29" s="2210"/>
      <c r="AM29" s="2208" t="s">
        <v>5</v>
      </c>
      <c r="AN29" s="2209"/>
      <c r="AO29" s="2209"/>
      <c r="AP29" s="2211"/>
      <c r="AS29" s="809"/>
      <c r="AT29" s="809"/>
      <c r="AU29" s="809"/>
      <c r="AV29" s="809"/>
      <c r="AW29" s="809"/>
      <c r="AX29" s="809"/>
      <c r="AY29" s="809"/>
      <c r="AZ29" s="809"/>
      <c r="BA29" s="809"/>
      <c r="BB29" s="809"/>
    </row>
    <row r="30" spans="2:55" ht="14.1" customHeight="1" thickBot="1">
      <c r="C30" s="2201"/>
      <c r="D30" s="2202"/>
      <c r="E30" s="2208" t="s">
        <v>358</v>
      </c>
      <c r="F30" s="2209"/>
      <c r="G30" s="2210"/>
      <c r="H30" s="2208" t="s">
        <v>358</v>
      </c>
      <c r="I30" s="2209"/>
      <c r="J30" s="2210"/>
      <c r="K30" s="2208" t="s">
        <v>358</v>
      </c>
      <c r="L30" s="2209"/>
      <c r="M30" s="2209"/>
      <c r="N30" s="2211"/>
      <c r="Q30" s="264" t="s">
        <v>95</v>
      </c>
      <c r="R30" s="2342">
        <f t="shared" si="13"/>
        <v>0</v>
      </c>
      <c r="S30" s="2342"/>
      <c r="T30" s="2336">
        <f>SUMIF($E$25:$N$25,R30,$E$22:$N$22)+SUMIF($E$38:$N$38,R30,$E$35:$N$35)</f>
        <v>0</v>
      </c>
      <c r="U30" s="2337"/>
      <c r="V30" s="383"/>
      <c r="W30" s="2343"/>
      <c r="X30" s="2343"/>
      <c r="Y30" s="2344"/>
      <c r="Z30" s="2345"/>
      <c r="AE30" s="2201"/>
      <c r="AF30" s="2202"/>
      <c r="AG30" s="2208" t="s">
        <v>358</v>
      </c>
      <c r="AH30" s="2209"/>
      <c r="AI30" s="2210"/>
      <c r="AJ30" s="2208" t="s">
        <v>358</v>
      </c>
      <c r="AK30" s="2209"/>
      <c r="AL30" s="2210"/>
      <c r="AM30" s="2208" t="s">
        <v>358</v>
      </c>
      <c r="AN30" s="2209"/>
      <c r="AO30" s="2209"/>
      <c r="AP30" s="2211"/>
      <c r="AR30" s="760" t="s">
        <v>458</v>
      </c>
      <c r="AS30" s="809"/>
      <c r="AT30" s="809"/>
      <c r="AU30" s="809"/>
      <c r="AV30" s="809"/>
      <c r="AW30" s="809"/>
      <c r="AX30" s="809"/>
      <c r="AY30" s="809"/>
      <c r="AZ30" s="809"/>
      <c r="BA30" s="809"/>
      <c r="BB30" s="809"/>
    </row>
    <row r="31" spans="2:55" ht="14.1" customHeight="1">
      <c r="C31" s="2201" t="s">
        <v>59</v>
      </c>
      <c r="D31" s="2202"/>
      <c r="E31" s="2208" t="s">
        <v>74</v>
      </c>
      <c r="F31" s="2209"/>
      <c r="G31" s="2210"/>
      <c r="H31" s="2208" t="s">
        <v>74</v>
      </c>
      <c r="I31" s="2209"/>
      <c r="J31" s="2210"/>
      <c r="K31" s="2208" t="s">
        <v>74</v>
      </c>
      <c r="L31" s="2209"/>
      <c r="M31" s="2209"/>
      <c r="N31" s="2211"/>
      <c r="Q31" s="264" t="s">
        <v>95</v>
      </c>
      <c r="R31" s="2342">
        <f t="shared" si="13"/>
        <v>0</v>
      </c>
      <c r="S31" s="2342"/>
      <c r="T31" s="2336">
        <f>SUMIF($E$25:$N$25,R31,$E$22:$N$22)+SUMIF($E$38:$N$38,R31,$E$35:$N$35)</f>
        <v>0</v>
      </c>
      <c r="U31" s="2337"/>
      <c r="V31" s="383"/>
      <c r="W31" s="2343"/>
      <c r="X31" s="2343"/>
      <c r="Y31" s="2344"/>
      <c r="Z31" s="2345"/>
      <c r="AE31" s="2201" t="s">
        <v>59</v>
      </c>
      <c r="AF31" s="2202"/>
      <c r="AG31" s="2208" t="s">
        <v>74</v>
      </c>
      <c r="AH31" s="2209"/>
      <c r="AI31" s="2210"/>
      <c r="AJ31" s="2208" t="s">
        <v>74</v>
      </c>
      <c r="AK31" s="2209"/>
      <c r="AL31" s="2210"/>
      <c r="AM31" s="2208" t="s">
        <v>74</v>
      </c>
      <c r="AN31" s="2209"/>
      <c r="AO31" s="2209"/>
      <c r="AP31" s="2211"/>
      <c r="AS31" s="2199" t="s">
        <v>81</v>
      </c>
      <c r="AT31" s="2200"/>
      <c r="AU31" s="2200"/>
      <c r="AV31" s="2200" t="s">
        <v>66</v>
      </c>
      <c r="AW31" s="2177"/>
      <c r="AX31" s="2199" t="s">
        <v>81</v>
      </c>
      <c r="AY31" s="2200"/>
      <c r="AZ31" s="2200"/>
      <c r="BA31" s="2200" t="s">
        <v>66</v>
      </c>
      <c r="BB31" s="2239"/>
    </row>
    <row r="32" spans="2:55" ht="14.1" customHeight="1" thickBot="1">
      <c r="C32" s="2358" t="s">
        <v>73</v>
      </c>
      <c r="D32" s="232" t="s">
        <v>710</v>
      </c>
      <c r="E32" s="239"/>
      <c r="F32" s="778">
        <v>0.4</v>
      </c>
      <c r="G32" s="241">
        <f>ROUND(E32*F32,2)</f>
        <v>0</v>
      </c>
      <c r="H32" s="239"/>
      <c r="I32" s="778">
        <v>0.4</v>
      </c>
      <c r="J32" s="241">
        <f>ROUND(H32*I32,2)</f>
        <v>0</v>
      </c>
      <c r="K32" s="239"/>
      <c r="L32" s="2347">
        <v>0.4</v>
      </c>
      <c r="M32" s="2347"/>
      <c r="N32" s="209">
        <f>ROUND(K32*L32,2)</f>
        <v>0</v>
      </c>
      <c r="Q32" s="265" t="s">
        <v>95</v>
      </c>
      <c r="R32" s="2333">
        <f t="shared" si="13"/>
        <v>0</v>
      </c>
      <c r="S32" s="2333"/>
      <c r="T32" s="2334">
        <f>SUMIF($E$25:$N$25,Q32,$E$22:$N$22)+SUMIF($E$38:$N$38,Q32,$E$35:$N$35)</f>
        <v>0</v>
      </c>
      <c r="U32" s="2335"/>
      <c r="V32" s="384"/>
      <c r="W32" s="2346"/>
      <c r="X32" s="2346"/>
      <c r="Y32" s="2340"/>
      <c r="Z32" s="2341"/>
      <c r="AE32" s="2358" t="s">
        <v>73</v>
      </c>
      <c r="AF32" s="232" t="s">
        <v>710</v>
      </c>
      <c r="AG32" s="239"/>
      <c r="AH32" s="778">
        <v>0.4</v>
      </c>
      <c r="AI32" s="241">
        <f>ROUND(AG32*AH32,2)</f>
        <v>0</v>
      </c>
      <c r="AJ32" s="239"/>
      <c r="AK32" s="778">
        <v>0.4</v>
      </c>
      <c r="AL32" s="241">
        <f>ROUND(AJ32*AK32,2)</f>
        <v>0</v>
      </c>
      <c r="AM32" s="239"/>
      <c r="AN32" s="2347">
        <v>0.4</v>
      </c>
      <c r="AO32" s="2347"/>
      <c r="AP32" s="209">
        <f>ROUND(AM32*AN32,2)</f>
        <v>0</v>
      </c>
      <c r="AS32" s="211" t="s">
        <v>56</v>
      </c>
      <c r="AT32" s="2349" t="str">
        <f>IF(MAX($AJ$389:$AJ$428)&lt;ROW()-31,"",INDEX($AF$389:$AF$428,MATCH(ROW()-31,$AJ$389:$AJ$428,0),1))</f>
        <v/>
      </c>
      <c r="AU32" s="2349"/>
      <c r="AV32" s="2350">
        <f>SUMIF($AF$389:$AF$428,AT32,$AI$389:$AI$428)*2</f>
        <v>0</v>
      </c>
      <c r="AW32" s="2351"/>
      <c r="AX32" s="211" t="s">
        <v>56</v>
      </c>
      <c r="AY32" s="2349" t="str">
        <f>IF(MAX($AJ$389:$AJ$428)&lt;ROW()-27,"",INDEX($AF$389:$AF$428,MATCH(ROW()-27,$AJ$389:$AJ$428,0),1))</f>
        <v/>
      </c>
      <c r="AZ32" s="2349"/>
      <c r="BA32" s="2350">
        <f>SUMIF($AF$389:$AF$428,AY32,$AI$389:$AI$428)*2</f>
        <v>0</v>
      </c>
      <c r="BB32" s="2353"/>
    </row>
    <row r="33" spans="2:54" ht="14.1" customHeight="1">
      <c r="C33" s="2358"/>
      <c r="D33" s="242"/>
      <c r="E33" s="239"/>
      <c r="F33" s="778">
        <v>0.4</v>
      </c>
      <c r="G33" s="241">
        <f>ROUND(E33*F33,2)</f>
        <v>0</v>
      </c>
      <c r="H33" s="239"/>
      <c r="I33" s="778">
        <v>0.4</v>
      </c>
      <c r="J33" s="241">
        <f>ROUND(H33*I33,2)</f>
        <v>0</v>
      </c>
      <c r="K33" s="239"/>
      <c r="L33" s="2347">
        <v>0.4</v>
      </c>
      <c r="M33" s="2347"/>
      <c r="N33" s="209">
        <f>ROUND(K33*L33,2)</f>
        <v>0</v>
      </c>
      <c r="Q33" s="38"/>
      <c r="R33" s="38"/>
      <c r="S33" s="38"/>
      <c r="T33" s="37"/>
      <c r="U33" s="37"/>
      <c r="V33" s="2234" t="str">
        <f>IF(AM45="×","※先行路盤 土量  計 ： H=　","※先行路盤 土量No.1 計：")</f>
        <v>※先行路盤 土量  計 ： H=　</v>
      </c>
      <c r="W33" s="2234"/>
      <c r="X33" s="2234"/>
      <c r="Y33" s="2355">
        <f>ROUND(SUMPRODUCT(R27:S32,T27:U32)/100+SUMPRODUCT(W27:X32,Y27:Z32)/100,2)</f>
        <v>0</v>
      </c>
      <c r="Z33" s="2356"/>
      <c r="AE33" s="2358"/>
      <c r="AF33" s="242"/>
      <c r="AG33" s="239"/>
      <c r="AH33" s="778">
        <v>0.4</v>
      </c>
      <c r="AI33" s="241">
        <f>ROUND(AG33*AH33,2)</f>
        <v>0</v>
      </c>
      <c r="AJ33" s="239"/>
      <c r="AK33" s="778">
        <v>0.4</v>
      </c>
      <c r="AL33" s="241">
        <f>ROUND(AJ33*AK33,2)</f>
        <v>0</v>
      </c>
      <c r="AM33" s="239"/>
      <c r="AN33" s="2347">
        <v>0.4</v>
      </c>
      <c r="AO33" s="2347"/>
      <c r="AP33" s="209">
        <f>ROUND(AM33*AN33,2)</f>
        <v>0</v>
      </c>
      <c r="AS33" s="777" t="s">
        <v>56</v>
      </c>
      <c r="AT33" s="2342" t="str">
        <f>IF(MAX($AJ$389:$AJ$428)&lt;ROW()-31,"",INDEX($AF$389:$AF$428,MATCH(ROW()-31,$AJ$389:$AJ$428,0),1))</f>
        <v/>
      </c>
      <c r="AU33" s="2342"/>
      <c r="AV33" s="2336">
        <f>SUMIF($AF$389:$AF$428,AT33,$AI$389:$AI$428)*2</f>
        <v>0</v>
      </c>
      <c r="AW33" s="2337"/>
      <c r="AX33" s="777" t="s">
        <v>56</v>
      </c>
      <c r="AY33" s="2342" t="str">
        <f>IF(MAX($AJ$389:$AJ$428)&lt;ROW()-27,"",INDEX($AF$389:$AF$428,MATCH(ROW()-27,$AJ$389:$AJ$428,0),1))</f>
        <v/>
      </c>
      <c r="AZ33" s="2342"/>
      <c r="BA33" s="2336">
        <f>SUMIF($AF$389:$AF$428,AY33,$AI$389:$AI$428)*2</f>
        <v>0</v>
      </c>
      <c r="BB33" s="2354"/>
    </row>
    <row r="34" spans="2:54" ht="14.1" customHeight="1" thickBot="1">
      <c r="C34" s="2358"/>
      <c r="D34" s="243"/>
      <c r="E34" s="244"/>
      <c r="F34" s="779"/>
      <c r="G34" s="241">
        <f>ROUND(E34*F34,2)</f>
        <v>0</v>
      </c>
      <c r="H34" s="244"/>
      <c r="I34" s="779"/>
      <c r="J34" s="241">
        <f>ROUND(H34*I34,2)</f>
        <v>0</v>
      </c>
      <c r="K34" s="244"/>
      <c r="L34" s="2357"/>
      <c r="M34" s="2357"/>
      <c r="N34" s="209">
        <f>ROUND(K34*L34,2)</f>
        <v>0</v>
      </c>
      <c r="P34" s="760" t="str">
        <f>IF(AM45="×","□仮復旧工","□仮復旧工No.1")</f>
        <v>□仮復旧工</v>
      </c>
      <c r="Q34" s="809"/>
      <c r="R34" s="809"/>
      <c r="S34" s="809"/>
      <c r="T34" s="809"/>
      <c r="U34" s="809"/>
      <c r="V34" s="809"/>
      <c r="W34" s="809"/>
      <c r="X34" s="809"/>
      <c r="Y34" s="809"/>
      <c r="Z34" s="809"/>
      <c r="AE34" s="2358"/>
      <c r="AF34" s="243"/>
      <c r="AG34" s="244"/>
      <c r="AH34" s="779"/>
      <c r="AI34" s="241">
        <f>ROUND(AG34*AH34,2)</f>
        <v>0</v>
      </c>
      <c r="AJ34" s="244"/>
      <c r="AK34" s="779"/>
      <c r="AL34" s="241">
        <f>ROUND(AJ34*AK34,2)</f>
        <v>0</v>
      </c>
      <c r="AM34" s="244"/>
      <c r="AN34" s="2357"/>
      <c r="AO34" s="2357"/>
      <c r="AP34" s="209">
        <f>ROUND(AM34*AN34,2)</f>
        <v>0</v>
      </c>
      <c r="AS34" s="777" t="s">
        <v>56</v>
      </c>
      <c r="AT34" s="2342" t="str">
        <f>IF(MAX($AJ$389:$AJ$428)&lt;ROW()-31,"",INDEX($AF$389:$AF$428,MATCH(ROW()-31,$AJ$389:$AJ$428,0),1))</f>
        <v/>
      </c>
      <c r="AU34" s="2342"/>
      <c r="AV34" s="2336">
        <f>SUMIF($AF$389:$AF$428,AT34,$AI$389:$AI$428)*2</f>
        <v>0</v>
      </c>
      <c r="AW34" s="2337"/>
      <c r="AX34" s="383"/>
      <c r="AY34" s="2343"/>
      <c r="AZ34" s="2343"/>
      <c r="BA34" s="2344"/>
      <c r="BB34" s="2345"/>
    </row>
    <row r="35" spans="2:54" ht="14.1" customHeight="1" thickBot="1">
      <c r="C35" s="2201" t="s">
        <v>75</v>
      </c>
      <c r="D35" s="2202"/>
      <c r="E35" s="2214">
        <f>SUM(G32:G34)</f>
        <v>0</v>
      </c>
      <c r="F35" s="2202"/>
      <c r="G35" s="2207"/>
      <c r="H35" s="2214">
        <f>SUM(J32:J34)</f>
        <v>0</v>
      </c>
      <c r="I35" s="2202"/>
      <c r="J35" s="2207"/>
      <c r="K35" s="2214">
        <f>SUM(N32:N34)</f>
        <v>0</v>
      </c>
      <c r="L35" s="2348"/>
      <c r="M35" s="2202"/>
      <c r="N35" s="2215"/>
      <c r="Q35" s="2199" t="s">
        <v>81</v>
      </c>
      <c r="R35" s="2200"/>
      <c r="S35" s="2200"/>
      <c r="T35" s="2200" t="s">
        <v>66</v>
      </c>
      <c r="U35" s="2177"/>
      <c r="V35" s="2199" t="s">
        <v>81</v>
      </c>
      <c r="W35" s="2200"/>
      <c r="X35" s="2200"/>
      <c r="Y35" s="2200" t="s">
        <v>66</v>
      </c>
      <c r="Z35" s="2239"/>
      <c r="AE35" s="2201" t="s">
        <v>75</v>
      </c>
      <c r="AF35" s="2202"/>
      <c r="AG35" s="2214">
        <f>SUM(AI32:AI34)</f>
        <v>0</v>
      </c>
      <c r="AH35" s="2202"/>
      <c r="AI35" s="2207"/>
      <c r="AJ35" s="2214">
        <f>SUM(AL32:AL34)</f>
        <v>0</v>
      </c>
      <c r="AK35" s="2202"/>
      <c r="AL35" s="2207"/>
      <c r="AM35" s="2214">
        <f>SUM(AP32:AP34)</f>
        <v>0</v>
      </c>
      <c r="AN35" s="2348"/>
      <c r="AO35" s="2202"/>
      <c r="AP35" s="2215"/>
      <c r="AS35" s="249" t="s">
        <v>56</v>
      </c>
      <c r="AT35" s="2333" t="str">
        <f>IF(MAX($AJ$389:$AJ$428)&lt;ROW()-31,"",INDEX($AF$389:$AF$428,MATCH(ROW()-31,$AJ$389:$AJ$428,0),1))</f>
        <v/>
      </c>
      <c r="AU35" s="2333"/>
      <c r="AV35" s="2334">
        <f>SUMIF($AF$389:$AF$428,AT35,$AI$389:$AI$428)*2</f>
        <v>0</v>
      </c>
      <c r="AW35" s="2335"/>
      <c r="AX35" s="378"/>
      <c r="AY35" s="2346"/>
      <c r="AZ35" s="2346"/>
      <c r="BA35" s="2340"/>
      <c r="BB35" s="2341"/>
    </row>
    <row r="36" spans="2:54" ht="14.1" customHeight="1">
      <c r="C36" s="2201" t="s">
        <v>76</v>
      </c>
      <c r="D36" s="2202"/>
      <c r="E36" s="2208" t="s">
        <v>82</v>
      </c>
      <c r="F36" s="2209"/>
      <c r="G36" s="2210"/>
      <c r="H36" s="2208" t="s">
        <v>77</v>
      </c>
      <c r="I36" s="2209"/>
      <c r="J36" s="2210"/>
      <c r="K36" s="2208" t="s">
        <v>77</v>
      </c>
      <c r="L36" s="2209"/>
      <c r="M36" s="2209"/>
      <c r="N36" s="2211"/>
      <c r="Q36" s="211" t="s">
        <v>56</v>
      </c>
      <c r="R36" s="2349" t="str">
        <f>IF(MAX($H$389:$H$428)&lt;ROW()-35,"",INDEX($D$389:$D$428,MATCH(ROW()-35,$H$389:$H$428,0),1))</f>
        <v/>
      </c>
      <c r="S36" s="2349"/>
      <c r="T36" s="2350">
        <f>SUMIF($D$389:$D$428,R36,$G$389:$G$428)*2</f>
        <v>0</v>
      </c>
      <c r="U36" s="2351"/>
      <c r="V36" s="211" t="s">
        <v>56</v>
      </c>
      <c r="W36" s="2352" t="str">
        <f>IF(MAX($H$389:$H$428)&lt;ROW()-31,"",INDEX($D$389:$D$428,MATCH(ROW()-31,$H$389:$H$428,0),1))</f>
        <v/>
      </c>
      <c r="X36" s="2352"/>
      <c r="Y36" s="2350">
        <f>SUMIF($D$389:$D$428,W36,$G$389:$G$428)*2</f>
        <v>0</v>
      </c>
      <c r="Z36" s="2353"/>
      <c r="AE36" s="2201" t="s">
        <v>76</v>
      </c>
      <c r="AF36" s="2202"/>
      <c r="AG36" s="2208" t="s">
        <v>77</v>
      </c>
      <c r="AH36" s="2209"/>
      <c r="AI36" s="2210"/>
      <c r="AJ36" s="2208" t="s">
        <v>77</v>
      </c>
      <c r="AK36" s="2209"/>
      <c r="AL36" s="2210"/>
      <c r="AM36" s="2208" t="s">
        <v>77</v>
      </c>
      <c r="AN36" s="2209"/>
      <c r="AO36" s="2209"/>
      <c r="AP36" s="2211"/>
    </row>
    <row r="37" spans="2:54" ht="14.1" customHeight="1">
      <c r="C37" s="2201"/>
      <c r="D37" s="2202"/>
      <c r="E37" s="2216">
        <v>14</v>
      </c>
      <c r="F37" s="2217"/>
      <c r="G37" s="2218"/>
      <c r="H37" s="2216"/>
      <c r="I37" s="2217"/>
      <c r="J37" s="2218"/>
      <c r="K37" s="2216"/>
      <c r="L37" s="2217"/>
      <c r="M37" s="2217"/>
      <c r="N37" s="2219"/>
      <c r="Q37" s="777" t="s">
        <v>56</v>
      </c>
      <c r="R37" s="2342" t="str">
        <f>IF(MAX($H$389:$H$428)&lt;ROW()-35,"",INDEX($D$389:$D$428,MATCH(ROW()-35,$H$389:$H$428,0),1))</f>
        <v/>
      </c>
      <c r="S37" s="2342"/>
      <c r="T37" s="2336">
        <f>SUMIF($D$389:$D$428,R37,$G$389:$G$428)*2</f>
        <v>0</v>
      </c>
      <c r="U37" s="2337"/>
      <c r="V37" s="777" t="s">
        <v>56</v>
      </c>
      <c r="W37" s="2342" t="str">
        <f>IF(MAX($H$389:$H$428)&lt;ROW()-31,"",INDEX($D$389:$D$428,MATCH(ROW()-31,$H$389:$H$428,0),1))</f>
        <v/>
      </c>
      <c r="X37" s="2342"/>
      <c r="Y37" s="2336">
        <f>SUMIF($D$389:$D$428,W37,$G$389:$G$428)*2</f>
        <v>0</v>
      </c>
      <c r="Z37" s="2354"/>
      <c r="AE37" s="2201"/>
      <c r="AF37" s="2202"/>
      <c r="AG37" s="2216"/>
      <c r="AH37" s="2217"/>
      <c r="AI37" s="2218"/>
      <c r="AJ37" s="2216"/>
      <c r="AK37" s="2217"/>
      <c r="AL37" s="2218"/>
      <c r="AM37" s="2216"/>
      <c r="AN37" s="2217"/>
      <c r="AO37" s="2217"/>
      <c r="AP37" s="2219"/>
    </row>
    <row r="38" spans="2:54" ht="14.1" customHeight="1">
      <c r="C38" s="2201" t="s">
        <v>87</v>
      </c>
      <c r="D38" s="2202"/>
      <c r="E38" s="2216">
        <v>10</v>
      </c>
      <c r="F38" s="2217"/>
      <c r="G38" s="2218"/>
      <c r="H38" s="2216"/>
      <c r="I38" s="2217"/>
      <c r="J38" s="2218"/>
      <c r="K38" s="2216"/>
      <c r="L38" s="2217"/>
      <c r="M38" s="2217"/>
      <c r="N38" s="2219"/>
      <c r="Q38" s="777" t="s">
        <v>56</v>
      </c>
      <c r="R38" s="2342" t="str">
        <f>IF(MAX($H$389:$H$428)&lt;ROW()-35,"",INDEX($D$389:$D$428,MATCH(ROW()-35,$H$389:$H$428,0),1))</f>
        <v/>
      </c>
      <c r="S38" s="2342"/>
      <c r="T38" s="2336">
        <f>SUMIF($D$389:$D$428,R38,$G$389:$G$428)*2</f>
        <v>0</v>
      </c>
      <c r="U38" s="2337"/>
      <c r="V38" s="383"/>
      <c r="W38" s="2343"/>
      <c r="X38" s="2343"/>
      <c r="Y38" s="2344"/>
      <c r="Z38" s="2345"/>
      <c r="AE38" s="2201" t="s">
        <v>87</v>
      </c>
      <c r="AF38" s="2202"/>
      <c r="AG38" s="2216"/>
      <c r="AH38" s="2217"/>
      <c r="AI38" s="2218"/>
      <c r="AJ38" s="2216"/>
      <c r="AK38" s="2217"/>
      <c r="AL38" s="2218"/>
      <c r="AM38" s="2216"/>
      <c r="AN38" s="2217"/>
      <c r="AO38" s="2217"/>
      <c r="AP38" s="2219"/>
    </row>
    <row r="39" spans="2:54" ht="14.1" customHeight="1" thickBot="1">
      <c r="C39" s="2220" t="s">
        <v>78</v>
      </c>
      <c r="D39" s="2221"/>
      <c r="E39" s="2222">
        <v>4</v>
      </c>
      <c r="F39" s="2223"/>
      <c r="G39" s="2224"/>
      <c r="H39" s="2222"/>
      <c r="I39" s="2223"/>
      <c r="J39" s="2224"/>
      <c r="K39" s="2222"/>
      <c r="L39" s="2223"/>
      <c r="M39" s="2223"/>
      <c r="N39" s="2225"/>
      <c r="Q39" s="249" t="s">
        <v>56</v>
      </c>
      <c r="R39" s="2333" t="str">
        <f>IF(MAX($H$389:$H$428)&lt;ROW()-35,"",INDEX($D$389:$D$428,MATCH(ROW()-35,$H$389:$H$428,0),1))</f>
        <v/>
      </c>
      <c r="S39" s="2333"/>
      <c r="T39" s="2334">
        <f>SUMIF($D$389:$D$428,R39,$G$389:$G$428)*2</f>
        <v>0</v>
      </c>
      <c r="U39" s="2335"/>
      <c r="V39" s="378"/>
      <c r="W39" s="2346"/>
      <c r="X39" s="2346"/>
      <c r="Y39" s="2340"/>
      <c r="Z39" s="2341"/>
      <c r="AE39" s="2220" t="s">
        <v>78</v>
      </c>
      <c r="AF39" s="2221"/>
      <c r="AG39" s="2222"/>
      <c r="AH39" s="2223"/>
      <c r="AI39" s="2224"/>
      <c r="AJ39" s="2222"/>
      <c r="AK39" s="2223"/>
      <c r="AL39" s="2224"/>
      <c r="AM39" s="2222"/>
      <c r="AN39" s="2223"/>
      <c r="AO39" s="2223"/>
      <c r="AP39" s="2225"/>
    </row>
    <row r="42" spans="2:54" ht="14.1" customHeight="1">
      <c r="B42" s="760" t="s">
        <v>84</v>
      </c>
      <c r="AD42" s="760" t="s">
        <v>84</v>
      </c>
    </row>
    <row r="43" spans="2:54" ht="14.1" customHeight="1" thickBot="1">
      <c r="D43" s="760" t="s">
        <v>85</v>
      </c>
      <c r="AF43" s="760" t="s">
        <v>85</v>
      </c>
    </row>
    <row r="44" spans="2:54" ht="14.1" customHeight="1">
      <c r="D44" s="2235" t="s">
        <v>56</v>
      </c>
      <c r="E44" s="773" t="s">
        <v>492</v>
      </c>
      <c r="F44" s="28">
        <f>IF($E$23&lt;&gt;"As",0,IF($E$24&lt;=15,ROUND(($E$19+$E$20+$E$21)*2,2),0))</f>
        <v>0</v>
      </c>
      <c r="G44" s="2235" t="s">
        <v>83</v>
      </c>
      <c r="H44" s="773" t="s">
        <v>492</v>
      </c>
      <c r="I44" s="27">
        <f>IF($E$23&lt;&gt;"Co",0,IF($E$24&lt;=15,ROUND(($E$19+$E$20+$E$21)*2,2),0))</f>
        <v>0</v>
      </c>
      <c r="AF44" s="2235" t="s">
        <v>56</v>
      </c>
      <c r="AG44" s="773" t="s">
        <v>492</v>
      </c>
      <c r="AH44" s="28">
        <f>IF($AG$23&lt;&gt;"As",0,IF($AG$24&lt;=15,ROUND(($AG$19+$AG$20+$AG$21)*2,2),0))</f>
        <v>0</v>
      </c>
      <c r="AI44" s="2235" t="s">
        <v>83</v>
      </c>
      <c r="AJ44" s="773" t="s">
        <v>492</v>
      </c>
      <c r="AK44" s="27">
        <f>IF($AG$23&lt;&gt;"Co",0,IF($AG$24&lt;=15,ROUND(($AG$19+$AG$20+$AG$21)*2,2),0))</f>
        <v>0</v>
      </c>
      <c r="AM44" s="4" t="s">
        <v>480</v>
      </c>
    </row>
    <row r="45" spans="2:54" ht="14.1" customHeight="1">
      <c r="D45" s="2236"/>
      <c r="E45" s="23" t="s">
        <v>493</v>
      </c>
      <c r="F45" s="29">
        <f>IF($E$23&lt;&gt;"As",0,IF(AND($E$24&gt;15,$E$24&lt;=30),ROUND(($E$19+$E$20+$E$21)*2,2),0))</f>
        <v>0</v>
      </c>
      <c r="G45" s="2236"/>
      <c r="H45" s="23" t="s">
        <v>493</v>
      </c>
      <c r="I45" s="24">
        <f>IF($E$23&lt;&gt;"Co",0,IF(AND($E$24&gt;15,$E$24&lt;=30),ROUND(($E$19+$E$20+$E$21)*2,2),0))</f>
        <v>0</v>
      </c>
      <c r="AF45" s="2236"/>
      <c r="AG45" s="23" t="s">
        <v>493</v>
      </c>
      <c r="AH45" s="29">
        <f>IF($AG$23&lt;&gt;"As",0,IF(AND($AG$24&gt;15,$AG$24&lt;=30),ROUND(($AG$19+$AG$20+$AG$21)*2,2),0))</f>
        <v>0</v>
      </c>
      <c r="AI45" s="2236"/>
      <c r="AJ45" s="23" t="s">
        <v>493</v>
      </c>
      <c r="AK45" s="24">
        <f>IF($AG$23&lt;&gt;"Co",0,IF(AND($AG$24&gt;15,$AG$24&lt;=30),ROUND(($AG$19+$AG$20+$AG$21)*2,2),0))</f>
        <v>0</v>
      </c>
      <c r="AM45" s="4" t="str">
        <f>IF(SUM(AM5:AN7,AM10:AN12,AG22:AP22,AG35:AP35)=0,"×","○")</f>
        <v>×</v>
      </c>
    </row>
    <row r="46" spans="2:54" ht="14.1" customHeight="1" thickBot="1">
      <c r="D46" s="2237"/>
      <c r="E46" s="25" t="s">
        <v>80</v>
      </c>
      <c r="F46" s="30">
        <f>IF($E$23&lt;&gt;"As",0,IF(AND($E$24&gt;30,$E$24&lt;=40),ROUND(($E$19+$E$20+$E$21)*2,2),0))</f>
        <v>0</v>
      </c>
      <c r="G46" s="2237"/>
      <c r="H46" s="25"/>
      <c r="I46" s="26"/>
      <c r="AF46" s="2237"/>
      <c r="AG46" s="25" t="s">
        <v>80</v>
      </c>
      <c r="AH46" s="30">
        <f>IF($AG$23&lt;&gt;"As",0,IF(AND($AG$24&gt;30,$AG$24&lt;=40),ROUND(($AG$19+$AG$20+$AG$21)*2,2),0))</f>
        <v>0</v>
      </c>
      <c r="AI46" s="2237"/>
      <c r="AJ46" s="25"/>
      <c r="AK46" s="26"/>
    </row>
    <row r="47" spans="2:54" ht="14.1" customHeight="1" thickBot="1">
      <c r="D47" s="760" t="s">
        <v>88</v>
      </c>
      <c r="AF47" s="760" t="s">
        <v>88</v>
      </c>
    </row>
    <row r="48" spans="2:54" ht="14.1" customHeight="1">
      <c r="D48" s="2235" t="s">
        <v>56</v>
      </c>
      <c r="E48" s="773" t="s">
        <v>492</v>
      </c>
      <c r="F48" s="28">
        <f>IF($H$23&lt;&gt;"As",0,IF($H$24&lt;=15,ROUND(($H$19+$H$20+$H$21)*2,2),0))</f>
        <v>0</v>
      </c>
      <c r="G48" s="2235" t="s">
        <v>83</v>
      </c>
      <c r="H48" s="773" t="s">
        <v>492</v>
      </c>
      <c r="I48" s="27">
        <f>IF($H$23&lt;&gt;"Co",0,IF($H$24&lt;=15,ROUND(($H$19+$H$20+$H$21)*2,2),0))</f>
        <v>0</v>
      </c>
      <c r="AF48" s="2235" t="s">
        <v>56</v>
      </c>
      <c r="AG48" s="773" t="s">
        <v>492</v>
      </c>
      <c r="AH48" s="28">
        <f>IF($AJ$23&lt;&gt;"As",0,IF($AJ$24&lt;=15,ROUND(($AJ$19+$AJ$20+$AJ$21)*2,2),0))</f>
        <v>0</v>
      </c>
      <c r="AI48" s="2235" t="s">
        <v>83</v>
      </c>
      <c r="AJ48" s="773" t="s">
        <v>492</v>
      </c>
      <c r="AK48" s="27">
        <f>IF($AJ$23&lt;&gt;"Co",0,IF($AJ$24&lt;=15,ROUND(($AJ$19+$AJ$20+$AJ$21)*2,2),0))</f>
        <v>0</v>
      </c>
    </row>
    <row r="49" spans="4:37" ht="14.1" customHeight="1">
      <c r="D49" s="2236"/>
      <c r="E49" s="23" t="s">
        <v>493</v>
      </c>
      <c r="F49" s="29">
        <f>IF($H$23&lt;&gt;"As",0,IF(AND($H$24&gt;15,$H$24&lt;=30),ROUND(($H$19+$H$20+$H$21)*2,2),0))</f>
        <v>0</v>
      </c>
      <c r="G49" s="2236"/>
      <c r="H49" s="23" t="s">
        <v>493</v>
      </c>
      <c r="I49" s="24">
        <f>IF($H$23&lt;&gt;"Co",0,IF(AND($H$24&gt;15,$H$24&lt;=30),ROUND(($H$19+$H$20+$H$21)*2,2),0))</f>
        <v>0</v>
      </c>
      <c r="AF49" s="2236"/>
      <c r="AG49" s="23" t="s">
        <v>493</v>
      </c>
      <c r="AH49" s="29">
        <f>IF($AJ$23&lt;&gt;"As",0,IF(AND($AJ$24&gt;15,$AJ$24&lt;=30),ROUND(($AJ$19+$AJ$20+$AJ$21)*2,2),0))</f>
        <v>0</v>
      </c>
      <c r="AI49" s="2236"/>
      <c r="AJ49" s="23" t="s">
        <v>493</v>
      </c>
      <c r="AK49" s="24">
        <f>IF($AJ$23&lt;&gt;"Co",0,IF(AND($AJ$24&gt;15,$AJ$24&lt;=30),ROUND(($AJ$19+$AJ$20+$AJ$21)*2,2),0))</f>
        <v>0</v>
      </c>
    </row>
    <row r="50" spans="4:37" ht="14.1" customHeight="1" thickBot="1">
      <c r="D50" s="2237"/>
      <c r="E50" s="25" t="s">
        <v>80</v>
      </c>
      <c r="F50" s="30">
        <f>IF($H$23&lt;&gt;"As",0,IF(AND($H$24&gt;30,$H$24&lt;=40),ROUND(($H$19+$H$20+$H$21)*2,2),0))</f>
        <v>0</v>
      </c>
      <c r="G50" s="2237"/>
      <c r="H50" s="25"/>
      <c r="I50" s="26"/>
      <c r="AF50" s="2237"/>
      <c r="AG50" s="25" t="s">
        <v>80</v>
      </c>
      <c r="AH50" s="30">
        <f>IF($AJ$23&lt;&gt;"As",0,IF(AND($AJ$24&gt;30,$AJ$24&lt;=40),ROUND(($AJ$19+$AJ$20+$AJ$21)*2,2),0))</f>
        <v>0</v>
      </c>
      <c r="AI50" s="2237"/>
      <c r="AJ50" s="25"/>
      <c r="AK50" s="26"/>
    </row>
    <row r="51" spans="4:37" ht="14.1" customHeight="1" thickBot="1">
      <c r="D51" s="760" t="s">
        <v>89</v>
      </c>
      <c r="AF51" s="760" t="s">
        <v>89</v>
      </c>
    </row>
    <row r="52" spans="4:37" ht="14.1" customHeight="1">
      <c r="D52" s="2235" t="s">
        <v>56</v>
      </c>
      <c r="E52" s="773" t="s">
        <v>492</v>
      </c>
      <c r="F52" s="28">
        <f>IF($K$23&lt;&gt;"As",0,IF($K$24&lt;=15,ROUND(($K$19+$K$20+$K$21)*2,2),0))</f>
        <v>0</v>
      </c>
      <c r="G52" s="2235" t="s">
        <v>83</v>
      </c>
      <c r="H52" s="773" t="s">
        <v>492</v>
      </c>
      <c r="I52" s="27">
        <f>IF($K$23&lt;&gt;"Co",0,IF($K$24&lt;=15,ROUND(($K$19+$K$20+$K$21)*2,2),0))</f>
        <v>0</v>
      </c>
      <c r="AF52" s="2235" t="s">
        <v>56</v>
      </c>
      <c r="AG52" s="773" t="s">
        <v>492</v>
      </c>
      <c r="AH52" s="28">
        <f>IF($AM$23&lt;&gt;"As",0,IF($AM$24&lt;=15,ROUND(($AM$19+$AM$20+$AM$21)*2,2),0))</f>
        <v>0</v>
      </c>
      <c r="AI52" s="2235" t="s">
        <v>83</v>
      </c>
      <c r="AJ52" s="773" t="s">
        <v>492</v>
      </c>
      <c r="AK52" s="27">
        <f>IF($AM$23&lt;&gt;"Co",0,IF($AM$24&lt;=15,ROUND(($AM$19+$AM$20+$AM$21)*2,2),0))</f>
        <v>0</v>
      </c>
    </row>
    <row r="53" spans="4:37" ht="14.1" customHeight="1">
      <c r="D53" s="2236"/>
      <c r="E53" s="23" t="s">
        <v>493</v>
      </c>
      <c r="F53" s="29">
        <f>IF($K$23&lt;&gt;"As",0,IF(AND($K$24&gt;15,$K$24&lt;=30),ROUND(($K$19+$K$20+$K$21)*2,2),0))</f>
        <v>0</v>
      </c>
      <c r="G53" s="2236"/>
      <c r="H53" s="23" t="s">
        <v>493</v>
      </c>
      <c r="I53" s="24">
        <f>IF($K$23&lt;&gt;"Co",0,IF(AND($K$24&gt;15,$K$24&lt;=30),ROUND(($K$19+$K$20+$K$21)*2,2),0))</f>
        <v>0</v>
      </c>
      <c r="AF53" s="2236"/>
      <c r="AG53" s="23" t="s">
        <v>493</v>
      </c>
      <c r="AH53" s="29">
        <f>IF($AM$23&lt;&gt;"As",0,IF(AND($AM$24&gt;15,$AM$24&lt;=30),ROUND(($AM$19+$AM$20+$AM$21)*2,2),0))</f>
        <v>0</v>
      </c>
      <c r="AI53" s="2236"/>
      <c r="AJ53" s="23" t="s">
        <v>493</v>
      </c>
      <c r="AK53" s="24">
        <f>IF($AM$23&lt;&gt;"Co",0,IF(AND($AM$24&gt;15,$AM$24&lt;=30),ROUND(($AM$19+$AM$20+$AM$21)*2,2),0))</f>
        <v>0</v>
      </c>
    </row>
    <row r="54" spans="4:37" ht="14.1" customHeight="1" thickBot="1">
      <c r="D54" s="2237"/>
      <c r="E54" s="25" t="s">
        <v>80</v>
      </c>
      <c r="F54" s="30">
        <f>IF($K$23&lt;&gt;"As",0,IF(AND($K$24&gt;30,$K$24&lt;=40),ROUND(($K$19+$K$20+$K$21)*2,2),0))</f>
        <v>0</v>
      </c>
      <c r="G54" s="2237"/>
      <c r="H54" s="25"/>
      <c r="I54" s="26"/>
      <c r="AF54" s="2237"/>
      <c r="AG54" s="25" t="s">
        <v>80</v>
      </c>
      <c r="AH54" s="30">
        <f>IF($AM$23&lt;&gt;"As",0,IF(AND($AM$24&gt;30,$AM$24&lt;=40),ROUND(($AM$19+$AM$20+$AM$21)*2,2),0))</f>
        <v>0</v>
      </c>
      <c r="AI54" s="2237"/>
      <c r="AJ54" s="25"/>
      <c r="AK54" s="26"/>
    </row>
    <row r="55" spans="4:37" ht="14.1" customHeight="1" thickBot="1">
      <c r="D55" s="760" t="s">
        <v>90</v>
      </c>
      <c r="AF55" s="760" t="s">
        <v>90</v>
      </c>
    </row>
    <row r="56" spans="4:37" ht="14.1" customHeight="1">
      <c r="D56" s="2235" t="s">
        <v>56</v>
      </c>
      <c r="E56" s="773" t="s">
        <v>492</v>
      </c>
      <c r="F56" s="28">
        <f>IF($E$36&lt;&gt;"As",0,IF($E$37&lt;=15,ROUND(($E$32+$E$33+$E$34)*2,2),0))</f>
        <v>0</v>
      </c>
      <c r="G56" s="2235" t="s">
        <v>83</v>
      </c>
      <c r="H56" s="773" t="s">
        <v>492</v>
      </c>
      <c r="I56" s="27">
        <f>IF($E$36&lt;&gt;"Co",0,IF($E$37&lt;=15,ROUND(($E$32+$E$33+$E$34)*2,2),0))</f>
        <v>0</v>
      </c>
      <c r="AF56" s="2235" t="s">
        <v>56</v>
      </c>
      <c r="AG56" s="773" t="s">
        <v>492</v>
      </c>
      <c r="AH56" s="28">
        <f>IF($AG$36&lt;&gt;"As",0,IF($AG$37&lt;=15,ROUND(($AG$32+$AG$33+$AG$34)*2,2),0))</f>
        <v>0</v>
      </c>
      <c r="AI56" s="2235" t="s">
        <v>83</v>
      </c>
      <c r="AJ56" s="773" t="s">
        <v>492</v>
      </c>
      <c r="AK56" s="27">
        <f>IF($AG$36&lt;&gt;"Co",0,IF($AG$37&lt;=15,ROUND(($AG$32+$AG$33+$AG$34)*2,2),0))</f>
        <v>0</v>
      </c>
    </row>
    <row r="57" spans="4:37" ht="14.1" customHeight="1">
      <c r="D57" s="2236"/>
      <c r="E57" s="23" t="s">
        <v>493</v>
      </c>
      <c r="F57" s="29">
        <f>IF($E$36&lt;&gt;"As",0,IF(AND($E$37&gt;15,$E$37&lt;=30),ROUND(($E$32+$E$33+$E$34)*2,2),0))</f>
        <v>0</v>
      </c>
      <c r="G57" s="2236"/>
      <c r="H57" s="23" t="s">
        <v>493</v>
      </c>
      <c r="I57" s="24">
        <f>IF($E$36&lt;&gt;"Co",0,IF(AND($E$37&gt;15,$E$37&lt;=30),ROUND(($E$32+$E$33+$E$34)*2,2),0))</f>
        <v>0</v>
      </c>
      <c r="AF57" s="2236"/>
      <c r="AG57" s="23" t="s">
        <v>493</v>
      </c>
      <c r="AH57" s="29">
        <f>IF($AG$36&lt;&gt;"As",0,IF(AND($AG$37&gt;15,$AG$37&lt;=30),ROUND(($AG$32+$AG$33+$AG$34)*2,2),0))</f>
        <v>0</v>
      </c>
      <c r="AI57" s="2236"/>
      <c r="AJ57" s="23" t="s">
        <v>493</v>
      </c>
      <c r="AK57" s="24">
        <f>IF($AG$36&lt;&gt;"Co",0,IF(AND($AG$37&gt;15,$AG$37&lt;=30),ROUND(($AG$32+$AG$33+$AG$34)*2,2),0))</f>
        <v>0</v>
      </c>
    </row>
    <row r="58" spans="4:37" ht="14.1" customHeight="1" thickBot="1">
      <c r="D58" s="2237"/>
      <c r="E58" s="25" t="s">
        <v>80</v>
      </c>
      <c r="F58" s="30">
        <f>IF($E$36&lt;&gt;"As",0,IF(AND($E$37&gt;30,$E$37&lt;=40),ROUND(($E$32+$E$33+$E$34)*2,2),0))</f>
        <v>0</v>
      </c>
      <c r="G58" s="2237"/>
      <c r="H58" s="25"/>
      <c r="I58" s="26"/>
      <c r="AF58" s="2237"/>
      <c r="AG58" s="25" t="s">
        <v>80</v>
      </c>
      <c r="AH58" s="30">
        <f>IF($AG$36&lt;&gt;"As",0,IF(AND($AG$37&gt;30,$AG$37&lt;=40),ROUND(($AG$32+$AG$33+$AG$34)*2,2),0))</f>
        <v>0</v>
      </c>
      <c r="AI58" s="2237"/>
      <c r="AJ58" s="25"/>
      <c r="AK58" s="26"/>
    </row>
    <row r="59" spans="4:37" ht="14.1" customHeight="1" thickBot="1">
      <c r="D59" s="760" t="s">
        <v>91</v>
      </c>
      <c r="AF59" s="760" t="s">
        <v>91</v>
      </c>
    </row>
    <row r="60" spans="4:37" ht="14.1" customHeight="1">
      <c r="D60" s="2235" t="s">
        <v>56</v>
      </c>
      <c r="E60" s="773" t="s">
        <v>492</v>
      </c>
      <c r="F60" s="28">
        <f>IF($H$36&lt;&gt;"As",0,IF($H$37&lt;=15,ROUND(($H$32+$H$33+$H$34)*2,2),0))</f>
        <v>0</v>
      </c>
      <c r="G60" s="2235" t="s">
        <v>83</v>
      </c>
      <c r="H60" s="773" t="s">
        <v>492</v>
      </c>
      <c r="I60" s="27">
        <f>IF($H$36&lt;&gt;"Co",0,IF($H$37&lt;=15,ROUND(($H$32+$H$33+$H$34)*2,2),0))</f>
        <v>0</v>
      </c>
      <c r="AF60" s="2235" t="s">
        <v>56</v>
      </c>
      <c r="AG60" s="773" t="s">
        <v>492</v>
      </c>
      <c r="AH60" s="28">
        <f>IF($AJ$36&lt;&gt;"As",0,IF($AJ$37&lt;=15,ROUND(($AJ$32+$AJ$33+$AJ$34)*2,2),0))</f>
        <v>0</v>
      </c>
      <c r="AI60" s="2235" t="s">
        <v>83</v>
      </c>
      <c r="AJ60" s="773" t="s">
        <v>492</v>
      </c>
      <c r="AK60" s="27">
        <f>IF($AJ$36&lt;&gt;"Co",0,IF($AJ$37&lt;=15,ROUND(($AJ$32+$AJ$33+$AJ$34)*2,2),0))</f>
        <v>0</v>
      </c>
    </row>
    <row r="61" spans="4:37" ht="14.1" customHeight="1">
      <c r="D61" s="2236"/>
      <c r="E61" s="23" t="s">
        <v>493</v>
      </c>
      <c r="F61" s="29">
        <f>IF($H$36&lt;&gt;"As",0,IF(AND($H$37&gt;15,$H$37&lt;=30),ROUND(($H$32+$H$33+$H$34)*2,2),0))</f>
        <v>0</v>
      </c>
      <c r="G61" s="2236"/>
      <c r="H61" s="23" t="s">
        <v>493</v>
      </c>
      <c r="I61" s="24">
        <f>IF($H$36&lt;&gt;"Co",0,IF(AND($H$37&gt;15,$H$37&lt;=30),ROUND(($H$32+$H$33+$H$34)*2,2),0))</f>
        <v>0</v>
      </c>
      <c r="AF61" s="2236"/>
      <c r="AG61" s="23" t="s">
        <v>493</v>
      </c>
      <c r="AH61" s="29">
        <f>IF($AJ$36&lt;&gt;"As",0,IF(AND($AJ$37&gt;15,$AJ$37&lt;=30),ROUND(($AJ$32+$AJ$33+$AJ$34)*2,2),0))</f>
        <v>0</v>
      </c>
      <c r="AI61" s="2236"/>
      <c r="AJ61" s="23" t="s">
        <v>493</v>
      </c>
      <c r="AK61" s="24">
        <f>IF($AJ$36&lt;&gt;"Co",0,IF(AND($AJ$37&gt;15,$AJ$37&lt;=30),ROUND(($AJ$32+$AJ$33+$AJ$34)*2,2),0))</f>
        <v>0</v>
      </c>
    </row>
    <row r="62" spans="4:37" ht="14.1" customHeight="1" thickBot="1">
      <c r="D62" s="2237"/>
      <c r="E62" s="25" t="s">
        <v>80</v>
      </c>
      <c r="F62" s="30">
        <f>IF($H$36&lt;&gt;"As",0,IF(AND($H$37&gt;30,$H$37&lt;=40),ROUND(($H$32+$H$33+$H$34)*2,2),0))</f>
        <v>0</v>
      </c>
      <c r="G62" s="2237"/>
      <c r="H62" s="25"/>
      <c r="I62" s="26"/>
      <c r="AF62" s="2237"/>
      <c r="AG62" s="25" t="s">
        <v>80</v>
      </c>
      <c r="AH62" s="30">
        <f>IF($AJ$36&lt;&gt;"As",0,IF(AND($AJ$37&gt;30,$AJ$37&lt;=40),ROUND(($AJ$32+$AJ$33+$AJ$34)*2,2),0))</f>
        <v>0</v>
      </c>
      <c r="AI62" s="2237"/>
      <c r="AJ62" s="25"/>
      <c r="AK62" s="26"/>
    </row>
    <row r="63" spans="4:37" ht="14.1" customHeight="1" thickBot="1">
      <c r="D63" s="760" t="s">
        <v>92</v>
      </c>
      <c r="AF63" s="760" t="s">
        <v>92</v>
      </c>
    </row>
    <row r="64" spans="4:37" ht="14.1" customHeight="1">
      <c r="D64" s="2235" t="s">
        <v>56</v>
      </c>
      <c r="E64" s="773" t="s">
        <v>492</v>
      </c>
      <c r="F64" s="28">
        <f>IF($K$36&lt;&gt;"As",0,IF($K$37&lt;=15,ROUND(($K$32+$K$33+$K$34)*2,2),0))</f>
        <v>0</v>
      </c>
      <c r="G64" s="2235" t="s">
        <v>83</v>
      </c>
      <c r="H64" s="773" t="s">
        <v>492</v>
      </c>
      <c r="I64" s="27">
        <f>IF($K$36&lt;&gt;"Co",0,IF($K$37&lt;=15,ROUND(($K$32+$K$33+$K$34)*2,2),0))</f>
        <v>0</v>
      </c>
      <c r="AF64" s="2235" t="s">
        <v>56</v>
      </c>
      <c r="AG64" s="773" t="s">
        <v>492</v>
      </c>
      <c r="AH64" s="28">
        <f>IF($AM$36&lt;&gt;"As",0,IF($AM$37&lt;=15,ROUND(($AM$32+$AM$33+$AM$34)*2,2),0))</f>
        <v>0</v>
      </c>
      <c r="AI64" s="2235" t="s">
        <v>83</v>
      </c>
      <c r="AJ64" s="773" t="s">
        <v>492</v>
      </c>
      <c r="AK64" s="27">
        <f>IF($AM$36&lt;&gt;"Co",0,IF($AM$37&lt;=15,ROUND(($AM$32+$AM$33+$AM$34)*2,2),0))</f>
        <v>0</v>
      </c>
    </row>
    <row r="65" spans="2:38" ht="14.1" customHeight="1">
      <c r="D65" s="2236"/>
      <c r="E65" s="23" t="s">
        <v>493</v>
      </c>
      <c r="F65" s="29">
        <f>IF($K$36&lt;&gt;"As",0,IF(AND($K$37&gt;15,$K$37&lt;=30),ROUND(($K$32+$K$33+$K$34)*2,2),0))</f>
        <v>0</v>
      </c>
      <c r="G65" s="2236"/>
      <c r="H65" s="23" t="s">
        <v>493</v>
      </c>
      <c r="I65" s="24">
        <f>IF($K$36&lt;&gt;"Co",0,IF(AND($K$37&gt;15,$K$37&lt;=30),ROUND(($K$32+$K$33+$K$34)*2,2),0))</f>
        <v>0</v>
      </c>
      <c r="AF65" s="2236"/>
      <c r="AG65" s="23" t="s">
        <v>493</v>
      </c>
      <c r="AH65" s="29">
        <f>IF($AM$36&lt;&gt;"As",0,IF(AND($AM$37&gt;15,$AM$37&lt;=30),ROUND(($AM$32+$AM$33+$AM$34)*2,2),0))</f>
        <v>0</v>
      </c>
      <c r="AI65" s="2236"/>
      <c r="AJ65" s="23" t="s">
        <v>493</v>
      </c>
      <c r="AK65" s="24">
        <f>IF($AM$36&lt;&gt;"Co",0,IF(AND($AM$37&gt;15,$AM$37&lt;=30),ROUND(($AM$32+$AM$33+$AM$34)*2,2),0))</f>
        <v>0</v>
      </c>
    </row>
    <row r="66" spans="2:38" ht="14.1" customHeight="1" thickBot="1">
      <c r="D66" s="2237"/>
      <c r="E66" s="25" t="s">
        <v>80</v>
      </c>
      <c r="F66" s="30">
        <f>IF($K$36&lt;&gt;"As",0,IF(AND($K$37&gt;30,$K$37&lt;=40),ROUND(($K$32+$K$33+$K$34)*2,2),0))</f>
        <v>0</v>
      </c>
      <c r="G66" s="2237"/>
      <c r="H66" s="25"/>
      <c r="I66" s="26"/>
      <c r="AF66" s="2237"/>
      <c r="AG66" s="25" t="s">
        <v>80</v>
      </c>
      <c r="AH66" s="30">
        <f>IF($AM$36&lt;&gt;"As",0,IF(AND($AM$37&gt;30,$AM$37&lt;=40),ROUND(($AM$32+$AM$33+$AM$34)*2,2),0))</f>
        <v>0</v>
      </c>
      <c r="AI66" s="2237"/>
      <c r="AJ66" s="25"/>
      <c r="AK66" s="26"/>
    </row>
    <row r="69" spans="2:38" ht="14.1" customHeight="1">
      <c r="B69" s="760" t="s">
        <v>84</v>
      </c>
      <c r="AD69" s="760" t="s">
        <v>84</v>
      </c>
    </row>
    <row r="70" spans="2:38" ht="14.1" customHeight="1" thickBot="1">
      <c r="D70" s="760" t="s">
        <v>85</v>
      </c>
      <c r="AF70" s="760" t="s">
        <v>85</v>
      </c>
    </row>
    <row r="71" spans="2:38" ht="14.1" customHeight="1">
      <c r="D71" s="2199"/>
      <c r="E71" s="2200" t="s">
        <v>93</v>
      </c>
      <c r="F71" s="2200"/>
      <c r="G71" s="2200"/>
      <c r="H71" s="2200"/>
      <c r="I71" s="2200" t="s">
        <v>94</v>
      </c>
      <c r="J71" s="2239"/>
      <c r="AF71" s="2199"/>
      <c r="AG71" s="2200" t="s">
        <v>93</v>
      </c>
      <c r="AH71" s="2200"/>
      <c r="AI71" s="2200"/>
      <c r="AJ71" s="2200"/>
      <c r="AK71" s="2200" t="s">
        <v>94</v>
      </c>
      <c r="AL71" s="2239"/>
    </row>
    <row r="72" spans="2:38" ht="14.1" customHeight="1">
      <c r="D72" s="2238"/>
      <c r="E72" s="2339" t="s">
        <v>56</v>
      </c>
      <c r="F72" s="2339"/>
      <c r="G72" s="2339" t="s">
        <v>83</v>
      </c>
      <c r="H72" s="2339"/>
      <c r="I72" s="2339" t="s">
        <v>56</v>
      </c>
      <c r="J72" s="2332"/>
      <c r="AF72" s="2238"/>
      <c r="AG72" s="2339" t="s">
        <v>56</v>
      </c>
      <c r="AH72" s="2339"/>
      <c r="AI72" s="2339" t="s">
        <v>83</v>
      </c>
      <c r="AJ72" s="2339"/>
      <c r="AK72" s="2339" t="s">
        <v>56</v>
      </c>
      <c r="AL72" s="2332"/>
    </row>
    <row r="73" spans="2:38" ht="14.1" customHeight="1">
      <c r="D73" s="2238"/>
      <c r="E73" s="790" t="s">
        <v>354</v>
      </c>
      <c r="F73" s="790" t="s">
        <v>355</v>
      </c>
      <c r="G73" s="790" t="s">
        <v>354</v>
      </c>
      <c r="H73" s="790" t="s">
        <v>355</v>
      </c>
      <c r="I73" s="790" t="s">
        <v>354</v>
      </c>
      <c r="J73" s="791" t="s">
        <v>355</v>
      </c>
      <c r="AF73" s="2238"/>
      <c r="AG73" s="790" t="s">
        <v>354</v>
      </c>
      <c r="AH73" s="790" t="s">
        <v>355</v>
      </c>
      <c r="AI73" s="790" t="s">
        <v>354</v>
      </c>
      <c r="AJ73" s="790" t="s">
        <v>355</v>
      </c>
      <c r="AK73" s="790" t="s">
        <v>354</v>
      </c>
      <c r="AL73" s="791" t="s">
        <v>355</v>
      </c>
    </row>
    <row r="74" spans="2:38" ht="14.1" customHeight="1">
      <c r="D74" s="195">
        <v>1</v>
      </c>
      <c r="E74" s="165">
        <f t="shared" ref="E74:E113" si="14">IF($E$23&lt;&gt;"As",0,IF($E$16&lt;&gt;"歩 道",0,SUMIF($E$24,D74,$E$22)))</f>
        <v>0</v>
      </c>
      <c r="F74" s="165">
        <f t="shared" ref="F74:F113" si="15">IF($E$23&lt;&gt;"As",0,IF($E$16&lt;&gt;"車 道",0,SUMIF($E$24,D74,$E$22)))</f>
        <v>0</v>
      </c>
      <c r="G74" s="165">
        <f t="shared" ref="G74:G113" si="16">IF($E$23&lt;&gt;"Co",0,IF($E$16&lt;&gt;"歩 道",0,SUMIF($E$24,D74,$E$22)))</f>
        <v>0</v>
      </c>
      <c r="H74" s="165">
        <f t="shared" ref="H74:H113" si="17">IF($E$23&lt;&gt;"Co",0,IF($E$16&lt;&gt;"車 道",0,SUMIF($E$24,D74,$E$22)))</f>
        <v>0</v>
      </c>
      <c r="I74" s="165">
        <f t="shared" ref="I74:I113" si="18">IF($E$16&lt;&gt;"歩 道",0,SUMIF($E$26,D74,$E$22))</f>
        <v>0</v>
      </c>
      <c r="J74" s="197">
        <f t="shared" ref="J74:J113" si="19">IF($E$16&lt;&gt;"車 道",0,SUMIF($E$26,D74,$E$22))</f>
        <v>0</v>
      </c>
      <c r="AF74" s="195">
        <v>1</v>
      </c>
      <c r="AG74" s="165">
        <f t="shared" ref="AG74:AG113" si="20">IF($AG$23&lt;&gt;"As",0,IF($AG$16&lt;&gt;"歩 道",0,SUMIF($AG$24,AF74,$AG$22)))</f>
        <v>0</v>
      </c>
      <c r="AH74" s="165">
        <f t="shared" ref="AH74:AH113" si="21">IF($AG$23&lt;&gt;"As",0,IF($AG$16&lt;&gt;"車 道",0,SUMIF($AG$24,AF74,$AG$22)))</f>
        <v>0</v>
      </c>
      <c r="AI74" s="165">
        <f t="shared" ref="AI74:AI113" si="22">IF($AG$23&lt;&gt;"Co",0,IF($AG$16&lt;&gt;"歩 道",0,SUMIF($AG$24,AF74,$AG$22)))</f>
        <v>0</v>
      </c>
      <c r="AJ74" s="165">
        <f t="shared" ref="AJ74:AJ113" si="23">IF($AG$23&lt;&gt;"Co",0,IF($AG$16&lt;&gt;"車 道",0,SUMIF($AG$24,AF74,$AG$22)))</f>
        <v>0</v>
      </c>
      <c r="AK74" s="165">
        <f t="shared" ref="AK74:AK113" si="24">IF($AG$16&lt;&gt;"歩 道",0,SUMIF($AG$26,AF74,$AG$22))</f>
        <v>0</v>
      </c>
      <c r="AL74" s="197">
        <f t="shared" ref="AL74:AL113" si="25">IF($AG$16&lt;&gt;"車 道",0,SUMIF($AG$26,AF74,$AG$22))</f>
        <v>0</v>
      </c>
    </row>
    <row r="75" spans="2:38" ht="14.1" customHeight="1">
      <c r="D75" s="195">
        <v>2</v>
      </c>
      <c r="E75" s="165">
        <f t="shared" si="14"/>
        <v>0</v>
      </c>
      <c r="F75" s="165">
        <f t="shared" si="15"/>
        <v>0</v>
      </c>
      <c r="G75" s="165">
        <f t="shared" si="16"/>
        <v>0</v>
      </c>
      <c r="H75" s="165">
        <f t="shared" si="17"/>
        <v>0</v>
      </c>
      <c r="I75" s="165">
        <f t="shared" si="18"/>
        <v>0</v>
      </c>
      <c r="J75" s="197">
        <f t="shared" si="19"/>
        <v>0</v>
      </c>
      <c r="AF75" s="195">
        <v>2</v>
      </c>
      <c r="AG75" s="165">
        <f t="shared" si="20"/>
        <v>0</v>
      </c>
      <c r="AH75" s="165">
        <f t="shared" si="21"/>
        <v>0</v>
      </c>
      <c r="AI75" s="165">
        <f t="shared" si="22"/>
        <v>0</v>
      </c>
      <c r="AJ75" s="165">
        <f t="shared" si="23"/>
        <v>0</v>
      </c>
      <c r="AK75" s="165">
        <f t="shared" si="24"/>
        <v>0</v>
      </c>
      <c r="AL75" s="197">
        <f t="shared" si="25"/>
        <v>0</v>
      </c>
    </row>
    <row r="76" spans="2:38" ht="14.1" customHeight="1">
      <c r="D76" s="195">
        <v>3</v>
      </c>
      <c r="E76" s="165">
        <f t="shared" si="14"/>
        <v>0</v>
      </c>
      <c r="F76" s="165">
        <f t="shared" si="15"/>
        <v>0</v>
      </c>
      <c r="G76" s="165">
        <f t="shared" si="16"/>
        <v>0</v>
      </c>
      <c r="H76" s="165">
        <f t="shared" si="17"/>
        <v>0</v>
      </c>
      <c r="I76" s="165">
        <f t="shared" si="18"/>
        <v>0</v>
      </c>
      <c r="J76" s="197">
        <f t="shared" si="19"/>
        <v>0</v>
      </c>
      <c r="AF76" s="195">
        <v>3</v>
      </c>
      <c r="AG76" s="165">
        <f t="shared" si="20"/>
        <v>0</v>
      </c>
      <c r="AH76" s="165">
        <f t="shared" si="21"/>
        <v>0</v>
      </c>
      <c r="AI76" s="165">
        <f t="shared" si="22"/>
        <v>0</v>
      </c>
      <c r="AJ76" s="165">
        <f t="shared" si="23"/>
        <v>0</v>
      </c>
      <c r="AK76" s="165">
        <f t="shared" si="24"/>
        <v>0</v>
      </c>
      <c r="AL76" s="197">
        <f t="shared" si="25"/>
        <v>0</v>
      </c>
    </row>
    <row r="77" spans="2:38" ht="14.1" customHeight="1">
      <c r="D77" s="195">
        <v>4</v>
      </c>
      <c r="E77" s="165">
        <f t="shared" si="14"/>
        <v>0</v>
      </c>
      <c r="F77" s="165">
        <f t="shared" si="15"/>
        <v>0</v>
      </c>
      <c r="G77" s="165">
        <f t="shared" si="16"/>
        <v>0</v>
      </c>
      <c r="H77" s="165">
        <f t="shared" si="17"/>
        <v>0</v>
      </c>
      <c r="I77" s="165">
        <f t="shared" si="18"/>
        <v>0</v>
      </c>
      <c r="J77" s="197">
        <f t="shared" si="19"/>
        <v>0</v>
      </c>
      <c r="AF77" s="195">
        <v>4</v>
      </c>
      <c r="AG77" s="165">
        <f t="shared" si="20"/>
        <v>0</v>
      </c>
      <c r="AH77" s="165">
        <f t="shared" si="21"/>
        <v>0</v>
      </c>
      <c r="AI77" s="165">
        <f t="shared" si="22"/>
        <v>0</v>
      </c>
      <c r="AJ77" s="165">
        <f t="shared" si="23"/>
        <v>0</v>
      </c>
      <c r="AK77" s="165">
        <f t="shared" si="24"/>
        <v>0</v>
      </c>
      <c r="AL77" s="197">
        <f t="shared" si="25"/>
        <v>0</v>
      </c>
    </row>
    <row r="78" spans="2:38" ht="14.1" customHeight="1">
      <c r="D78" s="195">
        <v>5</v>
      </c>
      <c r="E78" s="165">
        <f t="shared" si="14"/>
        <v>0</v>
      </c>
      <c r="F78" s="165">
        <f t="shared" si="15"/>
        <v>0</v>
      </c>
      <c r="G78" s="165">
        <f t="shared" si="16"/>
        <v>0</v>
      </c>
      <c r="H78" s="165">
        <f t="shared" si="17"/>
        <v>0</v>
      </c>
      <c r="I78" s="165">
        <f t="shared" si="18"/>
        <v>0</v>
      </c>
      <c r="J78" s="197">
        <f t="shared" si="19"/>
        <v>0</v>
      </c>
      <c r="AF78" s="195">
        <v>5</v>
      </c>
      <c r="AG78" s="165">
        <f t="shared" si="20"/>
        <v>0</v>
      </c>
      <c r="AH78" s="165">
        <f t="shared" si="21"/>
        <v>0</v>
      </c>
      <c r="AI78" s="165">
        <f t="shared" si="22"/>
        <v>0</v>
      </c>
      <c r="AJ78" s="165">
        <f t="shared" si="23"/>
        <v>0</v>
      </c>
      <c r="AK78" s="165">
        <f t="shared" si="24"/>
        <v>0</v>
      </c>
      <c r="AL78" s="197">
        <f t="shared" si="25"/>
        <v>0</v>
      </c>
    </row>
    <row r="79" spans="2:38" ht="14.1" customHeight="1">
      <c r="D79" s="195">
        <v>6</v>
      </c>
      <c r="E79" s="165">
        <f t="shared" si="14"/>
        <v>0</v>
      </c>
      <c r="F79" s="165">
        <f t="shared" si="15"/>
        <v>0</v>
      </c>
      <c r="G79" s="165">
        <f t="shared" si="16"/>
        <v>0</v>
      </c>
      <c r="H79" s="165">
        <f t="shared" si="17"/>
        <v>0</v>
      </c>
      <c r="I79" s="165">
        <f t="shared" si="18"/>
        <v>0</v>
      </c>
      <c r="J79" s="197">
        <f t="shared" si="19"/>
        <v>0</v>
      </c>
      <c r="AF79" s="195">
        <v>6</v>
      </c>
      <c r="AG79" s="165">
        <f t="shared" si="20"/>
        <v>0</v>
      </c>
      <c r="AH79" s="165">
        <f t="shared" si="21"/>
        <v>0</v>
      </c>
      <c r="AI79" s="165">
        <f t="shared" si="22"/>
        <v>0</v>
      </c>
      <c r="AJ79" s="165">
        <f t="shared" si="23"/>
        <v>0</v>
      </c>
      <c r="AK79" s="165">
        <f t="shared" si="24"/>
        <v>0</v>
      </c>
      <c r="AL79" s="197">
        <f t="shared" si="25"/>
        <v>0</v>
      </c>
    </row>
    <row r="80" spans="2:38" ht="14.1" customHeight="1">
      <c r="D80" s="195">
        <v>7</v>
      </c>
      <c r="E80" s="165">
        <f t="shared" si="14"/>
        <v>0</v>
      </c>
      <c r="F80" s="165">
        <f t="shared" si="15"/>
        <v>0</v>
      </c>
      <c r="G80" s="165">
        <f t="shared" si="16"/>
        <v>0</v>
      </c>
      <c r="H80" s="165">
        <f t="shared" si="17"/>
        <v>0</v>
      </c>
      <c r="I80" s="165">
        <f t="shared" si="18"/>
        <v>0</v>
      </c>
      <c r="J80" s="197">
        <f t="shared" si="19"/>
        <v>0</v>
      </c>
      <c r="AF80" s="195">
        <v>7</v>
      </c>
      <c r="AG80" s="165">
        <f t="shared" si="20"/>
        <v>0</v>
      </c>
      <c r="AH80" s="165">
        <f t="shared" si="21"/>
        <v>0</v>
      </c>
      <c r="AI80" s="165">
        <f t="shared" si="22"/>
        <v>0</v>
      </c>
      <c r="AJ80" s="165">
        <f t="shared" si="23"/>
        <v>0</v>
      </c>
      <c r="AK80" s="165">
        <f t="shared" si="24"/>
        <v>0</v>
      </c>
      <c r="AL80" s="197">
        <f t="shared" si="25"/>
        <v>0</v>
      </c>
    </row>
    <row r="81" spans="4:38" ht="14.1" customHeight="1">
      <c r="D81" s="195">
        <v>8</v>
      </c>
      <c r="E81" s="165">
        <f t="shared" si="14"/>
        <v>0</v>
      </c>
      <c r="F81" s="165">
        <f t="shared" si="15"/>
        <v>0</v>
      </c>
      <c r="G81" s="165">
        <f t="shared" si="16"/>
        <v>0</v>
      </c>
      <c r="H81" s="165">
        <f t="shared" si="17"/>
        <v>0</v>
      </c>
      <c r="I81" s="165">
        <f t="shared" si="18"/>
        <v>0</v>
      </c>
      <c r="J81" s="197">
        <f t="shared" si="19"/>
        <v>0</v>
      </c>
      <c r="AF81" s="195">
        <v>8</v>
      </c>
      <c r="AG81" s="165">
        <f t="shared" si="20"/>
        <v>0</v>
      </c>
      <c r="AH81" s="165">
        <f t="shared" si="21"/>
        <v>0</v>
      </c>
      <c r="AI81" s="165">
        <f t="shared" si="22"/>
        <v>0</v>
      </c>
      <c r="AJ81" s="165">
        <f t="shared" si="23"/>
        <v>0</v>
      </c>
      <c r="AK81" s="165">
        <f t="shared" si="24"/>
        <v>0</v>
      </c>
      <c r="AL81" s="197">
        <f t="shared" si="25"/>
        <v>0</v>
      </c>
    </row>
    <row r="82" spans="4:38" ht="14.1" customHeight="1">
      <c r="D82" s="195">
        <v>9</v>
      </c>
      <c r="E82" s="165">
        <f t="shared" si="14"/>
        <v>0</v>
      </c>
      <c r="F82" s="165">
        <f t="shared" si="15"/>
        <v>0</v>
      </c>
      <c r="G82" s="165">
        <f t="shared" si="16"/>
        <v>0</v>
      </c>
      <c r="H82" s="165">
        <f t="shared" si="17"/>
        <v>0</v>
      </c>
      <c r="I82" s="165">
        <f t="shared" si="18"/>
        <v>0</v>
      </c>
      <c r="J82" s="197">
        <f t="shared" si="19"/>
        <v>0</v>
      </c>
      <c r="AF82" s="195">
        <v>9</v>
      </c>
      <c r="AG82" s="165">
        <f t="shared" si="20"/>
        <v>0</v>
      </c>
      <c r="AH82" s="165">
        <f t="shared" si="21"/>
        <v>0</v>
      </c>
      <c r="AI82" s="165">
        <f t="shared" si="22"/>
        <v>0</v>
      </c>
      <c r="AJ82" s="165">
        <f t="shared" si="23"/>
        <v>0</v>
      </c>
      <c r="AK82" s="165">
        <f t="shared" si="24"/>
        <v>0</v>
      </c>
      <c r="AL82" s="197">
        <f t="shared" si="25"/>
        <v>0</v>
      </c>
    </row>
    <row r="83" spans="4:38" ht="14.1" customHeight="1">
      <c r="D83" s="195">
        <v>10</v>
      </c>
      <c r="E83" s="165">
        <f t="shared" si="14"/>
        <v>0</v>
      </c>
      <c r="F83" s="165">
        <f t="shared" si="15"/>
        <v>0</v>
      </c>
      <c r="G83" s="165">
        <f t="shared" si="16"/>
        <v>0</v>
      </c>
      <c r="H83" s="165">
        <f t="shared" si="17"/>
        <v>0</v>
      </c>
      <c r="I83" s="165">
        <f t="shared" si="18"/>
        <v>0</v>
      </c>
      <c r="J83" s="197">
        <f t="shared" si="19"/>
        <v>0</v>
      </c>
      <c r="AF83" s="195">
        <v>10</v>
      </c>
      <c r="AG83" s="165">
        <f t="shared" si="20"/>
        <v>0</v>
      </c>
      <c r="AH83" s="165">
        <f t="shared" si="21"/>
        <v>0</v>
      </c>
      <c r="AI83" s="165">
        <f t="shared" si="22"/>
        <v>0</v>
      </c>
      <c r="AJ83" s="165">
        <f t="shared" si="23"/>
        <v>0</v>
      </c>
      <c r="AK83" s="165">
        <f t="shared" si="24"/>
        <v>0</v>
      </c>
      <c r="AL83" s="197">
        <f t="shared" si="25"/>
        <v>0</v>
      </c>
    </row>
    <row r="84" spans="4:38" ht="14.1" customHeight="1">
      <c r="D84" s="195">
        <v>11</v>
      </c>
      <c r="E84" s="165">
        <f t="shared" si="14"/>
        <v>0</v>
      </c>
      <c r="F84" s="165">
        <f t="shared" si="15"/>
        <v>0</v>
      </c>
      <c r="G84" s="165">
        <f t="shared" si="16"/>
        <v>0</v>
      </c>
      <c r="H84" s="165">
        <f t="shared" si="17"/>
        <v>0</v>
      </c>
      <c r="I84" s="165">
        <f t="shared" si="18"/>
        <v>0</v>
      </c>
      <c r="J84" s="197">
        <f t="shared" si="19"/>
        <v>0</v>
      </c>
      <c r="AF84" s="195">
        <v>11</v>
      </c>
      <c r="AG84" s="165">
        <f t="shared" si="20"/>
        <v>0</v>
      </c>
      <c r="AH84" s="165">
        <f t="shared" si="21"/>
        <v>0</v>
      </c>
      <c r="AI84" s="165">
        <f t="shared" si="22"/>
        <v>0</v>
      </c>
      <c r="AJ84" s="165">
        <f t="shared" si="23"/>
        <v>0</v>
      </c>
      <c r="AK84" s="165">
        <f t="shared" si="24"/>
        <v>0</v>
      </c>
      <c r="AL84" s="197">
        <f t="shared" si="25"/>
        <v>0</v>
      </c>
    </row>
    <row r="85" spans="4:38" ht="14.1" customHeight="1">
      <c r="D85" s="195">
        <v>12</v>
      </c>
      <c r="E85" s="165">
        <f t="shared" si="14"/>
        <v>0</v>
      </c>
      <c r="F85" s="165">
        <f t="shared" si="15"/>
        <v>0</v>
      </c>
      <c r="G85" s="165">
        <f t="shared" si="16"/>
        <v>0</v>
      </c>
      <c r="H85" s="165">
        <f t="shared" si="17"/>
        <v>0</v>
      </c>
      <c r="I85" s="165">
        <f t="shared" si="18"/>
        <v>0</v>
      </c>
      <c r="J85" s="197">
        <f t="shared" si="19"/>
        <v>0</v>
      </c>
      <c r="AF85" s="195">
        <v>12</v>
      </c>
      <c r="AG85" s="165">
        <f t="shared" si="20"/>
        <v>0</v>
      </c>
      <c r="AH85" s="165">
        <f t="shared" si="21"/>
        <v>0</v>
      </c>
      <c r="AI85" s="165">
        <f t="shared" si="22"/>
        <v>0</v>
      </c>
      <c r="AJ85" s="165">
        <f t="shared" si="23"/>
        <v>0</v>
      </c>
      <c r="AK85" s="165">
        <f t="shared" si="24"/>
        <v>0</v>
      </c>
      <c r="AL85" s="197">
        <f t="shared" si="25"/>
        <v>0</v>
      </c>
    </row>
    <row r="86" spans="4:38" ht="14.1" customHeight="1">
      <c r="D86" s="195">
        <v>13</v>
      </c>
      <c r="E86" s="165">
        <f t="shared" si="14"/>
        <v>0</v>
      </c>
      <c r="F86" s="165">
        <f t="shared" si="15"/>
        <v>0</v>
      </c>
      <c r="G86" s="165">
        <f t="shared" si="16"/>
        <v>0</v>
      </c>
      <c r="H86" s="165">
        <f t="shared" si="17"/>
        <v>0</v>
      </c>
      <c r="I86" s="165">
        <f t="shared" si="18"/>
        <v>0</v>
      </c>
      <c r="J86" s="197">
        <f t="shared" si="19"/>
        <v>0</v>
      </c>
      <c r="AF86" s="195">
        <v>13</v>
      </c>
      <c r="AG86" s="165">
        <f t="shared" si="20"/>
        <v>0</v>
      </c>
      <c r="AH86" s="165">
        <f t="shared" si="21"/>
        <v>0</v>
      </c>
      <c r="AI86" s="165">
        <f t="shared" si="22"/>
        <v>0</v>
      </c>
      <c r="AJ86" s="165">
        <f t="shared" si="23"/>
        <v>0</v>
      </c>
      <c r="AK86" s="165">
        <f t="shared" si="24"/>
        <v>0</v>
      </c>
      <c r="AL86" s="197">
        <f t="shared" si="25"/>
        <v>0</v>
      </c>
    </row>
    <row r="87" spans="4:38" ht="14.1" customHeight="1">
      <c r="D87" s="195">
        <v>14</v>
      </c>
      <c r="E87" s="165">
        <f t="shared" si="14"/>
        <v>0</v>
      </c>
      <c r="F87" s="165">
        <f t="shared" si="15"/>
        <v>0</v>
      </c>
      <c r="G87" s="165">
        <f t="shared" si="16"/>
        <v>0</v>
      </c>
      <c r="H87" s="165">
        <f t="shared" si="17"/>
        <v>0</v>
      </c>
      <c r="I87" s="165">
        <f t="shared" si="18"/>
        <v>0</v>
      </c>
      <c r="J87" s="197">
        <f t="shared" si="19"/>
        <v>0</v>
      </c>
      <c r="AF87" s="195">
        <v>14</v>
      </c>
      <c r="AG87" s="165">
        <f t="shared" si="20"/>
        <v>0</v>
      </c>
      <c r="AH87" s="165">
        <f t="shared" si="21"/>
        <v>0</v>
      </c>
      <c r="AI87" s="165">
        <f t="shared" si="22"/>
        <v>0</v>
      </c>
      <c r="AJ87" s="165">
        <f t="shared" si="23"/>
        <v>0</v>
      </c>
      <c r="AK87" s="165">
        <f t="shared" si="24"/>
        <v>0</v>
      </c>
      <c r="AL87" s="197">
        <f t="shared" si="25"/>
        <v>0</v>
      </c>
    </row>
    <row r="88" spans="4:38" ht="14.1" customHeight="1">
      <c r="D88" s="195">
        <v>15</v>
      </c>
      <c r="E88" s="165">
        <f t="shared" si="14"/>
        <v>0</v>
      </c>
      <c r="F88" s="165">
        <f t="shared" si="15"/>
        <v>0</v>
      </c>
      <c r="G88" s="165">
        <f t="shared" si="16"/>
        <v>0</v>
      </c>
      <c r="H88" s="165">
        <f t="shared" si="17"/>
        <v>0</v>
      </c>
      <c r="I88" s="165">
        <f t="shared" si="18"/>
        <v>0</v>
      </c>
      <c r="J88" s="197">
        <f t="shared" si="19"/>
        <v>0</v>
      </c>
      <c r="AF88" s="195">
        <v>15</v>
      </c>
      <c r="AG88" s="165">
        <f t="shared" si="20"/>
        <v>0</v>
      </c>
      <c r="AH88" s="165">
        <f t="shared" si="21"/>
        <v>0</v>
      </c>
      <c r="AI88" s="165">
        <f t="shared" si="22"/>
        <v>0</v>
      </c>
      <c r="AJ88" s="165">
        <f t="shared" si="23"/>
        <v>0</v>
      </c>
      <c r="AK88" s="165">
        <f t="shared" si="24"/>
        <v>0</v>
      </c>
      <c r="AL88" s="197">
        <f t="shared" si="25"/>
        <v>0</v>
      </c>
    </row>
    <row r="89" spans="4:38" ht="14.1" customHeight="1">
      <c r="D89" s="195">
        <v>16</v>
      </c>
      <c r="E89" s="165">
        <f t="shared" si="14"/>
        <v>0</v>
      </c>
      <c r="F89" s="165">
        <f t="shared" si="15"/>
        <v>0</v>
      </c>
      <c r="G89" s="165">
        <f t="shared" si="16"/>
        <v>0</v>
      </c>
      <c r="H89" s="165">
        <f t="shared" si="17"/>
        <v>0</v>
      </c>
      <c r="I89" s="165">
        <f t="shared" si="18"/>
        <v>0</v>
      </c>
      <c r="J89" s="197">
        <f t="shared" si="19"/>
        <v>0</v>
      </c>
      <c r="AF89" s="195">
        <v>16</v>
      </c>
      <c r="AG89" s="165">
        <f t="shared" si="20"/>
        <v>0</v>
      </c>
      <c r="AH89" s="165">
        <f t="shared" si="21"/>
        <v>0</v>
      </c>
      <c r="AI89" s="165">
        <f t="shared" si="22"/>
        <v>0</v>
      </c>
      <c r="AJ89" s="165">
        <f t="shared" si="23"/>
        <v>0</v>
      </c>
      <c r="AK89" s="165">
        <f t="shared" si="24"/>
        <v>0</v>
      </c>
      <c r="AL89" s="197">
        <f t="shared" si="25"/>
        <v>0</v>
      </c>
    </row>
    <row r="90" spans="4:38" ht="14.1" customHeight="1">
      <c r="D90" s="195">
        <v>17</v>
      </c>
      <c r="E90" s="165">
        <f t="shared" si="14"/>
        <v>0</v>
      </c>
      <c r="F90" s="165">
        <f t="shared" si="15"/>
        <v>0</v>
      </c>
      <c r="G90" s="165">
        <f t="shared" si="16"/>
        <v>0</v>
      </c>
      <c r="H90" s="165">
        <f t="shared" si="17"/>
        <v>0</v>
      </c>
      <c r="I90" s="165">
        <f t="shared" si="18"/>
        <v>0</v>
      </c>
      <c r="J90" s="197">
        <f t="shared" si="19"/>
        <v>0</v>
      </c>
      <c r="AF90" s="195">
        <v>17</v>
      </c>
      <c r="AG90" s="165">
        <f t="shared" si="20"/>
        <v>0</v>
      </c>
      <c r="AH90" s="165">
        <f t="shared" si="21"/>
        <v>0</v>
      </c>
      <c r="AI90" s="165">
        <f t="shared" si="22"/>
        <v>0</v>
      </c>
      <c r="AJ90" s="165">
        <f t="shared" si="23"/>
        <v>0</v>
      </c>
      <c r="AK90" s="165">
        <f t="shared" si="24"/>
        <v>0</v>
      </c>
      <c r="AL90" s="197">
        <f t="shared" si="25"/>
        <v>0</v>
      </c>
    </row>
    <row r="91" spans="4:38" ht="14.1" customHeight="1">
      <c r="D91" s="195">
        <v>18</v>
      </c>
      <c r="E91" s="165">
        <f t="shared" si="14"/>
        <v>0</v>
      </c>
      <c r="F91" s="165">
        <f t="shared" si="15"/>
        <v>0</v>
      </c>
      <c r="G91" s="165">
        <f t="shared" si="16"/>
        <v>0</v>
      </c>
      <c r="H91" s="165">
        <f t="shared" si="17"/>
        <v>0</v>
      </c>
      <c r="I91" s="165">
        <f t="shared" si="18"/>
        <v>0</v>
      </c>
      <c r="J91" s="197">
        <f t="shared" si="19"/>
        <v>0</v>
      </c>
      <c r="AF91" s="195">
        <v>18</v>
      </c>
      <c r="AG91" s="165">
        <f t="shared" si="20"/>
        <v>0</v>
      </c>
      <c r="AH91" s="165">
        <f t="shared" si="21"/>
        <v>0</v>
      </c>
      <c r="AI91" s="165">
        <f t="shared" si="22"/>
        <v>0</v>
      </c>
      <c r="AJ91" s="165">
        <f t="shared" si="23"/>
        <v>0</v>
      </c>
      <c r="AK91" s="165">
        <f t="shared" si="24"/>
        <v>0</v>
      </c>
      <c r="AL91" s="197">
        <f t="shared" si="25"/>
        <v>0</v>
      </c>
    </row>
    <row r="92" spans="4:38" ht="14.1" customHeight="1">
      <c r="D92" s="195">
        <v>19</v>
      </c>
      <c r="E92" s="165">
        <f t="shared" si="14"/>
        <v>0</v>
      </c>
      <c r="F92" s="165">
        <f t="shared" si="15"/>
        <v>0</v>
      </c>
      <c r="G92" s="165">
        <f t="shared" si="16"/>
        <v>0</v>
      </c>
      <c r="H92" s="165">
        <f t="shared" si="17"/>
        <v>0</v>
      </c>
      <c r="I92" s="165">
        <f t="shared" si="18"/>
        <v>0</v>
      </c>
      <c r="J92" s="197">
        <f t="shared" si="19"/>
        <v>0</v>
      </c>
      <c r="AF92" s="195">
        <v>19</v>
      </c>
      <c r="AG92" s="165">
        <f t="shared" si="20"/>
        <v>0</v>
      </c>
      <c r="AH92" s="165">
        <f t="shared" si="21"/>
        <v>0</v>
      </c>
      <c r="AI92" s="165">
        <f t="shared" si="22"/>
        <v>0</v>
      </c>
      <c r="AJ92" s="165">
        <f t="shared" si="23"/>
        <v>0</v>
      </c>
      <c r="AK92" s="165">
        <f t="shared" si="24"/>
        <v>0</v>
      </c>
      <c r="AL92" s="197">
        <f t="shared" si="25"/>
        <v>0</v>
      </c>
    </row>
    <row r="93" spans="4:38" ht="14.1" customHeight="1">
      <c r="D93" s="195">
        <v>20</v>
      </c>
      <c r="E93" s="165">
        <f t="shared" si="14"/>
        <v>0</v>
      </c>
      <c r="F93" s="165">
        <f t="shared" si="15"/>
        <v>0</v>
      </c>
      <c r="G93" s="165">
        <f t="shared" si="16"/>
        <v>0</v>
      </c>
      <c r="H93" s="165">
        <f t="shared" si="17"/>
        <v>0</v>
      </c>
      <c r="I93" s="165">
        <f t="shared" si="18"/>
        <v>0</v>
      </c>
      <c r="J93" s="197">
        <f t="shared" si="19"/>
        <v>0</v>
      </c>
      <c r="AF93" s="195">
        <v>20</v>
      </c>
      <c r="AG93" s="165">
        <f t="shared" si="20"/>
        <v>0</v>
      </c>
      <c r="AH93" s="165">
        <f t="shared" si="21"/>
        <v>0</v>
      </c>
      <c r="AI93" s="165">
        <f t="shared" si="22"/>
        <v>0</v>
      </c>
      <c r="AJ93" s="165">
        <f t="shared" si="23"/>
        <v>0</v>
      </c>
      <c r="AK93" s="165">
        <f t="shared" si="24"/>
        <v>0</v>
      </c>
      <c r="AL93" s="197">
        <f t="shared" si="25"/>
        <v>0</v>
      </c>
    </row>
    <row r="94" spans="4:38" ht="14.1" customHeight="1">
      <c r="D94" s="195">
        <v>21</v>
      </c>
      <c r="E94" s="165">
        <f t="shared" si="14"/>
        <v>0</v>
      </c>
      <c r="F94" s="165">
        <f t="shared" si="15"/>
        <v>0</v>
      </c>
      <c r="G94" s="165">
        <f t="shared" si="16"/>
        <v>0</v>
      </c>
      <c r="H94" s="165">
        <f t="shared" si="17"/>
        <v>0</v>
      </c>
      <c r="I94" s="165">
        <f t="shared" si="18"/>
        <v>0</v>
      </c>
      <c r="J94" s="197">
        <f t="shared" si="19"/>
        <v>0</v>
      </c>
      <c r="AF94" s="195">
        <v>21</v>
      </c>
      <c r="AG94" s="165">
        <f t="shared" si="20"/>
        <v>0</v>
      </c>
      <c r="AH94" s="165">
        <f t="shared" si="21"/>
        <v>0</v>
      </c>
      <c r="AI94" s="165">
        <f t="shared" si="22"/>
        <v>0</v>
      </c>
      <c r="AJ94" s="165">
        <f t="shared" si="23"/>
        <v>0</v>
      </c>
      <c r="AK94" s="165">
        <f t="shared" si="24"/>
        <v>0</v>
      </c>
      <c r="AL94" s="197">
        <f t="shared" si="25"/>
        <v>0</v>
      </c>
    </row>
    <row r="95" spans="4:38" ht="14.1" customHeight="1">
      <c r="D95" s="195">
        <v>22</v>
      </c>
      <c r="E95" s="165">
        <f t="shared" si="14"/>
        <v>0</v>
      </c>
      <c r="F95" s="165">
        <f t="shared" si="15"/>
        <v>0</v>
      </c>
      <c r="G95" s="165">
        <f t="shared" si="16"/>
        <v>0</v>
      </c>
      <c r="H95" s="165">
        <f t="shared" si="17"/>
        <v>0</v>
      </c>
      <c r="I95" s="165">
        <f t="shared" si="18"/>
        <v>0</v>
      </c>
      <c r="J95" s="197">
        <f t="shared" si="19"/>
        <v>0</v>
      </c>
      <c r="AF95" s="195">
        <v>22</v>
      </c>
      <c r="AG95" s="165">
        <f t="shared" si="20"/>
        <v>0</v>
      </c>
      <c r="AH95" s="165">
        <f t="shared" si="21"/>
        <v>0</v>
      </c>
      <c r="AI95" s="165">
        <f t="shared" si="22"/>
        <v>0</v>
      </c>
      <c r="AJ95" s="165">
        <f t="shared" si="23"/>
        <v>0</v>
      </c>
      <c r="AK95" s="165">
        <f t="shared" si="24"/>
        <v>0</v>
      </c>
      <c r="AL95" s="197">
        <f t="shared" si="25"/>
        <v>0</v>
      </c>
    </row>
    <row r="96" spans="4:38" ht="14.1" customHeight="1">
      <c r="D96" s="195">
        <v>23</v>
      </c>
      <c r="E96" s="165">
        <f t="shared" si="14"/>
        <v>0</v>
      </c>
      <c r="F96" s="165">
        <f t="shared" si="15"/>
        <v>0</v>
      </c>
      <c r="G96" s="165">
        <f t="shared" si="16"/>
        <v>0</v>
      </c>
      <c r="H96" s="165">
        <f t="shared" si="17"/>
        <v>0</v>
      </c>
      <c r="I96" s="165">
        <f t="shared" si="18"/>
        <v>0</v>
      </c>
      <c r="J96" s="197">
        <f t="shared" si="19"/>
        <v>0</v>
      </c>
      <c r="AF96" s="195">
        <v>23</v>
      </c>
      <c r="AG96" s="165">
        <f t="shared" si="20"/>
        <v>0</v>
      </c>
      <c r="AH96" s="165">
        <f t="shared" si="21"/>
        <v>0</v>
      </c>
      <c r="AI96" s="165">
        <f t="shared" si="22"/>
        <v>0</v>
      </c>
      <c r="AJ96" s="165">
        <f t="shared" si="23"/>
        <v>0</v>
      </c>
      <c r="AK96" s="165">
        <f t="shared" si="24"/>
        <v>0</v>
      </c>
      <c r="AL96" s="197">
        <f t="shared" si="25"/>
        <v>0</v>
      </c>
    </row>
    <row r="97" spans="4:38" ht="14.1" customHeight="1">
      <c r="D97" s="195">
        <v>24</v>
      </c>
      <c r="E97" s="165">
        <f t="shared" si="14"/>
        <v>0</v>
      </c>
      <c r="F97" s="165">
        <f t="shared" si="15"/>
        <v>0</v>
      </c>
      <c r="G97" s="165">
        <f t="shared" si="16"/>
        <v>0</v>
      </c>
      <c r="H97" s="165">
        <f t="shared" si="17"/>
        <v>0</v>
      </c>
      <c r="I97" s="165">
        <f t="shared" si="18"/>
        <v>0</v>
      </c>
      <c r="J97" s="197">
        <f t="shared" si="19"/>
        <v>0</v>
      </c>
      <c r="AF97" s="195">
        <v>24</v>
      </c>
      <c r="AG97" s="165">
        <f t="shared" si="20"/>
        <v>0</v>
      </c>
      <c r="AH97" s="165">
        <f t="shared" si="21"/>
        <v>0</v>
      </c>
      <c r="AI97" s="165">
        <f t="shared" si="22"/>
        <v>0</v>
      </c>
      <c r="AJ97" s="165">
        <f t="shared" si="23"/>
        <v>0</v>
      </c>
      <c r="AK97" s="165">
        <f t="shared" si="24"/>
        <v>0</v>
      </c>
      <c r="AL97" s="197">
        <f t="shared" si="25"/>
        <v>0</v>
      </c>
    </row>
    <row r="98" spans="4:38" ht="14.1" customHeight="1">
      <c r="D98" s="195">
        <v>25</v>
      </c>
      <c r="E98" s="165">
        <f t="shared" si="14"/>
        <v>0</v>
      </c>
      <c r="F98" s="165">
        <f t="shared" si="15"/>
        <v>0</v>
      </c>
      <c r="G98" s="165">
        <f t="shared" si="16"/>
        <v>0</v>
      </c>
      <c r="H98" s="165">
        <f t="shared" si="17"/>
        <v>0</v>
      </c>
      <c r="I98" s="165">
        <f t="shared" si="18"/>
        <v>0</v>
      </c>
      <c r="J98" s="197">
        <f t="shared" si="19"/>
        <v>0</v>
      </c>
      <c r="AF98" s="195">
        <v>25</v>
      </c>
      <c r="AG98" s="165">
        <f t="shared" si="20"/>
        <v>0</v>
      </c>
      <c r="AH98" s="165">
        <f t="shared" si="21"/>
        <v>0</v>
      </c>
      <c r="AI98" s="165">
        <f t="shared" si="22"/>
        <v>0</v>
      </c>
      <c r="AJ98" s="165">
        <f t="shared" si="23"/>
        <v>0</v>
      </c>
      <c r="AK98" s="165">
        <f t="shared" si="24"/>
        <v>0</v>
      </c>
      <c r="AL98" s="197">
        <f t="shared" si="25"/>
        <v>0</v>
      </c>
    </row>
    <row r="99" spans="4:38" ht="14.1" customHeight="1">
      <c r="D99" s="195">
        <v>26</v>
      </c>
      <c r="E99" s="165">
        <f t="shared" si="14"/>
        <v>0</v>
      </c>
      <c r="F99" s="165">
        <f t="shared" si="15"/>
        <v>0</v>
      </c>
      <c r="G99" s="165">
        <f t="shared" si="16"/>
        <v>0</v>
      </c>
      <c r="H99" s="165">
        <f t="shared" si="17"/>
        <v>0</v>
      </c>
      <c r="I99" s="165">
        <f t="shared" si="18"/>
        <v>0</v>
      </c>
      <c r="J99" s="197">
        <f t="shared" si="19"/>
        <v>0</v>
      </c>
      <c r="AF99" s="195">
        <v>26</v>
      </c>
      <c r="AG99" s="165">
        <f t="shared" si="20"/>
        <v>0</v>
      </c>
      <c r="AH99" s="165">
        <f t="shared" si="21"/>
        <v>0</v>
      </c>
      <c r="AI99" s="165">
        <f t="shared" si="22"/>
        <v>0</v>
      </c>
      <c r="AJ99" s="165">
        <f t="shared" si="23"/>
        <v>0</v>
      </c>
      <c r="AK99" s="165">
        <f t="shared" si="24"/>
        <v>0</v>
      </c>
      <c r="AL99" s="197">
        <f t="shared" si="25"/>
        <v>0</v>
      </c>
    </row>
    <row r="100" spans="4:38" ht="14.1" customHeight="1">
      <c r="D100" s="195">
        <v>27</v>
      </c>
      <c r="E100" s="165">
        <f t="shared" si="14"/>
        <v>0</v>
      </c>
      <c r="F100" s="165">
        <f t="shared" si="15"/>
        <v>0</v>
      </c>
      <c r="G100" s="165">
        <f t="shared" si="16"/>
        <v>0</v>
      </c>
      <c r="H100" s="165">
        <f t="shared" si="17"/>
        <v>0</v>
      </c>
      <c r="I100" s="165">
        <f t="shared" si="18"/>
        <v>0</v>
      </c>
      <c r="J100" s="197">
        <f t="shared" si="19"/>
        <v>0</v>
      </c>
      <c r="AF100" s="195">
        <v>27</v>
      </c>
      <c r="AG100" s="165">
        <f t="shared" si="20"/>
        <v>0</v>
      </c>
      <c r="AH100" s="165">
        <f t="shared" si="21"/>
        <v>0</v>
      </c>
      <c r="AI100" s="165">
        <f t="shared" si="22"/>
        <v>0</v>
      </c>
      <c r="AJ100" s="165">
        <f t="shared" si="23"/>
        <v>0</v>
      </c>
      <c r="AK100" s="165">
        <f t="shared" si="24"/>
        <v>0</v>
      </c>
      <c r="AL100" s="197">
        <f t="shared" si="25"/>
        <v>0</v>
      </c>
    </row>
    <row r="101" spans="4:38" ht="14.1" customHeight="1">
      <c r="D101" s="195">
        <v>28</v>
      </c>
      <c r="E101" s="165">
        <f t="shared" si="14"/>
        <v>0</v>
      </c>
      <c r="F101" s="165">
        <f t="shared" si="15"/>
        <v>0</v>
      </c>
      <c r="G101" s="165">
        <f t="shared" si="16"/>
        <v>0</v>
      </c>
      <c r="H101" s="165">
        <f t="shared" si="17"/>
        <v>0</v>
      </c>
      <c r="I101" s="165">
        <f t="shared" si="18"/>
        <v>0</v>
      </c>
      <c r="J101" s="197">
        <f t="shared" si="19"/>
        <v>0</v>
      </c>
      <c r="AF101" s="195">
        <v>28</v>
      </c>
      <c r="AG101" s="165">
        <f t="shared" si="20"/>
        <v>0</v>
      </c>
      <c r="AH101" s="165">
        <f t="shared" si="21"/>
        <v>0</v>
      </c>
      <c r="AI101" s="165">
        <f t="shared" si="22"/>
        <v>0</v>
      </c>
      <c r="AJ101" s="165">
        <f t="shared" si="23"/>
        <v>0</v>
      </c>
      <c r="AK101" s="165">
        <f t="shared" si="24"/>
        <v>0</v>
      </c>
      <c r="AL101" s="197">
        <f t="shared" si="25"/>
        <v>0</v>
      </c>
    </row>
    <row r="102" spans="4:38" ht="14.1" customHeight="1">
      <c r="D102" s="195">
        <v>29</v>
      </c>
      <c r="E102" s="165">
        <f t="shared" si="14"/>
        <v>0</v>
      </c>
      <c r="F102" s="165">
        <f t="shared" si="15"/>
        <v>0</v>
      </c>
      <c r="G102" s="165">
        <f t="shared" si="16"/>
        <v>0</v>
      </c>
      <c r="H102" s="165">
        <f t="shared" si="17"/>
        <v>0</v>
      </c>
      <c r="I102" s="165">
        <f t="shared" si="18"/>
        <v>0</v>
      </c>
      <c r="J102" s="197">
        <f t="shared" si="19"/>
        <v>0</v>
      </c>
      <c r="AF102" s="195">
        <v>29</v>
      </c>
      <c r="AG102" s="165">
        <f t="shared" si="20"/>
        <v>0</v>
      </c>
      <c r="AH102" s="165">
        <f t="shared" si="21"/>
        <v>0</v>
      </c>
      <c r="AI102" s="165">
        <f t="shared" si="22"/>
        <v>0</v>
      </c>
      <c r="AJ102" s="165">
        <f t="shared" si="23"/>
        <v>0</v>
      </c>
      <c r="AK102" s="165">
        <f t="shared" si="24"/>
        <v>0</v>
      </c>
      <c r="AL102" s="197">
        <f t="shared" si="25"/>
        <v>0</v>
      </c>
    </row>
    <row r="103" spans="4:38" ht="14.1" customHeight="1">
      <c r="D103" s="195">
        <v>30</v>
      </c>
      <c r="E103" s="165">
        <f t="shared" si="14"/>
        <v>0</v>
      </c>
      <c r="F103" s="165">
        <f t="shared" si="15"/>
        <v>0</v>
      </c>
      <c r="G103" s="165">
        <f t="shared" si="16"/>
        <v>0</v>
      </c>
      <c r="H103" s="165">
        <f t="shared" si="17"/>
        <v>0</v>
      </c>
      <c r="I103" s="165">
        <f t="shared" si="18"/>
        <v>0</v>
      </c>
      <c r="J103" s="197">
        <f t="shared" si="19"/>
        <v>0</v>
      </c>
      <c r="AF103" s="195">
        <v>30</v>
      </c>
      <c r="AG103" s="165">
        <f t="shared" si="20"/>
        <v>0</v>
      </c>
      <c r="AH103" s="165">
        <f t="shared" si="21"/>
        <v>0</v>
      </c>
      <c r="AI103" s="165">
        <f t="shared" si="22"/>
        <v>0</v>
      </c>
      <c r="AJ103" s="165">
        <f t="shared" si="23"/>
        <v>0</v>
      </c>
      <c r="AK103" s="165">
        <f t="shared" si="24"/>
        <v>0</v>
      </c>
      <c r="AL103" s="197">
        <f t="shared" si="25"/>
        <v>0</v>
      </c>
    </row>
    <row r="104" spans="4:38" ht="14.1" customHeight="1">
      <c r="D104" s="195">
        <v>31</v>
      </c>
      <c r="E104" s="165">
        <f t="shared" si="14"/>
        <v>0</v>
      </c>
      <c r="F104" s="165">
        <f t="shared" si="15"/>
        <v>0</v>
      </c>
      <c r="G104" s="165">
        <f t="shared" si="16"/>
        <v>0</v>
      </c>
      <c r="H104" s="165">
        <f t="shared" si="17"/>
        <v>0</v>
      </c>
      <c r="I104" s="165">
        <f t="shared" si="18"/>
        <v>0</v>
      </c>
      <c r="J104" s="197">
        <f t="shared" si="19"/>
        <v>0</v>
      </c>
      <c r="AF104" s="195">
        <v>31</v>
      </c>
      <c r="AG104" s="165">
        <f t="shared" si="20"/>
        <v>0</v>
      </c>
      <c r="AH104" s="165">
        <f t="shared" si="21"/>
        <v>0</v>
      </c>
      <c r="AI104" s="165">
        <f t="shared" si="22"/>
        <v>0</v>
      </c>
      <c r="AJ104" s="165">
        <f t="shared" si="23"/>
        <v>0</v>
      </c>
      <c r="AK104" s="165">
        <f t="shared" si="24"/>
        <v>0</v>
      </c>
      <c r="AL104" s="197">
        <f t="shared" si="25"/>
        <v>0</v>
      </c>
    </row>
    <row r="105" spans="4:38" ht="14.1" customHeight="1">
      <c r="D105" s="195">
        <v>32</v>
      </c>
      <c r="E105" s="165">
        <f t="shared" si="14"/>
        <v>0</v>
      </c>
      <c r="F105" s="165">
        <f t="shared" si="15"/>
        <v>0</v>
      </c>
      <c r="G105" s="165">
        <f t="shared" si="16"/>
        <v>0</v>
      </c>
      <c r="H105" s="165">
        <f t="shared" si="17"/>
        <v>0</v>
      </c>
      <c r="I105" s="165">
        <f t="shared" si="18"/>
        <v>0</v>
      </c>
      <c r="J105" s="197">
        <f t="shared" si="19"/>
        <v>0</v>
      </c>
      <c r="AF105" s="195">
        <v>32</v>
      </c>
      <c r="AG105" s="165">
        <f t="shared" si="20"/>
        <v>0</v>
      </c>
      <c r="AH105" s="165">
        <f t="shared" si="21"/>
        <v>0</v>
      </c>
      <c r="AI105" s="165">
        <f t="shared" si="22"/>
        <v>0</v>
      </c>
      <c r="AJ105" s="165">
        <f t="shared" si="23"/>
        <v>0</v>
      </c>
      <c r="AK105" s="165">
        <f t="shared" si="24"/>
        <v>0</v>
      </c>
      <c r="AL105" s="197">
        <f t="shared" si="25"/>
        <v>0</v>
      </c>
    </row>
    <row r="106" spans="4:38" ht="14.1" customHeight="1">
      <c r="D106" s="195">
        <v>33</v>
      </c>
      <c r="E106" s="165">
        <f t="shared" si="14"/>
        <v>0</v>
      </c>
      <c r="F106" s="165">
        <f t="shared" si="15"/>
        <v>0</v>
      </c>
      <c r="G106" s="165">
        <f t="shared" si="16"/>
        <v>0</v>
      </c>
      <c r="H106" s="165">
        <f t="shared" si="17"/>
        <v>0</v>
      </c>
      <c r="I106" s="165">
        <f t="shared" si="18"/>
        <v>0</v>
      </c>
      <c r="J106" s="197">
        <f t="shared" si="19"/>
        <v>0</v>
      </c>
      <c r="AF106" s="195">
        <v>33</v>
      </c>
      <c r="AG106" s="165">
        <f t="shared" si="20"/>
        <v>0</v>
      </c>
      <c r="AH106" s="165">
        <f t="shared" si="21"/>
        <v>0</v>
      </c>
      <c r="AI106" s="165">
        <f t="shared" si="22"/>
        <v>0</v>
      </c>
      <c r="AJ106" s="165">
        <f t="shared" si="23"/>
        <v>0</v>
      </c>
      <c r="AK106" s="165">
        <f t="shared" si="24"/>
        <v>0</v>
      </c>
      <c r="AL106" s="197">
        <f t="shared" si="25"/>
        <v>0</v>
      </c>
    </row>
    <row r="107" spans="4:38" ht="14.1" customHeight="1">
      <c r="D107" s="195">
        <v>34</v>
      </c>
      <c r="E107" s="165">
        <f t="shared" si="14"/>
        <v>0</v>
      </c>
      <c r="F107" s="165">
        <f t="shared" si="15"/>
        <v>0</v>
      </c>
      <c r="G107" s="165">
        <f t="shared" si="16"/>
        <v>0</v>
      </c>
      <c r="H107" s="165">
        <f t="shared" si="17"/>
        <v>0</v>
      </c>
      <c r="I107" s="165">
        <f t="shared" si="18"/>
        <v>0</v>
      </c>
      <c r="J107" s="197">
        <f t="shared" si="19"/>
        <v>0</v>
      </c>
      <c r="AF107" s="195">
        <v>34</v>
      </c>
      <c r="AG107" s="165">
        <f t="shared" si="20"/>
        <v>0</v>
      </c>
      <c r="AH107" s="165">
        <f t="shared" si="21"/>
        <v>0</v>
      </c>
      <c r="AI107" s="165">
        <f t="shared" si="22"/>
        <v>0</v>
      </c>
      <c r="AJ107" s="165">
        <f t="shared" si="23"/>
        <v>0</v>
      </c>
      <c r="AK107" s="165">
        <f t="shared" si="24"/>
        <v>0</v>
      </c>
      <c r="AL107" s="197">
        <f t="shared" si="25"/>
        <v>0</v>
      </c>
    </row>
    <row r="108" spans="4:38" ht="14.1" customHeight="1">
      <c r="D108" s="195">
        <v>35</v>
      </c>
      <c r="E108" s="165">
        <f t="shared" si="14"/>
        <v>0</v>
      </c>
      <c r="F108" s="165">
        <f t="shared" si="15"/>
        <v>0</v>
      </c>
      <c r="G108" s="165">
        <f t="shared" si="16"/>
        <v>0</v>
      </c>
      <c r="H108" s="165">
        <f t="shared" si="17"/>
        <v>0</v>
      </c>
      <c r="I108" s="165">
        <f t="shared" si="18"/>
        <v>0</v>
      </c>
      <c r="J108" s="197">
        <f t="shared" si="19"/>
        <v>0</v>
      </c>
      <c r="AF108" s="195">
        <v>35</v>
      </c>
      <c r="AG108" s="165">
        <f t="shared" si="20"/>
        <v>0</v>
      </c>
      <c r="AH108" s="165">
        <f t="shared" si="21"/>
        <v>0</v>
      </c>
      <c r="AI108" s="165">
        <f t="shared" si="22"/>
        <v>0</v>
      </c>
      <c r="AJ108" s="165">
        <f t="shared" si="23"/>
        <v>0</v>
      </c>
      <c r="AK108" s="165">
        <f t="shared" si="24"/>
        <v>0</v>
      </c>
      <c r="AL108" s="197">
        <f t="shared" si="25"/>
        <v>0</v>
      </c>
    </row>
    <row r="109" spans="4:38" ht="14.1" customHeight="1">
      <c r="D109" s="195">
        <v>36</v>
      </c>
      <c r="E109" s="165">
        <f t="shared" si="14"/>
        <v>0</v>
      </c>
      <c r="F109" s="165">
        <f t="shared" si="15"/>
        <v>0</v>
      </c>
      <c r="G109" s="165">
        <f t="shared" si="16"/>
        <v>0</v>
      </c>
      <c r="H109" s="165">
        <f t="shared" si="17"/>
        <v>0</v>
      </c>
      <c r="I109" s="165">
        <f t="shared" si="18"/>
        <v>0</v>
      </c>
      <c r="J109" s="197">
        <f t="shared" si="19"/>
        <v>0</v>
      </c>
      <c r="AF109" s="195">
        <v>36</v>
      </c>
      <c r="AG109" s="165">
        <f t="shared" si="20"/>
        <v>0</v>
      </c>
      <c r="AH109" s="165">
        <f t="shared" si="21"/>
        <v>0</v>
      </c>
      <c r="AI109" s="165">
        <f t="shared" si="22"/>
        <v>0</v>
      </c>
      <c r="AJ109" s="165">
        <f t="shared" si="23"/>
        <v>0</v>
      </c>
      <c r="AK109" s="165">
        <f t="shared" si="24"/>
        <v>0</v>
      </c>
      <c r="AL109" s="197">
        <f t="shared" si="25"/>
        <v>0</v>
      </c>
    </row>
    <row r="110" spans="4:38" ht="14.1" customHeight="1">
      <c r="D110" s="195">
        <v>37</v>
      </c>
      <c r="E110" s="165">
        <f t="shared" si="14"/>
        <v>0</v>
      </c>
      <c r="F110" s="165">
        <f t="shared" si="15"/>
        <v>0</v>
      </c>
      <c r="G110" s="165">
        <f t="shared" si="16"/>
        <v>0</v>
      </c>
      <c r="H110" s="165">
        <f t="shared" si="17"/>
        <v>0</v>
      </c>
      <c r="I110" s="165">
        <f t="shared" si="18"/>
        <v>0</v>
      </c>
      <c r="J110" s="197">
        <f t="shared" si="19"/>
        <v>0</v>
      </c>
      <c r="AF110" s="195">
        <v>37</v>
      </c>
      <c r="AG110" s="165">
        <f t="shared" si="20"/>
        <v>0</v>
      </c>
      <c r="AH110" s="165">
        <f t="shared" si="21"/>
        <v>0</v>
      </c>
      <c r="AI110" s="165">
        <f t="shared" si="22"/>
        <v>0</v>
      </c>
      <c r="AJ110" s="165">
        <f t="shared" si="23"/>
        <v>0</v>
      </c>
      <c r="AK110" s="165">
        <f t="shared" si="24"/>
        <v>0</v>
      </c>
      <c r="AL110" s="197">
        <f t="shared" si="25"/>
        <v>0</v>
      </c>
    </row>
    <row r="111" spans="4:38" ht="14.1" customHeight="1">
      <c r="D111" s="195">
        <v>38</v>
      </c>
      <c r="E111" s="165">
        <f t="shared" si="14"/>
        <v>0</v>
      </c>
      <c r="F111" s="165">
        <f t="shared" si="15"/>
        <v>0</v>
      </c>
      <c r="G111" s="165">
        <f t="shared" si="16"/>
        <v>0</v>
      </c>
      <c r="H111" s="165">
        <f t="shared" si="17"/>
        <v>0</v>
      </c>
      <c r="I111" s="165">
        <f t="shared" si="18"/>
        <v>0</v>
      </c>
      <c r="J111" s="197">
        <f t="shared" si="19"/>
        <v>0</v>
      </c>
      <c r="AF111" s="195">
        <v>38</v>
      </c>
      <c r="AG111" s="165">
        <f t="shared" si="20"/>
        <v>0</v>
      </c>
      <c r="AH111" s="165">
        <f t="shared" si="21"/>
        <v>0</v>
      </c>
      <c r="AI111" s="165">
        <f t="shared" si="22"/>
        <v>0</v>
      </c>
      <c r="AJ111" s="165">
        <f t="shared" si="23"/>
        <v>0</v>
      </c>
      <c r="AK111" s="165">
        <f t="shared" si="24"/>
        <v>0</v>
      </c>
      <c r="AL111" s="197">
        <f t="shared" si="25"/>
        <v>0</v>
      </c>
    </row>
    <row r="112" spans="4:38" ht="14.1" customHeight="1">
      <c r="D112" s="195">
        <v>39</v>
      </c>
      <c r="E112" s="165">
        <f t="shared" si="14"/>
        <v>0</v>
      </c>
      <c r="F112" s="165">
        <f t="shared" si="15"/>
        <v>0</v>
      </c>
      <c r="G112" s="165">
        <f t="shared" si="16"/>
        <v>0</v>
      </c>
      <c r="H112" s="165">
        <f t="shared" si="17"/>
        <v>0</v>
      </c>
      <c r="I112" s="165">
        <f t="shared" si="18"/>
        <v>0</v>
      </c>
      <c r="J112" s="197">
        <f t="shared" si="19"/>
        <v>0</v>
      </c>
      <c r="AF112" s="195">
        <v>39</v>
      </c>
      <c r="AG112" s="165">
        <f t="shared" si="20"/>
        <v>0</v>
      </c>
      <c r="AH112" s="165">
        <f t="shared" si="21"/>
        <v>0</v>
      </c>
      <c r="AI112" s="165">
        <f t="shared" si="22"/>
        <v>0</v>
      </c>
      <c r="AJ112" s="165">
        <f t="shared" si="23"/>
        <v>0</v>
      </c>
      <c r="AK112" s="165">
        <f t="shared" si="24"/>
        <v>0</v>
      </c>
      <c r="AL112" s="197">
        <f t="shared" si="25"/>
        <v>0</v>
      </c>
    </row>
    <row r="113" spans="4:38" ht="14.1" customHeight="1" thickBot="1">
      <c r="D113" s="196">
        <v>40</v>
      </c>
      <c r="E113" s="198">
        <f t="shared" si="14"/>
        <v>0</v>
      </c>
      <c r="F113" s="198">
        <f t="shared" si="15"/>
        <v>0</v>
      </c>
      <c r="G113" s="198">
        <f t="shared" si="16"/>
        <v>0</v>
      </c>
      <c r="H113" s="198">
        <f t="shared" si="17"/>
        <v>0</v>
      </c>
      <c r="I113" s="198">
        <f t="shared" si="18"/>
        <v>0</v>
      </c>
      <c r="J113" s="199">
        <f t="shared" si="19"/>
        <v>0</v>
      </c>
      <c r="AF113" s="196">
        <v>40</v>
      </c>
      <c r="AG113" s="198">
        <f t="shared" si="20"/>
        <v>0</v>
      </c>
      <c r="AH113" s="198">
        <f t="shared" si="21"/>
        <v>0</v>
      </c>
      <c r="AI113" s="198">
        <f t="shared" si="22"/>
        <v>0</v>
      </c>
      <c r="AJ113" s="198">
        <f t="shared" si="23"/>
        <v>0</v>
      </c>
      <c r="AK113" s="198">
        <f t="shared" si="24"/>
        <v>0</v>
      </c>
      <c r="AL113" s="199">
        <f t="shared" si="25"/>
        <v>0</v>
      </c>
    </row>
    <row r="114" spans="4:38" ht="14.1" customHeight="1">
      <c r="D114" s="809"/>
      <c r="E114" s="809"/>
      <c r="F114" s="809"/>
      <c r="G114" s="809"/>
      <c r="H114" s="809"/>
      <c r="I114" s="809"/>
      <c r="J114" s="809"/>
      <c r="AF114" s="809"/>
      <c r="AG114" s="809"/>
      <c r="AH114" s="809"/>
      <c r="AI114" s="809"/>
      <c r="AJ114" s="809"/>
      <c r="AK114" s="809"/>
      <c r="AL114" s="809"/>
    </row>
    <row r="115" spans="4:38" ht="14.1" customHeight="1" thickBot="1">
      <c r="D115" s="809" t="s">
        <v>88</v>
      </c>
      <c r="E115" s="809"/>
      <c r="F115" s="809"/>
      <c r="G115" s="809"/>
      <c r="H115" s="809"/>
      <c r="I115" s="809"/>
      <c r="J115" s="809"/>
      <c r="AF115" s="809" t="s">
        <v>88</v>
      </c>
      <c r="AG115" s="809"/>
      <c r="AH115" s="809"/>
      <c r="AI115" s="809"/>
      <c r="AJ115" s="809"/>
      <c r="AK115" s="809"/>
      <c r="AL115" s="809"/>
    </row>
    <row r="116" spans="4:38" ht="14.1" customHeight="1">
      <c r="D116" s="2199"/>
      <c r="E116" s="2200" t="s">
        <v>93</v>
      </c>
      <c r="F116" s="2200"/>
      <c r="G116" s="2200"/>
      <c r="H116" s="2200"/>
      <c r="I116" s="2200" t="s">
        <v>94</v>
      </c>
      <c r="J116" s="2239"/>
      <c r="AF116" s="2199"/>
      <c r="AG116" s="2200" t="s">
        <v>93</v>
      </c>
      <c r="AH116" s="2200"/>
      <c r="AI116" s="2200"/>
      <c r="AJ116" s="2200"/>
      <c r="AK116" s="2200" t="s">
        <v>94</v>
      </c>
      <c r="AL116" s="2239"/>
    </row>
    <row r="117" spans="4:38" ht="14.1" customHeight="1">
      <c r="D117" s="2238"/>
      <c r="E117" s="2339" t="s">
        <v>56</v>
      </c>
      <c r="F117" s="2339"/>
      <c r="G117" s="2339" t="s">
        <v>83</v>
      </c>
      <c r="H117" s="2339"/>
      <c r="I117" s="2339" t="s">
        <v>56</v>
      </c>
      <c r="J117" s="2332"/>
      <c r="AF117" s="2238"/>
      <c r="AG117" s="2339" t="s">
        <v>56</v>
      </c>
      <c r="AH117" s="2339"/>
      <c r="AI117" s="2339" t="s">
        <v>83</v>
      </c>
      <c r="AJ117" s="2339"/>
      <c r="AK117" s="2339" t="s">
        <v>56</v>
      </c>
      <c r="AL117" s="2332"/>
    </row>
    <row r="118" spans="4:38" ht="14.1" customHeight="1">
      <c r="D118" s="2238"/>
      <c r="E118" s="790" t="s">
        <v>354</v>
      </c>
      <c r="F118" s="790" t="s">
        <v>355</v>
      </c>
      <c r="G118" s="790" t="s">
        <v>354</v>
      </c>
      <c r="H118" s="790" t="s">
        <v>355</v>
      </c>
      <c r="I118" s="790" t="s">
        <v>354</v>
      </c>
      <c r="J118" s="791" t="s">
        <v>355</v>
      </c>
      <c r="AF118" s="2238"/>
      <c r="AG118" s="790" t="s">
        <v>354</v>
      </c>
      <c r="AH118" s="790" t="s">
        <v>355</v>
      </c>
      <c r="AI118" s="790" t="s">
        <v>354</v>
      </c>
      <c r="AJ118" s="790" t="s">
        <v>355</v>
      </c>
      <c r="AK118" s="790" t="s">
        <v>354</v>
      </c>
      <c r="AL118" s="791" t="s">
        <v>355</v>
      </c>
    </row>
    <row r="119" spans="4:38" ht="14.1" customHeight="1">
      <c r="D119" s="195">
        <v>1</v>
      </c>
      <c r="E119" s="165">
        <f t="shared" ref="E119:E158" si="26">IF($H$23&lt;&gt;"As",0,IF($H$16&lt;&gt;"歩 道",0,SUMIF($H$24,D119,$H$22)))</f>
        <v>0</v>
      </c>
      <c r="F119" s="165">
        <f t="shared" ref="F119:F158" si="27">IF($H$23&lt;&gt;"As",0,IF($H$16&lt;&gt;"車 道",0,SUMIF($H$24,D119,$H$22)))</f>
        <v>0</v>
      </c>
      <c r="G119" s="165">
        <f t="shared" ref="G119:G158" si="28">IF($H$23&lt;&gt;"Co",0,IF($H$16&lt;&gt;"歩 道",0,SUMIF($H$24,D119,$H$22)))</f>
        <v>0</v>
      </c>
      <c r="H119" s="165">
        <f t="shared" ref="H119:H158" si="29">IF($H$23&lt;&gt;"Co",0,IF($H$16&lt;&gt;"車 道",0,SUMIF($H$24,D119,$H$22)))</f>
        <v>0</v>
      </c>
      <c r="I119" s="165">
        <f t="shared" ref="I119:I158" si="30">IF($H$16&lt;&gt;"歩 道",0,SUMIF($H$26,D119,$H$22))</f>
        <v>0</v>
      </c>
      <c r="J119" s="197">
        <f t="shared" ref="J119:J158" si="31">IF($H$16&lt;&gt;"車 道",0,SUMIF($H$26,D119,$H$22))</f>
        <v>0</v>
      </c>
      <c r="AF119" s="195">
        <v>1</v>
      </c>
      <c r="AG119" s="165">
        <f t="shared" ref="AG119:AG158" si="32">IF($AJ$23&lt;&gt;"As",0,IF($AJ$16&lt;&gt;"歩 道",0,SUMIF($AJ$24,AF119,$AJ$22)))</f>
        <v>0</v>
      </c>
      <c r="AH119" s="165">
        <f t="shared" ref="AH119:AH158" si="33">IF($AJ$23&lt;&gt;"As",0,IF($AJ$16&lt;&gt;"車 道",0,SUMIF($AJ$24,AF119,$AJ$22)))</f>
        <v>0</v>
      </c>
      <c r="AI119" s="165">
        <f t="shared" ref="AI119:AI158" si="34">IF($AJ$23&lt;&gt;"Co",0,IF($AJ$16&lt;&gt;"歩 道",0,SUMIF($AJ$24,AF119,$AJ$22)))</f>
        <v>0</v>
      </c>
      <c r="AJ119" s="165">
        <f t="shared" ref="AJ119:AJ158" si="35">IF($AJ$23&lt;&gt;"Co",0,IF($AJ$16&lt;&gt;"車 道",0,SUMIF($AJ$24,AF119,$AJ$22)))</f>
        <v>0</v>
      </c>
      <c r="AK119" s="165">
        <f t="shared" ref="AK119:AK158" si="36">IF($AJ$16&lt;&gt;"歩 道",0,SUMIF($AJ$26,AF119,$AJ$22))</f>
        <v>0</v>
      </c>
      <c r="AL119" s="197">
        <f t="shared" ref="AL119:AL158" si="37">IF($AJ$16&lt;&gt;"車 道",0,SUMIF($AJ$26,AF119,$AJ$22))</f>
        <v>0</v>
      </c>
    </row>
    <row r="120" spans="4:38" ht="14.1" customHeight="1">
      <c r="D120" s="195">
        <v>2</v>
      </c>
      <c r="E120" s="165">
        <f t="shared" si="26"/>
        <v>0</v>
      </c>
      <c r="F120" s="165">
        <f t="shared" si="27"/>
        <v>0</v>
      </c>
      <c r="G120" s="165">
        <f t="shared" si="28"/>
        <v>0</v>
      </c>
      <c r="H120" s="165">
        <f t="shared" si="29"/>
        <v>0</v>
      </c>
      <c r="I120" s="165">
        <f t="shared" si="30"/>
        <v>0</v>
      </c>
      <c r="J120" s="197">
        <f t="shared" si="31"/>
        <v>0</v>
      </c>
      <c r="AF120" s="195">
        <v>2</v>
      </c>
      <c r="AG120" s="165">
        <f t="shared" si="32"/>
        <v>0</v>
      </c>
      <c r="AH120" s="165">
        <f t="shared" si="33"/>
        <v>0</v>
      </c>
      <c r="AI120" s="165">
        <f t="shared" si="34"/>
        <v>0</v>
      </c>
      <c r="AJ120" s="165">
        <f t="shared" si="35"/>
        <v>0</v>
      </c>
      <c r="AK120" s="165">
        <f t="shared" si="36"/>
        <v>0</v>
      </c>
      <c r="AL120" s="197">
        <f t="shared" si="37"/>
        <v>0</v>
      </c>
    </row>
    <row r="121" spans="4:38" ht="14.1" customHeight="1">
      <c r="D121" s="195">
        <v>3</v>
      </c>
      <c r="E121" s="165">
        <f t="shared" si="26"/>
        <v>0</v>
      </c>
      <c r="F121" s="165">
        <f t="shared" si="27"/>
        <v>0</v>
      </c>
      <c r="G121" s="165">
        <f t="shared" si="28"/>
        <v>0</v>
      </c>
      <c r="H121" s="165">
        <f t="shared" si="29"/>
        <v>0</v>
      </c>
      <c r="I121" s="165">
        <f t="shared" si="30"/>
        <v>0</v>
      </c>
      <c r="J121" s="197">
        <f t="shared" si="31"/>
        <v>0</v>
      </c>
      <c r="AF121" s="195">
        <v>3</v>
      </c>
      <c r="AG121" s="165">
        <f t="shared" si="32"/>
        <v>0</v>
      </c>
      <c r="AH121" s="165">
        <f t="shared" si="33"/>
        <v>0</v>
      </c>
      <c r="AI121" s="165">
        <f t="shared" si="34"/>
        <v>0</v>
      </c>
      <c r="AJ121" s="165">
        <f t="shared" si="35"/>
        <v>0</v>
      </c>
      <c r="AK121" s="165">
        <f t="shared" si="36"/>
        <v>0</v>
      </c>
      <c r="AL121" s="197">
        <f t="shared" si="37"/>
        <v>0</v>
      </c>
    </row>
    <row r="122" spans="4:38" ht="14.1" customHeight="1">
      <c r="D122" s="195">
        <v>4</v>
      </c>
      <c r="E122" s="165">
        <f t="shared" si="26"/>
        <v>0</v>
      </c>
      <c r="F122" s="165">
        <f t="shared" si="27"/>
        <v>0</v>
      </c>
      <c r="G122" s="165">
        <f t="shared" si="28"/>
        <v>0</v>
      </c>
      <c r="H122" s="165">
        <f t="shared" si="29"/>
        <v>0</v>
      </c>
      <c r="I122" s="165">
        <f t="shared" si="30"/>
        <v>0</v>
      </c>
      <c r="J122" s="197">
        <f t="shared" si="31"/>
        <v>0</v>
      </c>
      <c r="AF122" s="195">
        <v>4</v>
      </c>
      <c r="AG122" s="165">
        <f t="shared" si="32"/>
        <v>0</v>
      </c>
      <c r="AH122" s="165">
        <f t="shared" si="33"/>
        <v>0</v>
      </c>
      <c r="AI122" s="165">
        <f t="shared" si="34"/>
        <v>0</v>
      </c>
      <c r="AJ122" s="165">
        <f t="shared" si="35"/>
        <v>0</v>
      </c>
      <c r="AK122" s="165">
        <f t="shared" si="36"/>
        <v>0</v>
      </c>
      <c r="AL122" s="197">
        <f t="shared" si="37"/>
        <v>0</v>
      </c>
    </row>
    <row r="123" spans="4:38" ht="14.1" customHeight="1">
      <c r="D123" s="195">
        <v>5</v>
      </c>
      <c r="E123" s="165">
        <f t="shared" si="26"/>
        <v>0</v>
      </c>
      <c r="F123" s="165">
        <f t="shared" si="27"/>
        <v>0</v>
      </c>
      <c r="G123" s="165">
        <f t="shared" si="28"/>
        <v>0</v>
      </c>
      <c r="H123" s="165">
        <f t="shared" si="29"/>
        <v>0</v>
      </c>
      <c r="I123" s="165">
        <f t="shared" si="30"/>
        <v>0</v>
      </c>
      <c r="J123" s="197">
        <f t="shared" si="31"/>
        <v>0</v>
      </c>
      <c r="AF123" s="195">
        <v>5</v>
      </c>
      <c r="AG123" s="165">
        <f t="shared" si="32"/>
        <v>0</v>
      </c>
      <c r="AH123" s="165">
        <f t="shared" si="33"/>
        <v>0</v>
      </c>
      <c r="AI123" s="165">
        <f t="shared" si="34"/>
        <v>0</v>
      </c>
      <c r="AJ123" s="165">
        <f t="shared" si="35"/>
        <v>0</v>
      </c>
      <c r="AK123" s="165">
        <f t="shared" si="36"/>
        <v>0</v>
      </c>
      <c r="AL123" s="197">
        <f t="shared" si="37"/>
        <v>0</v>
      </c>
    </row>
    <row r="124" spans="4:38" ht="14.1" customHeight="1">
      <c r="D124" s="195">
        <v>6</v>
      </c>
      <c r="E124" s="165">
        <f t="shared" si="26"/>
        <v>0</v>
      </c>
      <c r="F124" s="165">
        <f t="shared" si="27"/>
        <v>0</v>
      </c>
      <c r="G124" s="165">
        <f t="shared" si="28"/>
        <v>0</v>
      </c>
      <c r="H124" s="165">
        <f t="shared" si="29"/>
        <v>0</v>
      </c>
      <c r="I124" s="165">
        <f t="shared" si="30"/>
        <v>0</v>
      </c>
      <c r="J124" s="197">
        <f t="shared" si="31"/>
        <v>0</v>
      </c>
      <c r="AF124" s="195">
        <v>6</v>
      </c>
      <c r="AG124" s="165">
        <f t="shared" si="32"/>
        <v>0</v>
      </c>
      <c r="AH124" s="165">
        <f t="shared" si="33"/>
        <v>0</v>
      </c>
      <c r="AI124" s="165">
        <f t="shared" si="34"/>
        <v>0</v>
      </c>
      <c r="AJ124" s="165">
        <f t="shared" si="35"/>
        <v>0</v>
      </c>
      <c r="AK124" s="165">
        <f t="shared" si="36"/>
        <v>0</v>
      </c>
      <c r="AL124" s="197">
        <f t="shared" si="37"/>
        <v>0</v>
      </c>
    </row>
    <row r="125" spans="4:38" ht="14.1" customHeight="1">
      <c r="D125" s="195">
        <v>7</v>
      </c>
      <c r="E125" s="165">
        <f t="shared" si="26"/>
        <v>0</v>
      </c>
      <c r="F125" s="165">
        <f t="shared" si="27"/>
        <v>0</v>
      </c>
      <c r="G125" s="165">
        <f t="shared" si="28"/>
        <v>0</v>
      </c>
      <c r="H125" s="165">
        <f t="shared" si="29"/>
        <v>0</v>
      </c>
      <c r="I125" s="165">
        <f t="shared" si="30"/>
        <v>0</v>
      </c>
      <c r="J125" s="197">
        <f t="shared" si="31"/>
        <v>0</v>
      </c>
      <c r="AF125" s="195">
        <v>7</v>
      </c>
      <c r="AG125" s="165">
        <f t="shared" si="32"/>
        <v>0</v>
      </c>
      <c r="AH125" s="165">
        <f t="shared" si="33"/>
        <v>0</v>
      </c>
      <c r="AI125" s="165">
        <f t="shared" si="34"/>
        <v>0</v>
      </c>
      <c r="AJ125" s="165">
        <f t="shared" si="35"/>
        <v>0</v>
      </c>
      <c r="AK125" s="165">
        <f t="shared" si="36"/>
        <v>0</v>
      </c>
      <c r="AL125" s="197">
        <f t="shared" si="37"/>
        <v>0</v>
      </c>
    </row>
    <row r="126" spans="4:38" ht="14.1" customHeight="1">
      <c r="D126" s="195">
        <v>8</v>
      </c>
      <c r="E126" s="165">
        <f t="shared" si="26"/>
        <v>0</v>
      </c>
      <c r="F126" s="165">
        <f t="shared" si="27"/>
        <v>0</v>
      </c>
      <c r="G126" s="165">
        <f t="shared" si="28"/>
        <v>0</v>
      </c>
      <c r="H126" s="165">
        <f t="shared" si="29"/>
        <v>0</v>
      </c>
      <c r="I126" s="165">
        <f t="shared" si="30"/>
        <v>0</v>
      </c>
      <c r="J126" s="197">
        <f t="shared" si="31"/>
        <v>0</v>
      </c>
      <c r="AF126" s="195">
        <v>8</v>
      </c>
      <c r="AG126" s="165">
        <f t="shared" si="32"/>
        <v>0</v>
      </c>
      <c r="AH126" s="165">
        <f t="shared" si="33"/>
        <v>0</v>
      </c>
      <c r="AI126" s="165">
        <f t="shared" si="34"/>
        <v>0</v>
      </c>
      <c r="AJ126" s="165">
        <f t="shared" si="35"/>
        <v>0</v>
      </c>
      <c r="AK126" s="165">
        <f t="shared" si="36"/>
        <v>0</v>
      </c>
      <c r="AL126" s="197">
        <f t="shared" si="37"/>
        <v>0</v>
      </c>
    </row>
    <row r="127" spans="4:38" ht="14.1" customHeight="1">
      <c r="D127" s="195">
        <v>9</v>
      </c>
      <c r="E127" s="165">
        <f t="shared" si="26"/>
        <v>0</v>
      </c>
      <c r="F127" s="165">
        <f t="shared" si="27"/>
        <v>0</v>
      </c>
      <c r="G127" s="165">
        <f t="shared" si="28"/>
        <v>0</v>
      </c>
      <c r="H127" s="165">
        <f t="shared" si="29"/>
        <v>0</v>
      </c>
      <c r="I127" s="165">
        <f t="shared" si="30"/>
        <v>0</v>
      </c>
      <c r="J127" s="197">
        <f t="shared" si="31"/>
        <v>0</v>
      </c>
      <c r="AF127" s="195">
        <v>9</v>
      </c>
      <c r="AG127" s="165">
        <f t="shared" si="32"/>
        <v>0</v>
      </c>
      <c r="AH127" s="165">
        <f t="shared" si="33"/>
        <v>0</v>
      </c>
      <c r="AI127" s="165">
        <f t="shared" si="34"/>
        <v>0</v>
      </c>
      <c r="AJ127" s="165">
        <f t="shared" si="35"/>
        <v>0</v>
      </c>
      <c r="AK127" s="165">
        <f t="shared" si="36"/>
        <v>0</v>
      </c>
      <c r="AL127" s="197">
        <f t="shared" si="37"/>
        <v>0</v>
      </c>
    </row>
    <row r="128" spans="4:38" ht="14.1" customHeight="1">
      <c r="D128" s="195">
        <v>10</v>
      </c>
      <c r="E128" s="165">
        <f t="shared" si="26"/>
        <v>0</v>
      </c>
      <c r="F128" s="165">
        <f t="shared" si="27"/>
        <v>0</v>
      </c>
      <c r="G128" s="165">
        <f t="shared" si="28"/>
        <v>0</v>
      </c>
      <c r="H128" s="165">
        <f t="shared" si="29"/>
        <v>0</v>
      </c>
      <c r="I128" s="165">
        <f t="shared" si="30"/>
        <v>0</v>
      </c>
      <c r="J128" s="197">
        <f t="shared" si="31"/>
        <v>0</v>
      </c>
      <c r="AF128" s="195">
        <v>10</v>
      </c>
      <c r="AG128" s="165">
        <f t="shared" si="32"/>
        <v>0</v>
      </c>
      <c r="AH128" s="165">
        <f t="shared" si="33"/>
        <v>0</v>
      </c>
      <c r="AI128" s="165">
        <f t="shared" si="34"/>
        <v>0</v>
      </c>
      <c r="AJ128" s="165">
        <f t="shared" si="35"/>
        <v>0</v>
      </c>
      <c r="AK128" s="165">
        <f t="shared" si="36"/>
        <v>0</v>
      </c>
      <c r="AL128" s="197">
        <f t="shared" si="37"/>
        <v>0</v>
      </c>
    </row>
    <row r="129" spans="4:38" ht="14.1" customHeight="1">
      <c r="D129" s="195">
        <v>11</v>
      </c>
      <c r="E129" s="165">
        <f t="shared" si="26"/>
        <v>0</v>
      </c>
      <c r="F129" s="165">
        <f t="shared" si="27"/>
        <v>0</v>
      </c>
      <c r="G129" s="165">
        <f t="shared" si="28"/>
        <v>0</v>
      </c>
      <c r="H129" s="165">
        <f t="shared" si="29"/>
        <v>0</v>
      </c>
      <c r="I129" s="165">
        <f t="shared" si="30"/>
        <v>0</v>
      </c>
      <c r="J129" s="197">
        <f t="shared" si="31"/>
        <v>0</v>
      </c>
      <c r="AF129" s="195">
        <v>11</v>
      </c>
      <c r="AG129" s="165">
        <f t="shared" si="32"/>
        <v>0</v>
      </c>
      <c r="AH129" s="165">
        <f t="shared" si="33"/>
        <v>0</v>
      </c>
      <c r="AI129" s="165">
        <f t="shared" si="34"/>
        <v>0</v>
      </c>
      <c r="AJ129" s="165">
        <f t="shared" si="35"/>
        <v>0</v>
      </c>
      <c r="AK129" s="165">
        <f t="shared" si="36"/>
        <v>0</v>
      </c>
      <c r="AL129" s="197">
        <f t="shared" si="37"/>
        <v>0</v>
      </c>
    </row>
    <row r="130" spans="4:38" ht="14.1" customHeight="1">
      <c r="D130" s="195">
        <v>12</v>
      </c>
      <c r="E130" s="165">
        <f t="shared" si="26"/>
        <v>0</v>
      </c>
      <c r="F130" s="165">
        <f t="shared" si="27"/>
        <v>0</v>
      </c>
      <c r="G130" s="165">
        <f t="shared" si="28"/>
        <v>0</v>
      </c>
      <c r="H130" s="165">
        <f t="shared" si="29"/>
        <v>0</v>
      </c>
      <c r="I130" s="165">
        <f t="shared" si="30"/>
        <v>0</v>
      </c>
      <c r="J130" s="197">
        <f t="shared" si="31"/>
        <v>0</v>
      </c>
      <c r="AF130" s="195">
        <v>12</v>
      </c>
      <c r="AG130" s="165">
        <f t="shared" si="32"/>
        <v>0</v>
      </c>
      <c r="AH130" s="165">
        <f t="shared" si="33"/>
        <v>0</v>
      </c>
      <c r="AI130" s="165">
        <f t="shared" si="34"/>
        <v>0</v>
      </c>
      <c r="AJ130" s="165">
        <f t="shared" si="35"/>
        <v>0</v>
      </c>
      <c r="AK130" s="165">
        <f t="shared" si="36"/>
        <v>0</v>
      </c>
      <c r="AL130" s="197">
        <f t="shared" si="37"/>
        <v>0</v>
      </c>
    </row>
    <row r="131" spans="4:38" ht="14.1" customHeight="1">
      <c r="D131" s="195">
        <v>13</v>
      </c>
      <c r="E131" s="165">
        <f t="shared" si="26"/>
        <v>0</v>
      </c>
      <c r="F131" s="165">
        <f t="shared" si="27"/>
        <v>0</v>
      </c>
      <c r="G131" s="165">
        <f t="shared" si="28"/>
        <v>0</v>
      </c>
      <c r="H131" s="165">
        <f t="shared" si="29"/>
        <v>0</v>
      </c>
      <c r="I131" s="165">
        <f t="shared" si="30"/>
        <v>0</v>
      </c>
      <c r="J131" s="197">
        <f t="shared" si="31"/>
        <v>0</v>
      </c>
      <c r="AF131" s="195">
        <v>13</v>
      </c>
      <c r="AG131" s="165">
        <f t="shared" si="32"/>
        <v>0</v>
      </c>
      <c r="AH131" s="165">
        <f t="shared" si="33"/>
        <v>0</v>
      </c>
      <c r="AI131" s="165">
        <f t="shared" si="34"/>
        <v>0</v>
      </c>
      <c r="AJ131" s="165">
        <f t="shared" si="35"/>
        <v>0</v>
      </c>
      <c r="AK131" s="165">
        <f t="shared" si="36"/>
        <v>0</v>
      </c>
      <c r="AL131" s="197">
        <f t="shared" si="37"/>
        <v>0</v>
      </c>
    </row>
    <row r="132" spans="4:38" ht="14.1" customHeight="1">
      <c r="D132" s="195">
        <v>14</v>
      </c>
      <c r="E132" s="165">
        <f t="shared" si="26"/>
        <v>0</v>
      </c>
      <c r="F132" s="165">
        <f t="shared" si="27"/>
        <v>0</v>
      </c>
      <c r="G132" s="165">
        <f t="shared" si="28"/>
        <v>0</v>
      </c>
      <c r="H132" s="165">
        <f t="shared" si="29"/>
        <v>0</v>
      </c>
      <c r="I132" s="165">
        <f t="shared" si="30"/>
        <v>0</v>
      </c>
      <c r="J132" s="197">
        <f t="shared" si="31"/>
        <v>0</v>
      </c>
      <c r="AF132" s="195">
        <v>14</v>
      </c>
      <c r="AG132" s="165">
        <f t="shared" si="32"/>
        <v>0</v>
      </c>
      <c r="AH132" s="165">
        <f t="shared" si="33"/>
        <v>0</v>
      </c>
      <c r="AI132" s="165">
        <f t="shared" si="34"/>
        <v>0</v>
      </c>
      <c r="AJ132" s="165">
        <f t="shared" si="35"/>
        <v>0</v>
      </c>
      <c r="AK132" s="165">
        <f t="shared" si="36"/>
        <v>0</v>
      </c>
      <c r="AL132" s="197">
        <f t="shared" si="37"/>
        <v>0</v>
      </c>
    </row>
    <row r="133" spans="4:38" ht="14.1" customHeight="1">
      <c r="D133" s="195">
        <v>15</v>
      </c>
      <c r="E133" s="165">
        <f t="shared" si="26"/>
        <v>0</v>
      </c>
      <c r="F133" s="165">
        <f t="shared" si="27"/>
        <v>0</v>
      </c>
      <c r="G133" s="165">
        <f t="shared" si="28"/>
        <v>0</v>
      </c>
      <c r="H133" s="165">
        <f t="shared" si="29"/>
        <v>0</v>
      </c>
      <c r="I133" s="165">
        <f t="shared" si="30"/>
        <v>0</v>
      </c>
      <c r="J133" s="197">
        <f t="shared" si="31"/>
        <v>0</v>
      </c>
      <c r="AF133" s="195">
        <v>15</v>
      </c>
      <c r="AG133" s="165">
        <f t="shared" si="32"/>
        <v>0</v>
      </c>
      <c r="AH133" s="165">
        <f t="shared" si="33"/>
        <v>0</v>
      </c>
      <c r="AI133" s="165">
        <f t="shared" si="34"/>
        <v>0</v>
      </c>
      <c r="AJ133" s="165">
        <f t="shared" si="35"/>
        <v>0</v>
      </c>
      <c r="AK133" s="165">
        <f t="shared" si="36"/>
        <v>0</v>
      </c>
      <c r="AL133" s="197">
        <f t="shared" si="37"/>
        <v>0</v>
      </c>
    </row>
    <row r="134" spans="4:38" ht="14.1" customHeight="1">
      <c r="D134" s="195">
        <v>16</v>
      </c>
      <c r="E134" s="165">
        <f t="shared" si="26"/>
        <v>0</v>
      </c>
      <c r="F134" s="165">
        <f t="shared" si="27"/>
        <v>0</v>
      </c>
      <c r="G134" s="165">
        <f t="shared" si="28"/>
        <v>0</v>
      </c>
      <c r="H134" s="165">
        <f t="shared" si="29"/>
        <v>0</v>
      </c>
      <c r="I134" s="165">
        <f t="shared" si="30"/>
        <v>0</v>
      </c>
      <c r="J134" s="197">
        <f t="shared" si="31"/>
        <v>0</v>
      </c>
      <c r="AF134" s="195">
        <v>16</v>
      </c>
      <c r="AG134" s="165">
        <f t="shared" si="32"/>
        <v>0</v>
      </c>
      <c r="AH134" s="165">
        <f t="shared" si="33"/>
        <v>0</v>
      </c>
      <c r="AI134" s="165">
        <f t="shared" si="34"/>
        <v>0</v>
      </c>
      <c r="AJ134" s="165">
        <f t="shared" si="35"/>
        <v>0</v>
      </c>
      <c r="AK134" s="165">
        <f t="shared" si="36"/>
        <v>0</v>
      </c>
      <c r="AL134" s="197">
        <f t="shared" si="37"/>
        <v>0</v>
      </c>
    </row>
    <row r="135" spans="4:38" ht="14.1" customHeight="1">
      <c r="D135" s="195">
        <v>17</v>
      </c>
      <c r="E135" s="165">
        <f t="shared" si="26"/>
        <v>0</v>
      </c>
      <c r="F135" s="165">
        <f t="shared" si="27"/>
        <v>0</v>
      </c>
      <c r="G135" s="165">
        <f t="shared" si="28"/>
        <v>0</v>
      </c>
      <c r="H135" s="165">
        <f t="shared" si="29"/>
        <v>0</v>
      </c>
      <c r="I135" s="165">
        <f t="shared" si="30"/>
        <v>0</v>
      </c>
      <c r="J135" s="197">
        <f t="shared" si="31"/>
        <v>0</v>
      </c>
      <c r="AF135" s="195">
        <v>17</v>
      </c>
      <c r="AG135" s="165">
        <f t="shared" si="32"/>
        <v>0</v>
      </c>
      <c r="AH135" s="165">
        <f t="shared" si="33"/>
        <v>0</v>
      </c>
      <c r="AI135" s="165">
        <f t="shared" si="34"/>
        <v>0</v>
      </c>
      <c r="AJ135" s="165">
        <f t="shared" si="35"/>
        <v>0</v>
      </c>
      <c r="AK135" s="165">
        <f t="shared" si="36"/>
        <v>0</v>
      </c>
      <c r="AL135" s="197">
        <f t="shared" si="37"/>
        <v>0</v>
      </c>
    </row>
    <row r="136" spans="4:38" ht="14.1" customHeight="1">
      <c r="D136" s="195">
        <v>18</v>
      </c>
      <c r="E136" s="165">
        <f t="shared" si="26"/>
        <v>0</v>
      </c>
      <c r="F136" s="165">
        <f t="shared" si="27"/>
        <v>0</v>
      </c>
      <c r="G136" s="165">
        <f t="shared" si="28"/>
        <v>0</v>
      </c>
      <c r="H136" s="165">
        <f t="shared" si="29"/>
        <v>0</v>
      </c>
      <c r="I136" s="165">
        <f t="shared" si="30"/>
        <v>0</v>
      </c>
      <c r="J136" s="197">
        <f t="shared" si="31"/>
        <v>0</v>
      </c>
      <c r="AF136" s="195">
        <v>18</v>
      </c>
      <c r="AG136" s="165">
        <f t="shared" si="32"/>
        <v>0</v>
      </c>
      <c r="AH136" s="165">
        <f t="shared" si="33"/>
        <v>0</v>
      </c>
      <c r="AI136" s="165">
        <f t="shared" si="34"/>
        <v>0</v>
      </c>
      <c r="AJ136" s="165">
        <f t="shared" si="35"/>
        <v>0</v>
      </c>
      <c r="AK136" s="165">
        <f t="shared" si="36"/>
        <v>0</v>
      </c>
      <c r="AL136" s="197">
        <f t="shared" si="37"/>
        <v>0</v>
      </c>
    </row>
    <row r="137" spans="4:38" ht="14.1" customHeight="1">
      <c r="D137" s="195">
        <v>19</v>
      </c>
      <c r="E137" s="165">
        <f t="shared" si="26"/>
        <v>0</v>
      </c>
      <c r="F137" s="165">
        <f t="shared" si="27"/>
        <v>0</v>
      </c>
      <c r="G137" s="165">
        <f t="shared" si="28"/>
        <v>0</v>
      </c>
      <c r="H137" s="165">
        <f t="shared" si="29"/>
        <v>0</v>
      </c>
      <c r="I137" s="165">
        <f t="shared" si="30"/>
        <v>0</v>
      </c>
      <c r="J137" s="197">
        <f t="shared" si="31"/>
        <v>0</v>
      </c>
      <c r="AF137" s="195">
        <v>19</v>
      </c>
      <c r="AG137" s="165">
        <f t="shared" si="32"/>
        <v>0</v>
      </c>
      <c r="AH137" s="165">
        <f t="shared" si="33"/>
        <v>0</v>
      </c>
      <c r="AI137" s="165">
        <f t="shared" si="34"/>
        <v>0</v>
      </c>
      <c r="AJ137" s="165">
        <f t="shared" si="35"/>
        <v>0</v>
      </c>
      <c r="AK137" s="165">
        <f t="shared" si="36"/>
        <v>0</v>
      </c>
      <c r="AL137" s="197">
        <f t="shared" si="37"/>
        <v>0</v>
      </c>
    </row>
    <row r="138" spans="4:38" ht="14.1" customHeight="1">
      <c r="D138" s="195">
        <v>20</v>
      </c>
      <c r="E138" s="165">
        <f t="shared" si="26"/>
        <v>0</v>
      </c>
      <c r="F138" s="165">
        <f t="shared" si="27"/>
        <v>0</v>
      </c>
      <c r="G138" s="165">
        <f t="shared" si="28"/>
        <v>0</v>
      </c>
      <c r="H138" s="165">
        <f t="shared" si="29"/>
        <v>0</v>
      </c>
      <c r="I138" s="165">
        <f t="shared" si="30"/>
        <v>0</v>
      </c>
      <c r="J138" s="197">
        <f t="shared" si="31"/>
        <v>0</v>
      </c>
      <c r="AF138" s="195">
        <v>20</v>
      </c>
      <c r="AG138" s="165">
        <f t="shared" si="32"/>
        <v>0</v>
      </c>
      <c r="AH138" s="165">
        <f t="shared" si="33"/>
        <v>0</v>
      </c>
      <c r="AI138" s="165">
        <f t="shared" si="34"/>
        <v>0</v>
      </c>
      <c r="AJ138" s="165">
        <f t="shared" si="35"/>
        <v>0</v>
      </c>
      <c r="AK138" s="165">
        <f t="shared" si="36"/>
        <v>0</v>
      </c>
      <c r="AL138" s="197">
        <f t="shared" si="37"/>
        <v>0</v>
      </c>
    </row>
    <row r="139" spans="4:38" ht="14.1" customHeight="1">
      <c r="D139" s="195">
        <v>21</v>
      </c>
      <c r="E139" s="165">
        <f t="shared" si="26"/>
        <v>0</v>
      </c>
      <c r="F139" s="165">
        <f t="shared" si="27"/>
        <v>0</v>
      </c>
      <c r="G139" s="165">
        <f t="shared" si="28"/>
        <v>0</v>
      </c>
      <c r="H139" s="165">
        <f t="shared" si="29"/>
        <v>0</v>
      </c>
      <c r="I139" s="165">
        <f t="shared" si="30"/>
        <v>0</v>
      </c>
      <c r="J139" s="197">
        <f t="shared" si="31"/>
        <v>0</v>
      </c>
      <c r="AF139" s="195">
        <v>21</v>
      </c>
      <c r="AG139" s="165">
        <f t="shared" si="32"/>
        <v>0</v>
      </c>
      <c r="AH139" s="165">
        <f t="shared" si="33"/>
        <v>0</v>
      </c>
      <c r="AI139" s="165">
        <f t="shared" si="34"/>
        <v>0</v>
      </c>
      <c r="AJ139" s="165">
        <f t="shared" si="35"/>
        <v>0</v>
      </c>
      <c r="AK139" s="165">
        <f t="shared" si="36"/>
        <v>0</v>
      </c>
      <c r="AL139" s="197">
        <f t="shared" si="37"/>
        <v>0</v>
      </c>
    </row>
    <row r="140" spans="4:38" ht="14.1" customHeight="1">
      <c r="D140" s="195">
        <v>22</v>
      </c>
      <c r="E140" s="165">
        <f t="shared" si="26"/>
        <v>0</v>
      </c>
      <c r="F140" s="165">
        <f t="shared" si="27"/>
        <v>0</v>
      </c>
      <c r="G140" s="165">
        <f t="shared" si="28"/>
        <v>0</v>
      </c>
      <c r="H140" s="165">
        <f t="shared" si="29"/>
        <v>0</v>
      </c>
      <c r="I140" s="165">
        <f t="shared" si="30"/>
        <v>0</v>
      </c>
      <c r="J140" s="197">
        <f t="shared" si="31"/>
        <v>0</v>
      </c>
      <c r="AF140" s="195">
        <v>22</v>
      </c>
      <c r="AG140" s="165">
        <f t="shared" si="32"/>
        <v>0</v>
      </c>
      <c r="AH140" s="165">
        <f t="shared" si="33"/>
        <v>0</v>
      </c>
      <c r="AI140" s="165">
        <f t="shared" si="34"/>
        <v>0</v>
      </c>
      <c r="AJ140" s="165">
        <f t="shared" si="35"/>
        <v>0</v>
      </c>
      <c r="AK140" s="165">
        <f t="shared" si="36"/>
        <v>0</v>
      </c>
      <c r="AL140" s="197">
        <f t="shared" si="37"/>
        <v>0</v>
      </c>
    </row>
    <row r="141" spans="4:38" ht="14.1" customHeight="1">
      <c r="D141" s="195">
        <v>23</v>
      </c>
      <c r="E141" s="165">
        <f t="shared" si="26"/>
        <v>0</v>
      </c>
      <c r="F141" s="165">
        <f t="shared" si="27"/>
        <v>0</v>
      </c>
      <c r="G141" s="165">
        <f t="shared" si="28"/>
        <v>0</v>
      </c>
      <c r="H141" s="165">
        <f t="shared" si="29"/>
        <v>0</v>
      </c>
      <c r="I141" s="165">
        <f t="shared" si="30"/>
        <v>0</v>
      </c>
      <c r="J141" s="197">
        <f t="shared" si="31"/>
        <v>0</v>
      </c>
      <c r="AF141" s="195">
        <v>23</v>
      </c>
      <c r="AG141" s="165">
        <f t="shared" si="32"/>
        <v>0</v>
      </c>
      <c r="AH141" s="165">
        <f t="shared" si="33"/>
        <v>0</v>
      </c>
      <c r="AI141" s="165">
        <f t="shared" si="34"/>
        <v>0</v>
      </c>
      <c r="AJ141" s="165">
        <f t="shared" si="35"/>
        <v>0</v>
      </c>
      <c r="AK141" s="165">
        <f t="shared" si="36"/>
        <v>0</v>
      </c>
      <c r="AL141" s="197">
        <f t="shared" si="37"/>
        <v>0</v>
      </c>
    </row>
    <row r="142" spans="4:38" ht="14.1" customHeight="1">
      <c r="D142" s="195">
        <v>24</v>
      </c>
      <c r="E142" s="165">
        <f t="shared" si="26"/>
        <v>0</v>
      </c>
      <c r="F142" s="165">
        <f t="shared" si="27"/>
        <v>0</v>
      </c>
      <c r="G142" s="165">
        <f t="shared" si="28"/>
        <v>0</v>
      </c>
      <c r="H142" s="165">
        <f t="shared" si="29"/>
        <v>0</v>
      </c>
      <c r="I142" s="165">
        <f t="shared" si="30"/>
        <v>0</v>
      </c>
      <c r="J142" s="197">
        <f t="shared" si="31"/>
        <v>0</v>
      </c>
      <c r="AF142" s="195">
        <v>24</v>
      </c>
      <c r="AG142" s="165">
        <f t="shared" si="32"/>
        <v>0</v>
      </c>
      <c r="AH142" s="165">
        <f t="shared" si="33"/>
        <v>0</v>
      </c>
      <c r="AI142" s="165">
        <f t="shared" si="34"/>
        <v>0</v>
      </c>
      <c r="AJ142" s="165">
        <f t="shared" si="35"/>
        <v>0</v>
      </c>
      <c r="AK142" s="165">
        <f t="shared" si="36"/>
        <v>0</v>
      </c>
      <c r="AL142" s="197">
        <f t="shared" si="37"/>
        <v>0</v>
      </c>
    </row>
    <row r="143" spans="4:38" ht="14.1" customHeight="1">
      <c r="D143" s="195">
        <v>25</v>
      </c>
      <c r="E143" s="165">
        <f t="shared" si="26"/>
        <v>0</v>
      </c>
      <c r="F143" s="165">
        <f t="shared" si="27"/>
        <v>0</v>
      </c>
      <c r="G143" s="165">
        <f t="shared" si="28"/>
        <v>0</v>
      </c>
      <c r="H143" s="165">
        <f t="shared" si="29"/>
        <v>0</v>
      </c>
      <c r="I143" s="165">
        <f t="shared" si="30"/>
        <v>0</v>
      </c>
      <c r="J143" s="197">
        <f t="shared" si="31"/>
        <v>0</v>
      </c>
      <c r="AF143" s="195">
        <v>25</v>
      </c>
      <c r="AG143" s="165">
        <f t="shared" si="32"/>
        <v>0</v>
      </c>
      <c r="AH143" s="165">
        <f t="shared" si="33"/>
        <v>0</v>
      </c>
      <c r="AI143" s="165">
        <f t="shared" si="34"/>
        <v>0</v>
      </c>
      <c r="AJ143" s="165">
        <f t="shared" si="35"/>
        <v>0</v>
      </c>
      <c r="AK143" s="165">
        <f t="shared" si="36"/>
        <v>0</v>
      </c>
      <c r="AL143" s="197">
        <f t="shared" si="37"/>
        <v>0</v>
      </c>
    </row>
    <row r="144" spans="4:38" ht="14.1" customHeight="1">
      <c r="D144" s="195">
        <v>26</v>
      </c>
      <c r="E144" s="165">
        <f t="shared" si="26"/>
        <v>0</v>
      </c>
      <c r="F144" s="165">
        <f t="shared" si="27"/>
        <v>0</v>
      </c>
      <c r="G144" s="165">
        <f t="shared" si="28"/>
        <v>0</v>
      </c>
      <c r="H144" s="165">
        <f t="shared" si="29"/>
        <v>0</v>
      </c>
      <c r="I144" s="165">
        <f t="shared" si="30"/>
        <v>0</v>
      </c>
      <c r="J144" s="197">
        <f t="shared" si="31"/>
        <v>0</v>
      </c>
      <c r="AF144" s="195">
        <v>26</v>
      </c>
      <c r="AG144" s="165">
        <f t="shared" si="32"/>
        <v>0</v>
      </c>
      <c r="AH144" s="165">
        <f t="shared" si="33"/>
        <v>0</v>
      </c>
      <c r="AI144" s="165">
        <f t="shared" si="34"/>
        <v>0</v>
      </c>
      <c r="AJ144" s="165">
        <f t="shared" si="35"/>
        <v>0</v>
      </c>
      <c r="AK144" s="165">
        <f t="shared" si="36"/>
        <v>0</v>
      </c>
      <c r="AL144" s="197">
        <f t="shared" si="37"/>
        <v>0</v>
      </c>
    </row>
    <row r="145" spans="4:38" ht="14.1" customHeight="1">
      <c r="D145" s="195">
        <v>27</v>
      </c>
      <c r="E145" s="165">
        <f t="shared" si="26"/>
        <v>0</v>
      </c>
      <c r="F145" s="165">
        <f t="shared" si="27"/>
        <v>0</v>
      </c>
      <c r="G145" s="165">
        <f t="shared" si="28"/>
        <v>0</v>
      </c>
      <c r="H145" s="165">
        <f t="shared" si="29"/>
        <v>0</v>
      </c>
      <c r="I145" s="165">
        <f t="shared" si="30"/>
        <v>0</v>
      </c>
      <c r="J145" s="197">
        <f t="shared" si="31"/>
        <v>0</v>
      </c>
      <c r="AF145" s="195">
        <v>27</v>
      </c>
      <c r="AG145" s="165">
        <f t="shared" si="32"/>
        <v>0</v>
      </c>
      <c r="AH145" s="165">
        <f t="shared" si="33"/>
        <v>0</v>
      </c>
      <c r="AI145" s="165">
        <f t="shared" si="34"/>
        <v>0</v>
      </c>
      <c r="AJ145" s="165">
        <f t="shared" si="35"/>
        <v>0</v>
      </c>
      <c r="AK145" s="165">
        <f t="shared" si="36"/>
        <v>0</v>
      </c>
      <c r="AL145" s="197">
        <f t="shared" si="37"/>
        <v>0</v>
      </c>
    </row>
    <row r="146" spans="4:38" ht="14.1" customHeight="1">
      <c r="D146" s="195">
        <v>28</v>
      </c>
      <c r="E146" s="165">
        <f t="shared" si="26"/>
        <v>0</v>
      </c>
      <c r="F146" s="165">
        <f t="shared" si="27"/>
        <v>0</v>
      </c>
      <c r="G146" s="165">
        <f t="shared" si="28"/>
        <v>0</v>
      </c>
      <c r="H146" s="165">
        <f t="shared" si="29"/>
        <v>0</v>
      </c>
      <c r="I146" s="165">
        <f t="shared" si="30"/>
        <v>0</v>
      </c>
      <c r="J146" s="197">
        <f t="shared" si="31"/>
        <v>0</v>
      </c>
      <c r="AF146" s="195">
        <v>28</v>
      </c>
      <c r="AG146" s="165">
        <f t="shared" si="32"/>
        <v>0</v>
      </c>
      <c r="AH146" s="165">
        <f t="shared" si="33"/>
        <v>0</v>
      </c>
      <c r="AI146" s="165">
        <f t="shared" si="34"/>
        <v>0</v>
      </c>
      <c r="AJ146" s="165">
        <f t="shared" si="35"/>
        <v>0</v>
      </c>
      <c r="AK146" s="165">
        <f t="shared" si="36"/>
        <v>0</v>
      </c>
      <c r="AL146" s="197">
        <f t="shared" si="37"/>
        <v>0</v>
      </c>
    </row>
    <row r="147" spans="4:38" ht="14.1" customHeight="1">
      <c r="D147" s="195">
        <v>29</v>
      </c>
      <c r="E147" s="165">
        <f t="shared" si="26"/>
        <v>0</v>
      </c>
      <c r="F147" s="165">
        <f t="shared" si="27"/>
        <v>0</v>
      </c>
      <c r="G147" s="165">
        <f t="shared" si="28"/>
        <v>0</v>
      </c>
      <c r="H147" s="165">
        <f t="shared" si="29"/>
        <v>0</v>
      </c>
      <c r="I147" s="165">
        <f t="shared" si="30"/>
        <v>0</v>
      </c>
      <c r="J147" s="197">
        <f t="shared" si="31"/>
        <v>0</v>
      </c>
      <c r="AF147" s="195">
        <v>29</v>
      </c>
      <c r="AG147" s="165">
        <f t="shared" si="32"/>
        <v>0</v>
      </c>
      <c r="AH147" s="165">
        <f t="shared" si="33"/>
        <v>0</v>
      </c>
      <c r="AI147" s="165">
        <f t="shared" si="34"/>
        <v>0</v>
      </c>
      <c r="AJ147" s="165">
        <f t="shared" si="35"/>
        <v>0</v>
      </c>
      <c r="AK147" s="165">
        <f t="shared" si="36"/>
        <v>0</v>
      </c>
      <c r="AL147" s="197">
        <f t="shared" si="37"/>
        <v>0</v>
      </c>
    </row>
    <row r="148" spans="4:38" ht="14.1" customHeight="1">
      <c r="D148" s="195">
        <v>30</v>
      </c>
      <c r="E148" s="165">
        <f t="shared" si="26"/>
        <v>0</v>
      </c>
      <c r="F148" s="165">
        <f t="shared" si="27"/>
        <v>0</v>
      </c>
      <c r="G148" s="165">
        <f t="shared" si="28"/>
        <v>0</v>
      </c>
      <c r="H148" s="165">
        <f t="shared" si="29"/>
        <v>0</v>
      </c>
      <c r="I148" s="165">
        <f t="shared" si="30"/>
        <v>0</v>
      </c>
      <c r="J148" s="197">
        <f t="shared" si="31"/>
        <v>0</v>
      </c>
      <c r="AF148" s="195">
        <v>30</v>
      </c>
      <c r="AG148" s="165">
        <f t="shared" si="32"/>
        <v>0</v>
      </c>
      <c r="AH148" s="165">
        <f t="shared" si="33"/>
        <v>0</v>
      </c>
      <c r="AI148" s="165">
        <f t="shared" si="34"/>
        <v>0</v>
      </c>
      <c r="AJ148" s="165">
        <f t="shared" si="35"/>
        <v>0</v>
      </c>
      <c r="AK148" s="165">
        <f t="shared" si="36"/>
        <v>0</v>
      </c>
      <c r="AL148" s="197">
        <f t="shared" si="37"/>
        <v>0</v>
      </c>
    </row>
    <row r="149" spans="4:38" ht="14.1" customHeight="1">
      <c r="D149" s="195">
        <v>31</v>
      </c>
      <c r="E149" s="165">
        <f t="shared" si="26"/>
        <v>0</v>
      </c>
      <c r="F149" s="165">
        <f t="shared" si="27"/>
        <v>0</v>
      </c>
      <c r="G149" s="165">
        <f t="shared" si="28"/>
        <v>0</v>
      </c>
      <c r="H149" s="165">
        <f t="shared" si="29"/>
        <v>0</v>
      </c>
      <c r="I149" s="165">
        <f t="shared" si="30"/>
        <v>0</v>
      </c>
      <c r="J149" s="197">
        <f t="shared" si="31"/>
        <v>0</v>
      </c>
      <c r="AF149" s="195">
        <v>31</v>
      </c>
      <c r="AG149" s="165">
        <f t="shared" si="32"/>
        <v>0</v>
      </c>
      <c r="AH149" s="165">
        <f t="shared" si="33"/>
        <v>0</v>
      </c>
      <c r="AI149" s="165">
        <f t="shared" si="34"/>
        <v>0</v>
      </c>
      <c r="AJ149" s="165">
        <f t="shared" si="35"/>
        <v>0</v>
      </c>
      <c r="AK149" s="165">
        <f t="shared" si="36"/>
        <v>0</v>
      </c>
      <c r="AL149" s="197">
        <f t="shared" si="37"/>
        <v>0</v>
      </c>
    </row>
    <row r="150" spans="4:38" ht="14.1" customHeight="1">
      <c r="D150" s="195">
        <v>32</v>
      </c>
      <c r="E150" s="165">
        <f t="shared" si="26"/>
        <v>0</v>
      </c>
      <c r="F150" s="165">
        <f t="shared" si="27"/>
        <v>0</v>
      </c>
      <c r="G150" s="165">
        <f t="shared" si="28"/>
        <v>0</v>
      </c>
      <c r="H150" s="165">
        <f t="shared" si="29"/>
        <v>0</v>
      </c>
      <c r="I150" s="165">
        <f t="shared" si="30"/>
        <v>0</v>
      </c>
      <c r="J150" s="197">
        <f t="shared" si="31"/>
        <v>0</v>
      </c>
      <c r="AF150" s="195">
        <v>32</v>
      </c>
      <c r="AG150" s="165">
        <f t="shared" si="32"/>
        <v>0</v>
      </c>
      <c r="AH150" s="165">
        <f t="shared" si="33"/>
        <v>0</v>
      </c>
      <c r="AI150" s="165">
        <f t="shared" si="34"/>
        <v>0</v>
      </c>
      <c r="AJ150" s="165">
        <f t="shared" si="35"/>
        <v>0</v>
      </c>
      <c r="AK150" s="165">
        <f t="shared" si="36"/>
        <v>0</v>
      </c>
      <c r="AL150" s="197">
        <f t="shared" si="37"/>
        <v>0</v>
      </c>
    </row>
    <row r="151" spans="4:38" ht="14.1" customHeight="1">
      <c r="D151" s="195">
        <v>33</v>
      </c>
      <c r="E151" s="165">
        <f t="shared" si="26"/>
        <v>0</v>
      </c>
      <c r="F151" s="165">
        <f t="shared" si="27"/>
        <v>0</v>
      </c>
      <c r="G151" s="165">
        <f t="shared" si="28"/>
        <v>0</v>
      </c>
      <c r="H151" s="165">
        <f t="shared" si="29"/>
        <v>0</v>
      </c>
      <c r="I151" s="165">
        <f t="shared" si="30"/>
        <v>0</v>
      </c>
      <c r="J151" s="197">
        <f t="shared" si="31"/>
        <v>0</v>
      </c>
      <c r="AF151" s="195">
        <v>33</v>
      </c>
      <c r="AG151" s="165">
        <f t="shared" si="32"/>
        <v>0</v>
      </c>
      <c r="AH151" s="165">
        <f t="shared" si="33"/>
        <v>0</v>
      </c>
      <c r="AI151" s="165">
        <f t="shared" si="34"/>
        <v>0</v>
      </c>
      <c r="AJ151" s="165">
        <f t="shared" si="35"/>
        <v>0</v>
      </c>
      <c r="AK151" s="165">
        <f t="shared" si="36"/>
        <v>0</v>
      </c>
      <c r="AL151" s="197">
        <f t="shared" si="37"/>
        <v>0</v>
      </c>
    </row>
    <row r="152" spans="4:38" ht="14.1" customHeight="1">
      <c r="D152" s="195">
        <v>34</v>
      </c>
      <c r="E152" s="165">
        <f t="shared" si="26"/>
        <v>0</v>
      </c>
      <c r="F152" s="165">
        <f t="shared" si="27"/>
        <v>0</v>
      </c>
      <c r="G152" s="165">
        <f t="shared" si="28"/>
        <v>0</v>
      </c>
      <c r="H152" s="165">
        <f t="shared" si="29"/>
        <v>0</v>
      </c>
      <c r="I152" s="165">
        <f t="shared" si="30"/>
        <v>0</v>
      </c>
      <c r="J152" s="197">
        <f t="shared" si="31"/>
        <v>0</v>
      </c>
      <c r="AF152" s="195">
        <v>34</v>
      </c>
      <c r="AG152" s="165">
        <f t="shared" si="32"/>
        <v>0</v>
      </c>
      <c r="AH152" s="165">
        <f t="shared" si="33"/>
        <v>0</v>
      </c>
      <c r="AI152" s="165">
        <f t="shared" si="34"/>
        <v>0</v>
      </c>
      <c r="AJ152" s="165">
        <f t="shared" si="35"/>
        <v>0</v>
      </c>
      <c r="AK152" s="165">
        <f t="shared" si="36"/>
        <v>0</v>
      </c>
      <c r="AL152" s="197">
        <f t="shared" si="37"/>
        <v>0</v>
      </c>
    </row>
    <row r="153" spans="4:38" ht="14.1" customHeight="1">
      <c r="D153" s="195">
        <v>35</v>
      </c>
      <c r="E153" s="165">
        <f t="shared" si="26"/>
        <v>0</v>
      </c>
      <c r="F153" s="165">
        <f t="shared" si="27"/>
        <v>0</v>
      </c>
      <c r="G153" s="165">
        <f t="shared" si="28"/>
        <v>0</v>
      </c>
      <c r="H153" s="165">
        <f t="shared" si="29"/>
        <v>0</v>
      </c>
      <c r="I153" s="165">
        <f t="shared" si="30"/>
        <v>0</v>
      </c>
      <c r="J153" s="197">
        <f t="shared" si="31"/>
        <v>0</v>
      </c>
      <c r="AF153" s="195">
        <v>35</v>
      </c>
      <c r="AG153" s="165">
        <f t="shared" si="32"/>
        <v>0</v>
      </c>
      <c r="AH153" s="165">
        <f t="shared" si="33"/>
        <v>0</v>
      </c>
      <c r="AI153" s="165">
        <f t="shared" si="34"/>
        <v>0</v>
      </c>
      <c r="AJ153" s="165">
        <f t="shared" si="35"/>
        <v>0</v>
      </c>
      <c r="AK153" s="165">
        <f t="shared" si="36"/>
        <v>0</v>
      </c>
      <c r="AL153" s="197">
        <f t="shared" si="37"/>
        <v>0</v>
      </c>
    </row>
    <row r="154" spans="4:38" ht="14.1" customHeight="1">
      <c r="D154" s="195">
        <v>36</v>
      </c>
      <c r="E154" s="165">
        <f t="shared" si="26"/>
        <v>0</v>
      </c>
      <c r="F154" s="165">
        <f t="shared" si="27"/>
        <v>0</v>
      </c>
      <c r="G154" s="165">
        <f t="shared" si="28"/>
        <v>0</v>
      </c>
      <c r="H154" s="165">
        <f t="shared" si="29"/>
        <v>0</v>
      </c>
      <c r="I154" s="165">
        <f t="shared" si="30"/>
        <v>0</v>
      </c>
      <c r="J154" s="197">
        <f t="shared" si="31"/>
        <v>0</v>
      </c>
      <c r="AF154" s="195">
        <v>36</v>
      </c>
      <c r="AG154" s="165">
        <f t="shared" si="32"/>
        <v>0</v>
      </c>
      <c r="AH154" s="165">
        <f t="shared" si="33"/>
        <v>0</v>
      </c>
      <c r="AI154" s="165">
        <f t="shared" si="34"/>
        <v>0</v>
      </c>
      <c r="AJ154" s="165">
        <f t="shared" si="35"/>
        <v>0</v>
      </c>
      <c r="AK154" s="165">
        <f t="shared" si="36"/>
        <v>0</v>
      </c>
      <c r="AL154" s="197">
        <f t="shared" si="37"/>
        <v>0</v>
      </c>
    </row>
    <row r="155" spans="4:38" ht="14.1" customHeight="1">
      <c r="D155" s="195">
        <v>37</v>
      </c>
      <c r="E155" s="165">
        <f t="shared" si="26"/>
        <v>0</v>
      </c>
      <c r="F155" s="165">
        <f t="shared" si="27"/>
        <v>0</v>
      </c>
      <c r="G155" s="165">
        <f t="shared" si="28"/>
        <v>0</v>
      </c>
      <c r="H155" s="165">
        <f t="shared" si="29"/>
        <v>0</v>
      </c>
      <c r="I155" s="165">
        <f t="shared" si="30"/>
        <v>0</v>
      </c>
      <c r="J155" s="197">
        <f t="shared" si="31"/>
        <v>0</v>
      </c>
      <c r="AF155" s="195">
        <v>37</v>
      </c>
      <c r="AG155" s="165">
        <f t="shared" si="32"/>
        <v>0</v>
      </c>
      <c r="AH155" s="165">
        <f t="shared" si="33"/>
        <v>0</v>
      </c>
      <c r="AI155" s="165">
        <f t="shared" si="34"/>
        <v>0</v>
      </c>
      <c r="AJ155" s="165">
        <f t="shared" si="35"/>
        <v>0</v>
      </c>
      <c r="AK155" s="165">
        <f t="shared" si="36"/>
        <v>0</v>
      </c>
      <c r="AL155" s="197">
        <f t="shared" si="37"/>
        <v>0</v>
      </c>
    </row>
    <row r="156" spans="4:38" ht="14.1" customHeight="1">
      <c r="D156" s="195">
        <v>38</v>
      </c>
      <c r="E156" s="165">
        <f t="shared" si="26"/>
        <v>0</v>
      </c>
      <c r="F156" s="165">
        <f t="shared" si="27"/>
        <v>0</v>
      </c>
      <c r="G156" s="165">
        <f t="shared" si="28"/>
        <v>0</v>
      </c>
      <c r="H156" s="165">
        <f t="shared" si="29"/>
        <v>0</v>
      </c>
      <c r="I156" s="165">
        <f t="shared" si="30"/>
        <v>0</v>
      </c>
      <c r="J156" s="197">
        <f t="shared" si="31"/>
        <v>0</v>
      </c>
      <c r="AF156" s="195">
        <v>38</v>
      </c>
      <c r="AG156" s="165">
        <f t="shared" si="32"/>
        <v>0</v>
      </c>
      <c r="AH156" s="165">
        <f t="shared" si="33"/>
        <v>0</v>
      </c>
      <c r="AI156" s="165">
        <f t="shared" si="34"/>
        <v>0</v>
      </c>
      <c r="AJ156" s="165">
        <f t="shared" si="35"/>
        <v>0</v>
      </c>
      <c r="AK156" s="165">
        <f t="shared" si="36"/>
        <v>0</v>
      </c>
      <c r="AL156" s="197">
        <f t="shared" si="37"/>
        <v>0</v>
      </c>
    </row>
    <row r="157" spans="4:38" ht="14.1" customHeight="1">
      <c r="D157" s="195">
        <v>39</v>
      </c>
      <c r="E157" s="165">
        <f t="shared" si="26"/>
        <v>0</v>
      </c>
      <c r="F157" s="165">
        <f t="shared" si="27"/>
        <v>0</v>
      </c>
      <c r="G157" s="165">
        <f t="shared" si="28"/>
        <v>0</v>
      </c>
      <c r="H157" s="165">
        <f t="shared" si="29"/>
        <v>0</v>
      </c>
      <c r="I157" s="165">
        <f t="shared" si="30"/>
        <v>0</v>
      </c>
      <c r="J157" s="197">
        <f t="shared" si="31"/>
        <v>0</v>
      </c>
      <c r="AF157" s="195">
        <v>39</v>
      </c>
      <c r="AG157" s="165">
        <f t="shared" si="32"/>
        <v>0</v>
      </c>
      <c r="AH157" s="165">
        <f t="shared" si="33"/>
        <v>0</v>
      </c>
      <c r="AI157" s="165">
        <f t="shared" si="34"/>
        <v>0</v>
      </c>
      <c r="AJ157" s="165">
        <f t="shared" si="35"/>
        <v>0</v>
      </c>
      <c r="AK157" s="165">
        <f t="shared" si="36"/>
        <v>0</v>
      </c>
      <c r="AL157" s="197">
        <f t="shared" si="37"/>
        <v>0</v>
      </c>
    </row>
    <row r="158" spans="4:38" ht="14.1" customHeight="1" thickBot="1">
      <c r="D158" s="196">
        <v>40</v>
      </c>
      <c r="E158" s="198">
        <f t="shared" si="26"/>
        <v>0</v>
      </c>
      <c r="F158" s="198">
        <f t="shared" si="27"/>
        <v>0</v>
      </c>
      <c r="G158" s="198">
        <f t="shared" si="28"/>
        <v>0</v>
      </c>
      <c r="H158" s="198">
        <f t="shared" si="29"/>
        <v>0</v>
      </c>
      <c r="I158" s="198">
        <f t="shared" si="30"/>
        <v>0</v>
      </c>
      <c r="J158" s="199">
        <f t="shared" si="31"/>
        <v>0</v>
      </c>
      <c r="AF158" s="196">
        <v>40</v>
      </c>
      <c r="AG158" s="198">
        <f t="shared" si="32"/>
        <v>0</v>
      </c>
      <c r="AH158" s="198">
        <f t="shared" si="33"/>
        <v>0</v>
      </c>
      <c r="AI158" s="198">
        <f t="shared" si="34"/>
        <v>0</v>
      </c>
      <c r="AJ158" s="198">
        <f t="shared" si="35"/>
        <v>0</v>
      </c>
      <c r="AK158" s="198">
        <f t="shared" si="36"/>
        <v>0</v>
      </c>
      <c r="AL158" s="199">
        <f t="shared" si="37"/>
        <v>0</v>
      </c>
    </row>
    <row r="159" spans="4:38" ht="14.1" customHeight="1">
      <c r="D159" s="809"/>
      <c r="E159" s="809"/>
      <c r="F159" s="809"/>
      <c r="G159" s="809"/>
      <c r="H159" s="809"/>
      <c r="I159" s="809"/>
      <c r="J159" s="809"/>
      <c r="AF159" s="809"/>
      <c r="AG159" s="809"/>
      <c r="AH159" s="809"/>
      <c r="AI159" s="809"/>
      <c r="AJ159" s="809"/>
      <c r="AK159" s="809"/>
      <c r="AL159" s="809"/>
    </row>
    <row r="160" spans="4:38" ht="14.1" customHeight="1" thickBot="1">
      <c r="D160" s="809" t="s">
        <v>89</v>
      </c>
      <c r="E160" s="809"/>
      <c r="F160" s="809"/>
      <c r="G160" s="809"/>
      <c r="H160" s="809"/>
      <c r="I160" s="809"/>
      <c r="J160" s="809"/>
      <c r="AF160" s="809" t="s">
        <v>89</v>
      </c>
      <c r="AG160" s="809"/>
      <c r="AH160" s="809"/>
      <c r="AI160" s="809"/>
      <c r="AJ160" s="809"/>
      <c r="AK160" s="809"/>
      <c r="AL160" s="809"/>
    </row>
    <row r="161" spans="4:38" ht="14.1" customHeight="1">
      <c r="D161" s="2199"/>
      <c r="E161" s="2200" t="s">
        <v>93</v>
      </c>
      <c r="F161" s="2200"/>
      <c r="G161" s="2200"/>
      <c r="H161" s="2200"/>
      <c r="I161" s="2200" t="s">
        <v>94</v>
      </c>
      <c r="J161" s="2239"/>
      <c r="AF161" s="2199"/>
      <c r="AG161" s="2200" t="s">
        <v>93</v>
      </c>
      <c r="AH161" s="2200"/>
      <c r="AI161" s="2200"/>
      <c r="AJ161" s="2200"/>
      <c r="AK161" s="2200" t="s">
        <v>94</v>
      </c>
      <c r="AL161" s="2239"/>
    </row>
    <row r="162" spans="4:38" ht="14.1" customHeight="1">
      <c r="D162" s="2238"/>
      <c r="E162" s="2339" t="s">
        <v>56</v>
      </c>
      <c r="F162" s="2339"/>
      <c r="G162" s="2339" t="s">
        <v>83</v>
      </c>
      <c r="H162" s="2339"/>
      <c r="I162" s="2339" t="s">
        <v>56</v>
      </c>
      <c r="J162" s="2332"/>
      <c r="AF162" s="2238"/>
      <c r="AG162" s="2339" t="s">
        <v>56</v>
      </c>
      <c r="AH162" s="2339"/>
      <c r="AI162" s="2339" t="s">
        <v>83</v>
      </c>
      <c r="AJ162" s="2339"/>
      <c r="AK162" s="2339" t="s">
        <v>56</v>
      </c>
      <c r="AL162" s="2332"/>
    </row>
    <row r="163" spans="4:38" ht="14.1" customHeight="1">
      <c r="D163" s="2238"/>
      <c r="E163" s="790" t="s">
        <v>354</v>
      </c>
      <c r="F163" s="790" t="s">
        <v>355</v>
      </c>
      <c r="G163" s="790" t="s">
        <v>354</v>
      </c>
      <c r="H163" s="790" t="s">
        <v>355</v>
      </c>
      <c r="I163" s="790" t="s">
        <v>354</v>
      </c>
      <c r="J163" s="791" t="s">
        <v>355</v>
      </c>
      <c r="AF163" s="2238"/>
      <c r="AG163" s="790" t="s">
        <v>354</v>
      </c>
      <c r="AH163" s="790" t="s">
        <v>355</v>
      </c>
      <c r="AI163" s="790" t="s">
        <v>354</v>
      </c>
      <c r="AJ163" s="790" t="s">
        <v>355</v>
      </c>
      <c r="AK163" s="790" t="s">
        <v>354</v>
      </c>
      <c r="AL163" s="791" t="s">
        <v>355</v>
      </c>
    </row>
    <row r="164" spans="4:38" ht="14.1" customHeight="1">
      <c r="D164" s="195">
        <v>1</v>
      </c>
      <c r="E164" s="165">
        <f t="shared" ref="E164:E203" si="38">IF($K$23&lt;&gt;"As",0,IF($K$16&lt;&gt;"歩 道",0,SUMIF($K$24,D164,$K$22)))</f>
        <v>0</v>
      </c>
      <c r="F164" s="165">
        <f t="shared" ref="F164:F203" si="39">IF($K$23&lt;&gt;"As",0,IF($K$16&lt;&gt;"車 道",0,SUMIF($K$24,D164,$K$22)))</f>
        <v>0</v>
      </c>
      <c r="G164" s="165">
        <f t="shared" ref="G164:G203" si="40">IF($K$23&lt;&gt;"Co",0,IF($K$16&lt;&gt;"歩 道",0,SUMIF($K$24,D164,$K$22)))</f>
        <v>0</v>
      </c>
      <c r="H164" s="165">
        <f t="shared" ref="H164:H203" si="41">IF($K$23&lt;&gt;"Co",0,IF($K$16&lt;&gt;"車 道",0,SUMIF($K$24,D164,$K$22)))</f>
        <v>0</v>
      </c>
      <c r="I164" s="165">
        <f t="shared" ref="I164:I203" si="42">IF($K$16&lt;&gt;"歩 道",0,SUMIF($K$26,D164,$K$22))</f>
        <v>0</v>
      </c>
      <c r="J164" s="197">
        <f t="shared" ref="J164:J203" si="43">IF($K$16&lt;&gt;"車 道",0,SUMIF($K$26,D164,$K$22))</f>
        <v>0</v>
      </c>
      <c r="AF164" s="195">
        <v>1</v>
      </c>
      <c r="AG164" s="165">
        <f t="shared" ref="AG164:AG203" si="44">IF($AM$23&lt;&gt;"As",0,IF($AM$16&lt;&gt;"歩 道",0,SUMIF($AM$24,AF164,$AM$22)))</f>
        <v>0</v>
      </c>
      <c r="AH164" s="165">
        <f t="shared" ref="AH164:AH203" si="45">IF($AM$23&lt;&gt;"As",0,IF($AM$16&lt;&gt;"車 道",0,SUMIF($AM$24,AF164,$AM$22)))</f>
        <v>0</v>
      </c>
      <c r="AI164" s="165">
        <f t="shared" ref="AI164:AI203" si="46">IF($AM$23&lt;&gt;"Co",0,IF($AM$16&lt;&gt;"歩 道",0,SUMIF($AM$24,AF164,$AM$22)))</f>
        <v>0</v>
      </c>
      <c r="AJ164" s="165">
        <f t="shared" ref="AJ164:AJ203" si="47">IF($AM$23&lt;&gt;"Co",0,IF($AM$16&lt;&gt;"車 道",0,SUMIF($AM$24,AF164,$AM$22)))</f>
        <v>0</v>
      </c>
      <c r="AK164" s="165">
        <f t="shared" ref="AK164:AK203" si="48">IF($AM$16&lt;&gt;"歩 道",0,SUMIF($AM$26,AF164,$AM$22))</f>
        <v>0</v>
      </c>
      <c r="AL164" s="197">
        <f t="shared" ref="AL164:AL203" si="49">IF($AM$16&lt;&gt;"車 道",0,SUMIF($AM$26,AF164,$AM$22))</f>
        <v>0</v>
      </c>
    </row>
    <row r="165" spans="4:38" ht="14.1" customHeight="1">
      <c r="D165" s="195">
        <v>2</v>
      </c>
      <c r="E165" s="165">
        <f t="shared" si="38"/>
        <v>0</v>
      </c>
      <c r="F165" s="165">
        <f t="shared" si="39"/>
        <v>0</v>
      </c>
      <c r="G165" s="165">
        <f t="shared" si="40"/>
        <v>0</v>
      </c>
      <c r="H165" s="165">
        <f t="shared" si="41"/>
        <v>0</v>
      </c>
      <c r="I165" s="165">
        <f t="shared" si="42"/>
        <v>0</v>
      </c>
      <c r="J165" s="197">
        <f t="shared" si="43"/>
        <v>0</v>
      </c>
      <c r="AF165" s="195">
        <v>2</v>
      </c>
      <c r="AG165" s="165">
        <f t="shared" si="44"/>
        <v>0</v>
      </c>
      <c r="AH165" s="165">
        <f t="shared" si="45"/>
        <v>0</v>
      </c>
      <c r="AI165" s="165">
        <f t="shared" si="46"/>
        <v>0</v>
      </c>
      <c r="AJ165" s="165">
        <f t="shared" si="47"/>
        <v>0</v>
      </c>
      <c r="AK165" s="165">
        <f t="shared" si="48"/>
        <v>0</v>
      </c>
      <c r="AL165" s="197">
        <f t="shared" si="49"/>
        <v>0</v>
      </c>
    </row>
    <row r="166" spans="4:38" ht="14.1" customHeight="1">
      <c r="D166" s="195">
        <v>3</v>
      </c>
      <c r="E166" s="165">
        <f t="shared" si="38"/>
        <v>0</v>
      </c>
      <c r="F166" s="165">
        <f t="shared" si="39"/>
        <v>0</v>
      </c>
      <c r="G166" s="165">
        <f t="shared" si="40"/>
        <v>0</v>
      </c>
      <c r="H166" s="165">
        <f t="shared" si="41"/>
        <v>0</v>
      </c>
      <c r="I166" s="165">
        <f t="shared" si="42"/>
        <v>0</v>
      </c>
      <c r="J166" s="197">
        <f t="shared" si="43"/>
        <v>0</v>
      </c>
      <c r="AF166" s="195">
        <v>3</v>
      </c>
      <c r="AG166" s="165">
        <f t="shared" si="44"/>
        <v>0</v>
      </c>
      <c r="AH166" s="165">
        <f t="shared" si="45"/>
        <v>0</v>
      </c>
      <c r="AI166" s="165">
        <f t="shared" si="46"/>
        <v>0</v>
      </c>
      <c r="AJ166" s="165">
        <f t="shared" si="47"/>
        <v>0</v>
      </c>
      <c r="AK166" s="165">
        <f t="shared" si="48"/>
        <v>0</v>
      </c>
      <c r="AL166" s="197">
        <f t="shared" si="49"/>
        <v>0</v>
      </c>
    </row>
    <row r="167" spans="4:38" ht="14.1" customHeight="1">
      <c r="D167" s="195">
        <v>4</v>
      </c>
      <c r="E167" s="165">
        <f t="shared" si="38"/>
        <v>0</v>
      </c>
      <c r="F167" s="165">
        <f t="shared" si="39"/>
        <v>0</v>
      </c>
      <c r="G167" s="165">
        <f t="shared" si="40"/>
        <v>0</v>
      </c>
      <c r="H167" s="165">
        <f t="shared" si="41"/>
        <v>0</v>
      </c>
      <c r="I167" s="165">
        <f t="shared" si="42"/>
        <v>0</v>
      </c>
      <c r="J167" s="197">
        <f t="shared" si="43"/>
        <v>0</v>
      </c>
      <c r="AF167" s="195">
        <v>4</v>
      </c>
      <c r="AG167" s="165">
        <f t="shared" si="44"/>
        <v>0</v>
      </c>
      <c r="AH167" s="165">
        <f t="shared" si="45"/>
        <v>0</v>
      </c>
      <c r="AI167" s="165">
        <f t="shared" si="46"/>
        <v>0</v>
      </c>
      <c r="AJ167" s="165">
        <f t="shared" si="47"/>
        <v>0</v>
      </c>
      <c r="AK167" s="165">
        <f t="shared" si="48"/>
        <v>0</v>
      </c>
      <c r="AL167" s="197">
        <f t="shared" si="49"/>
        <v>0</v>
      </c>
    </row>
    <row r="168" spans="4:38" ht="14.1" customHeight="1">
      <c r="D168" s="195">
        <v>5</v>
      </c>
      <c r="E168" s="165">
        <f t="shared" si="38"/>
        <v>0</v>
      </c>
      <c r="F168" s="165">
        <f t="shared" si="39"/>
        <v>0</v>
      </c>
      <c r="G168" s="165">
        <f t="shared" si="40"/>
        <v>0</v>
      </c>
      <c r="H168" s="165">
        <f t="shared" si="41"/>
        <v>0</v>
      </c>
      <c r="I168" s="165">
        <f t="shared" si="42"/>
        <v>0</v>
      </c>
      <c r="J168" s="197">
        <f t="shared" si="43"/>
        <v>0</v>
      </c>
      <c r="AF168" s="195">
        <v>5</v>
      </c>
      <c r="AG168" s="165">
        <f t="shared" si="44"/>
        <v>0</v>
      </c>
      <c r="AH168" s="165">
        <f t="shared" si="45"/>
        <v>0</v>
      </c>
      <c r="AI168" s="165">
        <f t="shared" si="46"/>
        <v>0</v>
      </c>
      <c r="AJ168" s="165">
        <f t="shared" si="47"/>
        <v>0</v>
      </c>
      <c r="AK168" s="165">
        <f t="shared" si="48"/>
        <v>0</v>
      </c>
      <c r="AL168" s="197">
        <f t="shared" si="49"/>
        <v>0</v>
      </c>
    </row>
    <row r="169" spans="4:38" ht="14.1" customHeight="1">
      <c r="D169" s="195">
        <v>6</v>
      </c>
      <c r="E169" s="165">
        <f t="shared" si="38"/>
        <v>0</v>
      </c>
      <c r="F169" s="165">
        <f t="shared" si="39"/>
        <v>0</v>
      </c>
      <c r="G169" s="165">
        <f t="shared" si="40"/>
        <v>0</v>
      </c>
      <c r="H169" s="165">
        <f t="shared" si="41"/>
        <v>0</v>
      </c>
      <c r="I169" s="165">
        <f t="shared" si="42"/>
        <v>0</v>
      </c>
      <c r="J169" s="197">
        <f t="shared" si="43"/>
        <v>0</v>
      </c>
      <c r="AF169" s="195">
        <v>6</v>
      </c>
      <c r="AG169" s="165">
        <f t="shared" si="44"/>
        <v>0</v>
      </c>
      <c r="AH169" s="165">
        <f t="shared" si="45"/>
        <v>0</v>
      </c>
      <c r="AI169" s="165">
        <f t="shared" si="46"/>
        <v>0</v>
      </c>
      <c r="AJ169" s="165">
        <f t="shared" si="47"/>
        <v>0</v>
      </c>
      <c r="AK169" s="165">
        <f t="shared" si="48"/>
        <v>0</v>
      </c>
      <c r="AL169" s="197">
        <f t="shared" si="49"/>
        <v>0</v>
      </c>
    </row>
    <row r="170" spans="4:38" ht="14.1" customHeight="1">
      <c r="D170" s="195">
        <v>7</v>
      </c>
      <c r="E170" s="165">
        <f t="shared" si="38"/>
        <v>0</v>
      </c>
      <c r="F170" s="165">
        <f t="shared" si="39"/>
        <v>0</v>
      </c>
      <c r="G170" s="165">
        <f t="shared" si="40"/>
        <v>0</v>
      </c>
      <c r="H170" s="165">
        <f t="shared" si="41"/>
        <v>0</v>
      </c>
      <c r="I170" s="165">
        <f t="shared" si="42"/>
        <v>0</v>
      </c>
      <c r="J170" s="197">
        <f t="shared" si="43"/>
        <v>0</v>
      </c>
      <c r="AF170" s="195">
        <v>7</v>
      </c>
      <c r="AG170" s="165">
        <f t="shared" si="44"/>
        <v>0</v>
      </c>
      <c r="AH170" s="165">
        <f t="shared" si="45"/>
        <v>0</v>
      </c>
      <c r="AI170" s="165">
        <f t="shared" si="46"/>
        <v>0</v>
      </c>
      <c r="AJ170" s="165">
        <f t="shared" si="47"/>
        <v>0</v>
      </c>
      <c r="AK170" s="165">
        <f t="shared" si="48"/>
        <v>0</v>
      </c>
      <c r="AL170" s="197">
        <f t="shared" si="49"/>
        <v>0</v>
      </c>
    </row>
    <row r="171" spans="4:38" ht="14.1" customHeight="1">
      <c r="D171" s="195">
        <v>8</v>
      </c>
      <c r="E171" s="165">
        <f t="shared" si="38"/>
        <v>0</v>
      </c>
      <c r="F171" s="165">
        <f t="shared" si="39"/>
        <v>0</v>
      </c>
      <c r="G171" s="165">
        <f t="shared" si="40"/>
        <v>0</v>
      </c>
      <c r="H171" s="165">
        <f t="shared" si="41"/>
        <v>0</v>
      </c>
      <c r="I171" s="165">
        <f t="shared" si="42"/>
        <v>0</v>
      </c>
      <c r="J171" s="197">
        <f t="shared" si="43"/>
        <v>0</v>
      </c>
      <c r="AF171" s="195">
        <v>8</v>
      </c>
      <c r="AG171" s="165">
        <f t="shared" si="44"/>
        <v>0</v>
      </c>
      <c r="AH171" s="165">
        <f t="shared" si="45"/>
        <v>0</v>
      </c>
      <c r="AI171" s="165">
        <f t="shared" si="46"/>
        <v>0</v>
      </c>
      <c r="AJ171" s="165">
        <f t="shared" si="47"/>
        <v>0</v>
      </c>
      <c r="AK171" s="165">
        <f t="shared" si="48"/>
        <v>0</v>
      </c>
      <c r="AL171" s="197">
        <f t="shared" si="49"/>
        <v>0</v>
      </c>
    </row>
    <row r="172" spans="4:38" ht="14.1" customHeight="1">
      <c r="D172" s="195">
        <v>9</v>
      </c>
      <c r="E172" s="165">
        <f t="shared" si="38"/>
        <v>0</v>
      </c>
      <c r="F172" s="165">
        <f t="shared" si="39"/>
        <v>0</v>
      </c>
      <c r="G172" s="165">
        <f t="shared" si="40"/>
        <v>0</v>
      </c>
      <c r="H172" s="165">
        <f t="shared" si="41"/>
        <v>0</v>
      </c>
      <c r="I172" s="165">
        <f t="shared" si="42"/>
        <v>0</v>
      </c>
      <c r="J172" s="197">
        <f t="shared" si="43"/>
        <v>0</v>
      </c>
      <c r="AF172" s="195">
        <v>9</v>
      </c>
      <c r="AG172" s="165">
        <f t="shared" si="44"/>
        <v>0</v>
      </c>
      <c r="AH172" s="165">
        <f t="shared" si="45"/>
        <v>0</v>
      </c>
      <c r="AI172" s="165">
        <f t="shared" si="46"/>
        <v>0</v>
      </c>
      <c r="AJ172" s="165">
        <f t="shared" si="47"/>
        <v>0</v>
      </c>
      <c r="AK172" s="165">
        <f t="shared" si="48"/>
        <v>0</v>
      </c>
      <c r="AL172" s="197">
        <f t="shared" si="49"/>
        <v>0</v>
      </c>
    </row>
    <row r="173" spans="4:38" ht="14.1" customHeight="1">
      <c r="D173" s="195">
        <v>10</v>
      </c>
      <c r="E173" s="165">
        <f t="shared" si="38"/>
        <v>0</v>
      </c>
      <c r="F173" s="165">
        <f t="shared" si="39"/>
        <v>0</v>
      </c>
      <c r="G173" s="165">
        <f t="shared" si="40"/>
        <v>0</v>
      </c>
      <c r="H173" s="165">
        <f t="shared" si="41"/>
        <v>0</v>
      </c>
      <c r="I173" s="165">
        <f t="shared" si="42"/>
        <v>0</v>
      </c>
      <c r="J173" s="197">
        <f t="shared" si="43"/>
        <v>0</v>
      </c>
      <c r="AF173" s="195">
        <v>10</v>
      </c>
      <c r="AG173" s="165">
        <f t="shared" si="44"/>
        <v>0</v>
      </c>
      <c r="AH173" s="165">
        <f t="shared" si="45"/>
        <v>0</v>
      </c>
      <c r="AI173" s="165">
        <f t="shared" si="46"/>
        <v>0</v>
      </c>
      <c r="AJ173" s="165">
        <f t="shared" si="47"/>
        <v>0</v>
      </c>
      <c r="AK173" s="165">
        <f t="shared" si="48"/>
        <v>0</v>
      </c>
      <c r="AL173" s="197">
        <f t="shared" si="49"/>
        <v>0</v>
      </c>
    </row>
    <row r="174" spans="4:38" ht="14.1" customHeight="1">
      <c r="D174" s="195">
        <v>11</v>
      </c>
      <c r="E174" s="165">
        <f t="shared" si="38"/>
        <v>0</v>
      </c>
      <c r="F174" s="165">
        <f t="shared" si="39"/>
        <v>0</v>
      </c>
      <c r="G174" s="165">
        <f t="shared" si="40"/>
        <v>0</v>
      </c>
      <c r="H174" s="165">
        <f t="shared" si="41"/>
        <v>0</v>
      </c>
      <c r="I174" s="165">
        <f t="shared" si="42"/>
        <v>0</v>
      </c>
      <c r="J174" s="197">
        <f t="shared" si="43"/>
        <v>0</v>
      </c>
      <c r="AF174" s="195">
        <v>11</v>
      </c>
      <c r="AG174" s="165">
        <f t="shared" si="44"/>
        <v>0</v>
      </c>
      <c r="AH174" s="165">
        <f t="shared" si="45"/>
        <v>0</v>
      </c>
      <c r="AI174" s="165">
        <f t="shared" si="46"/>
        <v>0</v>
      </c>
      <c r="AJ174" s="165">
        <f t="shared" si="47"/>
        <v>0</v>
      </c>
      <c r="AK174" s="165">
        <f t="shared" si="48"/>
        <v>0</v>
      </c>
      <c r="AL174" s="197">
        <f t="shared" si="49"/>
        <v>0</v>
      </c>
    </row>
    <row r="175" spans="4:38" ht="14.1" customHeight="1">
      <c r="D175" s="195">
        <v>12</v>
      </c>
      <c r="E175" s="165">
        <f t="shared" si="38"/>
        <v>0</v>
      </c>
      <c r="F175" s="165">
        <f t="shared" si="39"/>
        <v>0</v>
      </c>
      <c r="G175" s="165">
        <f t="shared" si="40"/>
        <v>0</v>
      </c>
      <c r="H175" s="165">
        <f t="shared" si="41"/>
        <v>0</v>
      </c>
      <c r="I175" s="165">
        <f t="shared" si="42"/>
        <v>0</v>
      </c>
      <c r="J175" s="197">
        <f t="shared" si="43"/>
        <v>0</v>
      </c>
      <c r="AF175" s="195">
        <v>12</v>
      </c>
      <c r="AG175" s="165">
        <f t="shared" si="44"/>
        <v>0</v>
      </c>
      <c r="AH175" s="165">
        <f t="shared" si="45"/>
        <v>0</v>
      </c>
      <c r="AI175" s="165">
        <f t="shared" si="46"/>
        <v>0</v>
      </c>
      <c r="AJ175" s="165">
        <f t="shared" si="47"/>
        <v>0</v>
      </c>
      <c r="AK175" s="165">
        <f t="shared" si="48"/>
        <v>0</v>
      </c>
      <c r="AL175" s="197">
        <f t="shared" si="49"/>
        <v>0</v>
      </c>
    </row>
    <row r="176" spans="4:38" ht="14.1" customHeight="1">
      <c r="D176" s="195">
        <v>13</v>
      </c>
      <c r="E176" s="165">
        <f t="shared" si="38"/>
        <v>0</v>
      </c>
      <c r="F176" s="165">
        <f t="shared" si="39"/>
        <v>0</v>
      </c>
      <c r="G176" s="165">
        <f t="shared" si="40"/>
        <v>0</v>
      </c>
      <c r="H176" s="165">
        <f t="shared" si="41"/>
        <v>0</v>
      </c>
      <c r="I176" s="165">
        <f t="shared" si="42"/>
        <v>0</v>
      </c>
      <c r="J176" s="197">
        <f t="shared" si="43"/>
        <v>0</v>
      </c>
      <c r="AF176" s="195">
        <v>13</v>
      </c>
      <c r="AG176" s="165">
        <f t="shared" si="44"/>
        <v>0</v>
      </c>
      <c r="AH176" s="165">
        <f t="shared" si="45"/>
        <v>0</v>
      </c>
      <c r="AI176" s="165">
        <f t="shared" si="46"/>
        <v>0</v>
      </c>
      <c r="AJ176" s="165">
        <f t="shared" si="47"/>
        <v>0</v>
      </c>
      <c r="AK176" s="165">
        <f t="shared" si="48"/>
        <v>0</v>
      </c>
      <c r="AL176" s="197">
        <f t="shared" si="49"/>
        <v>0</v>
      </c>
    </row>
    <row r="177" spans="4:38" ht="14.1" customHeight="1">
      <c r="D177" s="195">
        <v>14</v>
      </c>
      <c r="E177" s="165">
        <f t="shared" si="38"/>
        <v>0</v>
      </c>
      <c r="F177" s="165">
        <f t="shared" si="39"/>
        <v>0</v>
      </c>
      <c r="G177" s="165">
        <f t="shared" si="40"/>
        <v>0</v>
      </c>
      <c r="H177" s="165">
        <f t="shared" si="41"/>
        <v>0</v>
      </c>
      <c r="I177" s="165">
        <f t="shared" si="42"/>
        <v>0</v>
      </c>
      <c r="J177" s="197">
        <f t="shared" si="43"/>
        <v>0</v>
      </c>
      <c r="AF177" s="195">
        <v>14</v>
      </c>
      <c r="AG177" s="165">
        <f t="shared" si="44"/>
        <v>0</v>
      </c>
      <c r="AH177" s="165">
        <f t="shared" si="45"/>
        <v>0</v>
      </c>
      <c r="AI177" s="165">
        <f t="shared" si="46"/>
        <v>0</v>
      </c>
      <c r="AJ177" s="165">
        <f t="shared" si="47"/>
        <v>0</v>
      </c>
      <c r="AK177" s="165">
        <f t="shared" si="48"/>
        <v>0</v>
      </c>
      <c r="AL177" s="197">
        <f t="shared" si="49"/>
        <v>0</v>
      </c>
    </row>
    <row r="178" spans="4:38" ht="14.1" customHeight="1">
      <c r="D178" s="195">
        <v>15</v>
      </c>
      <c r="E178" s="165">
        <f t="shared" si="38"/>
        <v>0</v>
      </c>
      <c r="F178" s="165">
        <f t="shared" si="39"/>
        <v>0</v>
      </c>
      <c r="G178" s="165">
        <f t="shared" si="40"/>
        <v>0</v>
      </c>
      <c r="H178" s="165">
        <f t="shared" si="41"/>
        <v>0</v>
      </c>
      <c r="I178" s="165">
        <f t="shared" si="42"/>
        <v>0</v>
      </c>
      <c r="J178" s="197">
        <f t="shared" si="43"/>
        <v>0</v>
      </c>
      <c r="AF178" s="195">
        <v>15</v>
      </c>
      <c r="AG178" s="165">
        <f t="shared" si="44"/>
        <v>0</v>
      </c>
      <c r="AH178" s="165">
        <f t="shared" si="45"/>
        <v>0</v>
      </c>
      <c r="AI178" s="165">
        <f t="shared" si="46"/>
        <v>0</v>
      </c>
      <c r="AJ178" s="165">
        <f t="shared" si="47"/>
        <v>0</v>
      </c>
      <c r="AK178" s="165">
        <f t="shared" si="48"/>
        <v>0</v>
      </c>
      <c r="AL178" s="197">
        <f t="shared" si="49"/>
        <v>0</v>
      </c>
    </row>
    <row r="179" spans="4:38" ht="14.1" customHeight="1">
      <c r="D179" s="195">
        <v>16</v>
      </c>
      <c r="E179" s="165">
        <f t="shared" si="38"/>
        <v>0</v>
      </c>
      <c r="F179" s="165">
        <f t="shared" si="39"/>
        <v>0</v>
      </c>
      <c r="G179" s="165">
        <f t="shared" si="40"/>
        <v>0</v>
      </c>
      <c r="H179" s="165">
        <f t="shared" si="41"/>
        <v>0</v>
      </c>
      <c r="I179" s="165">
        <f t="shared" si="42"/>
        <v>0</v>
      </c>
      <c r="J179" s="197">
        <f t="shared" si="43"/>
        <v>0</v>
      </c>
      <c r="AF179" s="195">
        <v>16</v>
      </c>
      <c r="AG179" s="165">
        <f t="shared" si="44"/>
        <v>0</v>
      </c>
      <c r="AH179" s="165">
        <f t="shared" si="45"/>
        <v>0</v>
      </c>
      <c r="AI179" s="165">
        <f t="shared" si="46"/>
        <v>0</v>
      </c>
      <c r="AJ179" s="165">
        <f t="shared" si="47"/>
        <v>0</v>
      </c>
      <c r="AK179" s="165">
        <f t="shared" si="48"/>
        <v>0</v>
      </c>
      <c r="AL179" s="197">
        <f t="shared" si="49"/>
        <v>0</v>
      </c>
    </row>
    <row r="180" spans="4:38" ht="14.1" customHeight="1">
      <c r="D180" s="195">
        <v>17</v>
      </c>
      <c r="E180" s="165">
        <f t="shared" si="38"/>
        <v>0</v>
      </c>
      <c r="F180" s="165">
        <f t="shared" si="39"/>
        <v>0</v>
      </c>
      <c r="G180" s="165">
        <f t="shared" si="40"/>
        <v>0</v>
      </c>
      <c r="H180" s="165">
        <f t="shared" si="41"/>
        <v>0</v>
      </c>
      <c r="I180" s="165">
        <f t="shared" si="42"/>
        <v>0</v>
      </c>
      <c r="J180" s="197">
        <f t="shared" si="43"/>
        <v>0</v>
      </c>
      <c r="AF180" s="195">
        <v>17</v>
      </c>
      <c r="AG180" s="165">
        <f t="shared" si="44"/>
        <v>0</v>
      </c>
      <c r="AH180" s="165">
        <f t="shared" si="45"/>
        <v>0</v>
      </c>
      <c r="AI180" s="165">
        <f t="shared" si="46"/>
        <v>0</v>
      </c>
      <c r="AJ180" s="165">
        <f t="shared" si="47"/>
        <v>0</v>
      </c>
      <c r="AK180" s="165">
        <f t="shared" si="48"/>
        <v>0</v>
      </c>
      <c r="AL180" s="197">
        <f t="shared" si="49"/>
        <v>0</v>
      </c>
    </row>
    <row r="181" spans="4:38" ht="14.1" customHeight="1">
      <c r="D181" s="195">
        <v>18</v>
      </c>
      <c r="E181" s="165">
        <f t="shared" si="38"/>
        <v>0</v>
      </c>
      <c r="F181" s="165">
        <f t="shared" si="39"/>
        <v>0</v>
      </c>
      <c r="G181" s="165">
        <f t="shared" si="40"/>
        <v>0</v>
      </c>
      <c r="H181" s="165">
        <f t="shared" si="41"/>
        <v>0</v>
      </c>
      <c r="I181" s="165">
        <f t="shared" si="42"/>
        <v>0</v>
      </c>
      <c r="J181" s="197">
        <f t="shared" si="43"/>
        <v>0</v>
      </c>
      <c r="AF181" s="195">
        <v>18</v>
      </c>
      <c r="AG181" s="165">
        <f t="shared" si="44"/>
        <v>0</v>
      </c>
      <c r="AH181" s="165">
        <f t="shared" si="45"/>
        <v>0</v>
      </c>
      <c r="AI181" s="165">
        <f t="shared" si="46"/>
        <v>0</v>
      </c>
      <c r="AJ181" s="165">
        <f t="shared" si="47"/>
        <v>0</v>
      </c>
      <c r="AK181" s="165">
        <f t="shared" si="48"/>
        <v>0</v>
      </c>
      <c r="AL181" s="197">
        <f t="shared" si="49"/>
        <v>0</v>
      </c>
    </row>
    <row r="182" spans="4:38" ht="14.1" customHeight="1">
      <c r="D182" s="195">
        <v>19</v>
      </c>
      <c r="E182" s="165">
        <f t="shared" si="38"/>
        <v>0</v>
      </c>
      <c r="F182" s="165">
        <f t="shared" si="39"/>
        <v>0</v>
      </c>
      <c r="G182" s="165">
        <f t="shared" si="40"/>
        <v>0</v>
      </c>
      <c r="H182" s="165">
        <f t="shared" si="41"/>
        <v>0</v>
      </c>
      <c r="I182" s="165">
        <f t="shared" si="42"/>
        <v>0</v>
      </c>
      <c r="J182" s="197">
        <f t="shared" si="43"/>
        <v>0</v>
      </c>
      <c r="AF182" s="195">
        <v>19</v>
      </c>
      <c r="AG182" s="165">
        <f t="shared" si="44"/>
        <v>0</v>
      </c>
      <c r="AH182" s="165">
        <f t="shared" si="45"/>
        <v>0</v>
      </c>
      <c r="AI182" s="165">
        <f t="shared" si="46"/>
        <v>0</v>
      </c>
      <c r="AJ182" s="165">
        <f t="shared" si="47"/>
        <v>0</v>
      </c>
      <c r="AK182" s="165">
        <f t="shared" si="48"/>
        <v>0</v>
      </c>
      <c r="AL182" s="197">
        <f t="shared" si="49"/>
        <v>0</v>
      </c>
    </row>
    <row r="183" spans="4:38" ht="14.1" customHeight="1">
      <c r="D183" s="195">
        <v>20</v>
      </c>
      <c r="E183" s="165">
        <f t="shared" si="38"/>
        <v>0</v>
      </c>
      <c r="F183" s="165">
        <f t="shared" si="39"/>
        <v>0</v>
      </c>
      <c r="G183" s="165">
        <f t="shared" si="40"/>
        <v>0</v>
      </c>
      <c r="H183" s="165">
        <f t="shared" si="41"/>
        <v>0</v>
      </c>
      <c r="I183" s="165">
        <f t="shared" si="42"/>
        <v>0</v>
      </c>
      <c r="J183" s="197">
        <f t="shared" si="43"/>
        <v>0</v>
      </c>
      <c r="AF183" s="195">
        <v>20</v>
      </c>
      <c r="AG183" s="165">
        <f t="shared" si="44"/>
        <v>0</v>
      </c>
      <c r="AH183" s="165">
        <f t="shared" si="45"/>
        <v>0</v>
      </c>
      <c r="AI183" s="165">
        <f t="shared" si="46"/>
        <v>0</v>
      </c>
      <c r="AJ183" s="165">
        <f t="shared" si="47"/>
        <v>0</v>
      </c>
      <c r="AK183" s="165">
        <f t="shared" si="48"/>
        <v>0</v>
      </c>
      <c r="AL183" s="197">
        <f t="shared" si="49"/>
        <v>0</v>
      </c>
    </row>
    <row r="184" spans="4:38" ht="14.1" customHeight="1">
      <c r="D184" s="195">
        <v>21</v>
      </c>
      <c r="E184" s="165">
        <f t="shared" si="38"/>
        <v>0</v>
      </c>
      <c r="F184" s="165">
        <f t="shared" si="39"/>
        <v>0</v>
      </c>
      <c r="G184" s="165">
        <f t="shared" si="40"/>
        <v>0</v>
      </c>
      <c r="H184" s="165">
        <f t="shared" si="41"/>
        <v>0</v>
      </c>
      <c r="I184" s="165">
        <f t="shared" si="42"/>
        <v>0</v>
      </c>
      <c r="J184" s="197">
        <f t="shared" si="43"/>
        <v>0</v>
      </c>
      <c r="AF184" s="195">
        <v>21</v>
      </c>
      <c r="AG184" s="165">
        <f t="shared" si="44"/>
        <v>0</v>
      </c>
      <c r="AH184" s="165">
        <f t="shared" si="45"/>
        <v>0</v>
      </c>
      <c r="AI184" s="165">
        <f t="shared" si="46"/>
        <v>0</v>
      </c>
      <c r="AJ184" s="165">
        <f t="shared" si="47"/>
        <v>0</v>
      </c>
      <c r="AK184" s="165">
        <f t="shared" si="48"/>
        <v>0</v>
      </c>
      <c r="AL184" s="197">
        <f t="shared" si="49"/>
        <v>0</v>
      </c>
    </row>
    <row r="185" spans="4:38" ht="14.1" customHeight="1">
      <c r="D185" s="195">
        <v>22</v>
      </c>
      <c r="E185" s="165">
        <f t="shared" si="38"/>
        <v>0</v>
      </c>
      <c r="F185" s="165">
        <f t="shared" si="39"/>
        <v>0</v>
      </c>
      <c r="G185" s="165">
        <f t="shared" si="40"/>
        <v>0</v>
      </c>
      <c r="H185" s="165">
        <f t="shared" si="41"/>
        <v>0</v>
      </c>
      <c r="I185" s="165">
        <f t="shared" si="42"/>
        <v>0</v>
      </c>
      <c r="J185" s="197">
        <f t="shared" si="43"/>
        <v>0</v>
      </c>
      <c r="AF185" s="195">
        <v>22</v>
      </c>
      <c r="AG185" s="165">
        <f t="shared" si="44"/>
        <v>0</v>
      </c>
      <c r="AH185" s="165">
        <f t="shared" si="45"/>
        <v>0</v>
      </c>
      <c r="AI185" s="165">
        <f t="shared" si="46"/>
        <v>0</v>
      </c>
      <c r="AJ185" s="165">
        <f t="shared" si="47"/>
        <v>0</v>
      </c>
      <c r="AK185" s="165">
        <f t="shared" si="48"/>
        <v>0</v>
      </c>
      <c r="AL185" s="197">
        <f t="shared" si="49"/>
        <v>0</v>
      </c>
    </row>
    <row r="186" spans="4:38" ht="14.1" customHeight="1">
      <c r="D186" s="195">
        <v>23</v>
      </c>
      <c r="E186" s="165">
        <f t="shared" si="38"/>
        <v>0</v>
      </c>
      <c r="F186" s="165">
        <f t="shared" si="39"/>
        <v>0</v>
      </c>
      <c r="G186" s="165">
        <f t="shared" si="40"/>
        <v>0</v>
      </c>
      <c r="H186" s="165">
        <f t="shared" si="41"/>
        <v>0</v>
      </c>
      <c r="I186" s="165">
        <f t="shared" si="42"/>
        <v>0</v>
      </c>
      <c r="J186" s="197">
        <f t="shared" si="43"/>
        <v>0</v>
      </c>
      <c r="AF186" s="195">
        <v>23</v>
      </c>
      <c r="AG186" s="165">
        <f t="shared" si="44"/>
        <v>0</v>
      </c>
      <c r="AH186" s="165">
        <f t="shared" si="45"/>
        <v>0</v>
      </c>
      <c r="AI186" s="165">
        <f t="shared" si="46"/>
        <v>0</v>
      </c>
      <c r="AJ186" s="165">
        <f t="shared" si="47"/>
        <v>0</v>
      </c>
      <c r="AK186" s="165">
        <f t="shared" si="48"/>
        <v>0</v>
      </c>
      <c r="AL186" s="197">
        <f t="shared" si="49"/>
        <v>0</v>
      </c>
    </row>
    <row r="187" spans="4:38" ht="14.1" customHeight="1">
      <c r="D187" s="195">
        <v>24</v>
      </c>
      <c r="E187" s="165">
        <f t="shared" si="38"/>
        <v>0</v>
      </c>
      <c r="F187" s="165">
        <f t="shared" si="39"/>
        <v>0</v>
      </c>
      <c r="G187" s="165">
        <f t="shared" si="40"/>
        <v>0</v>
      </c>
      <c r="H187" s="165">
        <f t="shared" si="41"/>
        <v>0</v>
      </c>
      <c r="I187" s="165">
        <f t="shared" si="42"/>
        <v>0</v>
      </c>
      <c r="J187" s="197">
        <f t="shared" si="43"/>
        <v>0</v>
      </c>
      <c r="AF187" s="195">
        <v>24</v>
      </c>
      <c r="AG187" s="165">
        <f t="shared" si="44"/>
        <v>0</v>
      </c>
      <c r="AH187" s="165">
        <f t="shared" si="45"/>
        <v>0</v>
      </c>
      <c r="AI187" s="165">
        <f t="shared" si="46"/>
        <v>0</v>
      </c>
      <c r="AJ187" s="165">
        <f t="shared" si="47"/>
        <v>0</v>
      </c>
      <c r="AK187" s="165">
        <f t="shared" si="48"/>
        <v>0</v>
      </c>
      <c r="AL187" s="197">
        <f t="shared" si="49"/>
        <v>0</v>
      </c>
    </row>
    <row r="188" spans="4:38" ht="14.1" customHeight="1">
      <c r="D188" s="195">
        <v>25</v>
      </c>
      <c r="E188" s="165">
        <f t="shared" si="38"/>
        <v>0</v>
      </c>
      <c r="F188" s="165">
        <f t="shared" si="39"/>
        <v>0</v>
      </c>
      <c r="G188" s="165">
        <f t="shared" si="40"/>
        <v>0</v>
      </c>
      <c r="H188" s="165">
        <f t="shared" si="41"/>
        <v>0</v>
      </c>
      <c r="I188" s="165">
        <f t="shared" si="42"/>
        <v>0</v>
      </c>
      <c r="J188" s="197">
        <f t="shared" si="43"/>
        <v>0</v>
      </c>
      <c r="AF188" s="195">
        <v>25</v>
      </c>
      <c r="AG188" s="165">
        <f t="shared" si="44"/>
        <v>0</v>
      </c>
      <c r="AH188" s="165">
        <f t="shared" si="45"/>
        <v>0</v>
      </c>
      <c r="AI188" s="165">
        <f t="shared" si="46"/>
        <v>0</v>
      </c>
      <c r="AJ188" s="165">
        <f t="shared" si="47"/>
        <v>0</v>
      </c>
      <c r="AK188" s="165">
        <f t="shared" si="48"/>
        <v>0</v>
      </c>
      <c r="AL188" s="197">
        <f t="shared" si="49"/>
        <v>0</v>
      </c>
    </row>
    <row r="189" spans="4:38" ht="14.1" customHeight="1">
      <c r="D189" s="195">
        <v>26</v>
      </c>
      <c r="E189" s="165">
        <f t="shared" si="38"/>
        <v>0</v>
      </c>
      <c r="F189" s="165">
        <f t="shared" si="39"/>
        <v>0</v>
      </c>
      <c r="G189" s="165">
        <f t="shared" si="40"/>
        <v>0</v>
      </c>
      <c r="H189" s="165">
        <f t="shared" si="41"/>
        <v>0</v>
      </c>
      <c r="I189" s="165">
        <f t="shared" si="42"/>
        <v>0</v>
      </c>
      <c r="J189" s="197">
        <f t="shared" si="43"/>
        <v>0</v>
      </c>
      <c r="AF189" s="195">
        <v>26</v>
      </c>
      <c r="AG189" s="165">
        <f t="shared" si="44"/>
        <v>0</v>
      </c>
      <c r="AH189" s="165">
        <f t="shared" si="45"/>
        <v>0</v>
      </c>
      <c r="AI189" s="165">
        <f t="shared" si="46"/>
        <v>0</v>
      </c>
      <c r="AJ189" s="165">
        <f t="shared" si="47"/>
        <v>0</v>
      </c>
      <c r="AK189" s="165">
        <f t="shared" si="48"/>
        <v>0</v>
      </c>
      <c r="AL189" s="197">
        <f t="shared" si="49"/>
        <v>0</v>
      </c>
    </row>
    <row r="190" spans="4:38" ht="14.1" customHeight="1">
      <c r="D190" s="195">
        <v>27</v>
      </c>
      <c r="E190" s="165">
        <f t="shared" si="38"/>
        <v>0</v>
      </c>
      <c r="F190" s="165">
        <f t="shared" si="39"/>
        <v>0</v>
      </c>
      <c r="G190" s="165">
        <f t="shared" si="40"/>
        <v>0</v>
      </c>
      <c r="H190" s="165">
        <f t="shared" si="41"/>
        <v>0</v>
      </c>
      <c r="I190" s="165">
        <f t="shared" si="42"/>
        <v>0</v>
      </c>
      <c r="J190" s="197">
        <f t="shared" si="43"/>
        <v>0</v>
      </c>
      <c r="AF190" s="195">
        <v>27</v>
      </c>
      <c r="AG190" s="165">
        <f t="shared" si="44"/>
        <v>0</v>
      </c>
      <c r="AH190" s="165">
        <f t="shared" si="45"/>
        <v>0</v>
      </c>
      <c r="AI190" s="165">
        <f t="shared" si="46"/>
        <v>0</v>
      </c>
      <c r="AJ190" s="165">
        <f t="shared" si="47"/>
        <v>0</v>
      </c>
      <c r="AK190" s="165">
        <f t="shared" si="48"/>
        <v>0</v>
      </c>
      <c r="AL190" s="197">
        <f t="shared" si="49"/>
        <v>0</v>
      </c>
    </row>
    <row r="191" spans="4:38" ht="14.1" customHeight="1">
      <c r="D191" s="195">
        <v>28</v>
      </c>
      <c r="E191" s="165">
        <f t="shared" si="38"/>
        <v>0</v>
      </c>
      <c r="F191" s="165">
        <f t="shared" si="39"/>
        <v>0</v>
      </c>
      <c r="G191" s="165">
        <f t="shared" si="40"/>
        <v>0</v>
      </c>
      <c r="H191" s="165">
        <f t="shared" si="41"/>
        <v>0</v>
      </c>
      <c r="I191" s="165">
        <f t="shared" si="42"/>
        <v>0</v>
      </c>
      <c r="J191" s="197">
        <f t="shared" si="43"/>
        <v>0</v>
      </c>
      <c r="AF191" s="195">
        <v>28</v>
      </c>
      <c r="AG191" s="165">
        <f t="shared" si="44"/>
        <v>0</v>
      </c>
      <c r="AH191" s="165">
        <f t="shared" si="45"/>
        <v>0</v>
      </c>
      <c r="AI191" s="165">
        <f t="shared" si="46"/>
        <v>0</v>
      </c>
      <c r="AJ191" s="165">
        <f t="shared" si="47"/>
        <v>0</v>
      </c>
      <c r="AK191" s="165">
        <f t="shared" si="48"/>
        <v>0</v>
      </c>
      <c r="AL191" s="197">
        <f t="shared" si="49"/>
        <v>0</v>
      </c>
    </row>
    <row r="192" spans="4:38" ht="14.1" customHeight="1">
      <c r="D192" s="195">
        <v>29</v>
      </c>
      <c r="E192" s="165">
        <f t="shared" si="38"/>
        <v>0</v>
      </c>
      <c r="F192" s="165">
        <f t="shared" si="39"/>
        <v>0</v>
      </c>
      <c r="G192" s="165">
        <f t="shared" si="40"/>
        <v>0</v>
      </c>
      <c r="H192" s="165">
        <f t="shared" si="41"/>
        <v>0</v>
      </c>
      <c r="I192" s="165">
        <f t="shared" si="42"/>
        <v>0</v>
      </c>
      <c r="J192" s="197">
        <f t="shared" si="43"/>
        <v>0</v>
      </c>
      <c r="AF192" s="195">
        <v>29</v>
      </c>
      <c r="AG192" s="165">
        <f t="shared" si="44"/>
        <v>0</v>
      </c>
      <c r="AH192" s="165">
        <f t="shared" si="45"/>
        <v>0</v>
      </c>
      <c r="AI192" s="165">
        <f t="shared" si="46"/>
        <v>0</v>
      </c>
      <c r="AJ192" s="165">
        <f t="shared" si="47"/>
        <v>0</v>
      </c>
      <c r="AK192" s="165">
        <f t="shared" si="48"/>
        <v>0</v>
      </c>
      <c r="AL192" s="197">
        <f t="shared" si="49"/>
        <v>0</v>
      </c>
    </row>
    <row r="193" spans="4:38" ht="14.1" customHeight="1">
      <c r="D193" s="195">
        <v>30</v>
      </c>
      <c r="E193" s="165">
        <f t="shared" si="38"/>
        <v>0</v>
      </c>
      <c r="F193" s="165">
        <f t="shared" si="39"/>
        <v>0</v>
      </c>
      <c r="G193" s="165">
        <f t="shared" si="40"/>
        <v>0</v>
      </c>
      <c r="H193" s="165">
        <f t="shared" si="41"/>
        <v>0</v>
      </c>
      <c r="I193" s="165">
        <f t="shared" si="42"/>
        <v>0</v>
      </c>
      <c r="J193" s="197">
        <f t="shared" si="43"/>
        <v>0</v>
      </c>
      <c r="AF193" s="195">
        <v>30</v>
      </c>
      <c r="AG193" s="165">
        <f t="shared" si="44"/>
        <v>0</v>
      </c>
      <c r="AH193" s="165">
        <f t="shared" si="45"/>
        <v>0</v>
      </c>
      <c r="AI193" s="165">
        <f t="shared" si="46"/>
        <v>0</v>
      </c>
      <c r="AJ193" s="165">
        <f t="shared" si="47"/>
        <v>0</v>
      </c>
      <c r="AK193" s="165">
        <f t="shared" si="48"/>
        <v>0</v>
      </c>
      <c r="AL193" s="197">
        <f t="shared" si="49"/>
        <v>0</v>
      </c>
    </row>
    <row r="194" spans="4:38" ht="14.1" customHeight="1">
      <c r="D194" s="195">
        <v>31</v>
      </c>
      <c r="E194" s="165">
        <f t="shared" si="38"/>
        <v>0</v>
      </c>
      <c r="F194" s="165">
        <f t="shared" si="39"/>
        <v>0</v>
      </c>
      <c r="G194" s="165">
        <f t="shared" si="40"/>
        <v>0</v>
      </c>
      <c r="H194" s="165">
        <f t="shared" si="41"/>
        <v>0</v>
      </c>
      <c r="I194" s="165">
        <f t="shared" si="42"/>
        <v>0</v>
      </c>
      <c r="J194" s="197">
        <f t="shared" si="43"/>
        <v>0</v>
      </c>
      <c r="AF194" s="195">
        <v>31</v>
      </c>
      <c r="AG194" s="165">
        <f t="shared" si="44"/>
        <v>0</v>
      </c>
      <c r="AH194" s="165">
        <f t="shared" si="45"/>
        <v>0</v>
      </c>
      <c r="AI194" s="165">
        <f t="shared" si="46"/>
        <v>0</v>
      </c>
      <c r="AJ194" s="165">
        <f t="shared" si="47"/>
        <v>0</v>
      </c>
      <c r="AK194" s="165">
        <f t="shared" si="48"/>
        <v>0</v>
      </c>
      <c r="AL194" s="197">
        <f t="shared" si="49"/>
        <v>0</v>
      </c>
    </row>
    <row r="195" spans="4:38" ht="14.1" customHeight="1">
      <c r="D195" s="195">
        <v>32</v>
      </c>
      <c r="E195" s="165">
        <f t="shared" si="38"/>
        <v>0</v>
      </c>
      <c r="F195" s="165">
        <f t="shared" si="39"/>
        <v>0</v>
      </c>
      <c r="G195" s="165">
        <f t="shared" si="40"/>
        <v>0</v>
      </c>
      <c r="H195" s="165">
        <f t="shared" si="41"/>
        <v>0</v>
      </c>
      <c r="I195" s="165">
        <f t="shared" si="42"/>
        <v>0</v>
      </c>
      <c r="J195" s="197">
        <f t="shared" si="43"/>
        <v>0</v>
      </c>
      <c r="AF195" s="195">
        <v>32</v>
      </c>
      <c r="AG195" s="165">
        <f t="shared" si="44"/>
        <v>0</v>
      </c>
      <c r="AH195" s="165">
        <f t="shared" si="45"/>
        <v>0</v>
      </c>
      <c r="AI195" s="165">
        <f t="shared" si="46"/>
        <v>0</v>
      </c>
      <c r="AJ195" s="165">
        <f t="shared" si="47"/>
        <v>0</v>
      </c>
      <c r="AK195" s="165">
        <f t="shared" si="48"/>
        <v>0</v>
      </c>
      <c r="AL195" s="197">
        <f t="shared" si="49"/>
        <v>0</v>
      </c>
    </row>
    <row r="196" spans="4:38" ht="14.1" customHeight="1">
      <c r="D196" s="195">
        <v>33</v>
      </c>
      <c r="E196" s="165">
        <f t="shared" si="38"/>
        <v>0</v>
      </c>
      <c r="F196" s="165">
        <f t="shared" si="39"/>
        <v>0</v>
      </c>
      <c r="G196" s="165">
        <f t="shared" si="40"/>
        <v>0</v>
      </c>
      <c r="H196" s="165">
        <f t="shared" si="41"/>
        <v>0</v>
      </c>
      <c r="I196" s="165">
        <f t="shared" si="42"/>
        <v>0</v>
      </c>
      <c r="J196" s="197">
        <f t="shared" si="43"/>
        <v>0</v>
      </c>
      <c r="AF196" s="195">
        <v>33</v>
      </c>
      <c r="AG196" s="165">
        <f t="shared" si="44"/>
        <v>0</v>
      </c>
      <c r="AH196" s="165">
        <f t="shared" si="45"/>
        <v>0</v>
      </c>
      <c r="AI196" s="165">
        <f t="shared" si="46"/>
        <v>0</v>
      </c>
      <c r="AJ196" s="165">
        <f t="shared" si="47"/>
        <v>0</v>
      </c>
      <c r="AK196" s="165">
        <f t="shared" si="48"/>
        <v>0</v>
      </c>
      <c r="AL196" s="197">
        <f t="shared" si="49"/>
        <v>0</v>
      </c>
    </row>
    <row r="197" spans="4:38" ht="14.1" customHeight="1">
      <c r="D197" s="195">
        <v>34</v>
      </c>
      <c r="E197" s="165">
        <f t="shared" si="38"/>
        <v>0</v>
      </c>
      <c r="F197" s="165">
        <f t="shared" si="39"/>
        <v>0</v>
      </c>
      <c r="G197" s="165">
        <f t="shared" si="40"/>
        <v>0</v>
      </c>
      <c r="H197" s="165">
        <f t="shared" si="41"/>
        <v>0</v>
      </c>
      <c r="I197" s="165">
        <f t="shared" si="42"/>
        <v>0</v>
      </c>
      <c r="J197" s="197">
        <f t="shared" si="43"/>
        <v>0</v>
      </c>
      <c r="AF197" s="195">
        <v>34</v>
      </c>
      <c r="AG197" s="165">
        <f t="shared" si="44"/>
        <v>0</v>
      </c>
      <c r="AH197" s="165">
        <f t="shared" si="45"/>
        <v>0</v>
      </c>
      <c r="AI197" s="165">
        <f t="shared" si="46"/>
        <v>0</v>
      </c>
      <c r="AJ197" s="165">
        <f t="shared" si="47"/>
        <v>0</v>
      </c>
      <c r="AK197" s="165">
        <f t="shared" si="48"/>
        <v>0</v>
      </c>
      <c r="AL197" s="197">
        <f t="shared" si="49"/>
        <v>0</v>
      </c>
    </row>
    <row r="198" spans="4:38" ht="14.1" customHeight="1">
      <c r="D198" s="195">
        <v>35</v>
      </c>
      <c r="E198" s="165">
        <f t="shared" si="38"/>
        <v>0</v>
      </c>
      <c r="F198" s="165">
        <f t="shared" si="39"/>
        <v>0</v>
      </c>
      <c r="G198" s="165">
        <f t="shared" si="40"/>
        <v>0</v>
      </c>
      <c r="H198" s="165">
        <f t="shared" si="41"/>
        <v>0</v>
      </c>
      <c r="I198" s="165">
        <f t="shared" si="42"/>
        <v>0</v>
      </c>
      <c r="J198" s="197">
        <f t="shared" si="43"/>
        <v>0</v>
      </c>
      <c r="AF198" s="195">
        <v>35</v>
      </c>
      <c r="AG198" s="165">
        <f t="shared" si="44"/>
        <v>0</v>
      </c>
      <c r="AH198" s="165">
        <f t="shared" si="45"/>
        <v>0</v>
      </c>
      <c r="AI198" s="165">
        <f t="shared" si="46"/>
        <v>0</v>
      </c>
      <c r="AJ198" s="165">
        <f t="shared" si="47"/>
        <v>0</v>
      </c>
      <c r="AK198" s="165">
        <f t="shared" si="48"/>
        <v>0</v>
      </c>
      <c r="AL198" s="197">
        <f t="shared" si="49"/>
        <v>0</v>
      </c>
    </row>
    <row r="199" spans="4:38" ht="14.1" customHeight="1">
      <c r="D199" s="195">
        <v>36</v>
      </c>
      <c r="E199" s="165">
        <f t="shared" si="38"/>
        <v>0</v>
      </c>
      <c r="F199" s="165">
        <f t="shared" si="39"/>
        <v>0</v>
      </c>
      <c r="G199" s="165">
        <f t="shared" si="40"/>
        <v>0</v>
      </c>
      <c r="H199" s="165">
        <f t="shared" si="41"/>
        <v>0</v>
      </c>
      <c r="I199" s="165">
        <f t="shared" si="42"/>
        <v>0</v>
      </c>
      <c r="J199" s="197">
        <f t="shared" si="43"/>
        <v>0</v>
      </c>
      <c r="AF199" s="195">
        <v>36</v>
      </c>
      <c r="AG199" s="165">
        <f t="shared" si="44"/>
        <v>0</v>
      </c>
      <c r="AH199" s="165">
        <f t="shared" si="45"/>
        <v>0</v>
      </c>
      <c r="AI199" s="165">
        <f t="shared" si="46"/>
        <v>0</v>
      </c>
      <c r="AJ199" s="165">
        <f t="shared" si="47"/>
        <v>0</v>
      </c>
      <c r="AK199" s="165">
        <f t="shared" si="48"/>
        <v>0</v>
      </c>
      <c r="AL199" s="197">
        <f t="shared" si="49"/>
        <v>0</v>
      </c>
    </row>
    <row r="200" spans="4:38" ht="14.1" customHeight="1">
      <c r="D200" s="195">
        <v>37</v>
      </c>
      <c r="E200" s="165">
        <f t="shared" si="38"/>
        <v>0</v>
      </c>
      <c r="F200" s="165">
        <f t="shared" si="39"/>
        <v>0</v>
      </c>
      <c r="G200" s="165">
        <f t="shared" si="40"/>
        <v>0</v>
      </c>
      <c r="H200" s="165">
        <f t="shared" si="41"/>
        <v>0</v>
      </c>
      <c r="I200" s="165">
        <f t="shared" si="42"/>
        <v>0</v>
      </c>
      <c r="J200" s="197">
        <f t="shared" si="43"/>
        <v>0</v>
      </c>
      <c r="AF200" s="195">
        <v>37</v>
      </c>
      <c r="AG200" s="165">
        <f t="shared" si="44"/>
        <v>0</v>
      </c>
      <c r="AH200" s="165">
        <f t="shared" si="45"/>
        <v>0</v>
      </c>
      <c r="AI200" s="165">
        <f t="shared" si="46"/>
        <v>0</v>
      </c>
      <c r="AJ200" s="165">
        <f t="shared" si="47"/>
        <v>0</v>
      </c>
      <c r="AK200" s="165">
        <f t="shared" si="48"/>
        <v>0</v>
      </c>
      <c r="AL200" s="197">
        <f t="shared" si="49"/>
        <v>0</v>
      </c>
    </row>
    <row r="201" spans="4:38" ht="14.1" customHeight="1">
      <c r="D201" s="195">
        <v>38</v>
      </c>
      <c r="E201" s="165">
        <f t="shared" si="38"/>
        <v>0</v>
      </c>
      <c r="F201" s="165">
        <f t="shared" si="39"/>
        <v>0</v>
      </c>
      <c r="G201" s="165">
        <f t="shared" si="40"/>
        <v>0</v>
      </c>
      <c r="H201" s="165">
        <f t="shared" si="41"/>
        <v>0</v>
      </c>
      <c r="I201" s="165">
        <f t="shared" si="42"/>
        <v>0</v>
      </c>
      <c r="J201" s="197">
        <f t="shared" si="43"/>
        <v>0</v>
      </c>
      <c r="AF201" s="195">
        <v>38</v>
      </c>
      <c r="AG201" s="165">
        <f t="shared" si="44"/>
        <v>0</v>
      </c>
      <c r="AH201" s="165">
        <f t="shared" si="45"/>
        <v>0</v>
      </c>
      <c r="AI201" s="165">
        <f t="shared" si="46"/>
        <v>0</v>
      </c>
      <c r="AJ201" s="165">
        <f t="shared" si="47"/>
        <v>0</v>
      </c>
      <c r="AK201" s="165">
        <f t="shared" si="48"/>
        <v>0</v>
      </c>
      <c r="AL201" s="197">
        <f t="shared" si="49"/>
        <v>0</v>
      </c>
    </row>
    <row r="202" spans="4:38" ht="14.1" customHeight="1">
      <c r="D202" s="195">
        <v>39</v>
      </c>
      <c r="E202" s="165">
        <f t="shared" si="38"/>
        <v>0</v>
      </c>
      <c r="F202" s="165">
        <f t="shared" si="39"/>
        <v>0</v>
      </c>
      <c r="G202" s="165">
        <f t="shared" si="40"/>
        <v>0</v>
      </c>
      <c r="H202" s="165">
        <f t="shared" si="41"/>
        <v>0</v>
      </c>
      <c r="I202" s="165">
        <f t="shared" si="42"/>
        <v>0</v>
      </c>
      <c r="J202" s="197">
        <f t="shared" si="43"/>
        <v>0</v>
      </c>
      <c r="AF202" s="195">
        <v>39</v>
      </c>
      <c r="AG202" s="165">
        <f t="shared" si="44"/>
        <v>0</v>
      </c>
      <c r="AH202" s="165">
        <f t="shared" si="45"/>
        <v>0</v>
      </c>
      <c r="AI202" s="165">
        <f t="shared" si="46"/>
        <v>0</v>
      </c>
      <c r="AJ202" s="165">
        <f t="shared" si="47"/>
        <v>0</v>
      </c>
      <c r="AK202" s="165">
        <f t="shared" si="48"/>
        <v>0</v>
      </c>
      <c r="AL202" s="197">
        <f t="shared" si="49"/>
        <v>0</v>
      </c>
    </row>
    <row r="203" spans="4:38" ht="14.1" customHeight="1" thickBot="1">
      <c r="D203" s="196">
        <v>40</v>
      </c>
      <c r="E203" s="198">
        <f t="shared" si="38"/>
        <v>0</v>
      </c>
      <c r="F203" s="198">
        <f t="shared" si="39"/>
        <v>0</v>
      </c>
      <c r="G203" s="198">
        <f t="shared" si="40"/>
        <v>0</v>
      </c>
      <c r="H203" s="198">
        <f t="shared" si="41"/>
        <v>0</v>
      </c>
      <c r="I203" s="198">
        <f t="shared" si="42"/>
        <v>0</v>
      </c>
      <c r="J203" s="199">
        <f t="shared" si="43"/>
        <v>0</v>
      </c>
      <c r="AF203" s="196">
        <v>40</v>
      </c>
      <c r="AG203" s="198">
        <f t="shared" si="44"/>
        <v>0</v>
      </c>
      <c r="AH203" s="198">
        <f t="shared" si="45"/>
        <v>0</v>
      </c>
      <c r="AI203" s="198">
        <f t="shared" si="46"/>
        <v>0</v>
      </c>
      <c r="AJ203" s="198">
        <f t="shared" si="47"/>
        <v>0</v>
      </c>
      <c r="AK203" s="198">
        <f t="shared" si="48"/>
        <v>0</v>
      </c>
      <c r="AL203" s="199">
        <f t="shared" si="49"/>
        <v>0</v>
      </c>
    </row>
    <row r="205" spans="4:38" ht="14.1" customHeight="1" thickBot="1">
      <c r="D205" s="760" t="s">
        <v>90</v>
      </c>
      <c r="AF205" s="760" t="s">
        <v>90</v>
      </c>
    </row>
    <row r="206" spans="4:38" ht="14.1" customHeight="1">
      <c r="D206" s="2199"/>
      <c r="E206" s="2200" t="s">
        <v>93</v>
      </c>
      <c r="F206" s="2200"/>
      <c r="G206" s="2200"/>
      <c r="H206" s="2200"/>
      <c r="I206" s="2200" t="s">
        <v>94</v>
      </c>
      <c r="J206" s="2239"/>
      <c r="AF206" s="2199"/>
      <c r="AG206" s="2200" t="s">
        <v>93</v>
      </c>
      <c r="AH206" s="2200"/>
      <c r="AI206" s="2200"/>
      <c r="AJ206" s="2200"/>
      <c r="AK206" s="2200" t="s">
        <v>94</v>
      </c>
      <c r="AL206" s="2239"/>
    </row>
    <row r="207" spans="4:38" ht="14.1" customHeight="1">
      <c r="D207" s="2238"/>
      <c r="E207" s="2339" t="s">
        <v>56</v>
      </c>
      <c r="F207" s="2339"/>
      <c r="G207" s="2339" t="s">
        <v>83</v>
      </c>
      <c r="H207" s="2339"/>
      <c r="I207" s="2339" t="s">
        <v>56</v>
      </c>
      <c r="J207" s="2332"/>
      <c r="AF207" s="2238"/>
      <c r="AG207" s="2339" t="s">
        <v>56</v>
      </c>
      <c r="AH207" s="2339"/>
      <c r="AI207" s="2339" t="s">
        <v>83</v>
      </c>
      <c r="AJ207" s="2339"/>
      <c r="AK207" s="2339" t="s">
        <v>56</v>
      </c>
      <c r="AL207" s="2332"/>
    </row>
    <row r="208" spans="4:38" ht="14.1" customHeight="1">
      <c r="D208" s="2238"/>
      <c r="E208" s="790" t="s">
        <v>354</v>
      </c>
      <c r="F208" s="790" t="s">
        <v>355</v>
      </c>
      <c r="G208" s="790" t="s">
        <v>354</v>
      </c>
      <c r="H208" s="790" t="s">
        <v>355</v>
      </c>
      <c r="I208" s="790" t="s">
        <v>354</v>
      </c>
      <c r="J208" s="791" t="s">
        <v>355</v>
      </c>
      <c r="AF208" s="2238"/>
      <c r="AG208" s="790" t="s">
        <v>354</v>
      </c>
      <c r="AH208" s="790" t="s">
        <v>355</v>
      </c>
      <c r="AI208" s="790" t="s">
        <v>354</v>
      </c>
      <c r="AJ208" s="790" t="s">
        <v>355</v>
      </c>
      <c r="AK208" s="790" t="s">
        <v>354</v>
      </c>
      <c r="AL208" s="791" t="s">
        <v>355</v>
      </c>
    </row>
    <row r="209" spans="4:38" ht="14.1" customHeight="1">
      <c r="D209" s="195">
        <v>1</v>
      </c>
      <c r="E209" s="165">
        <f t="shared" ref="E209:E248" si="50">IF($E$36&lt;&gt;"As",0,IF($E$29&lt;&gt;"歩 道",0,SUMIF($E$37,D209,$E$35)))</f>
        <v>0</v>
      </c>
      <c r="F209" s="165">
        <f t="shared" ref="F209:F248" si="51">IF($E$36&lt;&gt;"As",0,IF($E$29&lt;&gt;"車 道",0,SUMIF($E$37,D209,$E$35)))</f>
        <v>0</v>
      </c>
      <c r="G209" s="165">
        <f t="shared" ref="G209:G248" si="52">IF($E$36&lt;&gt;"Co",0,IF($E$29&lt;&gt;"歩 道",0,SUMIF($E$37,D209,$E$35)))</f>
        <v>0</v>
      </c>
      <c r="H209" s="165">
        <f t="shared" ref="H209:H248" si="53">IF($E$36&lt;&gt;"Co",0,IF($E$29&lt;&gt;"車 道",0,SUMIF($E$37,D209,$E$35)))</f>
        <v>0</v>
      </c>
      <c r="I209" s="165">
        <f t="shared" ref="I209:I248" si="54">IF($E$29&lt;&gt;"歩 道",0,SUMIF($E$39,D209,$E$35))</f>
        <v>0</v>
      </c>
      <c r="J209" s="197">
        <f t="shared" ref="J209:J248" si="55">IF($E$29&lt;&gt;"車 道",0,SUMIF($E$39,D209,$E$35))</f>
        <v>0</v>
      </c>
      <c r="AF209" s="195">
        <v>1</v>
      </c>
      <c r="AG209" s="165">
        <f t="shared" ref="AG209:AG248" si="56">IF($AG$36&lt;&gt;"As",0,IF($AG$29&lt;&gt;"歩 道",0,SUMIF($AG$37,AF209,$AG$35)))</f>
        <v>0</v>
      </c>
      <c r="AH209" s="165">
        <f t="shared" ref="AH209:AH248" si="57">IF($AG$36&lt;&gt;"As",0,IF($AG$29&lt;&gt;"車 道",0,SUMIF($AG$37,AF209,$AG$35)))</f>
        <v>0</v>
      </c>
      <c r="AI209" s="165">
        <f t="shared" ref="AI209:AI248" si="58">IF($AG$36&lt;&gt;"Co",0,IF($AG$29&lt;&gt;"歩 道",0,SUMIF($AG$37,AF209,$AG$35)))</f>
        <v>0</v>
      </c>
      <c r="AJ209" s="165">
        <f t="shared" ref="AJ209:AJ248" si="59">IF($AG$36&lt;&gt;"Co",0,IF($AG$29&lt;&gt;"車 道",0,SUMIF($AG$37,AF209,$AG$35)))</f>
        <v>0</v>
      </c>
      <c r="AK209" s="165">
        <f t="shared" ref="AK209:AK248" si="60">IF($AG$29&lt;&gt;"歩 道",0,SUMIF($AG$39,AF209,$AG$35))</f>
        <v>0</v>
      </c>
      <c r="AL209" s="197">
        <f t="shared" ref="AL209:AL248" si="61">IF($AG$29&lt;&gt;"車 道",0,SUMIF($AG$39,AF209,$AG$35))</f>
        <v>0</v>
      </c>
    </row>
    <row r="210" spans="4:38" ht="14.1" customHeight="1">
      <c r="D210" s="195">
        <v>2</v>
      </c>
      <c r="E210" s="165">
        <f t="shared" si="50"/>
        <v>0</v>
      </c>
      <c r="F210" s="165">
        <f t="shared" si="51"/>
        <v>0</v>
      </c>
      <c r="G210" s="165">
        <f t="shared" si="52"/>
        <v>0</v>
      </c>
      <c r="H210" s="165">
        <f t="shared" si="53"/>
        <v>0</v>
      </c>
      <c r="I210" s="165">
        <f t="shared" si="54"/>
        <v>0</v>
      </c>
      <c r="J210" s="197">
        <f t="shared" si="55"/>
        <v>0</v>
      </c>
      <c r="AF210" s="195">
        <v>2</v>
      </c>
      <c r="AG210" s="165">
        <f t="shared" si="56"/>
        <v>0</v>
      </c>
      <c r="AH210" s="165">
        <f t="shared" si="57"/>
        <v>0</v>
      </c>
      <c r="AI210" s="165">
        <f t="shared" si="58"/>
        <v>0</v>
      </c>
      <c r="AJ210" s="165">
        <f t="shared" si="59"/>
        <v>0</v>
      </c>
      <c r="AK210" s="165">
        <f t="shared" si="60"/>
        <v>0</v>
      </c>
      <c r="AL210" s="197">
        <f t="shared" si="61"/>
        <v>0</v>
      </c>
    </row>
    <row r="211" spans="4:38" ht="14.1" customHeight="1">
      <c r="D211" s="195">
        <v>3</v>
      </c>
      <c r="E211" s="165">
        <f t="shared" si="50"/>
        <v>0</v>
      </c>
      <c r="F211" s="165">
        <f t="shared" si="51"/>
        <v>0</v>
      </c>
      <c r="G211" s="165">
        <f t="shared" si="52"/>
        <v>0</v>
      </c>
      <c r="H211" s="165">
        <f t="shared" si="53"/>
        <v>0</v>
      </c>
      <c r="I211" s="165">
        <f t="shared" si="54"/>
        <v>0</v>
      </c>
      <c r="J211" s="197">
        <f t="shared" si="55"/>
        <v>0</v>
      </c>
      <c r="AF211" s="195">
        <v>3</v>
      </c>
      <c r="AG211" s="165">
        <f t="shared" si="56"/>
        <v>0</v>
      </c>
      <c r="AH211" s="165">
        <f t="shared" si="57"/>
        <v>0</v>
      </c>
      <c r="AI211" s="165">
        <f t="shared" si="58"/>
        <v>0</v>
      </c>
      <c r="AJ211" s="165">
        <f t="shared" si="59"/>
        <v>0</v>
      </c>
      <c r="AK211" s="165">
        <f t="shared" si="60"/>
        <v>0</v>
      </c>
      <c r="AL211" s="197">
        <f t="shared" si="61"/>
        <v>0</v>
      </c>
    </row>
    <row r="212" spans="4:38" ht="14.1" customHeight="1">
      <c r="D212" s="195">
        <v>4</v>
      </c>
      <c r="E212" s="165">
        <f t="shared" si="50"/>
        <v>0</v>
      </c>
      <c r="F212" s="165">
        <f t="shared" si="51"/>
        <v>0</v>
      </c>
      <c r="G212" s="165">
        <f t="shared" si="52"/>
        <v>0</v>
      </c>
      <c r="H212" s="165">
        <f t="shared" si="53"/>
        <v>0</v>
      </c>
      <c r="I212" s="165">
        <f t="shared" si="54"/>
        <v>0</v>
      </c>
      <c r="J212" s="197">
        <f t="shared" si="55"/>
        <v>0</v>
      </c>
      <c r="AF212" s="195">
        <v>4</v>
      </c>
      <c r="AG212" s="165">
        <f t="shared" si="56"/>
        <v>0</v>
      </c>
      <c r="AH212" s="165">
        <f t="shared" si="57"/>
        <v>0</v>
      </c>
      <c r="AI212" s="165">
        <f t="shared" si="58"/>
        <v>0</v>
      </c>
      <c r="AJ212" s="165">
        <f t="shared" si="59"/>
        <v>0</v>
      </c>
      <c r="AK212" s="165">
        <f t="shared" si="60"/>
        <v>0</v>
      </c>
      <c r="AL212" s="197">
        <f t="shared" si="61"/>
        <v>0</v>
      </c>
    </row>
    <row r="213" spans="4:38" ht="14.1" customHeight="1">
      <c r="D213" s="195">
        <v>5</v>
      </c>
      <c r="E213" s="165">
        <f t="shared" si="50"/>
        <v>0</v>
      </c>
      <c r="F213" s="165">
        <f t="shared" si="51"/>
        <v>0</v>
      </c>
      <c r="G213" s="165">
        <f t="shared" si="52"/>
        <v>0</v>
      </c>
      <c r="H213" s="165">
        <f t="shared" si="53"/>
        <v>0</v>
      </c>
      <c r="I213" s="165">
        <f t="shared" si="54"/>
        <v>0</v>
      </c>
      <c r="J213" s="197">
        <f t="shared" si="55"/>
        <v>0</v>
      </c>
      <c r="AF213" s="195">
        <v>5</v>
      </c>
      <c r="AG213" s="165">
        <f t="shared" si="56"/>
        <v>0</v>
      </c>
      <c r="AH213" s="165">
        <f t="shared" si="57"/>
        <v>0</v>
      </c>
      <c r="AI213" s="165">
        <f t="shared" si="58"/>
        <v>0</v>
      </c>
      <c r="AJ213" s="165">
        <f t="shared" si="59"/>
        <v>0</v>
      </c>
      <c r="AK213" s="165">
        <f t="shared" si="60"/>
        <v>0</v>
      </c>
      <c r="AL213" s="197">
        <f t="shared" si="61"/>
        <v>0</v>
      </c>
    </row>
    <row r="214" spans="4:38" ht="14.1" customHeight="1">
      <c r="D214" s="195">
        <v>6</v>
      </c>
      <c r="E214" s="165">
        <f t="shared" si="50"/>
        <v>0</v>
      </c>
      <c r="F214" s="165">
        <f t="shared" si="51"/>
        <v>0</v>
      </c>
      <c r="G214" s="165">
        <f t="shared" si="52"/>
        <v>0</v>
      </c>
      <c r="H214" s="165">
        <f t="shared" si="53"/>
        <v>0</v>
      </c>
      <c r="I214" s="165">
        <f t="shared" si="54"/>
        <v>0</v>
      </c>
      <c r="J214" s="197">
        <f t="shared" si="55"/>
        <v>0</v>
      </c>
      <c r="AF214" s="195">
        <v>6</v>
      </c>
      <c r="AG214" s="165">
        <f t="shared" si="56"/>
        <v>0</v>
      </c>
      <c r="AH214" s="165">
        <f t="shared" si="57"/>
        <v>0</v>
      </c>
      <c r="AI214" s="165">
        <f t="shared" si="58"/>
        <v>0</v>
      </c>
      <c r="AJ214" s="165">
        <f t="shared" si="59"/>
        <v>0</v>
      </c>
      <c r="AK214" s="165">
        <f t="shared" si="60"/>
        <v>0</v>
      </c>
      <c r="AL214" s="197">
        <f t="shared" si="61"/>
        <v>0</v>
      </c>
    </row>
    <row r="215" spans="4:38" ht="14.1" customHeight="1">
      <c r="D215" s="195">
        <v>7</v>
      </c>
      <c r="E215" s="165">
        <f t="shared" si="50"/>
        <v>0</v>
      </c>
      <c r="F215" s="165">
        <f t="shared" si="51"/>
        <v>0</v>
      </c>
      <c r="G215" s="165">
        <f t="shared" si="52"/>
        <v>0</v>
      </c>
      <c r="H215" s="165">
        <f t="shared" si="53"/>
        <v>0</v>
      </c>
      <c r="I215" s="165">
        <f t="shared" si="54"/>
        <v>0</v>
      </c>
      <c r="J215" s="197">
        <f t="shared" si="55"/>
        <v>0</v>
      </c>
      <c r="AF215" s="195">
        <v>7</v>
      </c>
      <c r="AG215" s="165">
        <f t="shared" si="56"/>
        <v>0</v>
      </c>
      <c r="AH215" s="165">
        <f t="shared" si="57"/>
        <v>0</v>
      </c>
      <c r="AI215" s="165">
        <f t="shared" si="58"/>
        <v>0</v>
      </c>
      <c r="AJ215" s="165">
        <f t="shared" si="59"/>
        <v>0</v>
      </c>
      <c r="AK215" s="165">
        <f t="shared" si="60"/>
        <v>0</v>
      </c>
      <c r="AL215" s="197">
        <f t="shared" si="61"/>
        <v>0</v>
      </c>
    </row>
    <row r="216" spans="4:38" ht="14.1" customHeight="1">
      <c r="D216" s="195">
        <v>8</v>
      </c>
      <c r="E216" s="165">
        <f t="shared" si="50"/>
        <v>0</v>
      </c>
      <c r="F216" s="165">
        <f t="shared" si="51"/>
        <v>0</v>
      </c>
      <c r="G216" s="165">
        <f t="shared" si="52"/>
        <v>0</v>
      </c>
      <c r="H216" s="165">
        <f t="shared" si="53"/>
        <v>0</v>
      </c>
      <c r="I216" s="165">
        <f t="shared" si="54"/>
        <v>0</v>
      </c>
      <c r="J216" s="197">
        <f t="shared" si="55"/>
        <v>0</v>
      </c>
      <c r="AF216" s="195">
        <v>8</v>
      </c>
      <c r="AG216" s="165">
        <f t="shared" si="56"/>
        <v>0</v>
      </c>
      <c r="AH216" s="165">
        <f t="shared" si="57"/>
        <v>0</v>
      </c>
      <c r="AI216" s="165">
        <f t="shared" si="58"/>
        <v>0</v>
      </c>
      <c r="AJ216" s="165">
        <f t="shared" si="59"/>
        <v>0</v>
      </c>
      <c r="AK216" s="165">
        <f t="shared" si="60"/>
        <v>0</v>
      </c>
      <c r="AL216" s="197">
        <f t="shared" si="61"/>
        <v>0</v>
      </c>
    </row>
    <row r="217" spans="4:38" ht="14.1" customHeight="1">
      <c r="D217" s="195">
        <v>9</v>
      </c>
      <c r="E217" s="165">
        <f t="shared" si="50"/>
        <v>0</v>
      </c>
      <c r="F217" s="165">
        <f t="shared" si="51"/>
        <v>0</v>
      </c>
      <c r="G217" s="165">
        <f t="shared" si="52"/>
        <v>0</v>
      </c>
      <c r="H217" s="165">
        <f t="shared" si="53"/>
        <v>0</v>
      </c>
      <c r="I217" s="165">
        <f t="shared" si="54"/>
        <v>0</v>
      </c>
      <c r="J217" s="197">
        <f t="shared" si="55"/>
        <v>0</v>
      </c>
      <c r="AF217" s="195">
        <v>9</v>
      </c>
      <c r="AG217" s="165">
        <f t="shared" si="56"/>
        <v>0</v>
      </c>
      <c r="AH217" s="165">
        <f t="shared" si="57"/>
        <v>0</v>
      </c>
      <c r="AI217" s="165">
        <f t="shared" si="58"/>
        <v>0</v>
      </c>
      <c r="AJ217" s="165">
        <f t="shared" si="59"/>
        <v>0</v>
      </c>
      <c r="AK217" s="165">
        <f t="shared" si="60"/>
        <v>0</v>
      </c>
      <c r="AL217" s="197">
        <f t="shared" si="61"/>
        <v>0</v>
      </c>
    </row>
    <row r="218" spans="4:38" ht="14.1" customHeight="1">
      <c r="D218" s="195">
        <v>10</v>
      </c>
      <c r="E218" s="165">
        <f t="shared" si="50"/>
        <v>0</v>
      </c>
      <c r="F218" s="165">
        <f t="shared" si="51"/>
        <v>0</v>
      </c>
      <c r="G218" s="165">
        <f t="shared" si="52"/>
        <v>0</v>
      </c>
      <c r="H218" s="165">
        <f t="shared" si="53"/>
        <v>0</v>
      </c>
      <c r="I218" s="165">
        <f t="shared" si="54"/>
        <v>0</v>
      </c>
      <c r="J218" s="197">
        <f t="shared" si="55"/>
        <v>0</v>
      </c>
      <c r="AF218" s="195">
        <v>10</v>
      </c>
      <c r="AG218" s="165">
        <f t="shared" si="56"/>
        <v>0</v>
      </c>
      <c r="AH218" s="165">
        <f t="shared" si="57"/>
        <v>0</v>
      </c>
      <c r="AI218" s="165">
        <f t="shared" si="58"/>
        <v>0</v>
      </c>
      <c r="AJ218" s="165">
        <f t="shared" si="59"/>
        <v>0</v>
      </c>
      <c r="AK218" s="165">
        <f t="shared" si="60"/>
        <v>0</v>
      </c>
      <c r="AL218" s="197">
        <f t="shared" si="61"/>
        <v>0</v>
      </c>
    </row>
    <row r="219" spans="4:38" ht="14.1" customHeight="1">
      <c r="D219" s="195">
        <v>11</v>
      </c>
      <c r="E219" s="165">
        <f t="shared" si="50"/>
        <v>0</v>
      </c>
      <c r="F219" s="165">
        <f t="shared" si="51"/>
        <v>0</v>
      </c>
      <c r="G219" s="165">
        <f t="shared" si="52"/>
        <v>0</v>
      </c>
      <c r="H219" s="165">
        <f t="shared" si="53"/>
        <v>0</v>
      </c>
      <c r="I219" s="165">
        <f t="shared" si="54"/>
        <v>0</v>
      </c>
      <c r="J219" s="197">
        <f t="shared" si="55"/>
        <v>0</v>
      </c>
      <c r="AF219" s="195">
        <v>11</v>
      </c>
      <c r="AG219" s="165">
        <f t="shared" si="56"/>
        <v>0</v>
      </c>
      <c r="AH219" s="165">
        <f t="shared" si="57"/>
        <v>0</v>
      </c>
      <c r="AI219" s="165">
        <f t="shared" si="58"/>
        <v>0</v>
      </c>
      <c r="AJ219" s="165">
        <f t="shared" si="59"/>
        <v>0</v>
      </c>
      <c r="AK219" s="165">
        <f t="shared" si="60"/>
        <v>0</v>
      </c>
      <c r="AL219" s="197">
        <f t="shared" si="61"/>
        <v>0</v>
      </c>
    </row>
    <row r="220" spans="4:38" ht="14.1" customHeight="1">
      <c r="D220" s="195">
        <v>12</v>
      </c>
      <c r="E220" s="165">
        <f t="shared" si="50"/>
        <v>0</v>
      </c>
      <c r="F220" s="165">
        <f t="shared" si="51"/>
        <v>0</v>
      </c>
      <c r="G220" s="165">
        <f t="shared" si="52"/>
        <v>0</v>
      </c>
      <c r="H220" s="165">
        <f t="shared" si="53"/>
        <v>0</v>
      </c>
      <c r="I220" s="165">
        <f t="shared" si="54"/>
        <v>0</v>
      </c>
      <c r="J220" s="197">
        <f t="shared" si="55"/>
        <v>0</v>
      </c>
      <c r="AF220" s="195">
        <v>12</v>
      </c>
      <c r="AG220" s="165">
        <f t="shared" si="56"/>
        <v>0</v>
      </c>
      <c r="AH220" s="165">
        <f t="shared" si="57"/>
        <v>0</v>
      </c>
      <c r="AI220" s="165">
        <f t="shared" si="58"/>
        <v>0</v>
      </c>
      <c r="AJ220" s="165">
        <f t="shared" si="59"/>
        <v>0</v>
      </c>
      <c r="AK220" s="165">
        <f t="shared" si="60"/>
        <v>0</v>
      </c>
      <c r="AL220" s="197">
        <f t="shared" si="61"/>
        <v>0</v>
      </c>
    </row>
    <row r="221" spans="4:38" ht="14.1" customHeight="1">
      <c r="D221" s="195">
        <v>13</v>
      </c>
      <c r="E221" s="165">
        <f t="shared" si="50"/>
        <v>0</v>
      </c>
      <c r="F221" s="165">
        <f t="shared" si="51"/>
        <v>0</v>
      </c>
      <c r="G221" s="165">
        <f t="shared" si="52"/>
        <v>0</v>
      </c>
      <c r="H221" s="165">
        <f t="shared" si="53"/>
        <v>0</v>
      </c>
      <c r="I221" s="165">
        <f t="shared" si="54"/>
        <v>0</v>
      </c>
      <c r="J221" s="197">
        <f t="shared" si="55"/>
        <v>0</v>
      </c>
      <c r="AF221" s="195">
        <v>13</v>
      </c>
      <c r="AG221" s="165">
        <f t="shared" si="56"/>
        <v>0</v>
      </c>
      <c r="AH221" s="165">
        <f t="shared" si="57"/>
        <v>0</v>
      </c>
      <c r="AI221" s="165">
        <f t="shared" si="58"/>
        <v>0</v>
      </c>
      <c r="AJ221" s="165">
        <f t="shared" si="59"/>
        <v>0</v>
      </c>
      <c r="AK221" s="165">
        <f t="shared" si="60"/>
        <v>0</v>
      </c>
      <c r="AL221" s="197">
        <f t="shared" si="61"/>
        <v>0</v>
      </c>
    </row>
    <row r="222" spans="4:38" ht="14.1" customHeight="1">
      <c r="D222" s="195">
        <v>14</v>
      </c>
      <c r="E222" s="165">
        <f t="shared" si="50"/>
        <v>0</v>
      </c>
      <c r="F222" s="165">
        <f t="shared" si="51"/>
        <v>0</v>
      </c>
      <c r="G222" s="165">
        <f t="shared" si="52"/>
        <v>0</v>
      </c>
      <c r="H222" s="165">
        <f t="shared" si="53"/>
        <v>0</v>
      </c>
      <c r="I222" s="165">
        <f t="shared" si="54"/>
        <v>0</v>
      </c>
      <c r="J222" s="197">
        <f t="shared" si="55"/>
        <v>0</v>
      </c>
      <c r="AF222" s="195">
        <v>14</v>
      </c>
      <c r="AG222" s="165">
        <f t="shared" si="56"/>
        <v>0</v>
      </c>
      <c r="AH222" s="165">
        <f t="shared" si="57"/>
        <v>0</v>
      </c>
      <c r="AI222" s="165">
        <f t="shared" si="58"/>
        <v>0</v>
      </c>
      <c r="AJ222" s="165">
        <f t="shared" si="59"/>
        <v>0</v>
      </c>
      <c r="AK222" s="165">
        <f t="shared" si="60"/>
        <v>0</v>
      </c>
      <c r="AL222" s="197">
        <f t="shared" si="61"/>
        <v>0</v>
      </c>
    </row>
    <row r="223" spans="4:38" ht="14.1" customHeight="1">
      <c r="D223" s="195">
        <v>15</v>
      </c>
      <c r="E223" s="165">
        <f t="shared" si="50"/>
        <v>0</v>
      </c>
      <c r="F223" s="165">
        <f t="shared" si="51"/>
        <v>0</v>
      </c>
      <c r="G223" s="165">
        <f t="shared" si="52"/>
        <v>0</v>
      </c>
      <c r="H223" s="165">
        <f t="shared" si="53"/>
        <v>0</v>
      </c>
      <c r="I223" s="165">
        <f t="shared" si="54"/>
        <v>0</v>
      </c>
      <c r="J223" s="197">
        <f t="shared" si="55"/>
        <v>0</v>
      </c>
      <c r="AF223" s="195">
        <v>15</v>
      </c>
      <c r="AG223" s="165">
        <f t="shared" si="56"/>
        <v>0</v>
      </c>
      <c r="AH223" s="165">
        <f t="shared" si="57"/>
        <v>0</v>
      </c>
      <c r="AI223" s="165">
        <f t="shared" si="58"/>
        <v>0</v>
      </c>
      <c r="AJ223" s="165">
        <f t="shared" si="59"/>
        <v>0</v>
      </c>
      <c r="AK223" s="165">
        <f t="shared" si="60"/>
        <v>0</v>
      </c>
      <c r="AL223" s="197">
        <f t="shared" si="61"/>
        <v>0</v>
      </c>
    </row>
    <row r="224" spans="4:38" ht="14.1" customHeight="1">
      <c r="D224" s="195">
        <v>16</v>
      </c>
      <c r="E224" s="165">
        <f t="shared" si="50"/>
        <v>0</v>
      </c>
      <c r="F224" s="165">
        <f t="shared" si="51"/>
        <v>0</v>
      </c>
      <c r="G224" s="165">
        <f t="shared" si="52"/>
        <v>0</v>
      </c>
      <c r="H224" s="165">
        <f t="shared" si="53"/>
        <v>0</v>
      </c>
      <c r="I224" s="165">
        <f t="shared" si="54"/>
        <v>0</v>
      </c>
      <c r="J224" s="197">
        <f t="shared" si="55"/>
        <v>0</v>
      </c>
      <c r="AF224" s="195">
        <v>16</v>
      </c>
      <c r="AG224" s="165">
        <f t="shared" si="56"/>
        <v>0</v>
      </c>
      <c r="AH224" s="165">
        <f t="shared" si="57"/>
        <v>0</v>
      </c>
      <c r="AI224" s="165">
        <f t="shared" si="58"/>
        <v>0</v>
      </c>
      <c r="AJ224" s="165">
        <f t="shared" si="59"/>
        <v>0</v>
      </c>
      <c r="AK224" s="165">
        <f t="shared" si="60"/>
        <v>0</v>
      </c>
      <c r="AL224" s="197">
        <f t="shared" si="61"/>
        <v>0</v>
      </c>
    </row>
    <row r="225" spans="4:38" ht="14.1" customHeight="1">
      <c r="D225" s="195">
        <v>17</v>
      </c>
      <c r="E225" s="165">
        <f t="shared" si="50"/>
        <v>0</v>
      </c>
      <c r="F225" s="165">
        <f t="shared" si="51"/>
        <v>0</v>
      </c>
      <c r="G225" s="165">
        <f t="shared" si="52"/>
        <v>0</v>
      </c>
      <c r="H225" s="165">
        <f t="shared" si="53"/>
        <v>0</v>
      </c>
      <c r="I225" s="165">
        <f t="shared" si="54"/>
        <v>0</v>
      </c>
      <c r="J225" s="197">
        <f t="shared" si="55"/>
        <v>0</v>
      </c>
      <c r="AF225" s="195">
        <v>17</v>
      </c>
      <c r="AG225" s="165">
        <f t="shared" si="56"/>
        <v>0</v>
      </c>
      <c r="AH225" s="165">
        <f t="shared" si="57"/>
        <v>0</v>
      </c>
      <c r="AI225" s="165">
        <f t="shared" si="58"/>
        <v>0</v>
      </c>
      <c r="AJ225" s="165">
        <f t="shared" si="59"/>
        <v>0</v>
      </c>
      <c r="AK225" s="165">
        <f t="shared" si="60"/>
        <v>0</v>
      </c>
      <c r="AL225" s="197">
        <f t="shared" si="61"/>
        <v>0</v>
      </c>
    </row>
    <row r="226" spans="4:38" ht="14.1" customHeight="1">
      <c r="D226" s="195">
        <v>18</v>
      </c>
      <c r="E226" s="165">
        <f t="shared" si="50"/>
        <v>0</v>
      </c>
      <c r="F226" s="165">
        <f t="shared" si="51"/>
        <v>0</v>
      </c>
      <c r="G226" s="165">
        <f t="shared" si="52"/>
        <v>0</v>
      </c>
      <c r="H226" s="165">
        <f t="shared" si="53"/>
        <v>0</v>
      </c>
      <c r="I226" s="165">
        <f t="shared" si="54"/>
        <v>0</v>
      </c>
      <c r="J226" s="197">
        <f t="shared" si="55"/>
        <v>0</v>
      </c>
      <c r="AF226" s="195">
        <v>18</v>
      </c>
      <c r="AG226" s="165">
        <f t="shared" si="56"/>
        <v>0</v>
      </c>
      <c r="AH226" s="165">
        <f t="shared" si="57"/>
        <v>0</v>
      </c>
      <c r="AI226" s="165">
        <f t="shared" si="58"/>
        <v>0</v>
      </c>
      <c r="AJ226" s="165">
        <f t="shared" si="59"/>
        <v>0</v>
      </c>
      <c r="AK226" s="165">
        <f t="shared" si="60"/>
        <v>0</v>
      </c>
      <c r="AL226" s="197">
        <f t="shared" si="61"/>
        <v>0</v>
      </c>
    </row>
    <row r="227" spans="4:38" ht="14.1" customHeight="1">
      <c r="D227" s="195">
        <v>19</v>
      </c>
      <c r="E227" s="165">
        <f t="shared" si="50"/>
        <v>0</v>
      </c>
      <c r="F227" s="165">
        <f t="shared" si="51"/>
        <v>0</v>
      </c>
      <c r="G227" s="165">
        <f t="shared" si="52"/>
        <v>0</v>
      </c>
      <c r="H227" s="165">
        <f t="shared" si="53"/>
        <v>0</v>
      </c>
      <c r="I227" s="165">
        <f t="shared" si="54"/>
        <v>0</v>
      </c>
      <c r="J227" s="197">
        <f t="shared" si="55"/>
        <v>0</v>
      </c>
      <c r="AF227" s="195">
        <v>19</v>
      </c>
      <c r="AG227" s="165">
        <f t="shared" si="56"/>
        <v>0</v>
      </c>
      <c r="AH227" s="165">
        <f t="shared" si="57"/>
        <v>0</v>
      </c>
      <c r="AI227" s="165">
        <f t="shared" si="58"/>
        <v>0</v>
      </c>
      <c r="AJ227" s="165">
        <f t="shared" si="59"/>
        <v>0</v>
      </c>
      <c r="AK227" s="165">
        <f t="shared" si="60"/>
        <v>0</v>
      </c>
      <c r="AL227" s="197">
        <f t="shared" si="61"/>
        <v>0</v>
      </c>
    </row>
    <row r="228" spans="4:38" ht="14.1" customHeight="1">
      <c r="D228" s="195">
        <v>20</v>
      </c>
      <c r="E228" s="165">
        <f t="shared" si="50"/>
        <v>0</v>
      </c>
      <c r="F228" s="165">
        <f t="shared" si="51"/>
        <v>0</v>
      </c>
      <c r="G228" s="165">
        <f t="shared" si="52"/>
        <v>0</v>
      </c>
      <c r="H228" s="165">
        <f t="shared" si="53"/>
        <v>0</v>
      </c>
      <c r="I228" s="165">
        <f t="shared" si="54"/>
        <v>0</v>
      </c>
      <c r="J228" s="197">
        <f t="shared" si="55"/>
        <v>0</v>
      </c>
      <c r="AF228" s="195">
        <v>20</v>
      </c>
      <c r="AG228" s="165">
        <f t="shared" si="56"/>
        <v>0</v>
      </c>
      <c r="AH228" s="165">
        <f t="shared" si="57"/>
        <v>0</v>
      </c>
      <c r="AI228" s="165">
        <f t="shared" si="58"/>
        <v>0</v>
      </c>
      <c r="AJ228" s="165">
        <f t="shared" si="59"/>
        <v>0</v>
      </c>
      <c r="AK228" s="165">
        <f t="shared" si="60"/>
        <v>0</v>
      </c>
      <c r="AL228" s="197">
        <f t="shared" si="61"/>
        <v>0</v>
      </c>
    </row>
    <row r="229" spans="4:38" ht="14.1" customHeight="1">
      <c r="D229" s="195">
        <v>21</v>
      </c>
      <c r="E229" s="165">
        <f t="shared" si="50"/>
        <v>0</v>
      </c>
      <c r="F229" s="165">
        <f t="shared" si="51"/>
        <v>0</v>
      </c>
      <c r="G229" s="165">
        <f t="shared" si="52"/>
        <v>0</v>
      </c>
      <c r="H229" s="165">
        <f t="shared" si="53"/>
        <v>0</v>
      </c>
      <c r="I229" s="165">
        <f t="shared" si="54"/>
        <v>0</v>
      </c>
      <c r="J229" s="197">
        <f t="shared" si="55"/>
        <v>0</v>
      </c>
      <c r="AF229" s="195">
        <v>21</v>
      </c>
      <c r="AG229" s="165">
        <f t="shared" si="56"/>
        <v>0</v>
      </c>
      <c r="AH229" s="165">
        <f t="shared" si="57"/>
        <v>0</v>
      </c>
      <c r="AI229" s="165">
        <f t="shared" si="58"/>
        <v>0</v>
      </c>
      <c r="AJ229" s="165">
        <f t="shared" si="59"/>
        <v>0</v>
      </c>
      <c r="AK229" s="165">
        <f t="shared" si="60"/>
        <v>0</v>
      </c>
      <c r="AL229" s="197">
        <f t="shared" si="61"/>
        <v>0</v>
      </c>
    </row>
    <row r="230" spans="4:38" ht="14.1" customHeight="1">
      <c r="D230" s="195">
        <v>22</v>
      </c>
      <c r="E230" s="165">
        <f t="shared" si="50"/>
        <v>0</v>
      </c>
      <c r="F230" s="165">
        <f t="shared" si="51"/>
        <v>0</v>
      </c>
      <c r="G230" s="165">
        <f t="shared" si="52"/>
        <v>0</v>
      </c>
      <c r="H230" s="165">
        <f t="shared" si="53"/>
        <v>0</v>
      </c>
      <c r="I230" s="165">
        <f t="shared" si="54"/>
        <v>0</v>
      </c>
      <c r="J230" s="197">
        <f t="shared" si="55"/>
        <v>0</v>
      </c>
      <c r="AF230" s="195">
        <v>22</v>
      </c>
      <c r="AG230" s="165">
        <f t="shared" si="56"/>
        <v>0</v>
      </c>
      <c r="AH230" s="165">
        <f t="shared" si="57"/>
        <v>0</v>
      </c>
      <c r="AI230" s="165">
        <f t="shared" si="58"/>
        <v>0</v>
      </c>
      <c r="AJ230" s="165">
        <f t="shared" si="59"/>
        <v>0</v>
      </c>
      <c r="AK230" s="165">
        <f t="shared" si="60"/>
        <v>0</v>
      </c>
      <c r="AL230" s="197">
        <f t="shared" si="61"/>
        <v>0</v>
      </c>
    </row>
    <row r="231" spans="4:38" ht="14.1" customHeight="1">
      <c r="D231" s="195">
        <v>23</v>
      </c>
      <c r="E231" s="165">
        <f t="shared" si="50"/>
        <v>0</v>
      </c>
      <c r="F231" s="165">
        <f t="shared" si="51"/>
        <v>0</v>
      </c>
      <c r="G231" s="165">
        <f t="shared" si="52"/>
        <v>0</v>
      </c>
      <c r="H231" s="165">
        <f t="shared" si="53"/>
        <v>0</v>
      </c>
      <c r="I231" s="165">
        <f t="shared" si="54"/>
        <v>0</v>
      </c>
      <c r="J231" s="197">
        <f t="shared" si="55"/>
        <v>0</v>
      </c>
      <c r="AF231" s="195">
        <v>23</v>
      </c>
      <c r="AG231" s="165">
        <f t="shared" si="56"/>
        <v>0</v>
      </c>
      <c r="AH231" s="165">
        <f t="shared" si="57"/>
        <v>0</v>
      </c>
      <c r="AI231" s="165">
        <f t="shared" si="58"/>
        <v>0</v>
      </c>
      <c r="AJ231" s="165">
        <f t="shared" si="59"/>
        <v>0</v>
      </c>
      <c r="AK231" s="165">
        <f t="shared" si="60"/>
        <v>0</v>
      </c>
      <c r="AL231" s="197">
        <f t="shared" si="61"/>
        <v>0</v>
      </c>
    </row>
    <row r="232" spans="4:38" ht="14.1" customHeight="1">
      <c r="D232" s="195">
        <v>24</v>
      </c>
      <c r="E232" s="165">
        <f t="shared" si="50"/>
        <v>0</v>
      </c>
      <c r="F232" s="165">
        <f t="shared" si="51"/>
        <v>0</v>
      </c>
      <c r="G232" s="165">
        <f t="shared" si="52"/>
        <v>0</v>
      </c>
      <c r="H232" s="165">
        <f t="shared" si="53"/>
        <v>0</v>
      </c>
      <c r="I232" s="165">
        <f t="shared" si="54"/>
        <v>0</v>
      </c>
      <c r="J232" s="197">
        <f t="shared" si="55"/>
        <v>0</v>
      </c>
      <c r="AF232" s="195">
        <v>24</v>
      </c>
      <c r="AG232" s="165">
        <f t="shared" si="56"/>
        <v>0</v>
      </c>
      <c r="AH232" s="165">
        <f t="shared" si="57"/>
        <v>0</v>
      </c>
      <c r="AI232" s="165">
        <f t="shared" si="58"/>
        <v>0</v>
      </c>
      <c r="AJ232" s="165">
        <f t="shared" si="59"/>
        <v>0</v>
      </c>
      <c r="AK232" s="165">
        <f t="shared" si="60"/>
        <v>0</v>
      </c>
      <c r="AL232" s="197">
        <f t="shared" si="61"/>
        <v>0</v>
      </c>
    </row>
    <row r="233" spans="4:38" ht="14.1" customHeight="1">
      <c r="D233" s="195">
        <v>25</v>
      </c>
      <c r="E233" s="165">
        <f t="shared" si="50"/>
        <v>0</v>
      </c>
      <c r="F233" s="165">
        <f t="shared" si="51"/>
        <v>0</v>
      </c>
      <c r="G233" s="165">
        <f t="shared" si="52"/>
        <v>0</v>
      </c>
      <c r="H233" s="165">
        <f t="shared" si="53"/>
        <v>0</v>
      </c>
      <c r="I233" s="165">
        <f t="shared" si="54"/>
        <v>0</v>
      </c>
      <c r="J233" s="197">
        <f t="shared" si="55"/>
        <v>0</v>
      </c>
      <c r="AF233" s="195">
        <v>25</v>
      </c>
      <c r="AG233" s="165">
        <f t="shared" si="56"/>
        <v>0</v>
      </c>
      <c r="AH233" s="165">
        <f t="shared" si="57"/>
        <v>0</v>
      </c>
      <c r="AI233" s="165">
        <f t="shared" si="58"/>
        <v>0</v>
      </c>
      <c r="AJ233" s="165">
        <f t="shared" si="59"/>
        <v>0</v>
      </c>
      <c r="AK233" s="165">
        <f t="shared" si="60"/>
        <v>0</v>
      </c>
      <c r="AL233" s="197">
        <f t="shared" si="61"/>
        <v>0</v>
      </c>
    </row>
    <row r="234" spans="4:38" ht="14.1" customHeight="1">
      <c r="D234" s="195">
        <v>26</v>
      </c>
      <c r="E234" s="165">
        <f t="shared" si="50"/>
        <v>0</v>
      </c>
      <c r="F234" s="165">
        <f t="shared" si="51"/>
        <v>0</v>
      </c>
      <c r="G234" s="165">
        <f t="shared" si="52"/>
        <v>0</v>
      </c>
      <c r="H234" s="165">
        <f t="shared" si="53"/>
        <v>0</v>
      </c>
      <c r="I234" s="165">
        <f t="shared" si="54"/>
        <v>0</v>
      </c>
      <c r="J234" s="197">
        <f t="shared" si="55"/>
        <v>0</v>
      </c>
      <c r="AF234" s="195">
        <v>26</v>
      </c>
      <c r="AG234" s="165">
        <f t="shared" si="56"/>
        <v>0</v>
      </c>
      <c r="AH234" s="165">
        <f t="shared" si="57"/>
        <v>0</v>
      </c>
      <c r="AI234" s="165">
        <f t="shared" si="58"/>
        <v>0</v>
      </c>
      <c r="AJ234" s="165">
        <f t="shared" si="59"/>
        <v>0</v>
      </c>
      <c r="AK234" s="165">
        <f t="shared" si="60"/>
        <v>0</v>
      </c>
      <c r="AL234" s="197">
        <f t="shared" si="61"/>
        <v>0</v>
      </c>
    </row>
    <row r="235" spans="4:38" ht="14.1" customHeight="1">
      <c r="D235" s="195">
        <v>27</v>
      </c>
      <c r="E235" s="165">
        <f t="shared" si="50"/>
        <v>0</v>
      </c>
      <c r="F235" s="165">
        <f t="shared" si="51"/>
        <v>0</v>
      </c>
      <c r="G235" s="165">
        <f t="shared" si="52"/>
        <v>0</v>
      </c>
      <c r="H235" s="165">
        <f t="shared" si="53"/>
        <v>0</v>
      </c>
      <c r="I235" s="165">
        <f t="shared" si="54"/>
        <v>0</v>
      </c>
      <c r="J235" s="197">
        <f t="shared" si="55"/>
        <v>0</v>
      </c>
      <c r="AF235" s="195">
        <v>27</v>
      </c>
      <c r="AG235" s="165">
        <f t="shared" si="56"/>
        <v>0</v>
      </c>
      <c r="AH235" s="165">
        <f t="shared" si="57"/>
        <v>0</v>
      </c>
      <c r="AI235" s="165">
        <f t="shared" si="58"/>
        <v>0</v>
      </c>
      <c r="AJ235" s="165">
        <f t="shared" si="59"/>
        <v>0</v>
      </c>
      <c r="AK235" s="165">
        <f t="shared" si="60"/>
        <v>0</v>
      </c>
      <c r="AL235" s="197">
        <f t="shared" si="61"/>
        <v>0</v>
      </c>
    </row>
    <row r="236" spans="4:38" ht="14.1" customHeight="1">
      <c r="D236" s="195">
        <v>28</v>
      </c>
      <c r="E236" s="165">
        <f t="shared" si="50"/>
        <v>0</v>
      </c>
      <c r="F236" s="165">
        <f t="shared" si="51"/>
        <v>0</v>
      </c>
      <c r="G236" s="165">
        <f t="shared" si="52"/>
        <v>0</v>
      </c>
      <c r="H236" s="165">
        <f t="shared" si="53"/>
        <v>0</v>
      </c>
      <c r="I236" s="165">
        <f t="shared" si="54"/>
        <v>0</v>
      </c>
      <c r="J236" s="197">
        <f t="shared" si="55"/>
        <v>0</v>
      </c>
      <c r="AF236" s="195">
        <v>28</v>
      </c>
      <c r="AG236" s="165">
        <f t="shared" si="56"/>
        <v>0</v>
      </c>
      <c r="AH236" s="165">
        <f t="shared" si="57"/>
        <v>0</v>
      </c>
      <c r="AI236" s="165">
        <f t="shared" si="58"/>
        <v>0</v>
      </c>
      <c r="AJ236" s="165">
        <f t="shared" si="59"/>
        <v>0</v>
      </c>
      <c r="AK236" s="165">
        <f t="shared" si="60"/>
        <v>0</v>
      </c>
      <c r="AL236" s="197">
        <f t="shared" si="61"/>
        <v>0</v>
      </c>
    </row>
    <row r="237" spans="4:38" ht="14.1" customHeight="1">
      <c r="D237" s="195">
        <v>29</v>
      </c>
      <c r="E237" s="165">
        <f t="shared" si="50"/>
        <v>0</v>
      </c>
      <c r="F237" s="165">
        <f t="shared" si="51"/>
        <v>0</v>
      </c>
      <c r="G237" s="165">
        <f t="shared" si="52"/>
        <v>0</v>
      </c>
      <c r="H237" s="165">
        <f t="shared" si="53"/>
        <v>0</v>
      </c>
      <c r="I237" s="165">
        <f t="shared" si="54"/>
        <v>0</v>
      </c>
      <c r="J237" s="197">
        <f t="shared" si="55"/>
        <v>0</v>
      </c>
      <c r="AF237" s="195">
        <v>29</v>
      </c>
      <c r="AG237" s="165">
        <f t="shared" si="56"/>
        <v>0</v>
      </c>
      <c r="AH237" s="165">
        <f t="shared" si="57"/>
        <v>0</v>
      </c>
      <c r="AI237" s="165">
        <f t="shared" si="58"/>
        <v>0</v>
      </c>
      <c r="AJ237" s="165">
        <f t="shared" si="59"/>
        <v>0</v>
      </c>
      <c r="AK237" s="165">
        <f t="shared" si="60"/>
        <v>0</v>
      </c>
      <c r="AL237" s="197">
        <f t="shared" si="61"/>
        <v>0</v>
      </c>
    </row>
    <row r="238" spans="4:38" ht="14.1" customHeight="1">
      <c r="D238" s="195">
        <v>30</v>
      </c>
      <c r="E238" s="165">
        <f t="shared" si="50"/>
        <v>0</v>
      </c>
      <c r="F238" s="165">
        <f t="shared" si="51"/>
        <v>0</v>
      </c>
      <c r="G238" s="165">
        <f t="shared" si="52"/>
        <v>0</v>
      </c>
      <c r="H238" s="165">
        <f t="shared" si="53"/>
        <v>0</v>
      </c>
      <c r="I238" s="165">
        <f t="shared" si="54"/>
        <v>0</v>
      </c>
      <c r="J238" s="197">
        <f t="shared" si="55"/>
        <v>0</v>
      </c>
      <c r="AF238" s="195">
        <v>30</v>
      </c>
      <c r="AG238" s="165">
        <f t="shared" si="56"/>
        <v>0</v>
      </c>
      <c r="AH238" s="165">
        <f t="shared" si="57"/>
        <v>0</v>
      </c>
      <c r="AI238" s="165">
        <f t="shared" si="58"/>
        <v>0</v>
      </c>
      <c r="AJ238" s="165">
        <f t="shared" si="59"/>
        <v>0</v>
      </c>
      <c r="AK238" s="165">
        <f t="shared" si="60"/>
        <v>0</v>
      </c>
      <c r="AL238" s="197">
        <f t="shared" si="61"/>
        <v>0</v>
      </c>
    </row>
    <row r="239" spans="4:38" ht="14.1" customHeight="1">
      <c r="D239" s="195">
        <v>31</v>
      </c>
      <c r="E239" s="165">
        <f t="shared" si="50"/>
        <v>0</v>
      </c>
      <c r="F239" s="165">
        <f t="shared" si="51"/>
        <v>0</v>
      </c>
      <c r="G239" s="165">
        <f t="shared" si="52"/>
        <v>0</v>
      </c>
      <c r="H239" s="165">
        <f t="shared" si="53"/>
        <v>0</v>
      </c>
      <c r="I239" s="165">
        <f t="shared" si="54"/>
        <v>0</v>
      </c>
      <c r="J239" s="197">
        <f t="shared" si="55"/>
        <v>0</v>
      </c>
      <c r="AF239" s="195">
        <v>31</v>
      </c>
      <c r="AG239" s="165">
        <f t="shared" si="56"/>
        <v>0</v>
      </c>
      <c r="AH239" s="165">
        <f t="shared" si="57"/>
        <v>0</v>
      </c>
      <c r="AI239" s="165">
        <f t="shared" si="58"/>
        <v>0</v>
      </c>
      <c r="AJ239" s="165">
        <f t="shared" si="59"/>
        <v>0</v>
      </c>
      <c r="AK239" s="165">
        <f t="shared" si="60"/>
        <v>0</v>
      </c>
      <c r="AL239" s="197">
        <f t="shared" si="61"/>
        <v>0</v>
      </c>
    </row>
    <row r="240" spans="4:38" ht="14.1" customHeight="1">
      <c r="D240" s="195">
        <v>32</v>
      </c>
      <c r="E240" s="165">
        <f t="shared" si="50"/>
        <v>0</v>
      </c>
      <c r="F240" s="165">
        <f t="shared" si="51"/>
        <v>0</v>
      </c>
      <c r="G240" s="165">
        <f t="shared" si="52"/>
        <v>0</v>
      </c>
      <c r="H240" s="165">
        <f t="shared" si="53"/>
        <v>0</v>
      </c>
      <c r="I240" s="165">
        <f t="shared" si="54"/>
        <v>0</v>
      </c>
      <c r="J240" s="197">
        <f t="shared" si="55"/>
        <v>0</v>
      </c>
      <c r="AF240" s="195">
        <v>32</v>
      </c>
      <c r="AG240" s="165">
        <f t="shared" si="56"/>
        <v>0</v>
      </c>
      <c r="AH240" s="165">
        <f t="shared" si="57"/>
        <v>0</v>
      </c>
      <c r="AI240" s="165">
        <f t="shared" si="58"/>
        <v>0</v>
      </c>
      <c r="AJ240" s="165">
        <f t="shared" si="59"/>
        <v>0</v>
      </c>
      <c r="AK240" s="165">
        <f t="shared" si="60"/>
        <v>0</v>
      </c>
      <c r="AL240" s="197">
        <f t="shared" si="61"/>
        <v>0</v>
      </c>
    </row>
    <row r="241" spans="4:38" ht="14.1" customHeight="1">
      <c r="D241" s="195">
        <v>33</v>
      </c>
      <c r="E241" s="165">
        <f t="shared" si="50"/>
        <v>0</v>
      </c>
      <c r="F241" s="165">
        <f t="shared" si="51"/>
        <v>0</v>
      </c>
      <c r="G241" s="165">
        <f t="shared" si="52"/>
        <v>0</v>
      </c>
      <c r="H241" s="165">
        <f t="shared" si="53"/>
        <v>0</v>
      </c>
      <c r="I241" s="165">
        <f t="shared" si="54"/>
        <v>0</v>
      </c>
      <c r="J241" s="197">
        <f t="shared" si="55"/>
        <v>0</v>
      </c>
      <c r="AF241" s="195">
        <v>33</v>
      </c>
      <c r="AG241" s="165">
        <f t="shared" si="56"/>
        <v>0</v>
      </c>
      <c r="AH241" s="165">
        <f t="shared" si="57"/>
        <v>0</v>
      </c>
      <c r="AI241" s="165">
        <f t="shared" si="58"/>
        <v>0</v>
      </c>
      <c r="AJ241" s="165">
        <f t="shared" si="59"/>
        <v>0</v>
      </c>
      <c r="AK241" s="165">
        <f t="shared" si="60"/>
        <v>0</v>
      </c>
      <c r="AL241" s="197">
        <f t="shared" si="61"/>
        <v>0</v>
      </c>
    </row>
    <row r="242" spans="4:38" ht="14.1" customHeight="1">
      <c r="D242" s="195">
        <v>34</v>
      </c>
      <c r="E242" s="165">
        <f t="shared" si="50"/>
        <v>0</v>
      </c>
      <c r="F242" s="165">
        <f t="shared" si="51"/>
        <v>0</v>
      </c>
      <c r="G242" s="165">
        <f t="shared" si="52"/>
        <v>0</v>
      </c>
      <c r="H242" s="165">
        <f t="shared" si="53"/>
        <v>0</v>
      </c>
      <c r="I242" s="165">
        <f t="shared" si="54"/>
        <v>0</v>
      </c>
      <c r="J242" s="197">
        <f t="shared" si="55"/>
        <v>0</v>
      </c>
      <c r="AF242" s="195">
        <v>34</v>
      </c>
      <c r="AG242" s="165">
        <f t="shared" si="56"/>
        <v>0</v>
      </c>
      <c r="AH242" s="165">
        <f t="shared" si="57"/>
        <v>0</v>
      </c>
      <c r="AI242" s="165">
        <f t="shared" si="58"/>
        <v>0</v>
      </c>
      <c r="AJ242" s="165">
        <f t="shared" si="59"/>
        <v>0</v>
      </c>
      <c r="AK242" s="165">
        <f t="shared" si="60"/>
        <v>0</v>
      </c>
      <c r="AL242" s="197">
        <f t="shared" si="61"/>
        <v>0</v>
      </c>
    </row>
    <row r="243" spans="4:38" ht="14.1" customHeight="1">
      <c r="D243" s="195">
        <v>35</v>
      </c>
      <c r="E243" s="165">
        <f t="shared" si="50"/>
        <v>0</v>
      </c>
      <c r="F243" s="165">
        <f t="shared" si="51"/>
        <v>0</v>
      </c>
      <c r="G243" s="165">
        <f t="shared" si="52"/>
        <v>0</v>
      </c>
      <c r="H243" s="165">
        <f t="shared" si="53"/>
        <v>0</v>
      </c>
      <c r="I243" s="165">
        <f t="shared" si="54"/>
        <v>0</v>
      </c>
      <c r="J243" s="197">
        <f t="shared" si="55"/>
        <v>0</v>
      </c>
      <c r="AF243" s="195">
        <v>35</v>
      </c>
      <c r="AG243" s="165">
        <f t="shared" si="56"/>
        <v>0</v>
      </c>
      <c r="AH243" s="165">
        <f t="shared" si="57"/>
        <v>0</v>
      </c>
      <c r="AI243" s="165">
        <f t="shared" si="58"/>
        <v>0</v>
      </c>
      <c r="AJ243" s="165">
        <f t="shared" si="59"/>
        <v>0</v>
      </c>
      <c r="AK243" s="165">
        <f t="shared" si="60"/>
        <v>0</v>
      </c>
      <c r="AL243" s="197">
        <f t="shared" si="61"/>
        <v>0</v>
      </c>
    </row>
    <row r="244" spans="4:38" ht="14.1" customHeight="1">
      <c r="D244" s="195">
        <v>36</v>
      </c>
      <c r="E244" s="165">
        <f t="shared" si="50"/>
        <v>0</v>
      </c>
      <c r="F244" s="165">
        <f t="shared" si="51"/>
        <v>0</v>
      </c>
      <c r="G244" s="165">
        <f t="shared" si="52"/>
        <v>0</v>
      </c>
      <c r="H244" s="165">
        <f t="shared" si="53"/>
        <v>0</v>
      </c>
      <c r="I244" s="165">
        <f t="shared" si="54"/>
        <v>0</v>
      </c>
      <c r="J244" s="197">
        <f t="shared" si="55"/>
        <v>0</v>
      </c>
      <c r="AF244" s="195">
        <v>36</v>
      </c>
      <c r="AG244" s="165">
        <f t="shared" si="56"/>
        <v>0</v>
      </c>
      <c r="AH244" s="165">
        <f t="shared" si="57"/>
        <v>0</v>
      </c>
      <c r="AI244" s="165">
        <f t="shared" si="58"/>
        <v>0</v>
      </c>
      <c r="AJ244" s="165">
        <f t="shared" si="59"/>
        <v>0</v>
      </c>
      <c r="AK244" s="165">
        <f t="shared" si="60"/>
        <v>0</v>
      </c>
      <c r="AL244" s="197">
        <f t="shared" si="61"/>
        <v>0</v>
      </c>
    </row>
    <row r="245" spans="4:38" ht="14.1" customHeight="1">
      <c r="D245" s="195">
        <v>37</v>
      </c>
      <c r="E245" s="165">
        <f t="shared" si="50"/>
        <v>0</v>
      </c>
      <c r="F245" s="165">
        <f t="shared" si="51"/>
        <v>0</v>
      </c>
      <c r="G245" s="165">
        <f t="shared" si="52"/>
        <v>0</v>
      </c>
      <c r="H245" s="165">
        <f t="shared" si="53"/>
        <v>0</v>
      </c>
      <c r="I245" s="165">
        <f t="shared" si="54"/>
        <v>0</v>
      </c>
      <c r="J245" s="197">
        <f t="shared" si="55"/>
        <v>0</v>
      </c>
      <c r="AF245" s="195">
        <v>37</v>
      </c>
      <c r="AG245" s="165">
        <f t="shared" si="56"/>
        <v>0</v>
      </c>
      <c r="AH245" s="165">
        <f t="shared" si="57"/>
        <v>0</v>
      </c>
      <c r="AI245" s="165">
        <f t="shared" si="58"/>
        <v>0</v>
      </c>
      <c r="AJ245" s="165">
        <f t="shared" si="59"/>
        <v>0</v>
      </c>
      <c r="AK245" s="165">
        <f t="shared" si="60"/>
        <v>0</v>
      </c>
      <c r="AL245" s="197">
        <f t="shared" si="61"/>
        <v>0</v>
      </c>
    </row>
    <row r="246" spans="4:38" ht="14.1" customHeight="1">
      <c r="D246" s="195">
        <v>38</v>
      </c>
      <c r="E246" s="165">
        <f t="shared" si="50"/>
        <v>0</v>
      </c>
      <c r="F246" s="165">
        <f t="shared" si="51"/>
        <v>0</v>
      </c>
      <c r="G246" s="165">
        <f t="shared" si="52"/>
        <v>0</v>
      </c>
      <c r="H246" s="165">
        <f t="shared" si="53"/>
        <v>0</v>
      </c>
      <c r="I246" s="165">
        <f t="shared" si="54"/>
        <v>0</v>
      </c>
      <c r="J246" s="197">
        <f t="shared" si="55"/>
        <v>0</v>
      </c>
      <c r="AF246" s="195">
        <v>38</v>
      </c>
      <c r="AG246" s="165">
        <f t="shared" si="56"/>
        <v>0</v>
      </c>
      <c r="AH246" s="165">
        <f t="shared" si="57"/>
        <v>0</v>
      </c>
      <c r="AI246" s="165">
        <f t="shared" si="58"/>
        <v>0</v>
      </c>
      <c r="AJ246" s="165">
        <f t="shared" si="59"/>
        <v>0</v>
      </c>
      <c r="AK246" s="165">
        <f t="shared" si="60"/>
        <v>0</v>
      </c>
      <c r="AL246" s="197">
        <f t="shared" si="61"/>
        <v>0</v>
      </c>
    </row>
    <row r="247" spans="4:38" ht="14.1" customHeight="1">
      <c r="D247" s="195">
        <v>39</v>
      </c>
      <c r="E247" s="165">
        <f t="shared" si="50"/>
        <v>0</v>
      </c>
      <c r="F247" s="165">
        <f t="shared" si="51"/>
        <v>0</v>
      </c>
      <c r="G247" s="165">
        <f t="shared" si="52"/>
        <v>0</v>
      </c>
      <c r="H247" s="165">
        <f t="shared" si="53"/>
        <v>0</v>
      </c>
      <c r="I247" s="165">
        <f t="shared" si="54"/>
        <v>0</v>
      </c>
      <c r="J247" s="197">
        <f t="shared" si="55"/>
        <v>0</v>
      </c>
      <c r="AF247" s="195">
        <v>39</v>
      </c>
      <c r="AG247" s="165">
        <f t="shared" si="56"/>
        <v>0</v>
      </c>
      <c r="AH247" s="165">
        <f t="shared" si="57"/>
        <v>0</v>
      </c>
      <c r="AI247" s="165">
        <f t="shared" si="58"/>
        <v>0</v>
      </c>
      <c r="AJ247" s="165">
        <f t="shared" si="59"/>
        <v>0</v>
      </c>
      <c r="AK247" s="165">
        <f t="shared" si="60"/>
        <v>0</v>
      </c>
      <c r="AL247" s="197">
        <f t="shared" si="61"/>
        <v>0</v>
      </c>
    </row>
    <row r="248" spans="4:38" ht="14.1" customHeight="1" thickBot="1">
      <c r="D248" s="196">
        <v>40</v>
      </c>
      <c r="E248" s="198">
        <f t="shared" si="50"/>
        <v>0</v>
      </c>
      <c r="F248" s="198">
        <f t="shared" si="51"/>
        <v>0</v>
      </c>
      <c r="G248" s="198">
        <f t="shared" si="52"/>
        <v>0</v>
      </c>
      <c r="H248" s="198">
        <f t="shared" si="53"/>
        <v>0</v>
      </c>
      <c r="I248" s="198">
        <f t="shared" si="54"/>
        <v>0</v>
      </c>
      <c r="J248" s="199">
        <f t="shared" si="55"/>
        <v>0</v>
      </c>
      <c r="AF248" s="196">
        <v>40</v>
      </c>
      <c r="AG248" s="198">
        <f t="shared" si="56"/>
        <v>0</v>
      </c>
      <c r="AH248" s="198">
        <f t="shared" si="57"/>
        <v>0</v>
      </c>
      <c r="AI248" s="198">
        <f t="shared" si="58"/>
        <v>0</v>
      </c>
      <c r="AJ248" s="198">
        <f t="shared" si="59"/>
        <v>0</v>
      </c>
      <c r="AK248" s="198">
        <f t="shared" si="60"/>
        <v>0</v>
      </c>
      <c r="AL248" s="199">
        <f t="shared" si="61"/>
        <v>0</v>
      </c>
    </row>
    <row r="250" spans="4:38" ht="14.1" customHeight="1" thickBot="1">
      <c r="D250" s="760" t="s">
        <v>91</v>
      </c>
      <c r="AF250" s="760" t="s">
        <v>91</v>
      </c>
    </row>
    <row r="251" spans="4:38" ht="14.1" customHeight="1">
      <c r="D251" s="2199"/>
      <c r="E251" s="2200" t="s">
        <v>93</v>
      </c>
      <c r="F251" s="2200"/>
      <c r="G251" s="2200"/>
      <c r="H251" s="2200"/>
      <c r="I251" s="2200" t="s">
        <v>94</v>
      </c>
      <c r="J251" s="2239"/>
      <c r="AF251" s="2199"/>
      <c r="AG251" s="2200" t="s">
        <v>93</v>
      </c>
      <c r="AH251" s="2200"/>
      <c r="AI251" s="2200"/>
      <c r="AJ251" s="2200"/>
      <c r="AK251" s="2200" t="s">
        <v>94</v>
      </c>
      <c r="AL251" s="2239"/>
    </row>
    <row r="252" spans="4:38" ht="14.1" customHeight="1">
      <c r="D252" s="2238"/>
      <c r="E252" s="2339" t="s">
        <v>56</v>
      </c>
      <c r="F252" s="2339"/>
      <c r="G252" s="2339" t="s">
        <v>83</v>
      </c>
      <c r="H252" s="2339"/>
      <c r="I252" s="2339" t="s">
        <v>56</v>
      </c>
      <c r="J252" s="2332"/>
      <c r="AF252" s="2238"/>
      <c r="AG252" s="2339" t="s">
        <v>56</v>
      </c>
      <c r="AH252" s="2339"/>
      <c r="AI252" s="2339" t="s">
        <v>83</v>
      </c>
      <c r="AJ252" s="2339"/>
      <c r="AK252" s="2339" t="s">
        <v>56</v>
      </c>
      <c r="AL252" s="2332"/>
    </row>
    <row r="253" spans="4:38" ht="14.1" customHeight="1">
      <c r="D253" s="2238"/>
      <c r="E253" s="790" t="s">
        <v>354</v>
      </c>
      <c r="F253" s="790" t="s">
        <v>355</v>
      </c>
      <c r="G253" s="790" t="s">
        <v>354</v>
      </c>
      <c r="H253" s="790" t="s">
        <v>355</v>
      </c>
      <c r="I253" s="790" t="s">
        <v>354</v>
      </c>
      <c r="J253" s="791" t="s">
        <v>355</v>
      </c>
      <c r="AF253" s="2238"/>
      <c r="AG253" s="790" t="s">
        <v>354</v>
      </c>
      <c r="AH253" s="790" t="s">
        <v>355</v>
      </c>
      <c r="AI253" s="790" t="s">
        <v>354</v>
      </c>
      <c r="AJ253" s="790" t="s">
        <v>355</v>
      </c>
      <c r="AK253" s="790" t="s">
        <v>354</v>
      </c>
      <c r="AL253" s="791" t="s">
        <v>355</v>
      </c>
    </row>
    <row r="254" spans="4:38" ht="14.1" customHeight="1">
      <c r="D254" s="195">
        <v>1</v>
      </c>
      <c r="E254" s="165">
        <f t="shared" ref="E254:E293" si="62">IF($H$36&lt;&gt;"As",0,IF($H$29&lt;&gt;"歩 道",0,SUMIF($H$37,D254,$H$35)))</f>
        <v>0</v>
      </c>
      <c r="F254" s="165">
        <f t="shared" ref="F254:F293" si="63">IF($H$36&lt;&gt;"As",0,IF($H$29&lt;&gt;"車 道",0,SUMIF($H$37,D254,$H$35)))</f>
        <v>0</v>
      </c>
      <c r="G254" s="165">
        <f t="shared" ref="G254:G293" si="64">IF($H$36&lt;&gt;"Co",0,IF($H$29&lt;&gt;"歩 道",0,SUMIF($H$37,D254,$H$35)))</f>
        <v>0</v>
      </c>
      <c r="H254" s="165">
        <f t="shared" ref="H254:H293" si="65">IF($H$36&lt;&gt;"Co",0,IF($H$29&lt;&gt;"車 道",0,SUMIF($H$37,D254,$H$35)))</f>
        <v>0</v>
      </c>
      <c r="I254" s="165">
        <f t="shared" ref="I254:I293" si="66">IF($H$29&lt;&gt;"歩 道",0,SUMIF($H$39,D254,$H$35))</f>
        <v>0</v>
      </c>
      <c r="J254" s="197">
        <f t="shared" ref="J254:J293" si="67">IF($H$29&lt;&gt;"車 道",0,SUMIF($H$39,D254,$H$35))</f>
        <v>0</v>
      </c>
      <c r="AF254" s="195">
        <v>1</v>
      </c>
      <c r="AG254" s="165">
        <f t="shared" ref="AG254:AG293" si="68">IF($AJ$36&lt;&gt;"As",0,IF($AJ$29&lt;&gt;"歩 道",0,SUMIF($AJ$37,AF254,$AJ$35)))</f>
        <v>0</v>
      </c>
      <c r="AH254" s="165">
        <f t="shared" ref="AH254:AH293" si="69">IF($AJ$36&lt;&gt;"As",0,IF($AJ$29&lt;&gt;"車 道",0,SUMIF($AJ$37,AF254,$AJ$35)))</f>
        <v>0</v>
      </c>
      <c r="AI254" s="165">
        <f t="shared" ref="AI254:AI293" si="70">IF($AJ$36&lt;&gt;"Co",0,IF($AJ$29&lt;&gt;"歩 道",0,SUMIF($AJ$37,AF254,$AJ$35)))</f>
        <v>0</v>
      </c>
      <c r="AJ254" s="165">
        <f t="shared" ref="AJ254:AJ293" si="71">IF($AJ$36&lt;&gt;"Co",0,IF($AJ$29&lt;&gt;"車 道",0,SUMIF($AJ$37,AF254,$AJ$35)))</f>
        <v>0</v>
      </c>
      <c r="AK254" s="165">
        <f t="shared" ref="AK254:AK293" si="72">IF($AJ$29&lt;&gt;"歩 道",0,SUMIF($AJ$39,AF254,$AJ$35))</f>
        <v>0</v>
      </c>
      <c r="AL254" s="197">
        <f t="shared" ref="AL254:AL293" si="73">IF($AJ$29&lt;&gt;"車 道",0,SUMIF($AJ$39,AF254,$AJ$35))</f>
        <v>0</v>
      </c>
    </row>
    <row r="255" spans="4:38" ht="14.1" customHeight="1">
      <c r="D255" s="195">
        <v>2</v>
      </c>
      <c r="E255" s="165">
        <f t="shared" si="62"/>
        <v>0</v>
      </c>
      <c r="F255" s="165">
        <f t="shared" si="63"/>
        <v>0</v>
      </c>
      <c r="G255" s="165">
        <f t="shared" si="64"/>
        <v>0</v>
      </c>
      <c r="H255" s="165">
        <f t="shared" si="65"/>
        <v>0</v>
      </c>
      <c r="I255" s="165">
        <f t="shared" si="66"/>
        <v>0</v>
      </c>
      <c r="J255" s="197">
        <f t="shared" si="67"/>
        <v>0</v>
      </c>
      <c r="AF255" s="195">
        <v>2</v>
      </c>
      <c r="AG255" s="165">
        <f t="shared" si="68"/>
        <v>0</v>
      </c>
      <c r="AH255" s="165">
        <f t="shared" si="69"/>
        <v>0</v>
      </c>
      <c r="AI255" s="165">
        <f t="shared" si="70"/>
        <v>0</v>
      </c>
      <c r="AJ255" s="165">
        <f t="shared" si="71"/>
        <v>0</v>
      </c>
      <c r="AK255" s="165">
        <f t="shared" si="72"/>
        <v>0</v>
      </c>
      <c r="AL255" s="197">
        <f t="shared" si="73"/>
        <v>0</v>
      </c>
    </row>
    <row r="256" spans="4:38" ht="14.1" customHeight="1">
      <c r="D256" s="195">
        <v>3</v>
      </c>
      <c r="E256" s="165">
        <f t="shared" si="62"/>
        <v>0</v>
      </c>
      <c r="F256" s="165">
        <f t="shared" si="63"/>
        <v>0</v>
      </c>
      <c r="G256" s="165">
        <f t="shared" si="64"/>
        <v>0</v>
      </c>
      <c r="H256" s="165">
        <f t="shared" si="65"/>
        <v>0</v>
      </c>
      <c r="I256" s="165">
        <f t="shared" si="66"/>
        <v>0</v>
      </c>
      <c r="J256" s="197">
        <f t="shared" si="67"/>
        <v>0</v>
      </c>
      <c r="AF256" s="195">
        <v>3</v>
      </c>
      <c r="AG256" s="165">
        <f t="shared" si="68"/>
        <v>0</v>
      </c>
      <c r="AH256" s="165">
        <f t="shared" si="69"/>
        <v>0</v>
      </c>
      <c r="AI256" s="165">
        <f t="shared" si="70"/>
        <v>0</v>
      </c>
      <c r="AJ256" s="165">
        <f t="shared" si="71"/>
        <v>0</v>
      </c>
      <c r="AK256" s="165">
        <f t="shared" si="72"/>
        <v>0</v>
      </c>
      <c r="AL256" s="197">
        <f t="shared" si="73"/>
        <v>0</v>
      </c>
    </row>
    <row r="257" spans="4:38" ht="14.1" customHeight="1">
      <c r="D257" s="195">
        <v>4</v>
      </c>
      <c r="E257" s="165">
        <f t="shared" si="62"/>
        <v>0</v>
      </c>
      <c r="F257" s="165">
        <f t="shared" si="63"/>
        <v>0</v>
      </c>
      <c r="G257" s="165">
        <f t="shared" si="64"/>
        <v>0</v>
      </c>
      <c r="H257" s="165">
        <f t="shared" si="65"/>
        <v>0</v>
      </c>
      <c r="I257" s="165">
        <f t="shared" si="66"/>
        <v>0</v>
      </c>
      <c r="J257" s="197">
        <f t="shared" si="67"/>
        <v>0</v>
      </c>
      <c r="AF257" s="195">
        <v>4</v>
      </c>
      <c r="AG257" s="165">
        <f t="shared" si="68"/>
        <v>0</v>
      </c>
      <c r="AH257" s="165">
        <f t="shared" si="69"/>
        <v>0</v>
      </c>
      <c r="AI257" s="165">
        <f t="shared" si="70"/>
        <v>0</v>
      </c>
      <c r="AJ257" s="165">
        <f t="shared" si="71"/>
        <v>0</v>
      </c>
      <c r="AK257" s="165">
        <f t="shared" si="72"/>
        <v>0</v>
      </c>
      <c r="AL257" s="197">
        <f t="shared" si="73"/>
        <v>0</v>
      </c>
    </row>
    <row r="258" spans="4:38" ht="14.1" customHeight="1">
      <c r="D258" s="195">
        <v>5</v>
      </c>
      <c r="E258" s="165">
        <f t="shared" si="62"/>
        <v>0</v>
      </c>
      <c r="F258" s="165">
        <f t="shared" si="63"/>
        <v>0</v>
      </c>
      <c r="G258" s="165">
        <f t="shared" si="64"/>
        <v>0</v>
      </c>
      <c r="H258" s="165">
        <f t="shared" si="65"/>
        <v>0</v>
      </c>
      <c r="I258" s="165">
        <f t="shared" si="66"/>
        <v>0</v>
      </c>
      <c r="J258" s="197">
        <f t="shared" si="67"/>
        <v>0</v>
      </c>
      <c r="AF258" s="195">
        <v>5</v>
      </c>
      <c r="AG258" s="165">
        <f t="shared" si="68"/>
        <v>0</v>
      </c>
      <c r="AH258" s="165">
        <f t="shared" si="69"/>
        <v>0</v>
      </c>
      <c r="AI258" s="165">
        <f t="shared" si="70"/>
        <v>0</v>
      </c>
      <c r="AJ258" s="165">
        <f t="shared" si="71"/>
        <v>0</v>
      </c>
      <c r="AK258" s="165">
        <f t="shared" si="72"/>
        <v>0</v>
      </c>
      <c r="AL258" s="197">
        <f t="shared" si="73"/>
        <v>0</v>
      </c>
    </row>
    <row r="259" spans="4:38" ht="14.1" customHeight="1">
      <c r="D259" s="195">
        <v>6</v>
      </c>
      <c r="E259" s="165">
        <f t="shared" si="62"/>
        <v>0</v>
      </c>
      <c r="F259" s="165">
        <f t="shared" si="63"/>
        <v>0</v>
      </c>
      <c r="G259" s="165">
        <f t="shared" si="64"/>
        <v>0</v>
      </c>
      <c r="H259" s="165">
        <f t="shared" si="65"/>
        <v>0</v>
      </c>
      <c r="I259" s="165">
        <f t="shared" si="66"/>
        <v>0</v>
      </c>
      <c r="J259" s="197">
        <f t="shared" si="67"/>
        <v>0</v>
      </c>
      <c r="AF259" s="195">
        <v>6</v>
      </c>
      <c r="AG259" s="165">
        <f t="shared" si="68"/>
        <v>0</v>
      </c>
      <c r="AH259" s="165">
        <f t="shared" si="69"/>
        <v>0</v>
      </c>
      <c r="AI259" s="165">
        <f t="shared" si="70"/>
        <v>0</v>
      </c>
      <c r="AJ259" s="165">
        <f t="shared" si="71"/>
        <v>0</v>
      </c>
      <c r="AK259" s="165">
        <f t="shared" si="72"/>
        <v>0</v>
      </c>
      <c r="AL259" s="197">
        <f t="shared" si="73"/>
        <v>0</v>
      </c>
    </row>
    <row r="260" spans="4:38" ht="14.1" customHeight="1">
      <c r="D260" s="195">
        <v>7</v>
      </c>
      <c r="E260" s="165">
        <f t="shared" si="62"/>
        <v>0</v>
      </c>
      <c r="F260" s="165">
        <f t="shared" si="63"/>
        <v>0</v>
      </c>
      <c r="G260" s="165">
        <f t="shared" si="64"/>
        <v>0</v>
      </c>
      <c r="H260" s="165">
        <f t="shared" si="65"/>
        <v>0</v>
      </c>
      <c r="I260" s="165">
        <f t="shared" si="66"/>
        <v>0</v>
      </c>
      <c r="J260" s="197">
        <f t="shared" si="67"/>
        <v>0</v>
      </c>
      <c r="AF260" s="195">
        <v>7</v>
      </c>
      <c r="AG260" s="165">
        <f t="shared" si="68"/>
        <v>0</v>
      </c>
      <c r="AH260" s="165">
        <f t="shared" si="69"/>
        <v>0</v>
      </c>
      <c r="AI260" s="165">
        <f t="shared" si="70"/>
        <v>0</v>
      </c>
      <c r="AJ260" s="165">
        <f t="shared" si="71"/>
        <v>0</v>
      </c>
      <c r="AK260" s="165">
        <f t="shared" si="72"/>
        <v>0</v>
      </c>
      <c r="AL260" s="197">
        <f t="shared" si="73"/>
        <v>0</v>
      </c>
    </row>
    <row r="261" spans="4:38" ht="14.1" customHeight="1">
      <c r="D261" s="195">
        <v>8</v>
      </c>
      <c r="E261" s="165">
        <f t="shared" si="62"/>
        <v>0</v>
      </c>
      <c r="F261" s="165">
        <f t="shared" si="63"/>
        <v>0</v>
      </c>
      <c r="G261" s="165">
        <f t="shared" si="64"/>
        <v>0</v>
      </c>
      <c r="H261" s="165">
        <f t="shared" si="65"/>
        <v>0</v>
      </c>
      <c r="I261" s="165">
        <f t="shared" si="66"/>
        <v>0</v>
      </c>
      <c r="J261" s="197">
        <f t="shared" si="67"/>
        <v>0</v>
      </c>
      <c r="AF261" s="195">
        <v>8</v>
      </c>
      <c r="AG261" s="165">
        <f t="shared" si="68"/>
        <v>0</v>
      </c>
      <c r="AH261" s="165">
        <f t="shared" si="69"/>
        <v>0</v>
      </c>
      <c r="AI261" s="165">
        <f t="shared" si="70"/>
        <v>0</v>
      </c>
      <c r="AJ261" s="165">
        <f t="shared" si="71"/>
        <v>0</v>
      </c>
      <c r="AK261" s="165">
        <f t="shared" si="72"/>
        <v>0</v>
      </c>
      <c r="AL261" s="197">
        <f t="shared" si="73"/>
        <v>0</v>
      </c>
    </row>
    <row r="262" spans="4:38" ht="14.1" customHeight="1">
      <c r="D262" s="195">
        <v>9</v>
      </c>
      <c r="E262" s="165">
        <f t="shared" si="62"/>
        <v>0</v>
      </c>
      <c r="F262" s="165">
        <f t="shared" si="63"/>
        <v>0</v>
      </c>
      <c r="G262" s="165">
        <f t="shared" si="64"/>
        <v>0</v>
      </c>
      <c r="H262" s="165">
        <f t="shared" si="65"/>
        <v>0</v>
      </c>
      <c r="I262" s="165">
        <f t="shared" si="66"/>
        <v>0</v>
      </c>
      <c r="J262" s="197">
        <f t="shared" si="67"/>
        <v>0</v>
      </c>
      <c r="AF262" s="195">
        <v>9</v>
      </c>
      <c r="AG262" s="165">
        <f t="shared" si="68"/>
        <v>0</v>
      </c>
      <c r="AH262" s="165">
        <f t="shared" si="69"/>
        <v>0</v>
      </c>
      <c r="AI262" s="165">
        <f t="shared" si="70"/>
        <v>0</v>
      </c>
      <c r="AJ262" s="165">
        <f t="shared" si="71"/>
        <v>0</v>
      </c>
      <c r="AK262" s="165">
        <f t="shared" si="72"/>
        <v>0</v>
      </c>
      <c r="AL262" s="197">
        <f t="shared" si="73"/>
        <v>0</v>
      </c>
    </row>
    <row r="263" spans="4:38" ht="14.1" customHeight="1">
      <c r="D263" s="195">
        <v>10</v>
      </c>
      <c r="E263" s="165">
        <f t="shared" si="62"/>
        <v>0</v>
      </c>
      <c r="F263" s="165">
        <f t="shared" si="63"/>
        <v>0</v>
      </c>
      <c r="G263" s="165">
        <f t="shared" si="64"/>
        <v>0</v>
      </c>
      <c r="H263" s="165">
        <f t="shared" si="65"/>
        <v>0</v>
      </c>
      <c r="I263" s="165">
        <f t="shared" si="66"/>
        <v>0</v>
      </c>
      <c r="J263" s="197">
        <f t="shared" si="67"/>
        <v>0</v>
      </c>
      <c r="AF263" s="195">
        <v>10</v>
      </c>
      <c r="AG263" s="165">
        <f t="shared" si="68"/>
        <v>0</v>
      </c>
      <c r="AH263" s="165">
        <f t="shared" si="69"/>
        <v>0</v>
      </c>
      <c r="AI263" s="165">
        <f t="shared" si="70"/>
        <v>0</v>
      </c>
      <c r="AJ263" s="165">
        <f t="shared" si="71"/>
        <v>0</v>
      </c>
      <c r="AK263" s="165">
        <f t="shared" si="72"/>
        <v>0</v>
      </c>
      <c r="AL263" s="197">
        <f t="shared" si="73"/>
        <v>0</v>
      </c>
    </row>
    <row r="264" spans="4:38" ht="14.1" customHeight="1">
      <c r="D264" s="195">
        <v>11</v>
      </c>
      <c r="E264" s="165">
        <f t="shared" si="62"/>
        <v>0</v>
      </c>
      <c r="F264" s="165">
        <f t="shared" si="63"/>
        <v>0</v>
      </c>
      <c r="G264" s="165">
        <f t="shared" si="64"/>
        <v>0</v>
      </c>
      <c r="H264" s="165">
        <f t="shared" si="65"/>
        <v>0</v>
      </c>
      <c r="I264" s="165">
        <f t="shared" si="66"/>
        <v>0</v>
      </c>
      <c r="J264" s="197">
        <f t="shared" si="67"/>
        <v>0</v>
      </c>
      <c r="AF264" s="195">
        <v>11</v>
      </c>
      <c r="AG264" s="165">
        <f t="shared" si="68"/>
        <v>0</v>
      </c>
      <c r="AH264" s="165">
        <f t="shared" si="69"/>
        <v>0</v>
      </c>
      <c r="AI264" s="165">
        <f t="shared" si="70"/>
        <v>0</v>
      </c>
      <c r="AJ264" s="165">
        <f t="shared" si="71"/>
        <v>0</v>
      </c>
      <c r="AK264" s="165">
        <f t="shared" si="72"/>
        <v>0</v>
      </c>
      <c r="AL264" s="197">
        <f t="shared" si="73"/>
        <v>0</v>
      </c>
    </row>
    <row r="265" spans="4:38" ht="14.1" customHeight="1">
      <c r="D265" s="195">
        <v>12</v>
      </c>
      <c r="E265" s="165">
        <f t="shared" si="62"/>
        <v>0</v>
      </c>
      <c r="F265" s="165">
        <f t="shared" si="63"/>
        <v>0</v>
      </c>
      <c r="G265" s="165">
        <f t="shared" si="64"/>
        <v>0</v>
      </c>
      <c r="H265" s="165">
        <f t="shared" si="65"/>
        <v>0</v>
      </c>
      <c r="I265" s="165">
        <f t="shared" si="66"/>
        <v>0</v>
      </c>
      <c r="J265" s="197">
        <f t="shared" si="67"/>
        <v>0</v>
      </c>
      <c r="AF265" s="195">
        <v>12</v>
      </c>
      <c r="AG265" s="165">
        <f t="shared" si="68"/>
        <v>0</v>
      </c>
      <c r="AH265" s="165">
        <f t="shared" si="69"/>
        <v>0</v>
      </c>
      <c r="AI265" s="165">
        <f t="shared" si="70"/>
        <v>0</v>
      </c>
      <c r="AJ265" s="165">
        <f t="shared" si="71"/>
        <v>0</v>
      </c>
      <c r="AK265" s="165">
        <f t="shared" si="72"/>
        <v>0</v>
      </c>
      <c r="AL265" s="197">
        <f t="shared" si="73"/>
        <v>0</v>
      </c>
    </row>
    <row r="266" spans="4:38" ht="14.1" customHeight="1">
      <c r="D266" s="195">
        <v>13</v>
      </c>
      <c r="E266" s="165">
        <f t="shared" si="62"/>
        <v>0</v>
      </c>
      <c r="F266" s="165">
        <f t="shared" si="63"/>
        <v>0</v>
      </c>
      <c r="G266" s="165">
        <f t="shared" si="64"/>
        <v>0</v>
      </c>
      <c r="H266" s="165">
        <f t="shared" si="65"/>
        <v>0</v>
      </c>
      <c r="I266" s="165">
        <f t="shared" si="66"/>
        <v>0</v>
      </c>
      <c r="J266" s="197">
        <f t="shared" si="67"/>
        <v>0</v>
      </c>
      <c r="AF266" s="195">
        <v>13</v>
      </c>
      <c r="AG266" s="165">
        <f t="shared" si="68"/>
        <v>0</v>
      </c>
      <c r="AH266" s="165">
        <f t="shared" si="69"/>
        <v>0</v>
      </c>
      <c r="AI266" s="165">
        <f t="shared" si="70"/>
        <v>0</v>
      </c>
      <c r="AJ266" s="165">
        <f t="shared" si="71"/>
        <v>0</v>
      </c>
      <c r="AK266" s="165">
        <f t="shared" si="72"/>
        <v>0</v>
      </c>
      <c r="AL266" s="197">
        <f t="shared" si="73"/>
        <v>0</v>
      </c>
    </row>
    <row r="267" spans="4:38" ht="14.1" customHeight="1">
      <c r="D267" s="195">
        <v>14</v>
      </c>
      <c r="E267" s="165">
        <f t="shared" si="62"/>
        <v>0</v>
      </c>
      <c r="F267" s="165">
        <f t="shared" si="63"/>
        <v>0</v>
      </c>
      <c r="G267" s="165">
        <f t="shared" si="64"/>
        <v>0</v>
      </c>
      <c r="H267" s="165">
        <f t="shared" si="65"/>
        <v>0</v>
      </c>
      <c r="I267" s="165">
        <f t="shared" si="66"/>
        <v>0</v>
      </c>
      <c r="J267" s="197">
        <f t="shared" si="67"/>
        <v>0</v>
      </c>
      <c r="AF267" s="195">
        <v>14</v>
      </c>
      <c r="AG267" s="165">
        <f t="shared" si="68"/>
        <v>0</v>
      </c>
      <c r="AH267" s="165">
        <f t="shared" si="69"/>
        <v>0</v>
      </c>
      <c r="AI267" s="165">
        <f t="shared" si="70"/>
        <v>0</v>
      </c>
      <c r="AJ267" s="165">
        <f t="shared" si="71"/>
        <v>0</v>
      </c>
      <c r="AK267" s="165">
        <f t="shared" si="72"/>
        <v>0</v>
      </c>
      <c r="AL267" s="197">
        <f t="shared" si="73"/>
        <v>0</v>
      </c>
    </row>
    <row r="268" spans="4:38" ht="14.1" customHeight="1">
      <c r="D268" s="195">
        <v>15</v>
      </c>
      <c r="E268" s="165">
        <f t="shared" si="62"/>
        <v>0</v>
      </c>
      <c r="F268" s="165">
        <f t="shared" si="63"/>
        <v>0</v>
      </c>
      <c r="G268" s="165">
        <f t="shared" si="64"/>
        <v>0</v>
      </c>
      <c r="H268" s="165">
        <f t="shared" si="65"/>
        <v>0</v>
      </c>
      <c r="I268" s="165">
        <f t="shared" si="66"/>
        <v>0</v>
      </c>
      <c r="J268" s="197">
        <f t="shared" si="67"/>
        <v>0</v>
      </c>
      <c r="AF268" s="195">
        <v>15</v>
      </c>
      <c r="AG268" s="165">
        <f t="shared" si="68"/>
        <v>0</v>
      </c>
      <c r="AH268" s="165">
        <f t="shared" si="69"/>
        <v>0</v>
      </c>
      <c r="AI268" s="165">
        <f t="shared" si="70"/>
        <v>0</v>
      </c>
      <c r="AJ268" s="165">
        <f t="shared" si="71"/>
        <v>0</v>
      </c>
      <c r="AK268" s="165">
        <f t="shared" si="72"/>
        <v>0</v>
      </c>
      <c r="AL268" s="197">
        <f t="shared" si="73"/>
        <v>0</v>
      </c>
    </row>
    <row r="269" spans="4:38" ht="14.1" customHeight="1">
      <c r="D269" s="195">
        <v>16</v>
      </c>
      <c r="E269" s="165">
        <f t="shared" si="62"/>
        <v>0</v>
      </c>
      <c r="F269" s="165">
        <f t="shared" si="63"/>
        <v>0</v>
      </c>
      <c r="G269" s="165">
        <f t="shared" si="64"/>
        <v>0</v>
      </c>
      <c r="H269" s="165">
        <f t="shared" si="65"/>
        <v>0</v>
      </c>
      <c r="I269" s="165">
        <f t="shared" si="66"/>
        <v>0</v>
      </c>
      <c r="J269" s="197">
        <f t="shared" si="67"/>
        <v>0</v>
      </c>
      <c r="AF269" s="195">
        <v>16</v>
      </c>
      <c r="AG269" s="165">
        <f t="shared" si="68"/>
        <v>0</v>
      </c>
      <c r="AH269" s="165">
        <f t="shared" si="69"/>
        <v>0</v>
      </c>
      <c r="AI269" s="165">
        <f t="shared" si="70"/>
        <v>0</v>
      </c>
      <c r="AJ269" s="165">
        <f t="shared" si="71"/>
        <v>0</v>
      </c>
      <c r="AK269" s="165">
        <f t="shared" si="72"/>
        <v>0</v>
      </c>
      <c r="AL269" s="197">
        <f t="shared" si="73"/>
        <v>0</v>
      </c>
    </row>
    <row r="270" spans="4:38" ht="14.1" customHeight="1">
      <c r="D270" s="195">
        <v>17</v>
      </c>
      <c r="E270" s="165">
        <f t="shared" si="62"/>
        <v>0</v>
      </c>
      <c r="F270" s="165">
        <f t="shared" si="63"/>
        <v>0</v>
      </c>
      <c r="G270" s="165">
        <f t="shared" si="64"/>
        <v>0</v>
      </c>
      <c r="H270" s="165">
        <f t="shared" si="65"/>
        <v>0</v>
      </c>
      <c r="I270" s="165">
        <f t="shared" si="66"/>
        <v>0</v>
      </c>
      <c r="J270" s="197">
        <f t="shared" si="67"/>
        <v>0</v>
      </c>
      <c r="AF270" s="195">
        <v>17</v>
      </c>
      <c r="AG270" s="165">
        <f t="shared" si="68"/>
        <v>0</v>
      </c>
      <c r="AH270" s="165">
        <f t="shared" si="69"/>
        <v>0</v>
      </c>
      <c r="AI270" s="165">
        <f t="shared" si="70"/>
        <v>0</v>
      </c>
      <c r="AJ270" s="165">
        <f t="shared" si="71"/>
        <v>0</v>
      </c>
      <c r="AK270" s="165">
        <f t="shared" si="72"/>
        <v>0</v>
      </c>
      <c r="AL270" s="197">
        <f t="shared" si="73"/>
        <v>0</v>
      </c>
    </row>
    <row r="271" spans="4:38" ht="14.1" customHeight="1">
      <c r="D271" s="195">
        <v>18</v>
      </c>
      <c r="E271" s="165">
        <f t="shared" si="62"/>
        <v>0</v>
      </c>
      <c r="F271" s="165">
        <f t="shared" si="63"/>
        <v>0</v>
      </c>
      <c r="G271" s="165">
        <f t="shared" si="64"/>
        <v>0</v>
      </c>
      <c r="H271" s="165">
        <f t="shared" si="65"/>
        <v>0</v>
      </c>
      <c r="I271" s="165">
        <f t="shared" si="66"/>
        <v>0</v>
      </c>
      <c r="J271" s="197">
        <f t="shared" si="67"/>
        <v>0</v>
      </c>
      <c r="AF271" s="195">
        <v>18</v>
      </c>
      <c r="AG271" s="165">
        <f t="shared" si="68"/>
        <v>0</v>
      </c>
      <c r="AH271" s="165">
        <f t="shared" si="69"/>
        <v>0</v>
      </c>
      <c r="AI271" s="165">
        <f t="shared" si="70"/>
        <v>0</v>
      </c>
      <c r="AJ271" s="165">
        <f t="shared" si="71"/>
        <v>0</v>
      </c>
      <c r="AK271" s="165">
        <f t="shared" si="72"/>
        <v>0</v>
      </c>
      <c r="AL271" s="197">
        <f t="shared" si="73"/>
        <v>0</v>
      </c>
    </row>
    <row r="272" spans="4:38" ht="14.1" customHeight="1">
      <c r="D272" s="195">
        <v>19</v>
      </c>
      <c r="E272" s="165">
        <f t="shared" si="62"/>
        <v>0</v>
      </c>
      <c r="F272" s="165">
        <f t="shared" si="63"/>
        <v>0</v>
      </c>
      <c r="G272" s="165">
        <f t="shared" si="64"/>
        <v>0</v>
      </c>
      <c r="H272" s="165">
        <f t="shared" si="65"/>
        <v>0</v>
      </c>
      <c r="I272" s="165">
        <f t="shared" si="66"/>
        <v>0</v>
      </c>
      <c r="J272" s="197">
        <f t="shared" si="67"/>
        <v>0</v>
      </c>
      <c r="AF272" s="195">
        <v>19</v>
      </c>
      <c r="AG272" s="165">
        <f t="shared" si="68"/>
        <v>0</v>
      </c>
      <c r="AH272" s="165">
        <f t="shared" si="69"/>
        <v>0</v>
      </c>
      <c r="AI272" s="165">
        <f t="shared" si="70"/>
        <v>0</v>
      </c>
      <c r="AJ272" s="165">
        <f t="shared" si="71"/>
        <v>0</v>
      </c>
      <c r="AK272" s="165">
        <f t="shared" si="72"/>
        <v>0</v>
      </c>
      <c r="AL272" s="197">
        <f t="shared" si="73"/>
        <v>0</v>
      </c>
    </row>
    <row r="273" spans="4:38" ht="14.1" customHeight="1">
      <c r="D273" s="195">
        <v>20</v>
      </c>
      <c r="E273" s="165">
        <f t="shared" si="62"/>
        <v>0</v>
      </c>
      <c r="F273" s="165">
        <f t="shared" si="63"/>
        <v>0</v>
      </c>
      <c r="G273" s="165">
        <f t="shared" si="64"/>
        <v>0</v>
      </c>
      <c r="H273" s="165">
        <f t="shared" si="65"/>
        <v>0</v>
      </c>
      <c r="I273" s="165">
        <f t="shared" si="66"/>
        <v>0</v>
      </c>
      <c r="J273" s="197">
        <f t="shared" si="67"/>
        <v>0</v>
      </c>
      <c r="AF273" s="195">
        <v>20</v>
      </c>
      <c r="AG273" s="165">
        <f t="shared" si="68"/>
        <v>0</v>
      </c>
      <c r="AH273" s="165">
        <f t="shared" si="69"/>
        <v>0</v>
      </c>
      <c r="AI273" s="165">
        <f t="shared" si="70"/>
        <v>0</v>
      </c>
      <c r="AJ273" s="165">
        <f t="shared" si="71"/>
        <v>0</v>
      </c>
      <c r="AK273" s="165">
        <f t="shared" si="72"/>
        <v>0</v>
      </c>
      <c r="AL273" s="197">
        <f t="shared" si="73"/>
        <v>0</v>
      </c>
    </row>
    <row r="274" spans="4:38" ht="14.1" customHeight="1">
      <c r="D274" s="195">
        <v>21</v>
      </c>
      <c r="E274" s="165">
        <f t="shared" si="62"/>
        <v>0</v>
      </c>
      <c r="F274" s="165">
        <f t="shared" si="63"/>
        <v>0</v>
      </c>
      <c r="G274" s="165">
        <f t="shared" si="64"/>
        <v>0</v>
      </c>
      <c r="H274" s="165">
        <f t="shared" si="65"/>
        <v>0</v>
      </c>
      <c r="I274" s="165">
        <f t="shared" si="66"/>
        <v>0</v>
      </c>
      <c r="J274" s="197">
        <f t="shared" si="67"/>
        <v>0</v>
      </c>
      <c r="AF274" s="195">
        <v>21</v>
      </c>
      <c r="AG274" s="165">
        <f t="shared" si="68"/>
        <v>0</v>
      </c>
      <c r="AH274" s="165">
        <f t="shared" si="69"/>
        <v>0</v>
      </c>
      <c r="AI274" s="165">
        <f t="shared" si="70"/>
        <v>0</v>
      </c>
      <c r="AJ274" s="165">
        <f t="shared" si="71"/>
        <v>0</v>
      </c>
      <c r="AK274" s="165">
        <f t="shared" si="72"/>
        <v>0</v>
      </c>
      <c r="AL274" s="197">
        <f t="shared" si="73"/>
        <v>0</v>
      </c>
    </row>
    <row r="275" spans="4:38" ht="14.1" customHeight="1">
      <c r="D275" s="195">
        <v>22</v>
      </c>
      <c r="E275" s="165">
        <f t="shared" si="62"/>
        <v>0</v>
      </c>
      <c r="F275" s="165">
        <f t="shared" si="63"/>
        <v>0</v>
      </c>
      <c r="G275" s="165">
        <f t="shared" si="64"/>
        <v>0</v>
      </c>
      <c r="H275" s="165">
        <f t="shared" si="65"/>
        <v>0</v>
      </c>
      <c r="I275" s="165">
        <f t="shared" si="66"/>
        <v>0</v>
      </c>
      <c r="J275" s="197">
        <f t="shared" si="67"/>
        <v>0</v>
      </c>
      <c r="AF275" s="195">
        <v>22</v>
      </c>
      <c r="AG275" s="165">
        <f t="shared" si="68"/>
        <v>0</v>
      </c>
      <c r="AH275" s="165">
        <f t="shared" si="69"/>
        <v>0</v>
      </c>
      <c r="AI275" s="165">
        <f t="shared" si="70"/>
        <v>0</v>
      </c>
      <c r="AJ275" s="165">
        <f t="shared" si="71"/>
        <v>0</v>
      </c>
      <c r="AK275" s="165">
        <f t="shared" si="72"/>
        <v>0</v>
      </c>
      <c r="AL275" s="197">
        <f t="shared" si="73"/>
        <v>0</v>
      </c>
    </row>
    <row r="276" spans="4:38" ht="14.1" customHeight="1">
      <c r="D276" s="195">
        <v>23</v>
      </c>
      <c r="E276" s="165">
        <f t="shared" si="62"/>
        <v>0</v>
      </c>
      <c r="F276" s="165">
        <f t="shared" si="63"/>
        <v>0</v>
      </c>
      <c r="G276" s="165">
        <f t="shared" si="64"/>
        <v>0</v>
      </c>
      <c r="H276" s="165">
        <f t="shared" si="65"/>
        <v>0</v>
      </c>
      <c r="I276" s="165">
        <f t="shared" si="66"/>
        <v>0</v>
      </c>
      <c r="J276" s="197">
        <f t="shared" si="67"/>
        <v>0</v>
      </c>
      <c r="AF276" s="195">
        <v>23</v>
      </c>
      <c r="AG276" s="165">
        <f t="shared" si="68"/>
        <v>0</v>
      </c>
      <c r="AH276" s="165">
        <f t="shared" si="69"/>
        <v>0</v>
      </c>
      <c r="AI276" s="165">
        <f t="shared" si="70"/>
        <v>0</v>
      </c>
      <c r="AJ276" s="165">
        <f t="shared" si="71"/>
        <v>0</v>
      </c>
      <c r="AK276" s="165">
        <f t="shared" si="72"/>
        <v>0</v>
      </c>
      <c r="AL276" s="197">
        <f t="shared" si="73"/>
        <v>0</v>
      </c>
    </row>
    <row r="277" spans="4:38" ht="14.1" customHeight="1">
      <c r="D277" s="195">
        <v>24</v>
      </c>
      <c r="E277" s="165">
        <f t="shared" si="62"/>
        <v>0</v>
      </c>
      <c r="F277" s="165">
        <f t="shared" si="63"/>
        <v>0</v>
      </c>
      <c r="G277" s="165">
        <f t="shared" si="64"/>
        <v>0</v>
      </c>
      <c r="H277" s="165">
        <f t="shared" si="65"/>
        <v>0</v>
      </c>
      <c r="I277" s="165">
        <f t="shared" si="66"/>
        <v>0</v>
      </c>
      <c r="J277" s="197">
        <f t="shared" si="67"/>
        <v>0</v>
      </c>
      <c r="AF277" s="195">
        <v>24</v>
      </c>
      <c r="AG277" s="165">
        <f t="shared" si="68"/>
        <v>0</v>
      </c>
      <c r="AH277" s="165">
        <f t="shared" si="69"/>
        <v>0</v>
      </c>
      <c r="AI277" s="165">
        <f t="shared" si="70"/>
        <v>0</v>
      </c>
      <c r="AJ277" s="165">
        <f t="shared" si="71"/>
        <v>0</v>
      </c>
      <c r="AK277" s="165">
        <f t="shared" si="72"/>
        <v>0</v>
      </c>
      <c r="AL277" s="197">
        <f t="shared" si="73"/>
        <v>0</v>
      </c>
    </row>
    <row r="278" spans="4:38" ht="14.1" customHeight="1">
      <c r="D278" s="195">
        <v>25</v>
      </c>
      <c r="E278" s="165">
        <f t="shared" si="62"/>
        <v>0</v>
      </c>
      <c r="F278" s="165">
        <f t="shared" si="63"/>
        <v>0</v>
      </c>
      <c r="G278" s="165">
        <f t="shared" si="64"/>
        <v>0</v>
      </c>
      <c r="H278" s="165">
        <f t="shared" si="65"/>
        <v>0</v>
      </c>
      <c r="I278" s="165">
        <f t="shared" si="66"/>
        <v>0</v>
      </c>
      <c r="J278" s="197">
        <f t="shared" si="67"/>
        <v>0</v>
      </c>
      <c r="AF278" s="195">
        <v>25</v>
      </c>
      <c r="AG278" s="165">
        <f t="shared" si="68"/>
        <v>0</v>
      </c>
      <c r="AH278" s="165">
        <f t="shared" si="69"/>
        <v>0</v>
      </c>
      <c r="AI278" s="165">
        <f t="shared" si="70"/>
        <v>0</v>
      </c>
      <c r="AJ278" s="165">
        <f t="shared" si="71"/>
        <v>0</v>
      </c>
      <c r="AK278" s="165">
        <f t="shared" si="72"/>
        <v>0</v>
      </c>
      <c r="AL278" s="197">
        <f t="shared" si="73"/>
        <v>0</v>
      </c>
    </row>
    <row r="279" spans="4:38" ht="14.1" customHeight="1">
      <c r="D279" s="195">
        <v>26</v>
      </c>
      <c r="E279" s="165">
        <f t="shared" si="62"/>
        <v>0</v>
      </c>
      <c r="F279" s="165">
        <f t="shared" si="63"/>
        <v>0</v>
      </c>
      <c r="G279" s="165">
        <f t="shared" si="64"/>
        <v>0</v>
      </c>
      <c r="H279" s="165">
        <f t="shared" si="65"/>
        <v>0</v>
      </c>
      <c r="I279" s="165">
        <f t="shared" si="66"/>
        <v>0</v>
      </c>
      <c r="J279" s="197">
        <f t="shared" si="67"/>
        <v>0</v>
      </c>
      <c r="AF279" s="195">
        <v>26</v>
      </c>
      <c r="AG279" s="165">
        <f t="shared" si="68"/>
        <v>0</v>
      </c>
      <c r="AH279" s="165">
        <f t="shared" si="69"/>
        <v>0</v>
      </c>
      <c r="AI279" s="165">
        <f t="shared" si="70"/>
        <v>0</v>
      </c>
      <c r="AJ279" s="165">
        <f t="shared" si="71"/>
        <v>0</v>
      </c>
      <c r="AK279" s="165">
        <f t="shared" si="72"/>
        <v>0</v>
      </c>
      <c r="AL279" s="197">
        <f t="shared" si="73"/>
        <v>0</v>
      </c>
    </row>
    <row r="280" spans="4:38" ht="14.1" customHeight="1">
      <c r="D280" s="195">
        <v>27</v>
      </c>
      <c r="E280" s="165">
        <f t="shared" si="62"/>
        <v>0</v>
      </c>
      <c r="F280" s="165">
        <f t="shared" si="63"/>
        <v>0</v>
      </c>
      <c r="G280" s="165">
        <f t="shared" si="64"/>
        <v>0</v>
      </c>
      <c r="H280" s="165">
        <f t="shared" si="65"/>
        <v>0</v>
      </c>
      <c r="I280" s="165">
        <f t="shared" si="66"/>
        <v>0</v>
      </c>
      <c r="J280" s="197">
        <f t="shared" si="67"/>
        <v>0</v>
      </c>
      <c r="AF280" s="195">
        <v>27</v>
      </c>
      <c r="AG280" s="165">
        <f t="shared" si="68"/>
        <v>0</v>
      </c>
      <c r="AH280" s="165">
        <f t="shared" si="69"/>
        <v>0</v>
      </c>
      <c r="AI280" s="165">
        <f t="shared" si="70"/>
        <v>0</v>
      </c>
      <c r="AJ280" s="165">
        <f t="shared" si="71"/>
        <v>0</v>
      </c>
      <c r="AK280" s="165">
        <f t="shared" si="72"/>
        <v>0</v>
      </c>
      <c r="AL280" s="197">
        <f t="shared" si="73"/>
        <v>0</v>
      </c>
    </row>
    <row r="281" spans="4:38" ht="14.1" customHeight="1">
      <c r="D281" s="195">
        <v>28</v>
      </c>
      <c r="E281" s="165">
        <f t="shared" si="62"/>
        <v>0</v>
      </c>
      <c r="F281" s="165">
        <f t="shared" si="63"/>
        <v>0</v>
      </c>
      <c r="G281" s="165">
        <f t="shared" si="64"/>
        <v>0</v>
      </c>
      <c r="H281" s="165">
        <f t="shared" si="65"/>
        <v>0</v>
      </c>
      <c r="I281" s="165">
        <f t="shared" si="66"/>
        <v>0</v>
      </c>
      <c r="J281" s="197">
        <f t="shared" si="67"/>
        <v>0</v>
      </c>
      <c r="AF281" s="195">
        <v>28</v>
      </c>
      <c r="AG281" s="165">
        <f t="shared" si="68"/>
        <v>0</v>
      </c>
      <c r="AH281" s="165">
        <f t="shared" si="69"/>
        <v>0</v>
      </c>
      <c r="AI281" s="165">
        <f t="shared" si="70"/>
        <v>0</v>
      </c>
      <c r="AJ281" s="165">
        <f t="shared" si="71"/>
        <v>0</v>
      </c>
      <c r="AK281" s="165">
        <f t="shared" si="72"/>
        <v>0</v>
      </c>
      <c r="AL281" s="197">
        <f t="shared" si="73"/>
        <v>0</v>
      </c>
    </row>
    <row r="282" spans="4:38" ht="14.1" customHeight="1">
      <c r="D282" s="195">
        <v>29</v>
      </c>
      <c r="E282" s="165">
        <f t="shared" si="62"/>
        <v>0</v>
      </c>
      <c r="F282" s="165">
        <f t="shared" si="63"/>
        <v>0</v>
      </c>
      <c r="G282" s="165">
        <f t="shared" si="64"/>
        <v>0</v>
      </c>
      <c r="H282" s="165">
        <f t="shared" si="65"/>
        <v>0</v>
      </c>
      <c r="I282" s="165">
        <f t="shared" si="66"/>
        <v>0</v>
      </c>
      <c r="J282" s="197">
        <f t="shared" si="67"/>
        <v>0</v>
      </c>
      <c r="AF282" s="195">
        <v>29</v>
      </c>
      <c r="AG282" s="165">
        <f t="shared" si="68"/>
        <v>0</v>
      </c>
      <c r="AH282" s="165">
        <f t="shared" si="69"/>
        <v>0</v>
      </c>
      <c r="AI282" s="165">
        <f t="shared" si="70"/>
        <v>0</v>
      </c>
      <c r="AJ282" s="165">
        <f t="shared" si="71"/>
        <v>0</v>
      </c>
      <c r="AK282" s="165">
        <f t="shared" si="72"/>
        <v>0</v>
      </c>
      <c r="AL282" s="197">
        <f t="shared" si="73"/>
        <v>0</v>
      </c>
    </row>
    <row r="283" spans="4:38" ht="14.1" customHeight="1">
      <c r="D283" s="195">
        <v>30</v>
      </c>
      <c r="E283" s="165">
        <f t="shared" si="62"/>
        <v>0</v>
      </c>
      <c r="F283" s="165">
        <f t="shared" si="63"/>
        <v>0</v>
      </c>
      <c r="G283" s="165">
        <f t="shared" si="64"/>
        <v>0</v>
      </c>
      <c r="H283" s="165">
        <f t="shared" si="65"/>
        <v>0</v>
      </c>
      <c r="I283" s="165">
        <f t="shared" si="66"/>
        <v>0</v>
      </c>
      <c r="J283" s="197">
        <f t="shared" si="67"/>
        <v>0</v>
      </c>
      <c r="AF283" s="195">
        <v>30</v>
      </c>
      <c r="AG283" s="165">
        <f t="shared" si="68"/>
        <v>0</v>
      </c>
      <c r="AH283" s="165">
        <f t="shared" si="69"/>
        <v>0</v>
      </c>
      <c r="AI283" s="165">
        <f t="shared" si="70"/>
        <v>0</v>
      </c>
      <c r="AJ283" s="165">
        <f t="shared" si="71"/>
        <v>0</v>
      </c>
      <c r="AK283" s="165">
        <f t="shared" si="72"/>
        <v>0</v>
      </c>
      <c r="AL283" s="197">
        <f t="shared" si="73"/>
        <v>0</v>
      </c>
    </row>
    <row r="284" spans="4:38" ht="14.1" customHeight="1">
      <c r="D284" s="195">
        <v>31</v>
      </c>
      <c r="E284" s="165">
        <f t="shared" si="62"/>
        <v>0</v>
      </c>
      <c r="F284" s="165">
        <f t="shared" si="63"/>
        <v>0</v>
      </c>
      <c r="G284" s="165">
        <f t="shared" si="64"/>
        <v>0</v>
      </c>
      <c r="H284" s="165">
        <f t="shared" si="65"/>
        <v>0</v>
      </c>
      <c r="I284" s="165">
        <f t="shared" si="66"/>
        <v>0</v>
      </c>
      <c r="J284" s="197">
        <f t="shared" si="67"/>
        <v>0</v>
      </c>
      <c r="AF284" s="195">
        <v>31</v>
      </c>
      <c r="AG284" s="165">
        <f t="shared" si="68"/>
        <v>0</v>
      </c>
      <c r="AH284" s="165">
        <f t="shared" si="69"/>
        <v>0</v>
      </c>
      <c r="AI284" s="165">
        <f t="shared" si="70"/>
        <v>0</v>
      </c>
      <c r="AJ284" s="165">
        <f t="shared" si="71"/>
        <v>0</v>
      </c>
      <c r="AK284" s="165">
        <f t="shared" si="72"/>
        <v>0</v>
      </c>
      <c r="AL284" s="197">
        <f t="shared" si="73"/>
        <v>0</v>
      </c>
    </row>
    <row r="285" spans="4:38" ht="14.1" customHeight="1">
      <c r="D285" s="195">
        <v>32</v>
      </c>
      <c r="E285" s="165">
        <f t="shared" si="62"/>
        <v>0</v>
      </c>
      <c r="F285" s="165">
        <f t="shared" si="63"/>
        <v>0</v>
      </c>
      <c r="G285" s="165">
        <f t="shared" si="64"/>
        <v>0</v>
      </c>
      <c r="H285" s="165">
        <f t="shared" si="65"/>
        <v>0</v>
      </c>
      <c r="I285" s="165">
        <f t="shared" si="66"/>
        <v>0</v>
      </c>
      <c r="J285" s="197">
        <f t="shared" si="67"/>
        <v>0</v>
      </c>
      <c r="AF285" s="195">
        <v>32</v>
      </c>
      <c r="AG285" s="165">
        <f t="shared" si="68"/>
        <v>0</v>
      </c>
      <c r="AH285" s="165">
        <f t="shared" si="69"/>
        <v>0</v>
      </c>
      <c r="AI285" s="165">
        <f t="shared" si="70"/>
        <v>0</v>
      </c>
      <c r="AJ285" s="165">
        <f t="shared" si="71"/>
        <v>0</v>
      </c>
      <c r="AK285" s="165">
        <f t="shared" si="72"/>
        <v>0</v>
      </c>
      <c r="AL285" s="197">
        <f t="shared" si="73"/>
        <v>0</v>
      </c>
    </row>
    <row r="286" spans="4:38" ht="14.1" customHeight="1">
      <c r="D286" s="195">
        <v>33</v>
      </c>
      <c r="E286" s="165">
        <f t="shared" si="62"/>
        <v>0</v>
      </c>
      <c r="F286" s="165">
        <f t="shared" si="63"/>
        <v>0</v>
      </c>
      <c r="G286" s="165">
        <f t="shared" si="64"/>
        <v>0</v>
      </c>
      <c r="H286" s="165">
        <f t="shared" si="65"/>
        <v>0</v>
      </c>
      <c r="I286" s="165">
        <f t="shared" si="66"/>
        <v>0</v>
      </c>
      <c r="J286" s="197">
        <f t="shared" si="67"/>
        <v>0</v>
      </c>
      <c r="AF286" s="195">
        <v>33</v>
      </c>
      <c r="AG286" s="165">
        <f t="shared" si="68"/>
        <v>0</v>
      </c>
      <c r="AH286" s="165">
        <f t="shared" si="69"/>
        <v>0</v>
      </c>
      <c r="AI286" s="165">
        <f t="shared" si="70"/>
        <v>0</v>
      </c>
      <c r="AJ286" s="165">
        <f t="shared" si="71"/>
        <v>0</v>
      </c>
      <c r="AK286" s="165">
        <f t="shared" si="72"/>
        <v>0</v>
      </c>
      <c r="AL286" s="197">
        <f t="shared" si="73"/>
        <v>0</v>
      </c>
    </row>
    <row r="287" spans="4:38" ht="14.1" customHeight="1">
      <c r="D287" s="195">
        <v>34</v>
      </c>
      <c r="E287" s="165">
        <f t="shared" si="62"/>
        <v>0</v>
      </c>
      <c r="F287" s="165">
        <f t="shared" si="63"/>
        <v>0</v>
      </c>
      <c r="G287" s="165">
        <f t="shared" si="64"/>
        <v>0</v>
      </c>
      <c r="H287" s="165">
        <f t="shared" si="65"/>
        <v>0</v>
      </c>
      <c r="I287" s="165">
        <f t="shared" si="66"/>
        <v>0</v>
      </c>
      <c r="J287" s="197">
        <f t="shared" si="67"/>
        <v>0</v>
      </c>
      <c r="AF287" s="195">
        <v>34</v>
      </c>
      <c r="AG287" s="165">
        <f t="shared" si="68"/>
        <v>0</v>
      </c>
      <c r="AH287" s="165">
        <f t="shared" si="69"/>
        <v>0</v>
      </c>
      <c r="AI287" s="165">
        <f t="shared" si="70"/>
        <v>0</v>
      </c>
      <c r="AJ287" s="165">
        <f t="shared" si="71"/>
        <v>0</v>
      </c>
      <c r="AK287" s="165">
        <f t="shared" si="72"/>
        <v>0</v>
      </c>
      <c r="AL287" s="197">
        <f t="shared" si="73"/>
        <v>0</v>
      </c>
    </row>
    <row r="288" spans="4:38" ht="14.1" customHeight="1">
      <c r="D288" s="195">
        <v>35</v>
      </c>
      <c r="E288" s="165">
        <f t="shared" si="62"/>
        <v>0</v>
      </c>
      <c r="F288" s="165">
        <f t="shared" si="63"/>
        <v>0</v>
      </c>
      <c r="G288" s="165">
        <f t="shared" si="64"/>
        <v>0</v>
      </c>
      <c r="H288" s="165">
        <f t="shared" si="65"/>
        <v>0</v>
      </c>
      <c r="I288" s="165">
        <f t="shared" si="66"/>
        <v>0</v>
      </c>
      <c r="J288" s="197">
        <f t="shared" si="67"/>
        <v>0</v>
      </c>
      <c r="AF288" s="195">
        <v>35</v>
      </c>
      <c r="AG288" s="165">
        <f t="shared" si="68"/>
        <v>0</v>
      </c>
      <c r="AH288" s="165">
        <f t="shared" si="69"/>
        <v>0</v>
      </c>
      <c r="AI288" s="165">
        <f t="shared" si="70"/>
        <v>0</v>
      </c>
      <c r="AJ288" s="165">
        <f t="shared" si="71"/>
        <v>0</v>
      </c>
      <c r="AK288" s="165">
        <f t="shared" si="72"/>
        <v>0</v>
      </c>
      <c r="AL288" s="197">
        <f t="shared" si="73"/>
        <v>0</v>
      </c>
    </row>
    <row r="289" spans="4:38" ht="14.1" customHeight="1">
      <c r="D289" s="195">
        <v>36</v>
      </c>
      <c r="E289" s="165">
        <f t="shared" si="62"/>
        <v>0</v>
      </c>
      <c r="F289" s="165">
        <f t="shared" si="63"/>
        <v>0</v>
      </c>
      <c r="G289" s="165">
        <f t="shared" si="64"/>
        <v>0</v>
      </c>
      <c r="H289" s="165">
        <f t="shared" si="65"/>
        <v>0</v>
      </c>
      <c r="I289" s="165">
        <f t="shared" si="66"/>
        <v>0</v>
      </c>
      <c r="J289" s="197">
        <f t="shared" si="67"/>
        <v>0</v>
      </c>
      <c r="AF289" s="195">
        <v>36</v>
      </c>
      <c r="AG289" s="165">
        <f t="shared" si="68"/>
        <v>0</v>
      </c>
      <c r="AH289" s="165">
        <f t="shared" si="69"/>
        <v>0</v>
      </c>
      <c r="AI289" s="165">
        <f t="shared" si="70"/>
        <v>0</v>
      </c>
      <c r="AJ289" s="165">
        <f t="shared" si="71"/>
        <v>0</v>
      </c>
      <c r="AK289" s="165">
        <f t="shared" si="72"/>
        <v>0</v>
      </c>
      <c r="AL289" s="197">
        <f t="shared" si="73"/>
        <v>0</v>
      </c>
    </row>
    <row r="290" spans="4:38" ht="14.1" customHeight="1">
      <c r="D290" s="195">
        <v>37</v>
      </c>
      <c r="E290" s="165">
        <f t="shared" si="62"/>
        <v>0</v>
      </c>
      <c r="F290" s="165">
        <f t="shared" si="63"/>
        <v>0</v>
      </c>
      <c r="G290" s="165">
        <f t="shared" si="64"/>
        <v>0</v>
      </c>
      <c r="H290" s="165">
        <f t="shared" si="65"/>
        <v>0</v>
      </c>
      <c r="I290" s="165">
        <f t="shared" si="66"/>
        <v>0</v>
      </c>
      <c r="J290" s="197">
        <f t="shared" si="67"/>
        <v>0</v>
      </c>
      <c r="AF290" s="195">
        <v>37</v>
      </c>
      <c r="AG290" s="165">
        <f t="shared" si="68"/>
        <v>0</v>
      </c>
      <c r="AH290" s="165">
        <f t="shared" si="69"/>
        <v>0</v>
      </c>
      <c r="AI290" s="165">
        <f t="shared" si="70"/>
        <v>0</v>
      </c>
      <c r="AJ290" s="165">
        <f t="shared" si="71"/>
        <v>0</v>
      </c>
      <c r="AK290" s="165">
        <f t="shared" si="72"/>
        <v>0</v>
      </c>
      <c r="AL290" s="197">
        <f t="shared" si="73"/>
        <v>0</v>
      </c>
    </row>
    <row r="291" spans="4:38" ht="14.1" customHeight="1">
      <c r="D291" s="195">
        <v>38</v>
      </c>
      <c r="E291" s="165">
        <f t="shared" si="62"/>
        <v>0</v>
      </c>
      <c r="F291" s="165">
        <f t="shared" si="63"/>
        <v>0</v>
      </c>
      <c r="G291" s="165">
        <f t="shared" si="64"/>
        <v>0</v>
      </c>
      <c r="H291" s="165">
        <f t="shared" si="65"/>
        <v>0</v>
      </c>
      <c r="I291" s="165">
        <f t="shared" si="66"/>
        <v>0</v>
      </c>
      <c r="J291" s="197">
        <f t="shared" si="67"/>
        <v>0</v>
      </c>
      <c r="AF291" s="195">
        <v>38</v>
      </c>
      <c r="AG291" s="165">
        <f t="shared" si="68"/>
        <v>0</v>
      </c>
      <c r="AH291" s="165">
        <f t="shared" si="69"/>
        <v>0</v>
      </c>
      <c r="AI291" s="165">
        <f t="shared" si="70"/>
        <v>0</v>
      </c>
      <c r="AJ291" s="165">
        <f t="shared" si="71"/>
        <v>0</v>
      </c>
      <c r="AK291" s="165">
        <f t="shared" si="72"/>
        <v>0</v>
      </c>
      <c r="AL291" s="197">
        <f t="shared" si="73"/>
        <v>0</v>
      </c>
    </row>
    <row r="292" spans="4:38" ht="14.1" customHeight="1">
      <c r="D292" s="195">
        <v>39</v>
      </c>
      <c r="E292" s="165">
        <f t="shared" si="62"/>
        <v>0</v>
      </c>
      <c r="F292" s="165">
        <f t="shared" si="63"/>
        <v>0</v>
      </c>
      <c r="G292" s="165">
        <f t="shared" si="64"/>
        <v>0</v>
      </c>
      <c r="H292" s="165">
        <f t="shared" si="65"/>
        <v>0</v>
      </c>
      <c r="I292" s="165">
        <f t="shared" si="66"/>
        <v>0</v>
      </c>
      <c r="J292" s="197">
        <f t="shared" si="67"/>
        <v>0</v>
      </c>
      <c r="AF292" s="195">
        <v>39</v>
      </c>
      <c r="AG292" s="165">
        <f t="shared" si="68"/>
        <v>0</v>
      </c>
      <c r="AH292" s="165">
        <f t="shared" si="69"/>
        <v>0</v>
      </c>
      <c r="AI292" s="165">
        <f t="shared" si="70"/>
        <v>0</v>
      </c>
      <c r="AJ292" s="165">
        <f t="shared" si="71"/>
        <v>0</v>
      </c>
      <c r="AK292" s="165">
        <f t="shared" si="72"/>
        <v>0</v>
      </c>
      <c r="AL292" s="197">
        <f t="shared" si="73"/>
        <v>0</v>
      </c>
    </row>
    <row r="293" spans="4:38" ht="14.1" customHeight="1" thickBot="1">
      <c r="D293" s="196">
        <v>40</v>
      </c>
      <c r="E293" s="198">
        <f t="shared" si="62"/>
        <v>0</v>
      </c>
      <c r="F293" s="198">
        <f t="shared" si="63"/>
        <v>0</v>
      </c>
      <c r="G293" s="198">
        <f t="shared" si="64"/>
        <v>0</v>
      </c>
      <c r="H293" s="198">
        <f t="shared" si="65"/>
        <v>0</v>
      </c>
      <c r="I293" s="198">
        <f t="shared" si="66"/>
        <v>0</v>
      </c>
      <c r="J293" s="199">
        <f t="shared" si="67"/>
        <v>0</v>
      </c>
      <c r="AF293" s="196">
        <v>40</v>
      </c>
      <c r="AG293" s="198">
        <f t="shared" si="68"/>
        <v>0</v>
      </c>
      <c r="AH293" s="198">
        <f t="shared" si="69"/>
        <v>0</v>
      </c>
      <c r="AI293" s="198">
        <f t="shared" si="70"/>
        <v>0</v>
      </c>
      <c r="AJ293" s="198">
        <f t="shared" si="71"/>
        <v>0</v>
      </c>
      <c r="AK293" s="198">
        <f t="shared" si="72"/>
        <v>0</v>
      </c>
      <c r="AL293" s="199">
        <f t="shared" si="73"/>
        <v>0</v>
      </c>
    </row>
    <row r="295" spans="4:38" ht="14.1" customHeight="1" thickBot="1">
      <c r="D295" s="760" t="s">
        <v>92</v>
      </c>
      <c r="AF295" s="760" t="s">
        <v>92</v>
      </c>
    </row>
    <row r="296" spans="4:38" ht="14.1" customHeight="1">
      <c r="D296" s="2199"/>
      <c r="E296" s="2200" t="s">
        <v>93</v>
      </c>
      <c r="F296" s="2200"/>
      <c r="G296" s="2200"/>
      <c r="H296" s="2200"/>
      <c r="I296" s="2200" t="s">
        <v>94</v>
      </c>
      <c r="J296" s="2239"/>
      <c r="AF296" s="2199"/>
      <c r="AG296" s="2200" t="s">
        <v>93</v>
      </c>
      <c r="AH296" s="2200"/>
      <c r="AI296" s="2200"/>
      <c r="AJ296" s="2200"/>
      <c r="AK296" s="2200" t="s">
        <v>94</v>
      </c>
      <c r="AL296" s="2239"/>
    </row>
    <row r="297" spans="4:38" ht="14.1" customHeight="1">
      <c r="D297" s="2238"/>
      <c r="E297" s="2339" t="s">
        <v>56</v>
      </c>
      <c r="F297" s="2339"/>
      <c r="G297" s="2339" t="s">
        <v>83</v>
      </c>
      <c r="H297" s="2339"/>
      <c r="I297" s="2339" t="s">
        <v>56</v>
      </c>
      <c r="J297" s="2332"/>
      <c r="AF297" s="2238"/>
      <c r="AG297" s="2339" t="s">
        <v>56</v>
      </c>
      <c r="AH297" s="2339"/>
      <c r="AI297" s="2339" t="s">
        <v>83</v>
      </c>
      <c r="AJ297" s="2339"/>
      <c r="AK297" s="2339" t="s">
        <v>56</v>
      </c>
      <c r="AL297" s="2332"/>
    </row>
    <row r="298" spans="4:38" ht="14.1" customHeight="1">
      <c r="D298" s="2238"/>
      <c r="E298" s="790" t="s">
        <v>354</v>
      </c>
      <c r="F298" s="790" t="s">
        <v>355</v>
      </c>
      <c r="G298" s="790" t="s">
        <v>354</v>
      </c>
      <c r="H298" s="790" t="s">
        <v>355</v>
      </c>
      <c r="I298" s="790" t="s">
        <v>354</v>
      </c>
      <c r="J298" s="791" t="s">
        <v>355</v>
      </c>
      <c r="AF298" s="2238"/>
      <c r="AG298" s="790" t="s">
        <v>354</v>
      </c>
      <c r="AH298" s="790" t="s">
        <v>355</v>
      </c>
      <c r="AI298" s="790" t="s">
        <v>354</v>
      </c>
      <c r="AJ298" s="790" t="s">
        <v>355</v>
      </c>
      <c r="AK298" s="790" t="s">
        <v>354</v>
      </c>
      <c r="AL298" s="791" t="s">
        <v>355</v>
      </c>
    </row>
    <row r="299" spans="4:38" ht="14.1" customHeight="1">
      <c r="D299" s="195">
        <v>1</v>
      </c>
      <c r="E299" s="165">
        <f t="shared" ref="E299:E338" si="74">IF($K$36&lt;&gt;"As",0,IF($K$29&lt;&gt;"歩 道",0,SUMIF($K$37,D299,$K$35)))</f>
        <v>0</v>
      </c>
      <c r="F299" s="165">
        <f t="shared" ref="F299:F338" si="75">IF($K$36&lt;&gt;"As",0,IF($K$29&lt;&gt;"車 道",0,SUMIF($K$37,D299,$K$35)))</f>
        <v>0</v>
      </c>
      <c r="G299" s="165">
        <f t="shared" ref="G299:G338" si="76">IF($K$36&lt;&gt;"Co",0,IF($K$29&lt;&gt;"歩 道",0,SUMIF($K$37,D299,$K$35)))</f>
        <v>0</v>
      </c>
      <c r="H299" s="165">
        <f t="shared" ref="H299:H338" si="77">IF($K$36&lt;&gt;"Co",0,IF($K$29&lt;&gt;"車 道",0,SUMIF($K$37,D299,$K$35)))</f>
        <v>0</v>
      </c>
      <c r="I299" s="165">
        <f t="shared" ref="I299:I338" si="78">IF($K$29&lt;&gt;"歩 道",0,SUMIF($K$39,D299,$K$35))</f>
        <v>0</v>
      </c>
      <c r="J299" s="197">
        <f t="shared" ref="J299:J338" si="79">IF($K$29&lt;&gt;"車 道",0,SUMIF($K$39,D299,$K$35))</f>
        <v>0</v>
      </c>
      <c r="AF299" s="195">
        <v>1</v>
      </c>
      <c r="AG299" s="165">
        <f t="shared" ref="AG299:AG338" si="80">IF($AM$36&lt;&gt;"As",0,IF($AM$29&lt;&gt;"歩 道",0,SUMIF($AM$37,AF299,$AM$35)))</f>
        <v>0</v>
      </c>
      <c r="AH299" s="165">
        <f t="shared" ref="AH299:AH338" si="81">IF($AM$36&lt;&gt;"As",0,IF($AM$29&lt;&gt;"車 道",0,SUMIF($AM$37,AF299,$AM$35)))</f>
        <v>0</v>
      </c>
      <c r="AI299" s="165">
        <f t="shared" ref="AI299:AI338" si="82">IF($AM$36&lt;&gt;"Co",0,IF($AM$29&lt;&gt;"歩 道",0,SUMIF($AM$37,AF299,$AM$35)))</f>
        <v>0</v>
      </c>
      <c r="AJ299" s="165">
        <f t="shared" ref="AJ299:AJ338" si="83">IF($AM$36&lt;&gt;"Co",0,IF($AM$29&lt;&gt;"車 道",0,SUMIF($AM$37,AF299,$AM$35)))</f>
        <v>0</v>
      </c>
      <c r="AK299" s="165">
        <f t="shared" ref="AK299:AK338" si="84">IF($AM$29&lt;&gt;"歩 道",0,SUMIF($AM$39,AF299,$AM$35))</f>
        <v>0</v>
      </c>
      <c r="AL299" s="197">
        <f t="shared" ref="AL299:AL338" si="85">IF($AM$29&lt;&gt;"車 道",0,SUMIF($AM$39,AF299,$AM$35))</f>
        <v>0</v>
      </c>
    </row>
    <row r="300" spans="4:38" ht="14.1" customHeight="1">
      <c r="D300" s="195">
        <v>2</v>
      </c>
      <c r="E300" s="165">
        <f t="shared" si="74"/>
        <v>0</v>
      </c>
      <c r="F300" s="165">
        <f t="shared" si="75"/>
        <v>0</v>
      </c>
      <c r="G300" s="165">
        <f t="shared" si="76"/>
        <v>0</v>
      </c>
      <c r="H300" s="165">
        <f t="shared" si="77"/>
        <v>0</v>
      </c>
      <c r="I300" s="165">
        <f t="shared" si="78"/>
        <v>0</v>
      </c>
      <c r="J300" s="197">
        <f t="shared" si="79"/>
        <v>0</v>
      </c>
      <c r="AF300" s="195">
        <v>2</v>
      </c>
      <c r="AG300" s="165">
        <f t="shared" si="80"/>
        <v>0</v>
      </c>
      <c r="AH300" s="165">
        <f t="shared" si="81"/>
        <v>0</v>
      </c>
      <c r="AI300" s="165">
        <f t="shared" si="82"/>
        <v>0</v>
      </c>
      <c r="AJ300" s="165">
        <f t="shared" si="83"/>
        <v>0</v>
      </c>
      <c r="AK300" s="165">
        <f t="shared" si="84"/>
        <v>0</v>
      </c>
      <c r="AL300" s="197">
        <f t="shared" si="85"/>
        <v>0</v>
      </c>
    </row>
    <row r="301" spans="4:38" ht="14.1" customHeight="1">
      <c r="D301" s="195">
        <v>3</v>
      </c>
      <c r="E301" s="165">
        <f t="shared" si="74"/>
        <v>0</v>
      </c>
      <c r="F301" s="165">
        <f t="shared" si="75"/>
        <v>0</v>
      </c>
      <c r="G301" s="165">
        <f t="shared" si="76"/>
        <v>0</v>
      </c>
      <c r="H301" s="165">
        <f t="shared" si="77"/>
        <v>0</v>
      </c>
      <c r="I301" s="165">
        <f t="shared" si="78"/>
        <v>0</v>
      </c>
      <c r="J301" s="197">
        <f t="shared" si="79"/>
        <v>0</v>
      </c>
      <c r="AF301" s="195">
        <v>3</v>
      </c>
      <c r="AG301" s="165">
        <f t="shared" si="80"/>
        <v>0</v>
      </c>
      <c r="AH301" s="165">
        <f t="shared" si="81"/>
        <v>0</v>
      </c>
      <c r="AI301" s="165">
        <f t="shared" si="82"/>
        <v>0</v>
      </c>
      <c r="AJ301" s="165">
        <f t="shared" si="83"/>
        <v>0</v>
      </c>
      <c r="AK301" s="165">
        <f t="shared" si="84"/>
        <v>0</v>
      </c>
      <c r="AL301" s="197">
        <f t="shared" si="85"/>
        <v>0</v>
      </c>
    </row>
    <row r="302" spans="4:38" ht="14.1" customHeight="1">
      <c r="D302" s="195">
        <v>4</v>
      </c>
      <c r="E302" s="165">
        <f t="shared" si="74"/>
        <v>0</v>
      </c>
      <c r="F302" s="165">
        <f t="shared" si="75"/>
        <v>0</v>
      </c>
      <c r="G302" s="165">
        <f t="shared" si="76"/>
        <v>0</v>
      </c>
      <c r="H302" s="165">
        <f t="shared" si="77"/>
        <v>0</v>
      </c>
      <c r="I302" s="165">
        <f t="shared" si="78"/>
        <v>0</v>
      </c>
      <c r="J302" s="197">
        <f t="shared" si="79"/>
        <v>0</v>
      </c>
      <c r="AF302" s="195">
        <v>4</v>
      </c>
      <c r="AG302" s="165">
        <f t="shared" si="80"/>
        <v>0</v>
      </c>
      <c r="AH302" s="165">
        <f t="shared" si="81"/>
        <v>0</v>
      </c>
      <c r="AI302" s="165">
        <f t="shared" si="82"/>
        <v>0</v>
      </c>
      <c r="AJ302" s="165">
        <f t="shared" si="83"/>
        <v>0</v>
      </c>
      <c r="AK302" s="165">
        <f t="shared" si="84"/>
        <v>0</v>
      </c>
      <c r="AL302" s="197">
        <f t="shared" si="85"/>
        <v>0</v>
      </c>
    </row>
    <row r="303" spans="4:38" ht="14.1" customHeight="1">
      <c r="D303" s="195">
        <v>5</v>
      </c>
      <c r="E303" s="165">
        <f t="shared" si="74"/>
        <v>0</v>
      </c>
      <c r="F303" s="165">
        <f t="shared" si="75"/>
        <v>0</v>
      </c>
      <c r="G303" s="165">
        <f t="shared" si="76"/>
        <v>0</v>
      </c>
      <c r="H303" s="165">
        <f t="shared" si="77"/>
        <v>0</v>
      </c>
      <c r="I303" s="165">
        <f t="shared" si="78"/>
        <v>0</v>
      </c>
      <c r="J303" s="197">
        <f t="shared" si="79"/>
        <v>0</v>
      </c>
      <c r="AF303" s="195">
        <v>5</v>
      </c>
      <c r="AG303" s="165">
        <f t="shared" si="80"/>
        <v>0</v>
      </c>
      <c r="AH303" s="165">
        <f t="shared" si="81"/>
        <v>0</v>
      </c>
      <c r="AI303" s="165">
        <f t="shared" si="82"/>
        <v>0</v>
      </c>
      <c r="AJ303" s="165">
        <f t="shared" si="83"/>
        <v>0</v>
      </c>
      <c r="AK303" s="165">
        <f t="shared" si="84"/>
        <v>0</v>
      </c>
      <c r="AL303" s="197">
        <f t="shared" si="85"/>
        <v>0</v>
      </c>
    </row>
    <row r="304" spans="4:38" ht="14.1" customHeight="1">
      <c r="D304" s="195">
        <v>6</v>
      </c>
      <c r="E304" s="165">
        <f t="shared" si="74"/>
        <v>0</v>
      </c>
      <c r="F304" s="165">
        <f t="shared" si="75"/>
        <v>0</v>
      </c>
      <c r="G304" s="165">
        <f t="shared" si="76"/>
        <v>0</v>
      </c>
      <c r="H304" s="165">
        <f t="shared" si="77"/>
        <v>0</v>
      </c>
      <c r="I304" s="165">
        <f t="shared" si="78"/>
        <v>0</v>
      </c>
      <c r="J304" s="197">
        <f t="shared" si="79"/>
        <v>0</v>
      </c>
      <c r="AF304" s="195">
        <v>6</v>
      </c>
      <c r="AG304" s="165">
        <f t="shared" si="80"/>
        <v>0</v>
      </c>
      <c r="AH304" s="165">
        <f t="shared" si="81"/>
        <v>0</v>
      </c>
      <c r="AI304" s="165">
        <f t="shared" si="82"/>
        <v>0</v>
      </c>
      <c r="AJ304" s="165">
        <f t="shared" si="83"/>
        <v>0</v>
      </c>
      <c r="AK304" s="165">
        <f t="shared" si="84"/>
        <v>0</v>
      </c>
      <c r="AL304" s="197">
        <f t="shared" si="85"/>
        <v>0</v>
      </c>
    </row>
    <row r="305" spans="4:38" ht="14.1" customHeight="1">
      <c r="D305" s="195">
        <v>7</v>
      </c>
      <c r="E305" s="165">
        <f t="shared" si="74"/>
        <v>0</v>
      </c>
      <c r="F305" s="165">
        <f t="shared" si="75"/>
        <v>0</v>
      </c>
      <c r="G305" s="165">
        <f t="shared" si="76"/>
        <v>0</v>
      </c>
      <c r="H305" s="165">
        <f t="shared" si="77"/>
        <v>0</v>
      </c>
      <c r="I305" s="165">
        <f t="shared" si="78"/>
        <v>0</v>
      </c>
      <c r="J305" s="197">
        <f t="shared" si="79"/>
        <v>0</v>
      </c>
      <c r="AF305" s="195">
        <v>7</v>
      </c>
      <c r="AG305" s="165">
        <f t="shared" si="80"/>
        <v>0</v>
      </c>
      <c r="AH305" s="165">
        <f t="shared" si="81"/>
        <v>0</v>
      </c>
      <c r="AI305" s="165">
        <f t="shared" si="82"/>
        <v>0</v>
      </c>
      <c r="AJ305" s="165">
        <f t="shared" si="83"/>
        <v>0</v>
      </c>
      <c r="AK305" s="165">
        <f t="shared" si="84"/>
        <v>0</v>
      </c>
      <c r="AL305" s="197">
        <f t="shared" si="85"/>
        <v>0</v>
      </c>
    </row>
    <row r="306" spans="4:38" ht="14.1" customHeight="1">
      <c r="D306" s="195">
        <v>8</v>
      </c>
      <c r="E306" s="165">
        <f t="shared" si="74"/>
        <v>0</v>
      </c>
      <c r="F306" s="165">
        <f t="shared" si="75"/>
        <v>0</v>
      </c>
      <c r="G306" s="165">
        <f t="shared" si="76"/>
        <v>0</v>
      </c>
      <c r="H306" s="165">
        <f t="shared" si="77"/>
        <v>0</v>
      </c>
      <c r="I306" s="165">
        <f t="shared" si="78"/>
        <v>0</v>
      </c>
      <c r="J306" s="197">
        <f t="shared" si="79"/>
        <v>0</v>
      </c>
      <c r="AF306" s="195">
        <v>8</v>
      </c>
      <c r="AG306" s="165">
        <f t="shared" si="80"/>
        <v>0</v>
      </c>
      <c r="AH306" s="165">
        <f t="shared" si="81"/>
        <v>0</v>
      </c>
      <c r="AI306" s="165">
        <f t="shared" si="82"/>
        <v>0</v>
      </c>
      <c r="AJ306" s="165">
        <f t="shared" si="83"/>
        <v>0</v>
      </c>
      <c r="AK306" s="165">
        <f t="shared" si="84"/>
        <v>0</v>
      </c>
      <c r="AL306" s="197">
        <f t="shared" si="85"/>
        <v>0</v>
      </c>
    </row>
    <row r="307" spans="4:38" ht="14.1" customHeight="1">
      <c r="D307" s="195">
        <v>9</v>
      </c>
      <c r="E307" s="165">
        <f t="shared" si="74"/>
        <v>0</v>
      </c>
      <c r="F307" s="165">
        <f t="shared" si="75"/>
        <v>0</v>
      </c>
      <c r="G307" s="165">
        <f t="shared" si="76"/>
        <v>0</v>
      </c>
      <c r="H307" s="165">
        <f t="shared" si="77"/>
        <v>0</v>
      </c>
      <c r="I307" s="165">
        <f t="shared" si="78"/>
        <v>0</v>
      </c>
      <c r="J307" s="197">
        <f t="shared" si="79"/>
        <v>0</v>
      </c>
      <c r="AF307" s="195">
        <v>9</v>
      </c>
      <c r="AG307" s="165">
        <f t="shared" si="80"/>
        <v>0</v>
      </c>
      <c r="AH307" s="165">
        <f t="shared" si="81"/>
        <v>0</v>
      </c>
      <c r="AI307" s="165">
        <f t="shared" si="82"/>
        <v>0</v>
      </c>
      <c r="AJ307" s="165">
        <f t="shared" si="83"/>
        <v>0</v>
      </c>
      <c r="AK307" s="165">
        <f t="shared" si="84"/>
        <v>0</v>
      </c>
      <c r="AL307" s="197">
        <f t="shared" si="85"/>
        <v>0</v>
      </c>
    </row>
    <row r="308" spans="4:38" ht="14.1" customHeight="1">
      <c r="D308" s="195">
        <v>10</v>
      </c>
      <c r="E308" s="165">
        <f t="shared" si="74"/>
        <v>0</v>
      </c>
      <c r="F308" s="165">
        <f t="shared" si="75"/>
        <v>0</v>
      </c>
      <c r="G308" s="165">
        <f t="shared" si="76"/>
        <v>0</v>
      </c>
      <c r="H308" s="165">
        <f t="shared" si="77"/>
        <v>0</v>
      </c>
      <c r="I308" s="165">
        <f t="shared" si="78"/>
        <v>0</v>
      </c>
      <c r="J308" s="197">
        <f t="shared" si="79"/>
        <v>0</v>
      </c>
      <c r="AF308" s="195">
        <v>10</v>
      </c>
      <c r="AG308" s="165">
        <f t="shared" si="80"/>
        <v>0</v>
      </c>
      <c r="AH308" s="165">
        <f t="shared" si="81"/>
        <v>0</v>
      </c>
      <c r="AI308" s="165">
        <f t="shared" si="82"/>
        <v>0</v>
      </c>
      <c r="AJ308" s="165">
        <f t="shared" si="83"/>
        <v>0</v>
      </c>
      <c r="AK308" s="165">
        <f t="shared" si="84"/>
        <v>0</v>
      </c>
      <c r="AL308" s="197">
        <f t="shared" si="85"/>
        <v>0</v>
      </c>
    </row>
    <row r="309" spans="4:38" ht="14.1" customHeight="1">
      <c r="D309" s="195">
        <v>11</v>
      </c>
      <c r="E309" s="165">
        <f t="shared" si="74"/>
        <v>0</v>
      </c>
      <c r="F309" s="165">
        <f t="shared" si="75"/>
        <v>0</v>
      </c>
      <c r="G309" s="165">
        <f t="shared" si="76"/>
        <v>0</v>
      </c>
      <c r="H309" s="165">
        <f t="shared" si="77"/>
        <v>0</v>
      </c>
      <c r="I309" s="165">
        <f t="shared" si="78"/>
        <v>0</v>
      </c>
      <c r="J309" s="197">
        <f t="shared" si="79"/>
        <v>0</v>
      </c>
      <c r="AF309" s="195">
        <v>11</v>
      </c>
      <c r="AG309" s="165">
        <f t="shared" si="80"/>
        <v>0</v>
      </c>
      <c r="AH309" s="165">
        <f t="shared" si="81"/>
        <v>0</v>
      </c>
      <c r="AI309" s="165">
        <f t="shared" si="82"/>
        <v>0</v>
      </c>
      <c r="AJ309" s="165">
        <f t="shared" si="83"/>
        <v>0</v>
      </c>
      <c r="AK309" s="165">
        <f t="shared" si="84"/>
        <v>0</v>
      </c>
      <c r="AL309" s="197">
        <f t="shared" si="85"/>
        <v>0</v>
      </c>
    </row>
    <row r="310" spans="4:38" ht="14.1" customHeight="1">
      <c r="D310" s="195">
        <v>12</v>
      </c>
      <c r="E310" s="165">
        <f t="shared" si="74"/>
        <v>0</v>
      </c>
      <c r="F310" s="165">
        <f t="shared" si="75"/>
        <v>0</v>
      </c>
      <c r="G310" s="165">
        <f t="shared" si="76"/>
        <v>0</v>
      </c>
      <c r="H310" s="165">
        <f t="shared" si="77"/>
        <v>0</v>
      </c>
      <c r="I310" s="165">
        <f t="shared" si="78"/>
        <v>0</v>
      </c>
      <c r="J310" s="197">
        <f t="shared" si="79"/>
        <v>0</v>
      </c>
      <c r="AF310" s="195">
        <v>12</v>
      </c>
      <c r="AG310" s="165">
        <f t="shared" si="80"/>
        <v>0</v>
      </c>
      <c r="AH310" s="165">
        <f t="shared" si="81"/>
        <v>0</v>
      </c>
      <c r="AI310" s="165">
        <f t="shared" si="82"/>
        <v>0</v>
      </c>
      <c r="AJ310" s="165">
        <f t="shared" si="83"/>
        <v>0</v>
      </c>
      <c r="AK310" s="165">
        <f t="shared" si="84"/>
        <v>0</v>
      </c>
      <c r="AL310" s="197">
        <f t="shared" si="85"/>
        <v>0</v>
      </c>
    </row>
    <row r="311" spans="4:38" ht="14.1" customHeight="1">
      <c r="D311" s="195">
        <v>13</v>
      </c>
      <c r="E311" s="165">
        <f t="shared" si="74"/>
        <v>0</v>
      </c>
      <c r="F311" s="165">
        <f t="shared" si="75"/>
        <v>0</v>
      </c>
      <c r="G311" s="165">
        <f t="shared" si="76"/>
        <v>0</v>
      </c>
      <c r="H311" s="165">
        <f t="shared" si="77"/>
        <v>0</v>
      </c>
      <c r="I311" s="165">
        <f t="shared" si="78"/>
        <v>0</v>
      </c>
      <c r="J311" s="197">
        <f t="shared" si="79"/>
        <v>0</v>
      </c>
      <c r="AF311" s="195">
        <v>13</v>
      </c>
      <c r="AG311" s="165">
        <f t="shared" si="80"/>
        <v>0</v>
      </c>
      <c r="AH311" s="165">
        <f t="shared" si="81"/>
        <v>0</v>
      </c>
      <c r="AI311" s="165">
        <f t="shared" si="82"/>
        <v>0</v>
      </c>
      <c r="AJ311" s="165">
        <f t="shared" si="83"/>
        <v>0</v>
      </c>
      <c r="AK311" s="165">
        <f t="shared" si="84"/>
        <v>0</v>
      </c>
      <c r="AL311" s="197">
        <f t="shared" si="85"/>
        <v>0</v>
      </c>
    </row>
    <row r="312" spans="4:38" ht="14.1" customHeight="1">
      <c r="D312" s="195">
        <v>14</v>
      </c>
      <c r="E312" s="165">
        <f t="shared" si="74"/>
        <v>0</v>
      </c>
      <c r="F312" s="165">
        <f t="shared" si="75"/>
        <v>0</v>
      </c>
      <c r="G312" s="165">
        <f t="shared" si="76"/>
        <v>0</v>
      </c>
      <c r="H312" s="165">
        <f t="shared" si="77"/>
        <v>0</v>
      </c>
      <c r="I312" s="165">
        <f t="shared" si="78"/>
        <v>0</v>
      </c>
      <c r="J312" s="197">
        <f t="shared" si="79"/>
        <v>0</v>
      </c>
      <c r="AF312" s="195">
        <v>14</v>
      </c>
      <c r="AG312" s="165">
        <f t="shared" si="80"/>
        <v>0</v>
      </c>
      <c r="AH312" s="165">
        <f t="shared" si="81"/>
        <v>0</v>
      </c>
      <c r="AI312" s="165">
        <f t="shared" si="82"/>
        <v>0</v>
      </c>
      <c r="AJ312" s="165">
        <f t="shared" si="83"/>
        <v>0</v>
      </c>
      <c r="AK312" s="165">
        <f t="shared" si="84"/>
        <v>0</v>
      </c>
      <c r="AL312" s="197">
        <f t="shared" si="85"/>
        <v>0</v>
      </c>
    </row>
    <row r="313" spans="4:38" ht="14.1" customHeight="1">
      <c r="D313" s="195">
        <v>15</v>
      </c>
      <c r="E313" s="165">
        <f t="shared" si="74"/>
        <v>0</v>
      </c>
      <c r="F313" s="165">
        <f t="shared" si="75"/>
        <v>0</v>
      </c>
      <c r="G313" s="165">
        <f t="shared" si="76"/>
        <v>0</v>
      </c>
      <c r="H313" s="165">
        <f t="shared" si="77"/>
        <v>0</v>
      </c>
      <c r="I313" s="165">
        <f t="shared" si="78"/>
        <v>0</v>
      </c>
      <c r="J313" s="197">
        <f t="shared" si="79"/>
        <v>0</v>
      </c>
      <c r="AF313" s="195">
        <v>15</v>
      </c>
      <c r="AG313" s="165">
        <f t="shared" si="80"/>
        <v>0</v>
      </c>
      <c r="AH313" s="165">
        <f t="shared" si="81"/>
        <v>0</v>
      </c>
      <c r="AI313" s="165">
        <f t="shared" si="82"/>
        <v>0</v>
      </c>
      <c r="AJ313" s="165">
        <f t="shared" si="83"/>
        <v>0</v>
      </c>
      <c r="AK313" s="165">
        <f t="shared" si="84"/>
        <v>0</v>
      </c>
      <c r="AL313" s="197">
        <f t="shared" si="85"/>
        <v>0</v>
      </c>
    </row>
    <row r="314" spans="4:38" ht="14.1" customHeight="1">
      <c r="D314" s="195">
        <v>16</v>
      </c>
      <c r="E314" s="165">
        <f t="shared" si="74"/>
        <v>0</v>
      </c>
      <c r="F314" s="165">
        <f t="shared" si="75"/>
        <v>0</v>
      </c>
      <c r="G314" s="165">
        <f t="shared" si="76"/>
        <v>0</v>
      </c>
      <c r="H314" s="165">
        <f t="shared" si="77"/>
        <v>0</v>
      </c>
      <c r="I314" s="165">
        <f t="shared" si="78"/>
        <v>0</v>
      </c>
      <c r="J314" s="197">
        <f t="shared" si="79"/>
        <v>0</v>
      </c>
      <c r="AF314" s="195">
        <v>16</v>
      </c>
      <c r="AG314" s="165">
        <f t="shared" si="80"/>
        <v>0</v>
      </c>
      <c r="AH314" s="165">
        <f t="shared" si="81"/>
        <v>0</v>
      </c>
      <c r="AI314" s="165">
        <f t="shared" si="82"/>
        <v>0</v>
      </c>
      <c r="AJ314" s="165">
        <f t="shared" si="83"/>
        <v>0</v>
      </c>
      <c r="AK314" s="165">
        <f t="shared" si="84"/>
        <v>0</v>
      </c>
      <c r="AL314" s="197">
        <f t="shared" si="85"/>
        <v>0</v>
      </c>
    </row>
    <row r="315" spans="4:38" ht="14.1" customHeight="1">
      <c r="D315" s="195">
        <v>17</v>
      </c>
      <c r="E315" s="165">
        <f t="shared" si="74"/>
        <v>0</v>
      </c>
      <c r="F315" s="165">
        <f t="shared" si="75"/>
        <v>0</v>
      </c>
      <c r="G315" s="165">
        <f t="shared" si="76"/>
        <v>0</v>
      </c>
      <c r="H315" s="165">
        <f t="shared" si="77"/>
        <v>0</v>
      </c>
      <c r="I315" s="165">
        <f t="shared" si="78"/>
        <v>0</v>
      </c>
      <c r="J315" s="197">
        <f t="shared" si="79"/>
        <v>0</v>
      </c>
      <c r="AF315" s="195">
        <v>17</v>
      </c>
      <c r="AG315" s="165">
        <f t="shared" si="80"/>
        <v>0</v>
      </c>
      <c r="AH315" s="165">
        <f t="shared" si="81"/>
        <v>0</v>
      </c>
      <c r="AI315" s="165">
        <f t="shared" si="82"/>
        <v>0</v>
      </c>
      <c r="AJ315" s="165">
        <f t="shared" si="83"/>
        <v>0</v>
      </c>
      <c r="AK315" s="165">
        <f t="shared" si="84"/>
        <v>0</v>
      </c>
      <c r="AL315" s="197">
        <f t="shared" si="85"/>
        <v>0</v>
      </c>
    </row>
    <row r="316" spans="4:38" ht="14.1" customHeight="1">
      <c r="D316" s="195">
        <v>18</v>
      </c>
      <c r="E316" s="165">
        <f t="shared" si="74"/>
        <v>0</v>
      </c>
      <c r="F316" s="165">
        <f t="shared" si="75"/>
        <v>0</v>
      </c>
      <c r="G316" s="165">
        <f t="shared" si="76"/>
        <v>0</v>
      </c>
      <c r="H316" s="165">
        <f t="shared" si="77"/>
        <v>0</v>
      </c>
      <c r="I316" s="165">
        <f t="shared" si="78"/>
        <v>0</v>
      </c>
      <c r="J316" s="197">
        <f t="shared" si="79"/>
        <v>0</v>
      </c>
      <c r="AF316" s="195">
        <v>18</v>
      </c>
      <c r="AG316" s="165">
        <f t="shared" si="80"/>
        <v>0</v>
      </c>
      <c r="AH316" s="165">
        <f t="shared" si="81"/>
        <v>0</v>
      </c>
      <c r="AI316" s="165">
        <f t="shared" si="82"/>
        <v>0</v>
      </c>
      <c r="AJ316" s="165">
        <f t="shared" si="83"/>
        <v>0</v>
      </c>
      <c r="AK316" s="165">
        <f t="shared" si="84"/>
        <v>0</v>
      </c>
      <c r="AL316" s="197">
        <f t="shared" si="85"/>
        <v>0</v>
      </c>
    </row>
    <row r="317" spans="4:38" ht="14.1" customHeight="1">
      <c r="D317" s="195">
        <v>19</v>
      </c>
      <c r="E317" s="165">
        <f t="shared" si="74"/>
        <v>0</v>
      </c>
      <c r="F317" s="165">
        <f t="shared" si="75"/>
        <v>0</v>
      </c>
      <c r="G317" s="165">
        <f t="shared" si="76"/>
        <v>0</v>
      </c>
      <c r="H317" s="165">
        <f t="shared" si="77"/>
        <v>0</v>
      </c>
      <c r="I317" s="165">
        <f t="shared" si="78"/>
        <v>0</v>
      </c>
      <c r="J317" s="197">
        <f t="shared" si="79"/>
        <v>0</v>
      </c>
      <c r="AF317" s="195">
        <v>19</v>
      </c>
      <c r="AG317" s="165">
        <f t="shared" si="80"/>
        <v>0</v>
      </c>
      <c r="AH317" s="165">
        <f t="shared" si="81"/>
        <v>0</v>
      </c>
      <c r="AI317" s="165">
        <f t="shared" si="82"/>
        <v>0</v>
      </c>
      <c r="AJ317" s="165">
        <f t="shared" si="83"/>
        <v>0</v>
      </c>
      <c r="AK317" s="165">
        <f t="shared" si="84"/>
        <v>0</v>
      </c>
      <c r="AL317" s="197">
        <f t="shared" si="85"/>
        <v>0</v>
      </c>
    </row>
    <row r="318" spans="4:38" ht="14.1" customHeight="1">
      <c r="D318" s="195">
        <v>20</v>
      </c>
      <c r="E318" s="165">
        <f t="shared" si="74"/>
        <v>0</v>
      </c>
      <c r="F318" s="165">
        <f t="shared" si="75"/>
        <v>0</v>
      </c>
      <c r="G318" s="165">
        <f t="shared" si="76"/>
        <v>0</v>
      </c>
      <c r="H318" s="165">
        <f t="shared" si="77"/>
        <v>0</v>
      </c>
      <c r="I318" s="165">
        <f t="shared" si="78"/>
        <v>0</v>
      </c>
      <c r="J318" s="197">
        <f t="shared" si="79"/>
        <v>0</v>
      </c>
      <c r="AF318" s="195">
        <v>20</v>
      </c>
      <c r="AG318" s="165">
        <f t="shared" si="80"/>
        <v>0</v>
      </c>
      <c r="AH318" s="165">
        <f t="shared" si="81"/>
        <v>0</v>
      </c>
      <c r="AI318" s="165">
        <f t="shared" si="82"/>
        <v>0</v>
      </c>
      <c r="AJ318" s="165">
        <f t="shared" si="83"/>
        <v>0</v>
      </c>
      <c r="AK318" s="165">
        <f t="shared" si="84"/>
        <v>0</v>
      </c>
      <c r="AL318" s="197">
        <f t="shared" si="85"/>
        <v>0</v>
      </c>
    </row>
    <row r="319" spans="4:38" ht="14.1" customHeight="1">
      <c r="D319" s="195">
        <v>21</v>
      </c>
      <c r="E319" s="165">
        <f t="shared" si="74"/>
        <v>0</v>
      </c>
      <c r="F319" s="165">
        <f t="shared" si="75"/>
        <v>0</v>
      </c>
      <c r="G319" s="165">
        <f t="shared" si="76"/>
        <v>0</v>
      </c>
      <c r="H319" s="165">
        <f t="shared" si="77"/>
        <v>0</v>
      </c>
      <c r="I319" s="165">
        <f t="shared" si="78"/>
        <v>0</v>
      </c>
      <c r="J319" s="197">
        <f t="shared" si="79"/>
        <v>0</v>
      </c>
      <c r="AF319" s="195">
        <v>21</v>
      </c>
      <c r="AG319" s="165">
        <f t="shared" si="80"/>
        <v>0</v>
      </c>
      <c r="AH319" s="165">
        <f t="shared" si="81"/>
        <v>0</v>
      </c>
      <c r="AI319" s="165">
        <f t="shared" si="82"/>
        <v>0</v>
      </c>
      <c r="AJ319" s="165">
        <f t="shared" si="83"/>
        <v>0</v>
      </c>
      <c r="AK319" s="165">
        <f t="shared" si="84"/>
        <v>0</v>
      </c>
      <c r="AL319" s="197">
        <f t="shared" si="85"/>
        <v>0</v>
      </c>
    </row>
    <row r="320" spans="4:38" ht="14.1" customHeight="1">
      <c r="D320" s="195">
        <v>22</v>
      </c>
      <c r="E320" s="165">
        <f t="shared" si="74"/>
        <v>0</v>
      </c>
      <c r="F320" s="165">
        <f t="shared" si="75"/>
        <v>0</v>
      </c>
      <c r="G320" s="165">
        <f t="shared" si="76"/>
        <v>0</v>
      </c>
      <c r="H320" s="165">
        <f t="shared" si="77"/>
        <v>0</v>
      </c>
      <c r="I320" s="165">
        <f t="shared" si="78"/>
        <v>0</v>
      </c>
      <c r="J320" s="197">
        <f t="shared" si="79"/>
        <v>0</v>
      </c>
      <c r="AF320" s="195">
        <v>22</v>
      </c>
      <c r="AG320" s="165">
        <f t="shared" si="80"/>
        <v>0</v>
      </c>
      <c r="AH320" s="165">
        <f t="shared" si="81"/>
        <v>0</v>
      </c>
      <c r="AI320" s="165">
        <f t="shared" si="82"/>
        <v>0</v>
      </c>
      <c r="AJ320" s="165">
        <f t="shared" si="83"/>
        <v>0</v>
      </c>
      <c r="AK320" s="165">
        <f t="shared" si="84"/>
        <v>0</v>
      </c>
      <c r="AL320" s="197">
        <f t="shared" si="85"/>
        <v>0</v>
      </c>
    </row>
    <row r="321" spans="4:38" ht="14.1" customHeight="1">
      <c r="D321" s="195">
        <v>23</v>
      </c>
      <c r="E321" s="165">
        <f t="shared" si="74"/>
        <v>0</v>
      </c>
      <c r="F321" s="165">
        <f t="shared" si="75"/>
        <v>0</v>
      </c>
      <c r="G321" s="165">
        <f t="shared" si="76"/>
        <v>0</v>
      </c>
      <c r="H321" s="165">
        <f t="shared" si="77"/>
        <v>0</v>
      </c>
      <c r="I321" s="165">
        <f t="shared" si="78"/>
        <v>0</v>
      </c>
      <c r="J321" s="197">
        <f t="shared" si="79"/>
        <v>0</v>
      </c>
      <c r="AF321" s="195">
        <v>23</v>
      </c>
      <c r="AG321" s="165">
        <f t="shared" si="80"/>
        <v>0</v>
      </c>
      <c r="AH321" s="165">
        <f t="shared" si="81"/>
        <v>0</v>
      </c>
      <c r="AI321" s="165">
        <f t="shared" si="82"/>
        <v>0</v>
      </c>
      <c r="AJ321" s="165">
        <f t="shared" si="83"/>
        <v>0</v>
      </c>
      <c r="AK321" s="165">
        <f t="shared" si="84"/>
        <v>0</v>
      </c>
      <c r="AL321" s="197">
        <f t="shared" si="85"/>
        <v>0</v>
      </c>
    </row>
    <row r="322" spans="4:38" ht="14.1" customHeight="1">
      <c r="D322" s="195">
        <v>24</v>
      </c>
      <c r="E322" s="165">
        <f t="shared" si="74"/>
        <v>0</v>
      </c>
      <c r="F322" s="165">
        <f t="shared" si="75"/>
        <v>0</v>
      </c>
      <c r="G322" s="165">
        <f t="shared" si="76"/>
        <v>0</v>
      </c>
      <c r="H322" s="165">
        <f t="shared" si="77"/>
        <v>0</v>
      </c>
      <c r="I322" s="165">
        <f t="shared" si="78"/>
        <v>0</v>
      </c>
      <c r="J322" s="197">
        <f t="shared" si="79"/>
        <v>0</v>
      </c>
      <c r="AF322" s="195">
        <v>24</v>
      </c>
      <c r="AG322" s="165">
        <f t="shared" si="80"/>
        <v>0</v>
      </c>
      <c r="AH322" s="165">
        <f t="shared" si="81"/>
        <v>0</v>
      </c>
      <c r="AI322" s="165">
        <f t="shared" si="82"/>
        <v>0</v>
      </c>
      <c r="AJ322" s="165">
        <f t="shared" si="83"/>
        <v>0</v>
      </c>
      <c r="AK322" s="165">
        <f t="shared" si="84"/>
        <v>0</v>
      </c>
      <c r="AL322" s="197">
        <f t="shared" si="85"/>
        <v>0</v>
      </c>
    </row>
    <row r="323" spans="4:38" ht="14.1" customHeight="1">
      <c r="D323" s="195">
        <v>25</v>
      </c>
      <c r="E323" s="165">
        <f t="shared" si="74"/>
        <v>0</v>
      </c>
      <c r="F323" s="165">
        <f t="shared" si="75"/>
        <v>0</v>
      </c>
      <c r="G323" s="165">
        <f t="shared" si="76"/>
        <v>0</v>
      </c>
      <c r="H323" s="165">
        <f t="shared" si="77"/>
        <v>0</v>
      </c>
      <c r="I323" s="165">
        <f t="shared" si="78"/>
        <v>0</v>
      </c>
      <c r="J323" s="197">
        <f t="shared" si="79"/>
        <v>0</v>
      </c>
      <c r="AF323" s="195">
        <v>25</v>
      </c>
      <c r="AG323" s="165">
        <f t="shared" si="80"/>
        <v>0</v>
      </c>
      <c r="AH323" s="165">
        <f t="shared" si="81"/>
        <v>0</v>
      </c>
      <c r="AI323" s="165">
        <f t="shared" si="82"/>
        <v>0</v>
      </c>
      <c r="AJ323" s="165">
        <f t="shared" si="83"/>
        <v>0</v>
      </c>
      <c r="AK323" s="165">
        <f t="shared" si="84"/>
        <v>0</v>
      </c>
      <c r="AL323" s="197">
        <f t="shared" si="85"/>
        <v>0</v>
      </c>
    </row>
    <row r="324" spans="4:38" ht="14.1" customHeight="1">
      <c r="D324" s="195">
        <v>26</v>
      </c>
      <c r="E324" s="165">
        <f t="shared" si="74"/>
        <v>0</v>
      </c>
      <c r="F324" s="165">
        <f t="shared" si="75"/>
        <v>0</v>
      </c>
      <c r="G324" s="165">
        <f t="shared" si="76"/>
        <v>0</v>
      </c>
      <c r="H324" s="165">
        <f t="shared" si="77"/>
        <v>0</v>
      </c>
      <c r="I324" s="165">
        <f t="shared" si="78"/>
        <v>0</v>
      </c>
      <c r="J324" s="197">
        <f t="shared" si="79"/>
        <v>0</v>
      </c>
      <c r="AF324" s="195">
        <v>26</v>
      </c>
      <c r="AG324" s="165">
        <f t="shared" si="80"/>
        <v>0</v>
      </c>
      <c r="AH324" s="165">
        <f t="shared" si="81"/>
        <v>0</v>
      </c>
      <c r="AI324" s="165">
        <f t="shared" si="82"/>
        <v>0</v>
      </c>
      <c r="AJ324" s="165">
        <f t="shared" si="83"/>
        <v>0</v>
      </c>
      <c r="AK324" s="165">
        <f t="shared" si="84"/>
        <v>0</v>
      </c>
      <c r="AL324" s="197">
        <f t="shared" si="85"/>
        <v>0</v>
      </c>
    </row>
    <row r="325" spans="4:38" ht="14.1" customHeight="1">
      <c r="D325" s="195">
        <v>27</v>
      </c>
      <c r="E325" s="165">
        <f t="shared" si="74"/>
        <v>0</v>
      </c>
      <c r="F325" s="165">
        <f t="shared" si="75"/>
        <v>0</v>
      </c>
      <c r="G325" s="165">
        <f t="shared" si="76"/>
        <v>0</v>
      </c>
      <c r="H325" s="165">
        <f t="shared" si="77"/>
        <v>0</v>
      </c>
      <c r="I325" s="165">
        <f t="shared" si="78"/>
        <v>0</v>
      </c>
      <c r="J325" s="197">
        <f t="shared" si="79"/>
        <v>0</v>
      </c>
      <c r="AF325" s="195">
        <v>27</v>
      </c>
      <c r="AG325" s="165">
        <f t="shared" si="80"/>
        <v>0</v>
      </c>
      <c r="AH325" s="165">
        <f t="shared" si="81"/>
        <v>0</v>
      </c>
      <c r="AI325" s="165">
        <f t="shared" si="82"/>
        <v>0</v>
      </c>
      <c r="AJ325" s="165">
        <f t="shared" si="83"/>
        <v>0</v>
      </c>
      <c r="AK325" s="165">
        <f t="shared" si="84"/>
        <v>0</v>
      </c>
      <c r="AL325" s="197">
        <f t="shared" si="85"/>
        <v>0</v>
      </c>
    </row>
    <row r="326" spans="4:38" ht="14.1" customHeight="1">
      <c r="D326" s="195">
        <v>28</v>
      </c>
      <c r="E326" s="165">
        <f t="shared" si="74"/>
        <v>0</v>
      </c>
      <c r="F326" s="165">
        <f t="shared" si="75"/>
        <v>0</v>
      </c>
      <c r="G326" s="165">
        <f t="shared" si="76"/>
        <v>0</v>
      </c>
      <c r="H326" s="165">
        <f t="shared" si="77"/>
        <v>0</v>
      </c>
      <c r="I326" s="165">
        <f t="shared" si="78"/>
        <v>0</v>
      </c>
      <c r="J326" s="197">
        <f t="shared" si="79"/>
        <v>0</v>
      </c>
      <c r="AF326" s="195">
        <v>28</v>
      </c>
      <c r="AG326" s="165">
        <f t="shared" si="80"/>
        <v>0</v>
      </c>
      <c r="AH326" s="165">
        <f t="shared" si="81"/>
        <v>0</v>
      </c>
      <c r="AI326" s="165">
        <f t="shared" si="82"/>
        <v>0</v>
      </c>
      <c r="AJ326" s="165">
        <f t="shared" si="83"/>
        <v>0</v>
      </c>
      <c r="AK326" s="165">
        <f t="shared" si="84"/>
        <v>0</v>
      </c>
      <c r="AL326" s="197">
        <f t="shared" si="85"/>
        <v>0</v>
      </c>
    </row>
    <row r="327" spans="4:38" ht="14.1" customHeight="1">
      <c r="D327" s="195">
        <v>29</v>
      </c>
      <c r="E327" s="165">
        <f t="shared" si="74"/>
        <v>0</v>
      </c>
      <c r="F327" s="165">
        <f t="shared" si="75"/>
        <v>0</v>
      </c>
      <c r="G327" s="165">
        <f t="shared" si="76"/>
        <v>0</v>
      </c>
      <c r="H327" s="165">
        <f t="shared" si="77"/>
        <v>0</v>
      </c>
      <c r="I327" s="165">
        <f t="shared" si="78"/>
        <v>0</v>
      </c>
      <c r="J327" s="197">
        <f t="shared" si="79"/>
        <v>0</v>
      </c>
      <c r="AF327" s="195">
        <v>29</v>
      </c>
      <c r="AG327" s="165">
        <f t="shared" si="80"/>
        <v>0</v>
      </c>
      <c r="AH327" s="165">
        <f t="shared" si="81"/>
        <v>0</v>
      </c>
      <c r="AI327" s="165">
        <f t="shared" si="82"/>
        <v>0</v>
      </c>
      <c r="AJ327" s="165">
        <f t="shared" si="83"/>
        <v>0</v>
      </c>
      <c r="AK327" s="165">
        <f t="shared" si="84"/>
        <v>0</v>
      </c>
      <c r="AL327" s="197">
        <f t="shared" si="85"/>
        <v>0</v>
      </c>
    </row>
    <row r="328" spans="4:38" ht="14.1" customHeight="1">
      <c r="D328" s="195">
        <v>30</v>
      </c>
      <c r="E328" s="165">
        <f t="shared" si="74"/>
        <v>0</v>
      </c>
      <c r="F328" s="165">
        <f t="shared" si="75"/>
        <v>0</v>
      </c>
      <c r="G328" s="165">
        <f t="shared" si="76"/>
        <v>0</v>
      </c>
      <c r="H328" s="165">
        <f t="shared" si="77"/>
        <v>0</v>
      </c>
      <c r="I328" s="165">
        <f t="shared" si="78"/>
        <v>0</v>
      </c>
      <c r="J328" s="197">
        <f t="shared" si="79"/>
        <v>0</v>
      </c>
      <c r="AF328" s="195">
        <v>30</v>
      </c>
      <c r="AG328" s="165">
        <f t="shared" si="80"/>
        <v>0</v>
      </c>
      <c r="AH328" s="165">
        <f t="shared" si="81"/>
        <v>0</v>
      </c>
      <c r="AI328" s="165">
        <f t="shared" si="82"/>
        <v>0</v>
      </c>
      <c r="AJ328" s="165">
        <f t="shared" si="83"/>
        <v>0</v>
      </c>
      <c r="AK328" s="165">
        <f t="shared" si="84"/>
        <v>0</v>
      </c>
      <c r="AL328" s="197">
        <f t="shared" si="85"/>
        <v>0</v>
      </c>
    </row>
    <row r="329" spans="4:38" ht="14.1" customHeight="1">
      <c r="D329" s="195">
        <v>31</v>
      </c>
      <c r="E329" s="165">
        <f t="shared" si="74"/>
        <v>0</v>
      </c>
      <c r="F329" s="165">
        <f t="shared" si="75"/>
        <v>0</v>
      </c>
      <c r="G329" s="165">
        <f t="shared" si="76"/>
        <v>0</v>
      </c>
      <c r="H329" s="165">
        <f t="shared" si="77"/>
        <v>0</v>
      </c>
      <c r="I329" s="165">
        <f t="shared" si="78"/>
        <v>0</v>
      </c>
      <c r="J329" s="197">
        <f t="shared" si="79"/>
        <v>0</v>
      </c>
      <c r="AF329" s="195">
        <v>31</v>
      </c>
      <c r="AG329" s="165">
        <f t="shared" si="80"/>
        <v>0</v>
      </c>
      <c r="AH329" s="165">
        <f t="shared" si="81"/>
        <v>0</v>
      </c>
      <c r="AI329" s="165">
        <f t="shared" si="82"/>
        <v>0</v>
      </c>
      <c r="AJ329" s="165">
        <f t="shared" si="83"/>
        <v>0</v>
      </c>
      <c r="AK329" s="165">
        <f t="shared" si="84"/>
        <v>0</v>
      </c>
      <c r="AL329" s="197">
        <f t="shared" si="85"/>
        <v>0</v>
      </c>
    </row>
    <row r="330" spans="4:38" ht="14.1" customHeight="1">
      <c r="D330" s="195">
        <v>32</v>
      </c>
      <c r="E330" s="165">
        <f t="shared" si="74"/>
        <v>0</v>
      </c>
      <c r="F330" s="165">
        <f t="shared" si="75"/>
        <v>0</v>
      </c>
      <c r="G330" s="165">
        <f t="shared" si="76"/>
        <v>0</v>
      </c>
      <c r="H330" s="165">
        <f t="shared" si="77"/>
        <v>0</v>
      </c>
      <c r="I330" s="165">
        <f t="shared" si="78"/>
        <v>0</v>
      </c>
      <c r="J330" s="197">
        <f t="shared" si="79"/>
        <v>0</v>
      </c>
      <c r="AF330" s="195">
        <v>32</v>
      </c>
      <c r="AG330" s="165">
        <f t="shared" si="80"/>
        <v>0</v>
      </c>
      <c r="AH330" s="165">
        <f t="shared" si="81"/>
        <v>0</v>
      </c>
      <c r="AI330" s="165">
        <f t="shared" si="82"/>
        <v>0</v>
      </c>
      <c r="AJ330" s="165">
        <f t="shared" si="83"/>
        <v>0</v>
      </c>
      <c r="AK330" s="165">
        <f t="shared" si="84"/>
        <v>0</v>
      </c>
      <c r="AL330" s="197">
        <f t="shared" si="85"/>
        <v>0</v>
      </c>
    </row>
    <row r="331" spans="4:38" ht="14.1" customHeight="1">
      <c r="D331" s="195">
        <v>33</v>
      </c>
      <c r="E331" s="165">
        <f t="shared" si="74"/>
        <v>0</v>
      </c>
      <c r="F331" s="165">
        <f t="shared" si="75"/>
        <v>0</v>
      </c>
      <c r="G331" s="165">
        <f t="shared" si="76"/>
        <v>0</v>
      </c>
      <c r="H331" s="165">
        <f t="shared" si="77"/>
        <v>0</v>
      </c>
      <c r="I331" s="165">
        <f t="shared" si="78"/>
        <v>0</v>
      </c>
      <c r="J331" s="197">
        <f t="shared" si="79"/>
        <v>0</v>
      </c>
      <c r="AF331" s="195">
        <v>33</v>
      </c>
      <c r="AG331" s="165">
        <f t="shared" si="80"/>
        <v>0</v>
      </c>
      <c r="AH331" s="165">
        <f t="shared" si="81"/>
        <v>0</v>
      </c>
      <c r="AI331" s="165">
        <f t="shared" si="82"/>
        <v>0</v>
      </c>
      <c r="AJ331" s="165">
        <f t="shared" si="83"/>
        <v>0</v>
      </c>
      <c r="AK331" s="165">
        <f t="shared" si="84"/>
        <v>0</v>
      </c>
      <c r="AL331" s="197">
        <f t="shared" si="85"/>
        <v>0</v>
      </c>
    </row>
    <row r="332" spans="4:38" ht="14.1" customHeight="1">
      <c r="D332" s="195">
        <v>34</v>
      </c>
      <c r="E332" s="165">
        <f t="shared" si="74"/>
        <v>0</v>
      </c>
      <c r="F332" s="165">
        <f t="shared" si="75"/>
        <v>0</v>
      </c>
      <c r="G332" s="165">
        <f t="shared" si="76"/>
        <v>0</v>
      </c>
      <c r="H332" s="165">
        <f t="shared" si="77"/>
        <v>0</v>
      </c>
      <c r="I332" s="165">
        <f t="shared" si="78"/>
        <v>0</v>
      </c>
      <c r="J332" s="197">
        <f t="shared" si="79"/>
        <v>0</v>
      </c>
      <c r="AF332" s="195">
        <v>34</v>
      </c>
      <c r="AG332" s="165">
        <f t="shared" si="80"/>
        <v>0</v>
      </c>
      <c r="AH332" s="165">
        <f t="shared" si="81"/>
        <v>0</v>
      </c>
      <c r="AI332" s="165">
        <f t="shared" si="82"/>
        <v>0</v>
      </c>
      <c r="AJ332" s="165">
        <f t="shared" si="83"/>
        <v>0</v>
      </c>
      <c r="AK332" s="165">
        <f t="shared" si="84"/>
        <v>0</v>
      </c>
      <c r="AL332" s="197">
        <f t="shared" si="85"/>
        <v>0</v>
      </c>
    </row>
    <row r="333" spans="4:38" ht="14.1" customHeight="1">
      <c r="D333" s="195">
        <v>35</v>
      </c>
      <c r="E333" s="165">
        <f t="shared" si="74"/>
        <v>0</v>
      </c>
      <c r="F333" s="165">
        <f t="shared" si="75"/>
        <v>0</v>
      </c>
      <c r="G333" s="165">
        <f t="shared" si="76"/>
        <v>0</v>
      </c>
      <c r="H333" s="165">
        <f t="shared" si="77"/>
        <v>0</v>
      </c>
      <c r="I333" s="165">
        <f t="shared" si="78"/>
        <v>0</v>
      </c>
      <c r="J333" s="197">
        <f t="shared" si="79"/>
        <v>0</v>
      </c>
      <c r="AF333" s="195">
        <v>35</v>
      </c>
      <c r="AG333" s="165">
        <f t="shared" si="80"/>
        <v>0</v>
      </c>
      <c r="AH333" s="165">
        <f t="shared" si="81"/>
        <v>0</v>
      </c>
      <c r="AI333" s="165">
        <f t="shared" si="82"/>
        <v>0</v>
      </c>
      <c r="AJ333" s="165">
        <f t="shared" si="83"/>
        <v>0</v>
      </c>
      <c r="AK333" s="165">
        <f t="shared" si="84"/>
        <v>0</v>
      </c>
      <c r="AL333" s="197">
        <f t="shared" si="85"/>
        <v>0</v>
      </c>
    </row>
    <row r="334" spans="4:38" ht="14.1" customHeight="1">
      <c r="D334" s="195">
        <v>36</v>
      </c>
      <c r="E334" s="165">
        <f t="shared" si="74"/>
        <v>0</v>
      </c>
      <c r="F334" s="165">
        <f t="shared" si="75"/>
        <v>0</v>
      </c>
      <c r="G334" s="165">
        <f t="shared" si="76"/>
        <v>0</v>
      </c>
      <c r="H334" s="165">
        <f t="shared" si="77"/>
        <v>0</v>
      </c>
      <c r="I334" s="165">
        <f t="shared" si="78"/>
        <v>0</v>
      </c>
      <c r="J334" s="197">
        <f t="shared" si="79"/>
        <v>0</v>
      </c>
      <c r="AF334" s="195">
        <v>36</v>
      </c>
      <c r="AG334" s="165">
        <f t="shared" si="80"/>
        <v>0</v>
      </c>
      <c r="AH334" s="165">
        <f t="shared" si="81"/>
        <v>0</v>
      </c>
      <c r="AI334" s="165">
        <f t="shared" si="82"/>
        <v>0</v>
      </c>
      <c r="AJ334" s="165">
        <f t="shared" si="83"/>
        <v>0</v>
      </c>
      <c r="AK334" s="165">
        <f t="shared" si="84"/>
        <v>0</v>
      </c>
      <c r="AL334" s="197">
        <f t="shared" si="85"/>
        <v>0</v>
      </c>
    </row>
    <row r="335" spans="4:38" ht="14.1" customHeight="1">
      <c r="D335" s="195">
        <v>37</v>
      </c>
      <c r="E335" s="165">
        <f t="shared" si="74"/>
        <v>0</v>
      </c>
      <c r="F335" s="165">
        <f t="shared" si="75"/>
        <v>0</v>
      </c>
      <c r="G335" s="165">
        <f t="shared" si="76"/>
        <v>0</v>
      </c>
      <c r="H335" s="165">
        <f t="shared" si="77"/>
        <v>0</v>
      </c>
      <c r="I335" s="165">
        <f t="shared" si="78"/>
        <v>0</v>
      </c>
      <c r="J335" s="197">
        <f t="shared" si="79"/>
        <v>0</v>
      </c>
      <c r="AF335" s="195">
        <v>37</v>
      </c>
      <c r="AG335" s="165">
        <f t="shared" si="80"/>
        <v>0</v>
      </c>
      <c r="AH335" s="165">
        <f t="shared" si="81"/>
        <v>0</v>
      </c>
      <c r="AI335" s="165">
        <f t="shared" si="82"/>
        <v>0</v>
      </c>
      <c r="AJ335" s="165">
        <f t="shared" si="83"/>
        <v>0</v>
      </c>
      <c r="AK335" s="165">
        <f t="shared" si="84"/>
        <v>0</v>
      </c>
      <c r="AL335" s="197">
        <f t="shared" si="85"/>
        <v>0</v>
      </c>
    </row>
    <row r="336" spans="4:38" ht="14.1" customHeight="1">
      <c r="D336" s="195">
        <v>38</v>
      </c>
      <c r="E336" s="165">
        <f t="shared" si="74"/>
        <v>0</v>
      </c>
      <c r="F336" s="165">
        <f t="shared" si="75"/>
        <v>0</v>
      </c>
      <c r="G336" s="165">
        <f t="shared" si="76"/>
        <v>0</v>
      </c>
      <c r="H336" s="165">
        <f t="shared" si="77"/>
        <v>0</v>
      </c>
      <c r="I336" s="165">
        <f t="shared" si="78"/>
        <v>0</v>
      </c>
      <c r="J336" s="197">
        <f t="shared" si="79"/>
        <v>0</v>
      </c>
      <c r="AF336" s="195">
        <v>38</v>
      </c>
      <c r="AG336" s="165">
        <f t="shared" si="80"/>
        <v>0</v>
      </c>
      <c r="AH336" s="165">
        <f t="shared" si="81"/>
        <v>0</v>
      </c>
      <c r="AI336" s="165">
        <f t="shared" si="82"/>
        <v>0</v>
      </c>
      <c r="AJ336" s="165">
        <f t="shared" si="83"/>
        <v>0</v>
      </c>
      <c r="AK336" s="165">
        <f t="shared" si="84"/>
        <v>0</v>
      </c>
      <c r="AL336" s="197">
        <f t="shared" si="85"/>
        <v>0</v>
      </c>
    </row>
    <row r="337" spans="4:38" ht="14.1" customHeight="1">
      <c r="D337" s="195">
        <v>39</v>
      </c>
      <c r="E337" s="165">
        <f t="shared" si="74"/>
        <v>0</v>
      </c>
      <c r="F337" s="165">
        <f t="shared" si="75"/>
        <v>0</v>
      </c>
      <c r="G337" s="165">
        <f t="shared" si="76"/>
        <v>0</v>
      </c>
      <c r="H337" s="165">
        <f t="shared" si="77"/>
        <v>0</v>
      </c>
      <c r="I337" s="165">
        <f t="shared" si="78"/>
        <v>0</v>
      </c>
      <c r="J337" s="197">
        <f t="shared" si="79"/>
        <v>0</v>
      </c>
      <c r="AF337" s="195">
        <v>39</v>
      </c>
      <c r="AG337" s="165">
        <f t="shared" si="80"/>
        <v>0</v>
      </c>
      <c r="AH337" s="165">
        <f t="shared" si="81"/>
        <v>0</v>
      </c>
      <c r="AI337" s="165">
        <f t="shared" si="82"/>
        <v>0</v>
      </c>
      <c r="AJ337" s="165">
        <f t="shared" si="83"/>
        <v>0</v>
      </c>
      <c r="AK337" s="165">
        <f t="shared" si="84"/>
        <v>0</v>
      </c>
      <c r="AL337" s="197">
        <f t="shared" si="85"/>
        <v>0</v>
      </c>
    </row>
    <row r="338" spans="4:38" ht="14.1" customHeight="1" thickBot="1">
      <c r="D338" s="196">
        <v>40</v>
      </c>
      <c r="E338" s="198">
        <f t="shared" si="74"/>
        <v>0</v>
      </c>
      <c r="F338" s="198">
        <f t="shared" si="75"/>
        <v>0</v>
      </c>
      <c r="G338" s="198">
        <f t="shared" si="76"/>
        <v>0</v>
      </c>
      <c r="H338" s="198">
        <f t="shared" si="77"/>
        <v>0</v>
      </c>
      <c r="I338" s="198">
        <f t="shared" si="78"/>
        <v>0</v>
      </c>
      <c r="J338" s="199">
        <f t="shared" si="79"/>
        <v>0</v>
      </c>
      <c r="AF338" s="196">
        <v>40</v>
      </c>
      <c r="AG338" s="198">
        <f t="shared" si="80"/>
        <v>0</v>
      </c>
      <c r="AH338" s="198">
        <f t="shared" si="81"/>
        <v>0</v>
      </c>
      <c r="AI338" s="198">
        <f t="shared" si="82"/>
        <v>0</v>
      </c>
      <c r="AJ338" s="198">
        <f t="shared" si="83"/>
        <v>0</v>
      </c>
      <c r="AK338" s="198">
        <f t="shared" si="84"/>
        <v>0</v>
      </c>
      <c r="AL338" s="199">
        <f t="shared" si="85"/>
        <v>0</v>
      </c>
    </row>
    <row r="340" spans="4:38" ht="14.1" customHeight="1" thickBot="1">
      <c r="D340" s="760" t="s">
        <v>359</v>
      </c>
      <c r="AF340" s="760" t="s">
        <v>359</v>
      </c>
    </row>
    <row r="341" spans="4:38" ht="14.1" customHeight="1">
      <c r="D341" s="2199"/>
      <c r="E341" s="2200" t="s">
        <v>93</v>
      </c>
      <c r="F341" s="2200"/>
      <c r="G341" s="2200"/>
      <c r="H341" s="2200"/>
      <c r="I341" s="2200" t="s">
        <v>94</v>
      </c>
      <c r="J341" s="2239"/>
      <c r="AF341" s="2199"/>
      <c r="AG341" s="2200" t="s">
        <v>93</v>
      </c>
      <c r="AH341" s="2200"/>
      <c r="AI341" s="2200"/>
      <c r="AJ341" s="2200"/>
      <c r="AK341" s="2200" t="s">
        <v>94</v>
      </c>
      <c r="AL341" s="2239"/>
    </row>
    <row r="342" spans="4:38" ht="14.1" customHeight="1">
      <c r="D342" s="2238"/>
      <c r="E342" s="2339" t="s">
        <v>56</v>
      </c>
      <c r="F342" s="2339"/>
      <c r="G342" s="2339" t="s">
        <v>83</v>
      </c>
      <c r="H342" s="2339"/>
      <c r="I342" s="2339" t="s">
        <v>56</v>
      </c>
      <c r="J342" s="2332"/>
      <c r="AF342" s="2238"/>
      <c r="AG342" s="2339" t="s">
        <v>56</v>
      </c>
      <c r="AH342" s="2339"/>
      <c r="AI342" s="2339" t="s">
        <v>83</v>
      </c>
      <c r="AJ342" s="2339"/>
      <c r="AK342" s="2339" t="s">
        <v>56</v>
      </c>
      <c r="AL342" s="2332"/>
    </row>
    <row r="343" spans="4:38" ht="14.1" customHeight="1">
      <c r="D343" s="2238"/>
      <c r="E343" s="790" t="s">
        <v>354</v>
      </c>
      <c r="F343" s="790" t="s">
        <v>355</v>
      </c>
      <c r="G343" s="790" t="s">
        <v>354</v>
      </c>
      <c r="H343" s="790" t="s">
        <v>355</v>
      </c>
      <c r="I343" s="790" t="s">
        <v>354</v>
      </c>
      <c r="J343" s="791" t="s">
        <v>355</v>
      </c>
      <c r="AF343" s="2238"/>
      <c r="AG343" s="790" t="s">
        <v>354</v>
      </c>
      <c r="AH343" s="790" t="s">
        <v>355</v>
      </c>
      <c r="AI343" s="790" t="s">
        <v>354</v>
      </c>
      <c r="AJ343" s="790" t="s">
        <v>355</v>
      </c>
      <c r="AK343" s="790" t="s">
        <v>354</v>
      </c>
      <c r="AL343" s="791" t="s">
        <v>355</v>
      </c>
    </row>
    <row r="344" spans="4:38" ht="14.1" customHeight="1">
      <c r="D344" s="195">
        <v>1</v>
      </c>
      <c r="E344" s="165">
        <f t="shared" ref="E344:J359" si="86">E74+E119+E164+E209+E254+E299</f>
        <v>0</v>
      </c>
      <c r="F344" s="165">
        <f t="shared" si="86"/>
        <v>0</v>
      </c>
      <c r="G344" s="165">
        <f t="shared" si="86"/>
        <v>0</v>
      </c>
      <c r="H344" s="165">
        <f t="shared" si="86"/>
        <v>0</v>
      </c>
      <c r="I344" s="165">
        <f t="shared" si="86"/>
        <v>0</v>
      </c>
      <c r="J344" s="197">
        <f t="shared" si="86"/>
        <v>0</v>
      </c>
      <c r="AF344" s="195">
        <v>1</v>
      </c>
      <c r="AG344" s="165">
        <f t="shared" ref="AG344:AL359" si="87">AG74+AG119+AG164+AG209+AG254+AG299</f>
        <v>0</v>
      </c>
      <c r="AH344" s="165">
        <f t="shared" si="87"/>
        <v>0</v>
      </c>
      <c r="AI344" s="165">
        <f t="shared" si="87"/>
        <v>0</v>
      </c>
      <c r="AJ344" s="165">
        <f t="shared" si="87"/>
        <v>0</v>
      </c>
      <c r="AK344" s="165">
        <f t="shared" si="87"/>
        <v>0</v>
      </c>
      <c r="AL344" s="197">
        <f t="shared" si="87"/>
        <v>0</v>
      </c>
    </row>
    <row r="345" spans="4:38" ht="14.1" customHeight="1">
      <c r="D345" s="195">
        <v>2</v>
      </c>
      <c r="E345" s="165">
        <f t="shared" si="86"/>
        <v>0</v>
      </c>
      <c r="F345" s="165">
        <f t="shared" si="86"/>
        <v>0</v>
      </c>
      <c r="G345" s="165">
        <f t="shared" si="86"/>
        <v>0</v>
      </c>
      <c r="H345" s="165">
        <f t="shared" si="86"/>
        <v>0</v>
      </c>
      <c r="I345" s="165">
        <f t="shared" si="86"/>
        <v>0</v>
      </c>
      <c r="J345" s="197">
        <f t="shared" si="86"/>
        <v>0</v>
      </c>
      <c r="AF345" s="195">
        <v>2</v>
      </c>
      <c r="AG345" s="165">
        <f t="shared" si="87"/>
        <v>0</v>
      </c>
      <c r="AH345" s="165">
        <f t="shared" si="87"/>
        <v>0</v>
      </c>
      <c r="AI345" s="165">
        <f t="shared" si="87"/>
        <v>0</v>
      </c>
      <c r="AJ345" s="165">
        <f t="shared" si="87"/>
        <v>0</v>
      </c>
      <c r="AK345" s="165">
        <f t="shared" si="87"/>
        <v>0</v>
      </c>
      <c r="AL345" s="197">
        <f t="shared" si="87"/>
        <v>0</v>
      </c>
    </row>
    <row r="346" spans="4:38" ht="14.1" customHeight="1">
      <c r="D346" s="195">
        <v>3</v>
      </c>
      <c r="E346" s="165">
        <f t="shared" si="86"/>
        <v>0</v>
      </c>
      <c r="F346" s="165">
        <f t="shared" si="86"/>
        <v>0</v>
      </c>
      <c r="G346" s="165">
        <f t="shared" si="86"/>
        <v>0</v>
      </c>
      <c r="H346" s="165">
        <f t="shared" si="86"/>
        <v>0</v>
      </c>
      <c r="I346" s="165">
        <f t="shared" si="86"/>
        <v>0</v>
      </c>
      <c r="J346" s="197">
        <f t="shared" si="86"/>
        <v>0</v>
      </c>
      <c r="AF346" s="195">
        <v>3</v>
      </c>
      <c r="AG346" s="165">
        <f t="shared" si="87"/>
        <v>0</v>
      </c>
      <c r="AH346" s="165">
        <f t="shared" si="87"/>
        <v>0</v>
      </c>
      <c r="AI346" s="165">
        <f t="shared" si="87"/>
        <v>0</v>
      </c>
      <c r="AJ346" s="165">
        <f t="shared" si="87"/>
        <v>0</v>
      </c>
      <c r="AK346" s="165">
        <f t="shared" si="87"/>
        <v>0</v>
      </c>
      <c r="AL346" s="197">
        <f t="shared" si="87"/>
        <v>0</v>
      </c>
    </row>
    <row r="347" spans="4:38" ht="14.1" customHeight="1">
      <c r="D347" s="195">
        <v>4</v>
      </c>
      <c r="E347" s="165">
        <f t="shared" si="86"/>
        <v>0</v>
      </c>
      <c r="F347" s="165">
        <f t="shared" si="86"/>
        <v>0</v>
      </c>
      <c r="G347" s="165">
        <f t="shared" si="86"/>
        <v>0</v>
      </c>
      <c r="H347" s="165">
        <f t="shared" si="86"/>
        <v>0</v>
      </c>
      <c r="I347" s="165">
        <f t="shared" si="86"/>
        <v>0</v>
      </c>
      <c r="J347" s="197">
        <f t="shared" si="86"/>
        <v>0</v>
      </c>
      <c r="AF347" s="195">
        <v>4</v>
      </c>
      <c r="AG347" s="165">
        <f t="shared" si="87"/>
        <v>0</v>
      </c>
      <c r="AH347" s="165">
        <f t="shared" si="87"/>
        <v>0</v>
      </c>
      <c r="AI347" s="165">
        <f t="shared" si="87"/>
        <v>0</v>
      </c>
      <c r="AJ347" s="165">
        <f t="shared" si="87"/>
        <v>0</v>
      </c>
      <c r="AK347" s="165">
        <f t="shared" si="87"/>
        <v>0</v>
      </c>
      <c r="AL347" s="197">
        <f t="shared" si="87"/>
        <v>0</v>
      </c>
    </row>
    <row r="348" spans="4:38" ht="14.1" customHeight="1">
      <c r="D348" s="195">
        <v>5</v>
      </c>
      <c r="E348" s="165">
        <f t="shared" si="86"/>
        <v>0</v>
      </c>
      <c r="F348" s="165">
        <f t="shared" si="86"/>
        <v>0</v>
      </c>
      <c r="G348" s="165">
        <f t="shared" si="86"/>
        <v>0</v>
      </c>
      <c r="H348" s="165">
        <f t="shared" si="86"/>
        <v>0</v>
      </c>
      <c r="I348" s="165">
        <f t="shared" si="86"/>
        <v>0</v>
      </c>
      <c r="J348" s="197">
        <f t="shared" si="86"/>
        <v>0</v>
      </c>
      <c r="AF348" s="195">
        <v>5</v>
      </c>
      <c r="AG348" s="165">
        <f t="shared" si="87"/>
        <v>0</v>
      </c>
      <c r="AH348" s="165">
        <f t="shared" si="87"/>
        <v>0</v>
      </c>
      <c r="AI348" s="165">
        <f t="shared" si="87"/>
        <v>0</v>
      </c>
      <c r="AJ348" s="165">
        <f t="shared" si="87"/>
        <v>0</v>
      </c>
      <c r="AK348" s="165">
        <f t="shared" si="87"/>
        <v>0</v>
      </c>
      <c r="AL348" s="197">
        <f t="shared" si="87"/>
        <v>0</v>
      </c>
    </row>
    <row r="349" spans="4:38" ht="14.1" customHeight="1">
      <c r="D349" s="195">
        <v>6</v>
      </c>
      <c r="E349" s="165">
        <f t="shared" si="86"/>
        <v>0</v>
      </c>
      <c r="F349" s="165">
        <f t="shared" si="86"/>
        <v>0</v>
      </c>
      <c r="G349" s="165">
        <f t="shared" si="86"/>
        <v>0</v>
      </c>
      <c r="H349" s="165">
        <f t="shared" si="86"/>
        <v>0</v>
      </c>
      <c r="I349" s="165">
        <f t="shared" si="86"/>
        <v>0</v>
      </c>
      <c r="J349" s="197">
        <f t="shared" si="86"/>
        <v>0</v>
      </c>
      <c r="AF349" s="195">
        <v>6</v>
      </c>
      <c r="AG349" s="165">
        <f t="shared" si="87"/>
        <v>0</v>
      </c>
      <c r="AH349" s="165">
        <f t="shared" si="87"/>
        <v>0</v>
      </c>
      <c r="AI349" s="165">
        <f t="shared" si="87"/>
        <v>0</v>
      </c>
      <c r="AJ349" s="165">
        <f t="shared" si="87"/>
        <v>0</v>
      </c>
      <c r="AK349" s="165">
        <f t="shared" si="87"/>
        <v>0</v>
      </c>
      <c r="AL349" s="197">
        <f t="shared" si="87"/>
        <v>0</v>
      </c>
    </row>
    <row r="350" spans="4:38" ht="14.1" customHeight="1">
      <c r="D350" s="195">
        <v>7</v>
      </c>
      <c r="E350" s="165">
        <f t="shared" si="86"/>
        <v>0</v>
      </c>
      <c r="F350" s="165">
        <f t="shared" si="86"/>
        <v>0</v>
      </c>
      <c r="G350" s="165">
        <f t="shared" si="86"/>
        <v>0</v>
      </c>
      <c r="H350" s="165">
        <f t="shared" si="86"/>
        <v>0</v>
      </c>
      <c r="I350" s="165">
        <f t="shared" si="86"/>
        <v>0</v>
      </c>
      <c r="J350" s="197">
        <f t="shared" si="86"/>
        <v>0</v>
      </c>
      <c r="AF350" s="195">
        <v>7</v>
      </c>
      <c r="AG350" s="165">
        <f t="shared" si="87"/>
        <v>0</v>
      </c>
      <c r="AH350" s="165">
        <f t="shared" si="87"/>
        <v>0</v>
      </c>
      <c r="AI350" s="165">
        <f t="shared" si="87"/>
        <v>0</v>
      </c>
      <c r="AJ350" s="165">
        <f t="shared" si="87"/>
        <v>0</v>
      </c>
      <c r="AK350" s="165">
        <f t="shared" si="87"/>
        <v>0</v>
      </c>
      <c r="AL350" s="197">
        <f t="shared" si="87"/>
        <v>0</v>
      </c>
    </row>
    <row r="351" spans="4:38" ht="14.1" customHeight="1">
      <c r="D351" s="195">
        <v>8</v>
      </c>
      <c r="E351" s="165">
        <f t="shared" si="86"/>
        <v>0</v>
      </c>
      <c r="F351" s="165">
        <f t="shared" si="86"/>
        <v>0</v>
      </c>
      <c r="G351" s="165">
        <f t="shared" si="86"/>
        <v>0</v>
      </c>
      <c r="H351" s="165">
        <f t="shared" si="86"/>
        <v>0</v>
      </c>
      <c r="I351" s="165">
        <f t="shared" si="86"/>
        <v>0</v>
      </c>
      <c r="J351" s="197">
        <f t="shared" si="86"/>
        <v>0</v>
      </c>
      <c r="AF351" s="195">
        <v>8</v>
      </c>
      <c r="AG351" s="165">
        <f t="shared" si="87"/>
        <v>0</v>
      </c>
      <c r="AH351" s="165">
        <f t="shared" si="87"/>
        <v>0</v>
      </c>
      <c r="AI351" s="165">
        <f t="shared" si="87"/>
        <v>0</v>
      </c>
      <c r="AJ351" s="165">
        <f t="shared" si="87"/>
        <v>0</v>
      </c>
      <c r="AK351" s="165">
        <f t="shared" si="87"/>
        <v>0</v>
      </c>
      <c r="AL351" s="197">
        <f t="shared" si="87"/>
        <v>0</v>
      </c>
    </row>
    <row r="352" spans="4:38" ht="14.1" customHeight="1">
      <c r="D352" s="195">
        <v>9</v>
      </c>
      <c r="E352" s="165">
        <f t="shared" si="86"/>
        <v>0</v>
      </c>
      <c r="F352" s="165">
        <f t="shared" si="86"/>
        <v>0</v>
      </c>
      <c r="G352" s="165">
        <f t="shared" si="86"/>
        <v>0</v>
      </c>
      <c r="H352" s="165">
        <f t="shared" si="86"/>
        <v>0</v>
      </c>
      <c r="I352" s="165">
        <f t="shared" si="86"/>
        <v>0</v>
      </c>
      <c r="J352" s="197">
        <f t="shared" si="86"/>
        <v>0</v>
      </c>
      <c r="AF352" s="195">
        <v>9</v>
      </c>
      <c r="AG352" s="165">
        <f t="shared" si="87"/>
        <v>0</v>
      </c>
      <c r="AH352" s="165">
        <f t="shared" si="87"/>
        <v>0</v>
      </c>
      <c r="AI352" s="165">
        <f t="shared" si="87"/>
        <v>0</v>
      </c>
      <c r="AJ352" s="165">
        <f t="shared" si="87"/>
        <v>0</v>
      </c>
      <c r="AK352" s="165">
        <f t="shared" si="87"/>
        <v>0</v>
      </c>
      <c r="AL352" s="197">
        <f t="shared" si="87"/>
        <v>0</v>
      </c>
    </row>
    <row r="353" spans="4:38" ht="14.1" customHeight="1">
      <c r="D353" s="195">
        <v>10</v>
      </c>
      <c r="E353" s="165">
        <f t="shared" si="86"/>
        <v>0</v>
      </c>
      <c r="F353" s="165">
        <f t="shared" si="86"/>
        <v>0</v>
      </c>
      <c r="G353" s="165">
        <f t="shared" si="86"/>
        <v>0</v>
      </c>
      <c r="H353" s="165">
        <f t="shared" si="86"/>
        <v>0</v>
      </c>
      <c r="I353" s="165">
        <f t="shared" si="86"/>
        <v>0</v>
      </c>
      <c r="J353" s="197">
        <f t="shared" si="86"/>
        <v>0</v>
      </c>
      <c r="AF353" s="195">
        <v>10</v>
      </c>
      <c r="AG353" s="165">
        <f t="shared" si="87"/>
        <v>0</v>
      </c>
      <c r="AH353" s="165">
        <f t="shared" si="87"/>
        <v>0</v>
      </c>
      <c r="AI353" s="165">
        <f t="shared" si="87"/>
        <v>0</v>
      </c>
      <c r="AJ353" s="165">
        <f t="shared" si="87"/>
        <v>0</v>
      </c>
      <c r="AK353" s="165">
        <f t="shared" si="87"/>
        <v>0</v>
      </c>
      <c r="AL353" s="197">
        <f t="shared" si="87"/>
        <v>0</v>
      </c>
    </row>
    <row r="354" spans="4:38" ht="14.1" customHeight="1">
      <c r="D354" s="195">
        <v>11</v>
      </c>
      <c r="E354" s="165">
        <f t="shared" si="86"/>
        <v>0</v>
      </c>
      <c r="F354" s="165">
        <f t="shared" si="86"/>
        <v>0</v>
      </c>
      <c r="G354" s="165">
        <f t="shared" si="86"/>
        <v>0</v>
      </c>
      <c r="H354" s="165">
        <f t="shared" si="86"/>
        <v>0</v>
      </c>
      <c r="I354" s="165">
        <f t="shared" si="86"/>
        <v>0</v>
      </c>
      <c r="J354" s="197">
        <f t="shared" si="86"/>
        <v>0</v>
      </c>
      <c r="AF354" s="195">
        <v>11</v>
      </c>
      <c r="AG354" s="165">
        <f t="shared" si="87"/>
        <v>0</v>
      </c>
      <c r="AH354" s="165">
        <f t="shared" si="87"/>
        <v>0</v>
      </c>
      <c r="AI354" s="165">
        <f t="shared" si="87"/>
        <v>0</v>
      </c>
      <c r="AJ354" s="165">
        <f t="shared" si="87"/>
        <v>0</v>
      </c>
      <c r="AK354" s="165">
        <f t="shared" si="87"/>
        <v>0</v>
      </c>
      <c r="AL354" s="197">
        <f t="shared" si="87"/>
        <v>0</v>
      </c>
    </row>
    <row r="355" spans="4:38" ht="14.1" customHeight="1">
      <c r="D355" s="195">
        <v>12</v>
      </c>
      <c r="E355" s="165">
        <f t="shared" si="86"/>
        <v>0</v>
      </c>
      <c r="F355" s="165">
        <f t="shared" si="86"/>
        <v>0</v>
      </c>
      <c r="G355" s="165">
        <f t="shared" si="86"/>
        <v>0</v>
      </c>
      <c r="H355" s="165">
        <f t="shared" si="86"/>
        <v>0</v>
      </c>
      <c r="I355" s="165">
        <f t="shared" si="86"/>
        <v>0</v>
      </c>
      <c r="J355" s="197">
        <f t="shared" si="86"/>
        <v>0</v>
      </c>
      <c r="AF355" s="195">
        <v>12</v>
      </c>
      <c r="AG355" s="165">
        <f t="shared" si="87"/>
        <v>0</v>
      </c>
      <c r="AH355" s="165">
        <f t="shared" si="87"/>
        <v>0</v>
      </c>
      <c r="AI355" s="165">
        <f t="shared" si="87"/>
        <v>0</v>
      </c>
      <c r="AJ355" s="165">
        <f t="shared" si="87"/>
        <v>0</v>
      </c>
      <c r="AK355" s="165">
        <f t="shared" si="87"/>
        <v>0</v>
      </c>
      <c r="AL355" s="197">
        <f t="shared" si="87"/>
        <v>0</v>
      </c>
    </row>
    <row r="356" spans="4:38" ht="14.1" customHeight="1">
      <c r="D356" s="195">
        <v>13</v>
      </c>
      <c r="E356" s="165">
        <f t="shared" si="86"/>
        <v>0</v>
      </c>
      <c r="F356" s="165">
        <f t="shared" si="86"/>
        <v>0</v>
      </c>
      <c r="G356" s="165">
        <f t="shared" si="86"/>
        <v>0</v>
      </c>
      <c r="H356" s="165">
        <f t="shared" si="86"/>
        <v>0</v>
      </c>
      <c r="I356" s="165">
        <f t="shared" si="86"/>
        <v>0</v>
      </c>
      <c r="J356" s="197">
        <f t="shared" si="86"/>
        <v>0</v>
      </c>
      <c r="AF356" s="195">
        <v>13</v>
      </c>
      <c r="AG356" s="165">
        <f t="shared" si="87"/>
        <v>0</v>
      </c>
      <c r="AH356" s="165">
        <f t="shared" si="87"/>
        <v>0</v>
      </c>
      <c r="AI356" s="165">
        <f t="shared" si="87"/>
        <v>0</v>
      </c>
      <c r="AJ356" s="165">
        <f t="shared" si="87"/>
        <v>0</v>
      </c>
      <c r="AK356" s="165">
        <f t="shared" si="87"/>
        <v>0</v>
      </c>
      <c r="AL356" s="197">
        <f t="shared" si="87"/>
        <v>0</v>
      </c>
    </row>
    <row r="357" spans="4:38" ht="14.1" customHeight="1">
      <c r="D357" s="195">
        <v>14</v>
      </c>
      <c r="E357" s="165">
        <f t="shared" si="86"/>
        <v>0</v>
      </c>
      <c r="F357" s="165">
        <f t="shared" si="86"/>
        <v>0</v>
      </c>
      <c r="G357" s="165">
        <f t="shared" si="86"/>
        <v>0</v>
      </c>
      <c r="H357" s="165">
        <f t="shared" si="86"/>
        <v>0</v>
      </c>
      <c r="I357" s="165">
        <f t="shared" si="86"/>
        <v>0</v>
      </c>
      <c r="J357" s="197">
        <f t="shared" si="86"/>
        <v>0</v>
      </c>
      <c r="AF357" s="195">
        <v>14</v>
      </c>
      <c r="AG357" s="165">
        <f t="shared" si="87"/>
        <v>0</v>
      </c>
      <c r="AH357" s="165">
        <f t="shared" si="87"/>
        <v>0</v>
      </c>
      <c r="AI357" s="165">
        <f t="shared" si="87"/>
        <v>0</v>
      </c>
      <c r="AJ357" s="165">
        <f t="shared" si="87"/>
        <v>0</v>
      </c>
      <c r="AK357" s="165">
        <f t="shared" si="87"/>
        <v>0</v>
      </c>
      <c r="AL357" s="197">
        <f t="shared" si="87"/>
        <v>0</v>
      </c>
    </row>
    <row r="358" spans="4:38" ht="14.1" customHeight="1">
      <c r="D358" s="195">
        <v>15</v>
      </c>
      <c r="E358" s="165">
        <f t="shared" si="86"/>
        <v>0</v>
      </c>
      <c r="F358" s="165">
        <f t="shared" si="86"/>
        <v>0</v>
      </c>
      <c r="G358" s="165">
        <f t="shared" si="86"/>
        <v>0</v>
      </c>
      <c r="H358" s="165">
        <f t="shared" si="86"/>
        <v>0</v>
      </c>
      <c r="I358" s="165">
        <f t="shared" si="86"/>
        <v>0</v>
      </c>
      <c r="J358" s="197">
        <f t="shared" si="86"/>
        <v>0</v>
      </c>
      <c r="AF358" s="195">
        <v>15</v>
      </c>
      <c r="AG358" s="165">
        <f t="shared" si="87"/>
        <v>0</v>
      </c>
      <c r="AH358" s="165">
        <f t="shared" si="87"/>
        <v>0</v>
      </c>
      <c r="AI358" s="165">
        <f t="shared" si="87"/>
        <v>0</v>
      </c>
      <c r="AJ358" s="165">
        <f t="shared" si="87"/>
        <v>0</v>
      </c>
      <c r="AK358" s="165">
        <f t="shared" si="87"/>
        <v>0</v>
      </c>
      <c r="AL358" s="197">
        <f t="shared" si="87"/>
        <v>0</v>
      </c>
    </row>
    <row r="359" spans="4:38" ht="14.1" customHeight="1">
      <c r="D359" s="195">
        <v>16</v>
      </c>
      <c r="E359" s="165">
        <f t="shared" si="86"/>
        <v>0</v>
      </c>
      <c r="F359" s="165">
        <f t="shared" si="86"/>
        <v>0</v>
      </c>
      <c r="G359" s="165">
        <f t="shared" si="86"/>
        <v>0</v>
      </c>
      <c r="H359" s="165">
        <f t="shared" si="86"/>
        <v>0</v>
      </c>
      <c r="I359" s="165">
        <f t="shared" si="86"/>
        <v>0</v>
      </c>
      <c r="J359" s="197">
        <f t="shared" si="86"/>
        <v>0</v>
      </c>
      <c r="AF359" s="195">
        <v>16</v>
      </c>
      <c r="AG359" s="165">
        <f t="shared" si="87"/>
        <v>0</v>
      </c>
      <c r="AH359" s="165">
        <f t="shared" si="87"/>
        <v>0</v>
      </c>
      <c r="AI359" s="165">
        <f t="shared" si="87"/>
        <v>0</v>
      </c>
      <c r="AJ359" s="165">
        <f t="shared" si="87"/>
        <v>0</v>
      </c>
      <c r="AK359" s="165">
        <f t="shared" si="87"/>
        <v>0</v>
      </c>
      <c r="AL359" s="197">
        <f t="shared" si="87"/>
        <v>0</v>
      </c>
    </row>
    <row r="360" spans="4:38" ht="14.1" customHeight="1">
      <c r="D360" s="195">
        <v>17</v>
      </c>
      <c r="E360" s="165">
        <f t="shared" ref="E360:J375" si="88">E90+E135+E180+E225+E270+E315</f>
        <v>0</v>
      </c>
      <c r="F360" s="165">
        <f t="shared" si="88"/>
        <v>0</v>
      </c>
      <c r="G360" s="165">
        <f t="shared" si="88"/>
        <v>0</v>
      </c>
      <c r="H360" s="165">
        <f t="shared" si="88"/>
        <v>0</v>
      </c>
      <c r="I360" s="165">
        <f t="shared" si="88"/>
        <v>0</v>
      </c>
      <c r="J360" s="197">
        <f t="shared" si="88"/>
        <v>0</v>
      </c>
      <c r="AF360" s="195">
        <v>17</v>
      </c>
      <c r="AG360" s="165">
        <f t="shared" ref="AG360:AL375" si="89">AG90+AG135+AG180+AG225+AG270+AG315</f>
        <v>0</v>
      </c>
      <c r="AH360" s="165">
        <f t="shared" si="89"/>
        <v>0</v>
      </c>
      <c r="AI360" s="165">
        <f t="shared" si="89"/>
        <v>0</v>
      </c>
      <c r="AJ360" s="165">
        <f t="shared" si="89"/>
        <v>0</v>
      </c>
      <c r="AK360" s="165">
        <f t="shared" si="89"/>
        <v>0</v>
      </c>
      <c r="AL360" s="197">
        <f t="shared" si="89"/>
        <v>0</v>
      </c>
    </row>
    <row r="361" spans="4:38" ht="14.1" customHeight="1">
      <c r="D361" s="195">
        <v>18</v>
      </c>
      <c r="E361" s="165">
        <f t="shared" si="88"/>
        <v>0</v>
      </c>
      <c r="F361" s="165">
        <f t="shared" si="88"/>
        <v>0</v>
      </c>
      <c r="G361" s="165">
        <f t="shared" si="88"/>
        <v>0</v>
      </c>
      <c r="H361" s="165">
        <f t="shared" si="88"/>
        <v>0</v>
      </c>
      <c r="I361" s="165">
        <f t="shared" si="88"/>
        <v>0</v>
      </c>
      <c r="J361" s="197">
        <f t="shared" si="88"/>
        <v>0</v>
      </c>
      <c r="AF361" s="195">
        <v>18</v>
      </c>
      <c r="AG361" s="165">
        <f t="shared" si="89"/>
        <v>0</v>
      </c>
      <c r="AH361" s="165">
        <f t="shared" si="89"/>
        <v>0</v>
      </c>
      <c r="AI361" s="165">
        <f t="shared" si="89"/>
        <v>0</v>
      </c>
      <c r="AJ361" s="165">
        <f t="shared" si="89"/>
        <v>0</v>
      </c>
      <c r="AK361" s="165">
        <f t="shared" si="89"/>
        <v>0</v>
      </c>
      <c r="AL361" s="197">
        <f t="shared" si="89"/>
        <v>0</v>
      </c>
    </row>
    <row r="362" spans="4:38" ht="14.1" customHeight="1">
      <c r="D362" s="195">
        <v>19</v>
      </c>
      <c r="E362" s="165">
        <f t="shared" si="88"/>
        <v>0</v>
      </c>
      <c r="F362" s="165">
        <f t="shared" si="88"/>
        <v>0</v>
      </c>
      <c r="G362" s="165">
        <f t="shared" si="88"/>
        <v>0</v>
      </c>
      <c r="H362" s="165">
        <f t="shared" si="88"/>
        <v>0</v>
      </c>
      <c r="I362" s="165">
        <f t="shared" si="88"/>
        <v>0</v>
      </c>
      <c r="J362" s="197">
        <f t="shared" si="88"/>
        <v>0</v>
      </c>
      <c r="AF362" s="195">
        <v>19</v>
      </c>
      <c r="AG362" s="165">
        <f t="shared" si="89"/>
        <v>0</v>
      </c>
      <c r="AH362" s="165">
        <f t="shared" si="89"/>
        <v>0</v>
      </c>
      <c r="AI362" s="165">
        <f t="shared" si="89"/>
        <v>0</v>
      </c>
      <c r="AJ362" s="165">
        <f t="shared" si="89"/>
        <v>0</v>
      </c>
      <c r="AK362" s="165">
        <f t="shared" si="89"/>
        <v>0</v>
      </c>
      <c r="AL362" s="197">
        <f t="shared" si="89"/>
        <v>0</v>
      </c>
    </row>
    <row r="363" spans="4:38" ht="14.1" customHeight="1">
      <c r="D363" s="195">
        <v>20</v>
      </c>
      <c r="E363" s="165">
        <f t="shared" si="88"/>
        <v>0</v>
      </c>
      <c r="F363" s="165">
        <f t="shared" si="88"/>
        <v>0</v>
      </c>
      <c r="G363" s="165">
        <f t="shared" si="88"/>
        <v>0</v>
      </c>
      <c r="H363" s="165">
        <f t="shared" si="88"/>
        <v>0</v>
      </c>
      <c r="I363" s="165">
        <f t="shared" si="88"/>
        <v>0</v>
      </c>
      <c r="J363" s="197">
        <f t="shared" si="88"/>
        <v>0</v>
      </c>
      <c r="AF363" s="195">
        <v>20</v>
      </c>
      <c r="AG363" s="165">
        <f t="shared" si="89"/>
        <v>0</v>
      </c>
      <c r="AH363" s="165">
        <f t="shared" si="89"/>
        <v>0</v>
      </c>
      <c r="AI363" s="165">
        <f t="shared" si="89"/>
        <v>0</v>
      </c>
      <c r="AJ363" s="165">
        <f t="shared" si="89"/>
        <v>0</v>
      </c>
      <c r="AK363" s="165">
        <f t="shared" si="89"/>
        <v>0</v>
      </c>
      <c r="AL363" s="197">
        <f t="shared" si="89"/>
        <v>0</v>
      </c>
    </row>
    <row r="364" spans="4:38" ht="14.1" customHeight="1">
      <c r="D364" s="195">
        <v>21</v>
      </c>
      <c r="E364" s="165">
        <f t="shared" si="88"/>
        <v>0</v>
      </c>
      <c r="F364" s="165">
        <f t="shared" si="88"/>
        <v>0</v>
      </c>
      <c r="G364" s="165">
        <f t="shared" si="88"/>
        <v>0</v>
      </c>
      <c r="H364" s="165">
        <f t="shared" si="88"/>
        <v>0</v>
      </c>
      <c r="I364" s="165">
        <f t="shared" si="88"/>
        <v>0</v>
      </c>
      <c r="J364" s="197">
        <f t="shared" si="88"/>
        <v>0</v>
      </c>
      <c r="AF364" s="195">
        <v>21</v>
      </c>
      <c r="AG364" s="165">
        <f t="shared" si="89"/>
        <v>0</v>
      </c>
      <c r="AH364" s="165">
        <f t="shared" si="89"/>
        <v>0</v>
      </c>
      <c r="AI364" s="165">
        <f t="shared" si="89"/>
        <v>0</v>
      </c>
      <c r="AJ364" s="165">
        <f t="shared" si="89"/>
        <v>0</v>
      </c>
      <c r="AK364" s="165">
        <f t="shared" si="89"/>
        <v>0</v>
      </c>
      <c r="AL364" s="197">
        <f t="shared" si="89"/>
        <v>0</v>
      </c>
    </row>
    <row r="365" spans="4:38" ht="14.1" customHeight="1">
      <c r="D365" s="195">
        <v>22</v>
      </c>
      <c r="E365" s="165">
        <f t="shared" si="88"/>
        <v>0</v>
      </c>
      <c r="F365" s="165">
        <f t="shared" si="88"/>
        <v>0</v>
      </c>
      <c r="G365" s="165">
        <f t="shared" si="88"/>
        <v>0</v>
      </c>
      <c r="H365" s="165">
        <f t="shared" si="88"/>
        <v>0</v>
      </c>
      <c r="I365" s="165">
        <f t="shared" si="88"/>
        <v>0</v>
      </c>
      <c r="J365" s="197">
        <f t="shared" si="88"/>
        <v>0</v>
      </c>
      <c r="AF365" s="195">
        <v>22</v>
      </c>
      <c r="AG365" s="165">
        <f t="shared" si="89"/>
        <v>0</v>
      </c>
      <c r="AH365" s="165">
        <f t="shared" si="89"/>
        <v>0</v>
      </c>
      <c r="AI365" s="165">
        <f t="shared" si="89"/>
        <v>0</v>
      </c>
      <c r="AJ365" s="165">
        <f t="shared" si="89"/>
        <v>0</v>
      </c>
      <c r="AK365" s="165">
        <f t="shared" si="89"/>
        <v>0</v>
      </c>
      <c r="AL365" s="197">
        <f t="shared" si="89"/>
        <v>0</v>
      </c>
    </row>
    <row r="366" spans="4:38" ht="14.1" customHeight="1">
      <c r="D366" s="195">
        <v>23</v>
      </c>
      <c r="E366" s="165">
        <f t="shared" si="88"/>
        <v>0</v>
      </c>
      <c r="F366" s="165">
        <f t="shared" si="88"/>
        <v>0</v>
      </c>
      <c r="G366" s="165">
        <f t="shared" si="88"/>
        <v>0</v>
      </c>
      <c r="H366" s="165">
        <f t="shared" si="88"/>
        <v>0</v>
      </c>
      <c r="I366" s="165">
        <f t="shared" si="88"/>
        <v>0</v>
      </c>
      <c r="J366" s="197">
        <f t="shared" si="88"/>
        <v>0</v>
      </c>
      <c r="AF366" s="195">
        <v>23</v>
      </c>
      <c r="AG366" s="165">
        <f t="shared" si="89"/>
        <v>0</v>
      </c>
      <c r="AH366" s="165">
        <f t="shared" si="89"/>
        <v>0</v>
      </c>
      <c r="AI366" s="165">
        <f t="shared" si="89"/>
        <v>0</v>
      </c>
      <c r="AJ366" s="165">
        <f t="shared" si="89"/>
        <v>0</v>
      </c>
      <c r="AK366" s="165">
        <f t="shared" si="89"/>
        <v>0</v>
      </c>
      <c r="AL366" s="197">
        <f t="shared" si="89"/>
        <v>0</v>
      </c>
    </row>
    <row r="367" spans="4:38" ht="14.1" customHeight="1">
      <c r="D367" s="195">
        <v>24</v>
      </c>
      <c r="E367" s="165">
        <f t="shared" si="88"/>
        <v>0</v>
      </c>
      <c r="F367" s="165">
        <f t="shared" si="88"/>
        <v>0</v>
      </c>
      <c r="G367" s="165">
        <f t="shared" si="88"/>
        <v>0</v>
      </c>
      <c r="H367" s="165">
        <f t="shared" si="88"/>
        <v>0</v>
      </c>
      <c r="I367" s="165">
        <f t="shared" si="88"/>
        <v>0</v>
      </c>
      <c r="J367" s="197">
        <f t="shared" si="88"/>
        <v>0</v>
      </c>
      <c r="AF367" s="195">
        <v>24</v>
      </c>
      <c r="AG367" s="165">
        <f t="shared" si="89"/>
        <v>0</v>
      </c>
      <c r="AH367" s="165">
        <f t="shared" si="89"/>
        <v>0</v>
      </c>
      <c r="AI367" s="165">
        <f t="shared" si="89"/>
        <v>0</v>
      </c>
      <c r="AJ367" s="165">
        <f t="shared" si="89"/>
        <v>0</v>
      </c>
      <c r="AK367" s="165">
        <f t="shared" si="89"/>
        <v>0</v>
      </c>
      <c r="AL367" s="197">
        <f t="shared" si="89"/>
        <v>0</v>
      </c>
    </row>
    <row r="368" spans="4:38" ht="14.1" customHeight="1">
      <c r="D368" s="195">
        <v>25</v>
      </c>
      <c r="E368" s="165">
        <f t="shared" si="88"/>
        <v>0</v>
      </c>
      <c r="F368" s="165">
        <f t="shared" si="88"/>
        <v>0</v>
      </c>
      <c r="G368" s="165">
        <f t="shared" si="88"/>
        <v>0</v>
      </c>
      <c r="H368" s="165">
        <f t="shared" si="88"/>
        <v>0</v>
      </c>
      <c r="I368" s="165">
        <f t="shared" si="88"/>
        <v>0</v>
      </c>
      <c r="J368" s="197">
        <f t="shared" si="88"/>
        <v>0</v>
      </c>
      <c r="AF368" s="195">
        <v>25</v>
      </c>
      <c r="AG368" s="165">
        <f t="shared" si="89"/>
        <v>0</v>
      </c>
      <c r="AH368" s="165">
        <f t="shared" si="89"/>
        <v>0</v>
      </c>
      <c r="AI368" s="165">
        <f t="shared" si="89"/>
        <v>0</v>
      </c>
      <c r="AJ368" s="165">
        <f t="shared" si="89"/>
        <v>0</v>
      </c>
      <c r="AK368" s="165">
        <f t="shared" si="89"/>
        <v>0</v>
      </c>
      <c r="AL368" s="197">
        <f t="shared" si="89"/>
        <v>0</v>
      </c>
    </row>
    <row r="369" spans="4:38" ht="14.1" customHeight="1">
      <c r="D369" s="195">
        <v>26</v>
      </c>
      <c r="E369" s="165">
        <f t="shared" si="88"/>
        <v>0</v>
      </c>
      <c r="F369" s="165">
        <f t="shared" si="88"/>
        <v>0</v>
      </c>
      <c r="G369" s="165">
        <f t="shared" si="88"/>
        <v>0</v>
      </c>
      <c r="H369" s="165">
        <f t="shared" si="88"/>
        <v>0</v>
      </c>
      <c r="I369" s="165">
        <f t="shared" si="88"/>
        <v>0</v>
      </c>
      <c r="J369" s="197">
        <f t="shared" si="88"/>
        <v>0</v>
      </c>
      <c r="AF369" s="195">
        <v>26</v>
      </c>
      <c r="AG369" s="165">
        <f t="shared" si="89"/>
        <v>0</v>
      </c>
      <c r="AH369" s="165">
        <f t="shared" si="89"/>
        <v>0</v>
      </c>
      <c r="AI369" s="165">
        <f t="shared" si="89"/>
        <v>0</v>
      </c>
      <c r="AJ369" s="165">
        <f t="shared" si="89"/>
        <v>0</v>
      </c>
      <c r="AK369" s="165">
        <f t="shared" si="89"/>
        <v>0</v>
      </c>
      <c r="AL369" s="197">
        <f t="shared" si="89"/>
        <v>0</v>
      </c>
    </row>
    <row r="370" spans="4:38" ht="14.1" customHeight="1">
      <c r="D370" s="195">
        <v>27</v>
      </c>
      <c r="E370" s="165">
        <f t="shared" si="88"/>
        <v>0</v>
      </c>
      <c r="F370" s="165">
        <f t="shared" si="88"/>
        <v>0</v>
      </c>
      <c r="G370" s="165">
        <f t="shared" si="88"/>
        <v>0</v>
      </c>
      <c r="H370" s="165">
        <f t="shared" si="88"/>
        <v>0</v>
      </c>
      <c r="I370" s="165">
        <f t="shared" si="88"/>
        <v>0</v>
      </c>
      <c r="J370" s="197">
        <f t="shared" si="88"/>
        <v>0</v>
      </c>
      <c r="AF370" s="195">
        <v>27</v>
      </c>
      <c r="AG370" s="165">
        <f t="shared" si="89"/>
        <v>0</v>
      </c>
      <c r="AH370" s="165">
        <f t="shared" si="89"/>
        <v>0</v>
      </c>
      <c r="AI370" s="165">
        <f t="shared" si="89"/>
        <v>0</v>
      </c>
      <c r="AJ370" s="165">
        <f t="shared" si="89"/>
        <v>0</v>
      </c>
      <c r="AK370" s="165">
        <f t="shared" si="89"/>
        <v>0</v>
      </c>
      <c r="AL370" s="197">
        <f t="shared" si="89"/>
        <v>0</v>
      </c>
    </row>
    <row r="371" spans="4:38" ht="14.1" customHeight="1">
      <c r="D371" s="195">
        <v>28</v>
      </c>
      <c r="E371" s="165">
        <f t="shared" si="88"/>
        <v>0</v>
      </c>
      <c r="F371" s="165">
        <f t="shared" si="88"/>
        <v>0</v>
      </c>
      <c r="G371" s="165">
        <f t="shared" si="88"/>
        <v>0</v>
      </c>
      <c r="H371" s="165">
        <f t="shared" si="88"/>
        <v>0</v>
      </c>
      <c r="I371" s="165">
        <f t="shared" si="88"/>
        <v>0</v>
      </c>
      <c r="J371" s="197">
        <f t="shared" si="88"/>
        <v>0</v>
      </c>
      <c r="AF371" s="195">
        <v>28</v>
      </c>
      <c r="AG371" s="165">
        <f t="shared" si="89"/>
        <v>0</v>
      </c>
      <c r="AH371" s="165">
        <f t="shared" si="89"/>
        <v>0</v>
      </c>
      <c r="AI371" s="165">
        <f t="shared" si="89"/>
        <v>0</v>
      </c>
      <c r="AJ371" s="165">
        <f t="shared" si="89"/>
        <v>0</v>
      </c>
      <c r="AK371" s="165">
        <f t="shared" si="89"/>
        <v>0</v>
      </c>
      <c r="AL371" s="197">
        <f t="shared" si="89"/>
        <v>0</v>
      </c>
    </row>
    <row r="372" spans="4:38" ht="14.1" customHeight="1">
      <c r="D372" s="195">
        <v>29</v>
      </c>
      <c r="E372" s="165">
        <f t="shared" si="88"/>
        <v>0</v>
      </c>
      <c r="F372" s="165">
        <f t="shared" si="88"/>
        <v>0</v>
      </c>
      <c r="G372" s="165">
        <f t="shared" si="88"/>
        <v>0</v>
      </c>
      <c r="H372" s="165">
        <f t="shared" si="88"/>
        <v>0</v>
      </c>
      <c r="I372" s="165">
        <f t="shared" si="88"/>
        <v>0</v>
      </c>
      <c r="J372" s="197">
        <f t="shared" si="88"/>
        <v>0</v>
      </c>
      <c r="AF372" s="195">
        <v>29</v>
      </c>
      <c r="AG372" s="165">
        <f t="shared" si="89"/>
        <v>0</v>
      </c>
      <c r="AH372" s="165">
        <f t="shared" si="89"/>
        <v>0</v>
      </c>
      <c r="AI372" s="165">
        <f t="shared" si="89"/>
        <v>0</v>
      </c>
      <c r="AJ372" s="165">
        <f t="shared" si="89"/>
        <v>0</v>
      </c>
      <c r="AK372" s="165">
        <f t="shared" si="89"/>
        <v>0</v>
      </c>
      <c r="AL372" s="197">
        <f t="shared" si="89"/>
        <v>0</v>
      </c>
    </row>
    <row r="373" spans="4:38" ht="14.1" customHeight="1">
      <c r="D373" s="195">
        <v>30</v>
      </c>
      <c r="E373" s="165">
        <f t="shared" si="88"/>
        <v>0</v>
      </c>
      <c r="F373" s="165">
        <f t="shared" si="88"/>
        <v>0</v>
      </c>
      <c r="G373" s="165">
        <f t="shared" si="88"/>
        <v>0</v>
      </c>
      <c r="H373" s="165">
        <f t="shared" si="88"/>
        <v>0</v>
      </c>
      <c r="I373" s="165">
        <f t="shared" si="88"/>
        <v>0</v>
      </c>
      <c r="J373" s="197">
        <f t="shared" si="88"/>
        <v>0</v>
      </c>
      <c r="AF373" s="195">
        <v>30</v>
      </c>
      <c r="AG373" s="165">
        <f t="shared" si="89"/>
        <v>0</v>
      </c>
      <c r="AH373" s="165">
        <f t="shared" si="89"/>
        <v>0</v>
      </c>
      <c r="AI373" s="165">
        <f t="shared" si="89"/>
        <v>0</v>
      </c>
      <c r="AJ373" s="165">
        <f t="shared" si="89"/>
        <v>0</v>
      </c>
      <c r="AK373" s="165">
        <f t="shared" si="89"/>
        <v>0</v>
      </c>
      <c r="AL373" s="197">
        <f t="shared" si="89"/>
        <v>0</v>
      </c>
    </row>
    <row r="374" spans="4:38" ht="14.1" customHeight="1">
      <c r="D374" s="195">
        <v>31</v>
      </c>
      <c r="E374" s="165">
        <f t="shared" si="88"/>
        <v>0</v>
      </c>
      <c r="F374" s="165">
        <f t="shared" si="88"/>
        <v>0</v>
      </c>
      <c r="G374" s="165">
        <f t="shared" si="88"/>
        <v>0</v>
      </c>
      <c r="H374" s="165">
        <f t="shared" si="88"/>
        <v>0</v>
      </c>
      <c r="I374" s="165">
        <f t="shared" si="88"/>
        <v>0</v>
      </c>
      <c r="J374" s="197">
        <f t="shared" si="88"/>
        <v>0</v>
      </c>
      <c r="AF374" s="195">
        <v>31</v>
      </c>
      <c r="AG374" s="165">
        <f t="shared" si="89"/>
        <v>0</v>
      </c>
      <c r="AH374" s="165">
        <f t="shared" si="89"/>
        <v>0</v>
      </c>
      <c r="AI374" s="165">
        <f t="shared" si="89"/>
        <v>0</v>
      </c>
      <c r="AJ374" s="165">
        <f t="shared" si="89"/>
        <v>0</v>
      </c>
      <c r="AK374" s="165">
        <f t="shared" si="89"/>
        <v>0</v>
      </c>
      <c r="AL374" s="197">
        <f t="shared" si="89"/>
        <v>0</v>
      </c>
    </row>
    <row r="375" spans="4:38" ht="14.1" customHeight="1">
      <c r="D375" s="195">
        <v>32</v>
      </c>
      <c r="E375" s="165">
        <f t="shared" si="88"/>
        <v>0</v>
      </c>
      <c r="F375" s="165">
        <f t="shared" si="88"/>
        <v>0</v>
      </c>
      <c r="G375" s="165">
        <f t="shared" si="88"/>
        <v>0</v>
      </c>
      <c r="H375" s="165">
        <f t="shared" si="88"/>
        <v>0</v>
      </c>
      <c r="I375" s="165">
        <f t="shared" si="88"/>
        <v>0</v>
      </c>
      <c r="J375" s="197">
        <f t="shared" si="88"/>
        <v>0</v>
      </c>
      <c r="AF375" s="195">
        <v>32</v>
      </c>
      <c r="AG375" s="165">
        <f t="shared" si="89"/>
        <v>0</v>
      </c>
      <c r="AH375" s="165">
        <f t="shared" si="89"/>
        <v>0</v>
      </c>
      <c r="AI375" s="165">
        <f t="shared" si="89"/>
        <v>0</v>
      </c>
      <c r="AJ375" s="165">
        <f t="shared" si="89"/>
        <v>0</v>
      </c>
      <c r="AK375" s="165">
        <f t="shared" si="89"/>
        <v>0</v>
      </c>
      <c r="AL375" s="197">
        <f t="shared" si="89"/>
        <v>0</v>
      </c>
    </row>
    <row r="376" spans="4:38" ht="14.1" customHeight="1">
      <c r="D376" s="195">
        <v>33</v>
      </c>
      <c r="E376" s="165">
        <f t="shared" ref="E376:J383" si="90">E106+E151+E196+E241+E286+E331</f>
        <v>0</v>
      </c>
      <c r="F376" s="165">
        <f t="shared" si="90"/>
        <v>0</v>
      </c>
      <c r="G376" s="165">
        <f t="shared" si="90"/>
        <v>0</v>
      </c>
      <c r="H376" s="165">
        <f t="shared" si="90"/>
        <v>0</v>
      </c>
      <c r="I376" s="165">
        <f t="shared" si="90"/>
        <v>0</v>
      </c>
      <c r="J376" s="197">
        <f t="shared" si="90"/>
        <v>0</v>
      </c>
      <c r="AF376" s="195">
        <v>33</v>
      </c>
      <c r="AG376" s="165">
        <f t="shared" ref="AG376:AL383" si="91">AG106+AG151+AG196+AG241+AG286+AG331</f>
        <v>0</v>
      </c>
      <c r="AH376" s="165">
        <f t="shared" si="91"/>
        <v>0</v>
      </c>
      <c r="AI376" s="165">
        <f t="shared" si="91"/>
        <v>0</v>
      </c>
      <c r="AJ376" s="165">
        <f t="shared" si="91"/>
        <v>0</v>
      </c>
      <c r="AK376" s="165">
        <f t="shared" si="91"/>
        <v>0</v>
      </c>
      <c r="AL376" s="197">
        <f t="shared" si="91"/>
        <v>0</v>
      </c>
    </row>
    <row r="377" spans="4:38" ht="14.1" customHeight="1">
      <c r="D377" s="195">
        <v>34</v>
      </c>
      <c r="E377" s="165">
        <f t="shared" si="90"/>
        <v>0</v>
      </c>
      <c r="F377" s="165">
        <f t="shared" si="90"/>
        <v>0</v>
      </c>
      <c r="G377" s="165">
        <f t="shared" si="90"/>
        <v>0</v>
      </c>
      <c r="H377" s="165">
        <f t="shared" si="90"/>
        <v>0</v>
      </c>
      <c r="I377" s="165">
        <f t="shared" si="90"/>
        <v>0</v>
      </c>
      <c r="J377" s="197">
        <f t="shared" si="90"/>
        <v>0</v>
      </c>
      <c r="AF377" s="195">
        <v>34</v>
      </c>
      <c r="AG377" s="165">
        <f t="shared" si="91"/>
        <v>0</v>
      </c>
      <c r="AH377" s="165">
        <f t="shared" si="91"/>
        <v>0</v>
      </c>
      <c r="AI377" s="165">
        <f t="shared" si="91"/>
        <v>0</v>
      </c>
      <c r="AJ377" s="165">
        <f t="shared" si="91"/>
        <v>0</v>
      </c>
      <c r="AK377" s="165">
        <f t="shared" si="91"/>
        <v>0</v>
      </c>
      <c r="AL377" s="197">
        <f t="shared" si="91"/>
        <v>0</v>
      </c>
    </row>
    <row r="378" spans="4:38" ht="14.1" customHeight="1">
      <c r="D378" s="195">
        <v>35</v>
      </c>
      <c r="E378" s="165">
        <f t="shared" si="90"/>
        <v>0</v>
      </c>
      <c r="F378" s="165">
        <f t="shared" si="90"/>
        <v>0</v>
      </c>
      <c r="G378" s="165">
        <f t="shared" si="90"/>
        <v>0</v>
      </c>
      <c r="H378" s="165">
        <f t="shared" si="90"/>
        <v>0</v>
      </c>
      <c r="I378" s="165">
        <f t="shared" si="90"/>
        <v>0</v>
      </c>
      <c r="J378" s="197">
        <f t="shared" si="90"/>
        <v>0</v>
      </c>
      <c r="AF378" s="195">
        <v>35</v>
      </c>
      <c r="AG378" s="165">
        <f t="shared" si="91"/>
        <v>0</v>
      </c>
      <c r="AH378" s="165">
        <f t="shared" si="91"/>
        <v>0</v>
      </c>
      <c r="AI378" s="165">
        <f t="shared" si="91"/>
        <v>0</v>
      </c>
      <c r="AJ378" s="165">
        <f t="shared" si="91"/>
        <v>0</v>
      </c>
      <c r="AK378" s="165">
        <f t="shared" si="91"/>
        <v>0</v>
      </c>
      <c r="AL378" s="197">
        <f t="shared" si="91"/>
        <v>0</v>
      </c>
    </row>
    <row r="379" spans="4:38" ht="14.1" customHeight="1">
      <c r="D379" s="195">
        <v>36</v>
      </c>
      <c r="E379" s="165">
        <f t="shared" si="90"/>
        <v>0</v>
      </c>
      <c r="F379" s="165">
        <f t="shared" si="90"/>
        <v>0</v>
      </c>
      <c r="G379" s="165">
        <f t="shared" si="90"/>
        <v>0</v>
      </c>
      <c r="H379" s="165">
        <f t="shared" si="90"/>
        <v>0</v>
      </c>
      <c r="I379" s="165">
        <f t="shared" si="90"/>
        <v>0</v>
      </c>
      <c r="J379" s="197">
        <f t="shared" si="90"/>
        <v>0</v>
      </c>
      <c r="AF379" s="195">
        <v>36</v>
      </c>
      <c r="AG379" s="165">
        <f t="shared" si="91"/>
        <v>0</v>
      </c>
      <c r="AH379" s="165">
        <f t="shared" si="91"/>
        <v>0</v>
      </c>
      <c r="AI379" s="165">
        <f t="shared" si="91"/>
        <v>0</v>
      </c>
      <c r="AJ379" s="165">
        <f t="shared" si="91"/>
        <v>0</v>
      </c>
      <c r="AK379" s="165">
        <f t="shared" si="91"/>
        <v>0</v>
      </c>
      <c r="AL379" s="197">
        <f t="shared" si="91"/>
        <v>0</v>
      </c>
    </row>
    <row r="380" spans="4:38" ht="14.1" customHeight="1">
      <c r="D380" s="195">
        <v>37</v>
      </c>
      <c r="E380" s="165">
        <f t="shared" si="90"/>
        <v>0</v>
      </c>
      <c r="F380" s="165">
        <f t="shared" si="90"/>
        <v>0</v>
      </c>
      <c r="G380" s="165">
        <f t="shared" si="90"/>
        <v>0</v>
      </c>
      <c r="H380" s="165">
        <f t="shared" si="90"/>
        <v>0</v>
      </c>
      <c r="I380" s="165">
        <f t="shared" si="90"/>
        <v>0</v>
      </c>
      <c r="J380" s="197">
        <f t="shared" si="90"/>
        <v>0</v>
      </c>
      <c r="AF380" s="195">
        <v>37</v>
      </c>
      <c r="AG380" s="165">
        <f t="shared" si="91"/>
        <v>0</v>
      </c>
      <c r="AH380" s="165">
        <f t="shared" si="91"/>
        <v>0</v>
      </c>
      <c r="AI380" s="165">
        <f t="shared" si="91"/>
        <v>0</v>
      </c>
      <c r="AJ380" s="165">
        <f t="shared" si="91"/>
        <v>0</v>
      </c>
      <c r="AK380" s="165">
        <f t="shared" si="91"/>
        <v>0</v>
      </c>
      <c r="AL380" s="197">
        <f t="shared" si="91"/>
        <v>0</v>
      </c>
    </row>
    <row r="381" spans="4:38" ht="14.1" customHeight="1">
      <c r="D381" s="195">
        <v>38</v>
      </c>
      <c r="E381" s="165">
        <f t="shared" si="90"/>
        <v>0</v>
      </c>
      <c r="F381" s="165">
        <f t="shared" si="90"/>
        <v>0</v>
      </c>
      <c r="G381" s="165">
        <f t="shared" si="90"/>
        <v>0</v>
      </c>
      <c r="H381" s="165">
        <f t="shared" si="90"/>
        <v>0</v>
      </c>
      <c r="I381" s="165">
        <f t="shared" si="90"/>
        <v>0</v>
      </c>
      <c r="J381" s="197">
        <f t="shared" si="90"/>
        <v>0</v>
      </c>
      <c r="AF381" s="195">
        <v>38</v>
      </c>
      <c r="AG381" s="165">
        <f t="shared" si="91"/>
        <v>0</v>
      </c>
      <c r="AH381" s="165">
        <f t="shared" si="91"/>
        <v>0</v>
      </c>
      <c r="AI381" s="165">
        <f t="shared" si="91"/>
        <v>0</v>
      </c>
      <c r="AJ381" s="165">
        <f t="shared" si="91"/>
        <v>0</v>
      </c>
      <c r="AK381" s="165">
        <f t="shared" si="91"/>
        <v>0</v>
      </c>
      <c r="AL381" s="197">
        <f t="shared" si="91"/>
        <v>0</v>
      </c>
    </row>
    <row r="382" spans="4:38" ht="14.1" customHeight="1">
      <c r="D382" s="195">
        <v>39</v>
      </c>
      <c r="E382" s="165">
        <f t="shared" si="90"/>
        <v>0</v>
      </c>
      <c r="F382" s="165">
        <f t="shared" si="90"/>
        <v>0</v>
      </c>
      <c r="G382" s="165">
        <f t="shared" si="90"/>
        <v>0</v>
      </c>
      <c r="H382" s="165">
        <f t="shared" si="90"/>
        <v>0</v>
      </c>
      <c r="I382" s="165">
        <f t="shared" si="90"/>
        <v>0</v>
      </c>
      <c r="J382" s="197">
        <f t="shared" si="90"/>
        <v>0</v>
      </c>
      <c r="AF382" s="195">
        <v>39</v>
      </c>
      <c r="AG382" s="165">
        <f t="shared" si="91"/>
        <v>0</v>
      </c>
      <c r="AH382" s="165">
        <f t="shared" si="91"/>
        <v>0</v>
      </c>
      <c r="AI382" s="165">
        <f t="shared" si="91"/>
        <v>0</v>
      </c>
      <c r="AJ382" s="165">
        <f t="shared" si="91"/>
        <v>0</v>
      </c>
      <c r="AK382" s="165">
        <f t="shared" si="91"/>
        <v>0</v>
      </c>
      <c r="AL382" s="197">
        <f t="shared" si="91"/>
        <v>0</v>
      </c>
    </row>
    <row r="383" spans="4:38" ht="14.1" customHeight="1" thickBot="1">
      <c r="D383" s="196">
        <v>40</v>
      </c>
      <c r="E383" s="198">
        <f t="shared" si="90"/>
        <v>0</v>
      </c>
      <c r="F383" s="198">
        <f t="shared" si="90"/>
        <v>0</v>
      </c>
      <c r="G383" s="198">
        <f t="shared" si="90"/>
        <v>0</v>
      </c>
      <c r="H383" s="198">
        <f t="shared" si="90"/>
        <v>0</v>
      </c>
      <c r="I383" s="198">
        <f t="shared" si="90"/>
        <v>0</v>
      </c>
      <c r="J383" s="199">
        <f t="shared" si="90"/>
        <v>0</v>
      </c>
      <c r="AF383" s="196">
        <v>40</v>
      </c>
      <c r="AG383" s="198">
        <f t="shared" si="91"/>
        <v>0</v>
      </c>
      <c r="AH383" s="198">
        <f t="shared" si="91"/>
        <v>0</v>
      </c>
      <c r="AI383" s="198">
        <f t="shared" si="91"/>
        <v>0</v>
      </c>
      <c r="AJ383" s="198">
        <f t="shared" si="91"/>
        <v>0</v>
      </c>
      <c r="AK383" s="198">
        <f t="shared" si="91"/>
        <v>0</v>
      </c>
      <c r="AL383" s="199">
        <f t="shared" si="91"/>
        <v>0</v>
      </c>
    </row>
    <row r="385" spans="4:38" ht="14.1" customHeight="1" thickBot="1">
      <c r="D385" s="760" t="s">
        <v>360</v>
      </c>
      <c r="AF385" s="760" t="s">
        <v>360</v>
      </c>
    </row>
    <row r="386" spans="4:38" ht="14.1" customHeight="1">
      <c r="D386" s="2199"/>
      <c r="E386" s="2200" t="s">
        <v>473</v>
      </c>
      <c r="F386" s="2200"/>
      <c r="G386" s="2200"/>
      <c r="H386" s="2239"/>
      <c r="I386" s="2199" t="s">
        <v>83</v>
      </c>
      <c r="J386" s="2239"/>
      <c r="AF386" s="2199"/>
      <c r="AG386" s="2200" t="s">
        <v>473</v>
      </c>
      <c r="AH386" s="2200"/>
      <c r="AI386" s="2200"/>
      <c r="AJ386" s="2239"/>
      <c r="AK386" s="2199" t="s">
        <v>83</v>
      </c>
      <c r="AL386" s="2239"/>
    </row>
    <row r="387" spans="4:38" ht="14.1" customHeight="1">
      <c r="D387" s="2238"/>
      <c r="E387" s="2339" t="s">
        <v>485</v>
      </c>
      <c r="F387" s="2339" t="s">
        <v>483</v>
      </c>
      <c r="G387" s="2339" t="s">
        <v>484</v>
      </c>
      <c r="H387" s="2332" t="s">
        <v>486</v>
      </c>
      <c r="I387" s="2238" t="s">
        <v>435</v>
      </c>
      <c r="J387" s="2332" t="s">
        <v>483</v>
      </c>
      <c r="AF387" s="2238"/>
      <c r="AG387" s="2339" t="s">
        <v>485</v>
      </c>
      <c r="AH387" s="2339" t="s">
        <v>483</v>
      </c>
      <c r="AI387" s="2339" t="s">
        <v>484</v>
      </c>
      <c r="AJ387" s="2332" t="s">
        <v>486</v>
      </c>
      <c r="AK387" s="2238" t="s">
        <v>435</v>
      </c>
      <c r="AL387" s="2332" t="s">
        <v>483</v>
      </c>
    </row>
    <row r="388" spans="4:38" ht="14.1" customHeight="1">
      <c r="D388" s="2238"/>
      <c r="E388" s="2339"/>
      <c r="F388" s="2339"/>
      <c r="G388" s="2339"/>
      <c r="H388" s="2332"/>
      <c r="I388" s="2238"/>
      <c r="J388" s="2332"/>
      <c r="AF388" s="2238"/>
      <c r="AG388" s="2339"/>
      <c r="AH388" s="2339"/>
      <c r="AI388" s="2339"/>
      <c r="AJ388" s="2332"/>
      <c r="AK388" s="2238"/>
      <c r="AL388" s="2332"/>
    </row>
    <row r="389" spans="4:38" ht="14.1" customHeight="1">
      <c r="D389" s="195">
        <v>1</v>
      </c>
      <c r="E389" s="427" t="str">
        <f>IF(AND(F389=0,G389=0),"",MAX($E$387:E388)+1)</f>
        <v/>
      </c>
      <c r="F389" s="165">
        <f t="shared" ref="F389:F428" si="92">E344+F344</f>
        <v>0</v>
      </c>
      <c r="G389" s="165">
        <f t="shared" ref="G389:G428" si="93">I344+J344</f>
        <v>0</v>
      </c>
      <c r="H389" s="458" t="str">
        <f>IF(G389=0,"",MAX($H$387:H388)+1)</f>
        <v/>
      </c>
      <c r="I389" s="456" t="str">
        <f>IF(J389=0,"",MAX($I$386:I388)+1)</f>
        <v/>
      </c>
      <c r="J389" s="197">
        <f t="shared" ref="J389:J428" si="94">G344+H344</f>
        <v>0</v>
      </c>
      <c r="AF389" s="195">
        <v>1</v>
      </c>
      <c r="AG389" s="427" t="str">
        <f>IF(AND(AH389=0,AI389=0),"",MAX($AG$387:AG388)+1)</f>
        <v/>
      </c>
      <c r="AH389" s="165">
        <f t="shared" ref="AH389:AH428" si="95">AG344+AH344</f>
        <v>0</v>
      </c>
      <c r="AI389" s="165">
        <f t="shared" ref="AI389:AI428" si="96">AK344+AL344</f>
        <v>0</v>
      </c>
      <c r="AJ389" s="458" t="str">
        <f>IF(AI389=0,"",MAX($AJ$387:AJ388)+1)</f>
        <v/>
      </c>
      <c r="AK389" s="456" t="str">
        <f>IF(AL389=0,"",MAX($AK$386:AK388)+1)</f>
        <v/>
      </c>
      <c r="AL389" s="197">
        <f t="shared" ref="AL389:AL428" si="97">AI344+AJ344</f>
        <v>0</v>
      </c>
    </row>
    <row r="390" spans="4:38" ht="14.1" customHeight="1">
      <c r="D390" s="195">
        <v>2</v>
      </c>
      <c r="E390" s="427" t="str">
        <f>IF(AND(F390=0,G390=0),"",MAX($E$387:E389)+1)</f>
        <v/>
      </c>
      <c r="F390" s="165">
        <f t="shared" si="92"/>
        <v>0</v>
      </c>
      <c r="G390" s="165">
        <f t="shared" si="93"/>
        <v>0</v>
      </c>
      <c r="H390" s="458" t="str">
        <f>IF(G390=0,"",MAX($H$387:H389)+1)</f>
        <v/>
      </c>
      <c r="I390" s="456" t="str">
        <f>IF(J390=0,"",MAX($I$386:I389)+1)</f>
        <v/>
      </c>
      <c r="J390" s="197">
        <f t="shared" si="94"/>
        <v>0</v>
      </c>
      <c r="AF390" s="195">
        <v>2</v>
      </c>
      <c r="AG390" s="427" t="str">
        <f>IF(AND(AH390=0,AI390=0),"",MAX($AG$387:AG389)+1)</f>
        <v/>
      </c>
      <c r="AH390" s="165">
        <f t="shared" si="95"/>
        <v>0</v>
      </c>
      <c r="AI390" s="165">
        <f t="shared" si="96"/>
        <v>0</v>
      </c>
      <c r="AJ390" s="458" t="str">
        <f>IF(AI390=0,"",MAX($AJ$387:AJ389)+1)</f>
        <v/>
      </c>
      <c r="AK390" s="456" t="str">
        <f>IF(AL390=0,"",MAX($AK$386:AK389)+1)</f>
        <v/>
      </c>
      <c r="AL390" s="197">
        <f t="shared" si="97"/>
        <v>0</v>
      </c>
    </row>
    <row r="391" spans="4:38" ht="14.1" customHeight="1">
      <c r="D391" s="195">
        <v>3</v>
      </c>
      <c r="E391" s="427" t="str">
        <f>IF(AND(F391=0,G391=0),"",MAX($E$387:E390)+1)</f>
        <v/>
      </c>
      <c r="F391" s="165">
        <f t="shared" si="92"/>
        <v>0</v>
      </c>
      <c r="G391" s="165">
        <f t="shared" si="93"/>
        <v>0</v>
      </c>
      <c r="H391" s="458" t="str">
        <f>IF(G391=0,"",MAX($H$387:H390)+1)</f>
        <v/>
      </c>
      <c r="I391" s="456" t="str">
        <f>IF(J391=0,"",MAX($I$386:I390)+1)</f>
        <v/>
      </c>
      <c r="J391" s="197">
        <f t="shared" si="94"/>
        <v>0</v>
      </c>
      <c r="AF391" s="195">
        <v>3</v>
      </c>
      <c r="AG391" s="427" t="str">
        <f>IF(AND(AH391=0,AI391=0),"",MAX($AG$387:AG390)+1)</f>
        <v/>
      </c>
      <c r="AH391" s="165">
        <f t="shared" si="95"/>
        <v>0</v>
      </c>
      <c r="AI391" s="165">
        <f t="shared" si="96"/>
        <v>0</v>
      </c>
      <c r="AJ391" s="458" t="str">
        <f>IF(AI391=0,"",MAX($AJ$387:AJ390)+1)</f>
        <v/>
      </c>
      <c r="AK391" s="456" t="str">
        <f>IF(AL391=0,"",MAX($AK$386:AK390)+1)</f>
        <v/>
      </c>
      <c r="AL391" s="197">
        <f t="shared" si="97"/>
        <v>0</v>
      </c>
    </row>
    <row r="392" spans="4:38" ht="14.1" customHeight="1">
      <c r="D392" s="195">
        <v>4</v>
      </c>
      <c r="E392" s="427" t="str">
        <f>IF(AND(F392=0,G392=0),"",MAX($E$387:E391)+1)</f>
        <v/>
      </c>
      <c r="F392" s="165">
        <f t="shared" si="92"/>
        <v>0</v>
      </c>
      <c r="G392" s="165">
        <f t="shared" si="93"/>
        <v>0</v>
      </c>
      <c r="H392" s="458" t="str">
        <f>IF(G392=0,"",MAX($H$387:H391)+1)</f>
        <v/>
      </c>
      <c r="I392" s="456" t="str">
        <f>IF(J392=0,"",MAX($I$386:I391)+1)</f>
        <v/>
      </c>
      <c r="J392" s="197">
        <f t="shared" si="94"/>
        <v>0</v>
      </c>
      <c r="AF392" s="195">
        <v>4</v>
      </c>
      <c r="AG392" s="427" t="str">
        <f>IF(AND(AH392=0,AI392=0),"",MAX($AG$387:AG391)+1)</f>
        <v/>
      </c>
      <c r="AH392" s="165">
        <f t="shared" si="95"/>
        <v>0</v>
      </c>
      <c r="AI392" s="165">
        <f t="shared" si="96"/>
        <v>0</v>
      </c>
      <c r="AJ392" s="458" t="str">
        <f>IF(AI392=0,"",MAX($AJ$387:AJ391)+1)</f>
        <v/>
      </c>
      <c r="AK392" s="456" t="str">
        <f>IF(AL392=0,"",MAX($AK$386:AK391)+1)</f>
        <v/>
      </c>
      <c r="AL392" s="197">
        <f t="shared" si="97"/>
        <v>0</v>
      </c>
    </row>
    <row r="393" spans="4:38" ht="14.1" customHeight="1">
      <c r="D393" s="195">
        <v>5</v>
      </c>
      <c r="E393" s="427" t="str">
        <f>IF(AND(F393=0,G393=0),"",MAX($E$387:E392)+1)</f>
        <v/>
      </c>
      <c r="F393" s="165">
        <f t="shared" si="92"/>
        <v>0</v>
      </c>
      <c r="G393" s="165">
        <f t="shared" si="93"/>
        <v>0</v>
      </c>
      <c r="H393" s="458" t="str">
        <f>IF(G393=0,"",MAX($H$387:H392)+1)</f>
        <v/>
      </c>
      <c r="I393" s="456" t="str">
        <f>IF(J393=0,"",MAX($I$386:I392)+1)</f>
        <v/>
      </c>
      <c r="J393" s="197">
        <f t="shared" si="94"/>
        <v>0</v>
      </c>
      <c r="AF393" s="195">
        <v>5</v>
      </c>
      <c r="AG393" s="427" t="str">
        <f>IF(AND(AH393=0,AI393=0),"",MAX($AG$387:AG392)+1)</f>
        <v/>
      </c>
      <c r="AH393" s="165">
        <f t="shared" si="95"/>
        <v>0</v>
      </c>
      <c r="AI393" s="165">
        <f t="shared" si="96"/>
        <v>0</v>
      </c>
      <c r="AJ393" s="458" t="str">
        <f>IF(AI393=0,"",MAX($AJ$387:AJ392)+1)</f>
        <v/>
      </c>
      <c r="AK393" s="456" t="str">
        <f>IF(AL393=0,"",MAX($AK$386:AK392)+1)</f>
        <v/>
      </c>
      <c r="AL393" s="197">
        <f t="shared" si="97"/>
        <v>0</v>
      </c>
    </row>
    <row r="394" spans="4:38" ht="14.1" customHeight="1">
      <c r="D394" s="195">
        <v>6</v>
      </c>
      <c r="E394" s="427" t="str">
        <f>IF(AND(F394=0,G394=0),"",MAX($E$387:E393)+1)</f>
        <v/>
      </c>
      <c r="F394" s="165">
        <f t="shared" si="92"/>
        <v>0</v>
      </c>
      <c r="G394" s="165">
        <f t="shared" si="93"/>
        <v>0</v>
      </c>
      <c r="H394" s="458" t="str">
        <f>IF(G394=0,"",MAX($H$387:H393)+1)</f>
        <v/>
      </c>
      <c r="I394" s="456" t="str">
        <f>IF(J394=0,"",MAX($I$386:I393)+1)</f>
        <v/>
      </c>
      <c r="J394" s="197">
        <f t="shared" si="94"/>
        <v>0</v>
      </c>
      <c r="AF394" s="195">
        <v>6</v>
      </c>
      <c r="AG394" s="427" t="str">
        <f>IF(AND(AH394=0,AI394=0),"",MAX($AG$387:AG393)+1)</f>
        <v/>
      </c>
      <c r="AH394" s="165">
        <f t="shared" si="95"/>
        <v>0</v>
      </c>
      <c r="AI394" s="165">
        <f t="shared" si="96"/>
        <v>0</v>
      </c>
      <c r="AJ394" s="458" t="str">
        <f>IF(AI394=0,"",MAX($AJ$387:AJ393)+1)</f>
        <v/>
      </c>
      <c r="AK394" s="456" t="str">
        <f>IF(AL394=0,"",MAX($AK$386:AK393)+1)</f>
        <v/>
      </c>
      <c r="AL394" s="197">
        <f t="shared" si="97"/>
        <v>0</v>
      </c>
    </row>
    <row r="395" spans="4:38" ht="14.1" customHeight="1">
      <c r="D395" s="195">
        <v>7</v>
      </c>
      <c r="E395" s="427" t="str">
        <f>IF(AND(F395=0,G395=0),"",MAX($E$387:E394)+1)</f>
        <v/>
      </c>
      <c r="F395" s="165">
        <f t="shared" si="92"/>
        <v>0</v>
      </c>
      <c r="G395" s="165">
        <f t="shared" si="93"/>
        <v>0</v>
      </c>
      <c r="H395" s="458" t="str">
        <f>IF(G395=0,"",MAX($H$387:H394)+1)</f>
        <v/>
      </c>
      <c r="I395" s="456" t="str">
        <f>IF(J395=0,"",MAX($I$386:I394)+1)</f>
        <v/>
      </c>
      <c r="J395" s="197">
        <f t="shared" si="94"/>
        <v>0</v>
      </c>
      <c r="AF395" s="195">
        <v>7</v>
      </c>
      <c r="AG395" s="427" t="str">
        <f>IF(AND(AH395=0,AI395=0),"",MAX($AG$387:AG394)+1)</f>
        <v/>
      </c>
      <c r="AH395" s="165">
        <f t="shared" si="95"/>
        <v>0</v>
      </c>
      <c r="AI395" s="165">
        <f t="shared" si="96"/>
        <v>0</v>
      </c>
      <c r="AJ395" s="458" t="str">
        <f>IF(AI395=0,"",MAX($AJ$387:AJ394)+1)</f>
        <v/>
      </c>
      <c r="AK395" s="456" t="str">
        <f>IF(AL395=0,"",MAX($AK$386:AK394)+1)</f>
        <v/>
      </c>
      <c r="AL395" s="197">
        <f t="shared" si="97"/>
        <v>0</v>
      </c>
    </row>
    <row r="396" spans="4:38" ht="14.1" customHeight="1">
      <c r="D396" s="195">
        <v>8</v>
      </c>
      <c r="E396" s="427" t="str">
        <f>IF(AND(F396=0,G396=0),"",MAX($E$387:E395)+1)</f>
        <v/>
      </c>
      <c r="F396" s="165">
        <f t="shared" si="92"/>
        <v>0</v>
      </c>
      <c r="G396" s="165">
        <f t="shared" si="93"/>
        <v>0</v>
      </c>
      <c r="H396" s="458" t="str">
        <f>IF(G396=0,"",MAX($H$387:H395)+1)</f>
        <v/>
      </c>
      <c r="I396" s="456" t="str">
        <f>IF(J396=0,"",MAX($I$386:I395)+1)</f>
        <v/>
      </c>
      <c r="J396" s="197">
        <f t="shared" si="94"/>
        <v>0</v>
      </c>
      <c r="AF396" s="195">
        <v>8</v>
      </c>
      <c r="AG396" s="427" t="str">
        <f>IF(AND(AH396=0,AI396=0),"",MAX($AG$387:AG395)+1)</f>
        <v/>
      </c>
      <c r="AH396" s="165">
        <f t="shared" si="95"/>
        <v>0</v>
      </c>
      <c r="AI396" s="165">
        <f t="shared" si="96"/>
        <v>0</v>
      </c>
      <c r="AJ396" s="458" t="str">
        <f>IF(AI396=0,"",MAX($AJ$387:AJ395)+1)</f>
        <v/>
      </c>
      <c r="AK396" s="456" t="str">
        <f>IF(AL396=0,"",MAX($AK$386:AK395)+1)</f>
        <v/>
      </c>
      <c r="AL396" s="197">
        <f t="shared" si="97"/>
        <v>0</v>
      </c>
    </row>
    <row r="397" spans="4:38" ht="14.1" customHeight="1">
      <c r="D397" s="195">
        <v>9</v>
      </c>
      <c r="E397" s="427" t="str">
        <f>IF(AND(F397=0,G397=0),"",MAX($E$387:E396)+1)</f>
        <v/>
      </c>
      <c r="F397" s="165">
        <f t="shared" si="92"/>
        <v>0</v>
      </c>
      <c r="G397" s="165">
        <f t="shared" si="93"/>
        <v>0</v>
      </c>
      <c r="H397" s="458" t="str">
        <f>IF(G397=0,"",MAX($H$387:H396)+1)</f>
        <v/>
      </c>
      <c r="I397" s="456" t="str">
        <f>IF(J397=0,"",MAX($I$386:I396)+1)</f>
        <v/>
      </c>
      <c r="J397" s="197">
        <f t="shared" si="94"/>
        <v>0</v>
      </c>
      <c r="AF397" s="195">
        <v>9</v>
      </c>
      <c r="AG397" s="427" t="str">
        <f>IF(AND(AH397=0,AI397=0),"",MAX($AG$387:AG396)+1)</f>
        <v/>
      </c>
      <c r="AH397" s="165">
        <f t="shared" si="95"/>
        <v>0</v>
      </c>
      <c r="AI397" s="165">
        <f t="shared" si="96"/>
        <v>0</v>
      </c>
      <c r="AJ397" s="458" t="str">
        <f>IF(AI397=0,"",MAX($AJ$387:AJ396)+1)</f>
        <v/>
      </c>
      <c r="AK397" s="456" t="str">
        <f>IF(AL397=0,"",MAX($AK$386:AK396)+1)</f>
        <v/>
      </c>
      <c r="AL397" s="197">
        <f t="shared" si="97"/>
        <v>0</v>
      </c>
    </row>
    <row r="398" spans="4:38" ht="14.1" customHeight="1">
      <c r="D398" s="195">
        <v>10</v>
      </c>
      <c r="E398" s="427" t="str">
        <f>IF(AND(F398=0,G398=0),"",MAX($E$387:E397)+1)</f>
        <v/>
      </c>
      <c r="F398" s="165">
        <f t="shared" si="92"/>
        <v>0</v>
      </c>
      <c r="G398" s="165">
        <f t="shared" si="93"/>
        <v>0</v>
      </c>
      <c r="H398" s="458" t="str">
        <f>IF(G398=0,"",MAX($H$387:H397)+1)</f>
        <v/>
      </c>
      <c r="I398" s="456" t="str">
        <f>IF(J398=0,"",MAX($I$386:I397)+1)</f>
        <v/>
      </c>
      <c r="J398" s="197">
        <f t="shared" si="94"/>
        <v>0</v>
      </c>
      <c r="AF398" s="195">
        <v>10</v>
      </c>
      <c r="AG398" s="427" t="str">
        <f>IF(AND(AH398=0,AI398=0),"",MAX($AG$387:AG397)+1)</f>
        <v/>
      </c>
      <c r="AH398" s="165">
        <f t="shared" si="95"/>
        <v>0</v>
      </c>
      <c r="AI398" s="165">
        <f t="shared" si="96"/>
        <v>0</v>
      </c>
      <c r="AJ398" s="458" t="str">
        <f>IF(AI398=0,"",MAX($AJ$387:AJ397)+1)</f>
        <v/>
      </c>
      <c r="AK398" s="456" t="str">
        <f>IF(AL398=0,"",MAX($AK$386:AK397)+1)</f>
        <v/>
      </c>
      <c r="AL398" s="197">
        <f t="shared" si="97"/>
        <v>0</v>
      </c>
    </row>
    <row r="399" spans="4:38" ht="14.1" customHeight="1">
      <c r="D399" s="195">
        <v>11</v>
      </c>
      <c r="E399" s="427" t="str">
        <f>IF(AND(F399=0,G399=0),"",MAX($E$387:E398)+1)</f>
        <v/>
      </c>
      <c r="F399" s="165">
        <f t="shared" si="92"/>
        <v>0</v>
      </c>
      <c r="G399" s="165">
        <f t="shared" si="93"/>
        <v>0</v>
      </c>
      <c r="H399" s="458" t="str">
        <f>IF(G399=0,"",MAX($H$387:H398)+1)</f>
        <v/>
      </c>
      <c r="I399" s="456" t="str">
        <f>IF(J399=0,"",MAX($I$386:I398)+1)</f>
        <v/>
      </c>
      <c r="J399" s="197">
        <f t="shared" si="94"/>
        <v>0</v>
      </c>
      <c r="AF399" s="195">
        <v>11</v>
      </c>
      <c r="AG399" s="427" t="str">
        <f>IF(AND(AH399=0,AI399=0),"",MAX($AG$387:AG398)+1)</f>
        <v/>
      </c>
      <c r="AH399" s="165">
        <f t="shared" si="95"/>
        <v>0</v>
      </c>
      <c r="AI399" s="165">
        <f t="shared" si="96"/>
        <v>0</v>
      </c>
      <c r="AJ399" s="458" t="str">
        <f>IF(AI399=0,"",MAX($AJ$387:AJ398)+1)</f>
        <v/>
      </c>
      <c r="AK399" s="456" t="str">
        <f>IF(AL399=0,"",MAX($AK$386:AK398)+1)</f>
        <v/>
      </c>
      <c r="AL399" s="197">
        <f t="shared" si="97"/>
        <v>0</v>
      </c>
    </row>
    <row r="400" spans="4:38" ht="14.1" customHeight="1">
      <c r="D400" s="195">
        <v>12</v>
      </c>
      <c r="E400" s="427" t="str">
        <f>IF(AND(F400=0,G400=0),"",MAX($E$387:E399)+1)</f>
        <v/>
      </c>
      <c r="F400" s="165">
        <f t="shared" si="92"/>
        <v>0</v>
      </c>
      <c r="G400" s="165">
        <f t="shared" si="93"/>
        <v>0</v>
      </c>
      <c r="H400" s="458" t="str">
        <f>IF(G400=0,"",MAX($H$387:H399)+1)</f>
        <v/>
      </c>
      <c r="I400" s="456" t="str">
        <f>IF(J400=0,"",MAX($I$386:I399)+1)</f>
        <v/>
      </c>
      <c r="J400" s="197">
        <f t="shared" si="94"/>
        <v>0</v>
      </c>
      <c r="AF400" s="195">
        <v>12</v>
      </c>
      <c r="AG400" s="427" t="str">
        <f>IF(AND(AH400=0,AI400=0),"",MAX($AG$387:AG399)+1)</f>
        <v/>
      </c>
      <c r="AH400" s="165">
        <f t="shared" si="95"/>
        <v>0</v>
      </c>
      <c r="AI400" s="165">
        <f t="shared" si="96"/>
        <v>0</v>
      </c>
      <c r="AJ400" s="458" t="str">
        <f>IF(AI400=0,"",MAX($AJ$387:AJ399)+1)</f>
        <v/>
      </c>
      <c r="AK400" s="456" t="str">
        <f>IF(AL400=0,"",MAX($AK$386:AK399)+1)</f>
        <v/>
      </c>
      <c r="AL400" s="197">
        <f t="shared" si="97"/>
        <v>0</v>
      </c>
    </row>
    <row r="401" spans="4:38" ht="14.1" customHeight="1">
      <c r="D401" s="195">
        <v>13</v>
      </c>
      <c r="E401" s="427" t="str">
        <f>IF(AND(F401=0,G401=0),"",MAX($E$387:E400)+1)</f>
        <v/>
      </c>
      <c r="F401" s="165">
        <f t="shared" si="92"/>
        <v>0</v>
      </c>
      <c r="G401" s="165">
        <f t="shared" si="93"/>
        <v>0</v>
      </c>
      <c r="H401" s="458" t="str">
        <f>IF(G401=0,"",MAX($H$387:H400)+1)</f>
        <v/>
      </c>
      <c r="I401" s="456" t="str">
        <f>IF(J401=0,"",MAX($I$386:I400)+1)</f>
        <v/>
      </c>
      <c r="J401" s="197">
        <f t="shared" si="94"/>
        <v>0</v>
      </c>
      <c r="AF401" s="195">
        <v>13</v>
      </c>
      <c r="AG401" s="427" t="str">
        <f>IF(AND(AH401=0,AI401=0),"",MAX($AG$387:AG400)+1)</f>
        <v/>
      </c>
      <c r="AH401" s="165">
        <f t="shared" si="95"/>
        <v>0</v>
      </c>
      <c r="AI401" s="165">
        <f t="shared" si="96"/>
        <v>0</v>
      </c>
      <c r="AJ401" s="458" t="str">
        <f>IF(AI401=0,"",MAX($AJ$387:AJ400)+1)</f>
        <v/>
      </c>
      <c r="AK401" s="456" t="str">
        <f>IF(AL401=0,"",MAX($AK$386:AK400)+1)</f>
        <v/>
      </c>
      <c r="AL401" s="197">
        <f t="shared" si="97"/>
        <v>0</v>
      </c>
    </row>
    <row r="402" spans="4:38" ht="14.1" customHeight="1">
      <c r="D402" s="195">
        <v>14</v>
      </c>
      <c r="E402" s="427" t="str">
        <f>IF(AND(F402=0,G402=0),"",MAX($E$387:E401)+1)</f>
        <v/>
      </c>
      <c r="F402" s="165">
        <f t="shared" si="92"/>
        <v>0</v>
      </c>
      <c r="G402" s="165">
        <f t="shared" si="93"/>
        <v>0</v>
      </c>
      <c r="H402" s="458" t="str">
        <f>IF(G402=0,"",MAX($H$387:H401)+1)</f>
        <v/>
      </c>
      <c r="I402" s="456" t="str">
        <f>IF(J402=0,"",MAX($I$386:I401)+1)</f>
        <v/>
      </c>
      <c r="J402" s="197">
        <f t="shared" si="94"/>
        <v>0</v>
      </c>
      <c r="AF402" s="195">
        <v>14</v>
      </c>
      <c r="AG402" s="427" t="str">
        <f>IF(AND(AH402=0,AI402=0),"",MAX($AG$387:AG401)+1)</f>
        <v/>
      </c>
      <c r="AH402" s="165">
        <f t="shared" si="95"/>
        <v>0</v>
      </c>
      <c r="AI402" s="165">
        <f t="shared" si="96"/>
        <v>0</v>
      </c>
      <c r="AJ402" s="458" t="str">
        <f>IF(AI402=0,"",MAX($AJ$387:AJ401)+1)</f>
        <v/>
      </c>
      <c r="AK402" s="456" t="str">
        <f>IF(AL402=0,"",MAX($AK$386:AK401)+1)</f>
        <v/>
      </c>
      <c r="AL402" s="197">
        <f t="shared" si="97"/>
        <v>0</v>
      </c>
    </row>
    <row r="403" spans="4:38" ht="14.1" customHeight="1">
      <c r="D403" s="195">
        <v>15</v>
      </c>
      <c r="E403" s="427" t="str">
        <f>IF(AND(F403=0,G403=0),"",MAX($E$387:E402)+1)</f>
        <v/>
      </c>
      <c r="F403" s="165">
        <f t="shared" si="92"/>
        <v>0</v>
      </c>
      <c r="G403" s="165">
        <f t="shared" si="93"/>
        <v>0</v>
      </c>
      <c r="H403" s="458" t="str">
        <f>IF(G403=0,"",MAX($H$387:H402)+1)</f>
        <v/>
      </c>
      <c r="I403" s="456" t="str">
        <f>IF(J403=0,"",MAX($I$386:I402)+1)</f>
        <v/>
      </c>
      <c r="J403" s="197">
        <f t="shared" si="94"/>
        <v>0</v>
      </c>
      <c r="AF403" s="195">
        <v>15</v>
      </c>
      <c r="AG403" s="427" t="str">
        <f>IF(AND(AH403=0,AI403=0),"",MAX($AG$387:AG402)+1)</f>
        <v/>
      </c>
      <c r="AH403" s="165">
        <f t="shared" si="95"/>
        <v>0</v>
      </c>
      <c r="AI403" s="165">
        <f t="shared" si="96"/>
        <v>0</v>
      </c>
      <c r="AJ403" s="458" t="str">
        <f>IF(AI403=0,"",MAX($AJ$387:AJ402)+1)</f>
        <v/>
      </c>
      <c r="AK403" s="456" t="str">
        <f>IF(AL403=0,"",MAX($AK$386:AK402)+1)</f>
        <v/>
      </c>
      <c r="AL403" s="197">
        <f t="shared" si="97"/>
        <v>0</v>
      </c>
    </row>
    <row r="404" spans="4:38" ht="14.1" customHeight="1">
      <c r="D404" s="195">
        <v>16</v>
      </c>
      <c r="E404" s="427" t="str">
        <f>IF(AND(F404=0,G404=0),"",MAX($E$387:E403)+1)</f>
        <v/>
      </c>
      <c r="F404" s="165">
        <f t="shared" si="92"/>
        <v>0</v>
      </c>
      <c r="G404" s="165">
        <f t="shared" si="93"/>
        <v>0</v>
      </c>
      <c r="H404" s="458" t="str">
        <f>IF(G404=0,"",MAX($H$387:H403)+1)</f>
        <v/>
      </c>
      <c r="I404" s="456" t="str">
        <f>IF(J404=0,"",MAX($I$386:I403)+1)</f>
        <v/>
      </c>
      <c r="J404" s="197">
        <f t="shared" si="94"/>
        <v>0</v>
      </c>
      <c r="AF404" s="195">
        <v>16</v>
      </c>
      <c r="AG404" s="427" t="str">
        <f>IF(AND(AH404=0,AI404=0),"",MAX($AG$387:AG403)+1)</f>
        <v/>
      </c>
      <c r="AH404" s="165">
        <f t="shared" si="95"/>
        <v>0</v>
      </c>
      <c r="AI404" s="165">
        <f t="shared" si="96"/>
        <v>0</v>
      </c>
      <c r="AJ404" s="458" t="str">
        <f>IF(AI404=0,"",MAX($AJ$387:AJ403)+1)</f>
        <v/>
      </c>
      <c r="AK404" s="456" t="str">
        <f>IF(AL404=0,"",MAX($AK$386:AK403)+1)</f>
        <v/>
      </c>
      <c r="AL404" s="197">
        <f t="shared" si="97"/>
        <v>0</v>
      </c>
    </row>
    <row r="405" spans="4:38" ht="14.1" customHeight="1">
      <c r="D405" s="195">
        <v>17</v>
      </c>
      <c r="E405" s="427" t="str">
        <f>IF(AND(F405=0,G405=0),"",MAX($E$387:E404)+1)</f>
        <v/>
      </c>
      <c r="F405" s="165">
        <f t="shared" si="92"/>
        <v>0</v>
      </c>
      <c r="G405" s="165">
        <f t="shared" si="93"/>
        <v>0</v>
      </c>
      <c r="H405" s="458" t="str">
        <f>IF(G405=0,"",MAX($H$387:H404)+1)</f>
        <v/>
      </c>
      <c r="I405" s="456" t="str">
        <f>IF(J405=0,"",MAX($I$386:I404)+1)</f>
        <v/>
      </c>
      <c r="J405" s="197">
        <f t="shared" si="94"/>
        <v>0</v>
      </c>
      <c r="AF405" s="195">
        <v>17</v>
      </c>
      <c r="AG405" s="427" t="str">
        <f>IF(AND(AH405=0,AI405=0),"",MAX($AG$387:AG404)+1)</f>
        <v/>
      </c>
      <c r="AH405" s="165">
        <f t="shared" si="95"/>
        <v>0</v>
      </c>
      <c r="AI405" s="165">
        <f t="shared" si="96"/>
        <v>0</v>
      </c>
      <c r="AJ405" s="458" t="str">
        <f>IF(AI405=0,"",MAX($AJ$387:AJ404)+1)</f>
        <v/>
      </c>
      <c r="AK405" s="456" t="str">
        <f>IF(AL405=0,"",MAX($AK$386:AK404)+1)</f>
        <v/>
      </c>
      <c r="AL405" s="197">
        <f t="shared" si="97"/>
        <v>0</v>
      </c>
    </row>
    <row r="406" spans="4:38" ht="14.1" customHeight="1">
      <c r="D406" s="195">
        <v>18</v>
      </c>
      <c r="E406" s="427" t="str">
        <f>IF(AND(F406=0,G406=0),"",MAX($E$387:E405)+1)</f>
        <v/>
      </c>
      <c r="F406" s="165">
        <f t="shared" si="92"/>
        <v>0</v>
      </c>
      <c r="G406" s="165">
        <f t="shared" si="93"/>
        <v>0</v>
      </c>
      <c r="H406" s="458" t="str">
        <f>IF(G406=0,"",MAX($H$387:H405)+1)</f>
        <v/>
      </c>
      <c r="I406" s="456" t="str">
        <f>IF(J406=0,"",MAX($I$386:I405)+1)</f>
        <v/>
      </c>
      <c r="J406" s="197">
        <f t="shared" si="94"/>
        <v>0</v>
      </c>
      <c r="AF406" s="195">
        <v>18</v>
      </c>
      <c r="AG406" s="427" t="str">
        <f>IF(AND(AH406=0,AI406=0),"",MAX($AG$387:AG405)+1)</f>
        <v/>
      </c>
      <c r="AH406" s="165">
        <f t="shared" si="95"/>
        <v>0</v>
      </c>
      <c r="AI406" s="165">
        <f t="shared" si="96"/>
        <v>0</v>
      </c>
      <c r="AJ406" s="458" t="str">
        <f>IF(AI406=0,"",MAX($AJ$387:AJ405)+1)</f>
        <v/>
      </c>
      <c r="AK406" s="456" t="str">
        <f>IF(AL406=0,"",MAX($AK$386:AK405)+1)</f>
        <v/>
      </c>
      <c r="AL406" s="197">
        <f t="shared" si="97"/>
        <v>0</v>
      </c>
    </row>
    <row r="407" spans="4:38" ht="14.1" customHeight="1">
      <c r="D407" s="195">
        <v>19</v>
      </c>
      <c r="E407" s="427" t="str">
        <f>IF(AND(F407=0,G407=0),"",MAX($E$387:E406)+1)</f>
        <v/>
      </c>
      <c r="F407" s="165">
        <f t="shared" si="92"/>
        <v>0</v>
      </c>
      <c r="G407" s="165">
        <f t="shared" si="93"/>
        <v>0</v>
      </c>
      <c r="H407" s="458" t="str">
        <f>IF(G407=0,"",MAX($H$387:H406)+1)</f>
        <v/>
      </c>
      <c r="I407" s="456" t="str">
        <f>IF(J407=0,"",MAX($I$386:I406)+1)</f>
        <v/>
      </c>
      <c r="J407" s="197">
        <f t="shared" si="94"/>
        <v>0</v>
      </c>
      <c r="AF407" s="195">
        <v>19</v>
      </c>
      <c r="AG407" s="427" t="str">
        <f>IF(AND(AH407=0,AI407=0),"",MAX($AG$387:AG406)+1)</f>
        <v/>
      </c>
      <c r="AH407" s="165">
        <f t="shared" si="95"/>
        <v>0</v>
      </c>
      <c r="AI407" s="165">
        <f t="shared" si="96"/>
        <v>0</v>
      </c>
      <c r="AJ407" s="458" t="str">
        <f>IF(AI407=0,"",MAX($AJ$387:AJ406)+1)</f>
        <v/>
      </c>
      <c r="AK407" s="456" t="str">
        <f>IF(AL407=0,"",MAX($AK$386:AK406)+1)</f>
        <v/>
      </c>
      <c r="AL407" s="197">
        <f t="shared" si="97"/>
        <v>0</v>
      </c>
    </row>
    <row r="408" spans="4:38" ht="14.1" customHeight="1">
      <c r="D408" s="195">
        <v>20</v>
      </c>
      <c r="E408" s="427" t="str">
        <f>IF(AND(F408=0,G408=0),"",MAX($E$387:E407)+1)</f>
        <v/>
      </c>
      <c r="F408" s="165">
        <f t="shared" si="92"/>
        <v>0</v>
      </c>
      <c r="G408" s="165">
        <f t="shared" si="93"/>
        <v>0</v>
      </c>
      <c r="H408" s="458" t="str">
        <f>IF(G408=0,"",MAX($H$387:H407)+1)</f>
        <v/>
      </c>
      <c r="I408" s="456" t="str">
        <f>IF(J408=0,"",MAX($I$386:I407)+1)</f>
        <v/>
      </c>
      <c r="J408" s="197">
        <f t="shared" si="94"/>
        <v>0</v>
      </c>
      <c r="AF408" s="195">
        <v>20</v>
      </c>
      <c r="AG408" s="427" t="str">
        <f>IF(AND(AH408=0,AI408=0),"",MAX($AG$387:AG407)+1)</f>
        <v/>
      </c>
      <c r="AH408" s="165">
        <f t="shared" si="95"/>
        <v>0</v>
      </c>
      <c r="AI408" s="165">
        <f t="shared" si="96"/>
        <v>0</v>
      </c>
      <c r="AJ408" s="458" t="str">
        <f>IF(AI408=0,"",MAX($AJ$387:AJ407)+1)</f>
        <v/>
      </c>
      <c r="AK408" s="456" t="str">
        <f>IF(AL408=0,"",MAX($AK$386:AK407)+1)</f>
        <v/>
      </c>
      <c r="AL408" s="197">
        <f t="shared" si="97"/>
        <v>0</v>
      </c>
    </row>
    <row r="409" spans="4:38" ht="14.1" customHeight="1">
      <c r="D409" s="195">
        <v>21</v>
      </c>
      <c r="E409" s="427" t="str">
        <f>IF(AND(F409=0,G409=0),"",MAX($E$387:E408)+1)</f>
        <v/>
      </c>
      <c r="F409" s="165">
        <f t="shared" si="92"/>
        <v>0</v>
      </c>
      <c r="G409" s="165">
        <f t="shared" si="93"/>
        <v>0</v>
      </c>
      <c r="H409" s="458" t="str">
        <f>IF(G409=0,"",MAX($H$387:H408)+1)</f>
        <v/>
      </c>
      <c r="I409" s="456" t="str">
        <f>IF(J409=0,"",MAX($I$386:I408)+1)</f>
        <v/>
      </c>
      <c r="J409" s="197">
        <f t="shared" si="94"/>
        <v>0</v>
      </c>
      <c r="AF409" s="195">
        <v>21</v>
      </c>
      <c r="AG409" s="427" t="str">
        <f>IF(AND(AH409=0,AI409=0),"",MAX($AG$387:AG408)+1)</f>
        <v/>
      </c>
      <c r="AH409" s="165">
        <f t="shared" si="95"/>
        <v>0</v>
      </c>
      <c r="AI409" s="165">
        <f t="shared" si="96"/>
        <v>0</v>
      </c>
      <c r="AJ409" s="458" t="str">
        <f>IF(AI409=0,"",MAX($AJ$387:AJ408)+1)</f>
        <v/>
      </c>
      <c r="AK409" s="456" t="str">
        <f>IF(AL409=0,"",MAX($AK$386:AK408)+1)</f>
        <v/>
      </c>
      <c r="AL409" s="197">
        <f t="shared" si="97"/>
        <v>0</v>
      </c>
    </row>
    <row r="410" spans="4:38" ht="14.1" customHeight="1">
      <c r="D410" s="195">
        <v>22</v>
      </c>
      <c r="E410" s="427" t="str">
        <f>IF(AND(F410=0,G410=0),"",MAX($E$387:E409)+1)</f>
        <v/>
      </c>
      <c r="F410" s="165">
        <f t="shared" si="92"/>
        <v>0</v>
      </c>
      <c r="G410" s="165">
        <f t="shared" si="93"/>
        <v>0</v>
      </c>
      <c r="H410" s="458" t="str">
        <f>IF(G410=0,"",MAX($H$387:H409)+1)</f>
        <v/>
      </c>
      <c r="I410" s="456" t="str">
        <f>IF(J410=0,"",MAX($I$386:I409)+1)</f>
        <v/>
      </c>
      <c r="J410" s="197">
        <f t="shared" si="94"/>
        <v>0</v>
      </c>
      <c r="AF410" s="195">
        <v>22</v>
      </c>
      <c r="AG410" s="427" t="str">
        <f>IF(AND(AH410=0,AI410=0),"",MAX($AG$387:AG409)+1)</f>
        <v/>
      </c>
      <c r="AH410" s="165">
        <f t="shared" si="95"/>
        <v>0</v>
      </c>
      <c r="AI410" s="165">
        <f t="shared" si="96"/>
        <v>0</v>
      </c>
      <c r="AJ410" s="458" t="str">
        <f>IF(AI410=0,"",MAX($AJ$387:AJ409)+1)</f>
        <v/>
      </c>
      <c r="AK410" s="456" t="str">
        <f>IF(AL410=0,"",MAX($AK$386:AK409)+1)</f>
        <v/>
      </c>
      <c r="AL410" s="197">
        <f t="shared" si="97"/>
        <v>0</v>
      </c>
    </row>
    <row r="411" spans="4:38" ht="14.1" customHeight="1">
      <c r="D411" s="195">
        <v>23</v>
      </c>
      <c r="E411" s="427" t="str">
        <f>IF(AND(F411=0,G411=0),"",MAX($E$387:E410)+1)</f>
        <v/>
      </c>
      <c r="F411" s="165">
        <f t="shared" si="92"/>
        <v>0</v>
      </c>
      <c r="G411" s="165">
        <f t="shared" si="93"/>
        <v>0</v>
      </c>
      <c r="H411" s="458" t="str">
        <f>IF(G411=0,"",MAX($H$387:H410)+1)</f>
        <v/>
      </c>
      <c r="I411" s="456" t="str">
        <f>IF(J411=0,"",MAX($I$386:I410)+1)</f>
        <v/>
      </c>
      <c r="J411" s="197">
        <f t="shared" si="94"/>
        <v>0</v>
      </c>
      <c r="AF411" s="195">
        <v>23</v>
      </c>
      <c r="AG411" s="427" t="str">
        <f>IF(AND(AH411=0,AI411=0),"",MAX($AG$387:AG410)+1)</f>
        <v/>
      </c>
      <c r="AH411" s="165">
        <f t="shared" si="95"/>
        <v>0</v>
      </c>
      <c r="AI411" s="165">
        <f t="shared" si="96"/>
        <v>0</v>
      </c>
      <c r="AJ411" s="458" t="str">
        <f>IF(AI411=0,"",MAX($AJ$387:AJ410)+1)</f>
        <v/>
      </c>
      <c r="AK411" s="456" t="str">
        <f>IF(AL411=0,"",MAX($AK$386:AK410)+1)</f>
        <v/>
      </c>
      <c r="AL411" s="197">
        <f t="shared" si="97"/>
        <v>0</v>
      </c>
    </row>
    <row r="412" spans="4:38" ht="14.1" customHeight="1">
      <c r="D412" s="195">
        <v>24</v>
      </c>
      <c r="E412" s="427" t="str">
        <f>IF(AND(F412=0,G412=0),"",MAX($E$387:E411)+1)</f>
        <v/>
      </c>
      <c r="F412" s="165">
        <f t="shared" si="92"/>
        <v>0</v>
      </c>
      <c r="G412" s="165">
        <f t="shared" si="93"/>
        <v>0</v>
      </c>
      <c r="H412" s="458" t="str">
        <f>IF(G412=0,"",MAX($H$387:H411)+1)</f>
        <v/>
      </c>
      <c r="I412" s="456" t="str">
        <f>IF(J412=0,"",MAX($I$386:I411)+1)</f>
        <v/>
      </c>
      <c r="J412" s="197">
        <f t="shared" si="94"/>
        <v>0</v>
      </c>
      <c r="AF412" s="195">
        <v>24</v>
      </c>
      <c r="AG412" s="427" t="str">
        <f>IF(AND(AH412=0,AI412=0),"",MAX($AG$387:AG411)+1)</f>
        <v/>
      </c>
      <c r="AH412" s="165">
        <f t="shared" si="95"/>
        <v>0</v>
      </c>
      <c r="AI412" s="165">
        <f t="shared" si="96"/>
        <v>0</v>
      </c>
      <c r="AJ412" s="458" t="str">
        <f>IF(AI412=0,"",MAX($AJ$387:AJ411)+1)</f>
        <v/>
      </c>
      <c r="AK412" s="456" t="str">
        <f>IF(AL412=0,"",MAX($AK$386:AK411)+1)</f>
        <v/>
      </c>
      <c r="AL412" s="197">
        <f t="shared" si="97"/>
        <v>0</v>
      </c>
    </row>
    <row r="413" spans="4:38" ht="14.1" customHeight="1">
      <c r="D413" s="195">
        <v>25</v>
      </c>
      <c r="E413" s="427" t="str">
        <f>IF(AND(F413=0,G413=0),"",MAX($E$387:E412)+1)</f>
        <v/>
      </c>
      <c r="F413" s="165">
        <f t="shared" si="92"/>
        <v>0</v>
      </c>
      <c r="G413" s="165">
        <f t="shared" si="93"/>
        <v>0</v>
      </c>
      <c r="H413" s="458" t="str">
        <f>IF(G413=0,"",MAX($H$387:H412)+1)</f>
        <v/>
      </c>
      <c r="I413" s="456" t="str">
        <f>IF(J413=0,"",MAX($I$386:I412)+1)</f>
        <v/>
      </c>
      <c r="J413" s="197">
        <f t="shared" si="94"/>
        <v>0</v>
      </c>
      <c r="AF413" s="195">
        <v>25</v>
      </c>
      <c r="AG413" s="427" t="str">
        <f>IF(AND(AH413=0,AI413=0),"",MAX($AG$387:AG412)+1)</f>
        <v/>
      </c>
      <c r="AH413" s="165">
        <f t="shared" si="95"/>
        <v>0</v>
      </c>
      <c r="AI413" s="165">
        <f t="shared" si="96"/>
        <v>0</v>
      </c>
      <c r="AJ413" s="458" t="str">
        <f>IF(AI413=0,"",MAX($AJ$387:AJ412)+1)</f>
        <v/>
      </c>
      <c r="AK413" s="456" t="str">
        <f>IF(AL413=0,"",MAX($AK$386:AK412)+1)</f>
        <v/>
      </c>
      <c r="AL413" s="197">
        <f t="shared" si="97"/>
        <v>0</v>
      </c>
    </row>
    <row r="414" spans="4:38" ht="14.1" customHeight="1">
      <c r="D414" s="195">
        <v>26</v>
      </c>
      <c r="E414" s="427" t="str">
        <f>IF(AND(F414=0,G414=0),"",MAX($E$387:E413)+1)</f>
        <v/>
      </c>
      <c r="F414" s="165">
        <f t="shared" si="92"/>
        <v>0</v>
      </c>
      <c r="G414" s="165">
        <f t="shared" si="93"/>
        <v>0</v>
      </c>
      <c r="H414" s="458" t="str">
        <f>IF(G414=0,"",MAX($H$387:H413)+1)</f>
        <v/>
      </c>
      <c r="I414" s="456" t="str">
        <f>IF(J414=0,"",MAX($I$386:I413)+1)</f>
        <v/>
      </c>
      <c r="J414" s="197">
        <f t="shared" si="94"/>
        <v>0</v>
      </c>
      <c r="AF414" s="195">
        <v>26</v>
      </c>
      <c r="AG414" s="427" t="str">
        <f>IF(AND(AH414=0,AI414=0),"",MAX($AG$387:AG413)+1)</f>
        <v/>
      </c>
      <c r="AH414" s="165">
        <f t="shared" si="95"/>
        <v>0</v>
      </c>
      <c r="AI414" s="165">
        <f t="shared" si="96"/>
        <v>0</v>
      </c>
      <c r="AJ414" s="458" t="str">
        <f>IF(AI414=0,"",MAX($AJ$387:AJ413)+1)</f>
        <v/>
      </c>
      <c r="AK414" s="456" t="str">
        <f>IF(AL414=0,"",MAX($AK$386:AK413)+1)</f>
        <v/>
      </c>
      <c r="AL414" s="197">
        <f t="shared" si="97"/>
        <v>0</v>
      </c>
    </row>
    <row r="415" spans="4:38" ht="14.1" customHeight="1">
      <c r="D415" s="195">
        <v>27</v>
      </c>
      <c r="E415" s="427" t="str">
        <f>IF(AND(F415=0,G415=0),"",MAX($E$387:E414)+1)</f>
        <v/>
      </c>
      <c r="F415" s="165">
        <f t="shared" si="92"/>
        <v>0</v>
      </c>
      <c r="G415" s="165">
        <f t="shared" si="93"/>
        <v>0</v>
      </c>
      <c r="H415" s="458" t="str">
        <f>IF(G415=0,"",MAX($H$387:H414)+1)</f>
        <v/>
      </c>
      <c r="I415" s="456" t="str">
        <f>IF(J415=0,"",MAX($I$386:I414)+1)</f>
        <v/>
      </c>
      <c r="J415" s="197">
        <f t="shared" si="94"/>
        <v>0</v>
      </c>
      <c r="AF415" s="195">
        <v>27</v>
      </c>
      <c r="AG415" s="427" t="str">
        <f>IF(AND(AH415=0,AI415=0),"",MAX($AG$387:AG414)+1)</f>
        <v/>
      </c>
      <c r="AH415" s="165">
        <f t="shared" si="95"/>
        <v>0</v>
      </c>
      <c r="AI415" s="165">
        <f t="shared" si="96"/>
        <v>0</v>
      </c>
      <c r="AJ415" s="458" t="str">
        <f>IF(AI415=0,"",MAX($AJ$387:AJ414)+1)</f>
        <v/>
      </c>
      <c r="AK415" s="456" t="str">
        <f>IF(AL415=0,"",MAX($AK$386:AK414)+1)</f>
        <v/>
      </c>
      <c r="AL415" s="197">
        <f t="shared" si="97"/>
        <v>0</v>
      </c>
    </row>
    <row r="416" spans="4:38" ht="14.1" customHeight="1">
      <c r="D416" s="195">
        <v>28</v>
      </c>
      <c r="E416" s="427" t="str">
        <f>IF(AND(F416=0,G416=0),"",MAX($E$387:E415)+1)</f>
        <v/>
      </c>
      <c r="F416" s="165">
        <f t="shared" si="92"/>
        <v>0</v>
      </c>
      <c r="G416" s="165">
        <f t="shared" si="93"/>
        <v>0</v>
      </c>
      <c r="H416" s="458" t="str">
        <f>IF(G416=0,"",MAX($H$387:H415)+1)</f>
        <v/>
      </c>
      <c r="I416" s="456" t="str">
        <f>IF(J416=0,"",MAX($I$386:I415)+1)</f>
        <v/>
      </c>
      <c r="J416" s="197">
        <f t="shared" si="94"/>
        <v>0</v>
      </c>
      <c r="AF416" s="195">
        <v>28</v>
      </c>
      <c r="AG416" s="427" t="str">
        <f>IF(AND(AH416=0,AI416=0),"",MAX($AG$387:AG415)+1)</f>
        <v/>
      </c>
      <c r="AH416" s="165">
        <f t="shared" si="95"/>
        <v>0</v>
      </c>
      <c r="AI416" s="165">
        <f t="shared" si="96"/>
        <v>0</v>
      </c>
      <c r="AJ416" s="458" t="str">
        <f>IF(AI416=0,"",MAX($AJ$387:AJ415)+1)</f>
        <v/>
      </c>
      <c r="AK416" s="456" t="str">
        <f>IF(AL416=0,"",MAX($AK$386:AK415)+1)</f>
        <v/>
      </c>
      <c r="AL416" s="197">
        <f t="shared" si="97"/>
        <v>0</v>
      </c>
    </row>
    <row r="417" spans="4:38" ht="14.1" customHeight="1">
      <c r="D417" s="195">
        <v>29</v>
      </c>
      <c r="E417" s="427" t="str">
        <f>IF(AND(F417=0,G417=0),"",MAX($E$387:E416)+1)</f>
        <v/>
      </c>
      <c r="F417" s="165">
        <f t="shared" si="92"/>
        <v>0</v>
      </c>
      <c r="G417" s="165">
        <f t="shared" si="93"/>
        <v>0</v>
      </c>
      <c r="H417" s="458" t="str">
        <f>IF(G417=0,"",MAX($H$387:H416)+1)</f>
        <v/>
      </c>
      <c r="I417" s="456" t="str">
        <f>IF(J417=0,"",MAX($I$386:I416)+1)</f>
        <v/>
      </c>
      <c r="J417" s="197">
        <f t="shared" si="94"/>
        <v>0</v>
      </c>
      <c r="AF417" s="195">
        <v>29</v>
      </c>
      <c r="AG417" s="427" t="str">
        <f>IF(AND(AH417=0,AI417=0),"",MAX($AG$387:AG416)+1)</f>
        <v/>
      </c>
      <c r="AH417" s="165">
        <f t="shared" si="95"/>
        <v>0</v>
      </c>
      <c r="AI417" s="165">
        <f t="shared" si="96"/>
        <v>0</v>
      </c>
      <c r="AJ417" s="458" t="str">
        <f>IF(AI417=0,"",MAX($AJ$387:AJ416)+1)</f>
        <v/>
      </c>
      <c r="AK417" s="456" t="str">
        <f>IF(AL417=0,"",MAX($AK$386:AK416)+1)</f>
        <v/>
      </c>
      <c r="AL417" s="197">
        <f t="shared" si="97"/>
        <v>0</v>
      </c>
    </row>
    <row r="418" spans="4:38" ht="14.1" customHeight="1">
      <c r="D418" s="195">
        <v>30</v>
      </c>
      <c r="E418" s="427" t="str">
        <f>IF(AND(F418=0,G418=0),"",MAX($E$387:E417)+1)</f>
        <v/>
      </c>
      <c r="F418" s="165">
        <f t="shared" si="92"/>
        <v>0</v>
      </c>
      <c r="G418" s="165">
        <f t="shared" si="93"/>
        <v>0</v>
      </c>
      <c r="H418" s="458" t="str">
        <f>IF(G418=0,"",MAX($H$387:H417)+1)</f>
        <v/>
      </c>
      <c r="I418" s="456" t="str">
        <f>IF(J418=0,"",MAX($I$386:I417)+1)</f>
        <v/>
      </c>
      <c r="J418" s="197">
        <f t="shared" si="94"/>
        <v>0</v>
      </c>
      <c r="AF418" s="195">
        <v>30</v>
      </c>
      <c r="AG418" s="427" t="str">
        <f>IF(AND(AH418=0,AI418=0),"",MAX($AG$387:AG417)+1)</f>
        <v/>
      </c>
      <c r="AH418" s="165">
        <f t="shared" si="95"/>
        <v>0</v>
      </c>
      <c r="AI418" s="165">
        <f t="shared" si="96"/>
        <v>0</v>
      </c>
      <c r="AJ418" s="458" t="str">
        <f>IF(AI418=0,"",MAX($AJ$387:AJ417)+1)</f>
        <v/>
      </c>
      <c r="AK418" s="456" t="str">
        <f>IF(AL418=0,"",MAX($AK$386:AK417)+1)</f>
        <v/>
      </c>
      <c r="AL418" s="197">
        <f t="shared" si="97"/>
        <v>0</v>
      </c>
    </row>
    <row r="419" spans="4:38" ht="14.1" customHeight="1">
      <c r="D419" s="195">
        <v>31</v>
      </c>
      <c r="E419" s="427" t="str">
        <f>IF(AND(F419=0,G419=0),"",MAX($E$387:E418)+1)</f>
        <v/>
      </c>
      <c r="F419" s="165">
        <f t="shared" si="92"/>
        <v>0</v>
      </c>
      <c r="G419" s="165">
        <f t="shared" si="93"/>
        <v>0</v>
      </c>
      <c r="H419" s="458" t="str">
        <f>IF(G419=0,"",MAX($H$387:H418)+1)</f>
        <v/>
      </c>
      <c r="I419" s="456" t="str">
        <f>IF(J419=0,"",MAX($I$386:I418)+1)</f>
        <v/>
      </c>
      <c r="J419" s="197">
        <f t="shared" si="94"/>
        <v>0</v>
      </c>
      <c r="AF419" s="195">
        <v>31</v>
      </c>
      <c r="AG419" s="427" t="str">
        <f>IF(AND(AH419=0,AI419=0),"",MAX($AG$387:AG418)+1)</f>
        <v/>
      </c>
      <c r="AH419" s="165">
        <f t="shared" si="95"/>
        <v>0</v>
      </c>
      <c r="AI419" s="165">
        <f t="shared" si="96"/>
        <v>0</v>
      </c>
      <c r="AJ419" s="458" t="str">
        <f>IF(AI419=0,"",MAX($AJ$387:AJ418)+1)</f>
        <v/>
      </c>
      <c r="AK419" s="456" t="str">
        <f>IF(AL419=0,"",MAX($AK$386:AK418)+1)</f>
        <v/>
      </c>
      <c r="AL419" s="197">
        <f t="shared" si="97"/>
        <v>0</v>
      </c>
    </row>
    <row r="420" spans="4:38" ht="14.1" customHeight="1">
      <c r="D420" s="195">
        <v>32</v>
      </c>
      <c r="E420" s="427" t="str">
        <f>IF(AND(F420=0,G420=0),"",MAX($E$387:E419)+1)</f>
        <v/>
      </c>
      <c r="F420" s="165">
        <f t="shared" si="92"/>
        <v>0</v>
      </c>
      <c r="G420" s="165">
        <f t="shared" si="93"/>
        <v>0</v>
      </c>
      <c r="H420" s="458" t="str">
        <f>IF(G420=0,"",MAX($H$387:H419)+1)</f>
        <v/>
      </c>
      <c r="I420" s="456" t="str">
        <f>IF(J420=0,"",MAX($I$386:I419)+1)</f>
        <v/>
      </c>
      <c r="J420" s="197">
        <f t="shared" si="94"/>
        <v>0</v>
      </c>
      <c r="AF420" s="195">
        <v>32</v>
      </c>
      <c r="AG420" s="427" t="str">
        <f>IF(AND(AH420=0,AI420=0),"",MAX($AG$387:AG419)+1)</f>
        <v/>
      </c>
      <c r="AH420" s="165">
        <f t="shared" si="95"/>
        <v>0</v>
      </c>
      <c r="AI420" s="165">
        <f t="shared" si="96"/>
        <v>0</v>
      </c>
      <c r="AJ420" s="458" t="str">
        <f>IF(AI420=0,"",MAX($AJ$387:AJ419)+1)</f>
        <v/>
      </c>
      <c r="AK420" s="456" t="str">
        <f>IF(AL420=0,"",MAX($AK$386:AK419)+1)</f>
        <v/>
      </c>
      <c r="AL420" s="197">
        <f t="shared" si="97"/>
        <v>0</v>
      </c>
    </row>
    <row r="421" spans="4:38" ht="14.1" customHeight="1">
      <c r="D421" s="195">
        <v>33</v>
      </c>
      <c r="E421" s="427" t="str">
        <f>IF(AND(F421=0,G421=0),"",MAX($E$387:E420)+1)</f>
        <v/>
      </c>
      <c r="F421" s="165">
        <f t="shared" si="92"/>
        <v>0</v>
      </c>
      <c r="G421" s="165">
        <f t="shared" si="93"/>
        <v>0</v>
      </c>
      <c r="H421" s="458" t="str">
        <f>IF(G421=0,"",MAX($H$387:H420)+1)</f>
        <v/>
      </c>
      <c r="I421" s="456" t="str">
        <f>IF(J421=0,"",MAX($I$386:I420)+1)</f>
        <v/>
      </c>
      <c r="J421" s="197">
        <f t="shared" si="94"/>
        <v>0</v>
      </c>
      <c r="AF421" s="195">
        <v>33</v>
      </c>
      <c r="AG421" s="427" t="str">
        <f>IF(AND(AH421=0,AI421=0),"",MAX($AG$387:AG420)+1)</f>
        <v/>
      </c>
      <c r="AH421" s="165">
        <f t="shared" si="95"/>
        <v>0</v>
      </c>
      <c r="AI421" s="165">
        <f t="shared" si="96"/>
        <v>0</v>
      </c>
      <c r="AJ421" s="458" t="str">
        <f>IF(AI421=0,"",MAX($AJ$387:AJ420)+1)</f>
        <v/>
      </c>
      <c r="AK421" s="456" t="str">
        <f>IF(AL421=0,"",MAX($AK$386:AK420)+1)</f>
        <v/>
      </c>
      <c r="AL421" s="197">
        <f t="shared" si="97"/>
        <v>0</v>
      </c>
    </row>
    <row r="422" spans="4:38" ht="14.1" customHeight="1">
      <c r="D422" s="195">
        <v>34</v>
      </c>
      <c r="E422" s="427" t="str">
        <f>IF(AND(F422=0,G422=0),"",MAX($E$387:E421)+1)</f>
        <v/>
      </c>
      <c r="F422" s="165">
        <f t="shared" si="92"/>
        <v>0</v>
      </c>
      <c r="G422" s="165">
        <f t="shared" si="93"/>
        <v>0</v>
      </c>
      <c r="H422" s="458" t="str">
        <f>IF(G422=0,"",MAX($H$387:H421)+1)</f>
        <v/>
      </c>
      <c r="I422" s="456" t="str">
        <f>IF(J422=0,"",MAX($I$386:I421)+1)</f>
        <v/>
      </c>
      <c r="J422" s="197">
        <f t="shared" si="94"/>
        <v>0</v>
      </c>
      <c r="AF422" s="195">
        <v>34</v>
      </c>
      <c r="AG422" s="427" t="str">
        <f>IF(AND(AH422=0,AI422=0),"",MAX($AG$387:AG421)+1)</f>
        <v/>
      </c>
      <c r="AH422" s="165">
        <f t="shared" si="95"/>
        <v>0</v>
      </c>
      <c r="AI422" s="165">
        <f t="shared" si="96"/>
        <v>0</v>
      </c>
      <c r="AJ422" s="458" t="str">
        <f>IF(AI422=0,"",MAX($AJ$387:AJ421)+1)</f>
        <v/>
      </c>
      <c r="AK422" s="456" t="str">
        <f>IF(AL422=0,"",MAX($AK$386:AK421)+1)</f>
        <v/>
      </c>
      <c r="AL422" s="197">
        <f t="shared" si="97"/>
        <v>0</v>
      </c>
    </row>
    <row r="423" spans="4:38" ht="14.1" customHeight="1">
      <c r="D423" s="195">
        <v>35</v>
      </c>
      <c r="E423" s="427" t="str">
        <f>IF(AND(F423=0,G423=0),"",MAX($E$387:E422)+1)</f>
        <v/>
      </c>
      <c r="F423" s="165">
        <f t="shared" si="92"/>
        <v>0</v>
      </c>
      <c r="G423" s="165">
        <f t="shared" si="93"/>
        <v>0</v>
      </c>
      <c r="H423" s="458" t="str">
        <f>IF(G423=0,"",MAX($H$387:H422)+1)</f>
        <v/>
      </c>
      <c r="I423" s="456" t="str">
        <f>IF(J423=0,"",MAX($I$386:I422)+1)</f>
        <v/>
      </c>
      <c r="J423" s="197">
        <f t="shared" si="94"/>
        <v>0</v>
      </c>
      <c r="AF423" s="195">
        <v>35</v>
      </c>
      <c r="AG423" s="427" t="str">
        <f>IF(AND(AH423=0,AI423=0),"",MAX($AG$387:AG422)+1)</f>
        <v/>
      </c>
      <c r="AH423" s="165">
        <f t="shared" si="95"/>
        <v>0</v>
      </c>
      <c r="AI423" s="165">
        <f t="shared" si="96"/>
        <v>0</v>
      </c>
      <c r="AJ423" s="458" t="str">
        <f>IF(AI423=0,"",MAX($AJ$387:AJ422)+1)</f>
        <v/>
      </c>
      <c r="AK423" s="456" t="str">
        <f>IF(AL423=0,"",MAX($AK$386:AK422)+1)</f>
        <v/>
      </c>
      <c r="AL423" s="197">
        <f t="shared" si="97"/>
        <v>0</v>
      </c>
    </row>
    <row r="424" spans="4:38" ht="14.1" customHeight="1">
      <c r="D424" s="195">
        <v>36</v>
      </c>
      <c r="E424" s="427" t="str">
        <f>IF(AND(F424=0,G424=0),"",MAX($E$387:E423)+1)</f>
        <v/>
      </c>
      <c r="F424" s="165">
        <f t="shared" si="92"/>
        <v>0</v>
      </c>
      <c r="G424" s="165">
        <f t="shared" si="93"/>
        <v>0</v>
      </c>
      <c r="H424" s="458" t="str">
        <f>IF(G424=0,"",MAX($H$387:H423)+1)</f>
        <v/>
      </c>
      <c r="I424" s="456" t="str">
        <f>IF(J424=0,"",MAX($I$386:I423)+1)</f>
        <v/>
      </c>
      <c r="J424" s="197">
        <f t="shared" si="94"/>
        <v>0</v>
      </c>
      <c r="AF424" s="195">
        <v>36</v>
      </c>
      <c r="AG424" s="427" t="str">
        <f>IF(AND(AH424=0,AI424=0),"",MAX($AG$387:AG423)+1)</f>
        <v/>
      </c>
      <c r="AH424" s="165">
        <f t="shared" si="95"/>
        <v>0</v>
      </c>
      <c r="AI424" s="165">
        <f t="shared" si="96"/>
        <v>0</v>
      </c>
      <c r="AJ424" s="458" t="str">
        <f>IF(AI424=0,"",MAX($AJ$387:AJ423)+1)</f>
        <v/>
      </c>
      <c r="AK424" s="456" t="str">
        <f>IF(AL424=0,"",MAX($AK$386:AK423)+1)</f>
        <v/>
      </c>
      <c r="AL424" s="197">
        <f t="shared" si="97"/>
        <v>0</v>
      </c>
    </row>
    <row r="425" spans="4:38" ht="14.1" customHeight="1">
      <c r="D425" s="195">
        <v>37</v>
      </c>
      <c r="E425" s="427" t="str">
        <f>IF(AND(F425=0,G425=0),"",MAX($E$387:E424)+1)</f>
        <v/>
      </c>
      <c r="F425" s="165">
        <f t="shared" si="92"/>
        <v>0</v>
      </c>
      <c r="G425" s="165">
        <f t="shared" si="93"/>
        <v>0</v>
      </c>
      <c r="H425" s="458" t="str">
        <f>IF(G425=0,"",MAX($H$387:H424)+1)</f>
        <v/>
      </c>
      <c r="I425" s="456" t="str">
        <f>IF(J425=0,"",MAX($I$386:I424)+1)</f>
        <v/>
      </c>
      <c r="J425" s="197">
        <f t="shared" si="94"/>
        <v>0</v>
      </c>
      <c r="AF425" s="195">
        <v>37</v>
      </c>
      <c r="AG425" s="427" t="str">
        <f>IF(AND(AH425=0,AI425=0),"",MAX($AG$387:AG424)+1)</f>
        <v/>
      </c>
      <c r="AH425" s="165">
        <f t="shared" si="95"/>
        <v>0</v>
      </c>
      <c r="AI425" s="165">
        <f t="shared" si="96"/>
        <v>0</v>
      </c>
      <c r="AJ425" s="458" t="str">
        <f>IF(AI425=0,"",MAX($AJ$387:AJ424)+1)</f>
        <v/>
      </c>
      <c r="AK425" s="456" t="str">
        <f>IF(AL425=0,"",MAX($AK$386:AK424)+1)</f>
        <v/>
      </c>
      <c r="AL425" s="197">
        <f t="shared" si="97"/>
        <v>0</v>
      </c>
    </row>
    <row r="426" spans="4:38" ht="14.1" customHeight="1">
      <c r="D426" s="195">
        <v>38</v>
      </c>
      <c r="E426" s="427" t="str">
        <f>IF(AND(F426=0,G426=0),"",MAX($E$387:E425)+1)</f>
        <v/>
      </c>
      <c r="F426" s="165">
        <f t="shared" si="92"/>
        <v>0</v>
      </c>
      <c r="G426" s="165">
        <f t="shared" si="93"/>
        <v>0</v>
      </c>
      <c r="H426" s="458" t="str">
        <f>IF(G426=0,"",MAX($H$387:H425)+1)</f>
        <v/>
      </c>
      <c r="I426" s="456" t="str">
        <f>IF(J426=0,"",MAX($I$386:I425)+1)</f>
        <v/>
      </c>
      <c r="J426" s="197">
        <f t="shared" si="94"/>
        <v>0</v>
      </c>
      <c r="AF426" s="195">
        <v>38</v>
      </c>
      <c r="AG426" s="427" t="str">
        <f>IF(AND(AH426=0,AI426=0),"",MAX($AG$387:AG425)+1)</f>
        <v/>
      </c>
      <c r="AH426" s="165">
        <f t="shared" si="95"/>
        <v>0</v>
      </c>
      <c r="AI426" s="165">
        <f t="shared" si="96"/>
        <v>0</v>
      </c>
      <c r="AJ426" s="458" t="str">
        <f>IF(AI426=0,"",MAX($AJ$387:AJ425)+1)</f>
        <v/>
      </c>
      <c r="AK426" s="456" t="str">
        <f>IF(AL426=0,"",MAX($AK$386:AK425)+1)</f>
        <v/>
      </c>
      <c r="AL426" s="197">
        <f t="shared" si="97"/>
        <v>0</v>
      </c>
    </row>
    <row r="427" spans="4:38" ht="14.1" customHeight="1">
      <c r="D427" s="195">
        <v>39</v>
      </c>
      <c r="E427" s="427" t="str">
        <f>IF(AND(F427=0,G427=0),"",MAX($E$387:E426)+1)</f>
        <v/>
      </c>
      <c r="F427" s="165">
        <f t="shared" si="92"/>
        <v>0</v>
      </c>
      <c r="G427" s="165">
        <f t="shared" si="93"/>
        <v>0</v>
      </c>
      <c r="H427" s="458" t="str">
        <f>IF(G427=0,"",MAX($H$387:H426)+1)</f>
        <v/>
      </c>
      <c r="I427" s="456" t="str">
        <f>IF(J427=0,"",MAX($I$386:I426)+1)</f>
        <v/>
      </c>
      <c r="J427" s="197">
        <f t="shared" si="94"/>
        <v>0</v>
      </c>
      <c r="AF427" s="195">
        <v>39</v>
      </c>
      <c r="AG427" s="427" t="str">
        <f>IF(AND(AH427=0,AI427=0),"",MAX($AG$387:AG426)+1)</f>
        <v/>
      </c>
      <c r="AH427" s="165">
        <f t="shared" si="95"/>
        <v>0</v>
      </c>
      <c r="AI427" s="165">
        <f t="shared" si="96"/>
        <v>0</v>
      </c>
      <c r="AJ427" s="458" t="str">
        <f>IF(AI427=0,"",MAX($AJ$387:AJ426)+1)</f>
        <v/>
      </c>
      <c r="AK427" s="456" t="str">
        <f>IF(AL427=0,"",MAX($AK$386:AK426)+1)</f>
        <v/>
      </c>
      <c r="AL427" s="197">
        <f t="shared" si="97"/>
        <v>0</v>
      </c>
    </row>
    <row r="428" spans="4:38" ht="14.1" customHeight="1" thickBot="1">
      <c r="D428" s="196">
        <v>40</v>
      </c>
      <c r="E428" s="428" t="str">
        <f>IF(AND(F428=0,G428=0),"",MAX($E$387:E427)+1)</f>
        <v/>
      </c>
      <c r="F428" s="198">
        <f t="shared" si="92"/>
        <v>0</v>
      </c>
      <c r="G428" s="198">
        <f t="shared" si="93"/>
        <v>0</v>
      </c>
      <c r="H428" s="459" t="str">
        <f>IF(G428=0,"",MAX($H$387:H427)+1)</f>
        <v/>
      </c>
      <c r="I428" s="457" t="str">
        <f>IF(J428=0,"",MAX($I$386:I427)+1)</f>
        <v/>
      </c>
      <c r="J428" s="199">
        <f t="shared" si="94"/>
        <v>0</v>
      </c>
      <c r="AF428" s="196">
        <v>40</v>
      </c>
      <c r="AG428" s="428" t="str">
        <f>IF(AND(AH428=0,AI428=0),"",MAX($AG$387:AG427)+1)</f>
        <v/>
      </c>
      <c r="AH428" s="198">
        <f t="shared" si="95"/>
        <v>0</v>
      </c>
      <c r="AI428" s="198">
        <f t="shared" si="96"/>
        <v>0</v>
      </c>
      <c r="AJ428" s="459" t="str">
        <f>IF(AI428=0,"",MAX($AJ$387:AJ427)+1)</f>
        <v/>
      </c>
      <c r="AK428" s="457" t="str">
        <f>IF(AL428=0,"",MAX($AK$386:AK427)+1)</f>
        <v/>
      </c>
      <c r="AL428" s="199">
        <f t="shared" si="97"/>
        <v>0</v>
      </c>
    </row>
    <row r="430" spans="4:38" ht="14.1" customHeight="1" thickBot="1">
      <c r="D430" s="760" t="s">
        <v>87</v>
      </c>
      <c r="AF430" s="760" t="s">
        <v>87</v>
      </c>
    </row>
    <row r="431" spans="4:38" ht="14.1" customHeight="1">
      <c r="D431" s="187"/>
      <c r="E431" s="2286" t="s">
        <v>482</v>
      </c>
      <c r="F431" s="2287"/>
      <c r="AF431" s="187"/>
      <c r="AG431" s="2286" t="s">
        <v>482</v>
      </c>
      <c r="AH431" s="2287"/>
    </row>
    <row r="432" spans="4:38" ht="14.1" customHeight="1">
      <c r="D432" s="195">
        <v>1</v>
      </c>
      <c r="E432" s="400" t="str">
        <f>IF(F432=0,"",MAX($E$430:E431)+1)</f>
        <v/>
      </c>
      <c r="F432" s="190">
        <f>SUMIF($E$25,D432,$E$22)+SUMIF($H$25,D432,$H$22)+SUMIF($K$25,D432,$K$22)+SUMIF($E$38,D432,$E$35)+SUMIF($H$38,D432,$H$35)+SUMIF($K$38,D432,$K$35)</f>
        <v>0</v>
      </c>
      <c r="AF432" s="195">
        <v>1</v>
      </c>
      <c r="AG432" s="400" t="str">
        <f>IF(AH432=0,"",MAX($AG$430:AG431)+1)</f>
        <v/>
      </c>
      <c r="AH432" s="190">
        <f>SUMIF($AG$25,AF432,$AG$22)+SUMIF($AJ$25,AF432,$AJ$22)+SUMIF($AM$25,AF432,$AM$22)+SUMIF($AG$38,AF432,$AG$35)+SUMIF($AJ$38,AF432,$AJ$35)+SUMIF($AM$38,AF432,$AM$35)</f>
        <v>0</v>
      </c>
    </row>
    <row r="433" spans="4:34" ht="14.1" customHeight="1">
      <c r="D433" s="195">
        <v>2</v>
      </c>
      <c r="E433" s="400" t="str">
        <f>IF(F433=0,"",MAX($E$430:E432)+1)</f>
        <v/>
      </c>
      <c r="F433" s="190">
        <f t="shared" ref="F433:F490" si="98">SUMIF($E$25,D433,$E$22)+SUMIF($H$25,D433,$H$22)+SUMIF($K$25,D433,$K$22)+SUMIF($E$38,D433,$E$35)+SUMIF($H$38,D433,$H$35)+SUMIF($K$38,D433,$K$35)</f>
        <v>0</v>
      </c>
      <c r="AF433" s="195">
        <v>2</v>
      </c>
      <c r="AG433" s="400" t="str">
        <f>IF(AH433=0,"",MAX($AG$430:AG432)+1)</f>
        <v/>
      </c>
      <c r="AH433" s="190">
        <f t="shared" ref="AH433:AH490" si="99">SUMIF($AG$25,AF433,$AG$22)+SUMIF($AJ$25,AF433,$AJ$22)+SUMIF($AM$25,AF433,$AM$22)+SUMIF($AG$38,AF433,$AG$35)+SUMIF($AJ$38,AF433,$AJ$35)+SUMIF($AM$38,AF433,$AM$35)</f>
        <v>0</v>
      </c>
    </row>
    <row r="434" spans="4:34" ht="14.1" customHeight="1">
      <c r="D434" s="195">
        <v>3</v>
      </c>
      <c r="E434" s="400" t="str">
        <f>IF(F434=0,"",MAX($E$430:E433)+1)</f>
        <v/>
      </c>
      <c r="F434" s="190">
        <f t="shared" si="98"/>
        <v>0</v>
      </c>
      <c r="AF434" s="195">
        <v>3</v>
      </c>
      <c r="AG434" s="400" t="str">
        <f>IF(AH434=0,"",MAX($AG$430:AG433)+1)</f>
        <v/>
      </c>
      <c r="AH434" s="190">
        <f t="shared" si="99"/>
        <v>0</v>
      </c>
    </row>
    <row r="435" spans="4:34" ht="14.1" customHeight="1">
      <c r="D435" s="195">
        <v>4</v>
      </c>
      <c r="E435" s="400" t="str">
        <f>IF(F435=0,"",MAX($E$430:E434)+1)</f>
        <v/>
      </c>
      <c r="F435" s="190">
        <f t="shared" si="98"/>
        <v>0</v>
      </c>
      <c r="AF435" s="195">
        <v>4</v>
      </c>
      <c r="AG435" s="400" t="str">
        <f>IF(AH435=0,"",MAX($AG$430:AG434)+1)</f>
        <v/>
      </c>
      <c r="AH435" s="190">
        <f t="shared" si="99"/>
        <v>0</v>
      </c>
    </row>
    <row r="436" spans="4:34" ht="14.1" customHeight="1">
      <c r="D436" s="195">
        <v>5</v>
      </c>
      <c r="E436" s="400" t="str">
        <f>IF(F436=0,"",MAX($E$430:E435)+1)</f>
        <v/>
      </c>
      <c r="F436" s="190">
        <f t="shared" si="98"/>
        <v>0</v>
      </c>
      <c r="AF436" s="195">
        <v>5</v>
      </c>
      <c r="AG436" s="400" t="str">
        <f>IF(AH436=0,"",MAX($AG$430:AG435)+1)</f>
        <v/>
      </c>
      <c r="AH436" s="190">
        <f t="shared" si="99"/>
        <v>0</v>
      </c>
    </row>
    <row r="437" spans="4:34" ht="14.1" customHeight="1">
      <c r="D437" s="195">
        <v>6</v>
      </c>
      <c r="E437" s="400" t="str">
        <f>IF(F437=0,"",MAX($E$430:E436)+1)</f>
        <v/>
      </c>
      <c r="F437" s="190">
        <f t="shared" si="98"/>
        <v>0</v>
      </c>
      <c r="AF437" s="195">
        <v>6</v>
      </c>
      <c r="AG437" s="400" t="str">
        <f>IF(AH437=0,"",MAX($AG$430:AG436)+1)</f>
        <v/>
      </c>
      <c r="AH437" s="190">
        <f t="shared" si="99"/>
        <v>0</v>
      </c>
    </row>
    <row r="438" spans="4:34" ht="14.1" customHeight="1">
      <c r="D438" s="195">
        <v>7</v>
      </c>
      <c r="E438" s="400" t="str">
        <f>IF(F438=0,"",MAX($E$430:E437)+1)</f>
        <v/>
      </c>
      <c r="F438" s="190">
        <f t="shared" si="98"/>
        <v>0</v>
      </c>
      <c r="AF438" s="195">
        <v>7</v>
      </c>
      <c r="AG438" s="400" t="str">
        <f>IF(AH438=0,"",MAX($AG$430:AG437)+1)</f>
        <v/>
      </c>
      <c r="AH438" s="190">
        <f t="shared" si="99"/>
        <v>0</v>
      </c>
    </row>
    <row r="439" spans="4:34" ht="14.1" customHeight="1">
      <c r="D439" s="195">
        <v>8</v>
      </c>
      <c r="E439" s="400" t="str">
        <f>IF(F439=0,"",MAX($E$430:E438)+1)</f>
        <v/>
      </c>
      <c r="F439" s="190">
        <f t="shared" si="98"/>
        <v>0</v>
      </c>
      <c r="AF439" s="195">
        <v>8</v>
      </c>
      <c r="AG439" s="400" t="str">
        <f>IF(AH439=0,"",MAX($AG$430:AG438)+1)</f>
        <v/>
      </c>
      <c r="AH439" s="190">
        <f t="shared" si="99"/>
        <v>0</v>
      </c>
    </row>
    <row r="440" spans="4:34" ht="14.1" customHeight="1">
      <c r="D440" s="195">
        <v>9</v>
      </c>
      <c r="E440" s="400" t="str">
        <f>IF(F440=0,"",MAX($E$430:E439)+1)</f>
        <v/>
      </c>
      <c r="F440" s="190">
        <f t="shared" si="98"/>
        <v>0</v>
      </c>
      <c r="AF440" s="195">
        <v>9</v>
      </c>
      <c r="AG440" s="400" t="str">
        <f>IF(AH440=0,"",MAX($AG$430:AG439)+1)</f>
        <v/>
      </c>
      <c r="AH440" s="190">
        <f t="shared" si="99"/>
        <v>0</v>
      </c>
    </row>
    <row r="441" spans="4:34" ht="14.1" customHeight="1">
      <c r="D441" s="195">
        <v>10</v>
      </c>
      <c r="E441" s="400" t="str">
        <f>IF(F441=0,"",MAX($E$430:E440)+1)</f>
        <v/>
      </c>
      <c r="F441" s="190">
        <f t="shared" si="98"/>
        <v>0</v>
      </c>
      <c r="AF441" s="195">
        <v>10</v>
      </c>
      <c r="AG441" s="400" t="str">
        <f>IF(AH441=0,"",MAX($AG$430:AG440)+1)</f>
        <v/>
      </c>
      <c r="AH441" s="190">
        <f t="shared" si="99"/>
        <v>0</v>
      </c>
    </row>
    <row r="442" spans="4:34" ht="14.1" customHeight="1">
      <c r="D442" s="195">
        <v>11</v>
      </c>
      <c r="E442" s="400" t="str">
        <f>IF(F442=0,"",MAX($E$430:E441)+1)</f>
        <v/>
      </c>
      <c r="F442" s="190">
        <f t="shared" si="98"/>
        <v>0</v>
      </c>
      <c r="AF442" s="195">
        <v>11</v>
      </c>
      <c r="AG442" s="400" t="str">
        <f>IF(AH442=0,"",MAX($AG$430:AG441)+1)</f>
        <v/>
      </c>
      <c r="AH442" s="190">
        <f t="shared" si="99"/>
        <v>0</v>
      </c>
    </row>
    <row r="443" spans="4:34" ht="14.1" customHeight="1">
      <c r="D443" s="195">
        <v>12</v>
      </c>
      <c r="E443" s="400" t="str">
        <f>IF(F443=0,"",MAX($E$430:E442)+1)</f>
        <v/>
      </c>
      <c r="F443" s="190">
        <f t="shared" si="98"/>
        <v>0</v>
      </c>
      <c r="AF443" s="195">
        <v>12</v>
      </c>
      <c r="AG443" s="400" t="str">
        <f>IF(AH443=0,"",MAX($AG$430:AG442)+1)</f>
        <v/>
      </c>
      <c r="AH443" s="190">
        <f t="shared" si="99"/>
        <v>0</v>
      </c>
    </row>
    <row r="444" spans="4:34" ht="14.1" customHeight="1">
      <c r="D444" s="195">
        <v>13</v>
      </c>
      <c r="E444" s="400" t="str">
        <f>IF(F444=0,"",MAX($E$430:E443)+1)</f>
        <v/>
      </c>
      <c r="F444" s="190">
        <f t="shared" si="98"/>
        <v>0</v>
      </c>
      <c r="AF444" s="195">
        <v>13</v>
      </c>
      <c r="AG444" s="400" t="str">
        <f>IF(AH444=0,"",MAX($AG$430:AG443)+1)</f>
        <v/>
      </c>
      <c r="AH444" s="190">
        <f t="shared" si="99"/>
        <v>0</v>
      </c>
    </row>
    <row r="445" spans="4:34" ht="14.1" customHeight="1">
      <c r="D445" s="195">
        <v>14</v>
      </c>
      <c r="E445" s="400" t="str">
        <f>IF(F445=0,"",MAX($E$430:E444)+1)</f>
        <v/>
      </c>
      <c r="F445" s="190">
        <f t="shared" si="98"/>
        <v>0</v>
      </c>
      <c r="AF445" s="195">
        <v>14</v>
      </c>
      <c r="AG445" s="400" t="str">
        <f>IF(AH445=0,"",MAX($AG$430:AG444)+1)</f>
        <v/>
      </c>
      <c r="AH445" s="190">
        <f t="shared" si="99"/>
        <v>0</v>
      </c>
    </row>
    <row r="446" spans="4:34" ht="14.1" customHeight="1">
      <c r="D446" s="195">
        <v>15</v>
      </c>
      <c r="E446" s="400" t="str">
        <f>IF(F446=0,"",MAX($E$430:E445)+1)</f>
        <v/>
      </c>
      <c r="F446" s="190">
        <f t="shared" si="98"/>
        <v>0</v>
      </c>
      <c r="AF446" s="195">
        <v>15</v>
      </c>
      <c r="AG446" s="400" t="str">
        <f>IF(AH446=0,"",MAX($AG$430:AG445)+1)</f>
        <v/>
      </c>
      <c r="AH446" s="190">
        <f t="shared" si="99"/>
        <v>0</v>
      </c>
    </row>
    <row r="447" spans="4:34" ht="14.1" customHeight="1">
      <c r="D447" s="195">
        <v>16</v>
      </c>
      <c r="E447" s="400" t="str">
        <f>IF(F447=0,"",MAX($E$430:E446)+1)</f>
        <v/>
      </c>
      <c r="F447" s="190">
        <f t="shared" si="98"/>
        <v>0</v>
      </c>
      <c r="AF447" s="195">
        <v>16</v>
      </c>
      <c r="AG447" s="400" t="str">
        <f>IF(AH447=0,"",MAX($AG$430:AG446)+1)</f>
        <v/>
      </c>
      <c r="AH447" s="190">
        <f t="shared" si="99"/>
        <v>0</v>
      </c>
    </row>
    <row r="448" spans="4:34" ht="14.1" customHeight="1">
      <c r="D448" s="195">
        <v>17</v>
      </c>
      <c r="E448" s="400" t="str">
        <f>IF(F448=0,"",MAX($E$430:E447)+1)</f>
        <v/>
      </c>
      <c r="F448" s="190">
        <f t="shared" si="98"/>
        <v>0</v>
      </c>
      <c r="AF448" s="195">
        <v>17</v>
      </c>
      <c r="AG448" s="400" t="str">
        <f>IF(AH448=0,"",MAX($AG$430:AG447)+1)</f>
        <v/>
      </c>
      <c r="AH448" s="190">
        <f t="shared" si="99"/>
        <v>0</v>
      </c>
    </row>
    <row r="449" spans="4:34" ht="14.1" customHeight="1">
      <c r="D449" s="195">
        <v>18</v>
      </c>
      <c r="E449" s="400" t="str">
        <f>IF(F449=0,"",MAX($E$430:E448)+1)</f>
        <v/>
      </c>
      <c r="F449" s="190">
        <f t="shared" si="98"/>
        <v>0</v>
      </c>
      <c r="AF449" s="195">
        <v>18</v>
      </c>
      <c r="AG449" s="400" t="str">
        <f>IF(AH449=0,"",MAX($AG$430:AG448)+1)</f>
        <v/>
      </c>
      <c r="AH449" s="190">
        <f t="shared" si="99"/>
        <v>0</v>
      </c>
    </row>
    <row r="450" spans="4:34" ht="14.1" customHeight="1">
      <c r="D450" s="195">
        <v>19</v>
      </c>
      <c r="E450" s="400" t="str">
        <f>IF(F450=0,"",MAX($E$430:E449)+1)</f>
        <v/>
      </c>
      <c r="F450" s="190">
        <f t="shared" si="98"/>
        <v>0</v>
      </c>
      <c r="AF450" s="195">
        <v>19</v>
      </c>
      <c r="AG450" s="400" t="str">
        <f>IF(AH450=0,"",MAX($AG$430:AG449)+1)</f>
        <v/>
      </c>
      <c r="AH450" s="190">
        <f t="shared" si="99"/>
        <v>0</v>
      </c>
    </row>
    <row r="451" spans="4:34" ht="14.1" customHeight="1">
      <c r="D451" s="195">
        <v>20</v>
      </c>
      <c r="E451" s="400" t="str">
        <f>IF(F451=0,"",MAX($E$430:E450)+1)</f>
        <v/>
      </c>
      <c r="F451" s="190">
        <f t="shared" si="98"/>
        <v>0</v>
      </c>
      <c r="AF451" s="195">
        <v>20</v>
      </c>
      <c r="AG451" s="400" t="str">
        <f>IF(AH451=0,"",MAX($AG$430:AG450)+1)</f>
        <v/>
      </c>
      <c r="AH451" s="190">
        <f t="shared" si="99"/>
        <v>0</v>
      </c>
    </row>
    <row r="452" spans="4:34" ht="14.1" customHeight="1">
      <c r="D452" s="195">
        <v>21</v>
      </c>
      <c r="E452" s="400" t="str">
        <f>IF(F452=0,"",MAX($E$430:E451)+1)</f>
        <v/>
      </c>
      <c r="F452" s="190">
        <f t="shared" si="98"/>
        <v>0</v>
      </c>
      <c r="AF452" s="195">
        <v>21</v>
      </c>
      <c r="AG452" s="400" t="str">
        <f>IF(AH452=0,"",MAX($AG$430:AG451)+1)</f>
        <v/>
      </c>
      <c r="AH452" s="190">
        <f t="shared" si="99"/>
        <v>0</v>
      </c>
    </row>
    <row r="453" spans="4:34" ht="14.1" customHeight="1">
      <c r="D453" s="195">
        <v>22</v>
      </c>
      <c r="E453" s="400" t="str">
        <f>IF(F453=0,"",MAX($E$430:E452)+1)</f>
        <v/>
      </c>
      <c r="F453" s="190">
        <f t="shared" si="98"/>
        <v>0</v>
      </c>
      <c r="AF453" s="195">
        <v>22</v>
      </c>
      <c r="AG453" s="400" t="str">
        <f>IF(AH453=0,"",MAX($AG$430:AG452)+1)</f>
        <v/>
      </c>
      <c r="AH453" s="190">
        <f t="shared" si="99"/>
        <v>0</v>
      </c>
    </row>
    <row r="454" spans="4:34" ht="14.1" customHeight="1">
      <c r="D454" s="195">
        <v>23</v>
      </c>
      <c r="E454" s="400" t="str">
        <f>IF(F454=0,"",MAX($E$430:E453)+1)</f>
        <v/>
      </c>
      <c r="F454" s="190">
        <f t="shared" si="98"/>
        <v>0</v>
      </c>
      <c r="AF454" s="195">
        <v>23</v>
      </c>
      <c r="AG454" s="400" t="str">
        <f>IF(AH454=0,"",MAX($AG$430:AG453)+1)</f>
        <v/>
      </c>
      <c r="AH454" s="190">
        <f t="shared" si="99"/>
        <v>0</v>
      </c>
    </row>
    <row r="455" spans="4:34" ht="14.1" customHeight="1">
      <c r="D455" s="195">
        <v>24</v>
      </c>
      <c r="E455" s="400" t="str">
        <f>IF(F455=0,"",MAX($E$430:E454)+1)</f>
        <v/>
      </c>
      <c r="F455" s="190">
        <f t="shared" si="98"/>
        <v>0</v>
      </c>
      <c r="AF455" s="195">
        <v>24</v>
      </c>
      <c r="AG455" s="400" t="str">
        <f>IF(AH455=0,"",MAX($AG$430:AG454)+1)</f>
        <v/>
      </c>
      <c r="AH455" s="190">
        <f t="shared" si="99"/>
        <v>0</v>
      </c>
    </row>
    <row r="456" spans="4:34" ht="14.1" customHeight="1">
      <c r="D456" s="195">
        <v>25</v>
      </c>
      <c r="E456" s="400" t="str">
        <f>IF(F456=0,"",MAX($E$430:E455)+1)</f>
        <v/>
      </c>
      <c r="F456" s="190">
        <f>SUMIF($E$25,D456,$E$22)+SUMIF($H$25,D456,$H$22)+SUMIF($K$25,D456,$K$22)+SUMIF($E$38,D456,$E$35)+SUMIF($H$38,D456,$H$35)+SUMIF($K$38,D456,$K$35)</f>
        <v>0</v>
      </c>
      <c r="AF456" s="195">
        <v>25</v>
      </c>
      <c r="AG456" s="400" t="str">
        <f>IF(AH456=0,"",MAX($AG$430:AG455)+1)</f>
        <v/>
      </c>
      <c r="AH456" s="190">
        <f>SUMIF($AG$25,AF456,$AG$22)+SUMIF($AJ$25,AF456,$AJ$22)+SUMIF($AM$25,AF456,$AM$22)+SUMIF($AG$38,AF456,$AG$35)+SUMIF($AJ$38,AF456,$AJ$35)+SUMIF($AM$38,AF456,$AM$35)</f>
        <v>0</v>
      </c>
    </row>
    <row r="457" spans="4:34" ht="14.1" customHeight="1">
      <c r="D457" s="195">
        <v>26</v>
      </c>
      <c r="E457" s="400" t="str">
        <f>IF(F457=0,"",MAX($E$430:E456)+1)</f>
        <v/>
      </c>
      <c r="F457" s="190">
        <f t="shared" si="98"/>
        <v>0</v>
      </c>
      <c r="AF457" s="195">
        <v>26</v>
      </c>
      <c r="AG457" s="400" t="str">
        <f>IF(AH457=0,"",MAX($AG$430:AG456)+1)</f>
        <v/>
      </c>
      <c r="AH457" s="190">
        <f t="shared" si="99"/>
        <v>0</v>
      </c>
    </row>
    <row r="458" spans="4:34" ht="14.1" customHeight="1">
      <c r="D458" s="195">
        <v>27</v>
      </c>
      <c r="E458" s="400" t="str">
        <f>IF(F458=0,"",MAX($E$430:E457)+1)</f>
        <v/>
      </c>
      <c r="F458" s="190">
        <f t="shared" si="98"/>
        <v>0</v>
      </c>
      <c r="AF458" s="195">
        <v>27</v>
      </c>
      <c r="AG458" s="400" t="str">
        <f>IF(AH458=0,"",MAX($AG$430:AG457)+1)</f>
        <v/>
      </c>
      <c r="AH458" s="190">
        <f t="shared" si="99"/>
        <v>0</v>
      </c>
    </row>
    <row r="459" spans="4:34" ht="14.1" customHeight="1">
      <c r="D459" s="195">
        <v>28</v>
      </c>
      <c r="E459" s="400" t="str">
        <f>IF(F459=0,"",MAX($E$430:E458)+1)</f>
        <v/>
      </c>
      <c r="F459" s="190">
        <f t="shared" si="98"/>
        <v>0</v>
      </c>
      <c r="AF459" s="195">
        <v>28</v>
      </c>
      <c r="AG459" s="400" t="str">
        <f>IF(AH459=0,"",MAX($AG$430:AG458)+1)</f>
        <v/>
      </c>
      <c r="AH459" s="190">
        <f t="shared" si="99"/>
        <v>0</v>
      </c>
    </row>
    <row r="460" spans="4:34" ht="14.1" customHeight="1">
      <c r="D460" s="195">
        <v>29</v>
      </c>
      <c r="E460" s="400" t="str">
        <f>IF(F460=0,"",MAX($E$430:E459)+1)</f>
        <v/>
      </c>
      <c r="F460" s="190">
        <f t="shared" si="98"/>
        <v>0</v>
      </c>
      <c r="AF460" s="195">
        <v>29</v>
      </c>
      <c r="AG460" s="400" t="str">
        <f>IF(AH460=0,"",MAX($AG$430:AG459)+1)</f>
        <v/>
      </c>
      <c r="AH460" s="190">
        <f t="shared" si="99"/>
        <v>0</v>
      </c>
    </row>
    <row r="461" spans="4:34" ht="14.1" customHeight="1">
      <c r="D461" s="195">
        <v>30</v>
      </c>
      <c r="E461" s="400" t="str">
        <f>IF(F461=0,"",MAX($E$430:E460)+1)</f>
        <v/>
      </c>
      <c r="F461" s="190">
        <f t="shared" si="98"/>
        <v>0</v>
      </c>
      <c r="AF461" s="195">
        <v>30</v>
      </c>
      <c r="AG461" s="400" t="str">
        <f>IF(AH461=0,"",MAX($AG$430:AG460)+1)</f>
        <v/>
      </c>
      <c r="AH461" s="190">
        <f t="shared" si="99"/>
        <v>0</v>
      </c>
    </row>
    <row r="462" spans="4:34" ht="14.1" customHeight="1">
      <c r="D462" s="195">
        <v>31</v>
      </c>
      <c r="E462" s="400" t="str">
        <f>IF(F462=0,"",MAX($E$430:E461)+1)</f>
        <v/>
      </c>
      <c r="F462" s="190">
        <f t="shared" si="98"/>
        <v>0</v>
      </c>
      <c r="AF462" s="195">
        <v>31</v>
      </c>
      <c r="AG462" s="400" t="str">
        <f>IF(AH462=0,"",MAX($AG$430:AG461)+1)</f>
        <v/>
      </c>
      <c r="AH462" s="190">
        <f t="shared" si="99"/>
        <v>0</v>
      </c>
    </row>
    <row r="463" spans="4:34" ht="14.1" customHeight="1">
      <c r="D463" s="195">
        <v>32</v>
      </c>
      <c r="E463" s="400" t="str">
        <f>IF(F463=0,"",MAX($E$430:E462)+1)</f>
        <v/>
      </c>
      <c r="F463" s="190">
        <f t="shared" si="98"/>
        <v>0</v>
      </c>
      <c r="AF463" s="195">
        <v>32</v>
      </c>
      <c r="AG463" s="400" t="str">
        <f>IF(AH463=0,"",MAX($AG$430:AG462)+1)</f>
        <v/>
      </c>
      <c r="AH463" s="190">
        <f t="shared" si="99"/>
        <v>0</v>
      </c>
    </row>
    <row r="464" spans="4:34" ht="14.1" customHeight="1">
      <c r="D464" s="195">
        <v>33</v>
      </c>
      <c r="E464" s="400" t="str">
        <f>IF(F464=0,"",MAX($E$430:E463)+1)</f>
        <v/>
      </c>
      <c r="F464" s="190">
        <f t="shared" si="98"/>
        <v>0</v>
      </c>
      <c r="AF464" s="195">
        <v>33</v>
      </c>
      <c r="AG464" s="400" t="str">
        <f>IF(AH464=0,"",MAX($AG$430:AG463)+1)</f>
        <v/>
      </c>
      <c r="AH464" s="190">
        <f t="shared" si="99"/>
        <v>0</v>
      </c>
    </row>
    <row r="465" spans="4:34" ht="14.1" customHeight="1">
      <c r="D465" s="195">
        <v>34</v>
      </c>
      <c r="E465" s="400" t="str">
        <f>IF(F465=0,"",MAX($E$430:E464)+1)</f>
        <v/>
      </c>
      <c r="F465" s="190">
        <f t="shared" si="98"/>
        <v>0</v>
      </c>
      <c r="AF465" s="195">
        <v>34</v>
      </c>
      <c r="AG465" s="400" t="str">
        <f>IF(AH465=0,"",MAX($AG$430:AG464)+1)</f>
        <v/>
      </c>
      <c r="AH465" s="190">
        <f t="shared" si="99"/>
        <v>0</v>
      </c>
    </row>
    <row r="466" spans="4:34" ht="14.1" customHeight="1">
      <c r="D466" s="195">
        <v>35</v>
      </c>
      <c r="E466" s="400" t="str">
        <f>IF(F466=0,"",MAX($E$430:E465)+1)</f>
        <v/>
      </c>
      <c r="F466" s="190">
        <f t="shared" si="98"/>
        <v>0</v>
      </c>
      <c r="AF466" s="195">
        <v>35</v>
      </c>
      <c r="AG466" s="400" t="str">
        <f>IF(AH466=0,"",MAX($AG$430:AG465)+1)</f>
        <v/>
      </c>
      <c r="AH466" s="190">
        <f t="shared" si="99"/>
        <v>0</v>
      </c>
    </row>
    <row r="467" spans="4:34" ht="14.1" customHeight="1">
      <c r="D467" s="195">
        <v>36</v>
      </c>
      <c r="E467" s="400" t="str">
        <f>IF(F467=0,"",MAX($E$430:E466)+1)</f>
        <v/>
      </c>
      <c r="F467" s="190">
        <f t="shared" si="98"/>
        <v>0</v>
      </c>
      <c r="AF467" s="195">
        <v>36</v>
      </c>
      <c r="AG467" s="400" t="str">
        <f>IF(AH467=0,"",MAX($AG$430:AG466)+1)</f>
        <v/>
      </c>
      <c r="AH467" s="190">
        <f t="shared" si="99"/>
        <v>0</v>
      </c>
    </row>
    <row r="468" spans="4:34" ht="14.1" customHeight="1">
      <c r="D468" s="195">
        <v>37</v>
      </c>
      <c r="E468" s="400" t="str">
        <f>IF(F468=0,"",MAX($E$430:E467)+1)</f>
        <v/>
      </c>
      <c r="F468" s="190">
        <f t="shared" si="98"/>
        <v>0</v>
      </c>
      <c r="AF468" s="195">
        <v>37</v>
      </c>
      <c r="AG468" s="400" t="str">
        <f>IF(AH468=0,"",MAX($AG$430:AG467)+1)</f>
        <v/>
      </c>
      <c r="AH468" s="190">
        <f t="shared" si="99"/>
        <v>0</v>
      </c>
    </row>
    <row r="469" spans="4:34" ht="14.1" customHeight="1">
      <c r="D469" s="195">
        <v>38</v>
      </c>
      <c r="E469" s="400" t="str">
        <f>IF(F469=0,"",MAX($E$430:E468)+1)</f>
        <v/>
      </c>
      <c r="F469" s="190">
        <f t="shared" si="98"/>
        <v>0</v>
      </c>
      <c r="AF469" s="195">
        <v>38</v>
      </c>
      <c r="AG469" s="400" t="str">
        <f>IF(AH469=0,"",MAX($AG$430:AG468)+1)</f>
        <v/>
      </c>
      <c r="AH469" s="190">
        <f t="shared" si="99"/>
        <v>0</v>
      </c>
    </row>
    <row r="470" spans="4:34" ht="14.1" customHeight="1">
      <c r="D470" s="195">
        <v>39</v>
      </c>
      <c r="E470" s="400" t="str">
        <f>IF(F470=0,"",MAX($E$430:E469)+1)</f>
        <v/>
      </c>
      <c r="F470" s="190">
        <f t="shared" si="98"/>
        <v>0</v>
      </c>
      <c r="AF470" s="195">
        <v>39</v>
      </c>
      <c r="AG470" s="400" t="str">
        <f>IF(AH470=0,"",MAX($AG$430:AG469)+1)</f>
        <v/>
      </c>
      <c r="AH470" s="190">
        <f t="shared" si="99"/>
        <v>0</v>
      </c>
    </row>
    <row r="471" spans="4:34" ht="14.1" customHeight="1">
      <c r="D471" s="195">
        <v>40</v>
      </c>
      <c r="E471" s="400" t="str">
        <f>IF(F471=0,"",MAX($E$430:E470)+1)</f>
        <v/>
      </c>
      <c r="F471" s="190">
        <f t="shared" si="98"/>
        <v>0</v>
      </c>
      <c r="AF471" s="195">
        <v>40</v>
      </c>
      <c r="AG471" s="400" t="str">
        <f>IF(AH471=0,"",MAX($AG$430:AG470)+1)</f>
        <v/>
      </c>
      <c r="AH471" s="190">
        <f t="shared" si="99"/>
        <v>0</v>
      </c>
    </row>
    <row r="472" spans="4:34" ht="14.1" customHeight="1">
      <c r="D472" s="195">
        <v>41</v>
      </c>
      <c r="E472" s="400" t="str">
        <f>IF(F472=0,"",MAX($E$430:E471)+1)</f>
        <v/>
      </c>
      <c r="F472" s="190">
        <f t="shared" si="98"/>
        <v>0</v>
      </c>
      <c r="AF472" s="195">
        <v>41</v>
      </c>
      <c r="AG472" s="400" t="str">
        <f>IF(AH472=0,"",MAX($AG$430:AG471)+1)</f>
        <v/>
      </c>
      <c r="AH472" s="190">
        <f t="shared" si="99"/>
        <v>0</v>
      </c>
    </row>
    <row r="473" spans="4:34" ht="14.1" customHeight="1">
      <c r="D473" s="195">
        <v>42</v>
      </c>
      <c r="E473" s="400" t="str">
        <f>IF(F473=0,"",MAX($E$430:E472)+1)</f>
        <v/>
      </c>
      <c r="F473" s="190">
        <f t="shared" si="98"/>
        <v>0</v>
      </c>
      <c r="AF473" s="195">
        <v>42</v>
      </c>
      <c r="AG473" s="400" t="str">
        <f>IF(AH473=0,"",MAX($AG$430:AG472)+1)</f>
        <v/>
      </c>
      <c r="AH473" s="190">
        <f t="shared" si="99"/>
        <v>0</v>
      </c>
    </row>
    <row r="474" spans="4:34" ht="14.1" customHeight="1">
      <c r="D474" s="195">
        <v>43</v>
      </c>
      <c r="E474" s="400" t="str">
        <f>IF(F474=0,"",MAX($E$430:E473)+1)</f>
        <v/>
      </c>
      <c r="F474" s="190">
        <f t="shared" si="98"/>
        <v>0</v>
      </c>
      <c r="AF474" s="195">
        <v>43</v>
      </c>
      <c r="AG474" s="400" t="str">
        <f>IF(AH474=0,"",MAX($AG$430:AG473)+1)</f>
        <v/>
      </c>
      <c r="AH474" s="190">
        <f t="shared" si="99"/>
        <v>0</v>
      </c>
    </row>
    <row r="475" spans="4:34" ht="14.1" customHeight="1">
      <c r="D475" s="195">
        <v>44</v>
      </c>
      <c r="E475" s="400" t="str">
        <f>IF(F475=0,"",MAX($E$430:E474)+1)</f>
        <v/>
      </c>
      <c r="F475" s="190">
        <f t="shared" si="98"/>
        <v>0</v>
      </c>
      <c r="AF475" s="195">
        <v>44</v>
      </c>
      <c r="AG475" s="400" t="str">
        <f>IF(AH475=0,"",MAX($AG$430:AG474)+1)</f>
        <v/>
      </c>
      <c r="AH475" s="190">
        <f t="shared" si="99"/>
        <v>0</v>
      </c>
    </row>
    <row r="476" spans="4:34" ht="14.1" customHeight="1">
      <c r="D476" s="195">
        <v>45</v>
      </c>
      <c r="E476" s="400" t="str">
        <f>IF(F476=0,"",MAX($E$430:E475)+1)</f>
        <v/>
      </c>
      <c r="F476" s="190">
        <f t="shared" si="98"/>
        <v>0</v>
      </c>
      <c r="AF476" s="195">
        <v>45</v>
      </c>
      <c r="AG476" s="400" t="str">
        <f>IF(AH476=0,"",MAX($AG$430:AG475)+1)</f>
        <v/>
      </c>
      <c r="AH476" s="190">
        <f t="shared" si="99"/>
        <v>0</v>
      </c>
    </row>
    <row r="477" spans="4:34" ht="14.1" customHeight="1">
      <c r="D477" s="195">
        <v>46</v>
      </c>
      <c r="E477" s="400" t="str">
        <f>IF(F477=0,"",MAX($E$430:E476)+1)</f>
        <v/>
      </c>
      <c r="F477" s="190">
        <f t="shared" si="98"/>
        <v>0</v>
      </c>
      <c r="AF477" s="195">
        <v>46</v>
      </c>
      <c r="AG477" s="400" t="str">
        <f>IF(AH477=0,"",MAX($AG$430:AG476)+1)</f>
        <v/>
      </c>
      <c r="AH477" s="190">
        <f t="shared" si="99"/>
        <v>0</v>
      </c>
    </row>
    <row r="478" spans="4:34" ht="14.1" customHeight="1">
      <c r="D478" s="195">
        <v>47</v>
      </c>
      <c r="E478" s="400" t="str">
        <f>IF(F478=0,"",MAX($E$430:E477)+1)</f>
        <v/>
      </c>
      <c r="F478" s="190">
        <f t="shared" si="98"/>
        <v>0</v>
      </c>
      <c r="AF478" s="195">
        <v>47</v>
      </c>
      <c r="AG478" s="400" t="str">
        <f>IF(AH478=0,"",MAX($AG$430:AG477)+1)</f>
        <v/>
      </c>
      <c r="AH478" s="190">
        <f t="shared" si="99"/>
        <v>0</v>
      </c>
    </row>
    <row r="479" spans="4:34" ht="14.1" customHeight="1">
      <c r="D479" s="195">
        <v>48</v>
      </c>
      <c r="E479" s="400" t="str">
        <f>IF(F479=0,"",MAX($E$430:E478)+1)</f>
        <v/>
      </c>
      <c r="F479" s="190">
        <f t="shared" si="98"/>
        <v>0</v>
      </c>
      <c r="AF479" s="195">
        <v>48</v>
      </c>
      <c r="AG479" s="400" t="str">
        <f>IF(AH479=0,"",MAX($AG$430:AG478)+1)</f>
        <v/>
      </c>
      <c r="AH479" s="190">
        <f t="shared" si="99"/>
        <v>0</v>
      </c>
    </row>
    <row r="480" spans="4:34" ht="14.1" customHeight="1">
      <c r="D480" s="195">
        <v>49</v>
      </c>
      <c r="E480" s="400" t="str">
        <f>IF(F480=0,"",MAX($E$430:E479)+1)</f>
        <v/>
      </c>
      <c r="F480" s="190">
        <f t="shared" si="98"/>
        <v>0</v>
      </c>
      <c r="AF480" s="195">
        <v>49</v>
      </c>
      <c r="AG480" s="400" t="str">
        <f>IF(AH480=0,"",MAX($AG$430:AG479)+1)</f>
        <v/>
      </c>
      <c r="AH480" s="190">
        <f t="shared" si="99"/>
        <v>0</v>
      </c>
    </row>
    <row r="481" spans="4:34" ht="14.1" customHeight="1">
      <c r="D481" s="195">
        <v>50</v>
      </c>
      <c r="E481" s="400" t="str">
        <f>IF(F481=0,"",MAX($E$430:E480)+1)</f>
        <v/>
      </c>
      <c r="F481" s="190">
        <f t="shared" si="98"/>
        <v>0</v>
      </c>
      <c r="AF481" s="195">
        <v>50</v>
      </c>
      <c r="AG481" s="400" t="str">
        <f>IF(AH481=0,"",MAX($AG$430:AG480)+1)</f>
        <v/>
      </c>
      <c r="AH481" s="190">
        <f t="shared" si="99"/>
        <v>0</v>
      </c>
    </row>
    <row r="482" spans="4:34" ht="14.1" customHeight="1">
      <c r="D482" s="195">
        <v>51</v>
      </c>
      <c r="E482" s="400" t="str">
        <f>IF(F482=0,"",MAX($E$430:E481)+1)</f>
        <v/>
      </c>
      <c r="F482" s="190">
        <f t="shared" si="98"/>
        <v>0</v>
      </c>
      <c r="AF482" s="195">
        <v>51</v>
      </c>
      <c r="AG482" s="400" t="str">
        <f>IF(AH482=0,"",MAX($AG$430:AG481)+1)</f>
        <v/>
      </c>
      <c r="AH482" s="190">
        <f t="shared" si="99"/>
        <v>0</v>
      </c>
    </row>
    <row r="483" spans="4:34" ht="14.1" customHeight="1">
      <c r="D483" s="195">
        <v>52</v>
      </c>
      <c r="E483" s="400" t="str">
        <f>IF(F483=0,"",MAX($E$430:E482)+1)</f>
        <v/>
      </c>
      <c r="F483" s="190">
        <f t="shared" si="98"/>
        <v>0</v>
      </c>
      <c r="AF483" s="195">
        <v>52</v>
      </c>
      <c r="AG483" s="400" t="str">
        <f>IF(AH483=0,"",MAX($AG$430:AG482)+1)</f>
        <v/>
      </c>
      <c r="AH483" s="190">
        <f t="shared" si="99"/>
        <v>0</v>
      </c>
    </row>
    <row r="484" spans="4:34" ht="14.1" customHeight="1">
      <c r="D484" s="195">
        <v>53</v>
      </c>
      <c r="E484" s="400" t="str">
        <f>IF(F484=0,"",MAX($E$430:E483)+1)</f>
        <v/>
      </c>
      <c r="F484" s="190">
        <f t="shared" si="98"/>
        <v>0</v>
      </c>
      <c r="AF484" s="195">
        <v>53</v>
      </c>
      <c r="AG484" s="400" t="str">
        <f>IF(AH484=0,"",MAX($AG$430:AG483)+1)</f>
        <v/>
      </c>
      <c r="AH484" s="190">
        <f t="shared" si="99"/>
        <v>0</v>
      </c>
    </row>
    <row r="485" spans="4:34" ht="14.1" customHeight="1">
      <c r="D485" s="195">
        <v>54</v>
      </c>
      <c r="E485" s="400" t="str">
        <f>IF(F485=0,"",MAX($E$430:E484)+1)</f>
        <v/>
      </c>
      <c r="F485" s="190">
        <f t="shared" si="98"/>
        <v>0</v>
      </c>
      <c r="AF485" s="195">
        <v>54</v>
      </c>
      <c r="AG485" s="400" t="str">
        <f>IF(AH485=0,"",MAX($AG$430:AG484)+1)</f>
        <v/>
      </c>
      <c r="AH485" s="190">
        <f t="shared" si="99"/>
        <v>0</v>
      </c>
    </row>
    <row r="486" spans="4:34" ht="14.1" customHeight="1">
      <c r="D486" s="195">
        <v>55</v>
      </c>
      <c r="E486" s="400" t="str">
        <f>IF(F486=0,"",MAX($E$430:E485)+1)</f>
        <v/>
      </c>
      <c r="F486" s="190">
        <f t="shared" si="98"/>
        <v>0</v>
      </c>
      <c r="AF486" s="195">
        <v>55</v>
      </c>
      <c r="AG486" s="400" t="str">
        <f>IF(AH486=0,"",MAX($AG$430:AG485)+1)</f>
        <v/>
      </c>
      <c r="AH486" s="190">
        <f t="shared" si="99"/>
        <v>0</v>
      </c>
    </row>
    <row r="487" spans="4:34" ht="14.1" customHeight="1">
      <c r="D487" s="195">
        <v>56</v>
      </c>
      <c r="E487" s="400" t="str">
        <f>IF(F487=0,"",MAX($E$430:E486)+1)</f>
        <v/>
      </c>
      <c r="F487" s="190">
        <f t="shared" si="98"/>
        <v>0</v>
      </c>
      <c r="AF487" s="195">
        <v>56</v>
      </c>
      <c r="AG487" s="400" t="str">
        <f>IF(AH487=0,"",MAX($AG$430:AG486)+1)</f>
        <v/>
      </c>
      <c r="AH487" s="190">
        <f t="shared" si="99"/>
        <v>0</v>
      </c>
    </row>
    <row r="488" spans="4:34" ht="14.1" customHeight="1">
      <c r="D488" s="195">
        <v>57</v>
      </c>
      <c r="E488" s="400" t="str">
        <f>IF(F488=0,"",MAX($E$430:E487)+1)</f>
        <v/>
      </c>
      <c r="F488" s="190">
        <f t="shared" si="98"/>
        <v>0</v>
      </c>
      <c r="AF488" s="195">
        <v>57</v>
      </c>
      <c r="AG488" s="400" t="str">
        <f>IF(AH488=0,"",MAX($AG$430:AG487)+1)</f>
        <v/>
      </c>
      <c r="AH488" s="190">
        <f t="shared" si="99"/>
        <v>0</v>
      </c>
    </row>
    <row r="489" spans="4:34" ht="14.1" customHeight="1">
      <c r="D489" s="195">
        <v>58</v>
      </c>
      <c r="E489" s="400" t="str">
        <f>IF(F489=0,"",MAX($E$430:E488)+1)</f>
        <v/>
      </c>
      <c r="F489" s="190">
        <f t="shared" si="98"/>
        <v>0</v>
      </c>
      <c r="AF489" s="195">
        <v>58</v>
      </c>
      <c r="AG489" s="400" t="str">
        <f>IF(AH489=0,"",MAX($AG$430:AG488)+1)</f>
        <v/>
      </c>
      <c r="AH489" s="190">
        <f t="shared" si="99"/>
        <v>0</v>
      </c>
    </row>
    <row r="490" spans="4:34" ht="14.1" customHeight="1">
      <c r="D490" s="195">
        <v>59</v>
      </c>
      <c r="E490" s="400" t="str">
        <f>IF(F490=0,"",MAX($E$430:E489)+1)</f>
        <v/>
      </c>
      <c r="F490" s="190">
        <f t="shared" si="98"/>
        <v>0</v>
      </c>
      <c r="AF490" s="195">
        <v>59</v>
      </c>
      <c r="AG490" s="400" t="str">
        <f>IF(AH490=0,"",MAX($AG$430:AG489)+1)</f>
        <v/>
      </c>
      <c r="AH490" s="190">
        <f t="shared" si="99"/>
        <v>0</v>
      </c>
    </row>
    <row r="491" spans="4:34" ht="14.1" customHeight="1" thickBot="1">
      <c r="D491" s="196">
        <v>60</v>
      </c>
      <c r="E491" s="406" t="str">
        <f>IF(F491=0,"",MAX($E$430:E490)+1)</f>
        <v/>
      </c>
      <c r="F491" s="193">
        <f>SUMIF($E$25,D491,$E$22)+SUMIF($H$25,D491,$H$22)+SUMIF($K$25,D491,$K$22)+SUMIF($E$38,D491,$E$35)+SUMIF($H$38,D491,$H$35)+SUMIF($K$38,D491,$K$35)</f>
        <v>0</v>
      </c>
      <c r="AF491" s="196">
        <v>60</v>
      </c>
      <c r="AG491" s="406" t="str">
        <f>IF(AH491=0,"",MAX($AG$430:AG490)+1)</f>
        <v/>
      </c>
      <c r="AH491" s="193">
        <f>SUMIF($AG$25,AF491,$AG$22)+SUMIF($AJ$25,AF491,$AJ$22)+SUMIF($AM$25,AF491,$AM$22)+SUMIF($AG$38,AF491,$AG$35)+SUMIF($AJ$38,AF491,$AJ$35)+SUMIF($AM$38,AF491,$AM$35)</f>
        <v>0</v>
      </c>
    </row>
  </sheetData>
  <mergeCells count="552">
    <mergeCell ref="Y19:Z19"/>
    <mergeCell ref="W20:X20"/>
    <mergeCell ref="Y20:Z20"/>
    <mergeCell ref="W21:X21"/>
    <mergeCell ref="Y21:Z21"/>
    <mergeCell ref="V26:X26"/>
    <mergeCell ref="Y26:Z26"/>
    <mergeCell ref="C19:C21"/>
    <mergeCell ref="L19:M19"/>
    <mergeCell ref="L20:M20"/>
    <mergeCell ref="L21:M21"/>
    <mergeCell ref="Q26:S26"/>
    <mergeCell ref="T26:U26"/>
    <mergeCell ref="C22:D22"/>
    <mergeCell ref="E22:G22"/>
    <mergeCell ref="H22:J22"/>
    <mergeCell ref="K22:N22"/>
    <mergeCell ref="C25:D25"/>
    <mergeCell ref="E25:G25"/>
    <mergeCell ref="H24:J24"/>
    <mergeCell ref="K24:N24"/>
    <mergeCell ref="E26:G26"/>
    <mergeCell ref="R21:S21"/>
    <mergeCell ref="T21:U21"/>
    <mergeCell ref="T23:U23"/>
    <mergeCell ref="Y22:Z22"/>
    <mergeCell ref="T22:U22"/>
    <mergeCell ref="W22:X22"/>
    <mergeCell ref="W23:X23"/>
    <mergeCell ref="Y23:Z23"/>
    <mergeCell ref="C27:D27"/>
    <mergeCell ref="E27:G27"/>
    <mergeCell ref="H23:J23"/>
    <mergeCell ref="K23:N23"/>
    <mergeCell ref="C26:D26"/>
    <mergeCell ref="E24:G24"/>
    <mergeCell ref="H25:J25"/>
    <mergeCell ref="K25:N25"/>
    <mergeCell ref="H26:J26"/>
    <mergeCell ref="K26:N26"/>
    <mergeCell ref="C23:D24"/>
    <mergeCell ref="E23:G23"/>
    <mergeCell ref="R22:S22"/>
    <mergeCell ref="R23:S23"/>
    <mergeCell ref="C18:D18"/>
    <mergeCell ref="E18:G18"/>
    <mergeCell ref="H18:J18"/>
    <mergeCell ref="K18:N18"/>
    <mergeCell ref="S16:T16"/>
    <mergeCell ref="U16:V16"/>
    <mergeCell ref="C16:D17"/>
    <mergeCell ref="E16:G16"/>
    <mergeCell ref="H16:J16"/>
    <mergeCell ref="K16:N16"/>
    <mergeCell ref="C14:D14"/>
    <mergeCell ref="E14:G14"/>
    <mergeCell ref="H14:J14"/>
    <mergeCell ref="K14:N14"/>
    <mergeCell ref="S13:T13"/>
    <mergeCell ref="U13:V13"/>
    <mergeCell ref="E17:G17"/>
    <mergeCell ref="H17:J17"/>
    <mergeCell ref="K17:N17"/>
    <mergeCell ref="C15:D15"/>
    <mergeCell ref="E15:G15"/>
    <mergeCell ref="H15:J15"/>
    <mergeCell ref="K15:N15"/>
    <mergeCell ref="S14:T14"/>
    <mergeCell ref="U14:V14"/>
    <mergeCell ref="S15:T15"/>
    <mergeCell ref="U15:V15"/>
    <mergeCell ref="K6:L6"/>
    <mergeCell ref="R6:S6"/>
    <mergeCell ref="T6:U6"/>
    <mergeCell ref="W6:X6"/>
    <mergeCell ref="Y6:Z6"/>
    <mergeCell ref="K7:L7"/>
    <mergeCell ref="U10:V10"/>
    <mergeCell ref="W10:X10"/>
    <mergeCell ref="C8:D8"/>
    <mergeCell ref="E8:F8"/>
    <mergeCell ref="G8:H8"/>
    <mergeCell ref="I8:J8"/>
    <mergeCell ref="K8:L9"/>
    <mergeCell ref="C9:D9"/>
    <mergeCell ref="C10:C12"/>
    <mergeCell ref="K10:L10"/>
    <mergeCell ref="Q9:R9"/>
    <mergeCell ref="S9:T9"/>
    <mergeCell ref="U9:V9"/>
    <mergeCell ref="W9:X9"/>
    <mergeCell ref="K11:L11"/>
    <mergeCell ref="S10:T10"/>
    <mergeCell ref="Y9:Z9"/>
    <mergeCell ref="K12:L12"/>
    <mergeCell ref="C3:D3"/>
    <mergeCell ref="E3:F3"/>
    <mergeCell ref="G3:H3"/>
    <mergeCell ref="I3:J3"/>
    <mergeCell ref="K3:L4"/>
    <mergeCell ref="Q3:S3"/>
    <mergeCell ref="AF341:AF343"/>
    <mergeCell ref="AG341:AJ341"/>
    <mergeCell ref="AK341:AL341"/>
    <mergeCell ref="AG342:AH342"/>
    <mergeCell ref="AI342:AJ342"/>
    <mergeCell ref="AK342:AL342"/>
    <mergeCell ref="T3:U3"/>
    <mergeCell ref="V3:X3"/>
    <mergeCell ref="Y3:Z3"/>
    <mergeCell ref="C4:D4"/>
    <mergeCell ref="R4:S4"/>
    <mergeCell ref="T4:U4"/>
    <mergeCell ref="W4:X4"/>
    <mergeCell ref="Y4:Z4"/>
    <mergeCell ref="C5:C7"/>
    <mergeCell ref="K5:L5"/>
    <mergeCell ref="R5:S5"/>
    <mergeCell ref="T5:U5"/>
    <mergeCell ref="AK252:AL252"/>
    <mergeCell ref="AF386:AF388"/>
    <mergeCell ref="AG386:AJ386"/>
    <mergeCell ref="N1:Q1"/>
    <mergeCell ref="R1:Z1"/>
    <mergeCell ref="W5:X5"/>
    <mergeCell ref="Y5:Z5"/>
    <mergeCell ref="S11:T11"/>
    <mergeCell ref="U11:V11"/>
    <mergeCell ref="W11:X11"/>
    <mergeCell ref="S12:T12"/>
    <mergeCell ref="U12:V12"/>
    <mergeCell ref="W12:X12"/>
    <mergeCell ref="W14:X14"/>
    <mergeCell ref="W13:X13"/>
    <mergeCell ref="Q19:S19"/>
    <mergeCell ref="T19:U19"/>
    <mergeCell ref="R20:S20"/>
    <mergeCell ref="T20:U20"/>
    <mergeCell ref="W15:X15"/>
    <mergeCell ref="W16:X16"/>
    <mergeCell ref="V19:X19"/>
    <mergeCell ref="W27:X27"/>
    <mergeCell ref="Y27:Z27"/>
    <mergeCell ref="AM38:AP38"/>
    <mergeCell ref="AJ39:AL39"/>
    <mergeCell ref="AM39:AP39"/>
    <mergeCell ref="AF60:AF62"/>
    <mergeCell ref="AI60:AI62"/>
    <mergeCell ref="AF56:AF58"/>
    <mergeCell ref="AI56:AI58"/>
    <mergeCell ref="AI64:AI66"/>
    <mergeCell ref="AE38:AF38"/>
    <mergeCell ref="AG38:AI38"/>
    <mergeCell ref="AF44:AF46"/>
    <mergeCell ref="AI44:AI46"/>
    <mergeCell ref="AF48:AF50"/>
    <mergeCell ref="AI48:AI50"/>
    <mergeCell ref="AF52:AF54"/>
    <mergeCell ref="AI52:AI54"/>
    <mergeCell ref="AY35:AZ35"/>
    <mergeCell ref="BA35:BB35"/>
    <mergeCell ref="AE36:AF37"/>
    <mergeCell ref="AG36:AI36"/>
    <mergeCell ref="AJ36:AL36"/>
    <mergeCell ref="AM36:AP36"/>
    <mergeCell ref="AG37:AI37"/>
    <mergeCell ref="AJ37:AL37"/>
    <mergeCell ref="AM37:AP37"/>
    <mergeCell ref="AE35:AF35"/>
    <mergeCell ref="AJ35:AL35"/>
    <mergeCell ref="AM35:AP35"/>
    <mergeCell ref="AT35:AU35"/>
    <mergeCell ref="AV35:AW35"/>
    <mergeCell ref="AV31:AW31"/>
    <mergeCell ref="AX31:AZ31"/>
    <mergeCell ref="BA31:BB31"/>
    <mergeCell ref="AE32:AE34"/>
    <mergeCell ref="AN32:AO32"/>
    <mergeCell ref="AT32:AU32"/>
    <mergeCell ref="AV32:AW32"/>
    <mergeCell ref="AY32:AZ32"/>
    <mergeCell ref="BA32:BB32"/>
    <mergeCell ref="AV33:AW33"/>
    <mergeCell ref="AY33:AZ33"/>
    <mergeCell ref="BA33:BB33"/>
    <mergeCell ref="AN34:AO34"/>
    <mergeCell ref="AT34:AU34"/>
    <mergeCell ref="AV34:AW34"/>
    <mergeCell ref="AY34:AZ34"/>
    <mergeCell ref="BA34:BB34"/>
    <mergeCell ref="AN33:AO33"/>
    <mergeCell ref="AT33:AU33"/>
    <mergeCell ref="AS31:AU31"/>
    <mergeCell ref="AG31:AI31"/>
    <mergeCell ref="AJ31:AL31"/>
    <mergeCell ref="AM31:AP31"/>
    <mergeCell ref="AE31:AF31"/>
    <mergeCell ref="AE29:AF30"/>
    <mergeCell ref="AG29:AI29"/>
    <mergeCell ref="AJ29:AL29"/>
    <mergeCell ref="AM29:AP29"/>
    <mergeCell ref="AG30:AI30"/>
    <mergeCell ref="AJ30:AL30"/>
    <mergeCell ref="AY27:AZ27"/>
    <mergeCell ref="BA27:BB27"/>
    <mergeCell ref="AE28:AF28"/>
    <mergeCell ref="AG28:AI28"/>
    <mergeCell ref="AJ28:AL28"/>
    <mergeCell ref="AM28:AP28"/>
    <mergeCell ref="BA28:BB28"/>
    <mergeCell ref="AE27:AF27"/>
    <mergeCell ref="AG27:AI27"/>
    <mergeCell ref="AJ27:AL27"/>
    <mergeCell ref="AT27:AU27"/>
    <mergeCell ref="AV27:AW27"/>
    <mergeCell ref="AM27:AP27"/>
    <mergeCell ref="AM30:AP30"/>
    <mergeCell ref="BA25:BB25"/>
    <mergeCell ref="AE26:AF26"/>
    <mergeCell ref="AG26:AI26"/>
    <mergeCell ref="AJ26:AL26"/>
    <mergeCell ref="AM26:AP26"/>
    <mergeCell ref="AT26:AU26"/>
    <mergeCell ref="AV26:AW26"/>
    <mergeCell ref="AY26:AZ26"/>
    <mergeCell ref="BA26:BB26"/>
    <mergeCell ref="AJ25:AL25"/>
    <mergeCell ref="AM25:AP25"/>
    <mergeCell ref="AT25:AU25"/>
    <mergeCell ref="AV25:AW25"/>
    <mergeCell ref="AE25:AF25"/>
    <mergeCell ref="AG25:AI25"/>
    <mergeCell ref="AY25:AZ25"/>
    <mergeCell ref="BA23:BB23"/>
    <mergeCell ref="AG24:AI24"/>
    <mergeCell ref="AJ24:AL24"/>
    <mergeCell ref="AM24:AP24"/>
    <mergeCell ref="AT24:AU24"/>
    <mergeCell ref="AV24:AW24"/>
    <mergeCell ref="AY24:AZ24"/>
    <mergeCell ref="BA24:BB24"/>
    <mergeCell ref="AE23:AF24"/>
    <mergeCell ref="AG23:AI23"/>
    <mergeCell ref="AJ23:AL23"/>
    <mergeCell ref="AM23:AP23"/>
    <mergeCell ref="AT23:AU23"/>
    <mergeCell ref="AV23:AW23"/>
    <mergeCell ref="AY23:AZ23"/>
    <mergeCell ref="BA21:BB21"/>
    <mergeCell ref="AE22:AF22"/>
    <mergeCell ref="AG22:AI22"/>
    <mergeCell ref="AJ22:AL22"/>
    <mergeCell ref="AM22:AP22"/>
    <mergeCell ref="AT22:AU22"/>
    <mergeCell ref="AV22:AW22"/>
    <mergeCell ref="AY22:AZ22"/>
    <mergeCell ref="BA22:BB22"/>
    <mergeCell ref="AY18:AZ18"/>
    <mergeCell ref="AE19:AE21"/>
    <mergeCell ref="AN19:AO19"/>
    <mergeCell ref="AN20:AO20"/>
    <mergeCell ref="AN21:AO21"/>
    <mergeCell ref="AS21:AU21"/>
    <mergeCell ref="AV21:AW21"/>
    <mergeCell ref="AX21:AZ21"/>
    <mergeCell ref="AE18:AF18"/>
    <mergeCell ref="AG18:AI18"/>
    <mergeCell ref="AJ18:AL18"/>
    <mergeCell ref="AM18:AP18"/>
    <mergeCell ref="AU18:AV18"/>
    <mergeCell ref="AW18:AX18"/>
    <mergeCell ref="BA10:BB10"/>
    <mergeCell ref="AM11:AN11"/>
    <mergeCell ref="AU11:AV11"/>
    <mergeCell ref="AW11:AX11"/>
    <mergeCell ref="AY11:AZ11"/>
    <mergeCell ref="AW14:AX14"/>
    <mergeCell ref="AW17:AX17"/>
    <mergeCell ref="AY17:AZ17"/>
    <mergeCell ref="AY15:AZ15"/>
    <mergeCell ref="AY16:AZ16"/>
    <mergeCell ref="AW13:AX13"/>
    <mergeCell ref="AY13:AZ13"/>
    <mergeCell ref="AY14:AZ14"/>
    <mergeCell ref="AU16:AV16"/>
    <mergeCell ref="AW16:AX16"/>
    <mergeCell ref="AM15:AP15"/>
    <mergeCell ref="AU15:AV15"/>
    <mergeCell ref="AW15:AX15"/>
    <mergeCell ref="AM16:AP16"/>
    <mergeCell ref="AE14:AF14"/>
    <mergeCell ref="AG14:AI14"/>
    <mergeCell ref="AJ14:AL14"/>
    <mergeCell ref="AM14:AP14"/>
    <mergeCell ref="AU14:AV14"/>
    <mergeCell ref="AU13:AV13"/>
    <mergeCell ref="AG17:AI17"/>
    <mergeCell ref="AJ17:AL17"/>
    <mergeCell ref="AM17:AP17"/>
    <mergeCell ref="AU17:AV17"/>
    <mergeCell ref="AE15:AF15"/>
    <mergeCell ref="AG15:AI15"/>
    <mergeCell ref="AJ15:AL15"/>
    <mergeCell ref="AE16:AF17"/>
    <mergeCell ref="AG16:AI16"/>
    <mergeCell ref="AJ16:AL16"/>
    <mergeCell ref="AP1:AS1"/>
    <mergeCell ref="AT1:BB1"/>
    <mergeCell ref="AE3:AF3"/>
    <mergeCell ref="AG3:AH3"/>
    <mergeCell ref="AI3:AJ3"/>
    <mergeCell ref="AK3:AL3"/>
    <mergeCell ref="AM3:AN4"/>
    <mergeCell ref="AV5:AW5"/>
    <mergeCell ref="AY5:AZ5"/>
    <mergeCell ref="BA5:BB5"/>
    <mergeCell ref="AE5:AE7"/>
    <mergeCell ref="AM5:AN5"/>
    <mergeCell ref="AT5:AU5"/>
    <mergeCell ref="AM7:AN7"/>
    <mergeCell ref="AT7:AU7"/>
    <mergeCell ref="BA3:BB3"/>
    <mergeCell ref="AE4:AF4"/>
    <mergeCell ref="AT4:AU4"/>
    <mergeCell ref="AV4:AW4"/>
    <mergeCell ref="AY4:AZ4"/>
    <mergeCell ref="BA4:BB4"/>
    <mergeCell ref="AY7:AZ7"/>
    <mergeCell ref="BA7:BB7"/>
    <mergeCell ref="AM6:AN6"/>
    <mergeCell ref="AT6:AU6"/>
    <mergeCell ref="AV6:AW6"/>
    <mergeCell ref="AY6:AZ6"/>
    <mergeCell ref="BA6:BB6"/>
    <mergeCell ref="AE10:AE12"/>
    <mergeCell ref="AM10:AN10"/>
    <mergeCell ref="AS10:AT10"/>
    <mergeCell ref="AM12:AN12"/>
    <mergeCell ref="AS3:AU3"/>
    <mergeCell ref="AV3:AW3"/>
    <mergeCell ref="AV7:AW7"/>
    <mergeCell ref="AW12:AX12"/>
    <mergeCell ref="AX3:AZ3"/>
    <mergeCell ref="AY12:AZ12"/>
    <mergeCell ref="AW10:AX10"/>
    <mergeCell ref="AY10:AZ10"/>
    <mergeCell ref="AU12:AV12"/>
    <mergeCell ref="AE8:AF8"/>
    <mergeCell ref="AG8:AH8"/>
    <mergeCell ref="AI8:AJ8"/>
    <mergeCell ref="AK8:AL8"/>
    <mergeCell ref="AM8:AN9"/>
    <mergeCell ref="AE9:AF9"/>
    <mergeCell ref="AU10:AV10"/>
    <mergeCell ref="AI387:AI388"/>
    <mergeCell ref="AG387:AG388"/>
    <mergeCell ref="AG35:AI35"/>
    <mergeCell ref="AE39:AF39"/>
    <mergeCell ref="AG39:AI39"/>
    <mergeCell ref="AG117:AH117"/>
    <mergeCell ref="AI117:AJ117"/>
    <mergeCell ref="AF71:AF73"/>
    <mergeCell ref="AG71:AJ71"/>
    <mergeCell ref="AG72:AH72"/>
    <mergeCell ref="AI72:AJ72"/>
    <mergeCell ref="AF206:AF208"/>
    <mergeCell ref="AG206:AJ206"/>
    <mergeCell ref="AG207:AH207"/>
    <mergeCell ref="AI207:AJ207"/>
    <mergeCell ref="AF161:AF163"/>
    <mergeCell ref="AG161:AJ161"/>
    <mergeCell ref="AG162:AH162"/>
    <mergeCell ref="AI162:AJ162"/>
    <mergeCell ref="AF251:AF253"/>
    <mergeCell ref="AG251:AJ251"/>
    <mergeCell ref="AJ387:AJ388"/>
    <mergeCell ref="AG252:AH252"/>
    <mergeCell ref="AI252:AJ252"/>
    <mergeCell ref="AG431:AH431"/>
    <mergeCell ref="AH387:AH388"/>
    <mergeCell ref="AF64:AF66"/>
    <mergeCell ref="AF116:AF118"/>
    <mergeCell ref="AG116:AJ116"/>
    <mergeCell ref="AJ38:AL38"/>
    <mergeCell ref="AK116:AL116"/>
    <mergeCell ref="AK117:AL117"/>
    <mergeCell ref="AK71:AL71"/>
    <mergeCell ref="AK72:AL72"/>
    <mergeCell ref="AK206:AL206"/>
    <mergeCell ref="AK207:AL207"/>
    <mergeCell ref="AK161:AL161"/>
    <mergeCell ref="AK162:AL162"/>
    <mergeCell ref="AF296:AF298"/>
    <mergeCell ref="AG296:AJ296"/>
    <mergeCell ref="AK296:AL296"/>
    <mergeCell ref="AG297:AH297"/>
    <mergeCell ref="AI297:AJ297"/>
    <mergeCell ref="AK297:AL297"/>
    <mergeCell ref="AK386:AL386"/>
    <mergeCell ref="AK387:AK388"/>
    <mergeCell ref="AL387:AL388"/>
    <mergeCell ref="AK251:AL251"/>
    <mergeCell ref="Y31:Z31"/>
    <mergeCell ref="R29:S29"/>
    <mergeCell ref="T29:U29"/>
    <mergeCell ref="K31:N31"/>
    <mergeCell ref="R31:S31"/>
    <mergeCell ref="T31:U31"/>
    <mergeCell ref="H27:J27"/>
    <mergeCell ref="K27:N27"/>
    <mergeCell ref="R30:S30"/>
    <mergeCell ref="T30:U30"/>
    <mergeCell ref="R27:S27"/>
    <mergeCell ref="T27:U27"/>
    <mergeCell ref="H28:J28"/>
    <mergeCell ref="W30:X30"/>
    <mergeCell ref="W29:X29"/>
    <mergeCell ref="Y28:Z28"/>
    <mergeCell ref="R28:S28"/>
    <mergeCell ref="T28:U28"/>
    <mergeCell ref="H30:J30"/>
    <mergeCell ref="K29:N29"/>
    <mergeCell ref="Y29:Z29"/>
    <mergeCell ref="Y30:Z30"/>
    <mergeCell ref="C28:D28"/>
    <mergeCell ref="E28:G28"/>
    <mergeCell ref="V35:X35"/>
    <mergeCell ref="K28:N28"/>
    <mergeCell ref="K30:N30"/>
    <mergeCell ref="C31:D31"/>
    <mergeCell ref="E31:G31"/>
    <mergeCell ref="H31:J31"/>
    <mergeCell ref="R32:S32"/>
    <mergeCell ref="T32:U32"/>
    <mergeCell ref="W28:X28"/>
    <mergeCell ref="L34:M34"/>
    <mergeCell ref="Q35:S35"/>
    <mergeCell ref="T35:U35"/>
    <mergeCell ref="C32:C34"/>
    <mergeCell ref="L32:M32"/>
    <mergeCell ref="C35:D35"/>
    <mergeCell ref="V33:X33"/>
    <mergeCell ref="W32:X32"/>
    <mergeCell ref="C29:D30"/>
    <mergeCell ref="E29:G29"/>
    <mergeCell ref="H29:J29"/>
    <mergeCell ref="E30:G30"/>
    <mergeCell ref="W31:X31"/>
    <mergeCell ref="Y32:Z32"/>
    <mergeCell ref="L33:M33"/>
    <mergeCell ref="E35:G35"/>
    <mergeCell ref="H35:J35"/>
    <mergeCell ref="K35:N35"/>
    <mergeCell ref="H37:J37"/>
    <mergeCell ref="K37:N37"/>
    <mergeCell ref="R36:S36"/>
    <mergeCell ref="T36:U36"/>
    <mergeCell ref="W36:X36"/>
    <mergeCell ref="Y36:Z36"/>
    <mergeCell ref="R37:S37"/>
    <mergeCell ref="W37:X37"/>
    <mergeCell ref="Y37:Z37"/>
    <mergeCell ref="Y35:Z35"/>
    <mergeCell ref="Y33:Z33"/>
    <mergeCell ref="Y39:Z39"/>
    <mergeCell ref="C36:D37"/>
    <mergeCell ref="E36:G36"/>
    <mergeCell ref="H36:J36"/>
    <mergeCell ref="K36:N36"/>
    <mergeCell ref="E37:G37"/>
    <mergeCell ref="R38:S38"/>
    <mergeCell ref="T38:U38"/>
    <mergeCell ref="W38:X38"/>
    <mergeCell ref="Y38:Z38"/>
    <mergeCell ref="C38:D38"/>
    <mergeCell ref="E38:G38"/>
    <mergeCell ref="H38:J38"/>
    <mergeCell ref="K38:N38"/>
    <mergeCell ref="C39:D39"/>
    <mergeCell ref="E39:G39"/>
    <mergeCell ref="H39:J39"/>
    <mergeCell ref="K39:N39"/>
    <mergeCell ref="W39:X39"/>
    <mergeCell ref="D56:D58"/>
    <mergeCell ref="G56:G58"/>
    <mergeCell ref="D60:D62"/>
    <mergeCell ref="G60:G62"/>
    <mergeCell ref="D64:D66"/>
    <mergeCell ref="G64:G66"/>
    <mergeCell ref="D44:D46"/>
    <mergeCell ref="G44:G46"/>
    <mergeCell ref="D48:D50"/>
    <mergeCell ref="G48:G50"/>
    <mergeCell ref="D52:D54"/>
    <mergeCell ref="G52:G54"/>
    <mergeCell ref="D116:D118"/>
    <mergeCell ref="E116:H116"/>
    <mergeCell ref="I116:J116"/>
    <mergeCell ref="E117:F117"/>
    <mergeCell ref="G117:H117"/>
    <mergeCell ref="I117:J117"/>
    <mergeCell ref="D71:D73"/>
    <mergeCell ref="E71:H71"/>
    <mergeCell ref="I71:J71"/>
    <mergeCell ref="E72:F72"/>
    <mergeCell ref="G72:H72"/>
    <mergeCell ref="I72:J72"/>
    <mergeCell ref="D206:D208"/>
    <mergeCell ref="E206:H206"/>
    <mergeCell ref="I206:J206"/>
    <mergeCell ref="E207:F207"/>
    <mergeCell ref="G207:H207"/>
    <mergeCell ref="I207:J207"/>
    <mergeCell ref="D161:D163"/>
    <mergeCell ref="E161:H161"/>
    <mergeCell ref="I161:J161"/>
    <mergeCell ref="E162:F162"/>
    <mergeCell ref="G162:H162"/>
    <mergeCell ref="I162:J162"/>
    <mergeCell ref="E297:F297"/>
    <mergeCell ref="G297:H297"/>
    <mergeCell ref="I297:J297"/>
    <mergeCell ref="D251:D253"/>
    <mergeCell ref="E251:H251"/>
    <mergeCell ref="I251:J251"/>
    <mergeCell ref="E252:F252"/>
    <mergeCell ref="G252:H252"/>
    <mergeCell ref="I252:J252"/>
    <mergeCell ref="E431:F431"/>
    <mergeCell ref="J387:J388"/>
    <mergeCell ref="R39:S39"/>
    <mergeCell ref="T39:U39"/>
    <mergeCell ref="T37:U37"/>
    <mergeCell ref="AV28:AZ28"/>
    <mergeCell ref="AC1:AO1"/>
    <mergeCell ref="D386:D388"/>
    <mergeCell ref="E386:H386"/>
    <mergeCell ref="I386:J386"/>
    <mergeCell ref="E387:E388"/>
    <mergeCell ref="F387:F388"/>
    <mergeCell ref="G387:G388"/>
    <mergeCell ref="H387:H388"/>
    <mergeCell ref="I387:I388"/>
    <mergeCell ref="D341:D343"/>
    <mergeCell ref="E341:H341"/>
    <mergeCell ref="I341:J341"/>
    <mergeCell ref="E342:F342"/>
    <mergeCell ref="G342:H342"/>
    <mergeCell ref="I342:J342"/>
    <mergeCell ref="D296:D298"/>
    <mergeCell ref="E296:H296"/>
    <mergeCell ref="I296:J296"/>
  </mergeCells>
  <phoneticPr fontId="2"/>
  <dataValidations count="5">
    <dataValidation type="list" allowBlank="1" showInputMessage="1" showErrorMessage="1" sqref="AS7 E36:N36 E23:N23 AG36:AP36 AG23:AP23 AX7">
      <formula1>"As,Co,As+Co"</formula1>
    </dataValidation>
    <dataValidation type="list" allowBlank="1" showInputMessage="1" showErrorMessage="1" sqref="AG18:AP18 E31:N31 E18:N18 AG31:AP31">
      <formula1>"昼間施工,夜間施工"</formula1>
    </dataValidation>
    <dataValidation type="list" allowBlank="1" showInputMessage="1" showErrorMessage="1" sqref="AG16:AP16 E29:N29 E16:N16 AG29:AP29">
      <formula1>"車 道,歩 道"</formula1>
    </dataValidation>
    <dataValidation type="list" allowBlank="1" showInputMessage="1" showErrorMessage="1" sqref="AG17:AP17 E30:N30 E17:N17 AG30:AP30">
      <formula1>"W &lt; 1.4,1.4 ≦ W &lt; 3.0,3.0 &lt; W"</formula1>
    </dataValidation>
    <dataValidation type="list" allowBlank="1" showInputMessage="1" showErrorMessage="1" sqref="AA24:AB24 V22:V23">
      <formula1>"As（車道）＋As（歩道）,As（車道）＋Co,As（歩道）＋Co,全種"</formula1>
    </dataValidation>
  </dataValidations>
  <printOptions horizontalCentered="1"/>
  <pageMargins left="0" right="0" top="0.78740157480314965" bottom="0.19685039370078741" header="0.51181102362204722" footer="0.51181102362204722"/>
  <pageSetup paperSize="9" scale="93" orientation="landscape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AB92"/>
  <sheetViews>
    <sheetView showGridLines="0" showZeros="0" view="pageBreakPreview" zoomScaleNormal="100" zoomScaleSheetLayoutView="100" workbookViewId="0">
      <selection activeCell="M16" sqref="M16"/>
    </sheetView>
  </sheetViews>
  <sheetFormatPr defaultColWidth="9" defaultRowHeight="12" customHeight="1"/>
  <cols>
    <col min="1" max="2" width="2.6640625" style="760" customWidth="1"/>
    <col min="3" max="3" width="10.6640625" style="760" customWidth="1"/>
    <col min="4" max="4" width="4.6640625" style="760" customWidth="1"/>
    <col min="5" max="7" width="8.6640625" style="760" customWidth="1"/>
    <col min="8" max="10" width="2.6640625" style="760" customWidth="1"/>
    <col min="11" max="11" width="12.6640625" style="769" customWidth="1"/>
    <col min="12" max="12" width="2.109375" style="769" customWidth="1"/>
    <col min="13" max="13" width="6.6640625" style="769" customWidth="1"/>
    <col min="14" max="16" width="2.109375" style="769" customWidth="1"/>
    <col min="17" max="17" width="6.6640625" style="809" customWidth="1"/>
    <col min="18" max="20" width="2.109375" style="769" customWidth="1"/>
    <col min="21" max="21" width="6.6640625" style="809" customWidth="1"/>
    <col min="22" max="24" width="2.109375" style="769" customWidth="1"/>
    <col min="25" max="25" width="6.6640625" style="809" customWidth="1"/>
    <col min="26" max="27" width="2.109375" style="769" customWidth="1"/>
    <col min="28" max="28" width="8.6640625" style="809" customWidth="1"/>
    <col min="29" max="29" width="2.6640625" style="760" customWidth="1"/>
    <col min="30" max="16384" width="9" style="760"/>
  </cols>
  <sheetData>
    <row r="1" spans="1:28" ht="25.2" customHeight="1">
      <c r="A1" s="1" t="s">
        <v>153</v>
      </c>
      <c r="G1" s="2423" t="s">
        <v>154</v>
      </c>
      <c r="H1" s="2423"/>
      <c r="I1" s="2423"/>
      <c r="J1" s="2423"/>
      <c r="K1" s="2423"/>
      <c r="M1" s="2319" t="s">
        <v>157</v>
      </c>
      <c r="N1" s="2319"/>
      <c r="O1" s="2319"/>
      <c r="P1" s="2319"/>
      <c r="Q1" s="2319"/>
      <c r="R1" s="2320" t="str">
        <f>表紙!C2</f>
        <v>東白川特2高層配水池揚水管取替工事</v>
      </c>
      <c r="S1" s="2320"/>
      <c r="T1" s="2320"/>
      <c r="U1" s="2320"/>
      <c r="V1" s="2320"/>
      <c r="W1" s="2320"/>
      <c r="X1" s="2320"/>
      <c r="Y1" s="2320"/>
      <c r="Z1" s="2320"/>
      <c r="AA1" s="2320"/>
      <c r="AB1" s="2320"/>
    </row>
    <row r="2" spans="1:28" ht="12" customHeight="1" thickBot="1">
      <c r="B2" s="771" t="s">
        <v>110</v>
      </c>
      <c r="C2" s="771"/>
      <c r="D2" s="771"/>
      <c r="E2" s="771"/>
      <c r="F2" s="771"/>
      <c r="G2" s="771"/>
      <c r="H2" s="771"/>
      <c r="I2" s="760" t="s">
        <v>459</v>
      </c>
      <c r="S2" s="2250" t="s">
        <v>148</v>
      </c>
      <c r="T2" s="2250"/>
      <c r="U2" s="770" t="s">
        <v>438</v>
      </c>
      <c r="V2" s="40" t="s">
        <v>149</v>
      </c>
      <c r="W2" s="40"/>
    </row>
    <row r="3" spans="1:28" ht="12" customHeight="1">
      <c r="C3" s="2412" t="s">
        <v>98</v>
      </c>
      <c r="D3" s="2413"/>
      <c r="E3" s="2413"/>
      <c r="F3" s="2413"/>
      <c r="G3" s="2414"/>
      <c r="K3" s="4"/>
      <c r="M3" s="809" t="s">
        <v>138</v>
      </c>
      <c r="Q3" s="809" t="s">
        <v>134</v>
      </c>
    </row>
    <row r="4" spans="1:28" ht="12" customHeight="1">
      <c r="C4" s="2417" t="s">
        <v>99</v>
      </c>
      <c r="D4" s="834" t="s">
        <v>710</v>
      </c>
      <c r="E4" s="250">
        <f>SUM('仮配（舗'!K5:L5,'仮配（舗'!AM5:AN5)</f>
        <v>0</v>
      </c>
      <c r="F4" s="251">
        <f>ROUND(0.4*0.4,2)</f>
        <v>0.16</v>
      </c>
      <c r="G4" s="215">
        <f>ROUND(E4*F4,2)</f>
        <v>0</v>
      </c>
      <c r="K4" s="4" t="s">
        <v>137</v>
      </c>
      <c r="L4" s="769" t="s">
        <v>115</v>
      </c>
      <c r="M4" s="36">
        <f>IF($U$2="仮置有り",$G$19,0)</f>
        <v>0</v>
      </c>
      <c r="N4" s="769" t="s">
        <v>116</v>
      </c>
      <c r="O4" s="769" t="s">
        <v>139</v>
      </c>
      <c r="P4" s="769" t="s">
        <v>115</v>
      </c>
      <c r="Q4" s="36">
        <f>IF($U$2="仮置有り",$G$39,0)</f>
        <v>0</v>
      </c>
      <c r="R4" s="769" t="s">
        <v>116</v>
      </c>
      <c r="AA4" s="769" t="s">
        <v>121</v>
      </c>
      <c r="AB4" s="39">
        <f>M4+Q4</f>
        <v>0</v>
      </c>
    </row>
    <row r="5" spans="1:28" ht="12" customHeight="1">
      <c r="C5" s="2419"/>
      <c r="D5" s="232"/>
      <c r="E5" s="252">
        <f>SUM('仮配（舗'!K6:L6,'仮配（舗'!AM6:AN6)</f>
        <v>0</v>
      </c>
      <c r="F5" s="253">
        <f>ROUND(0.4*0.4,2)</f>
        <v>0.16</v>
      </c>
      <c r="G5" s="216">
        <f>ROUND(E5*F5,2)</f>
        <v>0</v>
      </c>
      <c r="K5" s="4"/>
      <c r="M5" s="809" t="s">
        <v>141</v>
      </c>
      <c r="Q5" s="809" t="s">
        <v>136</v>
      </c>
    </row>
    <row r="6" spans="1:28" ht="12" customHeight="1">
      <c r="C6" s="2421"/>
      <c r="D6" s="391"/>
      <c r="E6" s="254">
        <f>SUM('仮配（舗'!K7:L7,'仮配（舗'!AM7:AN7)</f>
        <v>0</v>
      </c>
      <c r="F6" s="392"/>
      <c r="G6" s="821">
        <f>ROUND(E6*F6,2)</f>
        <v>0</v>
      </c>
      <c r="K6" s="4" t="s">
        <v>140</v>
      </c>
      <c r="L6" s="769" t="s">
        <v>115</v>
      </c>
      <c r="M6" s="36">
        <f>IF($U$2="仮置有り",$G$23,0)</f>
        <v>0</v>
      </c>
      <c r="N6" s="769" t="s">
        <v>116</v>
      </c>
      <c r="O6" s="769" t="s">
        <v>139</v>
      </c>
      <c r="P6" s="769" t="s">
        <v>115</v>
      </c>
      <c r="Q6" s="36">
        <f>IF($U$2="仮置有り",$G$43,0)</f>
        <v>0</v>
      </c>
      <c r="R6" s="769" t="s">
        <v>116</v>
      </c>
      <c r="AA6" s="769" t="s">
        <v>121</v>
      </c>
      <c r="AB6" s="39">
        <f>M6+Q6</f>
        <v>0</v>
      </c>
    </row>
    <row r="7" spans="1:28" ht="12" customHeight="1">
      <c r="C7" s="32"/>
      <c r="D7" s="826"/>
      <c r="E7" s="826"/>
      <c r="F7" s="16" t="s">
        <v>101</v>
      </c>
      <c r="G7" s="12">
        <f>SUM(G4:G6)</f>
        <v>0</v>
      </c>
      <c r="K7" s="4"/>
      <c r="M7" s="809" t="s">
        <v>143</v>
      </c>
    </row>
    <row r="8" spans="1:28" ht="12" customHeight="1">
      <c r="C8" s="2417" t="s">
        <v>100</v>
      </c>
      <c r="D8" s="834" t="s">
        <v>710</v>
      </c>
      <c r="E8" s="250">
        <f>SUM('仮配（舗'!K10:L10,'仮配（舗'!AM10:AN10)</f>
        <v>0</v>
      </c>
      <c r="F8" s="251">
        <f>ROUND(0.4*0.4,2)</f>
        <v>0.16</v>
      </c>
      <c r="G8" s="215">
        <f>ROUND(E8*F8,2)</f>
        <v>0</v>
      </c>
      <c r="K8" s="4" t="s">
        <v>142</v>
      </c>
      <c r="L8" s="769" t="s">
        <v>115</v>
      </c>
      <c r="M8" s="36">
        <f>IF($U$2="仮置有り",$G$27,0)</f>
        <v>0</v>
      </c>
      <c r="N8" s="769" t="s">
        <v>116</v>
      </c>
      <c r="AA8" s="769" t="s">
        <v>121</v>
      </c>
      <c r="AB8" s="39">
        <f>M8</f>
        <v>0</v>
      </c>
    </row>
    <row r="9" spans="1:28" ht="12" customHeight="1">
      <c r="C9" s="2419"/>
      <c r="D9" s="232"/>
      <c r="E9" s="252">
        <f>SUM('仮配（舗'!K11:L11,'仮配（舗'!AM11:AN11)</f>
        <v>0</v>
      </c>
      <c r="F9" s="253">
        <f>ROUND(0.4*0.4,2)</f>
        <v>0.16</v>
      </c>
      <c r="G9" s="216">
        <f>ROUND(E9*F9,2)</f>
        <v>0</v>
      </c>
    </row>
    <row r="10" spans="1:28" ht="12" customHeight="1">
      <c r="C10" s="2421"/>
      <c r="D10" s="391"/>
      <c r="E10" s="254">
        <f>SUM('仮配（舗'!K12:L12,'仮配（舗'!AM12:AN12)</f>
        <v>0</v>
      </c>
      <c r="F10" s="392"/>
      <c r="G10" s="821">
        <f>ROUND(E10*F10,2)</f>
        <v>0</v>
      </c>
      <c r="I10" s="760" t="s">
        <v>444</v>
      </c>
    </row>
    <row r="11" spans="1:28" ht="12" customHeight="1">
      <c r="C11" s="32"/>
      <c r="D11" s="826"/>
      <c r="E11" s="826"/>
      <c r="F11" s="16" t="s">
        <v>102</v>
      </c>
      <c r="G11" s="12">
        <f>SUM(G8:G10)</f>
        <v>0</v>
      </c>
      <c r="J11" s="760" t="s">
        <v>528</v>
      </c>
      <c r="M11" s="809" t="s">
        <v>650</v>
      </c>
      <c r="Q11" s="809" t="s">
        <v>651</v>
      </c>
      <c r="U11" s="809" t="s">
        <v>119</v>
      </c>
      <c r="Y11" s="809" t="s">
        <v>120</v>
      </c>
    </row>
    <row r="12" spans="1:28" ht="12" customHeight="1" thickBot="1">
      <c r="C12" s="2424" t="s">
        <v>103</v>
      </c>
      <c r="D12" s="2425"/>
      <c r="E12" s="2425"/>
      <c r="F12" s="2425"/>
      <c r="G12" s="13">
        <f>G11+G7</f>
        <v>0</v>
      </c>
      <c r="K12" s="769" t="s">
        <v>51</v>
      </c>
      <c r="L12" s="769" t="s">
        <v>115</v>
      </c>
      <c r="M12" s="36">
        <f>G12</f>
        <v>0</v>
      </c>
      <c r="N12" s="769" t="s">
        <v>116</v>
      </c>
      <c r="O12" s="769" t="s">
        <v>117</v>
      </c>
      <c r="P12" s="769" t="s">
        <v>115</v>
      </c>
      <c r="Q12" s="36">
        <f>G19</f>
        <v>0</v>
      </c>
      <c r="R12" s="769" t="s">
        <v>116</v>
      </c>
      <c r="S12" s="769" t="s">
        <v>25</v>
      </c>
      <c r="T12" s="769" t="s">
        <v>23</v>
      </c>
      <c r="U12" s="36">
        <f>G23</f>
        <v>0</v>
      </c>
      <c r="V12" s="769" t="s">
        <v>24</v>
      </c>
      <c r="W12" s="769" t="s">
        <v>25</v>
      </c>
      <c r="X12" s="769" t="s">
        <v>23</v>
      </c>
      <c r="Y12" s="36">
        <f>G27</f>
        <v>0</v>
      </c>
      <c r="Z12" s="769" t="s">
        <v>24</v>
      </c>
      <c r="AB12" s="43"/>
    </row>
    <row r="13" spans="1:28" ht="12" customHeight="1" thickBot="1">
      <c r="B13" s="760" t="s">
        <v>106</v>
      </c>
      <c r="M13" s="809" t="s">
        <v>652</v>
      </c>
      <c r="Q13" s="809" t="s">
        <v>663</v>
      </c>
      <c r="U13" s="809" t="s">
        <v>666</v>
      </c>
    </row>
    <row r="14" spans="1:28" ht="12" customHeight="1">
      <c r="C14" s="2416" t="s">
        <v>104</v>
      </c>
      <c r="D14" s="2415"/>
      <c r="E14" s="2286" t="s">
        <v>105</v>
      </c>
      <c r="F14" s="2415"/>
      <c r="G14" s="2287"/>
      <c r="K14" s="757" t="s">
        <v>653</v>
      </c>
      <c r="L14" s="769" t="s">
        <v>115</v>
      </c>
      <c r="M14" s="36">
        <f>G33</f>
        <v>0</v>
      </c>
      <c r="N14" s="769" t="s">
        <v>116</v>
      </c>
      <c r="O14" s="769" t="s">
        <v>660</v>
      </c>
      <c r="P14" s="769" t="s">
        <v>661</v>
      </c>
      <c r="Q14" s="36">
        <f>G39</f>
        <v>0</v>
      </c>
      <c r="R14" s="769" t="s">
        <v>662</v>
      </c>
      <c r="S14" s="769" t="s">
        <v>654</v>
      </c>
      <c r="T14" s="769" t="s">
        <v>664</v>
      </c>
      <c r="U14" s="36">
        <f>G43</f>
        <v>0</v>
      </c>
      <c r="V14" s="769" t="s">
        <v>665</v>
      </c>
      <c r="Y14" s="36"/>
      <c r="AA14" s="769" t="s">
        <v>121</v>
      </c>
      <c r="AB14" s="39">
        <f>M12-Q12-U12-Y12+M14-Q14-U14</f>
        <v>0</v>
      </c>
    </row>
    <row r="15" spans="1:28" ht="12" customHeight="1">
      <c r="C15" s="2417" t="s">
        <v>364</v>
      </c>
      <c r="D15" s="2418"/>
      <c r="E15" s="789">
        <f>SUMIF($C$53:$C$92,F15*100,$E$53:$E$92)</f>
        <v>0</v>
      </c>
      <c r="F15" s="389">
        <v>0.1</v>
      </c>
      <c r="G15" s="215">
        <f>ROUND(E15*F15,2)</f>
        <v>0</v>
      </c>
      <c r="J15" s="393" t="s">
        <v>445</v>
      </c>
      <c r="K15" s="4"/>
      <c r="M15" s="809"/>
      <c r="Q15" s="809" t="s">
        <v>657</v>
      </c>
      <c r="U15" s="809" t="s">
        <v>670</v>
      </c>
      <c r="AB15" s="809" t="s">
        <v>671</v>
      </c>
    </row>
    <row r="16" spans="1:28" ht="12" customHeight="1">
      <c r="C16" s="2419"/>
      <c r="D16" s="2420"/>
      <c r="E16" s="782">
        <f>SUMIF($C$53:$C$92,F16*100,$E$53:$E$92)</f>
        <v>0</v>
      </c>
      <c r="F16" s="390">
        <v>0.15</v>
      </c>
      <c r="G16" s="216">
        <f>ROUND(E16*F16,2)</f>
        <v>0</v>
      </c>
      <c r="K16" s="4" t="s">
        <v>144</v>
      </c>
      <c r="L16" s="769" t="s">
        <v>115</v>
      </c>
      <c r="M16" s="36">
        <f>$AB$14</f>
        <v>0</v>
      </c>
      <c r="N16" s="769" t="s">
        <v>116</v>
      </c>
      <c r="O16" s="769" t="s">
        <v>654</v>
      </c>
      <c r="P16" s="769" t="s">
        <v>655</v>
      </c>
      <c r="Q16" s="686">
        <f>G33</f>
        <v>0</v>
      </c>
      <c r="R16" s="769" t="s">
        <v>656</v>
      </c>
      <c r="S16" s="769" t="s">
        <v>667</v>
      </c>
      <c r="T16" s="769" t="s">
        <v>668</v>
      </c>
      <c r="U16" s="685">
        <f>G44</f>
        <v>0</v>
      </c>
      <c r="V16" s="769" t="s">
        <v>669</v>
      </c>
      <c r="AA16" s="769" t="s">
        <v>121</v>
      </c>
      <c r="AB16" s="39">
        <f>M16-Q16+U16</f>
        <v>0</v>
      </c>
    </row>
    <row r="17" spans="2:28" ht="12" customHeight="1">
      <c r="C17" s="2419"/>
      <c r="D17" s="2420"/>
      <c r="E17" s="782">
        <f>SUMIF($C$53:$C$92,F17*100,$E$53:$E$92)</f>
        <v>0</v>
      </c>
      <c r="F17" s="390">
        <v>0.2</v>
      </c>
      <c r="G17" s="216">
        <f>ROUND(E17*F17,2)</f>
        <v>0</v>
      </c>
    </row>
    <row r="18" spans="2:28" ht="12" customHeight="1">
      <c r="C18" s="2419"/>
      <c r="D18" s="2420"/>
      <c r="E18" s="782">
        <f>SUMIF($C$53:$C$92,F18*100,$E$53:$E$92)</f>
        <v>0</v>
      </c>
      <c r="F18" s="390"/>
      <c r="G18" s="216">
        <f>ROUND(E18*F18,2)</f>
        <v>0</v>
      </c>
      <c r="I18" s="760" t="s">
        <v>465</v>
      </c>
    </row>
    <row r="19" spans="2:28" ht="12" customHeight="1">
      <c r="C19" s="2421"/>
      <c r="D19" s="2422"/>
      <c r="E19" s="128"/>
      <c r="F19" s="217" t="s">
        <v>107</v>
      </c>
      <c r="G19" s="821">
        <f>SUM(G15:G18)</f>
        <v>0</v>
      </c>
      <c r="J19" s="760" t="s">
        <v>128</v>
      </c>
      <c r="M19" s="809" t="s">
        <v>126</v>
      </c>
      <c r="Q19" s="809" t="s">
        <v>127</v>
      </c>
      <c r="S19" s="4"/>
      <c r="T19" s="809"/>
      <c r="U19" s="809" t="s">
        <v>469</v>
      </c>
      <c r="V19" s="809"/>
    </row>
    <row r="20" spans="2:28" ht="12" customHeight="1">
      <c r="C20" s="2417" t="s">
        <v>363</v>
      </c>
      <c r="D20" s="2418"/>
      <c r="E20" s="789">
        <f>SUMIF($C$53:$C$92,F20*100,$D$53:$D$92)</f>
        <v>0</v>
      </c>
      <c r="F20" s="389">
        <v>0.04</v>
      </c>
      <c r="G20" s="215">
        <f>ROUND(E20*F20,2)</f>
        <v>0</v>
      </c>
      <c r="K20" s="769" t="s">
        <v>192</v>
      </c>
      <c r="L20" s="769" t="s">
        <v>115</v>
      </c>
      <c r="M20" s="36">
        <f>G33</f>
        <v>0</v>
      </c>
      <c r="N20" s="769" t="s">
        <v>116</v>
      </c>
      <c r="O20" s="769" t="s">
        <v>117</v>
      </c>
      <c r="P20" s="769" t="s">
        <v>115</v>
      </c>
      <c r="Q20" s="36">
        <f>G44</f>
        <v>0</v>
      </c>
      <c r="R20" s="769" t="s">
        <v>116</v>
      </c>
      <c r="S20" s="4" t="s">
        <v>31</v>
      </c>
      <c r="T20" s="4" t="s">
        <v>29</v>
      </c>
      <c r="U20" s="9">
        <f>IF('仮配（舗'!AM45="○",'仮配（舗'!BA28,'仮配（舗'!Y33)</f>
        <v>0</v>
      </c>
      <c r="V20" s="4" t="s">
        <v>30</v>
      </c>
      <c r="AA20" s="769" t="s">
        <v>121</v>
      </c>
      <c r="AB20" s="39">
        <f>M20-Q20-U20</f>
        <v>0</v>
      </c>
    </row>
    <row r="21" spans="2:28" ht="12" customHeight="1">
      <c r="C21" s="2419"/>
      <c r="D21" s="2420"/>
      <c r="E21" s="782">
        <f>SUMIF($C$53:$C$92,F21*100,$D$53:$D$92)</f>
        <v>0</v>
      </c>
      <c r="F21" s="390"/>
      <c r="G21" s="216">
        <f>ROUND(E21*F21,2)</f>
        <v>0</v>
      </c>
      <c r="J21" s="760" t="s">
        <v>129</v>
      </c>
      <c r="K21" s="4"/>
      <c r="M21" s="809" t="s">
        <v>132</v>
      </c>
      <c r="Q21" s="809" t="s">
        <v>134</v>
      </c>
    </row>
    <row r="22" spans="2:28" ht="12" customHeight="1">
      <c r="C22" s="2419"/>
      <c r="D22" s="2420"/>
      <c r="E22" s="782">
        <f>SUMIF($C$53:$C$92,F22*100,$D$53:$D$92)</f>
        <v>0</v>
      </c>
      <c r="F22" s="390"/>
      <c r="G22" s="216">
        <f>ROUND(E22*F22,2)</f>
        <v>0</v>
      </c>
      <c r="K22" s="769" t="s">
        <v>130</v>
      </c>
      <c r="L22" s="769" t="s">
        <v>115</v>
      </c>
      <c r="M22" s="36">
        <f>G7</f>
        <v>0</v>
      </c>
      <c r="N22" s="769" t="s">
        <v>116</v>
      </c>
      <c r="O22" s="769" t="s">
        <v>117</v>
      </c>
      <c r="P22" s="769" t="s">
        <v>115</v>
      </c>
      <c r="Q22" s="36">
        <f>G39</f>
        <v>0</v>
      </c>
      <c r="R22" s="769" t="s">
        <v>116</v>
      </c>
      <c r="AA22" s="769" t="s">
        <v>121</v>
      </c>
      <c r="AB22" s="39">
        <f>M22-Q22</f>
        <v>0</v>
      </c>
    </row>
    <row r="23" spans="2:28" ht="12" customHeight="1">
      <c r="C23" s="2421"/>
      <c r="D23" s="2422"/>
      <c r="E23" s="128"/>
      <c r="F23" s="217" t="s">
        <v>108</v>
      </c>
      <c r="G23" s="821">
        <f>SUM(G20:G22)</f>
        <v>0</v>
      </c>
      <c r="K23" s="769" t="s">
        <v>133</v>
      </c>
      <c r="L23" s="760"/>
      <c r="M23" s="760"/>
      <c r="N23" s="760"/>
      <c r="O23" s="760"/>
      <c r="P23" s="760"/>
      <c r="Q23" s="760"/>
      <c r="R23" s="760"/>
      <c r="S23" s="760"/>
      <c r="T23" s="760"/>
      <c r="U23" s="760"/>
      <c r="V23" s="760"/>
      <c r="X23" s="760"/>
      <c r="Y23" s="760"/>
      <c r="Z23" s="760"/>
      <c r="AA23" s="760"/>
      <c r="AB23" s="760"/>
    </row>
    <row r="24" spans="2:28" ht="12" customHeight="1">
      <c r="C24" s="2417" t="s">
        <v>83</v>
      </c>
      <c r="D24" s="2418"/>
      <c r="E24" s="789">
        <f>SUMIF($C$53:$C$92,F24*100,$F$53:$F$92)+SUMIF($C$53:$C$92,F24*100,$G$53:$G$92)</f>
        <v>0</v>
      </c>
      <c r="F24" s="389">
        <v>0.14000000000000001</v>
      </c>
      <c r="G24" s="215">
        <f>ROUND(E24*F24,2)</f>
        <v>0</v>
      </c>
      <c r="M24" s="809" t="s">
        <v>135</v>
      </c>
      <c r="Q24" s="809" t="s">
        <v>136</v>
      </c>
    </row>
    <row r="25" spans="2:28" ht="12" customHeight="1">
      <c r="C25" s="2419"/>
      <c r="D25" s="2420"/>
      <c r="E25" s="782">
        <f>SUMIF($C$53:$C$92,F25*100,$F$53:$F$92)+SUMIF($C$53:$C$92,F25*100,$G$53:$G$92)</f>
        <v>0</v>
      </c>
      <c r="F25" s="390">
        <v>0.15</v>
      </c>
      <c r="G25" s="216">
        <f>ROUND(E25*F25,2)</f>
        <v>0</v>
      </c>
      <c r="K25" s="769" t="s">
        <v>130</v>
      </c>
      <c r="L25" s="769" t="s">
        <v>115</v>
      </c>
      <c r="M25" s="36">
        <f>G11</f>
        <v>0</v>
      </c>
      <c r="N25" s="769" t="s">
        <v>116</v>
      </c>
      <c r="O25" s="769" t="s">
        <v>117</v>
      </c>
      <c r="P25" s="769" t="s">
        <v>115</v>
      </c>
      <c r="Q25" s="36">
        <f>G43</f>
        <v>0</v>
      </c>
      <c r="R25" s="769" t="s">
        <v>116</v>
      </c>
      <c r="AA25" s="769" t="s">
        <v>121</v>
      </c>
      <c r="AB25" s="39">
        <f>M25-Q25</f>
        <v>0</v>
      </c>
    </row>
    <row r="26" spans="2:28" ht="12" customHeight="1">
      <c r="C26" s="2419"/>
      <c r="D26" s="2420"/>
      <c r="E26" s="782">
        <f>SUMIF($C$53:$C$92,F26*100,$F$53:$F$92)+SUMIF($C$53:$C$92,F26*100,$G$53:$G$92)</f>
        <v>0</v>
      </c>
      <c r="F26" s="390"/>
      <c r="G26" s="216">
        <f>ROUND(E26*F26,2)</f>
        <v>0</v>
      </c>
      <c r="K26" s="769" t="s">
        <v>131</v>
      </c>
      <c r="L26" s="760"/>
      <c r="M26" s="760"/>
      <c r="N26" s="760"/>
      <c r="O26" s="760"/>
      <c r="P26" s="760"/>
      <c r="Q26" s="760"/>
      <c r="R26" s="760"/>
      <c r="S26" s="760"/>
      <c r="T26" s="760"/>
      <c r="U26" s="760"/>
      <c r="V26" s="760"/>
      <c r="W26" s="760"/>
      <c r="X26" s="760"/>
      <c r="Y26" s="760"/>
      <c r="Z26" s="760"/>
      <c r="AA26" s="760"/>
      <c r="AB26" s="760"/>
    </row>
    <row r="27" spans="2:28" ht="12" customHeight="1" thickBot="1">
      <c r="C27" s="2426"/>
      <c r="D27" s="2427"/>
      <c r="E27" s="255"/>
      <c r="F27" s="256" t="s">
        <v>109</v>
      </c>
      <c r="G27" s="257">
        <f>SUM(G24:G26)</f>
        <v>0</v>
      </c>
    </row>
    <row r="28" spans="2:28" ht="12" customHeight="1" thickBot="1">
      <c r="B28" s="771" t="s">
        <v>111</v>
      </c>
      <c r="C28" s="771"/>
      <c r="D28" s="771"/>
      <c r="E28" s="771"/>
      <c r="F28" s="771"/>
      <c r="G28" s="771"/>
      <c r="I28" s="760" t="str">
        <f>IF(U2="仮置有り","□As殻Co殻運搬処理（仮置場～処分地）","□As殻Co殻運搬処理（現場～処分地）")</f>
        <v>□As殻Co殻運搬処理（現場～処分地）</v>
      </c>
      <c r="S28" s="2250" t="s">
        <v>148</v>
      </c>
      <c r="T28" s="2250"/>
      <c r="U28" s="775" t="str">
        <f>U2</f>
        <v>仮置無し</v>
      </c>
      <c r="V28" s="40" t="s">
        <v>149</v>
      </c>
    </row>
    <row r="29" spans="2:28" ht="12" customHeight="1">
      <c r="C29" s="2270" t="s">
        <v>112</v>
      </c>
      <c r="D29" s="2271"/>
      <c r="E29" s="2271"/>
      <c r="F29" s="2271"/>
      <c r="G29" s="2272"/>
      <c r="J29" s="760" t="s">
        <v>22</v>
      </c>
      <c r="M29" s="809" t="s">
        <v>146</v>
      </c>
      <c r="Q29" s="809" t="s">
        <v>141</v>
      </c>
      <c r="U29" s="809" t="s">
        <v>147</v>
      </c>
    </row>
    <row r="30" spans="2:28" ht="12" customHeight="1">
      <c r="C30" s="2292" t="s">
        <v>73</v>
      </c>
      <c r="D30" s="834" t="s">
        <v>710</v>
      </c>
      <c r="E30" s="250">
        <f>E4+E8</f>
        <v>0</v>
      </c>
      <c r="F30" s="251">
        <f>ROUND(0.4*0.4,2)</f>
        <v>0.16</v>
      </c>
      <c r="G30" s="215">
        <f>ROUND(E30*F30,2)</f>
        <v>0</v>
      </c>
      <c r="K30" s="769" t="s">
        <v>79</v>
      </c>
      <c r="L30" s="769" t="s">
        <v>115</v>
      </c>
      <c r="M30" s="36">
        <f>IF($U$2="仮置有り",$G$19,0)</f>
        <v>0</v>
      </c>
      <c r="N30" s="769" t="s">
        <v>116</v>
      </c>
      <c r="O30" s="769" t="s">
        <v>139</v>
      </c>
      <c r="P30" s="769" t="s">
        <v>115</v>
      </c>
      <c r="Q30" s="36">
        <f>IF($U$2="仮置有り",$G$23,0)</f>
        <v>0</v>
      </c>
      <c r="R30" s="769" t="s">
        <v>116</v>
      </c>
      <c r="S30" s="769" t="s">
        <v>139</v>
      </c>
      <c r="T30" s="769" t="s">
        <v>115</v>
      </c>
      <c r="U30" s="36">
        <f>IF($U$2="仮置有り",$G$44,0)</f>
        <v>0</v>
      </c>
      <c r="V30" s="769" t="s">
        <v>116</v>
      </c>
      <c r="AA30" s="769" t="s">
        <v>121</v>
      </c>
      <c r="AB30" s="39">
        <f>M30+Q30+U30</f>
        <v>0</v>
      </c>
    </row>
    <row r="31" spans="2:28" ht="12" customHeight="1">
      <c r="C31" s="2201"/>
      <c r="D31" s="232"/>
      <c r="E31" s="252">
        <f>E5+E9</f>
        <v>0</v>
      </c>
      <c r="F31" s="253">
        <f>ROUND(0.4*0.4,2)</f>
        <v>0.16</v>
      </c>
      <c r="G31" s="216">
        <f>ROUND(E31*F31,2)</f>
        <v>0</v>
      </c>
      <c r="K31" s="4"/>
      <c r="M31" s="809" t="s">
        <v>143</v>
      </c>
    </row>
    <row r="32" spans="2:28" ht="12" customHeight="1">
      <c r="C32" s="2294"/>
      <c r="D32" s="391"/>
      <c r="E32" s="254">
        <f>E6+E10</f>
        <v>0</v>
      </c>
      <c r="F32" s="392"/>
      <c r="G32" s="821">
        <f>ROUND(E32*F32,2)</f>
        <v>0</v>
      </c>
      <c r="K32" s="4" t="s">
        <v>142</v>
      </c>
      <c r="L32" s="769" t="s">
        <v>115</v>
      </c>
      <c r="M32" s="36">
        <f>IF($U$2="仮置有り",$G$27,0)</f>
        <v>0</v>
      </c>
      <c r="N32" s="769" t="s">
        <v>116</v>
      </c>
      <c r="AA32" s="769" t="s">
        <v>121</v>
      </c>
      <c r="AB32" s="39">
        <f>M32</f>
        <v>0</v>
      </c>
    </row>
    <row r="33" spans="2:28" ht="12" customHeight="1" thickBot="1">
      <c r="C33" s="2279" t="s">
        <v>114</v>
      </c>
      <c r="D33" s="2280"/>
      <c r="E33" s="2280"/>
      <c r="F33" s="2280"/>
      <c r="G33" s="13">
        <f>SUM(G30:G32)</f>
        <v>0</v>
      </c>
      <c r="J33" s="760" t="s">
        <v>448</v>
      </c>
      <c r="K33" s="4"/>
      <c r="M33" s="809" t="s">
        <v>138</v>
      </c>
      <c r="Q33" s="809" t="s">
        <v>134</v>
      </c>
    </row>
    <row r="34" spans="2:28" ht="12" customHeight="1" thickBot="1">
      <c r="B34" s="760" t="s">
        <v>113</v>
      </c>
      <c r="C34" s="809"/>
      <c r="D34" s="809"/>
      <c r="E34" s="809"/>
      <c r="F34" s="809"/>
      <c r="G34" s="809"/>
      <c r="K34" s="4" t="s">
        <v>137</v>
      </c>
      <c r="L34" s="769" t="s">
        <v>115</v>
      </c>
      <c r="M34" s="36">
        <f>G19</f>
        <v>0</v>
      </c>
      <c r="N34" s="769" t="s">
        <v>116</v>
      </c>
      <c r="O34" s="769" t="s">
        <v>139</v>
      </c>
      <c r="P34" s="769" t="s">
        <v>115</v>
      </c>
      <c r="Q34" s="36">
        <f>G39</f>
        <v>0</v>
      </c>
      <c r="R34" s="769" t="s">
        <v>116</v>
      </c>
      <c r="AA34" s="769" t="s">
        <v>121</v>
      </c>
      <c r="AB34" s="39">
        <f>M34+Q34</f>
        <v>0</v>
      </c>
    </row>
    <row r="35" spans="2:28" ht="12" customHeight="1">
      <c r="C35" s="2251" t="s">
        <v>104</v>
      </c>
      <c r="D35" s="2178"/>
      <c r="E35" s="2177" t="s">
        <v>105</v>
      </c>
      <c r="F35" s="2178"/>
      <c r="G35" s="2384"/>
      <c r="K35" s="4"/>
      <c r="M35" s="809" t="s">
        <v>141</v>
      </c>
      <c r="Q35" s="809" t="s">
        <v>136</v>
      </c>
    </row>
    <row r="36" spans="2:28" ht="12" customHeight="1">
      <c r="C36" s="2292" t="s">
        <v>362</v>
      </c>
      <c r="D36" s="2293"/>
      <c r="E36" s="789">
        <f>SUMIF($C$53:$C$92,F36*100,$I$53:$I$92)</f>
        <v>0</v>
      </c>
      <c r="F36" s="389">
        <v>0.05</v>
      </c>
      <c r="G36" s="215">
        <f>ROUND(E36*F36,2)</f>
        <v>0</v>
      </c>
      <c r="K36" s="4" t="s">
        <v>140</v>
      </c>
      <c r="L36" s="769" t="s">
        <v>115</v>
      </c>
      <c r="M36" s="36">
        <f>G23</f>
        <v>0</v>
      </c>
      <c r="N36" s="769" t="s">
        <v>116</v>
      </c>
      <c r="O36" s="769" t="s">
        <v>139</v>
      </c>
      <c r="P36" s="769" t="s">
        <v>115</v>
      </c>
      <c r="Q36" s="36">
        <f>G43</f>
        <v>0</v>
      </c>
      <c r="R36" s="769" t="s">
        <v>116</v>
      </c>
      <c r="AA36" s="769" t="s">
        <v>121</v>
      </c>
      <c r="AB36" s="39">
        <f>M36+Q36</f>
        <v>0</v>
      </c>
    </row>
    <row r="37" spans="2:28" ht="12" customHeight="1">
      <c r="C37" s="2201"/>
      <c r="D37" s="2207"/>
      <c r="E37" s="782">
        <f>SUMIF($C$53:$C$92,F37*100,$I$53:$I$92)</f>
        <v>0</v>
      </c>
      <c r="F37" s="390">
        <v>0.1</v>
      </c>
      <c r="G37" s="216">
        <f>ROUND(E37*F37,2)</f>
        <v>0</v>
      </c>
      <c r="K37" s="4"/>
      <c r="M37" s="809" t="s">
        <v>143</v>
      </c>
    </row>
    <row r="38" spans="2:28" ht="12" customHeight="1">
      <c r="C38" s="2201"/>
      <c r="D38" s="2207"/>
      <c r="E38" s="782">
        <f>SUMIF($C$53:$C$92,F38*100,$I$53:$I$92)</f>
        <v>0</v>
      </c>
      <c r="F38" s="390"/>
      <c r="G38" s="216">
        <f>ROUND(E38*F38,2)</f>
        <v>0</v>
      </c>
      <c r="K38" s="4" t="s">
        <v>142</v>
      </c>
      <c r="L38" s="769" t="s">
        <v>115</v>
      </c>
      <c r="M38" s="36">
        <f>G27</f>
        <v>0</v>
      </c>
      <c r="N38" s="769" t="s">
        <v>116</v>
      </c>
      <c r="AA38" s="769" t="s">
        <v>121</v>
      </c>
      <c r="AB38" s="39">
        <f>M38</f>
        <v>0</v>
      </c>
    </row>
    <row r="39" spans="2:28" ht="12" customHeight="1">
      <c r="C39" s="2294"/>
      <c r="D39" s="2295"/>
      <c r="E39" s="258"/>
      <c r="F39" s="217" t="s">
        <v>123</v>
      </c>
      <c r="G39" s="821">
        <f>SUM(G36:G38)</f>
        <v>0</v>
      </c>
    </row>
    <row r="40" spans="2:28" ht="12" customHeight="1">
      <c r="C40" s="2292" t="s">
        <v>363</v>
      </c>
      <c r="D40" s="2293"/>
      <c r="E40" s="789">
        <f>SUMIF($C$53:$C$92,F40*100,$H$53:$H$92)</f>
        <v>0</v>
      </c>
      <c r="F40" s="389">
        <v>0.04</v>
      </c>
      <c r="G40" s="215">
        <f>ROUND(E40*F40,2)</f>
        <v>0</v>
      </c>
      <c r="I40" s="760" t="s">
        <v>450</v>
      </c>
    </row>
    <row r="41" spans="2:28" ht="12" customHeight="1">
      <c r="C41" s="2201"/>
      <c r="D41" s="2207"/>
      <c r="E41" s="782">
        <f>SUMIF($C$53:$C$92,F41*100,$H$53:$H$92)</f>
        <v>0</v>
      </c>
      <c r="F41" s="390"/>
      <c r="G41" s="216">
        <f>ROUND(E41*F41,2)</f>
        <v>0</v>
      </c>
      <c r="J41" s="760" t="s">
        <v>22</v>
      </c>
      <c r="K41" s="4"/>
      <c r="M41" s="809" t="s">
        <v>145</v>
      </c>
    </row>
    <row r="42" spans="2:28" ht="12" customHeight="1">
      <c r="C42" s="2201"/>
      <c r="D42" s="2207"/>
      <c r="E42" s="782">
        <f>SUMIF($C$53:$C$92,F42*100,$H$53:$H$92)</f>
        <v>0</v>
      </c>
      <c r="F42" s="390"/>
      <c r="G42" s="216">
        <f>ROUND(E42*F42,2)</f>
        <v>0</v>
      </c>
      <c r="K42" s="4" t="s">
        <v>144</v>
      </c>
      <c r="L42" s="769" t="s">
        <v>115</v>
      </c>
      <c r="M42" s="36">
        <f>$AB$16</f>
        <v>0</v>
      </c>
      <c r="N42" s="769" t="s">
        <v>116</v>
      </c>
      <c r="AA42" s="769" t="s">
        <v>121</v>
      </c>
      <c r="AB42" s="39">
        <f>M42</f>
        <v>0</v>
      </c>
    </row>
    <row r="43" spans="2:28" ht="12" customHeight="1">
      <c r="C43" s="2294"/>
      <c r="D43" s="2295"/>
      <c r="E43" s="128"/>
      <c r="F43" s="217" t="s">
        <v>124</v>
      </c>
      <c r="G43" s="821">
        <f>SUM(G40:G42)</f>
        <v>0</v>
      </c>
      <c r="J43" s="760" t="s">
        <v>452</v>
      </c>
      <c r="K43" s="4"/>
      <c r="M43" s="809" t="s">
        <v>145</v>
      </c>
    </row>
    <row r="44" spans="2:28" ht="12" customHeight="1" thickBot="1">
      <c r="C44" s="2279" t="s">
        <v>125</v>
      </c>
      <c r="D44" s="2280"/>
      <c r="E44" s="2280"/>
      <c r="F44" s="2280"/>
      <c r="G44" s="13">
        <f>G39+G43</f>
        <v>0</v>
      </c>
      <c r="K44" s="4" t="s">
        <v>144</v>
      </c>
      <c r="L44" s="769" t="s">
        <v>115</v>
      </c>
      <c r="M44" s="36">
        <f>AB16</f>
        <v>0</v>
      </c>
      <c r="N44" s="769" t="s">
        <v>116</v>
      </c>
      <c r="AA44" s="769" t="s">
        <v>121</v>
      </c>
      <c r="AB44" s="39">
        <f>M44</f>
        <v>0</v>
      </c>
    </row>
    <row r="47" spans="2:28" ht="12" customHeight="1">
      <c r="B47" s="760" t="s">
        <v>84</v>
      </c>
    </row>
    <row r="49" spans="3:9" ht="12" customHeight="1" thickBot="1">
      <c r="C49" s="760" t="s">
        <v>359</v>
      </c>
    </row>
    <row r="50" spans="3:9" ht="12" customHeight="1">
      <c r="C50" s="2199"/>
      <c r="D50" s="2200" t="s">
        <v>93</v>
      </c>
      <c r="E50" s="2200"/>
      <c r="F50" s="2200"/>
      <c r="G50" s="2200"/>
      <c r="H50" s="2200" t="s">
        <v>94</v>
      </c>
      <c r="I50" s="2239"/>
    </row>
    <row r="51" spans="3:9" ht="12" customHeight="1">
      <c r="C51" s="2238"/>
      <c r="D51" s="2339" t="s">
        <v>79</v>
      </c>
      <c r="E51" s="2339"/>
      <c r="F51" s="2339" t="s">
        <v>86</v>
      </c>
      <c r="G51" s="2339"/>
      <c r="H51" s="2339" t="s">
        <v>79</v>
      </c>
      <c r="I51" s="2332"/>
    </row>
    <row r="52" spans="3:9" ht="12" customHeight="1">
      <c r="C52" s="2238"/>
      <c r="D52" s="790" t="s">
        <v>354</v>
      </c>
      <c r="E52" s="790" t="s">
        <v>355</v>
      </c>
      <c r="F52" s="790" t="s">
        <v>354</v>
      </c>
      <c r="G52" s="790" t="s">
        <v>355</v>
      </c>
      <c r="H52" s="790" t="s">
        <v>354</v>
      </c>
      <c r="I52" s="791" t="s">
        <v>355</v>
      </c>
    </row>
    <row r="53" spans="3:9" ht="12" customHeight="1">
      <c r="C53" s="195">
        <v>1</v>
      </c>
      <c r="D53" s="165">
        <f>SUM('仮配（舗'!E344+'仮配（舗'!AG344)</f>
        <v>0</v>
      </c>
      <c r="E53" s="165">
        <f>SUM('仮配（舗'!F344+'仮配（舗'!AH344)</f>
        <v>0</v>
      </c>
      <c r="F53" s="165">
        <f>SUM('仮配（舗'!G344+'仮配（舗'!AI344)</f>
        <v>0</v>
      </c>
      <c r="G53" s="165">
        <f>SUM('仮配（舗'!H344+'仮配（舗'!AJ344)</f>
        <v>0</v>
      </c>
      <c r="H53" s="165">
        <f>SUM('仮配（舗'!I344+'仮配（舗'!AK344)</f>
        <v>0</v>
      </c>
      <c r="I53" s="197">
        <f>SUM('仮配（舗'!J344+'仮配（舗'!AL344)</f>
        <v>0</v>
      </c>
    </row>
    <row r="54" spans="3:9" ht="12" customHeight="1">
      <c r="C54" s="195">
        <v>2</v>
      </c>
      <c r="D54" s="165">
        <f>SUM('仮配（舗'!E345+'仮配（舗'!AG345)</f>
        <v>0</v>
      </c>
      <c r="E54" s="165">
        <f>SUM('仮配（舗'!F345+'仮配（舗'!AH345)</f>
        <v>0</v>
      </c>
      <c r="F54" s="165">
        <f>SUM('仮配（舗'!G345+'仮配（舗'!AI345)</f>
        <v>0</v>
      </c>
      <c r="G54" s="165">
        <f>SUM('仮配（舗'!H345+'仮配（舗'!AJ345)</f>
        <v>0</v>
      </c>
      <c r="H54" s="165">
        <f>SUM('仮配（舗'!I345+'仮配（舗'!AK345)</f>
        <v>0</v>
      </c>
      <c r="I54" s="197">
        <f>SUM('仮配（舗'!J345+'仮配（舗'!AL345)</f>
        <v>0</v>
      </c>
    </row>
    <row r="55" spans="3:9" ht="12" customHeight="1">
      <c r="C55" s="195">
        <v>3</v>
      </c>
      <c r="D55" s="165">
        <f>SUM('仮配（舗'!E346+'仮配（舗'!AG346)</f>
        <v>0</v>
      </c>
      <c r="E55" s="165">
        <f>SUM('仮配（舗'!F346+'仮配（舗'!AH346)</f>
        <v>0</v>
      </c>
      <c r="F55" s="165">
        <f>SUM('仮配（舗'!G346+'仮配（舗'!AI346)</f>
        <v>0</v>
      </c>
      <c r="G55" s="165">
        <f>SUM('仮配（舗'!H346+'仮配（舗'!AJ346)</f>
        <v>0</v>
      </c>
      <c r="H55" s="165">
        <f>SUM('仮配（舗'!I346+'仮配（舗'!AK346)</f>
        <v>0</v>
      </c>
      <c r="I55" s="197">
        <f>SUM('仮配（舗'!J346+'仮配（舗'!AL346)</f>
        <v>0</v>
      </c>
    </row>
    <row r="56" spans="3:9" ht="12" customHeight="1">
      <c r="C56" s="195">
        <v>4</v>
      </c>
      <c r="D56" s="165">
        <f>SUM('仮配（舗'!E347+'仮配（舗'!AG347)</f>
        <v>0</v>
      </c>
      <c r="E56" s="165">
        <f>SUM('仮配（舗'!F347+'仮配（舗'!AH347)</f>
        <v>0</v>
      </c>
      <c r="F56" s="165">
        <f>SUM('仮配（舗'!G347+'仮配（舗'!AI347)</f>
        <v>0</v>
      </c>
      <c r="G56" s="165">
        <f>SUM('仮配（舗'!H347+'仮配（舗'!AJ347)</f>
        <v>0</v>
      </c>
      <c r="H56" s="165">
        <f>SUM('仮配（舗'!I347+'仮配（舗'!AK347)</f>
        <v>0</v>
      </c>
      <c r="I56" s="197">
        <f>SUM('仮配（舗'!J347+'仮配（舗'!AL347)</f>
        <v>0</v>
      </c>
    </row>
    <row r="57" spans="3:9" ht="12" customHeight="1">
      <c r="C57" s="195">
        <v>5</v>
      </c>
      <c r="D57" s="165">
        <f>SUM('仮配（舗'!E348+'仮配（舗'!AG348)</f>
        <v>0</v>
      </c>
      <c r="E57" s="165">
        <f>SUM('仮配（舗'!F348+'仮配（舗'!AH348)</f>
        <v>0</v>
      </c>
      <c r="F57" s="165">
        <f>SUM('仮配（舗'!G348+'仮配（舗'!AI348)</f>
        <v>0</v>
      </c>
      <c r="G57" s="165">
        <f>SUM('仮配（舗'!H348+'仮配（舗'!AJ348)</f>
        <v>0</v>
      </c>
      <c r="H57" s="165">
        <f>SUM('仮配（舗'!I348+'仮配（舗'!AK348)</f>
        <v>0</v>
      </c>
      <c r="I57" s="197">
        <f>SUM('仮配（舗'!J348+'仮配（舗'!AL348)</f>
        <v>0</v>
      </c>
    </row>
    <row r="58" spans="3:9" ht="12" customHeight="1">
      <c r="C58" s="195">
        <v>6</v>
      </c>
      <c r="D58" s="165">
        <f>SUM('仮配（舗'!E349+'仮配（舗'!AG349)</f>
        <v>0</v>
      </c>
      <c r="E58" s="165">
        <f>SUM('仮配（舗'!F349+'仮配（舗'!AH349)</f>
        <v>0</v>
      </c>
      <c r="F58" s="165">
        <f>SUM('仮配（舗'!G349+'仮配（舗'!AI349)</f>
        <v>0</v>
      </c>
      <c r="G58" s="165">
        <f>SUM('仮配（舗'!H349+'仮配（舗'!AJ349)</f>
        <v>0</v>
      </c>
      <c r="H58" s="165">
        <f>SUM('仮配（舗'!I349+'仮配（舗'!AK349)</f>
        <v>0</v>
      </c>
      <c r="I58" s="197">
        <f>SUM('仮配（舗'!J349+'仮配（舗'!AL349)</f>
        <v>0</v>
      </c>
    </row>
    <row r="59" spans="3:9" ht="12" customHeight="1">
      <c r="C59" s="195">
        <v>7</v>
      </c>
      <c r="D59" s="165">
        <f>SUM('仮配（舗'!E350+'仮配（舗'!AG350)</f>
        <v>0</v>
      </c>
      <c r="E59" s="165">
        <f>SUM('仮配（舗'!F350+'仮配（舗'!AH350)</f>
        <v>0</v>
      </c>
      <c r="F59" s="165">
        <f>SUM('仮配（舗'!G350+'仮配（舗'!AI350)</f>
        <v>0</v>
      </c>
      <c r="G59" s="165">
        <f>SUM('仮配（舗'!H350+'仮配（舗'!AJ350)</f>
        <v>0</v>
      </c>
      <c r="H59" s="165">
        <f>SUM('仮配（舗'!I350+'仮配（舗'!AK350)</f>
        <v>0</v>
      </c>
      <c r="I59" s="197">
        <f>SUM('仮配（舗'!J350+'仮配（舗'!AL350)</f>
        <v>0</v>
      </c>
    </row>
    <row r="60" spans="3:9" ht="12" customHeight="1">
      <c r="C60" s="195">
        <v>8</v>
      </c>
      <c r="D60" s="165">
        <f>SUM('仮配（舗'!E351+'仮配（舗'!AG351)</f>
        <v>0</v>
      </c>
      <c r="E60" s="165">
        <f>SUM('仮配（舗'!F351+'仮配（舗'!AH351)</f>
        <v>0</v>
      </c>
      <c r="F60" s="165">
        <f>SUM('仮配（舗'!G351+'仮配（舗'!AI351)</f>
        <v>0</v>
      </c>
      <c r="G60" s="165">
        <f>SUM('仮配（舗'!H351+'仮配（舗'!AJ351)</f>
        <v>0</v>
      </c>
      <c r="H60" s="165">
        <f>SUM('仮配（舗'!I351+'仮配（舗'!AK351)</f>
        <v>0</v>
      </c>
      <c r="I60" s="197">
        <f>SUM('仮配（舗'!J351+'仮配（舗'!AL351)</f>
        <v>0</v>
      </c>
    </row>
    <row r="61" spans="3:9" ht="12" customHeight="1">
      <c r="C61" s="195">
        <v>9</v>
      </c>
      <c r="D61" s="165">
        <f>SUM('仮配（舗'!E352+'仮配（舗'!AG352)</f>
        <v>0</v>
      </c>
      <c r="E61" s="165">
        <f>SUM('仮配（舗'!F352+'仮配（舗'!AH352)</f>
        <v>0</v>
      </c>
      <c r="F61" s="165">
        <f>SUM('仮配（舗'!G352+'仮配（舗'!AI352)</f>
        <v>0</v>
      </c>
      <c r="G61" s="165">
        <f>SUM('仮配（舗'!H352+'仮配（舗'!AJ352)</f>
        <v>0</v>
      </c>
      <c r="H61" s="165">
        <f>SUM('仮配（舗'!I352+'仮配（舗'!AK352)</f>
        <v>0</v>
      </c>
      <c r="I61" s="197">
        <f>SUM('仮配（舗'!J352+'仮配（舗'!AL352)</f>
        <v>0</v>
      </c>
    </row>
    <row r="62" spans="3:9" ht="12" customHeight="1">
      <c r="C62" s="195">
        <v>10</v>
      </c>
      <c r="D62" s="165">
        <f>SUM('仮配（舗'!E353+'仮配（舗'!AG353)</f>
        <v>0</v>
      </c>
      <c r="E62" s="165">
        <f>SUM('仮配（舗'!F353+'仮配（舗'!AH353)</f>
        <v>0</v>
      </c>
      <c r="F62" s="165">
        <f>SUM('仮配（舗'!G353+'仮配（舗'!AI353)</f>
        <v>0</v>
      </c>
      <c r="G62" s="165">
        <f>SUM('仮配（舗'!H353+'仮配（舗'!AJ353)</f>
        <v>0</v>
      </c>
      <c r="H62" s="165">
        <f>SUM('仮配（舗'!I353+'仮配（舗'!AK353)</f>
        <v>0</v>
      </c>
      <c r="I62" s="197">
        <f>SUM('仮配（舗'!J353+'仮配（舗'!AL353)</f>
        <v>0</v>
      </c>
    </row>
    <row r="63" spans="3:9" ht="12" customHeight="1">
      <c r="C63" s="195">
        <v>11</v>
      </c>
      <c r="D63" s="165">
        <f>SUM('仮配（舗'!E354+'仮配（舗'!AG354)</f>
        <v>0</v>
      </c>
      <c r="E63" s="165">
        <f>SUM('仮配（舗'!F354+'仮配（舗'!AH354)</f>
        <v>0</v>
      </c>
      <c r="F63" s="165">
        <f>SUM('仮配（舗'!G354+'仮配（舗'!AI354)</f>
        <v>0</v>
      </c>
      <c r="G63" s="165">
        <f>SUM('仮配（舗'!H354+'仮配（舗'!AJ354)</f>
        <v>0</v>
      </c>
      <c r="H63" s="165">
        <f>SUM('仮配（舗'!I354+'仮配（舗'!AK354)</f>
        <v>0</v>
      </c>
      <c r="I63" s="197">
        <f>SUM('仮配（舗'!J354+'仮配（舗'!AL354)</f>
        <v>0</v>
      </c>
    </row>
    <row r="64" spans="3:9" ht="12" customHeight="1">
      <c r="C64" s="195">
        <v>12</v>
      </c>
      <c r="D64" s="165">
        <f>SUM('仮配（舗'!E355+'仮配（舗'!AG355)</f>
        <v>0</v>
      </c>
      <c r="E64" s="165">
        <f>SUM('仮配（舗'!F355+'仮配（舗'!AH355)</f>
        <v>0</v>
      </c>
      <c r="F64" s="165">
        <f>SUM('仮配（舗'!G355+'仮配（舗'!AI355)</f>
        <v>0</v>
      </c>
      <c r="G64" s="165">
        <f>SUM('仮配（舗'!H355+'仮配（舗'!AJ355)</f>
        <v>0</v>
      </c>
      <c r="H64" s="165">
        <f>SUM('仮配（舗'!I355+'仮配（舗'!AK355)</f>
        <v>0</v>
      </c>
      <c r="I64" s="197">
        <f>SUM('仮配（舗'!J355+'仮配（舗'!AL355)</f>
        <v>0</v>
      </c>
    </row>
    <row r="65" spans="3:9" ht="12" customHeight="1">
      <c r="C65" s="195">
        <v>13</v>
      </c>
      <c r="D65" s="165">
        <f>SUM('仮配（舗'!E356+'仮配（舗'!AG356)</f>
        <v>0</v>
      </c>
      <c r="E65" s="165">
        <f>SUM('仮配（舗'!F356+'仮配（舗'!AH356)</f>
        <v>0</v>
      </c>
      <c r="F65" s="165">
        <f>SUM('仮配（舗'!G356+'仮配（舗'!AI356)</f>
        <v>0</v>
      </c>
      <c r="G65" s="165">
        <f>SUM('仮配（舗'!H356+'仮配（舗'!AJ356)</f>
        <v>0</v>
      </c>
      <c r="H65" s="165">
        <f>SUM('仮配（舗'!I356+'仮配（舗'!AK356)</f>
        <v>0</v>
      </c>
      <c r="I65" s="197">
        <f>SUM('仮配（舗'!J356+'仮配（舗'!AL356)</f>
        <v>0</v>
      </c>
    </row>
    <row r="66" spans="3:9" ht="12" customHeight="1">
      <c r="C66" s="195">
        <v>14</v>
      </c>
      <c r="D66" s="165">
        <f>SUM('仮配（舗'!E357+'仮配（舗'!AG357)</f>
        <v>0</v>
      </c>
      <c r="E66" s="165">
        <f>SUM('仮配（舗'!F357+'仮配（舗'!AH357)</f>
        <v>0</v>
      </c>
      <c r="F66" s="165">
        <f>SUM('仮配（舗'!G357+'仮配（舗'!AI357)</f>
        <v>0</v>
      </c>
      <c r="G66" s="165">
        <f>SUM('仮配（舗'!H357+'仮配（舗'!AJ357)</f>
        <v>0</v>
      </c>
      <c r="H66" s="165">
        <f>SUM('仮配（舗'!I357+'仮配（舗'!AK357)</f>
        <v>0</v>
      </c>
      <c r="I66" s="197">
        <f>SUM('仮配（舗'!J357+'仮配（舗'!AL357)</f>
        <v>0</v>
      </c>
    </row>
    <row r="67" spans="3:9" ht="12" customHeight="1">
      <c r="C67" s="195">
        <v>15</v>
      </c>
      <c r="D67" s="165">
        <f>SUM('仮配（舗'!E358+'仮配（舗'!AG358)</f>
        <v>0</v>
      </c>
      <c r="E67" s="165">
        <f>SUM('仮配（舗'!F358+'仮配（舗'!AH358)</f>
        <v>0</v>
      </c>
      <c r="F67" s="165">
        <f>SUM('仮配（舗'!G358+'仮配（舗'!AI358)</f>
        <v>0</v>
      </c>
      <c r="G67" s="165">
        <f>SUM('仮配（舗'!H358+'仮配（舗'!AJ358)</f>
        <v>0</v>
      </c>
      <c r="H67" s="165">
        <f>SUM('仮配（舗'!I358+'仮配（舗'!AK358)</f>
        <v>0</v>
      </c>
      <c r="I67" s="197">
        <f>SUM('仮配（舗'!J358+'仮配（舗'!AL358)</f>
        <v>0</v>
      </c>
    </row>
    <row r="68" spans="3:9" ht="12" customHeight="1">
      <c r="C68" s="195">
        <v>16</v>
      </c>
      <c r="D68" s="165">
        <f>SUM('仮配（舗'!E359+'仮配（舗'!AG359)</f>
        <v>0</v>
      </c>
      <c r="E68" s="165">
        <f>SUM('仮配（舗'!F359+'仮配（舗'!AH359)</f>
        <v>0</v>
      </c>
      <c r="F68" s="165">
        <f>SUM('仮配（舗'!G359+'仮配（舗'!AI359)</f>
        <v>0</v>
      </c>
      <c r="G68" s="165">
        <f>SUM('仮配（舗'!H359+'仮配（舗'!AJ359)</f>
        <v>0</v>
      </c>
      <c r="H68" s="165">
        <f>SUM('仮配（舗'!I359+'仮配（舗'!AK359)</f>
        <v>0</v>
      </c>
      <c r="I68" s="197">
        <f>SUM('仮配（舗'!J359+'仮配（舗'!AL359)</f>
        <v>0</v>
      </c>
    </row>
    <row r="69" spans="3:9" ht="12" customHeight="1">
      <c r="C69" s="195">
        <v>17</v>
      </c>
      <c r="D69" s="165">
        <f>SUM('仮配（舗'!E360+'仮配（舗'!AG360)</f>
        <v>0</v>
      </c>
      <c r="E69" s="165">
        <f>SUM('仮配（舗'!F360+'仮配（舗'!AH360)</f>
        <v>0</v>
      </c>
      <c r="F69" s="165">
        <f>SUM('仮配（舗'!G360+'仮配（舗'!AI360)</f>
        <v>0</v>
      </c>
      <c r="G69" s="165">
        <f>SUM('仮配（舗'!H360+'仮配（舗'!AJ360)</f>
        <v>0</v>
      </c>
      <c r="H69" s="165">
        <f>SUM('仮配（舗'!I360+'仮配（舗'!AK360)</f>
        <v>0</v>
      </c>
      <c r="I69" s="197">
        <f>SUM('仮配（舗'!J360+'仮配（舗'!AL360)</f>
        <v>0</v>
      </c>
    </row>
    <row r="70" spans="3:9" ht="12" customHeight="1">
      <c r="C70" s="195">
        <v>18</v>
      </c>
      <c r="D70" s="165">
        <f>SUM('仮配（舗'!E361+'仮配（舗'!AG361)</f>
        <v>0</v>
      </c>
      <c r="E70" s="165">
        <f>SUM('仮配（舗'!F361+'仮配（舗'!AH361)</f>
        <v>0</v>
      </c>
      <c r="F70" s="165">
        <f>SUM('仮配（舗'!G361+'仮配（舗'!AI361)</f>
        <v>0</v>
      </c>
      <c r="G70" s="165">
        <f>SUM('仮配（舗'!H361+'仮配（舗'!AJ361)</f>
        <v>0</v>
      </c>
      <c r="H70" s="165">
        <f>SUM('仮配（舗'!I361+'仮配（舗'!AK361)</f>
        <v>0</v>
      </c>
      <c r="I70" s="197">
        <f>SUM('仮配（舗'!J361+'仮配（舗'!AL361)</f>
        <v>0</v>
      </c>
    </row>
    <row r="71" spans="3:9" ht="12" customHeight="1">
      <c r="C71" s="195">
        <v>19</v>
      </c>
      <c r="D71" s="165">
        <f>SUM('仮配（舗'!E362+'仮配（舗'!AG362)</f>
        <v>0</v>
      </c>
      <c r="E71" s="165">
        <f>SUM('仮配（舗'!F362+'仮配（舗'!AH362)</f>
        <v>0</v>
      </c>
      <c r="F71" s="165">
        <f>SUM('仮配（舗'!G362+'仮配（舗'!AI362)</f>
        <v>0</v>
      </c>
      <c r="G71" s="165">
        <f>SUM('仮配（舗'!H362+'仮配（舗'!AJ362)</f>
        <v>0</v>
      </c>
      <c r="H71" s="165">
        <f>SUM('仮配（舗'!I362+'仮配（舗'!AK362)</f>
        <v>0</v>
      </c>
      <c r="I71" s="197">
        <f>SUM('仮配（舗'!J362+'仮配（舗'!AL362)</f>
        <v>0</v>
      </c>
    </row>
    <row r="72" spans="3:9" ht="12" customHeight="1">
      <c r="C72" s="195">
        <v>20</v>
      </c>
      <c r="D72" s="165">
        <f>SUM('仮配（舗'!E363+'仮配（舗'!AG363)</f>
        <v>0</v>
      </c>
      <c r="E72" s="165">
        <f>SUM('仮配（舗'!F363+'仮配（舗'!AH363)</f>
        <v>0</v>
      </c>
      <c r="F72" s="165">
        <f>SUM('仮配（舗'!G363+'仮配（舗'!AI363)</f>
        <v>0</v>
      </c>
      <c r="G72" s="165">
        <f>SUM('仮配（舗'!H363+'仮配（舗'!AJ363)</f>
        <v>0</v>
      </c>
      <c r="H72" s="165">
        <f>SUM('仮配（舗'!I363+'仮配（舗'!AK363)</f>
        <v>0</v>
      </c>
      <c r="I72" s="197">
        <f>SUM('仮配（舗'!J363+'仮配（舗'!AL363)</f>
        <v>0</v>
      </c>
    </row>
    <row r="73" spans="3:9" ht="12" customHeight="1">
      <c r="C73" s="195">
        <v>21</v>
      </c>
      <c r="D73" s="165">
        <f>SUM('仮配（舗'!E364+'仮配（舗'!AG364)</f>
        <v>0</v>
      </c>
      <c r="E73" s="165">
        <f>SUM('仮配（舗'!F364+'仮配（舗'!AH364)</f>
        <v>0</v>
      </c>
      <c r="F73" s="165">
        <f>SUM('仮配（舗'!G364+'仮配（舗'!AI364)</f>
        <v>0</v>
      </c>
      <c r="G73" s="165">
        <f>SUM('仮配（舗'!H364+'仮配（舗'!AJ364)</f>
        <v>0</v>
      </c>
      <c r="H73" s="165">
        <f>SUM('仮配（舗'!I364+'仮配（舗'!AK364)</f>
        <v>0</v>
      </c>
      <c r="I73" s="197">
        <f>SUM('仮配（舗'!J364+'仮配（舗'!AL364)</f>
        <v>0</v>
      </c>
    </row>
    <row r="74" spans="3:9" ht="12" customHeight="1">
      <c r="C74" s="195">
        <v>22</v>
      </c>
      <c r="D74" s="165">
        <f>SUM('仮配（舗'!E365+'仮配（舗'!AG365)</f>
        <v>0</v>
      </c>
      <c r="E74" s="165">
        <f>SUM('仮配（舗'!F365+'仮配（舗'!AH365)</f>
        <v>0</v>
      </c>
      <c r="F74" s="165">
        <f>SUM('仮配（舗'!G365+'仮配（舗'!AI365)</f>
        <v>0</v>
      </c>
      <c r="G74" s="165">
        <f>SUM('仮配（舗'!H365+'仮配（舗'!AJ365)</f>
        <v>0</v>
      </c>
      <c r="H74" s="165">
        <f>SUM('仮配（舗'!I365+'仮配（舗'!AK365)</f>
        <v>0</v>
      </c>
      <c r="I74" s="197">
        <f>SUM('仮配（舗'!J365+'仮配（舗'!AL365)</f>
        <v>0</v>
      </c>
    </row>
    <row r="75" spans="3:9" ht="12" customHeight="1">
      <c r="C75" s="195">
        <v>23</v>
      </c>
      <c r="D75" s="165">
        <f>SUM('仮配（舗'!E366+'仮配（舗'!AG366)</f>
        <v>0</v>
      </c>
      <c r="E75" s="165">
        <f>SUM('仮配（舗'!F366+'仮配（舗'!AH366)</f>
        <v>0</v>
      </c>
      <c r="F75" s="165">
        <f>SUM('仮配（舗'!G366+'仮配（舗'!AI366)</f>
        <v>0</v>
      </c>
      <c r="G75" s="165">
        <f>SUM('仮配（舗'!H366+'仮配（舗'!AJ366)</f>
        <v>0</v>
      </c>
      <c r="H75" s="165">
        <f>SUM('仮配（舗'!I366+'仮配（舗'!AK366)</f>
        <v>0</v>
      </c>
      <c r="I75" s="197">
        <f>SUM('仮配（舗'!J366+'仮配（舗'!AL366)</f>
        <v>0</v>
      </c>
    </row>
    <row r="76" spans="3:9" ht="12" customHeight="1">
      <c r="C76" s="195">
        <v>24</v>
      </c>
      <c r="D76" s="165">
        <f>SUM('仮配（舗'!E367+'仮配（舗'!AG367)</f>
        <v>0</v>
      </c>
      <c r="E76" s="165">
        <f>SUM('仮配（舗'!F367+'仮配（舗'!AH367)</f>
        <v>0</v>
      </c>
      <c r="F76" s="165">
        <f>SUM('仮配（舗'!G367+'仮配（舗'!AI367)</f>
        <v>0</v>
      </c>
      <c r="G76" s="165">
        <f>SUM('仮配（舗'!H367+'仮配（舗'!AJ367)</f>
        <v>0</v>
      </c>
      <c r="H76" s="165">
        <f>SUM('仮配（舗'!I367+'仮配（舗'!AK367)</f>
        <v>0</v>
      </c>
      <c r="I76" s="197">
        <f>SUM('仮配（舗'!J367+'仮配（舗'!AL367)</f>
        <v>0</v>
      </c>
    </row>
    <row r="77" spans="3:9" ht="12" customHeight="1">
      <c r="C77" s="195">
        <v>25</v>
      </c>
      <c r="D77" s="165">
        <f>SUM('仮配（舗'!E368+'仮配（舗'!AG368)</f>
        <v>0</v>
      </c>
      <c r="E77" s="165">
        <f>SUM('仮配（舗'!F368+'仮配（舗'!AH368)</f>
        <v>0</v>
      </c>
      <c r="F77" s="165">
        <f>SUM('仮配（舗'!G368+'仮配（舗'!AI368)</f>
        <v>0</v>
      </c>
      <c r="G77" s="165">
        <f>SUM('仮配（舗'!H368+'仮配（舗'!AJ368)</f>
        <v>0</v>
      </c>
      <c r="H77" s="165">
        <f>SUM('仮配（舗'!I368+'仮配（舗'!AK368)</f>
        <v>0</v>
      </c>
      <c r="I77" s="197">
        <f>SUM('仮配（舗'!J368+'仮配（舗'!AL368)</f>
        <v>0</v>
      </c>
    </row>
    <row r="78" spans="3:9" ht="12" customHeight="1">
      <c r="C78" s="195">
        <v>26</v>
      </c>
      <c r="D78" s="165">
        <f>SUM('仮配（舗'!E369+'仮配（舗'!AG369)</f>
        <v>0</v>
      </c>
      <c r="E78" s="165">
        <f>SUM('仮配（舗'!F369+'仮配（舗'!AH369)</f>
        <v>0</v>
      </c>
      <c r="F78" s="165">
        <f>SUM('仮配（舗'!G369+'仮配（舗'!AI369)</f>
        <v>0</v>
      </c>
      <c r="G78" s="165">
        <f>SUM('仮配（舗'!H369+'仮配（舗'!AJ369)</f>
        <v>0</v>
      </c>
      <c r="H78" s="165">
        <f>SUM('仮配（舗'!I369+'仮配（舗'!AK369)</f>
        <v>0</v>
      </c>
      <c r="I78" s="197">
        <f>SUM('仮配（舗'!J369+'仮配（舗'!AL369)</f>
        <v>0</v>
      </c>
    </row>
    <row r="79" spans="3:9" ht="12" customHeight="1">
      <c r="C79" s="195">
        <v>27</v>
      </c>
      <c r="D79" s="165">
        <f>SUM('仮配（舗'!E370+'仮配（舗'!AG370)</f>
        <v>0</v>
      </c>
      <c r="E79" s="165">
        <f>SUM('仮配（舗'!F370+'仮配（舗'!AH370)</f>
        <v>0</v>
      </c>
      <c r="F79" s="165">
        <f>SUM('仮配（舗'!G370+'仮配（舗'!AI370)</f>
        <v>0</v>
      </c>
      <c r="G79" s="165">
        <f>SUM('仮配（舗'!H370+'仮配（舗'!AJ370)</f>
        <v>0</v>
      </c>
      <c r="H79" s="165">
        <f>SUM('仮配（舗'!I370+'仮配（舗'!AK370)</f>
        <v>0</v>
      </c>
      <c r="I79" s="197">
        <f>SUM('仮配（舗'!J370+'仮配（舗'!AL370)</f>
        <v>0</v>
      </c>
    </row>
    <row r="80" spans="3:9" ht="12" customHeight="1">
      <c r="C80" s="195">
        <v>28</v>
      </c>
      <c r="D80" s="165">
        <f>SUM('仮配（舗'!E371+'仮配（舗'!AG371)</f>
        <v>0</v>
      </c>
      <c r="E80" s="165">
        <f>SUM('仮配（舗'!F371+'仮配（舗'!AH371)</f>
        <v>0</v>
      </c>
      <c r="F80" s="165">
        <f>SUM('仮配（舗'!G371+'仮配（舗'!AI371)</f>
        <v>0</v>
      </c>
      <c r="G80" s="165">
        <f>SUM('仮配（舗'!H371+'仮配（舗'!AJ371)</f>
        <v>0</v>
      </c>
      <c r="H80" s="165">
        <f>SUM('仮配（舗'!I371+'仮配（舗'!AK371)</f>
        <v>0</v>
      </c>
      <c r="I80" s="197">
        <f>SUM('仮配（舗'!J371+'仮配（舗'!AL371)</f>
        <v>0</v>
      </c>
    </row>
    <row r="81" spans="3:9" ht="12" customHeight="1">
      <c r="C81" s="195">
        <v>29</v>
      </c>
      <c r="D81" s="165">
        <f>SUM('仮配（舗'!E372+'仮配（舗'!AG372)</f>
        <v>0</v>
      </c>
      <c r="E81" s="165">
        <f>SUM('仮配（舗'!F372+'仮配（舗'!AH372)</f>
        <v>0</v>
      </c>
      <c r="F81" s="165">
        <f>SUM('仮配（舗'!G372+'仮配（舗'!AI372)</f>
        <v>0</v>
      </c>
      <c r="G81" s="165">
        <f>SUM('仮配（舗'!H372+'仮配（舗'!AJ372)</f>
        <v>0</v>
      </c>
      <c r="H81" s="165">
        <f>SUM('仮配（舗'!I372+'仮配（舗'!AK372)</f>
        <v>0</v>
      </c>
      <c r="I81" s="197">
        <f>SUM('仮配（舗'!J372+'仮配（舗'!AL372)</f>
        <v>0</v>
      </c>
    </row>
    <row r="82" spans="3:9" ht="12" customHeight="1">
      <c r="C82" s="195">
        <v>30</v>
      </c>
      <c r="D82" s="165">
        <f>SUM('仮配（舗'!E373+'仮配（舗'!AG373)</f>
        <v>0</v>
      </c>
      <c r="E82" s="165">
        <f>SUM('仮配（舗'!F373+'仮配（舗'!AH373)</f>
        <v>0</v>
      </c>
      <c r="F82" s="165">
        <f>SUM('仮配（舗'!G373+'仮配（舗'!AI373)</f>
        <v>0</v>
      </c>
      <c r="G82" s="165">
        <f>SUM('仮配（舗'!H373+'仮配（舗'!AJ373)</f>
        <v>0</v>
      </c>
      <c r="H82" s="165">
        <f>SUM('仮配（舗'!I373+'仮配（舗'!AK373)</f>
        <v>0</v>
      </c>
      <c r="I82" s="197">
        <f>SUM('仮配（舗'!J373+'仮配（舗'!AL373)</f>
        <v>0</v>
      </c>
    </row>
    <row r="83" spans="3:9" ht="12" customHeight="1">
      <c r="C83" s="195">
        <v>31</v>
      </c>
      <c r="D83" s="165">
        <f>SUM('仮配（舗'!E374+'仮配（舗'!AG374)</f>
        <v>0</v>
      </c>
      <c r="E83" s="165">
        <f>SUM('仮配（舗'!F374+'仮配（舗'!AH374)</f>
        <v>0</v>
      </c>
      <c r="F83" s="165">
        <f>SUM('仮配（舗'!G374+'仮配（舗'!AI374)</f>
        <v>0</v>
      </c>
      <c r="G83" s="165">
        <f>SUM('仮配（舗'!H374+'仮配（舗'!AJ374)</f>
        <v>0</v>
      </c>
      <c r="H83" s="165">
        <f>SUM('仮配（舗'!I374+'仮配（舗'!AK374)</f>
        <v>0</v>
      </c>
      <c r="I83" s="197">
        <f>SUM('仮配（舗'!J374+'仮配（舗'!AL374)</f>
        <v>0</v>
      </c>
    </row>
    <row r="84" spans="3:9" ht="12" customHeight="1">
      <c r="C84" s="195">
        <v>32</v>
      </c>
      <c r="D84" s="165">
        <f>SUM('仮配（舗'!E375+'仮配（舗'!AG375)</f>
        <v>0</v>
      </c>
      <c r="E84" s="165">
        <f>SUM('仮配（舗'!F375+'仮配（舗'!AH375)</f>
        <v>0</v>
      </c>
      <c r="F84" s="165">
        <f>SUM('仮配（舗'!G375+'仮配（舗'!AI375)</f>
        <v>0</v>
      </c>
      <c r="G84" s="165">
        <f>SUM('仮配（舗'!H375+'仮配（舗'!AJ375)</f>
        <v>0</v>
      </c>
      <c r="H84" s="165">
        <f>SUM('仮配（舗'!I375+'仮配（舗'!AK375)</f>
        <v>0</v>
      </c>
      <c r="I84" s="197">
        <f>SUM('仮配（舗'!J375+'仮配（舗'!AL375)</f>
        <v>0</v>
      </c>
    </row>
    <row r="85" spans="3:9" ht="12" customHeight="1">
      <c r="C85" s="195">
        <v>33</v>
      </c>
      <c r="D85" s="165">
        <f>SUM('仮配（舗'!E376+'仮配（舗'!AG376)</f>
        <v>0</v>
      </c>
      <c r="E85" s="165">
        <f>SUM('仮配（舗'!F376+'仮配（舗'!AH376)</f>
        <v>0</v>
      </c>
      <c r="F85" s="165">
        <f>SUM('仮配（舗'!G376+'仮配（舗'!AI376)</f>
        <v>0</v>
      </c>
      <c r="G85" s="165">
        <f>SUM('仮配（舗'!H376+'仮配（舗'!AJ376)</f>
        <v>0</v>
      </c>
      <c r="H85" s="165">
        <f>SUM('仮配（舗'!I376+'仮配（舗'!AK376)</f>
        <v>0</v>
      </c>
      <c r="I85" s="197">
        <f>SUM('仮配（舗'!J376+'仮配（舗'!AL376)</f>
        <v>0</v>
      </c>
    </row>
    <row r="86" spans="3:9" ht="12" customHeight="1">
      <c r="C86" s="195">
        <v>34</v>
      </c>
      <c r="D86" s="165">
        <f>SUM('仮配（舗'!E377+'仮配（舗'!AG377)</f>
        <v>0</v>
      </c>
      <c r="E86" s="165">
        <f>SUM('仮配（舗'!F377+'仮配（舗'!AH377)</f>
        <v>0</v>
      </c>
      <c r="F86" s="165">
        <f>SUM('仮配（舗'!G377+'仮配（舗'!AI377)</f>
        <v>0</v>
      </c>
      <c r="G86" s="165">
        <f>SUM('仮配（舗'!H377+'仮配（舗'!AJ377)</f>
        <v>0</v>
      </c>
      <c r="H86" s="165">
        <f>SUM('仮配（舗'!I377+'仮配（舗'!AK377)</f>
        <v>0</v>
      </c>
      <c r="I86" s="197">
        <f>SUM('仮配（舗'!J377+'仮配（舗'!AL377)</f>
        <v>0</v>
      </c>
    </row>
    <row r="87" spans="3:9" ht="12" customHeight="1">
      <c r="C87" s="195">
        <v>35</v>
      </c>
      <c r="D87" s="165">
        <f>SUM('仮配（舗'!E378+'仮配（舗'!AG378)</f>
        <v>0</v>
      </c>
      <c r="E87" s="165">
        <f>SUM('仮配（舗'!F378+'仮配（舗'!AH378)</f>
        <v>0</v>
      </c>
      <c r="F87" s="165">
        <f>SUM('仮配（舗'!G378+'仮配（舗'!AI378)</f>
        <v>0</v>
      </c>
      <c r="G87" s="165">
        <f>SUM('仮配（舗'!H378+'仮配（舗'!AJ378)</f>
        <v>0</v>
      </c>
      <c r="H87" s="165">
        <f>SUM('仮配（舗'!I378+'仮配（舗'!AK378)</f>
        <v>0</v>
      </c>
      <c r="I87" s="197">
        <f>SUM('仮配（舗'!J378+'仮配（舗'!AL378)</f>
        <v>0</v>
      </c>
    </row>
    <row r="88" spans="3:9" ht="12" customHeight="1">
      <c r="C88" s="195">
        <v>36</v>
      </c>
      <c r="D88" s="165">
        <f>SUM('仮配（舗'!E379+'仮配（舗'!AG379)</f>
        <v>0</v>
      </c>
      <c r="E88" s="165">
        <f>SUM('仮配（舗'!F379+'仮配（舗'!AH379)</f>
        <v>0</v>
      </c>
      <c r="F88" s="165">
        <f>SUM('仮配（舗'!G379+'仮配（舗'!AI379)</f>
        <v>0</v>
      </c>
      <c r="G88" s="165">
        <f>SUM('仮配（舗'!H379+'仮配（舗'!AJ379)</f>
        <v>0</v>
      </c>
      <c r="H88" s="165">
        <f>SUM('仮配（舗'!I379+'仮配（舗'!AK379)</f>
        <v>0</v>
      </c>
      <c r="I88" s="197">
        <f>SUM('仮配（舗'!J379+'仮配（舗'!AL379)</f>
        <v>0</v>
      </c>
    </row>
    <row r="89" spans="3:9" ht="12" customHeight="1">
      <c r="C89" s="195">
        <v>37</v>
      </c>
      <c r="D89" s="165">
        <f>SUM('仮配（舗'!E380+'仮配（舗'!AG380)</f>
        <v>0</v>
      </c>
      <c r="E89" s="165">
        <f>SUM('仮配（舗'!F380+'仮配（舗'!AH380)</f>
        <v>0</v>
      </c>
      <c r="F89" s="165">
        <f>SUM('仮配（舗'!G380+'仮配（舗'!AI380)</f>
        <v>0</v>
      </c>
      <c r="G89" s="165">
        <f>SUM('仮配（舗'!H380+'仮配（舗'!AJ380)</f>
        <v>0</v>
      </c>
      <c r="H89" s="165">
        <f>SUM('仮配（舗'!I380+'仮配（舗'!AK380)</f>
        <v>0</v>
      </c>
      <c r="I89" s="197">
        <f>SUM('仮配（舗'!J380+'仮配（舗'!AL380)</f>
        <v>0</v>
      </c>
    </row>
    <row r="90" spans="3:9" ht="12" customHeight="1">
      <c r="C90" s="195">
        <v>38</v>
      </c>
      <c r="D90" s="165">
        <f>SUM('仮配（舗'!E381+'仮配（舗'!AG381)</f>
        <v>0</v>
      </c>
      <c r="E90" s="165">
        <f>SUM('仮配（舗'!F381+'仮配（舗'!AH381)</f>
        <v>0</v>
      </c>
      <c r="F90" s="165">
        <f>SUM('仮配（舗'!G381+'仮配（舗'!AI381)</f>
        <v>0</v>
      </c>
      <c r="G90" s="165">
        <f>SUM('仮配（舗'!H381+'仮配（舗'!AJ381)</f>
        <v>0</v>
      </c>
      <c r="H90" s="165">
        <f>SUM('仮配（舗'!I381+'仮配（舗'!AK381)</f>
        <v>0</v>
      </c>
      <c r="I90" s="197">
        <f>SUM('仮配（舗'!J381+'仮配（舗'!AL381)</f>
        <v>0</v>
      </c>
    </row>
    <row r="91" spans="3:9" ht="12" customHeight="1">
      <c r="C91" s="195">
        <v>39</v>
      </c>
      <c r="D91" s="165">
        <f>SUM('仮配（舗'!E382+'仮配（舗'!AG382)</f>
        <v>0</v>
      </c>
      <c r="E91" s="165">
        <f>SUM('仮配（舗'!F382+'仮配（舗'!AH382)</f>
        <v>0</v>
      </c>
      <c r="F91" s="165">
        <f>SUM('仮配（舗'!G382+'仮配（舗'!AI382)</f>
        <v>0</v>
      </c>
      <c r="G91" s="165">
        <f>SUM('仮配（舗'!H382+'仮配（舗'!AJ382)</f>
        <v>0</v>
      </c>
      <c r="H91" s="165">
        <f>SUM('仮配（舗'!I382+'仮配（舗'!AK382)</f>
        <v>0</v>
      </c>
      <c r="I91" s="197">
        <f>SUM('仮配（舗'!J382+'仮配（舗'!AL382)</f>
        <v>0</v>
      </c>
    </row>
    <row r="92" spans="3:9" ht="12" customHeight="1" thickBot="1">
      <c r="C92" s="196">
        <v>40</v>
      </c>
      <c r="D92" s="198">
        <f>SUM('仮配（舗'!E383+'仮配（舗'!AG383)</f>
        <v>0</v>
      </c>
      <c r="E92" s="198">
        <f>SUM('仮配（舗'!F383+'仮配（舗'!AH383)</f>
        <v>0</v>
      </c>
      <c r="F92" s="198">
        <f>SUM('仮配（舗'!G383+'仮配（舗'!AI383)</f>
        <v>0</v>
      </c>
      <c r="G92" s="198">
        <f>SUM('仮配（舗'!H383+'仮配（舗'!AJ383)</f>
        <v>0</v>
      </c>
      <c r="H92" s="198">
        <f>SUM('仮配（舗'!I383+'仮配（舗'!AK383)</f>
        <v>0</v>
      </c>
      <c r="I92" s="199">
        <f>SUM('仮配（舗'!J383+'仮配（舗'!AL383)</f>
        <v>0</v>
      </c>
    </row>
  </sheetData>
  <mergeCells count="28">
    <mergeCell ref="C50:C52"/>
    <mergeCell ref="D50:G50"/>
    <mergeCell ref="H50:I50"/>
    <mergeCell ref="D51:E51"/>
    <mergeCell ref="F51:G51"/>
    <mergeCell ref="H51:I51"/>
    <mergeCell ref="G1:K1"/>
    <mergeCell ref="R1:AB1"/>
    <mergeCell ref="M1:Q1"/>
    <mergeCell ref="C44:F44"/>
    <mergeCell ref="C40:D43"/>
    <mergeCell ref="C36:D39"/>
    <mergeCell ref="C30:C32"/>
    <mergeCell ref="C33:F33"/>
    <mergeCell ref="C35:D35"/>
    <mergeCell ref="E35:G35"/>
    <mergeCell ref="S2:T2"/>
    <mergeCell ref="S28:T28"/>
    <mergeCell ref="C12:F12"/>
    <mergeCell ref="C29:G29"/>
    <mergeCell ref="C20:D23"/>
    <mergeCell ref="C24:D27"/>
    <mergeCell ref="C3:G3"/>
    <mergeCell ref="E14:G14"/>
    <mergeCell ref="C14:D14"/>
    <mergeCell ref="C15:D19"/>
    <mergeCell ref="C4:C6"/>
    <mergeCell ref="C8:C10"/>
  </mergeCells>
  <phoneticPr fontId="2"/>
  <dataValidations disablePrompts="1" count="1">
    <dataValidation type="list" allowBlank="1" showInputMessage="1" showErrorMessage="1" sqref="U2">
      <formula1>"仮置有り,仮置無し"</formula1>
    </dataValidation>
  </dataValidations>
  <printOptions horizontalCentered="1"/>
  <pageMargins left="0.39370078740157483" right="0.39370078740157483" top="0.78740157480314965" bottom="0.59055118110236227" header="0.51181102362204722" footer="0.51181102362204722"/>
  <pageSetup paperSize="9" scale="94" orientation="landscape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A675"/>
  <sheetViews>
    <sheetView showGridLines="0" showZeros="0" view="pageBreakPreview" zoomScaleNormal="55" zoomScaleSheetLayoutView="100" workbookViewId="0">
      <selection activeCell="AH40" sqref="AH40"/>
    </sheetView>
  </sheetViews>
  <sheetFormatPr defaultColWidth="0" defaultRowHeight="14.7" customHeight="1"/>
  <cols>
    <col min="1" max="2" width="2.6640625" style="2" customWidth="1"/>
    <col min="3" max="3" width="7.6640625" style="2" customWidth="1"/>
    <col min="4" max="4" width="4.6640625" style="2" customWidth="1"/>
    <col min="5" max="11" width="6.6640625" style="2" customWidth="1"/>
    <col min="12" max="13" width="3.6640625" style="2" customWidth="1"/>
    <col min="14" max="14" width="6.6640625" style="2" customWidth="1"/>
    <col min="15" max="16" width="2.6640625" style="2" customWidth="1"/>
    <col min="17" max="26" width="5.109375" style="2" customWidth="1"/>
    <col min="27" max="29" width="2.6640625" style="2" customWidth="1"/>
    <col min="30" max="30" width="7.6640625" style="2" customWidth="1"/>
    <col min="31" max="31" width="4.6640625" style="2" customWidth="1"/>
    <col min="32" max="38" width="6.6640625" style="2" customWidth="1"/>
    <col min="39" max="40" width="3.6640625" style="2" customWidth="1"/>
    <col min="41" max="41" width="6.6640625" style="2" customWidth="1"/>
    <col min="42" max="43" width="2.6640625" style="2" customWidth="1"/>
    <col min="44" max="53" width="5.109375" style="2" customWidth="1"/>
    <col min="54" max="54" width="2.6640625" style="2" customWidth="1"/>
    <col min="55" max="16384" width="0" style="2" hidden="1"/>
  </cols>
  <sheetData>
    <row r="1" spans="1:53" ht="25.2" customHeight="1">
      <c r="A1" s="1" t="str">
        <f>IF(AO41="×","■給水付替　舗装復旧積算用集計表","■給水付替　舗装復旧積算用集計表No.1")</f>
        <v>■給水付替　舗装復旧積算用集計表</v>
      </c>
      <c r="N1" s="2190" t="s">
        <v>157</v>
      </c>
      <c r="O1" s="2190"/>
      <c r="P1" s="2190"/>
      <c r="Q1" s="2190"/>
      <c r="R1" s="2191" t="str">
        <f>表紙!C2</f>
        <v>東白川特2高層配水池揚水管取替工事</v>
      </c>
      <c r="S1" s="2191"/>
      <c r="T1" s="2191"/>
      <c r="U1" s="2191"/>
      <c r="V1" s="2191"/>
      <c r="W1" s="2191"/>
      <c r="X1" s="2191"/>
      <c r="Y1" s="2191"/>
      <c r="Z1" s="2191"/>
      <c r="AB1" s="2338" t="str">
        <f>IF(AO41="×","二枚目使用する時は印刷範囲へ(※掘削延長を入力すると１Pも含め様式変換されます)","■給水付替　舗装復旧積算用集計表No.2")</f>
        <v>二枚目使用する時は印刷範囲へ(※掘削延長を入力すると１Pも含め様式変換されます)</v>
      </c>
      <c r="AC1" s="2338"/>
      <c r="AD1" s="2338"/>
      <c r="AE1" s="2338"/>
      <c r="AF1" s="2338"/>
      <c r="AG1" s="2338"/>
      <c r="AH1" s="2338"/>
      <c r="AI1" s="2338"/>
      <c r="AJ1" s="2338"/>
      <c r="AK1" s="2338"/>
      <c r="AL1" s="2338"/>
      <c r="AM1" s="2338"/>
      <c r="AN1" s="2338"/>
      <c r="AO1" s="2190" t="s">
        <v>157</v>
      </c>
      <c r="AP1" s="2190"/>
      <c r="AQ1" s="2190"/>
      <c r="AR1" s="2190"/>
      <c r="AS1" s="2191" t="str">
        <f>表紙!C2</f>
        <v>東白川特2高層配水池揚水管取替工事</v>
      </c>
      <c r="AT1" s="2191"/>
      <c r="AU1" s="2191"/>
      <c r="AV1" s="2191"/>
      <c r="AW1" s="2191"/>
      <c r="AX1" s="2191"/>
      <c r="AY1" s="2191"/>
      <c r="AZ1" s="2191"/>
      <c r="BA1" s="2191"/>
    </row>
    <row r="2" spans="1:53" ht="14.7" customHeight="1" thickBot="1">
      <c r="B2" s="2" t="str">
        <f>IF(AO41="×","□延長表","□延長表No.1")</f>
        <v>□延長表</v>
      </c>
      <c r="P2" s="2" t="str">
        <f>IF(AO41="×","□舗装切断工","□舗装切断工No.1")</f>
        <v>□舗装切断工</v>
      </c>
      <c r="AC2" s="2" t="s">
        <v>466</v>
      </c>
      <c r="AQ2" s="2" t="s">
        <v>455</v>
      </c>
    </row>
    <row r="3" spans="1:53" ht="14.7" customHeight="1">
      <c r="C3" s="2199" t="s">
        <v>58</v>
      </c>
      <c r="D3" s="2200"/>
      <c r="E3" s="2200" t="s">
        <v>63</v>
      </c>
      <c r="F3" s="2200"/>
      <c r="G3" s="2200" t="s">
        <v>64</v>
      </c>
      <c r="H3" s="2200"/>
      <c r="I3" s="2200" t="s">
        <v>65</v>
      </c>
      <c r="J3" s="2200"/>
      <c r="K3" s="2245"/>
      <c r="L3" s="2246"/>
      <c r="Q3" s="2199" t="s">
        <v>81</v>
      </c>
      <c r="R3" s="2200"/>
      <c r="S3" s="2200"/>
      <c r="T3" s="2200" t="s">
        <v>66</v>
      </c>
      <c r="U3" s="2177"/>
      <c r="V3" s="2199" t="s">
        <v>81</v>
      </c>
      <c r="W3" s="2200"/>
      <c r="X3" s="2200"/>
      <c r="Y3" s="2200" t="s">
        <v>66</v>
      </c>
      <c r="Z3" s="2239"/>
      <c r="AD3" s="2199" t="s">
        <v>58</v>
      </c>
      <c r="AE3" s="2200"/>
      <c r="AF3" s="2200" t="s">
        <v>63</v>
      </c>
      <c r="AG3" s="2200"/>
      <c r="AH3" s="2200" t="s">
        <v>64</v>
      </c>
      <c r="AI3" s="2200"/>
      <c r="AJ3" s="2200" t="s">
        <v>65</v>
      </c>
      <c r="AK3" s="2200"/>
      <c r="AL3" s="2245"/>
      <c r="AM3" s="2246"/>
      <c r="AR3" s="2199" t="s">
        <v>81</v>
      </c>
      <c r="AS3" s="2200"/>
      <c r="AT3" s="2200"/>
      <c r="AU3" s="2200" t="s">
        <v>66</v>
      </c>
      <c r="AV3" s="2177"/>
      <c r="AW3" s="2199" t="s">
        <v>81</v>
      </c>
      <c r="AX3" s="2200"/>
      <c r="AY3" s="2200"/>
      <c r="AZ3" s="2200" t="s">
        <v>66</v>
      </c>
      <c r="BA3" s="2239"/>
    </row>
    <row r="4" spans="1:53" ht="14.7" customHeight="1">
      <c r="C4" s="2238" t="s">
        <v>59</v>
      </c>
      <c r="D4" s="2339"/>
      <c r="E4" s="21" t="s">
        <v>61</v>
      </c>
      <c r="F4" s="21" t="s">
        <v>62</v>
      </c>
      <c r="G4" s="21" t="s">
        <v>61</v>
      </c>
      <c r="H4" s="21" t="s">
        <v>62</v>
      </c>
      <c r="I4" s="21" t="s">
        <v>61</v>
      </c>
      <c r="J4" s="21" t="s">
        <v>62</v>
      </c>
      <c r="K4" s="2247"/>
      <c r="L4" s="2248"/>
      <c r="Q4" s="211" t="s">
        <v>56</v>
      </c>
      <c r="R4" s="2378" t="s">
        <v>492</v>
      </c>
      <c r="S4" s="2378"/>
      <c r="T4" s="2368">
        <f>F41+F45+F49+F53+F57+F61</f>
        <v>0</v>
      </c>
      <c r="U4" s="2379"/>
      <c r="V4" s="211" t="s">
        <v>83</v>
      </c>
      <c r="W4" s="2378" t="s">
        <v>492</v>
      </c>
      <c r="X4" s="2378"/>
      <c r="Y4" s="2368">
        <f>I41+I45+I49+I53+I57+I61</f>
        <v>0</v>
      </c>
      <c r="Z4" s="2369"/>
      <c r="AD4" s="2238" t="s">
        <v>59</v>
      </c>
      <c r="AE4" s="2339"/>
      <c r="AF4" s="21" t="s">
        <v>61</v>
      </c>
      <c r="AG4" s="21" t="s">
        <v>62</v>
      </c>
      <c r="AH4" s="21" t="s">
        <v>61</v>
      </c>
      <c r="AI4" s="21" t="s">
        <v>62</v>
      </c>
      <c r="AJ4" s="21" t="s">
        <v>61</v>
      </c>
      <c r="AK4" s="21" t="s">
        <v>62</v>
      </c>
      <c r="AL4" s="2247"/>
      <c r="AM4" s="2248"/>
      <c r="AR4" s="211" t="s">
        <v>56</v>
      </c>
      <c r="AS4" s="2378" t="s">
        <v>492</v>
      </c>
      <c r="AT4" s="2378"/>
      <c r="AU4" s="2368">
        <f>AG41+AG45+AG49+AG53+AG57+AG61</f>
        <v>0</v>
      </c>
      <c r="AV4" s="2379"/>
      <c r="AW4" s="211" t="s">
        <v>83</v>
      </c>
      <c r="AX4" s="2378" t="s">
        <v>492</v>
      </c>
      <c r="AY4" s="2378"/>
      <c r="AZ4" s="2368">
        <f>AJ41+AJ45+AJ49+AJ53+AJ57+AJ61</f>
        <v>0</v>
      </c>
      <c r="BA4" s="2369"/>
    </row>
    <row r="5" spans="1:53" ht="14.7" customHeight="1">
      <c r="C5" s="2292" t="s">
        <v>155</v>
      </c>
      <c r="D5" s="2293"/>
      <c r="E5" s="229"/>
      <c r="F5" s="229"/>
      <c r="G5" s="229"/>
      <c r="H5" s="229"/>
      <c r="I5" s="229"/>
      <c r="J5" s="229"/>
      <c r="K5" s="2247"/>
      <c r="L5" s="2248"/>
      <c r="Q5" s="212" t="s">
        <v>56</v>
      </c>
      <c r="R5" s="2359" t="s">
        <v>493</v>
      </c>
      <c r="S5" s="2359"/>
      <c r="T5" s="2360">
        <f>F42+F46+F50+F54+F58+F62</f>
        <v>0</v>
      </c>
      <c r="U5" s="2361"/>
      <c r="V5" s="212" t="s">
        <v>83</v>
      </c>
      <c r="W5" s="2359" t="s">
        <v>493</v>
      </c>
      <c r="X5" s="2359"/>
      <c r="Y5" s="2360">
        <f>I42+I46+I50+I54+I58+I62</f>
        <v>0</v>
      </c>
      <c r="Z5" s="2376"/>
      <c r="AD5" s="2292" t="s">
        <v>155</v>
      </c>
      <c r="AE5" s="2293"/>
      <c r="AF5" s="229"/>
      <c r="AG5" s="229"/>
      <c r="AH5" s="229"/>
      <c r="AI5" s="229"/>
      <c r="AJ5" s="229"/>
      <c r="AK5" s="229"/>
      <c r="AL5" s="2247"/>
      <c r="AM5" s="2248"/>
      <c r="AR5" s="212" t="s">
        <v>56</v>
      </c>
      <c r="AS5" s="2359" t="s">
        <v>493</v>
      </c>
      <c r="AT5" s="2359"/>
      <c r="AU5" s="2360">
        <f>AG42+AG46+AG50+AG54+AG58+AG62</f>
        <v>0</v>
      </c>
      <c r="AV5" s="2361"/>
      <c r="AW5" s="212" t="s">
        <v>83</v>
      </c>
      <c r="AX5" s="2359" t="s">
        <v>493</v>
      </c>
      <c r="AY5" s="2359"/>
      <c r="AZ5" s="2360">
        <f>AJ42+AJ46+AJ50+AJ54+AJ58+AJ62</f>
        <v>0</v>
      </c>
      <c r="BA5" s="2376"/>
    </row>
    <row r="6" spans="1:53" ht="14.7" customHeight="1" thickBot="1">
      <c r="C6" s="2220"/>
      <c r="D6" s="2430"/>
      <c r="E6" s="259"/>
      <c r="F6" s="259"/>
      <c r="G6" s="259"/>
      <c r="H6" s="259"/>
      <c r="I6" s="259"/>
      <c r="J6" s="259"/>
      <c r="K6" s="2428"/>
      <c r="L6" s="2429"/>
      <c r="Q6" s="249" t="s">
        <v>56</v>
      </c>
      <c r="R6" s="2388" t="s">
        <v>80</v>
      </c>
      <c r="S6" s="2388"/>
      <c r="T6" s="2371">
        <f>F43+F47+F51+F55+F59+F63</f>
        <v>0</v>
      </c>
      <c r="U6" s="2389"/>
      <c r="V6" s="378"/>
      <c r="W6" s="2390"/>
      <c r="X6" s="2390"/>
      <c r="Y6" s="2373"/>
      <c r="Z6" s="2380"/>
      <c r="AD6" s="2220"/>
      <c r="AE6" s="2430"/>
      <c r="AF6" s="259"/>
      <c r="AG6" s="259"/>
      <c r="AH6" s="259"/>
      <c r="AI6" s="259"/>
      <c r="AJ6" s="259"/>
      <c r="AK6" s="259"/>
      <c r="AL6" s="2428"/>
      <c r="AM6" s="2429"/>
      <c r="AR6" s="212" t="s">
        <v>56</v>
      </c>
      <c r="AS6" s="2359" t="s">
        <v>80</v>
      </c>
      <c r="AT6" s="2359"/>
      <c r="AU6" s="2360">
        <f>AG43+AG47+AG51+AG55+AG59+AG63</f>
        <v>0</v>
      </c>
      <c r="AV6" s="2361"/>
      <c r="AW6" s="383"/>
      <c r="AX6" s="2362"/>
      <c r="AY6" s="2362"/>
      <c r="AZ6" s="2363"/>
      <c r="BA6" s="2364"/>
    </row>
    <row r="7" spans="1:53" ht="14.7" customHeight="1" thickBot="1">
      <c r="C7" s="2437" t="s">
        <v>58</v>
      </c>
      <c r="D7" s="2150"/>
      <c r="E7" s="2150" t="s">
        <v>67</v>
      </c>
      <c r="F7" s="2150"/>
      <c r="G7" s="2150" t="s">
        <v>68</v>
      </c>
      <c r="H7" s="2150"/>
      <c r="I7" s="2150" t="s">
        <v>69</v>
      </c>
      <c r="J7" s="2150"/>
      <c r="K7" s="2247" t="s">
        <v>66</v>
      </c>
      <c r="L7" s="2248"/>
      <c r="Q7" s="31"/>
      <c r="R7" s="31"/>
      <c r="S7" s="31"/>
      <c r="T7" s="31"/>
      <c r="U7" s="31"/>
      <c r="V7" s="31"/>
      <c r="W7" s="31"/>
      <c r="X7" s="31"/>
      <c r="Y7" s="31"/>
      <c r="Z7" s="31"/>
      <c r="AD7" s="2437" t="s">
        <v>58</v>
      </c>
      <c r="AE7" s="2150"/>
      <c r="AF7" s="2150" t="s">
        <v>67</v>
      </c>
      <c r="AG7" s="2150"/>
      <c r="AH7" s="2150" t="s">
        <v>68</v>
      </c>
      <c r="AI7" s="2150"/>
      <c r="AJ7" s="2150" t="s">
        <v>69</v>
      </c>
      <c r="AK7" s="2150"/>
      <c r="AL7" s="2247" t="s">
        <v>66</v>
      </c>
      <c r="AM7" s="2248"/>
      <c r="AR7" s="378"/>
      <c r="AS7" s="2377"/>
      <c r="AT7" s="2377"/>
      <c r="AU7" s="2373"/>
      <c r="AV7" s="2374"/>
      <c r="AW7" s="378"/>
      <c r="AX7" s="2377"/>
      <c r="AY7" s="2377"/>
      <c r="AZ7" s="2373"/>
      <c r="BA7" s="2380"/>
    </row>
    <row r="8" spans="1:53" ht="14.7" customHeight="1" thickBot="1">
      <c r="C8" s="2238" t="s">
        <v>59</v>
      </c>
      <c r="D8" s="2339"/>
      <c r="E8" s="21" t="s">
        <v>61</v>
      </c>
      <c r="F8" s="21" t="s">
        <v>62</v>
      </c>
      <c r="G8" s="21" t="s">
        <v>61</v>
      </c>
      <c r="H8" s="21" t="s">
        <v>62</v>
      </c>
      <c r="I8" s="21" t="s">
        <v>61</v>
      </c>
      <c r="J8" s="21" t="s">
        <v>62</v>
      </c>
      <c r="K8" s="2240"/>
      <c r="L8" s="2243"/>
      <c r="P8" s="2" t="str">
        <f>IF(AO41="×","□舗装版破砕工","□舗装版破砕工No.1")</f>
        <v>□舗装版破砕工</v>
      </c>
      <c r="Q8" s="31"/>
      <c r="R8" s="31"/>
      <c r="S8" s="31"/>
      <c r="T8" s="31"/>
      <c r="U8" s="31"/>
      <c r="V8" s="31"/>
      <c r="W8" s="31"/>
      <c r="X8" s="31"/>
      <c r="Y8" s="31"/>
      <c r="Z8" s="31"/>
      <c r="AD8" s="2238" t="s">
        <v>59</v>
      </c>
      <c r="AE8" s="2339"/>
      <c r="AF8" s="21" t="s">
        <v>61</v>
      </c>
      <c r="AG8" s="21" t="s">
        <v>62</v>
      </c>
      <c r="AH8" s="21" t="s">
        <v>61</v>
      </c>
      <c r="AI8" s="21" t="s">
        <v>62</v>
      </c>
      <c r="AJ8" s="21" t="s">
        <v>61</v>
      </c>
      <c r="AK8" s="21" t="s">
        <v>62</v>
      </c>
      <c r="AL8" s="2240"/>
      <c r="AM8" s="2243"/>
      <c r="AR8" s="31"/>
      <c r="AS8" s="31"/>
      <c r="AT8" s="31"/>
      <c r="AU8" s="31"/>
      <c r="AV8" s="31"/>
      <c r="AW8" s="31"/>
      <c r="AX8" s="31"/>
      <c r="AY8" s="31"/>
      <c r="AZ8" s="31"/>
      <c r="BA8" s="31"/>
    </row>
    <row r="9" spans="1:53" ht="14.7" customHeight="1" thickBot="1">
      <c r="C9" s="2292" t="s">
        <v>155</v>
      </c>
      <c r="D9" s="2293"/>
      <c r="E9" s="229"/>
      <c r="F9" s="229"/>
      <c r="G9" s="229"/>
      <c r="H9" s="229"/>
      <c r="I9" s="229"/>
      <c r="J9" s="229"/>
      <c r="K9" s="2368">
        <f>SUM(E5:J5,E9:J9)</f>
        <v>0</v>
      </c>
      <c r="L9" s="2369"/>
      <c r="Q9" s="2251" t="s">
        <v>81</v>
      </c>
      <c r="R9" s="2178"/>
      <c r="S9" s="2179"/>
      <c r="T9" s="2200" t="s">
        <v>66</v>
      </c>
      <c r="U9" s="2177"/>
      <c r="V9" s="2251" t="s">
        <v>81</v>
      </c>
      <c r="W9" s="2178"/>
      <c r="X9" s="2179"/>
      <c r="Y9" s="2200" t="s">
        <v>66</v>
      </c>
      <c r="Z9" s="2239"/>
      <c r="AD9" s="2292" t="s">
        <v>155</v>
      </c>
      <c r="AE9" s="2293"/>
      <c r="AF9" s="229"/>
      <c r="AG9" s="229"/>
      <c r="AH9" s="229"/>
      <c r="AI9" s="229"/>
      <c r="AJ9" s="229"/>
      <c r="AK9" s="229"/>
      <c r="AL9" s="2368">
        <f>SUM(AF5:AK5,AF9:AK9)</f>
        <v>0</v>
      </c>
      <c r="AM9" s="2369"/>
      <c r="AQ9" s="2" t="s">
        <v>456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</row>
    <row r="10" spans="1:53" ht="14.7" customHeight="1" thickBot="1">
      <c r="C10" s="2220"/>
      <c r="D10" s="2430"/>
      <c r="E10" s="259"/>
      <c r="F10" s="259"/>
      <c r="G10" s="259"/>
      <c r="H10" s="259"/>
      <c r="I10" s="259"/>
      <c r="J10" s="259"/>
      <c r="K10" s="2435">
        <f>SUM(E6:J6,E10:J10)</f>
        <v>0</v>
      </c>
      <c r="L10" s="2436"/>
      <c r="Q10" s="263" t="s">
        <v>77</v>
      </c>
      <c r="R10" s="2431" t="str">
        <f t="shared" ref="R10:R15" si="0">IF(MAX($E$379:$E$418)&lt;ROW()-9,"",INDEX($D$379:$D$418,MATCH(ROW()-9,$E$379:$E$418,0),1))</f>
        <v/>
      </c>
      <c r="S10" s="2432"/>
      <c r="T10" s="2350">
        <f t="shared" ref="T10:T15" si="1">SUMIF($D$379:$D$418,R10,$F$379:$F$418)</f>
        <v>0</v>
      </c>
      <c r="U10" s="2350"/>
      <c r="V10" s="263" t="s">
        <v>82</v>
      </c>
      <c r="W10" s="2433" t="str">
        <f t="shared" ref="W10:W15" si="2">IF(MAX($G$379:$G$418)&lt;ROW()-9,"",INDEX($D$379:$D$418,MATCH(ROW()-9,$G$379:$G$418,0),1))</f>
        <v/>
      </c>
      <c r="X10" s="2434"/>
      <c r="Y10" s="2350">
        <f t="shared" ref="Y10:Y15" si="3">SUMIF($D$379:$D$418,W10,$H$379:$H$418)</f>
        <v>0</v>
      </c>
      <c r="Z10" s="2353"/>
      <c r="AD10" s="2220"/>
      <c r="AE10" s="2430"/>
      <c r="AF10" s="259"/>
      <c r="AG10" s="259"/>
      <c r="AH10" s="259"/>
      <c r="AI10" s="259"/>
      <c r="AJ10" s="259"/>
      <c r="AK10" s="259"/>
      <c r="AL10" s="2435">
        <f>SUM(AF6:AK6,AF10:AK10)</f>
        <v>0</v>
      </c>
      <c r="AM10" s="2436"/>
      <c r="AR10" s="2251" t="s">
        <v>81</v>
      </c>
      <c r="AS10" s="2178"/>
      <c r="AT10" s="2179"/>
      <c r="AU10" s="2200" t="s">
        <v>66</v>
      </c>
      <c r="AV10" s="2177"/>
      <c r="AW10" s="2251" t="s">
        <v>81</v>
      </c>
      <c r="AX10" s="2178"/>
      <c r="AY10" s="2179"/>
      <c r="AZ10" s="2200" t="s">
        <v>66</v>
      </c>
      <c r="BA10" s="2239"/>
    </row>
    <row r="11" spans="1:53" ht="14.7" customHeight="1" thickBot="1">
      <c r="B11" s="2" t="str">
        <f>IF(AO41="×","□掘削面積","□掘削面積No.1")</f>
        <v>□掘削面積</v>
      </c>
      <c r="Q11" s="264" t="s">
        <v>77</v>
      </c>
      <c r="R11" s="2438" t="str">
        <f t="shared" si="0"/>
        <v/>
      </c>
      <c r="S11" s="2439"/>
      <c r="T11" s="2336">
        <f t="shared" si="1"/>
        <v>0</v>
      </c>
      <c r="U11" s="2336"/>
      <c r="V11" s="264" t="s">
        <v>82</v>
      </c>
      <c r="W11" s="2440" t="str">
        <f t="shared" si="2"/>
        <v/>
      </c>
      <c r="X11" s="2441"/>
      <c r="Y11" s="2336">
        <f t="shared" si="3"/>
        <v>0</v>
      </c>
      <c r="Z11" s="2354"/>
      <c r="AC11" s="2" t="s">
        <v>464</v>
      </c>
      <c r="AR11" s="263" t="s">
        <v>77</v>
      </c>
      <c r="AS11" s="2431" t="str">
        <f t="shared" ref="AS11:AS16" si="4">IF(MAX($AF$379:$AF$418)&lt;ROW()-10,"",INDEX($AE$379:$AE$418,MATCH(ROW()-10,$AF$379:$AF$418,0),1))</f>
        <v/>
      </c>
      <c r="AT11" s="2432"/>
      <c r="AU11" s="2350">
        <f t="shared" ref="AU11:AU16" si="5">SUMIF($AE$379:$AE$418,AS11,$AG$379:$AG$418)</f>
        <v>0</v>
      </c>
      <c r="AV11" s="2350"/>
      <c r="AW11" s="263" t="s">
        <v>82</v>
      </c>
      <c r="AX11" s="2433" t="str">
        <f t="shared" ref="AX11:AX16" si="6">IF(MAX($AH$379:$AH$418)&lt;ROW()-10,"",INDEX($AE$379:$AE$418,MATCH(ROW()-10,$AH$379:$AH$418,0),1))</f>
        <v/>
      </c>
      <c r="AY11" s="2434"/>
      <c r="AZ11" s="2350">
        <f t="shared" ref="AZ11:AZ16" si="7">SUMIF($AE$379:$AE$418,AX11,$AI$379:$AI$418)</f>
        <v>0</v>
      </c>
      <c r="BA11" s="2353"/>
    </row>
    <row r="12" spans="1:53" ht="14.7" customHeight="1">
      <c r="C12" s="2193" t="s">
        <v>70</v>
      </c>
      <c r="D12" s="2194"/>
      <c r="E12" s="2195" t="s">
        <v>351</v>
      </c>
      <c r="F12" s="2196"/>
      <c r="G12" s="2197"/>
      <c r="H12" s="2195" t="s">
        <v>352</v>
      </c>
      <c r="I12" s="2196"/>
      <c r="J12" s="2197"/>
      <c r="K12" s="2195" t="s">
        <v>350</v>
      </c>
      <c r="L12" s="2196"/>
      <c r="M12" s="2196"/>
      <c r="N12" s="2198"/>
      <c r="Q12" s="264" t="s">
        <v>77</v>
      </c>
      <c r="R12" s="2438" t="str">
        <f t="shared" si="0"/>
        <v/>
      </c>
      <c r="S12" s="2439"/>
      <c r="T12" s="2336">
        <f t="shared" si="1"/>
        <v>0</v>
      </c>
      <c r="U12" s="2336"/>
      <c r="V12" s="264" t="s">
        <v>82</v>
      </c>
      <c r="W12" s="2440" t="str">
        <f t="shared" si="2"/>
        <v/>
      </c>
      <c r="X12" s="2441"/>
      <c r="Y12" s="2336">
        <f t="shared" si="3"/>
        <v>0</v>
      </c>
      <c r="Z12" s="2354"/>
      <c r="AD12" s="2193" t="s">
        <v>70</v>
      </c>
      <c r="AE12" s="2194"/>
      <c r="AF12" s="2195" t="s">
        <v>352</v>
      </c>
      <c r="AG12" s="2196"/>
      <c r="AH12" s="2197"/>
      <c r="AI12" s="2195" t="s">
        <v>351</v>
      </c>
      <c r="AJ12" s="2196"/>
      <c r="AK12" s="2197"/>
      <c r="AL12" s="2195" t="s">
        <v>350</v>
      </c>
      <c r="AM12" s="2196"/>
      <c r="AN12" s="2196"/>
      <c r="AO12" s="2198"/>
      <c r="AR12" s="264" t="s">
        <v>77</v>
      </c>
      <c r="AS12" s="2438" t="str">
        <f t="shared" si="4"/>
        <v/>
      </c>
      <c r="AT12" s="2439"/>
      <c r="AU12" s="2336">
        <f t="shared" si="5"/>
        <v>0</v>
      </c>
      <c r="AV12" s="2336"/>
      <c r="AW12" s="264" t="s">
        <v>82</v>
      </c>
      <c r="AX12" s="2440" t="str">
        <f t="shared" si="6"/>
        <v/>
      </c>
      <c r="AY12" s="2441"/>
      <c r="AZ12" s="2336">
        <f t="shared" si="7"/>
        <v>0</v>
      </c>
      <c r="BA12" s="2354"/>
    </row>
    <row r="13" spans="1:53" ht="14.7" customHeight="1">
      <c r="C13" s="2201" t="s">
        <v>71</v>
      </c>
      <c r="D13" s="2202"/>
      <c r="E13" s="2203" t="s">
        <v>361</v>
      </c>
      <c r="F13" s="2204"/>
      <c r="G13" s="2205"/>
      <c r="H13" s="2203" t="s">
        <v>361</v>
      </c>
      <c r="I13" s="2204"/>
      <c r="J13" s="2205"/>
      <c r="K13" s="2203" t="s">
        <v>361</v>
      </c>
      <c r="L13" s="2204"/>
      <c r="M13" s="2204"/>
      <c r="N13" s="2206"/>
      <c r="Q13" s="264" t="s">
        <v>77</v>
      </c>
      <c r="R13" s="2438" t="str">
        <f t="shared" si="0"/>
        <v/>
      </c>
      <c r="S13" s="2439"/>
      <c r="T13" s="2336">
        <f t="shared" si="1"/>
        <v>0</v>
      </c>
      <c r="U13" s="2336"/>
      <c r="V13" s="264" t="s">
        <v>82</v>
      </c>
      <c r="W13" s="2440" t="str">
        <f t="shared" si="2"/>
        <v/>
      </c>
      <c r="X13" s="2441"/>
      <c r="Y13" s="2336">
        <f t="shared" si="3"/>
        <v>0</v>
      </c>
      <c r="Z13" s="2354"/>
      <c r="AD13" s="2201" t="s">
        <v>71</v>
      </c>
      <c r="AE13" s="2202"/>
      <c r="AF13" s="2203" t="s">
        <v>361</v>
      </c>
      <c r="AG13" s="2204"/>
      <c r="AH13" s="2205"/>
      <c r="AI13" s="2203" t="s">
        <v>361</v>
      </c>
      <c r="AJ13" s="2204"/>
      <c r="AK13" s="2205"/>
      <c r="AL13" s="2203" t="s">
        <v>361</v>
      </c>
      <c r="AM13" s="2204"/>
      <c r="AN13" s="2204"/>
      <c r="AO13" s="2206"/>
      <c r="AR13" s="264" t="s">
        <v>77</v>
      </c>
      <c r="AS13" s="2438" t="str">
        <f t="shared" si="4"/>
        <v/>
      </c>
      <c r="AT13" s="2439"/>
      <c r="AU13" s="2336">
        <f t="shared" si="5"/>
        <v>0</v>
      </c>
      <c r="AV13" s="2336"/>
      <c r="AW13" s="264" t="s">
        <v>82</v>
      </c>
      <c r="AX13" s="2440" t="str">
        <f t="shared" si="6"/>
        <v/>
      </c>
      <c r="AY13" s="2441"/>
      <c r="AZ13" s="2336">
        <f t="shared" si="7"/>
        <v>0</v>
      </c>
      <c r="BA13" s="2354"/>
    </row>
    <row r="14" spans="1:53" ht="14.7" customHeight="1">
      <c r="C14" s="2201" t="s">
        <v>72</v>
      </c>
      <c r="D14" s="2202"/>
      <c r="E14" s="2208" t="s">
        <v>5</v>
      </c>
      <c r="F14" s="2209"/>
      <c r="G14" s="2210"/>
      <c r="H14" s="2208" t="s">
        <v>4</v>
      </c>
      <c r="I14" s="2209"/>
      <c r="J14" s="2210"/>
      <c r="K14" s="2208" t="s">
        <v>5</v>
      </c>
      <c r="L14" s="2209"/>
      <c r="M14" s="2209"/>
      <c r="N14" s="2211"/>
      <c r="Q14" s="264" t="s">
        <v>77</v>
      </c>
      <c r="R14" s="2438" t="str">
        <f t="shared" si="0"/>
        <v/>
      </c>
      <c r="S14" s="2439"/>
      <c r="T14" s="2336">
        <f t="shared" si="1"/>
        <v>0</v>
      </c>
      <c r="U14" s="2336"/>
      <c r="V14" s="264" t="s">
        <v>82</v>
      </c>
      <c r="W14" s="2440" t="str">
        <f t="shared" si="2"/>
        <v/>
      </c>
      <c r="X14" s="2441"/>
      <c r="Y14" s="2336">
        <f t="shared" si="3"/>
        <v>0</v>
      </c>
      <c r="Z14" s="2354"/>
      <c r="AD14" s="2201" t="s">
        <v>72</v>
      </c>
      <c r="AE14" s="2202"/>
      <c r="AF14" s="2208" t="s">
        <v>4</v>
      </c>
      <c r="AG14" s="2209"/>
      <c r="AH14" s="2210"/>
      <c r="AI14" s="2208" t="s">
        <v>5</v>
      </c>
      <c r="AJ14" s="2209"/>
      <c r="AK14" s="2210"/>
      <c r="AL14" s="2208" t="s">
        <v>5</v>
      </c>
      <c r="AM14" s="2209"/>
      <c r="AN14" s="2209"/>
      <c r="AO14" s="2211"/>
      <c r="AR14" s="264" t="s">
        <v>77</v>
      </c>
      <c r="AS14" s="2438" t="str">
        <f t="shared" si="4"/>
        <v/>
      </c>
      <c r="AT14" s="2439"/>
      <c r="AU14" s="2336">
        <f t="shared" si="5"/>
        <v>0</v>
      </c>
      <c r="AV14" s="2336"/>
      <c r="AW14" s="264" t="s">
        <v>82</v>
      </c>
      <c r="AX14" s="2440" t="str">
        <f t="shared" si="6"/>
        <v/>
      </c>
      <c r="AY14" s="2441"/>
      <c r="AZ14" s="2336">
        <f t="shared" si="7"/>
        <v>0</v>
      </c>
      <c r="BA14" s="2354"/>
    </row>
    <row r="15" spans="1:53" ht="14.7" customHeight="1" thickBot="1">
      <c r="C15" s="2201"/>
      <c r="D15" s="2202"/>
      <c r="E15" s="2208" t="s">
        <v>358</v>
      </c>
      <c r="F15" s="2209"/>
      <c r="G15" s="2210"/>
      <c r="H15" s="2208" t="s">
        <v>356</v>
      </c>
      <c r="I15" s="2209"/>
      <c r="J15" s="2210"/>
      <c r="K15" s="2208" t="s">
        <v>358</v>
      </c>
      <c r="L15" s="2209"/>
      <c r="M15" s="2209"/>
      <c r="N15" s="2211"/>
      <c r="Q15" s="385" t="s">
        <v>77</v>
      </c>
      <c r="R15" s="2460" t="str">
        <f t="shared" si="0"/>
        <v/>
      </c>
      <c r="S15" s="2461"/>
      <c r="T15" s="2334">
        <f t="shared" si="1"/>
        <v>0</v>
      </c>
      <c r="U15" s="2334"/>
      <c r="V15" s="385" t="s">
        <v>82</v>
      </c>
      <c r="W15" s="2466" t="str">
        <f t="shared" si="2"/>
        <v/>
      </c>
      <c r="X15" s="2467"/>
      <c r="Y15" s="2334">
        <f t="shared" si="3"/>
        <v>0</v>
      </c>
      <c r="Z15" s="2446"/>
      <c r="AD15" s="2201"/>
      <c r="AE15" s="2202"/>
      <c r="AF15" s="2208" t="s">
        <v>356</v>
      </c>
      <c r="AG15" s="2209"/>
      <c r="AH15" s="2210"/>
      <c r="AI15" s="2208" t="s">
        <v>357</v>
      </c>
      <c r="AJ15" s="2209"/>
      <c r="AK15" s="2210"/>
      <c r="AL15" s="2208" t="s">
        <v>358</v>
      </c>
      <c r="AM15" s="2209"/>
      <c r="AN15" s="2209"/>
      <c r="AO15" s="2211"/>
      <c r="AR15" s="264" t="s">
        <v>77</v>
      </c>
      <c r="AS15" s="2438" t="str">
        <f t="shared" si="4"/>
        <v/>
      </c>
      <c r="AT15" s="2439"/>
      <c r="AU15" s="2336">
        <f t="shared" si="5"/>
        <v>0</v>
      </c>
      <c r="AV15" s="2336"/>
      <c r="AW15" s="264" t="s">
        <v>82</v>
      </c>
      <c r="AX15" s="2440" t="str">
        <f t="shared" si="6"/>
        <v/>
      </c>
      <c r="AY15" s="2441"/>
      <c r="AZ15" s="2336">
        <f t="shared" si="7"/>
        <v>0</v>
      </c>
      <c r="BA15" s="2354"/>
    </row>
    <row r="16" spans="1:53" ht="14.7" customHeight="1">
      <c r="C16" s="2201" t="s">
        <v>59</v>
      </c>
      <c r="D16" s="2202"/>
      <c r="E16" s="2208" t="s">
        <v>74</v>
      </c>
      <c r="F16" s="2209"/>
      <c r="G16" s="2210"/>
      <c r="H16" s="2208" t="s">
        <v>74</v>
      </c>
      <c r="I16" s="2209"/>
      <c r="J16" s="2210"/>
      <c r="K16" s="2208" t="s">
        <v>74</v>
      </c>
      <c r="L16" s="2209"/>
      <c r="M16" s="2209"/>
      <c r="N16" s="2211"/>
      <c r="Q16" s="161"/>
      <c r="R16" s="38"/>
      <c r="S16" s="38"/>
      <c r="T16" s="37"/>
      <c r="U16" s="37"/>
      <c r="V16" s="161"/>
      <c r="W16" s="38"/>
      <c r="X16" s="38"/>
      <c r="Y16" s="37"/>
      <c r="Z16" s="37"/>
      <c r="AD16" s="2201" t="s">
        <v>59</v>
      </c>
      <c r="AE16" s="2202"/>
      <c r="AF16" s="2208" t="s">
        <v>74</v>
      </c>
      <c r="AG16" s="2209"/>
      <c r="AH16" s="2210"/>
      <c r="AI16" s="2208" t="s">
        <v>74</v>
      </c>
      <c r="AJ16" s="2209"/>
      <c r="AK16" s="2210"/>
      <c r="AL16" s="2208" t="s">
        <v>74</v>
      </c>
      <c r="AM16" s="2209"/>
      <c r="AN16" s="2209"/>
      <c r="AO16" s="2211"/>
      <c r="AR16" s="264" t="s">
        <v>77</v>
      </c>
      <c r="AS16" s="2438" t="str">
        <f t="shared" si="4"/>
        <v/>
      </c>
      <c r="AT16" s="2439"/>
      <c r="AU16" s="2336">
        <f t="shared" si="5"/>
        <v>0</v>
      </c>
      <c r="AV16" s="2336"/>
      <c r="AW16" s="264" t="s">
        <v>82</v>
      </c>
      <c r="AX16" s="2440" t="str">
        <f t="shared" si="6"/>
        <v/>
      </c>
      <c r="AY16" s="2441"/>
      <c r="AZ16" s="2336">
        <f t="shared" si="7"/>
        <v>0</v>
      </c>
      <c r="BA16" s="2354"/>
    </row>
    <row r="17" spans="2:53" ht="14.7" customHeight="1" thickBot="1">
      <c r="C17" s="2201" t="s">
        <v>156</v>
      </c>
      <c r="D17" s="2207"/>
      <c r="E17" s="239"/>
      <c r="F17" s="735">
        <v>0.6</v>
      </c>
      <c r="G17" s="241">
        <f>ROUND(E17*F17,2)</f>
        <v>0</v>
      </c>
      <c r="H17" s="239"/>
      <c r="I17" s="735">
        <v>0.6</v>
      </c>
      <c r="J17" s="241">
        <f>ROUND(H17*I17,2)</f>
        <v>0</v>
      </c>
      <c r="K17" s="239"/>
      <c r="L17" s="2442">
        <v>0.6</v>
      </c>
      <c r="M17" s="2442"/>
      <c r="N17" s="209">
        <f>ROUND(K17*L17,2)</f>
        <v>0</v>
      </c>
      <c r="P17" s="2" t="s">
        <v>515</v>
      </c>
      <c r="Q17" s="161"/>
      <c r="R17" s="38"/>
      <c r="S17" s="38"/>
      <c r="T17" s="37"/>
      <c r="U17" s="161"/>
      <c r="V17" s="38"/>
      <c r="W17" s="38"/>
      <c r="X17" s="37"/>
      <c r="Y17" s="37"/>
      <c r="Z17" s="37"/>
      <c r="AD17" s="2201" t="s">
        <v>156</v>
      </c>
      <c r="AE17" s="2207"/>
      <c r="AF17" s="239"/>
      <c r="AG17" s="735">
        <v>0.6</v>
      </c>
      <c r="AH17" s="241">
        <f>ROUND(AF17*AG17,2)</f>
        <v>0</v>
      </c>
      <c r="AI17" s="239"/>
      <c r="AJ17" s="735">
        <v>0.6</v>
      </c>
      <c r="AK17" s="241">
        <f>ROUND(AI17*AJ17,2)</f>
        <v>0</v>
      </c>
      <c r="AL17" s="239"/>
      <c r="AM17" s="2442">
        <v>0.6</v>
      </c>
      <c r="AN17" s="2442"/>
      <c r="AO17" s="209">
        <f>ROUND(AL17*AM17,2)</f>
        <v>0</v>
      </c>
      <c r="AR17" s="383"/>
      <c r="AS17" s="2216"/>
      <c r="AT17" s="2443"/>
      <c r="AU17" s="2344"/>
      <c r="AV17" s="2344"/>
      <c r="AW17" s="383"/>
      <c r="AX17" s="2216"/>
      <c r="AY17" s="2443"/>
      <c r="AZ17" s="2344"/>
      <c r="BA17" s="2345"/>
    </row>
    <row r="18" spans="2:53" ht="14.7" customHeight="1" thickBot="1">
      <c r="C18" s="2201"/>
      <c r="D18" s="2207"/>
      <c r="E18" s="220"/>
      <c r="F18" s="260"/>
      <c r="G18" s="241">
        <f>ROUND(E18*F18,2)</f>
        <v>0</v>
      </c>
      <c r="H18" s="220"/>
      <c r="I18" s="260"/>
      <c r="J18" s="241">
        <f>ROUND(H18*I18,2)</f>
        <v>0</v>
      </c>
      <c r="K18" s="220"/>
      <c r="L18" s="2445"/>
      <c r="M18" s="2445"/>
      <c r="N18" s="209">
        <f>ROUND(K18*L18,2)</f>
        <v>0</v>
      </c>
      <c r="P18" s="15"/>
      <c r="Q18" s="2251" t="s">
        <v>81</v>
      </c>
      <c r="R18" s="2178"/>
      <c r="S18" s="2179"/>
      <c r="T18" s="2177" t="s">
        <v>66</v>
      </c>
      <c r="U18" s="2384"/>
      <c r="V18" s="2251" t="s">
        <v>81</v>
      </c>
      <c r="W18" s="2178"/>
      <c r="X18" s="2179"/>
      <c r="Y18" s="2177" t="s">
        <v>66</v>
      </c>
      <c r="Z18" s="2384"/>
      <c r="AD18" s="2201"/>
      <c r="AE18" s="2207"/>
      <c r="AF18" s="220"/>
      <c r="AG18" s="260"/>
      <c r="AH18" s="241">
        <f>ROUND(AF18*AG18,2)</f>
        <v>0</v>
      </c>
      <c r="AI18" s="220"/>
      <c r="AJ18" s="260"/>
      <c r="AK18" s="241">
        <f>ROUND(AI18*AJ18,2)</f>
        <v>0</v>
      </c>
      <c r="AL18" s="220"/>
      <c r="AM18" s="2445"/>
      <c r="AN18" s="2445"/>
      <c r="AO18" s="209">
        <f>ROUND(AL18*AM18,2)</f>
        <v>0</v>
      </c>
      <c r="AR18" s="378"/>
      <c r="AS18" s="2222"/>
      <c r="AT18" s="2444"/>
      <c r="AU18" s="2340"/>
      <c r="AV18" s="2340"/>
      <c r="AW18" s="378"/>
      <c r="AX18" s="2222"/>
      <c r="AY18" s="2444"/>
      <c r="AZ18" s="2340"/>
      <c r="BA18" s="2341"/>
    </row>
    <row r="19" spans="2:53" ht="14.7" customHeight="1">
      <c r="C19" s="2201" t="s">
        <v>75</v>
      </c>
      <c r="D19" s="2202"/>
      <c r="E19" s="2214">
        <f>SUM(G17:G18)</f>
        <v>0</v>
      </c>
      <c r="F19" s="2202"/>
      <c r="G19" s="2207"/>
      <c r="H19" s="2214">
        <f>SUM(J17:J18)</f>
        <v>0</v>
      </c>
      <c r="I19" s="2202"/>
      <c r="J19" s="2207"/>
      <c r="K19" s="2214">
        <f>SUM(N17:N18)</f>
        <v>0</v>
      </c>
      <c r="L19" s="2348"/>
      <c r="M19" s="2202"/>
      <c r="N19" s="2215"/>
      <c r="P19" s="15"/>
      <c r="Q19" s="535" t="s">
        <v>534</v>
      </c>
      <c r="R19" s="2401">
        <v>15</v>
      </c>
      <c r="S19" s="2402"/>
      <c r="T19" s="2456">
        <f>SUMPRODUCT(($D$334:$D$373&lt;=15)*$D$334:$D$373*$F$334:$F$373)/100+SUMPRODUCT(($AE$334:$AE$373&lt;=15)*$AE$334:$AE$373*$AG$334:$AG$373)/100</f>
        <v>0</v>
      </c>
      <c r="U19" s="2457"/>
      <c r="V19" s="263" t="s">
        <v>551</v>
      </c>
      <c r="W19" s="2401">
        <v>15</v>
      </c>
      <c r="X19" s="2402"/>
      <c r="Y19" s="2456">
        <f>SUMPRODUCT(($D$379:$D$418&lt;=15)*$D$379:$D$418*$H$379:$H$418)/100+SUMPRODUCT(($AE$379:$AE$418&lt;=15)*$AE$379:$AE$418*$AI$379:$AI$418)/100</f>
        <v>0</v>
      </c>
      <c r="Z19" s="2457"/>
      <c r="AD19" s="2201" t="s">
        <v>75</v>
      </c>
      <c r="AE19" s="2202"/>
      <c r="AF19" s="2214">
        <f>SUM(AH17:AH18)</f>
        <v>0</v>
      </c>
      <c r="AG19" s="2202"/>
      <c r="AH19" s="2207"/>
      <c r="AI19" s="2214">
        <f>SUM(AK17:AK18)</f>
        <v>0</v>
      </c>
      <c r="AJ19" s="2202"/>
      <c r="AK19" s="2207"/>
      <c r="AL19" s="2214">
        <f>SUM(AO17:AO18)</f>
        <v>0</v>
      </c>
      <c r="AM19" s="2348"/>
      <c r="AN19" s="2202"/>
      <c r="AO19" s="2215"/>
      <c r="AR19" s="31"/>
      <c r="AS19" s="31"/>
      <c r="AT19" s="31"/>
      <c r="AU19" s="31"/>
      <c r="AV19" s="31"/>
      <c r="AW19" s="31"/>
      <c r="AX19" s="31"/>
      <c r="AY19" s="31"/>
      <c r="AZ19" s="31"/>
      <c r="BA19" s="31"/>
    </row>
    <row r="20" spans="2:53" ht="14.7" customHeight="1" thickBot="1">
      <c r="C20" s="2201" t="s">
        <v>76</v>
      </c>
      <c r="D20" s="2202"/>
      <c r="E20" s="2208" t="s">
        <v>77</v>
      </c>
      <c r="F20" s="2209"/>
      <c r="G20" s="2210"/>
      <c r="H20" s="2208" t="s">
        <v>77</v>
      </c>
      <c r="I20" s="2209"/>
      <c r="J20" s="2210"/>
      <c r="K20" s="2208" t="s">
        <v>77</v>
      </c>
      <c r="L20" s="2209"/>
      <c r="M20" s="2209"/>
      <c r="N20" s="2211"/>
      <c r="P20" s="15"/>
      <c r="Q20" s="538" t="s">
        <v>534</v>
      </c>
      <c r="R20" s="2464">
        <v>15</v>
      </c>
      <c r="S20" s="2465"/>
      <c r="T20" s="2458">
        <f>SUMPRODUCT(($D$334:$D$373&gt;15)*$D$334:$D$373*$F$334:$F$373)/100+SUMPRODUCT(($AE$334:$AE$373&gt;15)*$AE$334:$AE$373*$AG$334:$AG$373)/100</f>
        <v>0</v>
      </c>
      <c r="U20" s="2459"/>
      <c r="V20" s="410" t="s">
        <v>550</v>
      </c>
      <c r="W20" s="2464">
        <v>15</v>
      </c>
      <c r="X20" s="2465"/>
      <c r="Y20" s="2458">
        <f>SUMPRODUCT(($D$379:$D$418&gt;15)*$D$379:$D$418*$H$379:$H$418)/100+SUMPRODUCT(($AE$379:$AE$418&gt;15)*$AE$379:$AE$418*$AI$379:$AI$418)/100</f>
        <v>0</v>
      </c>
      <c r="Z20" s="2459"/>
      <c r="AD20" s="2201" t="s">
        <v>76</v>
      </c>
      <c r="AE20" s="2202"/>
      <c r="AF20" s="2208" t="s">
        <v>77</v>
      </c>
      <c r="AG20" s="2209"/>
      <c r="AH20" s="2210"/>
      <c r="AI20" s="2208" t="s">
        <v>77</v>
      </c>
      <c r="AJ20" s="2209"/>
      <c r="AK20" s="2210"/>
      <c r="AL20" s="2208" t="s">
        <v>77</v>
      </c>
      <c r="AM20" s="2209"/>
      <c r="AN20" s="2209"/>
      <c r="AO20" s="2211"/>
      <c r="AQ20" s="2" t="s">
        <v>470</v>
      </c>
      <c r="AR20" s="31"/>
      <c r="AS20" s="31"/>
      <c r="AT20" s="31"/>
      <c r="AU20" s="31"/>
      <c r="AV20" s="31"/>
      <c r="AW20" s="31"/>
      <c r="AX20" s="31"/>
      <c r="AY20" s="31"/>
      <c r="AZ20" s="31"/>
      <c r="BA20" s="31"/>
    </row>
    <row r="21" spans="2:53" ht="14.7" customHeight="1">
      <c r="C21" s="2201"/>
      <c r="D21" s="2202"/>
      <c r="E21" s="2216">
        <v>10</v>
      </c>
      <c r="F21" s="2217"/>
      <c r="G21" s="2218"/>
      <c r="H21" s="2216">
        <v>4</v>
      </c>
      <c r="I21" s="2217"/>
      <c r="J21" s="2218"/>
      <c r="K21" s="2216">
        <v>15</v>
      </c>
      <c r="L21" s="2217"/>
      <c r="M21" s="2217"/>
      <c r="N21" s="2219"/>
      <c r="P21" s="15"/>
      <c r="Q21" s="263" t="s">
        <v>532</v>
      </c>
      <c r="R21" s="2385">
        <v>15</v>
      </c>
      <c r="S21" s="2385"/>
      <c r="T21" s="2395">
        <f>SUMPRODUCT(($D$334:$D$373&lt;=15)*$D$334:$D$373*$E$334:$E$373)/100+SUMPRODUCT(($AE$334:$AE$373&lt;=15)*$AE$334:$AE$373*$AF$334:$AF$373)/100</f>
        <v>0</v>
      </c>
      <c r="U21" s="2396"/>
      <c r="V21" s="540" t="s">
        <v>533</v>
      </c>
      <c r="W21" s="2385">
        <v>15</v>
      </c>
      <c r="X21" s="2385"/>
      <c r="Y21" s="2468">
        <f>IF($V$21="全種",$T$19+$Y$19+$T$21,"0")+IF($V$21="As（車道）＋As（歩道）",$T$19+$T$21,"0")+IF($V$21="As（車道）＋Co",$T$19+$Y$19,"0")+IF($V$21="As（歩道）＋Co",$T$21+$Y$19,"0")</f>
        <v>0</v>
      </c>
      <c r="Z21" s="2469"/>
      <c r="AD21" s="2201"/>
      <c r="AE21" s="2202"/>
      <c r="AF21" s="2216">
        <v>4</v>
      </c>
      <c r="AG21" s="2217"/>
      <c r="AH21" s="2218"/>
      <c r="AI21" s="2216">
        <v>10</v>
      </c>
      <c r="AJ21" s="2217"/>
      <c r="AK21" s="2218"/>
      <c r="AL21" s="2216">
        <v>15</v>
      </c>
      <c r="AM21" s="2217"/>
      <c r="AN21" s="2217"/>
      <c r="AO21" s="2219"/>
      <c r="AR21" s="2199" t="s">
        <v>96</v>
      </c>
      <c r="AS21" s="2200"/>
      <c r="AT21" s="2200"/>
      <c r="AU21" s="2200" t="s">
        <v>66</v>
      </c>
      <c r="AV21" s="2177"/>
      <c r="AW21" s="2199" t="s">
        <v>96</v>
      </c>
      <c r="AX21" s="2200"/>
      <c r="AY21" s="2200"/>
      <c r="AZ21" s="2200" t="s">
        <v>66</v>
      </c>
      <c r="BA21" s="2239"/>
    </row>
    <row r="22" spans="2:53" ht="14.7" customHeight="1" thickBot="1">
      <c r="C22" s="2201" t="s">
        <v>87</v>
      </c>
      <c r="D22" s="2207"/>
      <c r="E22" s="2208" t="s">
        <v>365</v>
      </c>
      <c r="F22" s="2209"/>
      <c r="G22" s="2210"/>
      <c r="H22" s="2208" t="s">
        <v>366</v>
      </c>
      <c r="I22" s="2209"/>
      <c r="J22" s="2210"/>
      <c r="K22" s="2208" t="s">
        <v>366</v>
      </c>
      <c r="L22" s="2209"/>
      <c r="M22" s="2209"/>
      <c r="N22" s="2211"/>
      <c r="P22" s="15"/>
      <c r="Q22" s="385" t="s">
        <v>532</v>
      </c>
      <c r="R22" s="2398">
        <v>15</v>
      </c>
      <c r="S22" s="2398"/>
      <c r="T22" s="2391"/>
      <c r="U22" s="2392"/>
      <c r="V22" s="537" t="s">
        <v>533</v>
      </c>
      <c r="W22" s="2398">
        <v>15</v>
      </c>
      <c r="X22" s="2398"/>
      <c r="Y22" s="2399">
        <f>IF($V$22="全種",$T$20+$Y$20+$T$22,"0")+IF($V$22="As（車道）＋As（歩道）",$T$20+$T$22,"0")+IF($V$22="As（車道）＋Co",$T$20+$Y$20,"0")+IF($V$22="As（歩道）＋Co",$T$22+$Y$20,"0")</f>
        <v>0</v>
      </c>
      <c r="Z22" s="2400"/>
      <c r="AD22" s="2201" t="s">
        <v>87</v>
      </c>
      <c r="AE22" s="2207"/>
      <c r="AF22" s="2208" t="s">
        <v>365</v>
      </c>
      <c r="AG22" s="2209"/>
      <c r="AH22" s="2210"/>
      <c r="AI22" s="2208" t="s">
        <v>366</v>
      </c>
      <c r="AJ22" s="2209"/>
      <c r="AK22" s="2210"/>
      <c r="AL22" s="2208" t="s">
        <v>366</v>
      </c>
      <c r="AM22" s="2209"/>
      <c r="AN22" s="2209"/>
      <c r="AO22" s="2211"/>
      <c r="AR22" s="263" t="s">
        <v>296</v>
      </c>
      <c r="AS22" s="2349" t="str">
        <f t="shared" ref="AS22:AS27" si="8">IF(MAX($AH$616:$AH$675)&lt;ROW()-21,"",INDEX($AG$616:$AI$675,MATCH(ROW()-21,$AH$616:$AH$675,0),1))</f>
        <v/>
      </c>
      <c r="AT22" s="2349"/>
      <c r="AU22" s="2350">
        <f t="shared" ref="AU22:AU27" si="9">SUMIF($AG$616:$AG$675,AS22,$AI$616:$AI$675)</f>
        <v>0</v>
      </c>
      <c r="AV22" s="2351"/>
      <c r="AW22" s="263" t="s">
        <v>297</v>
      </c>
      <c r="AX22" s="2349" t="str">
        <f t="shared" ref="AX22:AX27" si="10">IF(MAX($AJ$616:$AJ$675)&lt;ROW()-21,"",INDEX($AG$616:$AI$675,MATCH(ROW()-21,$AJ$616:$AJ$675,0),1))</f>
        <v/>
      </c>
      <c r="AY22" s="2349"/>
      <c r="AZ22" s="2350">
        <f t="shared" ref="AZ22:AZ27" si="11">SUMIF($AG$616:$AG$675,AX22,$AK$616:$AK$675)</f>
        <v>0</v>
      </c>
      <c r="BA22" s="2353"/>
    </row>
    <row r="23" spans="2:53" ht="14.7" customHeight="1">
      <c r="C23" s="2201"/>
      <c r="D23" s="2207"/>
      <c r="E23" s="2216">
        <v>25</v>
      </c>
      <c r="F23" s="2217"/>
      <c r="G23" s="2218"/>
      <c r="H23" s="2216">
        <v>10</v>
      </c>
      <c r="I23" s="2217"/>
      <c r="J23" s="2218"/>
      <c r="K23" s="2216">
        <v>50</v>
      </c>
      <c r="L23" s="2217"/>
      <c r="M23" s="2217"/>
      <c r="N23" s="2219"/>
      <c r="P23" s="15"/>
      <c r="Q23" s="161"/>
      <c r="R23" s="503"/>
      <c r="S23" s="503"/>
      <c r="T23" s="502"/>
      <c r="U23" s="502"/>
      <c r="V23" s="161"/>
      <c r="W23" s="503"/>
      <c r="X23" s="503"/>
      <c r="Y23" s="502"/>
      <c r="Z23" s="502"/>
      <c r="AD23" s="2201"/>
      <c r="AE23" s="2207"/>
      <c r="AF23" s="2216">
        <v>10</v>
      </c>
      <c r="AG23" s="2217"/>
      <c r="AH23" s="2218"/>
      <c r="AI23" s="2216">
        <v>25</v>
      </c>
      <c r="AJ23" s="2217"/>
      <c r="AK23" s="2218"/>
      <c r="AL23" s="2216">
        <v>50</v>
      </c>
      <c r="AM23" s="2217"/>
      <c r="AN23" s="2217"/>
      <c r="AO23" s="2219"/>
      <c r="AR23" s="264" t="s">
        <v>296</v>
      </c>
      <c r="AS23" s="2342" t="str">
        <f t="shared" si="8"/>
        <v/>
      </c>
      <c r="AT23" s="2342"/>
      <c r="AU23" s="2336">
        <f t="shared" si="9"/>
        <v>0</v>
      </c>
      <c r="AV23" s="2337"/>
      <c r="AW23" s="264" t="s">
        <v>297</v>
      </c>
      <c r="AX23" s="2342" t="str">
        <f t="shared" si="10"/>
        <v/>
      </c>
      <c r="AY23" s="2342"/>
      <c r="AZ23" s="2336">
        <f t="shared" si="11"/>
        <v>0</v>
      </c>
      <c r="BA23" s="2354"/>
    </row>
    <row r="24" spans="2:53" ht="14.7" customHeight="1" thickBot="1">
      <c r="B24" s="15"/>
      <c r="C24" s="2220" t="s">
        <v>78</v>
      </c>
      <c r="D24" s="2221"/>
      <c r="E24" s="2222">
        <v>5</v>
      </c>
      <c r="F24" s="2223"/>
      <c r="G24" s="2224"/>
      <c r="H24" s="2222">
        <v>4</v>
      </c>
      <c r="I24" s="2223"/>
      <c r="J24" s="2224"/>
      <c r="K24" s="2222">
        <v>10</v>
      </c>
      <c r="L24" s="2223"/>
      <c r="M24" s="2223"/>
      <c r="N24" s="2225"/>
      <c r="P24" s="2" t="str">
        <f>IF(AO41="×","□先行路盤","□先行路盤No.1")</f>
        <v>□先行路盤</v>
      </c>
      <c r="Q24" s="31"/>
      <c r="R24" s="31"/>
      <c r="S24" s="31"/>
      <c r="T24" s="31"/>
      <c r="U24" s="31"/>
      <c r="V24" s="31"/>
      <c r="W24" s="31"/>
      <c r="X24" s="31"/>
      <c r="Y24" s="31"/>
      <c r="Z24" s="31"/>
      <c r="AC24" s="15"/>
      <c r="AD24" s="2220" t="s">
        <v>78</v>
      </c>
      <c r="AE24" s="2221"/>
      <c r="AF24" s="2222">
        <v>4</v>
      </c>
      <c r="AG24" s="2223"/>
      <c r="AH24" s="2224"/>
      <c r="AI24" s="2222">
        <v>5</v>
      </c>
      <c r="AJ24" s="2223"/>
      <c r="AK24" s="2224"/>
      <c r="AL24" s="2222">
        <v>10</v>
      </c>
      <c r="AM24" s="2223"/>
      <c r="AN24" s="2223"/>
      <c r="AO24" s="2225"/>
      <c r="AR24" s="264" t="s">
        <v>296</v>
      </c>
      <c r="AS24" s="2342" t="str">
        <f t="shared" si="8"/>
        <v/>
      </c>
      <c r="AT24" s="2342"/>
      <c r="AU24" s="2336">
        <f t="shared" si="9"/>
        <v>0</v>
      </c>
      <c r="AV24" s="2337"/>
      <c r="AW24" s="264" t="s">
        <v>297</v>
      </c>
      <c r="AX24" s="2342" t="str">
        <f t="shared" si="10"/>
        <v/>
      </c>
      <c r="AY24" s="2342"/>
      <c r="AZ24" s="2336">
        <f t="shared" si="11"/>
        <v>0</v>
      </c>
      <c r="BA24" s="2354"/>
    </row>
    <row r="25" spans="2:53" ht="14.7" customHeight="1">
      <c r="C25" s="2193" t="s">
        <v>70</v>
      </c>
      <c r="D25" s="2194"/>
      <c r="E25" s="2195"/>
      <c r="F25" s="2196"/>
      <c r="G25" s="2197"/>
      <c r="H25" s="2195"/>
      <c r="I25" s="2196"/>
      <c r="J25" s="2197"/>
      <c r="K25" s="2195"/>
      <c r="L25" s="2196"/>
      <c r="M25" s="2196"/>
      <c r="N25" s="2198"/>
      <c r="Q25" s="2199" t="s">
        <v>96</v>
      </c>
      <c r="R25" s="2200"/>
      <c r="S25" s="2200"/>
      <c r="T25" s="2200" t="s">
        <v>66</v>
      </c>
      <c r="U25" s="2177"/>
      <c r="V25" s="2199" t="s">
        <v>96</v>
      </c>
      <c r="W25" s="2200"/>
      <c r="X25" s="2200"/>
      <c r="Y25" s="2200" t="s">
        <v>66</v>
      </c>
      <c r="Z25" s="2239"/>
      <c r="AD25" s="2193" t="s">
        <v>70</v>
      </c>
      <c r="AE25" s="2194"/>
      <c r="AF25" s="2195"/>
      <c r="AG25" s="2196"/>
      <c r="AH25" s="2197"/>
      <c r="AI25" s="2195"/>
      <c r="AJ25" s="2196"/>
      <c r="AK25" s="2197"/>
      <c r="AL25" s="2195"/>
      <c r="AM25" s="2196"/>
      <c r="AN25" s="2196"/>
      <c r="AO25" s="2198"/>
      <c r="AR25" s="264" t="s">
        <v>296</v>
      </c>
      <c r="AS25" s="2342" t="str">
        <f t="shared" si="8"/>
        <v/>
      </c>
      <c r="AT25" s="2342"/>
      <c r="AU25" s="2336">
        <f t="shared" si="9"/>
        <v>0</v>
      </c>
      <c r="AV25" s="2337"/>
      <c r="AW25" s="264" t="s">
        <v>297</v>
      </c>
      <c r="AX25" s="2342" t="str">
        <f t="shared" si="10"/>
        <v/>
      </c>
      <c r="AY25" s="2342"/>
      <c r="AZ25" s="2336">
        <f t="shared" si="11"/>
        <v>0</v>
      </c>
      <c r="BA25" s="2354"/>
    </row>
    <row r="26" spans="2:53" ht="14.7" customHeight="1">
      <c r="C26" s="2201" t="s">
        <v>71</v>
      </c>
      <c r="D26" s="2202"/>
      <c r="E26" s="2203"/>
      <c r="F26" s="2204"/>
      <c r="G26" s="2205"/>
      <c r="H26" s="2203"/>
      <c r="I26" s="2204"/>
      <c r="J26" s="2205"/>
      <c r="K26" s="2203"/>
      <c r="L26" s="2204"/>
      <c r="M26" s="2204"/>
      <c r="N26" s="2206"/>
      <c r="Q26" s="263" t="s">
        <v>296</v>
      </c>
      <c r="R26" s="2349" t="str">
        <f>IF(MAX($G$616:$G$675)&lt;ROW()-25,"",INDEX($F$616:$H$675,MATCH(ROW()-25,$G$616:$G$675,0),1))</f>
        <v/>
      </c>
      <c r="S26" s="2349"/>
      <c r="T26" s="2350">
        <f>SUMIF($F$616:$F$675,R26,$H$616:$H$675)</f>
        <v>0</v>
      </c>
      <c r="U26" s="2351"/>
      <c r="V26" s="263" t="s">
        <v>297</v>
      </c>
      <c r="W26" s="2349" t="str">
        <f>IF(MAX($I$616:$I$675)&lt;ROW()-25,"",INDEX($F$616:$H$675,MATCH(ROW()-25,$I$616:$I$675,0),1))</f>
        <v/>
      </c>
      <c r="X26" s="2349"/>
      <c r="Y26" s="2350">
        <f>SUMIF($F$616:$F$675,W26,$J$616:$J$675)</f>
        <v>0</v>
      </c>
      <c r="Z26" s="2353"/>
      <c r="AD26" s="2201" t="s">
        <v>71</v>
      </c>
      <c r="AE26" s="2202"/>
      <c r="AF26" s="2203"/>
      <c r="AG26" s="2204"/>
      <c r="AH26" s="2205"/>
      <c r="AI26" s="2203"/>
      <c r="AJ26" s="2204"/>
      <c r="AK26" s="2205"/>
      <c r="AL26" s="2203"/>
      <c r="AM26" s="2204"/>
      <c r="AN26" s="2204"/>
      <c r="AO26" s="2206"/>
      <c r="AR26" s="264" t="s">
        <v>296</v>
      </c>
      <c r="AS26" s="2342" t="str">
        <f t="shared" si="8"/>
        <v/>
      </c>
      <c r="AT26" s="2342"/>
      <c r="AU26" s="2336">
        <f t="shared" si="9"/>
        <v>0</v>
      </c>
      <c r="AV26" s="2337"/>
      <c r="AW26" s="264" t="s">
        <v>297</v>
      </c>
      <c r="AX26" s="2342" t="str">
        <f t="shared" si="10"/>
        <v/>
      </c>
      <c r="AY26" s="2342"/>
      <c r="AZ26" s="2336">
        <f t="shared" si="11"/>
        <v>0</v>
      </c>
      <c r="BA26" s="2354"/>
    </row>
    <row r="27" spans="2:53" ht="14.7" customHeight="1" thickBot="1">
      <c r="C27" s="2201" t="s">
        <v>72</v>
      </c>
      <c r="D27" s="2202"/>
      <c r="E27" s="2208" t="s">
        <v>5</v>
      </c>
      <c r="F27" s="2209"/>
      <c r="G27" s="2210"/>
      <c r="H27" s="2208" t="s">
        <v>5</v>
      </c>
      <c r="I27" s="2209"/>
      <c r="J27" s="2210"/>
      <c r="K27" s="2208" t="s">
        <v>5</v>
      </c>
      <c r="L27" s="2209"/>
      <c r="M27" s="2209"/>
      <c r="N27" s="2211"/>
      <c r="Q27" s="264" t="s">
        <v>296</v>
      </c>
      <c r="R27" s="2342" t="str">
        <f>IF(MAX($G$616:$G$675)&lt;ROW()-25,"",INDEX($F$616:$H$675,MATCH(ROW()-25,$G$616:$G$675,0),1))</f>
        <v/>
      </c>
      <c r="S27" s="2342"/>
      <c r="T27" s="2336">
        <f>SUMIF($F$616:$F$675,R27,$H$616:$H$675)</f>
        <v>0</v>
      </c>
      <c r="U27" s="2337"/>
      <c r="V27" s="264" t="s">
        <v>297</v>
      </c>
      <c r="W27" s="2342" t="str">
        <f>IF(MAX($I$616:$I$675)&lt;ROW()-25,"",INDEX($F$616:$H$675,MATCH(ROW()-25,$I$616:$I$675,0),1))</f>
        <v/>
      </c>
      <c r="X27" s="2342"/>
      <c r="Y27" s="2336">
        <f>SUMIF($F$616:$F$675,W27,$J$616:$J$675)</f>
        <v>0</v>
      </c>
      <c r="Z27" s="2354"/>
      <c r="AD27" s="2201" t="s">
        <v>72</v>
      </c>
      <c r="AE27" s="2202"/>
      <c r="AF27" s="2208" t="s">
        <v>5</v>
      </c>
      <c r="AG27" s="2209"/>
      <c r="AH27" s="2210"/>
      <c r="AI27" s="2208" t="s">
        <v>5</v>
      </c>
      <c r="AJ27" s="2209"/>
      <c r="AK27" s="2210"/>
      <c r="AL27" s="2208" t="s">
        <v>5</v>
      </c>
      <c r="AM27" s="2209"/>
      <c r="AN27" s="2209"/>
      <c r="AO27" s="2211"/>
      <c r="AR27" s="265" t="s">
        <v>296</v>
      </c>
      <c r="AS27" s="2333" t="str">
        <f t="shared" si="8"/>
        <v/>
      </c>
      <c r="AT27" s="2333"/>
      <c r="AU27" s="2334">
        <f t="shared" si="9"/>
        <v>0</v>
      </c>
      <c r="AV27" s="2335"/>
      <c r="AW27" s="265" t="s">
        <v>371</v>
      </c>
      <c r="AX27" s="2333" t="str">
        <f t="shared" si="10"/>
        <v/>
      </c>
      <c r="AY27" s="2333"/>
      <c r="AZ27" s="2334">
        <f t="shared" si="11"/>
        <v>0</v>
      </c>
      <c r="BA27" s="2446"/>
    </row>
    <row r="28" spans="2:53" ht="14.7" customHeight="1">
      <c r="C28" s="2201"/>
      <c r="D28" s="2202"/>
      <c r="E28" s="2208" t="s">
        <v>358</v>
      </c>
      <c r="F28" s="2209"/>
      <c r="G28" s="2210"/>
      <c r="H28" s="2208" t="s">
        <v>358</v>
      </c>
      <c r="I28" s="2209"/>
      <c r="J28" s="2210"/>
      <c r="K28" s="2208" t="s">
        <v>358</v>
      </c>
      <c r="L28" s="2209"/>
      <c r="M28" s="2209"/>
      <c r="N28" s="2211"/>
      <c r="Q28" s="264" t="s">
        <v>296</v>
      </c>
      <c r="R28" s="2342" t="str">
        <f>IF(MAX($G$616:$G$675)&lt;ROW()-25,"",INDEX($F$616:$H$675,MATCH(ROW()-25,$G$616:$G$675,0),1))</f>
        <v/>
      </c>
      <c r="S28" s="2342"/>
      <c r="T28" s="2336">
        <f>SUMIF($F$616:$F$675,R28,$H$616:$H$675)</f>
        <v>0</v>
      </c>
      <c r="U28" s="2337"/>
      <c r="V28" s="264" t="s">
        <v>297</v>
      </c>
      <c r="W28" s="2342" t="str">
        <f>IF(MAX($I$616:$I$675)&lt;ROW()-25,"",INDEX($F$616:$H$675,MATCH(ROW()-25,$I$616:$I$675,0),1))</f>
        <v/>
      </c>
      <c r="X28" s="2342"/>
      <c r="Y28" s="2336">
        <f>SUMIF($F$616:$F$675,W28,$J$616:$J$675)</f>
        <v>0</v>
      </c>
      <c r="Z28" s="2354"/>
      <c r="AD28" s="2201"/>
      <c r="AE28" s="2202"/>
      <c r="AF28" s="2208" t="s">
        <v>358</v>
      </c>
      <c r="AG28" s="2209"/>
      <c r="AH28" s="2210"/>
      <c r="AI28" s="2208" t="s">
        <v>358</v>
      </c>
      <c r="AJ28" s="2209"/>
      <c r="AK28" s="2210"/>
      <c r="AL28" s="2208" t="s">
        <v>358</v>
      </c>
      <c r="AM28" s="2209"/>
      <c r="AN28" s="2209"/>
      <c r="AO28" s="2211"/>
      <c r="AR28" s="38"/>
      <c r="AS28" s="38"/>
      <c r="AT28" s="38"/>
      <c r="AU28" s="2234" t="s">
        <v>505</v>
      </c>
      <c r="AV28" s="2234"/>
      <c r="AW28" s="2234"/>
      <c r="AX28" s="2234"/>
      <c r="AY28" s="2234"/>
      <c r="AZ28" s="2355" t="str">
        <f>IF(AO41="○",Y31+AO42,"")</f>
        <v/>
      </c>
      <c r="BA28" s="2356"/>
    </row>
    <row r="29" spans="2:53" ht="14.7" customHeight="1">
      <c r="C29" s="2201" t="s">
        <v>59</v>
      </c>
      <c r="D29" s="2202"/>
      <c r="E29" s="2208" t="s">
        <v>74</v>
      </c>
      <c r="F29" s="2209"/>
      <c r="G29" s="2210"/>
      <c r="H29" s="2208" t="s">
        <v>74</v>
      </c>
      <c r="I29" s="2209"/>
      <c r="J29" s="2210"/>
      <c r="K29" s="2208" t="s">
        <v>74</v>
      </c>
      <c r="L29" s="2209"/>
      <c r="M29" s="2209"/>
      <c r="N29" s="2211"/>
      <c r="Q29" s="264" t="s">
        <v>296</v>
      </c>
      <c r="R29" s="2342" t="str">
        <f>IF(MAX($G$616:$G$675)&lt;ROW()-25,"",INDEX($F$616:$H$675,MATCH(ROW()-25,$G$616:$G$675,0),1))</f>
        <v/>
      </c>
      <c r="S29" s="2342"/>
      <c r="T29" s="2336">
        <f>SUMIF($F$616:$F$675,R29,$H$616:$H$675)</f>
        <v>0</v>
      </c>
      <c r="U29" s="2337"/>
      <c r="V29" s="264" t="s">
        <v>297</v>
      </c>
      <c r="W29" s="2342" t="str">
        <f>IF(MAX($I$616:$I$675)&lt;ROW()-25,"",INDEX($F$616:$H$675,MATCH(ROW()-25,$I$616:$I$675,0),1))</f>
        <v/>
      </c>
      <c r="X29" s="2342"/>
      <c r="Y29" s="2336">
        <f>SUMIF($F$616:$F$675,W29,$J$616:$J$675)</f>
        <v>0</v>
      </c>
      <c r="Z29" s="2354"/>
      <c r="AD29" s="2201" t="s">
        <v>59</v>
      </c>
      <c r="AE29" s="2202"/>
      <c r="AF29" s="2208" t="s">
        <v>74</v>
      </c>
      <c r="AG29" s="2209"/>
      <c r="AH29" s="2210"/>
      <c r="AI29" s="2208" t="s">
        <v>74</v>
      </c>
      <c r="AJ29" s="2209"/>
      <c r="AK29" s="2210"/>
      <c r="AL29" s="2208" t="s">
        <v>74</v>
      </c>
      <c r="AM29" s="2209"/>
      <c r="AN29" s="2209"/>
      <c r="AO29" s="2211"/>
      <c r="AR29" s="31"/>
      <c r="AS29" s="31"/>
      <c r="AT29" s="31"/>
      <c r="AU29" s="31"/>
      <c r="AV29" s="31"/>
      <c r="AW29" s="31"/>
      <c r="AX29" s="31"/>
      <c r="AY29" s="31"/>
      <c r="AZ29" s="31"/>
      <c r="BA29" s="31"/>
    </row>
    <row r="30" spans="2:53" ht="14.7" customHeight="1" thickBot="1">
      <c r="C30" s="2201" t="s">
        <v>156</v>
      </c>
      <c r="D30" s="2207"/>
      <c r="E30" s="239"/>
      <c r="F30" s="735">
        <v>0.6</v>
      </c>
      <c r="G30" s="241">
        <f>ROUND(E30*F30,2)</f>
        <v>0</v>
      </c>
      <c r="H30" s="239"/>
      <c r="I30" s="735">
        <v>0.6</v>
      </c>
      <c r="J30" s="241">
        <f>ROUND(H30*I30,2)</f>
        <v>0</v>
      </c>
      <c r="K30" s="239"/>
      <c r="L30" s="2442">
        <v>0.6</v>
      </c>
      <c r="M30" s="2442"/>
      <c r="N30" s="209">
        <f>ROUND(K30*L30,2)</f>
        <v>0</v>
      </c>
      <c r="Q30" s="265" t="s">
        <v>296</v>
      </c>
      <c r="R30" s="2333" t="str">
        <f>IF(MAX($G$616:$G$675)&lt;ROW()-25,"",INDEX($F$616:$H$675,MATCH(ROW()-25,$G$616:$G$675,0),1))</f>
        <v/>
      </c>
      <c r="S30" s="2333"/>
      <c r="T30" s="2334">
        <f>SUMIF($F$616:$F$675,R30,$H$616:$H$675)</f>
        <v>0</v>
      </c>
      <c r="U30" s="2335"/>
      <c r="V30" s="265" t="s">
        <v>371</v>
      </c>
      <c r="W30" s="2333" t="str">
        <f>IF(MAX($I$616:$I$675)&lt;ROW()-25,"",INDEX($F$616:$H$675,MATCH(ROW()-25,$I$616:$I$675,0),1))</f>
        <v/>
      </c>
      <c r="X30" s="2333"/>
      <c r="Y30" s="2334">
        <f>SUMIF($F$616:$F$675,W30,$J$616:$J$675)</f>
        <v>0</v>
      </c>
      <c r="Z30" s="2446"/>
      <c r="AD30" s="2201" t="s">
        <v>156</v>
      </c>
      <c r="AE30" s="2207"/>
      <c r="AF30" s="239"/>
      <c r="AG30" s="735">
        <v>0.6</v>
      </c>
      <c r="AH30" s="241">
        <f>ROUND(AF30*AG30,2)</f>
        <v>0</v>
      </c>
      <c r="AI30" s="239"/>
      <c r="AJ30" s="735">
        <v>0.6</v>
      </c>
      <c r="AK30" s="241">
        <f>ROUND(AI30*AJ30,2)</f>
        <v>0</v>
      </c>
      <c r="AL30" s="239"/>
      <c r="AM30" s="2442">
        <v>0.6</v>
      </c>
      <c r="AN30" s="2442"/>
      <c r="AO30" s="209">
        <f>ROUND(AL30*AM30,2)</f>
        <v>0</v>
      </c>
      <c r="AQ30" s="2" t="s">
        <v>458</v>
      </c>
      <c r="AR30" s="31"/>
      <c r="AS30" s="31"/>
      <c r="AT30" s="31"/>
      <c r="AU30" s="31"/>
      <c r="AV30" s="31"/>
      <c r="AW30" s="31"/>
      <c r="AX30" s="31"/>
      <c r="AY30" s="31"/>
      <c r="AZ30" s="31"/>
      <c r="BA30" s="31"/>
    </row>
    <row r="31" spans="2:53" ht="14.7" customHeight="1">
      <c r="C31" s="2201"/>
      <c r="D31" s="2207"/>
      <c r="E31" s="220"/>
      <c r="F31" s="260"/>
      <c r="G31" s="241">
        <f>ROUND(E31*F31,2)</f>
        <v>0</v>
      </c>
      <c r="H31" s="220"/>
      <c r="I31" s="260"/>
      <c r="J31" s="241">
        <f>ROUND(H31*I31,2)</f>
        <v>0</v>
      </c>
      <c r="K31" s="220"/>
      <c r="L31" s="2445"/>
      <c r="M31" s="2445"/>
      <c r="N31" s="209">
        <f>ROUND(K31*L31,2)</f>
        <v>0</v>
      </c>
      <c r="Q31" s="38"/>
      <c r="R31" s="38"/>
      <c r="S31" s="38"/>
      <c r="T31" s="37"/>
      <c r="U31" s="37"/>
      <c r="V31" s="2234" t="str">
        <f>IF(AO41="×","※先行路盤 土量  計 ： H=　","※先行路盤 土量No.1 計 ：")</f>
        <v>※先行路盤 土量  計 ： H=　</v>
      </c>
      <c r="W31" s="2234"/>
      <c r="X31" s="2234"/>
      <c r="Y31" s="2355">
        <f>ROUND(SUMPRODUCT(R26:S30,T26:U30)/100+SUMPRODUCT(W26:X30,Y26:Z30)/100,2)</f>
        <v>0</v>
      </c>
      <c r="Z31" s="2356"/>
      <c r="AD31" s="2201"/>
      <c r="AE31" s="2207"/>
      <c r="AF31" s="220"/>
      <c r="AG31" s="260"/>
      <c r="AH31" s="241">
        <f>ROUND(AF31*AG31,2)</f>
        <v>0</v>
      </c>
      <c r="AI31" s="220"/>
      <c r="AJ31" s="260"/>
      <c r="AK31" s="241">
        <f>ROUND(AI31*AJ31,2)</f>
        <v>0</v>
      </c>
      <c r="AL31" s="220"/>
      <c r="AM31" s="2445"/>
      <c r="AN31" s="2445"/>
      <c r="AO31" s="209">
        <f>ROUND(AL31*AM31,2)</f>
        <v>0</v>
      </c>
      <c r="AR31" s="2199" t="s">
        <v>81</v>
      </c>
      <c r="AS31" s="2200"/>
      <c r="AT31" s="2200"/>
      <c r="AU31" s="2200" t="s">
        <v>66</v>
      </c>
      <c r="AV31" s="2177"/>
      <c r="AW31" s="2199" t="s">
        <v>81</v>
      </c>
      <c r="AX31" s="2200"/>
      <c r="AY31" s="2200"/>
      <c r="AZ31" s="2200" t="s">
        <v>66</v>
      </c>
      <c r="BA31" s="2239"/>
    </row>
    <row r="32" spans="2:53" ht="14.7" customHeight="1" thickBot="1">
      <c r="C32" s="2201" t="s">
        <v>75</v>
      </c>
      <c r="D32" s="2202"/>
      <c r="E32" s="2214">
        <f>SUM(G30:G31)</f>
        <v>0</v>
      </c>
      <c r="F32" s="2202"/>
      <c r="G32" s="2207"/>
      <c r="H32" s="2214">
        <f>SUM(J30:J31)</f>
        <v>0</v>
      </c>
      <c r="I32" s="2202"/>
      <c r="J32" s="2207"/>
      <c r="K32" s="2214">
        <f>SUM(N30:N31)</f>
        <v>0</v>
      </c>
      <c r="L32" s="2348"/>
      <c r="M32" s="2202"/>
      <c r="N32" s="2215"/>
      <c r="P32" s="2" t="str">
        <f>IF(AO41="×","□仮復旧工","□仮復旧工No.1")</f>
        <v>□仮復旧工</v>
      </c>
      <c r="Q32" s="31"/>
      <c r="R32" s="31"/>
      <c r="S32" s="31"/>
      <c r="T32" s="31"/>
      <c r="U32" s="31"/>
      <c r="V32" s="31"/>
      <c r="W32" s="31"/>
      <c r="X32" s="31"/>
      <c r="Y32" s="31"/>
      <c r="Z32" s="31"/>
      <c r="AD32" s="2201" t="s">
        <v>75</v>
      </c>
      <c r="AE32" s="2202"/>
      <c r="AF32" s="2214">
        <f>SUM(AH30:AH31)</f>
        <v>0</v>
      </c>
      <c r="AG32" s="2202"/>
      <c r="AH32" s="2207"/>
      <c r="AI32" s="2214">
        <f>SUM(AK30:AK31)</f>
        <v>0</v>
      </c>
      <c r="AJ32" s="2202"/>
      <c r="AK32" s="2207"/>
      <c r="AL32" s="2214">
        <f>SUM(AO30:AO31)</f>
        <v>0</v>
      </c>
      <c r="AM32" s="2348"/>
      <c r="AN32" s="2202"/>
      <c r="AO32" s="2215"/>
      <c r="AR32" s="211" t="s">
        <v>56</v>
      </c>
      <c r="AS32" s="2349" t="str">
        <f>IF(MAX($AJ$379:$AJ$418)&lt;ROW()-31,"",INDEX($AE$379:$AE$418,MATCH(ROW()-31,$AJ$379:$AJ$418,0),1))</f>
        <v/>
      </c>
      <c r="AT32" s="2349"/>
      <c r="AU32" s="2350">
        <f>SUMIF($AE$379:$AE$418,AS32,$AK$379:$AK$418)</f>
        <v>0</v>
      </c>
      <c r="AV32" s="2351"/>
      <c r="AW32" s="211" t="s">
        <v>56</v>
      </c>
      <c r="AX32" s="2349" t="str">
        <f>IF(MAX($AJ$379:$AJ$418)&lt;ROW()-27,"",INDEX($AE$379:$AE$418,MATCH(ROW()-27,$AJ$379:$AJ$418,0),1))</f>
        <v/>
      </c>
      <c r="AY32" s="2349"/>
      <c r="AZ32" s="2350">
        <f>SUMIF($AE$379:$AE$418,AX32,$AK$379:$AK$418)</f>
        <v>0</v>
      </c>
      <c r="BA32" s="2353"/>
    </row>
    <row r="33" spans="2:53" ht="14.7" customHeight="1">
      <c r="C33" s="2201" t="s">
        <v>76</v>
      </c>
      <c r="D33" s="2207"/>
      <c r="E33" s="2208" t="s">
        <v>77</v>
      </c>
      <c r="F33" s="2209"/>
      <c r="G33" s="2210"/>
      <c r="H33" s="2208" t="s">
        <v>77</v>
      </c>
      <c r="I33" s="2209"/>
      <c r="J33" s="2210"/>
      <c r="K33" s="2208" t="s">
        <v>77</v>
      </c>
      <c r="L33" s="2209"/>
      <c r="M33" s="2209"/>
      <c r="N33" s="2211"/>
      <c r="Q33" s="2199" t="s">
        <v>81</v>
      </c>
      <c r="R33" s="2200"/>
      <c r="S33" s="2200"/>
      <c r="T33" s="2200" t="s">
        <v>66</v>
      </c>
      <c r="U33" s="2177"/>
      <c r="V33" s="2199" t="s">
        <v>81</v>
      </c>
      <c r="W33" s="2200"/>
      <c r="X33" s="2200"/>
      <c r="Y33" s="2200" t="s">
        <v>66</v>
      </c>
      <c r="Z33" s="2239"/>
      <c r="AD33" s="2201" t="s">
        <v>76</v>
      </c>
      <c r="AE33" s="2207"/>
      <c r="AF33" s="2208" t="s">
        <v>77</v>
      </c>
      <c r="AG33" s="2209"/>
      <c r="AH33" s="2210"/>
      <c r="AI33" s="2208" t="s">
        <v>77</v>
      </c>
      <c r="AJ33" s="2209"/>
      <c r="AK33" s="2210"/>
      <c r="AL33" s="2208" t="s">
        <v>77</v>
      </c>
      <c r="AM33" s="2209"/>
      <c r="AN33" s="2209"/>
      <c r="AO33" s="2211"/>
      <c r="AR33" s="212" t="s">
        <v>56</v>
      </c>
      <c r="AS33" s="2342" t="str">
        <f>IF(MAX($AJ$379:$AJ$418)&lt;ROW()-31,"",INDEX($AE$379:$AE$418,MATCH(ROW()-31,$AJ$379:$AJ$418,0),1))</f>
        <v/>
      </c>
      <c r="AT33" s="2342"/>
      <c r="AU33" s="2336">
        <f>SUMIF($AE$379:$AE$418,AS33,$AK$379:$AK$418)</f>
        <v>0</v>
      </c>
      <c r="AV33" s="2337"/>
      <c r="AW33" s="212" t="s">
        <v>56</v>
      </c>
      <c r="AX33" s="2342" t="str">
        <f>IF(MAX($AJ$379:$AJ$418)&lt;ROW()-27,"",INDEX($AE$379:$AE$418,MATCH(ROW()-27,$AJ$379:$AJ$418,0),1))</f>
        <v/>
      </c>
      <c r="AY33" s="2342"/>
      <c r="AZ33" s="2336">
        <f>SUMIF($AE$379:$AE$418,AX33,$AK$379:$AK$418)</f>
        <v>0</v>
      </c>
      <c r="BA33" s="2354"/>
    </row>
    <row r="34" spans="2:53" ht="14.7" customHeight="1">
      <c r="C34" s="2201"/>
      <c r="D34" s="2207"/>
      <c r="E34" s="2216"/>
      <c r="F34" s="2217"/>
      <c r="G34" s="2218"/>
      <c r="H34" s="2216"/>
      <c r="I34" s="2217"/>
      <c r="J34" s="2218"/>
      <c r="K34" s="2216"/>
      <c r="L34" s="2217"/>
      <c r="M34" s="2217"/>
      <c r="N34" s="2219"/>
      <c r="Q34" s="211" t="s">
        <v>56</v>
      </c>
      <c r="R34" s="2349" t="str">
        <f>IF(MAX($I$379:$I$418)&lt;ROW()-33,"",INDEX($D$379:$D$418,MATCH(ROW()-33,$I$379:$I$418,0),1))</f>
        <v/>
      </c>
      <c r="S34" s="2349"/>
      <c r="T34" s="2350">
        <f>SUMIF($D$379:$D$418,R34,$J$379:$J$418)</f>
        <v>0</v>
      </c>
      <c r="U34" s="2351"/>
      <c r="V34" s="211" t="s">
        <v>56</v>
      </c>
      <c r="W34" s="2352" t="str">
        <f>IF(MAX($I$379:$I$418)&lt;ROW()-30,"",INDEX($D$379:$D$418,MATCH(ROW()-30,$I$379:$I$418,0),1))</f>
        <v/>
      </c>
      <c r="X34" s="2352"/>
      <c r="Y34" s="2350">
        <f>SUMIF($D$379:$D$418,W34,$J$379:$J$418)</f>
        <v>0</v>
      </c>
      <c r="Z34" s="2353"/>
      <c r="AD34" s="2201"/>
      <c r="AE34" s="2207"/>
      <c r="AF34" s="2216"/>
      <c r="AG34" s="2217"/>
      <c r="AH34" s="2218"/>
      <c r="AI34" s="2216"/>
      <c r="AJ34" s="2217"/>
      <c r="AK34" s="2218"/>
      <c r="AL34" s="2216"/>
      <c r="AM34" s="2217"/>
      <c r="AN34" s="2217"/>
      <c r="AO34" s="2219"/>
      <c r="AR34" s="212" t="s">
        <v>56</v>
      </c>
      <c r="AS34" s="2342" t="str">
        <f>IF(MAX($AJ$379:$AJ$418)&lt;ROW()-31,"",INDEX($AE$379:$AE$418,MATCH(ROW()-31,$AJ$379:$AJ$418,0),1))</f>
        <v/>
      </c>
      <c r="AT34" s="2342"/>
      <c r="AU34" s="2336">
        <f>SUMIF($AE$379:$AE$418,AS34,$AK$379:$AK$418)</f>
        <v>0</v>
      </c>
      <c r="AV34" s="2337"/>
      <c r="AW34" s="383"/>
      <c r="AX34" s="2343"/>
      <c r="AY34" s="2343"/>
      <c r="AZ34" s="2344"/>
      <c r="BA34" s="2345"/>
    </row>
    <row r="35" spans="2:53" ht="14.7" customHeight="1" thickBot="1">
      <c r="C35" s="2201" t="s">
        <v>87</v>
      </c>
      <c r="D35" s="2207"/>
      <c r="E35" s="2208" t="s">
        <v>366</v>
      </c>
      <c r="F35" s="2209"/>
      <c r="G35" s="2210"/>
      <c r="H35" s="2208" t="s">
        <v>366</v>
      </c>
      <c r="I35" s="2209"/>
      <c r="J35" s="2210"/>
      <c r="K35" s="2208" t="s">
        <v>366</v>
      </c>
      <c r="L35" s="2209"/>
      <c r="M35" s="2209"/>
      <c r="N35" s="2211"/>
      <c r="Q35" s="212" t="s">
        <v>56</v>
      </c>
      <c r="R35" s="2342" t="str">
        <f>IF(MAX($I$379:$I$418)&lt;ROW()-33,"",INDEX($D$379:$D$418,MATCH(ROW()-33,$I$379:$I$418,0),1))</f>
        <v/>
      </c>
      <c r="S35" s="2342"/>
      <c r="T35" s="2336">
        <f>SUMIF($D$379:$D$418,R35,$J$379:$J$418)</f>
        <v>0</v>
      </c>
      <c r="U35" s="2337"/>
      <c r="V35" s="212" t="s">
        <v>56</v>
      </c>
      <c r="W35" s="2342" t="str">
        <f>IF(MAX($I$379:$I$418)&lt;ROW()-30,"",INDEX($D$379:$D$418,MATCH(ROW()-30,$I$379:$I$418,0),1))</f>
        <v/>
      </c>
      <c r="X35" s="2342"/>
      <c r="Y35" s="2336">
        <f>SUMIF($D$379:$D$418,W35,$J$379:$J$418)</f>
        <v>0</v>
      </c>
      <c r="Z35" s="2354"/>
      <c r="AD35" s="2201" t="s">
        <v>87</v>
      </c>
      <c r="AE35" s="2207"/>
      <c r="AF35" s="2208" t="s">
        <v>366</v>
      </c>
      <c r="AG35" s="2209"/>
      <c r="AH35" s="2210"/>
      <c r="AI35" s="2208" t="s">
        <v>366</v>
      </c>
      <c r="AJ35" s="2209"/>
      <c r="AK35" s="2210"/>
      <c r="AL35" s="2208" t="s">
        <v>366</v>
      </c>
      <c r="AM35" s="2209"/>
      <c r="AN35" s="2209"/>
      <c r="AO35" s="2211"/>
      <c r="AR35" s="249" t="s">
        <v>56</v>
      </c>
      <c r="AS35" s="2333" t="str">
        <f>IF(MAX($AJ$379:$AJ$418)&lt;ROW()-31,"",INDEX($AE$379:$AE$418,MATCH(ROW()-31,$AJ$379:$AJ$418,0),1))</f>
        <v/>
      </c>
      <c r="AT35" s="2333"/>
      <c r="AU35" s="2334">
        <f>SUMIF($AE$379:$AE$418,AS35,$AK$379:$AK$418)</f>
        <v>0</v>
      </c>
      <c r="AV35" s="2335"/>
      <c r="AW35" s="378"/>
      <c r="AX35" s="2346"/>
      <c r="AY35" s="2346"/>
      <c r="AZ35" s="2340"/>
      <c r="BA35" s="2341"/>
    </row>
    <row r="36" spans="2:53" ht="14.7" customHeight="1" thickBot="1">
      <c r="C36" s="2201"/>
      <c r="D36" s="2207"/>
      <c r="E36" s="2216"/>
      <c r="F36" s="2217"/>
      <c r="G36" s="2218"/>
      <c r="H36" s="2216"/>
      <c r="I36" s="2217"/>
      <c r="J36" s="2218"/>
      <c r="K36" s="2216"/>
      <c r="L36" s="2217"/>
      <c r="M36" s="2217"/>
      <c r="N36" s="2219"/>
      <c r="Q36" s="249" t="s">
        <v>56</v>
      </c>
      <c r="R36" s="2333" t="str">
        <f>IF(MAX($I$379:$I$418)&lt;ROW()-33,"",INDEX($D$379:$D$418,MATCH(ROW()-33,$I$379:$I$418,0),1))</f>
        <v/>
      </c>
      <c r="S36" s="2333"/>
      <c r="T36" s="2334">
        <f>SUMIF($D$379:$D$418,R36,$J$379:$J$418)</f>
        <v>0</v>
      </c>
      <c r="U36" s="2335"/>
      <c r="V36" s="378"/>
      <c r="W36" s="2346"/>
      <c r="X36" s="2346"/>
      <c r="Y36" s="2340"/>
      <c r="Z36" s="2341"/>
      <c r="AD36" s="2201"/>
      <c r="AE36" s="2207"/>
      <c r="AF36" s="2216"/>
      <c r="AG36" s="2217"/>
      <c r="AH36" s="2218"/>
      <c r="AI36" s="2216"/>
      <c r="AJ36" s="2217"/>
      <c r="AK36" s="2218"/>
      <c r="AL36" s="2216"/>
      <c r="AM36" s="2217"/>
      <c r="AN36" s="2217"/>
      <c r="AO36" s="2219"/>
      <c r="AU36" s="2234" t="s">
        <v>506</v>
      </c>
      <c r="AV36" s="2234"/>
      <c r="AW36" s="2234"/>
      <c r="AX36" s="2234"/>
      <c r="AY36" s="2234"/>
      <c r="AZ36" s="2462" t="str">
        <f>IF(AO41="○",Y37+AO43,"")</f>
        <v/>
      </c>
      <c r="BA36" s="2462"/>
    </row>
    <row r="37" spans="2:53" ht="14.7" customHeight="1" thickBot="1">
      <c r="C37" s="2220" t="s">
        <v>78</v>
      </c>
      <c r="D37" s="2221"/>
      <c r="E37" s="2222"/>
      <c r="F37" s="2223"/>
      <c r="G37" s="2224"/>
      <c r="H37" s="2222"/>
      <c r="I37" s="2223"/>
      <c r="J37" s="2224"/>
      <c r="K37" s="2222"/>
      <c r="L37" s="2223"/>
      <c r="M37" s="2223"/>
      <c r="N37" s="2225"/>
      <c r="T37" s="2234" t="str">
        <f>IF(AO41="×","※仮復旧 土量 計 ： M=　","※仮復旧 土量No.1 計 ：")</f>
        <v>※仮復旧 土量 計 ： M=　</v>
      </c>
      <c r="U37" s="2234"/>
      <c r="V37" s="2234"/>
      <c r="W37" s="2234"/>
      <c r="X37" s="2234"/>
      <c r="Y37" s="2462">
        <f>ROUND(SUMPRODUCT(R34:R36,T34:T36)/100+SUMPRODUCT(W34:W36,Y34:Y36)/100,2)</f>
        <v>0</v>
      </c>
      <c r="Z37" s="2462"/>
      <c r="AD37" s="2220" t="s">
        <v>78</v>
      </c>
      <c r="AE37" s="2221"/>
      <c r="AF37" s="2222"/>
      <c r="AG37" s="2223"/>
      <c r="AH37" s="2224"/>
      <c r="AI37" s="2222"/>
      <c r="AJ37" s="2223"/>
      <c r="AK37" s="2224"/>
      <c r="AL37" s="2222"/>
      <c r="AM37" s="2223"/>
      <c r="AN37" s="2223"/>
      <c r="AO37" s="2225"/>
    </row>
    <row r="39" spans="2:53" ht="14.7" customHeight="1">
      <c r="B39" s="2" t="s">
        <v>84</v>
      </c>
      <c r="AC39" s="2" t="s">
        <v>84</v>
      </c>
    </row>
    <row r="40" spans="2:53" ht="14.7" customHeight="1" thickBot="1">
      <c r="D40" s="2" t="s">
        <v>85</v>
      </c>
      <c r="AE40" s="2" t="s">
        <v>85</v>
      </c>
    </row>
    <row r="41" spans="2:53" ht="14.7" customHeight="1">
      <c r="D41" s="2235" t="s">
        <v>56</v>
      </c>
      <c r="E41" s="22" t="s">
        <v>492</v>
      </c>
      <c r="F41" s="28">
        <f>IF($E$20&lt;&gt;"As",0,IF($E$21&lt;=15,ROUND(($E$17+$E$18)*2,2),0))</f>
        <v>0</v>
      </c>
      <c r="G41" s="2235" t="s">
        <v>83</v>
      </c>
      <c r="H41" s="22" t="s">
        <v>492</v>
      </c>
      <c r="I41" s="27">
        <f>IF($E$20&lt;&gt;"Co",0,IF($E$21&lt;=15,ROUND(($E$17+$E$18)*2,2),0))</f>
        <v>0</v>
      </c>
      <c r="AE41" s="2235" t="s">
        <v>56</v>
      </c>
      <c r="AF41" s="22" t="s">
        <v>492</v>
      </c>
      <c r="AG41" s="28">
        <f>IF($AF$20&lt;&gt;"As",0,IF($AF$21&lt;=15,ROUND(($AF$17+$AF$18)*2,2),0))</f>
        <v>0</v>
      </c>
      <c r="AH41" s="2235" t="s">
        <v>83</v>
      </c>
      <c r="AI41" s="22" t="s">
        <v>492</v>
      </c>
      <c r="AJ41" s="27">
        <f>IF($AF$20&lt;&gt;"Co",0,IF($AF$21&lt;=15,ROUND(($AF$17+$AF$18)*2,2),0))</f>
        <v>0</v>
      </c>
      <c r="AL41" s="2447" t="s">
        <v>480</v>
      </c>
      <c r="AM41" s="2448"/>
      <c r="AN41" s="2449"/>
      <c r="AO41" s="186" t="str">
        <f>IF(SUM(AL9:AM10,AF19:AO19,AF32:AO32)=0,"×","○")</f>
        <v>×</v>
      </c>
    </row>
    <row r="42" spans="2:53" ht="14.7" customHeight="1">
      <c r="D42" s="2236"/>
      <c r="E42" s="23" t="s">
        <v>493</v>
      </c>
      <c r="F42" s="29">
        <f>IF($E$20&lt;&gt;"As",0,IF(AND($E$21&gt;15,$E$21&lt;=30),ROUND(($E$17+$E$18)*2,2),0))</f>
        <v>0</v>
      </c>
      <c r="G42" s="2236"/>
      <c r="H42" s="23" t="s">
        <v>493</v>
      </c>
      <c r="I42" s="24">
        <f>IF($E$20&lt;&gt;"Co",0,IF(AND($E$21&gt;15,$E$21&lt;=30),ROUND(($E$17+$E$18)*2,2),0))</f>
        <v>0</v>
      </c>
      <c r="AE42" s="2236"/>
      <c r="AF42" s="23" t="s">
        <v>493</v>
      </c>
      <c r="AG42" s="29">
        <f>IF($AF$20&lt;&gt;"As",0,IF(AND($AF$21&gt;15,$AF$21&lt;=30),ROUND(($AF$17+$AF$18)*2,2),0))</f>
        <v>0</v>
      </c>
      <c r="AH42" s="2236"/>
      <c r="AI42" s="23" t="s">
        <v>493</v>
      </c>
      <c r="AJ42" s="24">
        <f>IF($AF$20&lt;&gt;"Co",0,IF(AND($AF$21&gt;15,$AF$21&lt;=30),ROUND(($AF$17+$AF$18)*2,2),0))</f>
        <v>0</v>
      </c>
      <c r="AL42" s="2450" t="s">
        <v>497</v>
      </c>
      <c r="AM42" s="2451"/>
      <c r="AN42" s="2452"/>
      <c r="AO42" s="492">
        <f>ROUND(SUMPRODUCT(AS22:AS27,AU22:AU27)/100+SUMPRODUCT(AX22:AX27,AZ22:AZ27)/100,2)</f>
        <v>0</v>
      </c>
    </row>
    <row r="43" spans="2:53" ht="14.7" customHeight="1" thickBot="1">
      <c r="D43" s="2237"/>
      <c r="E43" s="25" t="s">
        <v>80</v>
      </c>
      <c r="F43" s="30">
        <f>IF($E$20&lt;&gt;"As",0,IF(AND($E$21&gt;30,$E$21&lt;=40),ROUND(($E$17+$E$18)*2,2),0))</f>
        <v>0</v>
      </c>
      <c r="G43" s="2237"/>
      <c r="H43" s="25"/>
      <c r="I43" s="26"/>
      <c r="AE43" s="2237"/>
      <c r="AF43" s="25" t="s">
        <v>80</v>
      </c>
      <c r="AG43" s="30">
        <f>IF($AF$20&lt;&gt;"As",0,IF(AND($AF$21&gt;30,$AF$21&lt;=40),ROUND(($AF$17+$AF$18)*2,2),0))</f>
        <v>0</v>
      </c>
      <c r="AH43" s="2237"/>
      <c r="AI43" s="25"/>
      <c r="AJ43" s="26"/>
      <c r="AL43" s="2453" t="s">
        <v>498</v>
      </c>
      <c r="AM43" s="2454"/>
      <c r="AN43" s="2455"/>
      <c r="AO43" s="494">
        <f>ROUND(SUMPRODUCT(AS32:AS35,AU32:AU35)/100+SUMPRODUCT(AX32:AX35,AZ32:AZ35)/100,2)</f>
        <v>0</v>
      </c>
    </row>
    <row r="44" spans="2:53" ht="14.7" customHeight="1" thickBot="1">
      <c r="D44" s="2" t="s">
        <v>88</v>
      </c>
      <c r="AE44" s="2" t="s">
        <v>88</v>
      </c>
      <c r="AP44" s="349"/>
    </row>
    <row r="45" spans="2:53" ht="14.7" customHeight="1">
      <c r="D45" s="2235" t="s">
        <v>56</v>
      </c>
      <c r="E45" s="22" t="s">
        <v>492</v>
      </c>
      <c r="F45" s="28">
        <f>IF($H$20&lt;&gt;"As",0,IF($H$21&lt;=15,ROUND(($H$17+$H$18)*2,2),0))</f>
        <v>0</v>
      </c>
      <c r="G45" s="2235" t="s">
        <v>83</v>
      </c>
      <c r="H45" s="22" t="s">
        <v>492</v>
      </c>
      <c r="I45" s="27">
        <f>IF($H$20&lt;&gt;"Co",0,IF($H$21&lt;=15,ROUND(($H$17+$H$18)*2,2),0))</f>
        <v>0</v>
      </c>
      <c r="AE45" s="2235" t="s">
        <v>56</v>
      </c>
      <c r="AF45" s="22" t="s">
        <v>492</v>
      </c>
      <c r="AG45" s="28">
        <f>IF($AI$20&lt;&gt;"As",0,IF($AI$21&lt;=15,ROUND(($AI$17+$AI$18)*2,2),0))</f>
        <v>0</v>
      </c>
      <c r="AH45" s="2235" t="s">
        <v>83</v>
      </c>
      <c r="AI45" s="22" t="s">
        <v>492</v>
      </c>
      <c r="AJ45" s="27">
        <f>IF($AI$20&lt;&gt;"Co",0,IF($AI$21&lt;=15,ROUND(($AI$17+$AI$18)*2,2),0))</f>
        <v>0</v>
      </c>
      <c r="AP45" s="349"/>
    </row>
    <row r="46" spans="2:53" ht="14.7" customHeight="1">
      <c r="D46" s="2236"/>
      <c r="E46" s="23" t="s">
        <v>493</v>
      </c>
      <c r="F46" s="29">
        <f>IF($H$20&lt;&gt;"As",0,IF(AND($H$21&gt;15,$H$21&lt;=30),ROUND(($H$17+$H$18)*2,2),0))</f>
        <v>0</v>
      </c>
      <c r="G46" s="2236"/>
      <c r="H46" s="23" t="s">
        <v>493</v>
      </c>
      <c r="I46" s="24">
        <f>IF($H$20&lt;&gt;"Co",0,IF(AND($H$21&gt;15,$H$21&lt;=30),ROUND(($H$17+$H$18)*2,2),0))</f>
        <v>0</v>
      </c>
      <c r="AE46" s="2236"/>
      <c r="AF46" s="23" t="s">
        <v>493</v>
      </c>
      <c r="AG46" s="29">
        <f>IF($AI$20&lt;&gt;"As",0,IF(AND($AI$21&gt;15,$AI$21&lt;=30),ROUND(($AI$17+$AI$18)*2,2),0))</f>
        <v>0</v>
      </c>
      <c r="AH46" s="2236"/>
      <c r="AI46" s="23" t="s">
        <v>493</v>
      </c>
      <c r="AJ46" s="24">
        <f>IF($AI$20&lt;&gt;"Co",0,IF(AND($AI$21&gt;15,$AI$21&lt;=30),ROUND(($AI$17+$AI$18)*2,2),0))</f>
        <v>0</v>
      </c>
    </row>
    <row r="47" spans="2:53" ht="14.7" customHeight="1" thickBot="1">
      <c r="D47" s="2237"/>
      <c r="E47" s="25" t="s">
        <v>80</v>
      </c>
      <c r="F47" s="30">
        <f>IF($H$20&lt;&gt;"As",0,IF(AND($H$21&gt;30,$H$21&lt;=40),ROUND(($H$17+$H$18)*2,2),0))</f>
        <v>0</v>
      </c>
      <c r="G47" s="2237"/>
      <c r="H47" s="25"/>
      <c r="I47" s="26"/>
      <c r="AE47" s="2237"/>
      <c r="AF47" s="25" t="s">
        <v>80</v>
      </c>
      <c r="AG47" s="30">
        <f>IF($AI$20&lt;&gt;"As",0,IF(AND($AI$21&gt;30,$AI$21&lt;=40),ROUND(($AI$17+$AI$18)*2,2),0))</f>
        <v>0</v>
      </c>
      <c r="AH47" s="2237"/>
      <c r="AI47" s="25"/>
      <c r="AJ47" s="26"/>
    </row>
    <row r="48" spans="2:53" ht="14.7" customHeight="1" thickBot="1">
      <c r="D48" s="2" t="s">
        <v>89</v>
      </c>
      <c r="AE48" s="2" t="s">
        <v>89</v>
      </c>
    </row>
    <row r="49" spans="4:36" ht="14.7" customHeight="1">
      <c r="D49" s="2235" t="s">
        <v>56</v>
      </c>
      <c r="E49" s="22" t="s">
        <v>492</v>
      </c>
      <c r="F49" s="28">
        <f>IF($K$20&lt;&gt;"As",0,IF($K$21&lt;=15,ROUND(($K$17+$K$18)*2,2),0))</f>
        <v>0</v>
      </c>
      <c r="G49" s="2235" t="s">
        <v>83</v>
      </c>
      <c r="H49" s="22" t="s">
        <v>492</v>
      </c>
      <c r="I49" s="27">
        <f>IF($K$20&lt;&gt;"Co",0,IF($K$21&lt;=15,ROUND(($K$17+$K$18)*2,2),0))</f>
        <v>0</v>
      </c>
      <c r="AE49" s="2235" t="s">
        <v>56</v>
      </c>
      <c r="AF49" s="22" t="s">
        <v>492</v>
      </c>
      <c r="AG49" s="28">
        <f>IF($AL$20&lt;&gt;"As",0,IF($AL$21&lt;=15,ROUND(($AL$17+$AL$18)*2,2),0))</f>
        <v>0</v>
      </c>
      <c r="AH49" s="2235" t="s">
        <v>83</v>
      </c>
      <c r="AI49" s="22" t="s">
        <v>492</v>
      </c>
      <c r="AJ49" s="27">
        <f>IF($AL$20&lt;&gt;"Co",0,IF($AL$21&lt;=15,ROUND(($AL$17+$AL$18)*2,2),0))</f>
        <v>0</v>
      </c>
    </row>
    <row r="50" spans="4:36" ht="14.7" customHeight="1">
      <c r="D50" s="2236"/>
      <c r="E50" s="23" t="s">
        <v>493</v>
      </c>
      <c r="F50" s="29">
        <f>IF($K$20&lt;&gt;"As",0,IF(AND($K$21&gt;15,$K$21&lt;=30),ROUND(($K$17+$K$18)*2,2),0))</f>
        <v>0</v>
      </c>
      <c r="G50" s="2236"/>
      <c r="H50" s="23" t="s">
        <v>493</v>
      </c>
      <c r="I50" s="24">
        <f>IF($K$20&lt;&gt;"Co",0,IF(AND($K$21&gt;15,$K$21&lt;=30),ROUND(($K$17+$K$18)*2,2),0))</f>
        <v>0</v>
      </c>
      <c r="AE50" s="2236"/>
      <c r="AF50" s="23" t="s">
        <v>493</v>
      </c>
      <c r="AG50" s="29">
        <f>IF($AL$20&lt;&gt;"As",0,IF(AND($AL$21&gt;15,$AL$21&lt;=30),ROUND(($AL$17+$AL$18)*2,2),0))</f>
        <v>0</v>
      </c>
      <c r="AH50" s="2236"/>
      <c r="AI50" s="23" t="s">
        <v>493</v>
      </c>
      <c r="AJ50" s="24">
        <f>IF($AL$20&lt;&gt;"Co",0,IF(AND($AL$21&gt;15,$AL$21&lt;=30),ROUND(($AL$17+$AL$18)*2,2),0))</f>
        <v>0</v>
      </c>
    </row>
    <row r="51" spans="4:36" ht="14.7" customHeight="1" thickBot="1">
      <c r="D51" s="2237"/>
      <c r="E51" s="25" t="s">
        <v>80</v>
      </c>
      <c r="F51" s="30">
        <f>IF($K$20&lt;&gt;"As",0,IF(AND($K$21&gt;30,$K$21&lt;=40),ROUND(($K$17+$K$18)*2,2),0))</f>
        <v>0</v>
      </c>
      <c r="G51" s="2237"/>
      <c r="H51" s="25"/>
      <c r="I51" s="26"/>
      <c r="AE51" s="2237"/>
      <c r="AF51" s="25" t="s">
        <v>80</v>
      </c>
      <c r="AG51" s="30">
        <f>IF($AL$20&lt;&gt;"As",0,IF(AND($AL$21&gt;30,$AL$21&lt;=40),ROUND(($AL$17+$AL$18)*2,2),0))</f>
        <v>0</v>
      </c>
      <c r="AH51" s="2237"/>
      <c r="AI51" s="25"/>
      <c r="AJ51" s="26"/>
    </row>
    <row r="52" spans="4:36" ht="14.7" customHeight="1" thickBot="1">
      <c r="D52" s="2" t="s">
        <v>90</v>
      </c>
      <c r="AE52" s="2" t="s">
        <v>90</v>
      </c>
    </row>
    <row r="53" spans="4:36" ht="14.7" customHeight="1">
      <c r="D53" s="2235" t="s">
        <v>56</v>
      </c>
      <c r="E53" s="22" t="s">
        <v>492</v>
      </c>
      <c r="F53" s="28">
        <f>IF($E$33&lt;&gt;"As",0,IF($E$34&lt;=15,ROUND(($E$30+$E$31)*2,2),0))</f>
        <v>0</v>
      </c>
      <c r="G53" s="2235" t="s">
        <v>83</v>
      </c>
      <c r="H53" s="22" t="s">
        <v>492</v>
      </c>
      <c r="I53" s="27">
        <f>IF($E$33&lt;&gt;"Co",0,IF($E$34&lt;=15,ROUND(($E$30+$E$31)*2,2),0))</f>
        <v>0</v>
      </c>
      <c r="AE53" s="2235" t="s">
        <v>56</v>
      </c>
      <c r="AF53" s="22" t="s">
        <v>492</v>
      </c>
      <c r="AG53" s="28">
        <f>IF($AF$33&lt;&gt;"As",0,IF($AF$34&lt;=15,ROUND(($AF$30+$AF$31)*2,2),0))</f>
        <v>0</v>
      </c>
      <c r="AH53" s="2235" t="s">
        <v>83</v>
      </c>
      <c r="AI53" s="22" t="s">
        <v>492</v>
      </c>
      <c r="AJ53" s="27">
        <f>IF($AF$33&lt;&gt;"Co",0,IF($AF$34&lt;=15,ROUND(($AF$30+$AF$31)*2,2),0))</f>
        <v>0</v>
      </c>
    </row>
    <row r="54" spans="4:36" ht="14.7" customHeight="1">
      <c r="D54" s="2236"/>
      <c r="E54" s="23" t="s">
        <v>493</v>
      </c>
      <c r="F54" s="29">
        <f>IF($E$33&lt;&gt;"As",0,IF(AND($E$34&gt;15,$E$34&lt;=30),ROUND(($E$30+$E$31)*2,2),0))</f>
        <v>0</v>
      </c>
      <c r="G54" s="2236"/>
      <c r="H54" s="23" t="s">
        <v>493</v>
      </c>
      <c r="I54" s="24">
        <f>IF($E$33&lt;&gt;"Co",0,IF(AND($E$34&gt;15,$E$34&lt;=30),ROUND(($E$30+$E$31)*2,2),0))</f>
        <v>0</v>
      </c>
      <c r="AE54" s="2236"/>
      <c r="AF54" s="23" t="s">
        <v>493</v>
      </c>
      <c r="AG54" s="29">
        <f>IF($AF$33&lt;&gt;"As",0,IF(AND($AF$34&gt;15,$AF$34&lt;=30),ROUND(($AF$30+$AF$31)*2,2),0))</f>
        <v>0</v>
      </c>
      <c r="AH54" s="2236"/>
      <c r="AI54" s="23" t="s">
        <v>493</v>
      </c>
      <c r="AJ54" s="24">
        <f>IF($AF$33&lt;&gt;"Co",0,IF(AND($AF$34&gt;15,$AF$34&lt;=30),ROUND(($AF$30+$AF$31)*2,2),0))</f>
        <v>0</v>
      </c>
    </row>
    <row r="55" spans="4:36" ht="14.7" customHeight="1" thickBot="1">
      <c r="D55" s="2237"/>
      <c r="E55" s="25" t="s">
        <v>80</v>
      </c>
      <c r="F55" s="30">
        <f>IF($E$33&lt;&gt;"As",0,IF(AND($E$34&gt;30,$E$34&lt;=40),ROUND(($E$30+$E$31)*2,2),0))</f>
        <v>0</v>
      </c>
      <c r="G55" s="2237"/>
      <c r="H55" s="25"/>
      <c r="I55" s="26"/>
      <c r="AE55" s="2237"/>
      <c r="AF55" s="25" t="s">
        <v>80</v>
      </c>
      <c r="AG55" s="30">
        <f>IF($AF$33&lt;&gt;"As",0,IF(AND($AF$34&gt;30,$AF$34&lt;=40),ROUND(($AF$30+$AF$31)*2,2),0))</f>
        <v>0</v>
      </c>
      <c r="AH55" s="2237"/>
      <c r="AI55" s="25"/>
      <c r="AJ55" s="26"/>
    </row>
    <row r="56" spans="4:36" ht="14.7" customHeight="1" thickBot="1">
      <c r="D56" s="2" t="s">
        <v>91</v>
      </c>
      <c r="AE56" s="2" t="s">
        <v>91</v>
      </c>
    </row>
    <row r="57" spans="4:36" ht="14.7" customHeight="1">
      <c r="D57" s="2235" t="s">
        <v>56</v>
      </c>
      <c r="E57" s="22" t="s">
        <v>492</v>
      </c>
      <c r="F57" s="28">
        <f>IF($H$33&lt;&gt;"As",0,IF($H$34&lt;=15,ROUND(($H$30+$H$31)*2,2),0))</f>
        <v>0</v>
      </c>
      <c r="G57" s="2235" t="s">
        <v>83</v>
      </c>
      <c r="H57" s="22" t="s">
        <v>492</v>
      </c>
      <c r="I57" s="27">
        <f>IF($H$33&lt;&gt;"Co",0,IF($H$34&lt;=15,ROUND(($H$30+$H$31)*2,2),0))</f>
        <v>0</v>
      </c>
      <c r="AE57" s="2235" t="s">
        <v>56</v>
      </c>
      <c r="AF57" s="22" t="s">
        <v>492</v>
      </c>
      <c r="AG57" s="28">
        <f>IF($AI$33&lt;&gt;"As",0,IF($AI$34&lt;=15,ROUND(($AI$30+$AI$31)*2,2),0))</f>
        <v>0</v>
      </c>
      <c r="AH57" s="2235" t="s">
        <v>83</v>
      </c>
      <c r="AI57" s="22" t="s">
        <v>492</v>
      </c>
      <c r="AJ57" s="27">
        <f>IF($AI$33&lt;&gt;"Co",0,IF($AI$34&lt;=15,ROUND(($AI$30+$AI$31)*2,2),0))</f>
        <v>0</v>
      </c>
    </row>
    <row r="58" spans="4:36" ht="14.7" customHeight="1">
      <c r="D58" s="2236"/>
      <c r="E58" s="23" t="s">
        <v>493</v>
      </c>
      <c r="F58" s="29">
        <f>IF($H$33&lt;&gt;"As",0,IF(AND($H$34&gt;15,$H$34&lt;=30),ROUND(($H$30+$H$31)*2,2),0))</f>
        <v>0</v>
      </c>
      <c r="G58" s="2236"/>
      <c r="H58" s="23" t="s">
        <v>493</v>
      </c>
      <c r="I58" s="24">
        <f>IF($H$33&lt;&gt;"Co",0,IF(AND($H$34&gt;15,$H$34&lt;=30),ROUND(($H$30+$H$31)*2,2),0))</f>
        <v>0</v>
      </c>
      <c r="AE58" s="2236"/>
      <c r="AF58" s="23" t="s">
        <v>493</v>
      </c>
      <c r="AG58" s="29">
        <f>IF($AI$33&lt;&gt;"As",0,IF(AND($AI$34&gt;15,$AI$34&lt;=30),ROUND(($AI$30+$AI$31)*2,2),0))</f>
        <v>0</v>
      </c>
      <c r="AH58" s="2236"/>
      <c r="AI58" s="23" t="s">
        <v>493</v>
      </c>
      <c r="AJ58" s="24">
        <f>IF($AI$33&lt;&gt;"Co",0,IF(AND($AI$34&gt;15,$AI$34&lt;=30),ROUND(($AI$30+$AI$31)*2,2),0))</f>
        <v>0</v>
      </c>
    </row>
    <row r="59" spans="4:36" ht="14.7" customHeight="1" thickBot="1">
      <c r="D59" s="2237"/>
      <c r="E59" s="25" t="s">
        <v>80</v>
      </c>
      <c r="F59" s="30">
        <f>IF($H$33&lt;&gt;"As",0,IF(AND($H$34&gt;30,$H$34&lt;=40),ROUND(($H$30+$H$31)*2,2),0))</f>
        <v>0</v>
      </c>
      <c r="G59" s="2237"/>
      <c r="H59" s="25"/>
      <c r="I59" s="26"/>
      <c r="AE59" s="2237"/>
      <c r="AF59" s="25" t="s">
        <v>80</v>
      </c>
      <c r="AG59" s="30">
        <f>IF($AI$33&lt;&gt;"As",0,IF(AND($AI$34&gt;30,$AI$34&lt;=40),ROUND(($AI$30+$AI$31)*2,2),0))</f>
        <v>0</v>
      </c>
      <c r="AH59" s="2237"/>
      <c r="AI59" s="25"/>
      <c r="AJ59" s="26"/>
    </row>
    <row r="60" spans="4:36" ht="14.7" customHeight="1" thickBot="1">
      <c r="D60" s="2" t="s">
        <v>92</v>
      </c>
      <c r="AE60" s="2" t="s">
        <v>92</v>
      </c>
    </row>
    <row r="61" spans="4:36" ht="14.7" customHeight="1">
      <c r="D61" s="2235" t="s">
        <v>56</v>
      </c>
      <c r="E61" s="22" t="s">
        <v>492</v>
      </c>
      <c r="F61" s="28">
        <f>IF($K$33&lt;&gt;"As",0,IF($K$34&lt;=15,ROUND(($K$30+$K$31)*2,2),0))</f>
        <v>0</v>
      </c>
      <c r="G61" s="2235" t="s">
        <v>83</v>
      </c>
      <c r="H61" s="22" t="s">
        <v>492</v>
      </c>
      <c r="I61" s="27">
        <f>IF($K$33&lt;&gt;"Co",0,IF($K$34&lt;=15,ROUND(($K$30+$K$31)*2,2),0))</f>
        <v>0</v>
      </c>
      <c r="AE61" s="2235" t="s">
        <v>56</v>
      </c>
      <c r="AF61" s="22" t="s">
        <v>492</v>
      </c>
      <c r="AG61" s="28">
        <f>IF($AL$33&lt;&gt;"As",0,IF($AL$34&lt;=15,ROUND(($AL$30+$AL$31)*2,2),0))</f>
        <v>0</v>
      </c>
      <c r="AH61" s="2235" t="s">
        <v>83</v>
      </c>
      <c r="AI61" s="22" t="s">
        <v>492</v>
      </c>
      <c r="AJ61" s="27">
        <f>IF($AL$33&lt;&gt;"Co",0,IF($AL$34&lt;=15,ROUND(($AL$30+$AL$31)*2,2),0))</f>
        <v>0</v>
      </c>
    </row>
    <row r="62" spans="4:36" ht="14.7" customHeight="1">
      <c r="D62" s="2236"/>
      <c r="E62" s="23" t="s">
        <v>493</v>
      </c>
      <c r="F62" s="29">
        <f>IF($K$33&lt;&gt;"As",0,IF(AND($K$34&gt;15,$K$34&lt;=30),ROUND(($K$30+$K$31)*2,2),0))</f>
        <v>0</v>
      </c>
      <c r="G62" s="2236"/>
      <c r="H62" s="23" t="s">
        <v>493</v>
      </c>
      <c r="I62" s="24">
        <f>IF($K$33&lt;&gt;"Co",0,IF(AND($K$34&gt;15,$K$34&lt;=30),ROUND(($K$30+$K$31)*2,2),0))</f>
        <v>0</v>
      </c>
      <c r="AE62" s="2236"/>
      <c r="AF62" s="23" t="s">
        <v>493</v>
      </c>
      <c r="AG62" s="29">
        <f>IF($AL$33&lt;&gt;"As",0,IF(AND($AL$34&gt;15,$AL$34&lt;=30),ROUND(($AL$30+$AL$31)*2,2),0))</f>
        <v>0</v>
      </c>
      <c r="AH62" s="2236"/>
      <c r="AI62" s="23" t="s">
        <v>493</v>
      </c>
      <c r="AJ62" s="24">
        <f>IF($AL$33&lt;&gt;"Co",0,IF(AND($AL$34&gt;15,$AL$34&lt;=30),ROUND(($AL$30+$AL$31)*2,2),0))</f>
        <v>0</v>
      </c>
    </row>
    <row r="63" spans="4:36" ht="14.7" customHeight="1" thickBot="1">
      <c r="D63" s="2237"/>
      <c r="E63" s="25" t="s">
        <v>80</v>
      </c>
      <c r="F63" s="30">
        <f>IF($K$33&lt;&gt;"As",0,IF(AND($K$34&gt;30,$K$34&lt;=40),ROUND(($K$30+$K$31)*2,2),0))</f>
        <v>0</v>
      </c>
      <c r="G63" s="2237"/>
      <c r="H63" s="25"/>
      <c r="I63" s="26"/>
      <c r="AE63" s="2237"/>
      <c r="AF63" s="25" t="s">
        <v>80</v>
      </c>
      <c r="AG63" s="30">
        <f>IF($AL$33&lt;&gt;"As",0,IF(AND($AL$34&gt;30,$AL$34&lt;=40),ROUND(($AL$30+$AL$31)*2,2),0))</f>
        <v>0</v>
      </c>
      <c r="AH63" s="2237"/>
      <c r="AI63" s="25"/>
      <c r="AJ63" s="26"/>
    </row>
    <row r="66" spans="2:37" ht="14.7" customHeight="1">
      <c r="B66" s="2" t="s">
        <v>84</v>
      </c>
      <c r="AC66" s="2" t="s">
        <v>84</v>
      </c>
    </row>
    <row r="67" spans="2:37" ht="14.7" customHeight="1" thickBot="1">
      <c r="D67" s="2" t="s">
        <v>85</v>
      </c>
      <c r="AE67" s="2" t="s">
        <v>85</v>
      </c>
    </row>
    <row r="68" spans="2:37" ht="14.7" customHeight="1">
      <c r="D68" s="2199"/>
      <c r="E68" s="2200" t="s">
        <v>56</v>
      </c>
      <c r="F68" s="2200"/>
      <c r="G68" s="2200" t="s">
        <v>83</v>
      </c>
      <c r="H68" s="2200"/>
      <c r="I68" s="2200" t="s">
        <v>78</v>
      </c>
      <c r="J68" s="2239"/>
      <c r="AE68" s="2199"/>
      <c r="AF68" s="2200" t="s">
        <v>56</v>
      </c>
      <c r="AG68" s="2200"/>
      <c r="AH68" s="2200" t="s">
        <v>83</v>
      </c>
      <c r="AI68" s="2200"/>
      <c r="AJ68" s="2200" t="s">
        <v>78</v>
      </c>
      <c r="AK68" s="2239"/>
    </row>
    <row r="69" spans="2:37" ht="14.7" customHeight="1">
      <c r="D69" s="2238"/>
      <c r="E69" s="21" t="s">
        <v>354</v>
      </c>
      <c r="F69" s="21" t="s">
        <v>355</v>
      </c>
      <c r="G69" s="21" t="s">
        <v>354</v>
      </c>
      <c r="H69" s="21" t="s">
        <v>355</v>
      </c>
      <c r="I69" s="21" t="s">
        <v>354</v>
      </c>
      <c r="J69" s="194" t="s">
        <v>355</v>
      </c>
      <c r="AE69" s="2238"/>
      <c r="AF69" s="21" t="s">
        <v>354</v>
      </c>
      <c r="AG69" s="21" t="s">
        <v>355</v>
      </c>
      <c r="AH69" s="21" t="s">
        <v>354</v>
      </c>
      <c r="AI69" s="21" t="s">
        <v>355</v>
      </c>
      <c r="AJ69" s="21" t="s">
        <v>354</v>
      </c>
      <c r="AK69" s="194" t="s">
        <v>355</v>
      </c>
    </row>
    <row r="70" spans="2:37" ht="14.7" customHeight="1">
      <c r="D70" s="195">
        <v>1</v>
      </c>
      <c r="E70" s="165">
        <f t="shared" ref="E70:E109" si="12">IF($E$20&lt;&gt;"As",0,IF($E$14&lt;&gt;"歩 道",0,SUMIF($E$21,D70,$E$19)))</f>
        <v>0</v>
      </c>
      <c r="F70" s="165">
        <f t="shared" ref="F70:F109" si="13">IF($E$20&lt;&gt;"As",0,IF($E$14&lt;&gt;"車 道",0,SUMIF($E$21,D70,$E$19)))</f>
        <v>0</v>
      </c>
      <c r="G70" s="165">
        <f t="shared" ref="G70:G109" si="14">IF($E$20&lt;&gt;"Co",0,IF($E$14&lt;&gt;"歩 道",0,SUMIF($E$21,D70,$E$19)))</f>
        <v>0</v>
      </c>
      <c r="H70" s="165">
        <f t="shared" ref="H70:H109" si="15">IF($E$20&lt;&gt;"Co",0,IF($E$14&lt;&gt;"車 道",0,SUMIF($E$21,D70,$E$19)))</f>
        <v>0</v>
      </c>
      <c r="I70" s="165">
        <f t="shared" ref="I70:I109" si="16">IF($E$14&lt;&gt;"歩 道",0,SUMIF($E$24,D70,$E$19))</f>
        <v>0</v>
      </c>
      <c r="J70" s="197">
        <f t="shared" ref="J70:J109" si="17">IF($E$14&lt;&gt;"車 道",0,SUMIF($E$24,D70,$E$19))</f>
        <v>0</v>
      </c>
      <c r="AE70" s="195">
        <v>1</v>
      </c>
      <c r="AF70" s="165">
        <f t="shared" ref="AF70:AF109" si="18">IF($AF$20&lt;&gt;"As",0,IF($AF$14&lt;&gt;"歩 道",0,SUMIF($AF$21,AE70,$AF$19)))</f>
        <v>0</v>
      </c>
      <c r="AG70" s="165">
        <f t="shared" ref="AG70:AG109" si="19">IF($AF$20&lt;&gt;"As",0,IF($AF$14&lt;&gt;"車 道",0,SUMIF($AF$21,AE70,$AF$19)))</f>
        <v>0</v>
      </c>
      <c r="AH70" s="165">
        <f t="shared" ref="AH70:AH109" si="20">IF($AF$20&lt;&gt;"Co",0,IF($AF$14&lt;&gt;"歩 道",0,SUMIF($AF$21,AE70,$AF$19)))</f>
        <v>0</v>
      </c>
      <c r="AI70" s="165">
        <f t="shared" ref="AI70:AI109" si="21">IF($AF$20&lt;&gt;"Co",0,IF($AF$14&lt;&gt;"車 道",0,SUMIF($AF$21,AE70,$AF$19)))</f>
        <v>0</v>
      </c>
      <c r="AJ70" s="165">
        <f t="shared" ref="AJ70:AJ109" si="22">IF($AF$14&lt;&gt;"歩 道",0,SUMIF($AF$24,AE70,$AF$19))</f>
        <v>0</v>
      </c>
      <c r="AK70" s="197">
        <f t="shared" ref="AK70:AK109" si="23">IF($AF$14&lt;&gt;"車 道",0,SUMIF($AF$24,AE70,$AF$19))</f>
        <v>0</v>
      </c>
    </row>
    <row r="71" spans="2:37" ht="14.7" customHeight="1">
      <c r="D71" s="195">
        <v>2</v>
      </c>
      <c r="E71" s="165">
        <f t="shared" si="12"/>
        <v>0</v>
      </c>
      <c r="F71" s="165">
        <f t="shared" si="13"/>
        <v>0</v>
      </c>
      <c r="G71" s="165">
        <f t="shared" si="14"/>
        <v>0</v>
      </c>
      <c r="H71" s="165">
        <f t="shared" si="15"/>
        <v>0</v>
      </c>
      <c r="I71" s="165">
        <f t="shared" si="16"/>
        <v>0</v>
      </c>
      <c r="J71" s="197">
        <f t="shared" si="17"/>
        <v>0</v>
      </c>
      <c r="AE71" s="195">
        <v>2</v>
      </c>
      <c r="AF71" s="165">
        <f t="shared" si="18"/>
        <v>0</v>
      </c>
      <c r="AG71" s="165">
        <f t="shared" si="19"/>
        <v>0</v>
      </c>
      <c r="AH71" s="165">
        <f t="shared" si="20"/>
        <v>0</v>
      </c>
      <c r="AI71" s="165">
        <f t="shared" si="21"/>
        <v>0</v>
      </c>
      <c r="AJ71" s="165">
        <f t="shared" si="22"/>
        <v>0</v>
      </c>
      <c r="AK71" s="197">
        <f t="shared" si="23"/>
        <v>0</v>
      </c>
    </row>
    <row r="72" spans="2:37" ht="14.7" customHeight="1">
      <c r="D72" s="195">
        <v>3</v>
      </c>
      <c r="E72" s="165">
        <f t="shared" si="12"/>
        <v>0</v>
      </c>
      <c r="F72" s="165">
        <f t="shared" si="13"/>
        <v>0</v>
      </c>
      <c r="G72" s="165">
        <f t="shared" si="14"/>
        <v>0</v>
      </c>
      <c r="H72" s="165">
        <f t="shared" si="15"/>
        <v>0</v>
      </c>
      <c r="I72" s="165">
        <f t="shared" si="16"/>
        <v>0</v>
      </c>
      <c r="J72" s="197">
        <f t="shared" si="17"/>
        <v>0</v>
      </c>
      <c r="AE72" s="195">
        <v>3</v>
      </c>
      <c r="AF72" s="165">
        <f t="shared" si="18"/>
        <v>0</v>
      </c>
      <c r="AG72" s="165">
        <f t="shared" si="19"/>
        <v>0</v>
      </c>
      <c r="AH72" s="165">
        <f t="shared" si="20"/>
        <v>0</v>
      </c>
      <c r="AI72" s="165">
        <f t="shared" si="21"/>
        <v>0</v>
      </c>
      <c r="AJ72" s="165">
        <f t="shared" si="22"/>
        <v>0</v>
      </c>
      <c r="AK72" s="197">
        <f t="shared" si="23"/>
        <v>0</v>
      </c>
    </row>
    <row r="73" spans="2:37" ht="14.7" customHeight="1">
      <c r="D73" s="195">
        <v>4</v>
      </c>
      <c r="E73" s="165">
        <f t="shared" si="12"/>
        <v>0</v>
      </c>
      <c r="F73" s="165">
        <f t="shared" si="13"/>
        <v>0</v>
      </c>
      <c r="G73" s="165">
        <f t="shared" si="14"/>
        <v>0</v>
      </c>
      <c r="H73" s="165">
        <f t="shared" si="15"/>
        <v>0</v>
      </c>
      <c r="I73" s="165">
        <f t="shared" si="16"/>
        <v>0</v>
      </c>
      <c r="J73" s="197">
        <f t="shared" si="17"/>
        <v>0</v>
      </c>
      <c r="AE73" s="195">
        <v>4</v>
      </c>
      <c r="AF73" s="165">
        <f t="shared" si="18"/>
        <v>0</v>
      </c>
      <c r="AG73" s="165">
        <f t="shared" si="19"/>
        <v>0</v>
      </c>
      <c r="AH73" s="165">
        <f t="shared" si="20"/>
        <v>0</v>
      </c>
      <c r="AI73" s="165">
        <f t="shared" si="21"/>
        <v>0</v>
      </c>
      <c r="AJ73" s="165">
        <f t="shared" si="22"/>
        <v>0</v>
      </c>
      <c r="AK73" s="197">
        <f t="shared" si="23"/>
        <v>0</v>
      </c>
    </row>
    <row r="74" spans="2:37" ht="14.7" customHeight="1">
      <c r="D74" s="195">
        <v>5</v>
      </c>
      <c r="E74" s="165">
        <f t="shared" si="12"/>
        <v>0</v>
      </c>
      <c r="F74" s="165">
        <f t="shared" si="13"/>
        <v>0</v>
      </c>
      <c r="G74" s="165">
        <f t="shared" si="14"/>
        <v>0</v>
      </c>
      <c r="H74" s="165">
        <f t="shared" si="15"/>
        <v>0</v>
      </c>
      <c r="I74" s="165">
        <f t="shared" si="16"/>
        <v>0</v>
      </c>
      <c r="J74" s="197">
        <f t="shared" si="17"/>
        <v>0</v>
      </c>
      <c r="AE74" s="195">
        <v>5</v>
      </c>
      <c r="AF74" s="165">
        <f t="shared" si="18"/>
        <v>0</v>
      </c>
      <c r="AG74" s="165">
        <f t="shared" si="19"/>
        <v>0</v>
      </c>
      <c r="AH74" s="165">
        <f t="shared" si="20"/>
        <v>0</v>
      </c>
      <c r="AI74" s="165">
        <f t="shared" si="21"/>
        <v>0</v>
      </c>
      <c r="AJ74" s="165">
        <f t="shared" si="22"/>
        <v>0</v>
      </c>
      <c r="AK74" s="197">
        <f t="shared" si="23"/>
        <v>0</v>
      </c>
    </row>
    <row r="75" spans="2:37" ht="14.7" customHeight="1">
      <c r="D75" s="195">
        <v>6</v>
      </c>
      <c r="E75" s="165">
        <f t="shared" si="12"/>
        <v>0</v>
      </c>
      <c r="F75" s="165">
        <f t="shared" si="13"/>
        <v>0</v>
      </c>
      <c r="G75" s="165">
        <f t="shared" si="14"/>
        <v>0</v>
      </c>
      <c r="H75" s="165">
        <f t="shared" si="15"/>
        <v>0</v>
      </c>
      <c r="I75" s="165">
        <f t="shared" si="16"/>
        <v>0</v>
      </c>
      <c r="J75" s="197">
        <f t="shared" si="17"/>
        <v>0</v>
      </c>
      <c r="AE75" s="195">
        <v>6</v>
      </c>
      <c r="AF75" s="165">
        <f t="shared" si="18"/>
        <v>0</v>
      </c>
      <c r="AG75" s="165">
        <f t="shared" si="19"/>
        <v>0</v>
      </c>
      <c r="AH75" s="165">
        <f t="shared" si="20"/>
        <v>0</v>
      </c>
      <c r="AI75" s="165">
        <f t="shared" si="21"/>
        <v>0</v>
      </c>
      <c r="AJ75" s="165">
        <f t="shared" si="22"/>
        <v>0</v>
      </c>
      <c r="AK75" s="197">
        <f t="shared" si="23"/>
        <v>0</v>
      </c>
    </row>
    <row r="76" spans="2:37" ht="14.7" customHeight="1">
      <c r="D76" s="195">
        <v>7</v>
      </c>
      <c r="E76" s="165">
        <f t="shared" si="12"/>
        <v>0</v>
      </c>
      <c r="F76" s="165">
        <f t="shared" si="13"/>
        <v>0</v>
      </c>
      <c r="G76" s="165">
        <f t="shared" si="14"/>
        <v>0</v>
      </c>
      <c r="H76" s="165">
        <f t="shared" si="15"/>
        <v>0</v>
      </c>
      <c r="I76" s="165">
        <f t="shared" si="16"/>
        <v>0</v>
      </c>
      <c r="J76" s="197">
        <f t="shared" si="17"/>
        <v>0</v>
      </c>
      <c r="AE76" s="195">
        <v>7</v>
      </c>
      <c r="AF76" s="165">
        <f t="shared" si="18"/>
        <v>0</v>
      </c>
      <c r="AG76" s="165">
        <f t="shared" si="19"/>
        <v>0</v>
      </c>
      <c r="AH76" s="165">
        <f t="shared" si="20"/>
        <v>0</v>
      </c>
      <c r="AI76" s="165">
        <f t="shared" si="21"/>
        <v>0</v>
      </c>
      <c r="AJ76" s="165">
        <f t="shared" si="22"/>
        <v>0</v>
      </c>
      <c r="AK76" s="197">
        <f t="shared" si="23"/>
        <v>0</v>
      </c>
    </row>
    <row r="77" spans="2:37" ht="14.7" customHeight="1">
      <c r="D77" s="195">
        <v>8</v>
      </c>
      <c r="E77" s="165">
        <f t="shared" si="12"/>
        <v>0</v>
      </c>
      <c r="F77" s="165">
        <f t="shared" si="13"/>
        <v>0</v>
      </c>
      <c r="G77" s="165">
        <f t="shared" si="14"/>
        <v>0</v>
      </c>
      <c r="H77" s="165">
        <f t="shared" si="15"/>
        <v>0</v>
      </c>
      <c r="I77" s="165">
        <f t="shared" si="16"/>
        <v>0</v>
      </c>
      <c r="J77" s="197">
        <f t="shared" si="17"/>
        <v>0</v>
      </c>
      <c r="AE77" s="195">
        <v>8</v>
      </c>
      <c r="AF77" s="165">
        <f t="shared" si="18"/>
        <v>0</v>
      </c>
      <c r="AG77" s="165">
        <f t="shared" si="19"/>
        <v>0</v>
      </c>
      <c r="AH77" s="165">
        <f t="shared" si="20"/>
        <v>0</v>
      </c>
      <c r="AI77" s="165">
        <f t="shared" si="21"/>
        <v>0</v>
      </c>
      <c r="AJ77" s="165">
        <f t="shared" si="22"/>
        <v>0</v>
      </c>
      <c r="AK77" s="197">
        <f t="shared" si="23"/>
        <v>0</v>
      </c>
    </row>
    <row r="78" spans="2:37" ht="14.7" customHeight="1">
      <c r="D78" s="195">
        <v>9</v>
      </c>
      <c r="E78" s="165">
        <f t="shared" si="12"/>
        <v>0</v>
      </c>
      <c r="F78" s="165">
        <f t="shared" si="13"/>
        <v>0</v>
      </c>
      <c r="G78" s="165">
        <f t="shared" si="14"/>
        <v>0</v>
      </c>
      <c r="H78" s="165">
        <f t="shared" si="15"/>
        <v>0</v>
      </c>
      <c r="I78" s="165">
        <f t="shared" si="16"/>
        <v>0</v>
      </c>
      <c r="J78" s="197">
        <f t="shared" si="17"/>
        <v>0</v>
      </c>
      <c r="AE78" s="195">
        <v>9</v>
      </c>
      <c r="AF78" s="165">
        <f t="shared" si="18"/>
        <v>0</v>
      </c>
      <c r="AG78" s="165">
        <f t="shared" si="19"/>
        <v>0</v>
      </c>
      <c r="AH78" s="165">
        <f t="shared" si="20"/>
        <v>0</v>
      </c>
      <c r="AI78" s="165">
        <f t="shared" si="21"/>
        <v>0</v>
      </c>
      <c r="AJ78" s="165">
        <f t="shared" si="22"/>
        <v>0</v>
      </c>
      <c r="AK78" s="197">
        <f t="shared" si="23"/>
        <v>0</v>
      </c>
    </row>
    <row r="79" spans="2:37" ht="14.7" customHeight="1">
      <c r="D79" s="195">
        <v>10</v>
      </c>
      <c r="E79" s="165">
        <f t="shared" si="12"/>
        <v>0</v>
      </c>
      <c r="F79" s="165">
        <f t="shared" si="13"/>
        <v>0</v>
      </c>
      <c r="G79" s="165">
        <f t="shared" si="14"/>
        <v>0</v>
      </c>
      <c r="H79" s="165">
        <f t="shared" si="15"/>
        <v>0</v>
      </c>
      <c r="I79" s="165">
        <f t="shared" si="16"/>
        <v>0</v>
      </c>
      <c r="J79" s="197">
        <f t="shared" si="17"/>
        <v>0</v>
      </c>
      <c r="AE79" s="195">
        <v>10</v>
      </c>
      <c r="AF79" s="165">
        <f t="shared" si="18"/>
        <v>0</v>
      </c>
      <c r="AG79" s="165">
        <f t="shared" si="19"/>
        <v>0</v>
      </c>
      <c r="AH79" s="165">
        <f t="shared" si="20"/>
        <v>0</v>
      </c>
      <c r="AI79" s="165">
        <f t="shared" si="21"/>
        <v>0</v>
      </c>
      <c r="AJ79" s="165">
        <f t="shared" si="22"/>
        <v>0</v>
      </c>
      <c r="AK79" s="197">
        <f t="shared" si="23"/>
        <v>0</v>
      </c>
    </row>
    <row r="80" spans="2:37" ht="14.7" customHeight="1">
      <c r="D80" s="195">
        <v>11</v>
      </c>
      <c r="E80" s="165">
        <f t="shared" si="12"/>
        <v>0</v>
      </c>
      <c r="F80" s="165">
        <f t="shared" si="13"/>
        <v>0</v>
      </c>
      <c r="G80" s="165">
        <f t="shared" si="14"/>
        <v>0</v>
      </c>
      <c r="H80" s="165">
        <f t="shared" si="15"/>
        <v>0</v>
      </c>
      <c r="I80" s="165">
        <f t="shared" si="16"/>
        <v>0</v>
      </c>
      <c r="J80" s="197">
        <f t="shared" si="17"/>
        <v>0</v>
      </c>
      <c r="AE80" s="195">
        <v>11</v>
      </c>
      <c r="AF80" s="165">
        <f t="shared" si="18"/>
        <v>0</v>
      </c>
      <c r="AG80" s="165">
        <f t="shared" si="19"/>
        <v>0</v>
      </c>
      <c r="AH80" s="165">
        <f t="shared" si="20"/>
        <v>0</v>
      </c>
      <c r="AI80" s="165">
        <f t="shared" si="21"/>
        <v>0</v>
      </c>
      <c r="AJ80" s="165">
        <f t="shared" si="22"/>
        <v>0</v>
      </c>
      <c r="AK80" s="197">
        <f t="shared" si="23"/>
        <v>0</v>
      </c>
    </row>
    <row r="81" spans="4:37" ht="14.7" customHeight="1">
      <c r="D81" s="195">
        <v>12</v>
      </c>
      <c r="E81" s="165">
        <f t="shared" si="12"/>
        <v>0</v>
      </c>
      <c r="F81" s="165">
        <f t="shared" si="13"/>
        <v>0</v>
      </c>
      <c r="G81" s="165">
        <f t="shared" si="14"/>
        <v>0</v>
      </c>
      <c r="H81" s="165">
        <f t="shared" si="15"/>
        <v>0</v>
      </c>
      <c r="I81" s="165">
        <f t="shared" si="16"/>
        <v>0</v>
      </c>
      <c r="J81" s="197">
        <f t="shared" si="17"/>
        <v>0</v>
      </c>
      <c r="AE81" s="195">
        <v>12</v>
      </c>
      <c r="AF81" s="165">
        <f t="shared" si="18"/>
        <v>0</v>
      </c>
      <c r="AG81" s="165">
        <f t="shared" si="19"/>
        <v>0</v>
      </c>
      <c r="AH81" s="165">
        <f t="shared" si="20"/>
        <v>0</v>
      </c>
      <c r="AI81" s="165">
        <f t="shared" si="21"/>
        <v>0</v>
      </c>
      <c r="AJ81" s="165">
        <f t="shared" si="22"/>
        <v>0</v>
      </c>
      <c r="AK81" s="197">
        <f t="shared" si="23"/>
        <v>0</v>
      </c>
    </row>
    <row r="82" spans="4:37" ht="14.7" customHeight="1">
      <c r="D82" s="195">
        <v>13</v>
      </c>
      <c r="E82" s="165">
        <f t="shared" si="12"/>
        <v>0</v>
      </c>
      <c r="F82" s="165">
        <f t="shared" si="13"/>
        <v>0</v>
      </c>
      <c r="G82" s="165">
        <f t="shared" si="14"/>
        <v>0</v>
      </c>
      <c r="H82" s="165">
        <f t="shared" si="15"/>
        <v>0</v>
      </c>
      <c r="I82" s="165">
        <f t="shared" si="16"/>
        <v>0</v>
      </c>
      <c r="J82" s="197">
        <f t="shared" si="17"/>
        <v>0</v>
      </c>
      <c r="AE82" s="195">
        <v>13</v>
      </c>
      <c r="AF82" s="165">
        <f t="shared" si="18"/>
        <v>0</v>
      </c>
      <c r="AG82" s="165">
        <f t="shared" si="19"/>
        <v>0</v>
      </c>
      <c r="AH82" s="165">
        <f t="shared" si="20"/>
        <v>0</v>
      </c>
      <c r="AI82" s="165">
        <f t="shared" si="21"/>
        <v>0</v>
      </c>
      <c r="AJ82" s="165">
        <f t="shared" si="22"/>
        <v>0</v>
      </c>
      <c r="AK82" s="197">
        <f t="shared" si="23"/>
        <v>0</v>
      </c>
    </row>
    <row r="83" spans="4:37" ht="14.7" customHeight="1">
      <c r="D83" s="195">
        <v>14</v>
      </c>
      <c r="E83" s="165">
        <f t="shared" si="12"/>
        <v>0</v>
      </c>
      <c r="F83" s="165">
        <f t="shared" si="13"/>
        <v>0</v>
      </c>
      <c r="G83" s="165">
        <f t="shared" si="14"/>
        <v>0</v>
      </c>
      <c r="H83" s="165">
        <f t="shared" si="15"/>
        <v>0</v>
      </c>
      <c r="I83" s="165">
        <f t="shared" si="16"/>
        <v>0</v>
      </c>
      <c r="J83" s="197">
        <f t="shared" si="17"/>
        <v>0</v>
      </c>
      <c r="AE83" s="195">
        <v>14</v>
      </c>
      <c r="AF83" s="165">
        <f t="shared" si="18"/>
        <v>0</v>
      </c>
      <c r="AG83" s="165">
        <f t="shared" si="19"/>
        <v>0</v>
      </c>
      <c r="AH83" s="165">
        <f t="shared" si="20"/>
        <v>0</v>
      </c>
      <c r="AI83" s="165">
        <f t="shared" si="21"/>
        <v>0</v>
      </c>
      <c r="AJ83" s="165">
        <f t="shared" si="22"/>
        <v>0</v>
      </c>
      <c r="AK83" s="197">
        <f t="shared" si="23"/>
        <v>0</v>
      </c>
    </row>
    <row r="84" spans="4:37" ht="14.7" customHeight="1">
      <c r="D84" s="195">
        <v>15</v>
      </c>
      <c r="E84" s="165">
        <f t="shared" si="12"/>
        <v>0</v>
      </c>
      <c r="F84" s="165">
        <f t="shared" si="13"/>
        <v>0</v>
      </c>
      <c r="G84" s="165">
        <f t="shared" si="14"/>
        <v>0</v>
      </c>
      <c r="H84" s="165">
        <f t="shared" si="15"/>
        <v>0</v>
      </c>
      <c r="I84" s="165">
        <f t="shared" si="16"/>
        <v>0</v>
      </c>
      <c r="J84" s="197">
        <f t="shared" si="17"/>
        <v>0</v>
      </c>
      <c r="AE84" s="195">
        <v>15</v>
      </c>
      <c r="AF84" s="165">
        <f t="shared" si="18"/>
        <v>0</v>
      </c>
      <c r="AG84" s="165">
        <f t="shared" si="19"/>
        <v>0</v>
      </c>
      <c r="AH84" s="165">
        <f t="shared" si="20"/>
        <v>0</v>
      </c>
      <c r="AI84" s="165">
        <f t="shared" si="21"/>
        <v>0</v>
      </c>
      <c r="AJ84" s="165">
        <f t="shared" si="22"/>
        <v>0</v>
      </c>
      <c r="AK84" s="197">
        <f t="shared" si="23"/>
        <v>0</v>
      </c>
    </row>
    <row r="85" spans="4:37" ht="14.7" customHeight="1">
      <c r="D85" s="195">
        <v>16</v>
      </c>
      <c r="E85" s="165">
        <f t="shared" si="12"/>
        <v>0</v>
      </c>
      <c r="F85" s="165">
        <f t="shared" si="13"/>
        <v>0</v>
      </c>
      <c r="G85" s="165">
        <f t="shared" si="14"/>
        <v>0</v>
      </c>
      <c r="H85" s="165">
        <f t="shared" si="15"/>
        <v>0</v>
      </c>
      <c r="I85" s="165">
        <f t="shared" si="16"/>
        <v>0</v>
      </c>
      <c r="J85" s="197">
        <f t="shared" si="17"/>
        <v>0</v>
      </c>
      <c r="AE85" s="195">
        <v>16</v>
      </c>
      <c r="AF85" s="165">
        <f t="shared" si="18"/>
        <v>0</v>
      </c>
      <c r="AG85" s="165">
        <f t="shared" si="19"/>
        <v>0</v>
      </c>
      <c r="AH85" s="165">
        <f t="shared" si="20"/>
        <v>0</v>
      </c>
      <c r="AI85" s="165">
        <f t="shared" si="21"/>
        <v>0</v>
      </c>
      <c r="AJ85" s="165">
        <f t="shared" si="22"/>
        <v>0</v>
      </c>
      <c r="AK85" s="197">
        <f t="shared" si="23"/>
        <v>0</v>
      </c>
    </row>
    <row r="86" spans="4:37" ht="14.7" customHeight="1">
      <c r="D86" s="195">
        <v>17</v>
      </c>
      <c r="E86" s="165">
        <f t="shared" si="12"/>
        <v>0</v>
      </c>
      <c r="F86" s="165">
        <f t="shared" si="13"/>
        <v>0</v>
      </c>
      <c r="G86" s="165">
        <f t="shared" si="14"/>
        <v>0</v>
      </c>
      <c r="H86" s="165">
        <f t="shared" si="15"/>
        <v>0</v>
      </c>
      <c r="I86" s="165">
        <f t="shared" si="16"/>
        <v>0</v>
      </c>
      <c r="J86" s="197">
        <f t="shared" si="17"/>
        <v>0</v>
      </c>
      <c r="AE86" s="195">
        <v>17</v>
      </c>
      <c r="AF86" s="165">
        <f t="shared" si="18"/>
        <v>0</v>
      </c>
      <c r="AG86" s="165">
        <f t="shared" si="19"/>
        <v>0</v>
      </c>
      <c r="AH86" s="165">
        <f t="shared" si="20"/>
        <v>0</v>
      </c>
      <c r="AI86" s="165">
        <f t="shared" si="21"/>
        <v>0</v>
      </c>
      <c r="AJ86" s="165">
        <f t="shared" si="22"/>
        <v>0</v>
      </c>
      <c r="AK86" s="197">
        <f t="shared" si="23"/>
        <v>0</v>
      </c>
    </row>
    <row r="87" spans="4:37" ht="14.7" customHeight="1">
      <c r="D87" s="195">
        <v>18</v>
      </c>
      <c r="E87" s="165">
        <f t="shared" si="12"/>
        <v>0</v>
      </c>
      <c r="F87" s="165">
        <f t="shared" si="13"/>
        <v>0</v>
      </c>
      <c r="G87" s="165">
        <f t="shared" si="14"/>
        <v>0</v>
      </c>
      <c r="H87" s="165">
        <f t="shared" si="15"/>
        <v>0</v>
      </c>
      <c r="I87" s="165">
        <f t="shared" si="16"/>
        <v>0</v>
      </c>
      <c r="J87" s="197">
        <f t="shared" si="17"/>
        <v>0</v>
      </c>
      <c r="AE87" s="195">
        <v>18</v>
      </c>
      <c r="AF87" s="165">
        <f t="shared" si="18"/>
        <v>0</v>
      </c>
      <c r="AG87" s="165">
        <f t="shared" si="19"/>
        <v>0</v>
      </c>
      <c r="AH87" s="165">
        <f t="shared" si="20"/>
        <v>0</v>
      </c>
      <c r="AI87" s="165">
        <f t="shared" si="21"/>
        <v>0</v>
      </c>
      <c r="AJ87" s="165">
        <f t="shared" si="22"/>
        <v>0</v>
      </c>
      <c r="AK87" s="197">
        <f t="shared" si="23"/>
        <v>0</v>
      </c>
    </row>
    <row r="88" spans="4:37" ht="14.7" customHeight="1">
      <c r="D88" s="195">
        <v>19</v>
      </c>
      <c r="E88" s="165">
        <f t="shared" si="12"/>
        <v>0</v>
      </c>
      <c r="F88" s="165">
        <f t="shared" si="13"/>
        <v>0</v>
      </c>
      <c r="G88" s="165">
        <f t="shared" si="14"/>
        <v>0</v>
      </c>
      <c r="H88" s="165">
        <f t="shared" si="15"/>
        <v>0</v>
      </c>
      <c r="I88" s="165">
        <f t="shared" si="16"/>
        <v>0</v>
      </c>
      <c r="J88" s="197">
        <f t="shared" si="17"/>
        <v>0</v>
      </c>
      <c r="AE88" s="195">
        <v>19</v>
      </c>
      <c r="AF88" s="165">
        <f t="shared" si="18"/>
        <v>0</v>
      </c>
      <c r="AG88" s="165">
        <f t="shared" si="19"/>
        <v>0</v>
      </c>
      <c r="AH88" s="165">
        <f t="shared" si="20"/>
        <v>0</v>
      </c>
      <c r="AI88" s="165">
        <f t="shared" si="21"/>
        <v>0</v>
      </c>
      <c r="AJ88" s="165">
        <f t="shared" si="22"/>
        <v>0</v>
      </c>
      <c r="AK88" s="197">
        <f t="shared" si="23"/>
        <v>0</v>
      </c>
    </row>
    <row r="89" spans="4:37" ht="14.7" customHeight="1">
      <c r="D89" s="195">
        <v>20</v>
      </c>
      <c r="E89" s="165">
        <f t="shared" si="12"/>
        <v>0</v>
      </c>
      <c r="F89" s="165">
        <f t="shared" si="13"/>
        <v>0</v>
      </c>
      <c r="G89" s="165">
        <f t="shared" si="14"/>
        <v>0</v>
      </c>
      <c r="H89" s="165">
        <f t="shared" si="15"/>
        <v>0</v>
      </c>
      <c r="I89" s="165">
        <f t="shared" si="16"/>
        <v>0</v>
      </c>
      <c r="J89" s="197">
        <f t="shared" si="17"/>
        <v>0</v>
      </c>
      <c r="AE89" s="195">
        <v>20</v>
      </c>
      <c r="AF89" s="165">
        <f t="shared" si="18"/>
        <v>0</v>
      </c>
      <c r="AG89" s="165">
        <f t="shared" si="19"/>
        <v>0</v>
      </c>
      <c r="AH89" s="165">
        <f t="shared" si="20"/>
        <v>0</v>
      </c>
      <c r="AI89" s="165">
        <f t="shared" si="21"/>
        <v>0</v>
      </c>
      <c r="AJ89" s="165">
        <f t="shared" si="22"/>
        <v>0</v>
      </c>
      <c r="AK89" s="197">
        <f t="shared" si="23"/>
        <v>0</v>
      </c>
    </row>
    <row r="90" spans="4:37" ht="14.7" customHeight="1">
      <c r="D90" s="195">
        <v>21</v>
      </c>
      <c r="E90" s="165">
        <f t="shared" si="12"/>
        <v>0</v>
      </c>
      <c r="F90" s="165">
        <f t="shared" si="13"/>
        <v>0</v>
      </c>
      <c r="G90" s="165">
        <f t="shared" si="14"/>
        <v>0</v>
      </c>
      <c r="H90" s="165">
        <f t="shared" si="15"/>
        <v>0</v>
      </c>
      <c r="I90" s="165">
        <f t="shared" si="16"/>
        <v>0</v>
      </c>
      <c r="J90" s="197">
        <f t="shared" si="17"/>
        <v>0</v>
      </c>
      <c r="AE90" s="195">
        <v>21</v>
      </c>
      <c r="AF90" s="165">
        <f t="shared" si="18"/>
        <v>0</v>
      </c>
      <c r="AG90" s="165">
        <f t="shared" si="19"/>
        <v>0</v>
      </c>
      <c r="AH90" s="165">
        <f t="shared" si="20"/>
        <v>0</v>
      </c>
      <c r="AI90" s="165">
        <f t="shared" si="21"/>
        <v>0</v>
      </c>
      <c r="AJ90" s="165">
        <f t="shared" si="22"/>
        <v>0</v>
      </c>
      <c r="AK90" s="197">
        <f t="shared" si="23"/>
        <v>0</v>
      </c>
    </row>
    <row r="91" spans="4:37" ht="14.7" customHeight="1">
      <c r="D91" s="195">
        <v>22</v>
      </c>
      <c r="E91" s="165">
        <f t="shared" si="12"/>
        <v>0</v>
      </c>
      <c r="F91" s="165">
        <f t="shared" si="13"/>
        <v>0</v>
      </c>
      <c r="G91" s="165">
        <f t="shared" si="14"/>
        <v>0</v>
      </c>
      <c r="H91" s="165">
        <f t="shared" si="15"/>
        <v>0</v>
      </c>
      <c r="I91" s="165">
        <f t="shared" si="16"/>
        <v>0</v>
      </c>
      <c r="J91" s="197">
        <f t="shared" si="17"/>
        <v>0</v>
      </c>
      <c r="AE91" s="195">
        <v>22</v>
      </c>
      <c r="AF91" s="165">
        <f t="shared" si="18"/>
        <v>0</v>
      </c>
      <c r="AG91" s="165">
        <f t="shared" si="19"/>
        <v>0</v>
      </c>
      <c r="AH91" s="165">
        <f t="shared" si="20"/>
        <v>0</v>
      </c>
      <c r="AI91" s="165">
        <f t="shared" si="21"/>
        <v>0</v>
      </c>
      <c r="AJ91" s="165">
        <f t="shared" si="22"/>
        <v>0</v>
      </c>
      <c r="AK91" s="197">
        <f t="shared" si="23"/>
        <v>0</v>
      </c>
    </row>
    <row r="92" spans="4:37" ht="14.7" customHeight="1">
      <c r="D92" s="195">
        <v>23</v>
      </c>
      <c r="E92" s="165">
        <f t="shared" si="12"/>
        <v>0</v>
      </c>
      <c r="F92" s="165">
        <f t="shared" si="13"/>
        <v>0</v>
      </c>
      <c r="G92" s="165">
        <f t="shared" si="14"/>
        <v>0</v>
      </c>
      <c r="H92" s="165">
        <f t="shared" si="15"/>
        <v>0</v>
      </c>
      <c r="I92" s="165">
        <f t="shared" si="16"/>
        <v>0</v>
      </c>
      <c r="J92" s="197">
        <f t="shared" si="17"/>
        <v>0</v>
      </c>
      <c r="AE92" s="195">
        <v>23</v>
      </c>
      <c r="AF92" s="165">
        <f t="shared" si="18"/>
        <v>0</v>
      </c>
      <c r="AG92" s="165">
        <f t="shared" si="19"/>
        <v>0</v>
      </c>
      <c r="AH92" s="165">
        <f t="shared" si="20"/>
        <v>0</v>
      </c>
      <c r="AI92" s="165">
        <f t="shared" si="21"/>
        <v>0</v>
      </c>
      <c r="AJ92" s="165">
        <f t="shared" si="22"/>
        <v>0</v>
      </c>
      <c r="AK92" s="197">
        <f t="shared" si="23"/>
        <v>0</v>
      </c>
    </row>
    <row r="93" spans="4:37" ht="14.7" customHeight="1">
      <c r="D93" s="195">
        <v>24</v>
      </c>
      <c r="E93" s="165">
        <f t="shared" si="12"/>
        <v>0</v>
      </c>
      <c r="F93" s="165">
        <f t="shared" si="13"/>
        <v>0</v>
      </c>
      <c r="G93" s="165">
        <f t="shared" si="14"/>
        <v>0</v>
      </c>
      <c r="H93" s="165">
        <f t="shared" si="15"/>
        <v>0</v>
      </c>
      <c r="I93" s="165">
        <f t="shared" si="16"/>
        <v>0</v>
      </c>
      <c r="J93" s="197">
        <f t="shared" si="17"/>
        <v>0</v>
      </c>
      <c r="AE93" s="195">
        <v>24</v>
      </c>
      <c r="AF93" s="165">
        <f t="shared" si="18"/>
        <v>0</v>
      </c>
      <c r="AG93" s="165">
        <f t="shared" si="19"/>
        <v>0</v>
      </c>
      <c r="AH93" s="165">
        <f t="shared" si="20"/>
        <v>0</v>
      </c>
      <c r="AI93" s="165">
        <f t="shared" si="21"/>
        <v>0</v>
      </c>
      <c r="AJ93" s="165">
        <f t="shared" si="22"/>
        <v>0</v>
      </c>
      <c r="AK93" s="197">
        <f t="shared" si="23"/>
        <v>0</v>
      </c>
    </row>
    <row r="94" spans="4:37" ht="14.7" customHeight="1">
      <c r="D94" s="195">
        <v>25</v>
      </c>
      <c r="E94" s="165">
        <f t="shared" si="12"/>
        <v>0</v>
      </c>
      <c r="F94" s="165">
        <f t="shared" si="13"/>
        <v>0</v>
      </c>
      <c r="G94" s="165">
        <f t="shared" si="14"/>
        <v>0</v>
      </c>
      <c r="H94" s="165">
        <f t="shared" si="15"/>
        <v>0</v>
      </c>
      <c r="I94" s="165">
        <f t="shared" si="16"/>
        <v>0</v>
      </c>
      <c r="J94" s="197">
        <f t="shared" si="17"/>
        <v>0</v>
      </c>
      <c r="AE94" s="195">
        <v>25</v>
      </c>
      <c r="AF94" s="165">
        <f t="shared" si="18"/>
        <v>0</v>
      </c>
      <c r="AG94" s="165">
        <f t="shared" si="19"/>
        <v>0</v>
      </c>
      <c r="AH94" s="165">
        <f t="shared" si="20"/>
        <v>0</v>
      </c>
      <c r="AI94" s="165">
        <f t="shared" si="21"/>
        <v>0</v>
      </c>
      <c r="AJ94" s="165">
        <f t="shared" si="22"/>
        <v>0</v>
      </c>
      <c r="AK94" s="197">
        <f t="shared" si="23"/>
        <v>0</v>
      </c>
    </row>
    <row r="95" spans="4:37" ht="14.7" customHeight="1">
      <c r="D95" s="195">
        <v>26</v>
      </c>
      <c r="E95" s="165">
        <f t="shared" si="12"/>
        <v>0</v>
      </c>
      <c r="F95" s="165">
        <f t="shared" si="13"/>
        <v>0</v>
      </c>
      <c r="G95" s="165">
        <f t="shared" si="14"/>
        <v>0</v>
      </c>
      <c r="H95" s="165">
        <f t="shared" si="15"/>
        <v>0</v>
      </c>
      <c r="I95" s="165">
        <f t="shared" si="16"/>
        <v>0</v>
      </c>
      <c r="J95" s="197">
        <f t="shared" si="17"/>
        <v>0</v>
      </c>
      <c r="AE95" s="195">
        <v>26</v>
      </c>
      <c r="AF95" s="165">
        <f t="shared" si="18"/>
        <v>0</v>
      </c>
      <c r="AG95" s="165">
        <f t="shared" si="19"/>
        <v>0</v>
      </c>
      <c r="AH95" s="165">
        <f t="shared" si="20"/>
        <v>0</v>
      </c>
      <c r="AI95" s="165">
        <f t="shared" si="21"/>
        <v>0</v>
      </c>
      <c r="AJ95" s="165">
        <f t="shared" si="22"/>
        <v>0</v>
      </c>
      <c r="AK95" s="197">
        <f t="shared" si="23"/>
        <v>0</v>
      </c>
    </row>
    <row r="96" spans="4:37" ht="14.7" customHeight="1">
      <c r="D96" s="195">
        <v>27</v>
      </c>
      <c r="E96" s="165">
        <f t="shared" si="12"/>
        <v>0</v>
      </c>
      <c r="F96" s="165">
        <f t="shared" si="13"/>
        <v>0</v>
      </c>
      <c r="G96" s="165">
        <f t="shared" si="14"/>
        <v>0</v>
      </c>
      <c r="H96" s="165">
        <f t="shared" si="15"/>
        <v>0</v>
      </c>
      <c r="I96" s="165">
        <f t="shared" si="16"/>
        <v>0</v>
      </c>
      <c r="J96" s="197">
        <f t="shared" si="17"/>
        <v>0</v>
      </c>
      <c r="AE96" s="195">
        <v>27</v>
      </c>
      <c r="AF96" s="165">
        <f t="shared" si="18"/>
        <v>0</v>
      </c>
      <c r="AG96" s="165">
        <f t="shared" si="19"/>
        <v>0</v>
      </c>
      <c r="AH96" s="165">
        <f t="shared" si="20"/>
        <v>0</v>
      </c>
      <c r="AI96" s="165">
        <f t="shared" si="21"/>
        <v>0</v>
      </c>
      <c r="AJ96" s="165">
        <f t="shared" si="22"/>
        <v>0</v>
      </c>
      <c r="AK96" s="197">
        <f t="shared" si="23"/>
        <v>0</v>
      </c>
    </row>
    <row r="97" spans="4:37" ht="14.7" customHeight="1">
      <c r="D97" s="195">
        <v>28</v>
      </c>
      <c r="E97" s="165">
        <f t="shared" si="12"/>
        <v>0</v>
      </c>
      <c r="F97" s="165">
        <f t="shared" si="13"/>
        <v>0</v>
      </c>
      <c r="G97" s="165">
        <f t="shared" si="14"/>
        <v>0</v>
      </c>
      <c r="H97" s="165">
        <f t="shared" si="15"/>
        <v>0</v>
      </c>
      <c r="I97" s="165">
        <f t="shared" si="16"/>
        <v>0</v>
      </c>
      <c r="J97" s="197">
        <f t="shared" si="17"/>
        <v>0</v>
      </c>
      <c r="AE97" s="195">
        <v>28</v>
      </c>
      <c r="AF97" s="165">
        <f t="shared" si="18"/>
        <v>0</v>
      </c>
      <c r="AG97" s="165">
        <f t="shared" si="19"/>
        <v>0</v>
      </c>
      <c r="AH97" s="165">
        <f t="shared" si="20"/>
        <v>0</v>
      </c>
      <c r="AI97" s="165">
        <f t="shared" si="21"/>
        <v>0</v>
      </c>
      <c r="AJ97" s="165">
        <f t="shared" si="22"/>
        <v>0</v>
      </c>
      <c r="AK97" s="197">
        <f t="shared" si="23"/>
        <v>0</v>
      </c>
    </row>
    <row r="98" spans="4:37" ht="14.7" customHeight="1">
      <c r="D98" s="195">
        <v>29</v>
      </c>
      <c r="E98" s="165">
        <f t="shared" si="12"/>
        <v>0</v>
      </c>
      <c r="F98" s="165">
        <f t="shared" si="13"/>
        <v>0</v>
      </c>
      <c r="G98" s="165">
        <f t="shared" si="14"/>
        <v>0</v>
      </c>
      <c r="H98" s="165">
        <f t="shared" si="15"/>
        <v>0</v>
      </c>
      <c r="I98" s="165">
        <f t="shared" si="16"/>
        <v>0</v>
      </c>
      <c r="J98" s="197">
        <f t="shared" si="17"/>
        <v>0</v>
      </c>
      <c r="AE98" s="195">
        <v>29</v>
      </c>
      <c r="AF98" s="165">
        <f t="shared" si="18"/>
        <v>0</v>
      </c>
      <c r="AG98" s="165">
        <f t="shared" si="19"/>
        <v>0</v>
      </c>
      <c r="AH98" s="165">
        <f t="shared" si="20"/>
        <v>0</v>
      </c>
      <c r="AI98" s="165">
        <f t="shared" si="21"/>
        <v>0</v>
      </c>
      <c r="AJ98" s="165">
        <f t="shared" si="22"/>
        <v>0</v>
      </c>
      <c r="AK98" s="197">
        <f t="shared" si="23"/>
        <v>0</v>
      </c>
    </row>
    <row r="99" spans="4:37" ht="14.7" customHeight="1">
      <c r="D99" s="195">
        <v>30</v>
      </c>
      <c r="E99" s="165">
        <f t="shared" si="12"/>
        <v>0</v>
      </c>
      <c r="F99" s="165">
        <f t="shared" si="13"/>
        <v>0</v>
      </c>
      <c r="G99" s="165">
        <f t="shared" si="14"/>
        <v>0</v>
      </c>
      <c r="H99" s="165">
        <f t="shared" si="15"/>
        <v>0</v>
      </c>
      <c r="I99" s="165">
        <f t="shared" si="16"/>
        <v>0</v>
      </c>
      <c r="J99" s="197">
        <f t="shared" si="17"/>
        <v>0</v>
      </c>
      <c r="AE99" s="195">
        <v>30</v>
      </c>
      <c r="AF99" s="165">
        <f t="shared" si="18"/>
        <v>0</v>
      </c>
      <c r="AG99" s="165">
        <f t="shared" si="19"/>
        <v>0</v>
      </c>
      <c r="AH99" s="165">
        <f t="shared" si="20"/>
        <v>0</v>
      </c>
      <c r="AI99" s="165">
        <f t="shared" si="21"/>
        <v>0</v>
      </c>
      <c r="AJ99" s="165">
        <f t="shared" si="22"/>
        <v>0</v>
      </c>
      <c r="AK99" s="197">
        <f t="shared" si="23"/>
        <v>0</v>
      </c>
    </row>
    <row r="100" spans="4:37" ht="14.7" customHeight="1">
      <c r="D100" s="195">
        <v>31</v>
      </c>
      <c r="E100" s="165">
        <f t="shared" si="12"/>
        <v>0</v>
      </c>
      <c r="F100" s="165">
        <f t="shared" si="13"/>
        <v>0</v>
      </c>
      <c r="G100" s="165">
        <f t="shared" si="14"/>
        <v>0</v>
      </c>
      <c r="H100" s="165">
        <f t="shared" si="15"/>
        <v>0</v>
      </c>
      <c r="I100" s="165">
        <f t="shared" si="16"/>
        <v>0</v>
      </c>
      <c r="J100" s="197">
        <f t="shared" si="17"/>
        <v>0</v>
      </c>
      <c r="AE100" s="195">
        <v>31</v>
      </c>
      <c r="AF100" s="165">
        <f t="shared" si="18"/>
        <v>0</v>
      </c>
      <c r="AG100" s="165">
        <f t="shared" si="19"/>
        <v>0</v>
      </c>
      <c r="AH100" s="165">
        <f t="shared" si="20"/>
        <v>0</v>
      </c>
      <c r="AI100" s="165">
        <f t="shared" si="21"/>
        <v>0</v>
      </c>
      <c r="AJ100" s="165">
        <f t="shared" si="22"/>
        <v>0</v>
      </c>
      <c r="AK100" s="197">
        <f t="shared" si="23"/>
        <v>0</v>
      </c>
    </row>
    <row r="101" spans="4:37" ht="14.7" customHeight="1">
      <c r="D101" s="195">
        <v>32</v>
      </c>
      <c r="E101" s="165">
        <f t="shared" si="12"/>
        <v>0</v>
      </c>
      <c r="F101" s="165">
        <f t="shared" si="13"/>
        <v>0</v>
      </c>
      <c r="G101" s="165">
        <f t="shared" si="14"/>
        <v>0</v>
      </c>
      <c r="H101" s="165">
        <f t="shared" si="15"/>
        <v>0</v>
      </c>
      <c r="I101" s="165">
        <f t="shared" si="16"/>
        <v>0</v>
      </c>
      <c r="J101" s="197">
        <f t="shared" si="17"/>
        <v>0</v>
      </c>
      <c r="AE101" s="195">
        <v>32</v>
      </c>
      <c r="AF101" s="165">
        <f t="shared" si="18"/>
        <v>0</v>
      </c>
      <c r="AG101" s="165">
        <f t="shared" si="19"/>
        <v>0</v>
      </c>
      <c r="AH101" s="165">
        <f t="shared" si="20"/>
        <v>0</v>
      </c>
      <c r="AI101" s="165">
        <f t="shared" si="21"/>
        <v>0</v>
      </c>
      <c r="AJ101" s="165">
        <f t="shared" si="22"/>
        <v>0</v>
      </c>
      <c r="AK101" s="197">
        <f t="shared" si="23"/>
        <v>0</v>
      </c>
    </row>
    <row r="102" spans="4:37" ht="14.7" customHeight="1">
      <c r="D102" s="195">
        <v>33</v>
      </c>
      <c r="E102" s="165">
        <f t="shared" si="12"/>
        <v>0</v>
      </c>
      <c r="F102" s="165">
        <f t="shared" si="13"/>
        <v>0</v>
      </c>
      <c r="G102" s="165">
        <f t="shared" si="14"/>
        <v>0</v>
      </c>
      <c r="H102" s="165">
        <f t="shared" si="15"/>
        <v>0</v>
      </c>
      <c r="I102" s="165">
        <f t="shared" si="16"/>
        <v>0</v>
      </c>
      <c r="J102" s="197">
        <f t="shared" si="17"/>
        <v>0</v>
      </c>
      <c r="AE102" s="195">
        <v>33</v>
      </c>
      <c r="AF102" s="165">
        <f t="shared" si="18"/>
        <v>0</v>
      </c>
      <c r="AG102" s="165">
        <f t="shared" si="19"/>
        <v>0</v>
      </c>
      <c r="AH102" s="165">
        <f t="shared" si="20"/>
        <v>0</v>
      </c>
      <c r="AI102" s="165">
        <f t="shared" si="21"/>
        <v>0</v>
      </c>
      <c r="AJ102" s="165">
        <f t="shared" si="22"/>
        <v>0</v>
      </c>
      <c r="AK102" s="197">
        <f t="shared" si="23"/>
        <v>0</v>
      </c>
    </row>
    <row r="103" spans="4:37" ht="14.7" customHeight="1">
      <c r="D103" s="195">
        <v>34</v>
      </c>
      <c r="E103" s="165">
        <f t="shared" si="12"/>
        <v>0</v>
      </c>
      <c r="F103" s="165">
        <f t="shared" si="13"/>
        <v>0</v>
      </c>
      <c r="G103" s="165">
        <f t="shared" si="14"/>
        <v>0</v>
      </c>
      <c r="H103" s="165">
        <f t="shared" si="15"/>
        <v>0</v>
      </c>
      <c r="I103" s="165">
        <f t="shared" si="16"/>
        <v>0</v>
      </c>
      <c r="J103" s="197">
        <f t="shared" si="17"/>
        <v>0</v>
      </c>
      <c r="AE103" s="195">
        <v>34</v>
      </c>
      <c r="AF103" s="165">
        <f t="shared" si="18"/>
        <v>0</v>
      </c>
      <c r="AG103" s="165">
        <f t="shared" si="19"/>
        <v>0</v>
      </c>
      <c r="AH103" s="165">
        <f t="shared" si="20"/>
        <v>0</v>
      </c>
      <c r="AI103" s="165">
        <f t="shared" si="21"/>
        <v>0</v>
      </c>
      <c r="AJ103" s="165">
        <f t="shared" si="22"/>
        <v>0</v>
      </c>
      <c r="AK103" s="197">
        <f t="shared" si="23"/>
        <v>0</v>
      </c>
    </row>
    <row r="104" spans="4:37" ht="14.7" customHeight="1">
      <c r="D104" s="195">
        <v>35</v>
      </c>
      <c r="E104" s="165">
        <f t="shared" si="12"/>
        <v>0</v>
      </c>
      <c r="F104" s="165">
        <f t="shared" si="13"/>
        <v>0</v>
      </c>
      <c r="G104" s="165">
        <f t="shared" si="14"/>
        <v>0</v>
      </c>
      <c r="H104" s="165">
        <f t="shared" si="15"/>
        <v>0</v>
      </c>
      <c r="I104" s="165">
        <f t="shared" si="16"/>
        <v>0</v>
      </c>
      <c r="J104" s="197">
        <f t="shared" si="17"/>
        <v>0</v>
      </c>
      <c r="AE104" s="195">
        <v>35</v>
      </c>
      <c r="AF104" s="165">
        <f t="shared" si="18"/>
        <v>0</v>
      </c>
      <c r="AG104" s="165">
        <f t="shared" si="19"/>
        <v>0</v>
      </c>
      <c r="AH104" s="165">
        <f t="shared" si="20"/>
        <v>0</v>
      </c>
      <c r="AI104" s="165">
        <f t="shared" si="21"/>
        <v>0</v>
      </c>
      <c r="AJ104" s="165">
        <f t="shared" si="22"/>
        <v>0</v>
      </c>
      <c r="AK104" s="197">
        <f t="shared" si="23"/>
        <v>0</v>
      </c>
    </row>
    <row r="105" spans="4:37" ht="14.7" customHeight="1">
      <c r="D105" s="195">
        <v>36</v>
      </c>
      <c r="E105" s="165">
        <f t="shared" si="12"/>
        <v>0</v>
      </c>
      <c r="F105" s="165">
        <f t="shared" si="13"/>
        <v>0</v>
      </c>
      <c r="G105" s="165">
        <f t="shared" si="14"/>
        <v>0</v>
      </c>
      <c r="H105" s="165">
        <f t="shared" si="15"/>
        <v>0</v>
      </c>
      <c r="I105" s="165">
        <f t="shared" si="16"/>
        <v>0</v>
      </c>
      <c r="J105" s="197">
        <f t="shared" si="17"/>
        <v>0</v>
      </c>
      <c r="AE105" s="195">
        <v>36</v>
      </c>
      <c r="AF105" s="165">
        <f t="shared" si="18"/>
        <v>0</v>
      </c>
      <c r="AG105" s="165">
        <f t="shared" si="19"/>
        <v>0</v>
      </c>
      <c r="AH105" s="165">
        <f t="shared" si="20"/>
        <v>0</v>
      </c>
      <c r="AI105" s="165">
        <f t="shared" si="21"/>
        <v>0</v>
      </c>
      <c r="AJ105" s="165">
        <f t="shared" si="22"/>
        <v>0</v>
      </c>
      <c r="AK105" s="197">
        <f t="shared" si="23"/>
        <v>0</v>
      </c>
    </row>
    <row r="106" spans="4:37" ht="14.7" customHeight="1">
      <c r="D106" s="195">
        <v>37</v>
      </c>
      <c r="E106" s="165">
        <f t="shared" si="12"/>
        <v>0</v>
      </c>
      <c r="F106" s="165">
        <f t="shared" si="13"/>
        <v>0</v>
      </c>
      <c r="G106" s="165">
        <f t="shared" si="14"/>
        <v>0</v>
      </c>
      <c r="H106" s="165">
        <f t="shared" si="15"/>
        <v>0</v>
      </c>
      <c r="I106" s="165">
        <f t="shared" si="16"/>
        <v>0</v>
      </c>
      <c r="J106" s="197">
        <f t="shared" si="17"/>
        <v>0</v>
      </c>
      <c r="AE106" s="195">
        <v>37</v>
      </c>
      <c r="AF106" s="165">
        <f t="shared" si="18"/>
        <v>0</v>
      </c>
      <c r="AG106" s="165">
        <f t="shared" si="19"/>
        <v>0</v>
      </c>
      <c r="AH106" s="165">
        <f t="shared" si="20"/>
        <v>0</v>
      </c>
      <c r="AI106" s="165">
        <f t="shared" si="21"/>
        <v>0</v>
      </c>
      <c r="AJ106" s="165">
        <f t="shared" si="22"/>
        <v>0</v>
      </c>
      <c r="AK106" s="197">
        <f t="shared" si="23"/>
        <v>0</v>
      </c>
    </row>
    <row r="107" spans="4:37" ht="14.7" customHeight="1">
      <c r="D107" s="195">
        <v>38</v>
      </c>
      <c r="E107" s="165">
        <f t="shared" si="12"/>
        <v>0</v>
      </c>
      <c r="F107" s="165">
        <f t="shared" si="13"/>
        <v>0</v>
      </c>
      <c r="G107" s="165">
        <f t="shared" si="14"/>
        <v>0</v>
      </c>
      <c r="H107" s="165">
        <f t="shared" si="15"/>
        <v>0</v>
      </c>
      <c r="I107" s="165">
        <f t="shared" si="16"/>
        <v>0</v>
      </c>
      <c r="J107" s="197">
        <f t="shared" si="17"/>
        <v>0</v>
      </c>
      <c r="AE107" s="195">
        <v>38</v>
      </c>
      <c r="AF107" s="165">
        <f t="shared" si="18"/>
        <v>0</v>
      </c>
      <c r="AG107" s="165">
        <f t="shared" si="19"/>
        <v>0</v>
      </c>
      <c r="AH107" s="165">
        <f t="shared" si="20"/>
        <v>0</v>
      </c>
      <c r="AI107" s="165">
        <f t="shared" si="21"/>
        <v>0</v>
      </c>
      <c r="AJ107" s="165">
        <f t="shared" si="22"/>
        <v>0</v>
      </c>
      <c r="AK107" s="197">
        <f t="shared" si="23"/>
        <v>0</v>
      </c>
    </row>
    <row r="108" spans="4:37" ht="14.7" customHeight="1">
      <c r="D108" s="195">
        <v>39</v>
      </c>
      <c r="E108" s="165">
        <f t="shared" si="12"/>
        <v>0</v>
      </c>
      <c r="F108" s="165">
        <f t="shared" si="13"/>
        <v>0</v>
      </c>
      <c r="G108" s="165">
        <f t="shared" si="14"/>
        <v>0</v>
      </c>
      <c r="H108" s="165">
        <f t="shared" si="15"/>
        <v>0</v>
      </c>
      <c r="I108" s="165">
        <f t="shared" si="16"/>
        <v>0</v>
      </c>
      <c r="J108" s="197">
        <f t="shared" si="17"/>
        <v>0</v>
      </c>
      <c r="AE108" s="195">
        <v>39</v>
      </c>
      <c r="AF108" s="165">
        <f t="shared" si="18"/>
        <v>0</v>
      </c>
      <c r="AG108" s="165">
        <f t="shared" si="19"/>
        <v>0</v>
      </c>
      <c r="AH108" s="165">
        <f t="shared" si="20"/>
        <v>0</v>
      </c>
      <c r="AI108" s="165">
        <f t="shared" si="21"/>
        <v>0</v>
      </c>
      <c r="AJ108" s="165">
        <f t="shared" si="22"/>
        <v>0</v>
      </c>
      <c r="AK108" s="197">
        <f t="shared" si="23"/>
        <v>0</v>
      </c>
    </row>
    <row r="109" spans="4:37" ht="14.7" customHeight="1" thickBot="1">
      <c r="D109" s="196">
        <v>40</v>
      </c>
      <c r="E109" s="198">
        <f t="shared" si="12"/>
        <v>0</v>
      </c>
      <c r="F109" s="198">
        <f t="shared" si="13"/>
        <v>0</v>
      </c>
      <c r="G109" s="198">
        <f t="shared" si="14"/>
        <v>0</v>
      </c>
      <c r="H109" s="198">
        <f t="shared" si="15"/>
        <v>0</v>
      </c>
      <c r="I109" s="198">
        <f t="shared" si="16"/>
        <v>0</v>
      </c>
      <c r="J109" s="199">
        <f t="shared" si="17"/>
        <v>0</v>
      </c>
      <c r="AE109" s="196">
        <v>40</v>
      </c>
      <c r="AF109" s="198">
        <f t="shared" si="18"/>
        <v>0</v>
      </c>
      <c r="AG109" s="198">
        <f t="shared" si="19"/>
        <v>0</v>
      </c>
      <c r="AH109" s="198">
        <f t="shared" si="20"/>
        <v>0</v>
      </c>
      <c r="AI109" s="198">
        <f t="shared" si="21"/>
        <v>0</v>
      </c>
      <c r="AJ109" s="198">
        <f t="shared" si="22"/>
        <v>0</v>
      </c>
      <c r="AK109" s="199">
        <f t="shared" si="23"/>
        <v>0</v>
      </c>
    </row>
    <row r="111" spans="4:37" ht="14.7" customHeight="1" thickBot="1">
      <c r="D111" s="2" t="s">
        <v>88</v>
      </c>
      <c r="AE111" s="2" t="s">
        <v>88</v>
      </c>
    </row>
    <row r="112" spans="4:37" ht="14.7" customHeight="1">
      <c r="D112" s="2199"/>
      <c r="E112" s="2200" t="s">
        <v>56</v>
      </c>
      <c r="F112" s="2200"/>
      <c r="G112" s="2200" t="s">
        <v>83</v>
      </c>
      <c r="H112" s="2200"/>
      <c r="I112" s="2200" t="s">
        <v>78</v>
      </c>
      <c r="J112" s="2239"/>
      <c r="AE112" s="2199"/>
      <c r="AF112" s="2200" t="s">
        <v>56</v>
      </c>
      <c r="AG112" s="2200"/>
      <c r="AH112" s="2200" t="s">
        <v>83</v>
      </c>
      <c r="AI112" s="2200"/>
      <c r="AJ112" s="2200" t="s">
        <v>78</v>
      </c>
      <c r="AK112" s="2239"/>
    </row>
    <row r="113" spans="4:37" ht="14.7" customHeight="1">
      <c r="D113" s="2238"/>
      <c r="E113" s="21" t="s">
        <v>354</v>
      </c>
      <c r="F113" s="21" t="s">
        <v>355</v>
      </c>
      <c r="G113" s="21" t="s">
        <v>354</v>
      </c>
      <c r="H113" s="21" t="s">
        <v>355</v>
      </c>
      <c r="I113" s="21" t="s">
        <v>354</v>
      </c>
      <c r="J113" s="194" t="s">
        <v>355</v>
      </c>
      <c r="AE113" s="2238"/>
      <c r="AF113" s="21" t="s">
        <v>354</v>
      </c>
      <c r="AG113" s="21" t="s">
        <v>355</v>
      </c>
      <c r="AH113" s="21" t="s">
        <v>354</v>
      </c>
      <c r="AI113" s="21" t="s">
        <v>355</v>
      </c>
      <c r="AJ113" s="21" t="s">
        <v>354</v>
      </c>
      <c r="AK113" s="194" t="s">
        <v>355</v>
      </c>
    </row>
    <row r="114" spans="4:37" ht="14.7" customHeight="1">
      <c r="D114" s="195">
        <v>1</v>
      </c>
      <c r="E114" s="165">
        <f t="shared" ref="E114:E153" si="24">IF($H$20&lt;&gt;"As",0,IF($H$14&lt;&gt;"歩 道",0,SUMIF($H$21,D114,$H$19)))</f>
        <v>0</v>
      </c>
      <c r="F114" s="165">
        <f t="shared" ref="F114:F153" si="25">IF($H$20&lt;&gt;"As",0,IF($H$14&lt;&gt;"車 道",0,SUMIF($H$21,D114,$H$19)))</f>
        <v>0</v>
      </c>
      <c r="G114" s="165">
        <f t="shared" ref="G114:G153" si="26">IF($H$20&lt;&gt;"Co",0,IF($H$14&lt;&gt;"歩 道",0,SUMIF($H$21,D114,$H$19)))</f>
        <v>0</v>
      </c>
      <c r="H114" s="165">
        <f t="shared" ref="H114:H153" si="27">IF($H$20&lt;&gt;"Co",0,IF($H$14&lt;&gt;"車 道",0,SUMIF($H$21,D114,$H$19)))</f>
        <v>0</v>
      </c>
      <c r="I114" s="165">
        <f t="shared" ref="I114:I153" si="28">IF($H$14&lt;&gt;"歩 道",0,SUMIF($H$24,D114,$H$19))</f>
        <v>0</v>
      </c>
      <c r="J114" s="197">
        <f t="shared" ref="J114:J153" si="29">IF($H$14&lt;&gt;"車 道",0,SUMIF($H$24,D114,$H$19))</f>
        <v>0</v>
      </c>
      <c r="AE114" s="195">
        <v>1</v>
      </c>
      <c r="AF114" s="165">
        <f t="shared" ref="AF114:AF153" si="30">IF($AI$20&lt;&gt;"As",0,IF($AI$14&lt;&gt;"歩 道",0,SUMIF($AI$21,AE114,$AI$19)))</f>
        <v>0</v>
      </c>
      <c r="AG114" s="165">
        <f t="shared" ref="AG114:AG153" si="31">IF($AI$20&lt;&gt;"As",0,IF($AI$14&lt;&gt;"車 道",0,SUMIF($AI$21,AE114,$AI$19)))</f>
        <v>0</v>
      </c>
      <c r="AH114" s="165">
        <f t="shared" ref="AH114:AH153" si="32">IF($AI$20&lt;&gt;"Co",0,IF($AI$14&lt;&gt;"歩 道",0,SUMIF($AI$21,AE114,$AI$19)))</f>
        <v>0</v>
      </c>
      <c r="AI114" s="165">
        <f t="shared" ref="AI114:AI153" si="33">IF($AI$20&lt;&gt;"Co",0,IF($AI$14&lt;&gt;"車 道",0,SUMIF($AI$21,AE114,$AI$19)))</f>
        <v>0</v>
      </c>
      <c r="AJ114" s="165">
        <f t="shared" ref="AJ114:AJ153" si="34">IF($AI$14&lt;&gt;"歩 道",0,SUMIF($AI$24,AE114,$AI$19))</f>
        <v>0</v>
      </c>
      <c r="AK114" s="197">
        <f t="shared" ref="AK114:AK153" si="35">IF($AI$14&lt;&gt;"車 道",0,SUMIF($AI$24,AE114,$AI$19))</f>
        <v>0</v>
      </c>
    </row>
    <row r="115" spans="4:37" ht="14.7" customHeight="1">
      <c r="D115" s="195">
        <v>2</v>
      </c>
      <c r="E115" s="165">
        <f t="shared" si="24"/>
        <v>0</v>
      </c>
      <c r="F115" s="165">
        <f t="shared" si="25"/>
        <v>0</v>
      </c>
      <c r="G115" s="165">
        <f t="shared" si="26"/>
        <v>0</v>
      </c>
      <c r="H115" s="165">
        <f t="shared" si="27"/>
        <v>0</v>
      </c>
      <c r="I115" s="165">
        <f t="shared" si="28"/>
        <v>0</v>
      </c>
      <c r="J115" s="197">
        <f t="shared" si="29"/>
        <v>0</v>
      </c>
      <c r="AE115" s="195">
        <v>2</v>
      </c>
      <c r="AF115" s="165">
        <f t="shared" si="30"/>
        <v>0</v>
      </c>
      <c r="AG115" s="165">
        <f t="shared" si="31"/>
        <v>0</v>
      </c>
      <c r="AH115" s="165">
        <f t="shared" si="32"/>
        <v>0</v>
      </c>
      <c r="AI115" s="165">
        <f t="shared" si="33"/>
        <v>0</v>
      </c>
      <c r="AJ115" s="165">
        <f t="shared" si="34"/>
        <v>0</v>
      </c>
      <c r="AK115" s="197">
        <f t="shared" si="35"/>
        <v>0</v>
      </c>
    </row>
    <row r="116" spans="4:37" ht="14.7" customHeight="1">
      <c r="D116" s="195">
        <v>3</v>
      </c>
      <c r="E116" s="165">
        <f t="shared" si="24"/>
        <v>0</v>
      </c>
      <c r="F116" s="165">
        <f t="shared" si="25"/>
        <v>0</v>
      </c>
      <c r="G116" s="165">
        <f t="shared" si="26"/>
        <v>0</v>
      </c>
      <c r="H116" s="165">
        <f t="shared" si="27"/>
        <v>0</v>
      </c>
      <c r="I116" s="165">
        <f t="shared" si="28"/>
        <v>0</v>
      </c>
      <c r="J116" s="197">
        <f t="shared" si="29"/>
        <v>0</v>
      </c>
      <c r="AE116" s="195">
        <v>3</v>
      </c>
      <c r="AF116" s="165">
        <f t="shared" si="30"/>
        <v>0</v>
      </c>
      <c r="AG116" s="165">
        <f t="shared" si="31"/>
        <v>0</v>
      </c>
      <c r="AH116" s="165">
        <f t="shared" si="32"/>
        <v>0</v>
      </c>
      <c r="AI116" s="165">
        <f t="shared" si="33"/>
        <v>0</v>
      </c>
      <c r="AJ116" s="165">
        <f t="shared" si="34"/>
        <v>0</v>
      </c>
      <c r="AK116" s="197">
        <f t="shared" si="35"/>
        <v>0</v>
      </c>
    </row>
    <row r="117" spans="4:37" ht="14.7" customHeight="1">
      <c r="D117" s="195">
        <v>4</v>
      </c>
      <c r="E117" s="165">
        <f t="shared" si="24"/>
        <v>0</v>
      </c>
      <c r="F117" s="165">
        <f t="shared" si="25"/>
        <v>0</v>
      </c>
      <c r="G117" s="165">
        <f t="shared" si="26"/>
        <v>0</v>
      </c>
      <c r="H117" s="165">
        <f t="shared" si="27"/>
        <v>0</v>
      </c>
      <c r="I117" s="165">
        <f t="shared" si="28"/>
        <v>0</v>
      </c>
      <c r="J117" s="197">
        <f t="shared" si="29"/>
        <v>0</v>
      </c>
      <c r="AE117" s="195">
        <v>4</v>
      </c>
      <c r="AF117" s="165">
        <f t="shared" si="30"/>
        <v>0</v>
      </c>
      <c r="AG117" s="165">
        <f t="shared" si="31"/>
        <v>0</v>
      </c>
      <c r="AH117" s="165">
        <f t="shared" si="32"/>
        <v>0</v>
      </c>
      <c r="AI117" s="165">
        <f t="shared" si="33"/>
        <v>0</v>
      </c>
      <c r="AJ117" s="165">
        <f t="shared" si="34"/>
        <v>0</v>
      </c>
      <c r="AK117" s="197">
        <f t="shared" si="35"/>
        <v>0</v>
      </c>
    </row>
    <row r="118" spans="4:37" ht="14.7" customHeight="1">
      <c r="D118" s="195">
        <v>5</v>
      </c>
      <c r="E118" s="165">
        <f t="shared" si="24"/>
        <v>0</v>
      </c>
      <c r="F118" s="165">
        <f t="shared" si="25"/>
        <v>0</v>
      </c>
      <c r="G118" s="165">
        <f t="shared" si="26"/>
        <v>0</v>
      </c>
      <c r="H118" s="165">
        <f t="shared" si="27"/>
        <v>0</v>
      </c>
      <c r="I118" s="165">
        <f t="shared" si="28"/>
        <v>0</v>
      </c>
      <c r="J118" s="197">
        <f t="shared" si="29"/>
        <v>0</v>
      </c>
      <c r="AE118" s="195">
        <v>5</v>
      </c>
      <c r="AF118" s="165">
        <f t="shared" si="30"/>
        <v>0</v>
      </c>
      <c r="AG118" s="165">
        <f t="shared" si="31"/>
        <v>0</v>
      </c>
      <c r="AH118" s="165">
        <f t="shared" si="32"/>
        <v>0</v>
      </c>
      <c r="AI118" s="165">
        <f t="shared" si="33"/>
        <v>0</v>
      </c>
      <c r="AJ118" s="165">
        <f t="shared" si="34"/>
        <v>0</v>
      </c>
      <c r="AK118" s="197">
        <f t="shared" si="35"/>
        <v>0</v>
      </c>
    </row>
    <row r="119" spans="4:37" ht="14.7" customHeight="1">
      <c r="D119" s="195">
        <v>6</v>
      </c>
      <c r="E119" s="165">
        <f t="shared" si="24"/>
        <v>0</v>
      </c>
      <c r="F119" s="165">
        <f t="shared" si="25"/>
        <v>0</v>
      </c>
      <c r="G119" s="165">
        <f t="shared" si="26"/>
        <v>0</v>
      </c>
      <c r="H119" s="165">
        <f t="shared" si="27"/>
        <v>0</v>
      </c>
      <c r="I119" s="165">
        <f t="shared" si="28"/>
        <v>0</v>
      </c>
      <c r="J119" s="197">
        <f t="shared" si="29"/>
        <v>0</v>
      </c>
      <c r="AE119" s="195">
        <v>6</v>
      </c>
      <c r="AF119" s="165">
        <f t="shared" si="30"/>
        <v>0</v>
      </c>
      <c r="AG119" s="165">
        <f t="shared" si="31"/>
        <v>0</v>
      </c>
      <c r="AH119" s="165">
        <f t="shared" si="32"/>
        <v>0</v>
      </c>
      <c r="AI119" s="165">
        <f t="shared" si="33"/>
        <v>0</v>
      </c>
      <c r="AJ119" s="165">
        <f t="shared" si="34"/>
        <v>0</v>
      </c>
      <c r="AK119" s="197">
        <f t="shared" si="35"/>
        <v>0</v>
      </c>
    </row>
    <row r="120" spans="4:37" ht="14.7" customHeight="1">
      <c r="D120" s="195">
        <v>7</v>
      </c>
      <c r="E120" s="165">
        <f t="shared" si="24"/>
        <v>0</v>
      </c>
      <c r="F120" s="165">
        <f t="shared" si="25"/>
        <v>0</v>
      </c>
      <c r="G120" s="165">
        <f t="shared" si="26"/>
        <v>0</v>
      </c>
      <c r="H120" s="165">
        <f t="shared" si="27"/>
        <v>0</v>
      </c>
      <c r="I120" s="165">
        <f t="shared" si="28"/>
        <v>0</v>
      </c>
      <c r="J120" s="197">
        <f t="shared" si="29"/>
        <v>0</v>
      </c>
      <c r="AE120" s="195">
        <v>7</v>
      </c>
      <c r="AF120" s="165">
        <f t="shared" si="30"/>
        <v>0</v>
      </c>
      <c r="AG120" s="165">
        <f t="shared" si="31"/>
        <v>0</v>
      </c>
      <c r="AH120" s="165">
        <f t="shared" si="32"/>
        <v>0</v>
      </c>
      <c r="AI120" s="165">
        <f t="shared" si="33"/>
        <v>0</v>
      </c>
      <c r="AJ120" s="165">
        <f t="shared" si="34"/>
        <v>0</v>
      </c>
      <c r="AK120" s="197">
        <f t="shared" si="35"/>
        <v>0</v>
      </c>
    </row>
    <row r="121" spans="4:37" ht="14.7" customHeight="1">
      <c r="D121" s="195">
        <v>8</v>
      </c>
      <c r="E121" s="165">
        <f t="shared" si="24"/>
        <v>0</v>
      </c>
      <c r="F121" s="165">
        <f t="shared" si="25"/>
        <v>0</v>
      </c>
      <c r="G121" s="165">
        <f t="shared" si="26"/>
        <v>0</v>
      </c>
      <c r="H121" s="165">
        <f t="shared" si="27"/>
        <v>0</v>
      </c>
      <c r="I121" s="165">
        <f t="shared" si="28"/>
        <v>0</v>
      </c>
      <c r="J121" s="197">
        <f t="shared" si="29"/>
        <v>0</v>
      </c>
      <c r="AE121" s="195">
        <v>8</v>
      </c>
      <c r="AF121" s="165">
        <f t="shared" si="30"/>
        <v>0</v>
      </c>
      <c r="AG121" s="165">
        <f t="shared" si="31"/>
        <v>0</v>
      </c>
      <c r="AH121" s="165">
        <f t="shared" si="32"/>
        <v>0</v>
      </c>
      <c r="AI121" s="165">
        <f t="shared" si="33"/>
        <v>0</v>
      </c>
      <c r="AJ121" s="165">
        <f t="shared" si="34"/>
        <v>0</v>
      </c>
      <c r="AK121" s="197">
        <f t="shared" si="35"/>
        <v>0</v>
      </c>
    </row>
    <row r="122" spans="4:37" ht="14.7" customHeight="1">
      <c r="D122" s="195">
        <v>9</v>
      </c>
      <c r="E122" s="165">
        <f t="shared" si="24"/>
        <v>0</v>
      </c>
      <c r="F122" s="165">
        <f t="shared" si="25"/>
        <v>0</v>
      </c>
      <c r="G122" s="165">
        <f t="shared" si="26"/>
        <v>0</v>
      </c>
      <c r="H122" s="165">
        <f t="shared" si="27"/>
        <v>0</v>
      </c>
      <c r="I122" s="165">
        <f t="shared" si="28"/>
        <v>0</v>
      </c>
      <c r="J122" s="197">
        <f t="shared" si="29"/>
        <v>0</v>
      </c>
      <c r="AE122" s="195">
        <v>9</v>
      </c>
      <c r="AF122" s="165">
        <f t="shared" si="30"/>
        <v>0</v>
      </c>
      <c r="AG122" s="165">
        <f t="shared" si="31"/>
        <v>0</v>
      </c>
      <c r="AH122" s="165">
        <f t="shared" si="32"/>
        <v>0</v>
      </c>
      <c r="AI122" s="165">
        <f t="shared" si="33"/>
        <v>0</v>
      </c>
      <c r="AJ122" s="165">
        <f t="shared" si="34"/>
        <v>0</v>
      </c>
      <c r="AK122" s="197">
        <f t="shared" si="35"/>
        <v>0</v>
      </c>
    </row>
    <row r="123" spans="4:37" ht="14.7" customHeight="1">
      <c r="D123" s="195">
        <v>10</v>
      </c>
      <c r="E123" s="165">
        <f t="shared" si="24"/>
        <v>0</v>
      </c>
      <c r="F123" s="165">
        <f t="shared" si="25"/>
        <v>0</v>
      </c>
      <c r="G123" s="165">
        <f t="shared" si="26"/>
        <v>0</v>
      </c>
      <c r="H123" s="165">
        <f t="shared" si="27"/>
        <v>0</v>
      </c>
      <c r="I123" s="165">
        <f t="shared" si="28"/>
        <v>0</v>
      </c>
      <c r="J123" s="197">
        <f t="shared" si="29"/>
        <v>0</v>
      </c>
      <c r="AE123" s="195">
        <v>10</v>
      </c>
      <c r="AF123" s="165">
        <f t="shared" si="30"/>
        <v>0</v>
      </c>
      <c r="AG123" s="165">
        <f t="shared" si="31"/>
        <v>0</v>
      </c>
      <c r="AH123" s="165">
        <f t="shared" si="32"/>
        <v>0</v>
      </c>
      <c r="AI123" s="165">
        <f t="shared" si="33"/>
        <v>0</v>
      </c>
      <c r="AJ123" s="165">
        <f t="shared" si="34"/>
        <v>0</v>
      </c>
      <c r="AK123" s="197">
        <f t="shared" si="35"/>
        <v>0</v>
      </c>
    </row>
    <row r="124" spans="4:37" ht="14.7" customHeight="1">
      <c r="D124" s="195">
        <v>11</v>
      </c>
      <c r="E124" s="165">
        <f t="shared" si="24"/>
        <v>0</v>
      </c>
      <c r="F124" s="165">
        <f t="shared" si="25"/>
        <v>0</v>
      </c>
      <c r="G124" s="165">
        <f t="shared" si="26"/>
        <v>0</v>
      </c>
      <c r="H124" s="165">
        <f t="shared" si="27"/>
        <v>0</v>
      </c>
      <c r="I124" s="165">
        <f t="shared" si="28"/>
        <v>0</v>
      </c>
      <c r="J124" s="197">
        <f t="shared" si="29"/>
        <v>0</v>
      </c>
      <c r="AE124" s="195">
        <v>11</v>
      </c>
      <c r="AF124" s="165">
        <f t="shared" si="30"/>
        <v>0</v>
      </c>
      <c r="AG124" s="165">
        <f t="shared" si="31"/>
        <v>0</v>
      </c>
      <c r="AH124" s="165">
        <f t="shared" si="32"/>
        <v>0</v>
      </c>
      <c r="AI124" s="165">
        <f t="shared" si="33"/>
        <v>0</v>
      </c>
      <c r="AJ124" s="165">
        <f t="shared" si="34"/>
        <v>0</v>
      </c>
      <c r="AK124" s="197">
        <f t="shared" si="35"/>
        <v>0</v>
      </c>
    </row>
    <row r="125" spans="4:37" ht="14.7" customHeight="1">
      <c r="D125" s="195">
        <v>12</v>
      </c>
      <c r="E125" s="165">
        <f t="shared" si="24"/>
        <v>0</v>
      </c>
      <c r="F125" s="165">
        <f t="shared" si="25"/>
        <v>0</v>
      </c>
      <c r="G125" s="165">
        <f t="shared" si="26"/>
        <v>0</v>
      </c>
      <c r="H125" s="165">
        <f t="shared" si="27"/>
        <v>0</v>
      </c>
      <c r="I125" s="165">
        <f t="shared" si="28"/>
        <v>0</v>
      </c>
      <c r="J125" s="197">
        <f t="shared" si="29"/>
        <v>0</v>
      </c>
      <c r="AE125" s="195">
        <v>12</v>
      </c>
      <c r="AF125" s="165">
        <f t="shared" si="30"/>
        <v>0</v>
      </c>
      <c r="AG125" s="165">
        <f t="shared" si="31"/>
        <v>0</v>
      </c>
      <c r="AH125" s="165">
        <f t="shared" si="32"/>
        <v>0</v>
      </c>
      <c r="AI125" s="165">
        <f t="shared" si="33"/>
        <v>0</v>
      </c>
      <c r="AJ125" s="165">
        <f t="shared" si="34"/>
        <v>0</v>
      </c>
      <c r="AK125" s="197">
        <f t="shared" si="35"/>
        <v>0</v>
      </c>
    </row>
    <row r="126" spans="4:37" ht="14.7" customHeight="1">
      <c r="D126" s="195">
        <v>13</v>
      </c>
      <c r="E126" s="165">
        <f t="shared" si="24"/>
        <v>0</v>
      </c>
      <c r="F126" s="165">
        <f t="shared" si="25"/>
        <v>0</v>
      </c>
      <c r="G126" s="165">
        <f t="shared" si="26"/>
        <v>0</v>
      </c>
      <c r="H126" s="165">
        <f t="shared" si="27"/>
        <v>0</v>
      </c>
      <c r="I126" s="165">
        <f t="shared" si="28"/>
        <v>0</v>
      </c>
      <c r="J126" s="197">
        <f t="shared" si="29"/>
        <v>0</v>
      </c>
      <c r="AE126" s="195">
        <v>13</v>
      </c>
      <c r="AF126" s="165">
        <f t="shared" si="30"/>
        <v>0</v>
      </c>
      <c r="AG126" s="165">
        <f t="shared" si="31"/>
        <v>0</v>
      </c>
      <c r="AH126" s="165">
        <f t="shared" si="32"/>
        <v>0</v>
      </c>
      <c r="AI126" s="165">
        <f t="shared" si="33"/>
        <v>0</v>
      </c>
      <c r="AJ126" s="165">
        <f t="shared" si="34"/>
        <v>0</v>
      </c>
      <c r="AK126" s="197">
        <f t="shared" si="35"/>
        <v>0</v>
      </c>
    </row>
    <row r="127" spans="4:37" ht="14.7" customHeight="1">
      <c r="D127" s="195">
        <v>14</v>
      </c>
      <c r="E127" s="165">
        <f t="shared" si="24"/>
        <v>0</v>
      </c>
      <c r="F127" s="165">
        <f t="shared" si="25"/>
        <v>0</v>
      </c>
      <c r="G127" s="165">
        <f t="shared" si="26"/>
        <v>0</v>
      </c>
      <c r="H127" s="165">
        <f t="shared" si="27"/>
        <v>0</v>
      </c>
      <c r="I127" s="165">
        <f t="shared" si="28"/>
        <v>0</v>
      </c>
      <c r="J127" s="197">
        <f t="shared" si="29"/>
        <v>0</v>
      </c>
      <c r="AE127" s="195">
        <v>14</v>
      </c>
      <c r="AF127" s="165">
        <f t="shared" si="30"/>
        <v>0</v>
      </c>
      <c r="AG127" s="165">
        <f t="shared" si="31"/>
        <v>0</v>
      </c>
      <c r="AH127" s="165">
        <f t="shared" si="32"/>
        <v>0</v>
      </c>
      <c r="AI127" s="165">
        <f t="shared" si="33"/>
        <v>0</v>
      </c>
      <c r="AJ127" s="165">
        <f t="shared" si="34"/>
        <v>0</v>
      </c>
      <c r="AK127" s="197">
        <f t="shared" si="35"/>
        <v>0</v>
      </c>
    </row>
    <row r="128" spans="4:37" ht="14.7" customHeight="1">
      <c r="D128" s="195">
        <v>15</v>
      </c>
      <c r="E128" s="165">
        <f t="shared" si="24"/>
        <v>0</v>
      </c>
      <c r="F128" s="165">
        <f t="shared" si="25"/>
        <v>0</v>
      </c>
      <c r="G128" s="165">
        <f t="shared" si="26"/>
        <v>0</v>
      </c>
      <c r="H128" s="165">
        <f t="shared" si="27"/>
        <v>0</v>
      </c>
      <c r="I128" s="165">
        <f t="shared" si="28"/>
        <v>0</v>
      </c>
      <c r="J128" s="197">
        <f t="shared" si="29"/>
        <v>0</v>
      </c>
      <c r="AE128" s="195">
        <v>15</v>
      </c>
      <c r="AF128" s="165">
        <f t="shared" si="30"/>
        <v>0</v>
      </c>
      <c r="AG128" s="165">
        <f t="shared" si="31"/>
        <v>0</v>
      </c>
      <c r="AH128" s="165">
        <f t="shared" si="32"/>
        <v>0</v>
      </c>
      <c r="AI128" s="165">
        <f t="shared" si="33"/>
        <v>0</v>
      </c>
      <c r="AJ128" s="165">
        <f t="shared" si="34"/>
        <v>0</v>
      </c>
      <c r="AK128" s="197">
        <f t="shared" si="35"/>
        <v>0</v>
      </c>
    </row>
    <row r="129" spans="4:37" ht="14.7" customHeight="1">
      <c r="D129" s="195">
        <v>16</v>
      </c>
      <c r="E129" s="165">
        <f t="shared" si="24"/>
        <v>0</v>
      </c>
      <c r="F129" s="165">
        <f t="shared" si="25"/>
        <v>0</v>
      </c>
      <c r="G129" s="165">
        <f t="shared" si="26"/>
        <v>0</v>
      </c>
      <c r="H129" s="165">
        <f t="shared" si="27"/>
        <v>0</v>
      </c>
      <c r="I129" s="165">
        <f t="shared" si="28"/>
        <v>0</v>
      </c>
      <c r="J129" s="197">
        <f t="shared" si="29"/>
        <v>0</v>
      </c>
      <c r="AE129" s="195">
        <v>16</v>
      </c>
      <c r="AF129" s="165">
        <f t="shared" si="30"/>
        <v>0</v>
      </c>
      <c r="AG129" s="165">
        <f t="shared" si="31"/>
        <v>0</v>
      </c>
      <c r="AH129" s="165">
        <f t="shared" si="32"/>
        <v>0</v>
      </c>
      <c r="AI129" s="165">
        <f t="shared" si="33"/>
        <v>0</v>
      </c>
      <c r="AJ129" s="165">
        <f t="shared" si="34"/>
        <v>0</v>
      </c>
      <c r="AK129" s="197">
        <f t="shared" si="35"/>
        <v>0</v>
      </c>
    </row>
    <row r="130" spans="4:37" ht="14.7" customHeight="1">
      <c r="D130" s="195">
        <v>17</v>
      </c>
      <c r="E130" s="165">
        <f t="shared" si="24"/>
        <v>0</v>
      </c>
      <c r="F130" s="165">
        <f t="shared" si="25"/>
        <v>0</v>
      </c>
      <c r="G130" s="165">
        <f t="shared" si="26"/>
        <v>0</v>
      </c>
      <c r="H130" s="165">
        <f t="shared" si="27"/>
        <v>0</v>
      </c>
      <c r="I130" s="165">
        <f t="shared" si="28"/>
        <v>0</v>
      </c>
      <c r="J130" s="197">
        <f t="shared" si="29"/>
        <v>0</v>
      </c>
      <c r="AE130" s="195">
        <v>17</v>
      </c>
      <c r="AF130" s="165">
        <f t="shared" si="30"/>
        <v>0</v>
      </c>
      <c r="AG130" s="165">
        <f t="shared" si="31"/>
        <v>0</v>
      </c>
      <c r="AH130" s="165">
        <f t="shared" si="32"/>
        <v>0</v>
      </c>
      <c r="AI130" s="165">
        <f t="shared" si="33"/>
        <v>0</v>
      </c>
      <c r="AJ130" s="165">
        <f t="shared" si="34"/>
        <v>0</v>
      </c>
      <c r="AK130" s="197">
        <f t="shared" si="35"/>
        <v>0</v>
      </c>
    </row>
    <row r="131" spans="4:37" ht="14.7" customHeight="1">
      <c r="D131" s="195">
        <v>18</v>
      </c>
      <c r="E131" s="165">
        <f t="shared" si="24"/>
        <v>0</v>
      </c>
      <c r="F131" s="165">
        <f t="shared" si="25"/>
        <v>0</v>
      </c>
      <c r="G131" s="165">
        <f t="shared" si="26"/>
        <v>0</v>
      </c>
      <c r="H131" s="165">
        <f t="shared" si="27"/>
        <v>0</v>
      </c>
      <c r="I131" s="165">
        <f t="shared" si="28"/>
        <v>0</v>
      </c>
      <c r="J131" s="197">
        <f t="shared" si="29"/>
        <v>0</v>
      </c>
      <c r="AE131" s="195">
        <v>18</v>
      </c>
      <c r="AF131" s="165">
        <f t="shared" si="30"/>
        <v>0</v>
      </c>
      <c r="AG131" s="165">
        <f t="shared" si="31"/>
        <v>0</v>
      </c>
      <c r="AH131" s="165">
        <f t="shared" si="32"/>
        <v>0</v>
      </c>
      <c r="AI131" s="165">
        <f t="shared" si="33"/>
        <v>0</v>
      </c>
      <c r="AJ131" s="165">
        <f t="shared" si="34"/>
        <v>0</v>
      </c>
      <c r="AK131" s="197">
        <f t="shared" si="35"/>
        <v>0</v>
      </c>
    </row>
    <row r="132" spans="4:37" ht="14.7" customHeight="1">
      <c r="D132" s="195">
        <v>19</v>
      </c>
      <c r="E132" s="165">
        <f t="shared" si="24"/>
        <v>0</v>
      </c>
      <c r="F132" s="165">
        <f t="shared" si="25"/>
        <v>0</v>
      </c>
      <c r="G132" s="165">
        <f t="shared" si="26"/>
        <v>0</v>
      </c>
      <c r="H132" s="165">
        <f t="shared" si="27"/>
        <v>0</v>
      </c>
      <c r="I132" s="165">
        <f t="shared" si="28"/>
        <v>0</v>
      </c>
      <c r="J132" s="197">
        <f t="shared" si="29"/>
        <v>0</v>
      </c>
      <c r="AE132" s="195">
        <v>19</v>
      </c>
      <c r="AF132" s="165">
        <f t="shared" si="30"/>
        <v>0</v>
      </c>
      <c r="AG132" s="165">
        <f t="shared" si="31"/>
        <v>0</v>
      </c>
      <c r="AH132" s="165">
        <f t="shared" si="32"/>
        <v>0</v>
      </c>
      <c r="AI132" s="165">
        <f t="shared" si="33"/>
        <v>0</v>
      </c>
      <c r="AJ132" s="165">
        <f t="shared" si="34"/>
        <v>0</v>
      </c>
      <c r="AK132" s="197">
        <f t="shared" si="35"/>
        <v>0</v>
      </c>
    </row>
    <row r="133" spans="4:37" ht="14.7" customHeight="1">
      <c r="D133" s="195">
        <v>20</v>
      </c>
      <c r="E133" s="165">
        <f t="shared" si="24"/>
        <v>0</v>
      </c>
      <c r="F133" s="165">
        <f t="shared" si="25"/>
        <v>0</v>
      </c>
      <c r="G133" s="165">
        <f t="shared" si="26"/>
        <v>0</v>
      </c>
      <c r="H133" s="165">
        <f t="shared" si="27"/>
        <v>0</v>
      </c>
      <c r="I133" s="165">
        <f t="shared" si="28"/>
        <v>0</v>
      </c>
      <c r="J133" s="197">
        <f t="shared" si="29"/>
        <v>0</v>
      </c>
      <c r="AE133" s="195">
        <v>20</v>
      </c>
      <c r="AF133" s="165">
        <f t="shared" si="30"/>
        <v>0</v>
      </c>
      <c r="AG133" s="165">
        <f t="shared" si="31"/>
        <v>0</v>
      </c>
      <c r="AH133" s="165">
        <f t="shared" si="32"/>
        <v>0</v>
      </c>
      <c r="AI133" s="165">
        <f t="shared" si="33"/>
        <v>0</v>
      </c>
      <c r="AJ133" s="165">
        <f t="shared" si="34"/>
        <v>0</v>
      </c>
      <c r="AK133" s="197">
        <f t="shared" si="35"/>
        <v>0</v>
      </c>
    </row>
    <row r="134" spans="4:37" ht="14.7" customHeight="1">
      <c r="D134" s="195">
        <v>21</v>
      </c>
      <c r="E134" s="165">
        <f t="shared" si="24"/>
        <v>0</v>
      </c>
      <c r="F134" s="165">
        <f t="shared" si="25"/>
        <v>0</v>
      </c>
      <c r="G134" s="165">
        <f t="shared" si="26"/>
        <v>0</v>
      </c>
      <c r="H134" s="165">
        <f t="shared" si="27"/>
        <v>0</v>
      </c>
      <c r="I134" s="165">
        <f t="shared" si="28"/>
        <v>0</v>
      </c>
      <c r="J134" s="197">
        <f t="shared" si="29"/>
        <v>0</v>
      </c>
      <c r="AE134" s="195">
        <v>21</v>
      </c>
      <c r="AF134" s="165">
        <f t="shared" si="30"/>
        <v>0</v>
      </c>
      <c r="AG134" s="165">
        <f t="shared" si="31"/>
        <v>0</v>
      </c>
      <c r="AH134" s="165">
        <f t="shared" si="32"/>
        <v>0</v>
      </c>
      <c r="AI134" s="165">
        <f t="shared" si="33"/>
        <v>0</v>
      </c>
      <c r="AJ134" s="165">
        <f t="shared" si="34"/>
        <v>0</v>
      </c>
      <c r="AK134" s="197">
        <f t="shared" si="35"/>
        <v>0</v>
      </c>
    </row>
    <row r="135" spans="4:37" ht="14.7" customHeight="1">
      <c r="D135" s="195">
        <v>22</v>
      </c>
      <c r="E135" s="165">
        <f t="shared" si="24"/>
        <v>0</v>
      </c>
      <c r="F135" s="165">
        <f t="shared" si="25"/>
        <v>0</v>
      </c>
      <c r="G135" s="165">
        <f t="shared" si="26"/>
        <v>0</v>
      </c>
      <c r="H135" s="165">
        <f t="shared" si="27"/>
        <v>0</v>
      </c>
      <c r="I135" s="165">
        <f t="shared" si="28"/>
        <v>0</v>
      </c>
      <c r="J135" s="197">
        <f t="shared" si="29"/>
        <v>0</v>
      </c>
      <c r="AE135" s="195">
        <v>22</v>
      </c>
      <c r="AF135" s="165">
        <f t="shared" si="30"/>
        <v>0</v>
      </c>
      <c r="AG135" s="165">
        <f t="shared" si="31"/>
        <v>0</v>
      </c>
      <c r="AH135" s="165">
        <f t="shared" si="32"/>
        <v>0</v>
      </c>
      <c r="AI135" s="165">
        <f t="shared" si="33"/>
        <v>0</v>
      </c>
      <c r="AJ135" s="165">
        <f t="shared" si="34"/>
        <v>0</v>
      </c>
      <c r="AK135" s="197">
        <f t="shared" si="35"/>
        <v>0</v>
      </c>
    </row>
    <row r="136" spans="4:37" ht="14.7" customHeight="1">
      <c r="D136" s="195">
        <v>23</v>
      </c>
      <c r="E136" s="165">
        <f t="shared" si="24"/>
        <v>0</v>
      </c>
      <c r="F136" s="165">
        <f t="shared" si="25"/>
        <v>0</v>
      </c>
      <c r="G136" s="165">
        <f t="shared" si="26"/>
        <v>0</v>
      </c>
      <c r="H136" s="165">
        <f t="shared" si="27"/>
        <v>0</v>
      </c>
      <c r="I136" s="165">
        <f t="shared" si="28"/>
        <v>0</v>
      </c>
      <c r="J136" s="197">
        <f t="shared" si="29"/>
        <v>0</v>
      </c>
      <c r="AE136" s="195">
        <v>23</v>
      </c>
      <c r="AF136" s="165">
        <f t="shared" si="30"/>
        <v>0</v>
      </c>
      <c r="AG136" s="165">
        <f t="shared" si="31"/>
        <v>0</v>
      </c>
      <c r="AH136" s="165">
        <f t="shared" si="32"/>
        <v>0</v>
      </c>
      <c r="AI136" s="165">
        <f t="shared" si="33"/>
        <v>0</v>
      </c>
      <c r="AJ136" s="165">
        <f t="shared" si="34"/>
        <v>0</v>
      </c>
      <c r="AK136" s="197">
        <f t="shared" si="35"/>
        <v>0</v>
      </c>
    </row>
    <row r="137" spans="4:37" ht="14.7" customHeight="1">
      <c r="D137" s="195">
        <v>24</v>
      </c>
      <c r="E137" s="165">
        <f t="shared" si="24"/>
        <v>0</v>
      </c>
      <c r="F137" s="165">
        <f t="shared" si="25"/>
        <v>0</v>
      </c>
      <c r="G137" s="165">
        <f t="shared" si="26"/>
        <v>0</v>
      </c>
      <c r="H137" s="165">
        <f t="shared" si="27"/>
        <v>0</v>
      </c>
      <c r="I137" s="165">
        <f t="shared" si="28"/>
        <v>0</v>
      </c>
      <c r="J137" s="197">
        <f t="shared" si="29"/>
        <v>0</v>
      </c>
      <c r="AE137" s="195">
        <v>24</v>
      </c>
      <c r="AF137" s="165">
        <f t="shared" si="30"/>
        <v>0</v>
      </c>
      <c r="AG137" s="165">
        <f t="shared" si="31"/>
        <v>0</v>
      </c>
      <c r="AH137" s="165">
        <f t="shared" si="32"/>
        <v>0</v>
      </c>
      <c r="AI137" s="165">
        <f t="shared" si="33"/>
        <v>0</v>
      </c>
      <c r="AJ137" s="165">
        <f t="shared" si="34"/>
        <v>0</v>
      </c>
      <c r="AK137" s="197">
        <f t="shared" si="35"/>
        <v>0</v>
      </c>
    </row>
    <row r="138" spans="4:37" ht="14.7" customHeight="1">
      <c r="D138" s="195">
        <v>25</v>
      </c>
      <c r="E138" s="165">
        <f t="shared" si="24"/>
        <v>0</v>
      </c>
      <c r="F138" s="165">
        <f t="shared" si="25"/>
        <v>0</v>
      </c>
      <c r="G138" s="165">
        <f t="shared" si="26"/>
        <v>0</v>
      </c>
      <c r="H138" s="165">
        <f t="shared" si="27"/>
        <v>0</v>
      </c>
      <c r="I138" s="165">
        <f t="shared" si="28"/>
        <v>0</v>
      </c>
      <c r="J138" s="197">
        <f t="shared" si="29"/>
        <v>0</v>
      </c>
      <c r="AE138" s="195">
        <v>25</v>
      </c>
      <c r="AF138" s="165">
        <f t="shared" si="30"/>
        <v>0</v>
      </c>
      <c r="AG138" s="165">
        <f t="shared" si="31"/>
        <v>0</v>
      </c>
      <c r="AH138" s="165">
        <f t="shared" si="32"/>
        <v>0</v>
      </c>
      <c r="AI138" s="165">
        <f t="shared" si="33"/>
        <v>0</v>
      </c>
      <c r="AJ138" s="165">
        <f t="shared" si="34"/>
        <v>0</v>
      </c>
      <c r="AK138" s="197">
        <f t="shared" si="35"/>
        <v>0</v>
      </c>
    </row>
    <row r="139" spans="4:37" ht="14.7" customHeight="1">
      <c r="D139" s="195">
        <v>26</v>
      </c>
      <c r="E139" s="165">
        <f t="shared" si="24"/>
        <v>0</v>
      </c>
      <c r="F139" s="165">
        <f t="shared" si="25"/>
        <v>0</v>
      </c>
      <c r="G139" s="165">
        <f t="shared" si="26"/>
        <v>0</v>
      </c>
      <c r="H139" s="165">
        <f t="shared" si="27"/>
        <v>0</v>
      </c>
      <c r="I139" s="165">
        <f t="shared" si="28"/>
        <v>0</v>
      </c>
      <c r="J139" s="197">
        <f t="shared" si="29"/>
        <v>0</v>
      </c>
      <c r="AE139" s="195">
        <v>26</v>
      </c>
      <c r="AF139" s="165">
        <f t="shared" si="30"/>
        <v>0</v>
      </c>
      <c r="AG139" s="165">
        <f t="shared" si="31"/>
        <v>0</v>
      </c>
      <c r="AH139" s="165">
        <f t="shared" si="32"/>
        <v>0</v>
      </c>
      <c r="AI139" s="165">
        <f t="shared" si="33"/>
        <v>0</v>
      </c>
      <c r="AJ139" s="165">
        <f t="shared" si="34"/>
        <v>0</v>
      </c>
      <c r="AK139" s="197">
        <f t="shared" si="35"/>
        <v>0</v>
      </c>
    </row>
    <row r="140" spans="4:37" ht="14.7" customHeight="1">
      <c r="D140" s="195">
        <v>27</v>
      </c>
      <c r="E140" s="165">
        <f t="shared" si="24"/>
        <v>0</v>
      </c>
      <c r="F140" s="165">
        <f t="shared" si="25"/>
        <v>0</v>
      </c>
      <c r="G140" s="165">
        <f t="shared" si="26"/>
        <v>0</v>
      </c>
      <c r="H140" s="165">
        <f t="shared" si="27"/>
        <v>0</v>
      </c>
      <c r="I140" s="165">
        <f t="shared" si="28"/>
        <v>0</v>
      </c>
      <c r="J140" s="197">
        <f t="shared" si="29"/>
        <v>0</v>
      </c>
      <c r="AE140" s="195">
        <v>27</v>
      </c>
      <c r="AF140" s="165">
        <f t="shared" si="30"/>
        <v>0</v>
      </c>
      <c r="AG140" s="165">
        <f t="shared" si="31"/>
        <v>0</v>
      </c>
      <c r="AH140" s="165">
        <f t="shared" si="32"/>
        <v>0</v>
      </c>
      <c r="AI140" s="165">
        <f t="shared" si="33"/>
        <v>0</v>
      </c>
      <c r="AJ140" s="165">
        <f t="shared" si="34"/>
        <v>0</v>
      </c>
      <c r="AK140" s="197">
        <f t="shared" si="35"/>
        <v>0</v>
      </c>
    </row>
    <row r="141" spans="4:37" ht="14.7" customHeight="1">
      <c r="D141" s="195">
        <v>28</v>
      </c>
      <c r="E141" s="165">
        <f t="shared" si="24"/>
        <v>0</v>
      </c>
      <c r="F141" s="165">
        <f t="shared" si="25"/>
        <v>0</v>
      </c>
      <c r="G141" s="165">
        <f t="shared" si="26"/>
        <v>0</v>
      </c>
      <c r="H141" s="165">
        <f t="shared" si="27"/>
        <v>0</v>
      </c>
      <c r="I141" s="165">
        <f t="shared" si="28"/>
        <v>0</v>
      </c>
      <c r="J141" s="197">
        <f t="shared" si="29"/>
        <v>0</v>
      </c>
      <c r="AE141" s="195">
        <v>28</v>
      </c>
      <c r="AF141" s="165">
        <f t="shared" si="30"/>
        <v>0</v>
      </c>
      <c r="AG141" s="165">
        <f t="shared" si="31"/>
        <v>0</v>
      </c>
      <c r="AH141" s="165">
        <f t="shared" si="32"/>
        <v>0</v>
      </c>
      <c r="AI141" s="165">
        <f t="shared" si="33"/>
        <v>0</v>
      </c>
      <c r="AJ141" s="165">
        <f t="shared" si="34"/>
        <v>0</v>
      </c>
      <c r="AK141" s="197">
        <f t="shared" si="35"/>
        <v>0</v>
      </c>
    </row>
    <row r="142" spans="4:37" ht="14.7" customHeight="1">
      <c r="D142" s="195">
        <v>29</v>
      </c>
      <c r="E142" s="165">
        <f t="shared" si="24"/>
        <v>0</v>
      </c>
      <c r="F142" s="165">
        <f t="shared" si="25"/>
        <v>0</v>
      </c>
      <c r="G142" s="165">
        <f t="shared" si="26"/>
        <v>0</v>
      </c>
      <c r="H142" s="165">
        <f t="shared" si="27"/>
        <v>0</v>
      </c>
      <c r="I142" s="165">
        <f t="shared" si="28"/>
        <v>0</v>
      </c>
      <c r="J142" s="197">
        <f t="shared" si="29"/>
        <v>0</v>
      </c>
      <c r="AE142" s="195">
        <v>29</v>
      </c>
      <c r="AF142" s="165">
        <f t="shared" si="30"/>
        <v>0</v>
      </c>
      <c r="AG142" s="165">
        <f t="shared" si="31"/>
        <v>0</v>
      </c>
      <c r="AH142" s="165">
        <f t="shared" si="32"/>
        <v>0</v>
      </c>
      <c r="AI142" s="165">
        <f t="shared" si="33"/>
        <v>0</v>
      </c>
      <c r="AJ142" s="165">
        <f t="shared" si="34"/>
        <v>0</v>
      </c>
      <c r="AK142" s="197">
        <f t="shared" si="35"/>
        <v>0</v>
      </c>
    </row>
    <row r="143" spans="4:37" ht="14.7" customHeight="1">
      <c r="D143" s="195">
        <v>30</v>
      </c>
      <c r="E143" s="165">
        <f t="shared" si="24"/>
        <v>0</v>
      </c>
      <c r="F143" s="165">
        <f t="shared" si="25"/>
        <v>0</v>
      </c>
      <c r="G143" s="165">
        <f t="shared" si="26"/>
        <v>0</v>
      </c>
      <c r="H143" s="165">
        <f t="shared" si="27"/>
        <v>0</v>
      </c>
      <c r="I143" s="165">
        <f t="shared" si="28"/>
        <v>0</v>
      </c>
      <c r="J143" s="197">
        <f t="shared" si="29"/>
        <v>0</v>
      </c>
      <c r="AE143" s="195">
        <v>30</v>
      </c>
      <c r="AF143" s="165">
        <f t="shared" si="30"/>
        <v>0</v>
      </c>
      <c r="AG143" s="165">
        <f t="shared" si="31"/>
        <v>0</v>
      </c>
      <c r="AH143" s="165">
        <f t="shared" si="32"/>
        <v>0</v>
      </c>
      <c r="AI143" s="165">
        <f t="shared" si="33"/>
        <v>0</v>
      </c>
      <c r="AJ143" s="165">
        <f t="shared" si="34"/>
        <v>0</v>
      </c>
      <c r="AK143" s="197">
        <f t="shared" si="35"/>
        <v>0</v>
      </c>
    </row>
    <row r="144" spans="4:37" ht="14.7" customHeight="1">
      <c r="D144" s="195">
        <v>31</v>
      </c>
      <c r="E144" s="165">
        <f t="shared" si="24"/>
        <v>0</v>
      </c>
      <c r="F144" s="165">
        <f t="shared" si="25"/>
        <v>0</v>
      </c>
      <c r="G144" s="165">
        <f t="shared" si="26"/>
        <v>0</v>
      </c>
      <c r="H144" s="165">
        <f t="shared" si="27"/>
        <v>0</v>
      </c>
      <c r="I144" s="165">
        <f t="shared" si="28"/>
        <v>0</v>
      </c>
      <c r="J144" s="197">
        <f t="shared" si="29"/>
        <v>0</v>
      </c>
      <c r="AE144" s="195">
        <v>31</v>
      </c>
      <c r="AF144" s="165">
        <f t="shared" si="30"/>
        <v>0</v>
      </c>
      <c r="AG144" s="165">
        <f t="shared" si="31"/>
        <v>0</v>
      </c>
      <c r="AH144" s="165">
        <f t="shared" si="32"/>
        <v>0</v>
      </c>
      <c r="AI144" s="165">
        <f t="shared" si="33"/>
        <v>0</v>
      </c>
      <c r="AJ144" s="165">
        <f t="shared" si="34"/>
        <v>0</v>
      </c>
      <c r="AK144" s="197">
        <f t="shared" si="35"/>
        <v>0</v>
      </c>
    </row>
    <row r="145" spans="4:37" ht="14.7" customHeight="1">
      <c r="D145" s="195">
        <v>32</v>
      </c>
      <c r="E145" s="165">
        <f t="shared" si="24"/>
        <v>0</v>
      </c>
      <c r="F145" s="165">
        <f t="shared" si="25"/>
        <v>0</v>
      </c>
      <c r="G145" s="165">
        <f t="shared" si="26"/>
        <v>0</v>
      </c>
      <c r="H145" s="165">
        <f t="shared" si="27"/>
        <v>0</v>
      </c>
      <c r="I145" s="165">
        <f t="shared" si="28"/>
        <v>0</v>
      </c>
      <c r="J145" s="197">
        <f t="shared" si="29"/>
        <v>0</v>
      </c>
      <c r="AE145" s="195">
        <v>32</v>
      </c>
      <c r="AF145" s="165">
        <f t="shared" si="30"/>
        <v>0</v>
      </c>
      <c r="AG145" s="165">
        <f t="shared" si="31"/>
        <v>0</v>
      </c>
      <c r="AH145" s="165">
        <f t="shared" si="32"/>
        <v>0</v>
      </c>
      <c r="AI145" s="165">
        <f t="shared" si="33"/>
        <v>0</v>
      </c>
      <c r="AJ145" s="165">
        <f t="shared" si="34"/>
        <v>0</v>
      </c>
      <c r="AK145" s="197">
        <f t="shared" si="35"/>
        <v>0</v>
      </c>
    </row>
    <row r="146" spans="4:37" ht="14.7" customHeight="1">
      <c r="D146" s="195">
        <v>33</v>
      </c>
      <c r="E146" s="165">
        <f t="shared" si="24"/>
        <v>0</v>
      </c>
      <c r="F146" s="165">
        <f t="shared" si="25"/>
        <v>0</v>
      </c>
      <c r="G146" s="165">
        <f t="shared" si="26"/>
        <v>0</v>
      </c>
      <c r="H146" s="165">
        <f t="shared" si="27"/>
        <v>0</v>
      </c>
      <c r="I146" s="165">
        <f t="shared" si="28"/>
        <v>0</v>
      </c>
      <c r="J146" s="197">
        <f t="shared" si="29"/>
        <v>0</v>
      </c>
      <c r="AE146" s="195">
        <v>33</v>
      </c>
      <c r="AF146" s="165">
        <f t="shared" si="30"/>
        <v>0</v>
      </c>
      <c r="AG146" s="165">
        <f t="shared" si="31"/>
        <v>0</v>
      </c>
      <c r="AH146" s="165">
        <f t="shared" si="32"/>
        <v>0</v>
      </c>
      <c r="AI146" s="165">
        <f t="shared" si="33"/>
        <v>0</v>
      </c>
      <c r="AJ146" s="165">
        <f t="shared" si="34"/>
        <v>0</v>
      </c>
      <c r="AK146" s="197">
        <f t="shared" si="35"/>
        <v>0</v>
      </c>
    </row>
    <row r="147" spans="4:37" ht="14.7" customHeight="1">
      <c r="D147" s="195">
        <v>34</v>
      </c>
      <c r="E147" s="165">
        <f t="shared" si="24"/>
        <v>0</v>
      </c>
      <c r="F147" s="165">
        <f t="shared" si="25"/>
        <v>0</v>
      </c>
      <c r="G147" s="165">
        <f t="shared" si="26"/>
        <v>0</v>
      </c>
      <c r="H147" s="165">
        <f t="shared" si="27"/>
        <v>0</v>
      </c>
      <c r="I147" s="165">
        <f t="shared" si="28"/>
        <v>0</v>
      </c>
      <c r="J147" s="197">
        <f t="shared" si="29"/>
        <v>0</v>
      </c>
      <c r="AE147" s="195">
        <v>34</v>
      </c>
      <c r="AF147" s="165">
        <f t="shared" si="30"/>
        <v>0</v>
      </c>
      <c r="AG147" s="165">
        <f t="shared" si="31"/>
        <v>0</v>
      </c>
      <c r="AH147" s="165">
        <f t="shared" si="32"/>
        <v>0</v>
      </c>
      <c r="AI147" s="165">
        <f t="shared" si="33"/>
        <v>0</v>
      </c>
      <c r="AJ147" s="165">
        <f t="shared" si="34"/>
        <v>0</v>
      </c>
      <c r="AK147" s="197">
        <f t="shared" si="35"/>
        <v>0</v>
      </c>
    </row>
    <row r="148" spans="4:37" ht="14.7" customHeight="1">
      <c r="D148" s="195">
        <v>35</v>
      </c>
      <c r="E148" s="165">
        <f t="shared" si="24"/>
        <v>0</v>
      </c>
      <c r="F148" s="165">
        <f t="shared" si="25"/>
        <v>0</v>
      </c>
      <c r="G148" s="165">
        <f t="shared" si="26"/>
        <v>0</v>
      </c>
      <c r="H148" s="165">
        <f t="shared" si="27"/>
        <v>0</v>
      </c>
      <c r="I148" s="165">
        <f t="shared" si="28"/>
        <v>0</v>
      </c>
      <c r="J148" s="197">
        <f t="shared" si="29"/>
        <v>0</v>
      </c>
      <c r="AE148" s="195">
        <v>35</v>
      </c>
      <c r="AF148" s="165">
        <f t="shared" si="30"/>
        <v>0</v>
      </c>
      <c r="AG148" s="165">
        <f t="shared" si="31"/>
        <v>0</v>
      </c>
      <c r="AH148" s="165">
        <f t="shared" si="32"/>
        <v>0</v>
      </c>
      <c r="AI148" s="165">
        <f t="shared" si="33"/>
        <v>0</v>
      </c>
      <c r="AJ148" s="165">
        <f t="shared" si="34"/>
        <v>0</v>
      </c>
      <c r="AK148" s="197">
        <f t="shared" si="35"/>
        <v>0</v>
      </c>
    </row>
    <row r="149" spans="4:37" ht="14.7" customHeight="1">
      <c r="D149" s="195">
        <v>36</v>
      </c>
      <c r="E149" s="165">
        <f t="shared" si="24"/>
        <v>0</v>
      </c>
      <c r="F149" s="165">
        <f t="shared" si="25"/>
        <v>0</v>
      </c>
      <c r="G149" s="165">
        <f t="shared" si="26"/>
        <v>0</v>
      </c>
      <c r="H149" s="165">
        <f t="shared" si="27"/>
        <v>0</v>
      </c>
      <c r="I149" s="165">
        <f t="shared" si="28"/>
        <v>0</v>
      </c>
      <c r="J149" s="197">
        <f t="shared" si="29"/>
        <v>0</v>
      </c>
      <c r="AE149" s="195">
        <v>36</v>
      </c>
      <c r="AF149" s="165">
        <f t="shared" si="30"/>
        <v>0</v>
      </c>
      <c r="AG149" s="165">
        <f t="shared" si="31"/>
        <v>0</v>
      </c>
      <c r="AH149" s="165">
        <f t="shared" si="32"/>
        <v>0</v>
      </c>
      <c r="AI149" s="165">
        <f t="shared" si="33"/>
        <v>0</v>
      </c>
      <c r="AJ149" s="165">
        <f t="shared" si="34"/>
        <v>0</v>
      </c>
      <c r="AK149" s="197">
        <f t="shared" si="35"/>
        <v>0</v>
      </c>
    </row>
    <row r="150" spans="4:37" ht="14.7" customHeight="1">
      <c r="D150" s="195">
        <v>37</v>
      </c>
      <c r="E150" s="165">
        <f t="shared" si="24"/>
        <v>0</v>
      </c>
      <c r="F150" s="165">
        <f t="shared" si="25"/>
        <v>0</v>
      </c>
      <c r="G150" s="165">
        <f t="shared" si="26"/>
        <v>0</v>
      </c>
      <c r="H150" s="165">
        <f t="shared" si="27"/>
        <v>0</v>
      </c>
      <c r="I150" s="165">
        <f t="shared" si="28"/>
        <v>0</v>
      </c>
      <c r="J150" s="197">
        <f t="shared" si="29"/>
        <v>0</v>
      </c>
      <c r="AE150" s="195">
        <v>37</v>
      </c>
      <c r="AF150" s="165">
        <f t="shared" si="30"/>
        <v>0</v>
      </c>
      <c r="AG150" s="165">
        <f t="shared" si="31"/>
        <v>0</v>
      </c>
      <c r="AH150" s="165">
        <f t="shared" si="32"/>
        <v>0</v>
      </c>
      <c r="AI150" s="165">
        <f t="shared" si="33"/>
        <v>0</v>
      </c>
      <c r="AJ150" s="165">
        <f t="shared" si="34"/>
        <v>0</v>
      </c>
      <c r="AK150" s="197">
        <f t="shared" si="35"/>
        <v>0</v>
      </c>
    </row>
    <row r="151" spans="4:37" ht="14.7" customHeight="1">
      <c r="D151" s="195">
        <v>38</v>
      </c>
      <c r="E151" s="165">
        <f t="shared" si="24"/>
        <v>0</v>
      </c>
      <c r="F151" s="165">
        <f t="shared" si="25"/>
        <v>0</v>
      </c>
      <c r="G151" s="165">
        <f t="shared" si="26"/>
        <v>0</v>
      </c>
      <c r="H151" s="165">
        <f t="shared" si="27"/>
        <v>0</v>
      </c>
      <c r="I151" s="165">
        <f t="shared" si="28"/>
        <v>0</v>
      </c>
      <c r="J151" s="197">
        <f t="shared" si="29"/>
        <v>0</v>
      </c>
      <c r="AE151" s="195">
        <v>38</v>
      </c>
      <c r="AF151" s="165">
        <f t="shared" si="30"/>
        <v>0</v>
      </c>
      <c r="AG151" s="165">
        <f t="shared" si="31"/>
        <v>0</v>
      </c>
      <c r="AH151" s="165">
        <f t="shared" si="32"/>
        <v>0</v>
      </c>
      <c r="AI151" s="165">
        <f t="shared" si="33"/>
        <v>0</v>
      </c>
      <c r="AJ151" s="165">
        <f t="shared" si="34"/>
        <v>0</v>
      </c>
      <c r="AK151" s="197">
        <f t="shared" si="35"/>
        <v>0</v>
      </c>
    </row>
    <row r="152" spans="4:37" ht="14.7" customHeight="1">
      <c r="D152" s="195">
        <v>39</v>
      </c>
      <c r="E152" s="165">
        <f t="shared" si="24"/>
        <v>0</v>
      </c>
      <c r="F152" s="165">
        <f t="shared" si="25"/>
        <v>0</v>
      </c>
      <c r="G152" s="165">
        <f t="shared" si="26"/>
        <v>0</v>
      </c>
      <c r="H152" s="165">
        <f t="shared" si="27"/>
        <v>0</v>
      </c>
      <c r="I152" s="165">
        <f t="shared" si="28"/>
        <v>0</v>
      </c>
      <c r="J152" s="197">
        <f t="shared" si="29"/>
        <v>0</v>
      </c>
      <c r="AE152" s="195">
        <v>39</v>
      </c>
      <c r="AF152" s="165">
        <f t="shared" si="30"/>
        <v>0</v>
      </c>
      <c r="AG152" s="165">
        <f t="shared" si="31"/>
        <v>0</v>
      </c>
      <c r="AH152" s="165">
        <f t="shared" si="32"/>
        <v>0</v>
      </c>
      <c r="AI152" s="165">
        <f t="shared" si="33"/>
        <v>0</v>
      </c>
      <c r="AJ152" s="165">
        <f t="shared" si="34"/>
        <v>0</v>
      </c>
      <c r="AK152" s="197">
        <f t="shared" si="35"/>
        <v>0</v>
      </c>
    </row>
    <row r="153" spans="4:37" ht="14.7" customHeight="1" thickBot="1">
      <c r="D153" s="196">
        <v>40</v>
      </c>
      <c r="E153" s="198">
        <f t="shared" si="24"/>
        <v>0</v>
      </c>
      <c r="F153" s="198">
        <f t="shared" si="25"/>
        <v>0</v>
      </c>
      <c r="G153" s="198">
        <f t="shared" si="26"/>
        <v>0</v>
      </c>
      <c r="H153" s="198">
        <f t="shared" si="27"/>
        <v>0</v>
      </c>
      <c r="I153" s="198">
        <f t="shared" si="28"/>
        <v>0</v>
      </c>
      <c r="J153" s="199">
        <f t="shared" si="29"/>
        <v>0</v>
      </c>
      <c r="AE153" s="196">
        <v>40</v>
      </c>
      <c r="AF153" s="198">
        <f t="shared" si="30"/>
        <v>0</v>
      </c>
      <c r="AG153" s="198">
        <f t="shared" si="31"/>
        <v>0</v>
      </c>
      <c r="AH153" s="198">
        <f t="shared" si="32"/>
        <v>0</v>
      </c>
      <c r="AI153" s="198">
        <f t="shared" si="33"/>
        <v>0</v>
      </c>
      <c r="AJ153" s="198">
        <f t="shared" si="34"/>
        <v>0</v>
      </c>
      <c r="AK153" s="199">
        <f t="shared" si="35"/>
        <v>0</v>
      </c>
    </row>
    <row r="155" spans="4:37" ht="14.7" customHeight="1" thickBot="1">
      <c r="D155" s="2" t="s">
        <v>89</v>
      </c>
      <c r="AE155" s="2" t="s">
        <v>89</v>
      </c>
    </row>
    <row r="156" spans="4:37" ht="14.7" customHeight="1">
      <c r="D156" s="2199"/>
      <c r="E156" s="2200" t="s">
        <v>56</v>
      </c>
      <c r="F156" s="2200"/>
      <c r="G156" s="2200" t="s">
        <v>83</v>
      </c>
      <c r="H156" s="2200"/>
      <c r="I156" s="2200" t="s">
        <v>78</v>
      </c>
      <c r="J156" s="2239"/>
      <c r="AE156" s="2199"/>
      <c r="AF156" s="2200" t="s">
        <v>56</v>
      </c>
      <c r="AG156" s="2200"/>
      <c r="AH156" s="2200" t="s">
        <v>83</v>
      </c>
      <c r="AI156" s="2200"/>
      <c r="AJ156" s="2200" t="s">
        <v>78</v>
      </c>
      <c r="AK156" s="2239"/>
    </row>
    <row r="157" spans="4:37" ht="14.7" customHeight="1">
      <c r="D157" s="2238"/>
      <c r="E157" s="21" t="s">
        <v>354</v>
      </c>
      <c r="F157" s="21" t="s">
        <v>355</v>
      </c>
      <c r="G157" s="21" t="s">
        <v>354</v>
      </c>
      <c r="H157" s="21" t="s">
        <v>355</v>
      </c>
      <c r="I157" s="21" t="s">
        <v>354</v>
      </c>
      <c r="J157" s="194" t="s">
        <v>355</v>
      </c>
      <c r="AE157" s="2238"/>
      <c r="AF157" s="21" t="s">
        <v>354</v>
      </c>
      <c r="AG157" s="21" t="s">
        <v>355</v>
      </c>
      <c r="AH157" s="21" t="s">
        <v>354</v>
      </c>
      <c r="AI157" s="21" t="s">
        <v>355</v>
      </c>
      <c r="AJ157" s="21" t="s">
        <v>354</v>
      </c>
      <c r="AK157" s="194" t="s">
        <v>355</v>
      </c>
    </row>
    <row r="158" spans="4:37" ht="14.7" customHeight="1">
      <c r="D158" s="195">
        <v>1</v>
      </c>
      <c r="E158" s="165">
        <f t="shared" ref="E158:E197" si="36">IF($K$20&lt;&gt;"As",0,IF($K$14&lt;&gt;"歩 道",0,SUMIF($K$21,D158,$K$19)))</f>
        <v>0</v>
      </c>
      <c r="F158" s="165">
        <f t="shared" ref="F158:F197" si="37">IF($K$20&lt;&gt;"As",0,IF($K$14&lt;&gt;"車 道",0,SUMIF($K$21,D158,$K$19)))</f>
        <v>0</v>
      </c>
      <c r="G158" s="165">
        <f t="shared" ref="G158:G197" si="38">IF($K$20&lt;&gt;"Co",0,IF($K$14&lt;&gt;"歩 道",0,SUMIF($K$21,D158,$K$19)))</f>
        <v>0</v>
      </c>
      <c r="H158" s="165">
        <f t="shared" ref="H158:H197" si="39">IF($K$20&lt;&gt;"Co",0,IF($K$14&lt;&gt;"車 道",0,SUMIF($K$21,D158,$K$19)))</f>
        <v>0</v>
      </c>
      <c r="I158" s="165">
        <f t="shared" ref="I158:I197" si="40">IF($K$14&lt;&gt;"歩 道",0,SUMIF($K$24,D158,$K$19))</f>
        <v>0</v>
      </c>
      <c r="J158" s="197">
        <f t="shared" ref="J158:J197" si="41">IF($K$14&lt;&gt;"車 道",0,SUMIF($K$24,D158,$K$19))</f>
        <v>0</v>
      </c>
      <c r="AE158" s="195">
        <v>1</v>
      </c>
      <c r="AF158" s="165">
        <f t="shared" ref="AF158:AF197" si="42">IF($AL$20&lt;&gt;"As",0,IF($AL$14&lt;&gt;"歩 道",0,SUMIF($AL$21,AE158,$AL$19)))</f>
        <v>0</v>
      </c>
      <c r="AG158" s="165">
        <f t="shared" ref="AG158:AG197" si="43">IF($AL$20&lt;&gt;"As",0,IF($AL$14&lt;&gt;"車 道",0,SUMIF($AL$21,AE158,$AL$19)))</f>
        <v>0</v>
      </c>
      <c r="AH158" s="165">
        <f t="shared" ref="AH158:AH197" si="44">IF($AL$20&lt;&gt;"Co",0,IF($AL$14&lt;&gt;"歩 道",0,SUMIF($AL$21,AE158,$AL$19)))</f>
        <v>0</v>
      </c>
      <c r="AI158" s="165">
        <f t="shared" ref="AI158:AI197" si="45">IF($AL$20&lt;&gt;"Co",0,IF($AL$14&lt;&gt;"車 道",0,SUMIF($AL$21,AE158,$AL$19)))</f>
        <v>0</v>
      </c>
      <c r="AJ158" s="165">
        <f t="shared" ref="AJ158:AJ197" si="46">IF($AL$14&lt;&gt;"歩 道",0,SUMIF($AL$24,AE158,$AL$19))</f>
        <v>0</v>
      </c>
      <c r="AK158" s="197">
        <f t="shared" ref="AK158:AK197" si="47">IF($AL$14&lt;&gt;"車 道",0,SUMIF($AL$24,AE158,$AL$19))</f>
        <v>0</v>
      </c>
    </row>
    <row r="159" spans="4:37" ht="14.7" customHeight="1">
      <c r="D159" s="195">
        <v>2</v>
      </c>
      <c r="E159" s="165">
        <f t="shared" si="36"/>
        <v>0</v>
      </c>
      <c r="F159" s="165">
        <f t="shared" si="37"/>
        <v>0</v>
      </c>
      <c r="G159" s="165">
        <f t="shared" si="38"/>
        <v>0</v>
      </c>
      <c r="H159" s="165">
        <f t="shared" si="39"/>
        <v>0</v>
      </c>
      <c r="I159" s="165">
        <f t="shared" si="40"/>
        <v>0</v>
      </c>
      <c r="J159" s="197">
        <f t="shared" si="41"/>
        <v>0</v>
      </c>
      <c r="AE159" s="195">
        <v>2</v>
      </c>
      <c r="AF159" s="165">
        <f t="shared" si="42"/>
        <v>0</v>
      </c>
      <c r="AG159" s="165">
        <f t="shared" si="43"/>
        <v>0</v>
      </c>
      <c r="AH159" s="165">
        <f t="shared" si="44"/>
        <v>0</v>
      </c>
      <c r="AI159" s="165">
        <f t="shared" si="45"/>
        <v>0</v>
      </c>
      <c r="AJ159" s="165">
        <f t="shared" si="46"/>
        <v>0</v>
      </c>
      <c r="AK159" s="197">
        <f t="shared" si="47"/>
        <v>0</v>
      </c>
    </row>
    <row r="160" spans="4:37" ht="14.7" customHeight="1">
      <c r="D160" s="195">
        <v>3</v>
      </c>
      <c r="E160" s="165">
        <f t="shared" si="36"/>
        <v>0</v>
      </c>
      <c r="F160" s="165">
        <f t="shared" si="37"/>
        <v>0</v>
      </c>
      <c r="G160" s="165">
        <f t="shared" si="38"/>
        <v>0</v>
      </c>
      <c r="H160" s="165">
        <f t="shared" si="39"/>
        <v>0</v>
      </c>
      <c r="I160" s="165">
        <f t="shared" si="40"/>
        <v>0</v>
      </c>
      <c r="J160" s="197">
        <f t="shared" si="41"/>
        <v>0</v>
      </c>
      <c r="AE160" s="195">
        <v>3</v>
      </c>
      <c r="AF160" s="165">
        <f t="shared" si="42"/>
        <v>0</v>
      </c>
      <c r="AG160" s="165">
        <f t="shared" si="43"/>
        <v>0</v>
      </c>
      <c r="AH160" s="165">
        <f t="shared" si="44"/>
        <v>0</v>
      </c>
      <c r="AI160" s="165">
        <f t="shared" si="45"/>
        <v>0</v>
      </c>
      <c r="AJ160" s="165">
        <f t="shared" si="46"/>
        <v>0</v>
      </c>
      <c r="AK160" s="197">
        <f t="shared" si="47"/>
        <v>0</v>
      </c>
    </row>
    <row r="161" spans="4:37" ht="14.7" customHeight="1">
      <c r="D161" s="195">
        <v>4</v>
      </c>
      <c r="E161" s="165">
        <f t="shared" si="36"/>
        <v>0</v>
      </c>
      <c r="F161" s="165">
        <f t="shared" si="37"/>
        <v>0</v>
      </c>
      <c r="G161" s="165">
        <f t="shared" si="38"/>
        <v>0</v>
      </c>
      <c r="H161" s="165">
        <f t="shared" si="39"/>
        <v>0</v>
      </c>
      <c r="I161" s="165">
        <f t="shared" si="40"/>
        <v>0</v>
      </c>
      <c r="J161" s="197">
        <f t="shared" si="41"/>
        <v>0</v>
      </c>
      <c r="AE161" s="195">
        <v>4</v>
      </c>
      <c r="AF161" s="165">
        <f t="shared" si="42"/>
        <v>0</v>
      </c>
      <c r="AG161" s="165">
        <f t="shared" si="43"/>
        <v>0</v>
      </c>
      <c r="AH161" s="165">
        <f t="shared" si="44"/>
        <v>0</v>
      </c>
      <c r="AI161" s="165">
        <f t="shared" si="45"/>
        <v>0</v>
      </c>
      <c r="AJ161" s="165">
        <f t="shared" si="46"/>
        <v>0</v>
      </c>
      <c r="AK161" s="197">
        <f t="shared" si="47"/>
        <v>0</v>
      </c>
    </row>
    <row r="162" spans="4:37" ht="14.7" customHeight="1">
      <c r="D162" s="195">
        <v>5</v>
      </c>
      <c r="E162" s="165">
        <f t="shared" si="36"/>
        <v>0</v>
      </c>
      <c r="F162" s="165">
        <f t="shared" si="37"/>
        <v>0</v>
      </c>
      <c r="G162" s="165">
        <f t="shared" si="38"/>
        <v>0</v>
      </c>
      <c r="H162" s="165">
        <f t="shared" si="39"/>
        <v>0</v>
      </c>
      <c r="I162" s="165">
        <f t="shared" si="40"/>
        <v>0</v>
      </c>
      <c r="J162" s="197">
        <f t="shared" si="41"/>
        <v>0</v>
      </c>
      <c r="AE162" s="195">
        <v>5</v>
      </c>
      <c r="AF162" s="165">
        <f t="shared" si="42"/>
        <v>0</v>
      </c>
      <c r="AG162" s="165">
        <f t="shared" si="43"/>
        <v>0</v>
      </c>
      <c r="AH162" s="165">
        <f t="shared" si="44"/>
        <v>0</v>
      </c>
      <c r="AI162" s="165">
        <f t="shared" si="45"/>
        <v>0</v>
      </c>
      <c r="AJ162" s="165">
        <f t="shared" si="46"/>
        <v>0</v>
      </c>
      <c r="AK162" s="197">
        <f t="shared" si="47"/>
        <v>0</v>
      </c>
    </row>
    <row r="163" spans="4:37" ht="14.7" customHeight="1">
      <c r="D163" s="195">
        <v>6</v>
      </c>
      <c r="E163" s="165">
        <f t="shared" si="36"/>
        <v>0</v>
      </c>
      <c r="F163" s="165">
        <f t="shared" si="37"/>
        <v>0</v>
      </c>
      <c r="G163" s="165">
        <f t="shared" si="38"/>
        <v>0</v>
      </c>
      <c r="H163" s="165">
        <f t="shared" si="39"/>
        <v>0</v>
      </c>
      <c r="I163" s="165">
        <f t="shared" si="40"/>
        <v>0</v>
      </c>
      <c r="J163" s="197">
        <f t="shared" si="41"/>
        <v>0</v>
      </c>
      <c r="AE163" s="195">
        <v>6</v>
      </c>
      <c r="AF163" s="165">
        <f t="shared" si="42"/>
        <v>0</v>
      </c>
      <c r="AG163" s="165">
        <f t="shared" si="43"/>
        <v>0</v>
      </c>
      <c r="AH163" s="165">
        <f t="shared" si="44"/>
        <v>0</v>
      </c>
      <c r="AI163" s="165">
        <f t="shared" si="45"/>
        <v>0</v>
      </c>
      <c r="AJ163" s="165">
        <f t="shared" si="46"/>
        <v>0</v>
      </c>
      <c r="AK163" s="197">
        <f t="shared" si="47"/>
        <v>0</v>
      </c>
    </row>
    <row r="164" spans="4:37" ht="14.7" customHeight="1">
      <c r="D164" s="195">
        <v>7</v>
      </c>
      <c r="E164" s="165">
        <f t="shared" si="36"/>
        <v>0</v>
      </c>
      <c r="F164" s="165">
        <f t="shared" si="37"/>
        <v>0</v>
      </c>
      <c r="G164" s="165">
        <f t="shared" si="38"/>
        <v>0</v>
      </c>
      <c r="H164" s="165">
        <f t="shared" si="39"/>
        <v>0</v>
      </c>
      <c r="I164" s="165">
        <f t="shared" si="40"/>
        <v>0</v>
      </c>
      <c r="J164" s="197">
        <f t="shared" si="41"/>
        <v>0</v>
      </c>
      <c r="AE164" s="195">
        <v>7</v>
      </c>
      <c r="AF164" s="165">
        <f t="shared" si="42"/>
        <v>0</v>
      </c>
      <c r="AG164" s="165">
        <f t="shared" si="43"/>
        <v>0</v>
      </c>
      <c r="AH164" s="165">
        <f t="shared" si="44"/>
        <v>0</v>
      </c>
      <c r="AI164" s="165">
        <f t="shared" si="45"/>
        <v>0</v>
      </c>
      <c r="AJ164" s="165">
        <f t="shared" si="46"/>
        <v>0</v>
      </c>
      <c r="AK164" s="197">
        <f t="shared" si="47"/>
        <v>0</v>
      </c>
    </row>
    <row r="165" spans="4:37" ht="14.7" customHeight="1">
      <c r="D165" s="195">
        <v>8</v>
      </c>
      <c r="E165" s="165">
        <f t="shared" si="36"/>
        <v>0</v>
      </c>
      <c r="F165" s="165">
        <f t="shared" si="37"/>
        <v>0</v>
      </c>
      <c r="G165" s="165">
        <f t="shared" si="38"/>
        <v>0</v>
      </c>
      <c r="H165" s="165">
        <f t="shared" si="39"/>
        <v>0</v>
      </c>
      <c r="I165" s="165">
        <f t="shared" si="40"/>
        <v>0</v>
      </c>
      <c r="J165" s="197">
        <f t="shared" si="41"/>
        <v>0</v>
      </c>
      <c r="AE165" s="195">
        <v>8</v>
      </c>
      <c r="AF165" s="165">
        <f t="shared" si="42"/>
        <v>0</v>
      </c>
      <c r="AG165" s="165">
        <f t="shared" si="43"/>
        <v>0</v>
      </c>
      <c r="AH165" s="165">
        <f t="shared" si="44"/>
        <v>0</v>
      </c>
      <c r="AI165" s="165">
        <f t="shared" si="45"/>
        <v>0</v>
      </c>
      <c r="AJ165" s="165">
        <f t="shared" si="46"/>
        <v>0</v>
      </c>
      <c r="AK165" s="197">
        <f t="shared" si="47"/>
        <v>0</v>
      </c>
    </row>
    <row r="166" spans="4:37" ht="14.7" customHeight="1">
      <c r="D166" s="195">
        <v>9</v>
      </c>
      <c r="E166" s="165">
        <f t="shared" si="36"/>
        <v>0</v>
      </c>
      <c r="F166" s="165">
        <f t="shared" si="37"/>
        <v>0</v>
      </c>
      <c r="G166" s="165">
        <f t="shared" si="38"/>
        <v>0</v>
      </c>
      <c r="H166" s="165">
        <f t="shared" si="39"/>
        <v>0</v>
      </c>
      <c r="I166" s="165">
        <f t="shared" si="40"/>
        <v>0</v>
      </c>
      <c r="J166" s="197">
        <f t="shared" si="41"/>
        <v>0</v>
      </c>
      <c r="AE166" s="195">
        <v>9</v>
      </c>
      <c r="AF166" s="165">
        <f t="shared" si="42"/>
        <v>0</v>
      </c>
      <c r="AG166" s="165">
        <f t="shared" si="43"/>
        <v>0</v>
      </c>
      <c r="AH166" s="165">
        <f t="shared" si="44"/>
        <v>0</v>
      </c>
      <c r="AI166" s="165">
        <f t="shared" si="45"/>
        <v>0</v>
      </c>
      <c r="AJ166" s="165">
        <f t="shared" si="46"/>
        <v>0</v>
      </c>
      <c r="AK166" s="197">
        <f t="shared" si="47"/>
        <v>0</v>
      </c>
    </row>
    <row r="167" spans="4:37" ht="14.7" customHeight="1">
      <c r="D167" s="195">
        <v>10</v>
      </c>
      <c r="E167" s="165">
        <f t="shared" si="36"/>
        <v>0</v>
      </c>
      <c r="F167" s="165">
        <f t="shared" si="37"/>
        <v>0</v>
      </c>
      <c r="G167" s="165">
        <f t="shared" si="38"/>
        <v>0</v>
      </c>
      <c r="H167" s="165">
        <f t="shared" si="39"/>
        <v>0</v>
      </c>
      <c r="I167" s="165">
        <f t="shared" si="40"/>
        <v>0</v>
      </c>
      <c r="J167" s="197">
        <f t="shared" si="41"/>
        <v>0</v>
      </c>
      <c r="AE167" s="195">
        <v>10</v>
      </c>
      <c r="AF167" s="165">
        <f t="shared" si="42"/>
        <v>0</v>
      </c>
      <c r="AG167" s="165">
        <f t="shared" si="43"/>
        <v>0</v>
      </c>
      <c r="AH167" s="165">
        <f t="shared" si="44"/>
        <v>0</v>
      </c>
      <c r="AI167" s="165">
        <f t="shared" si="45"/>
        <v>0</v>
      </c>
      <c r="AJ167" s="165">
        <f t="shared" si="46"/>
        <v>0</v>
      </c>
      <c r="AK167" s="197">
        <f t="shared" si="47"/>
        <v>0</v>
      </c>
    </row>
    <row r="168" spans="4:37" ht="14.7" customHeight="1">
      <c r="D168" s="195">
        <v>11</v>
      </c>
      <c r="E168" s="165">
        <f t="shared" si="36"/>
        <v>0</v>
      </c>
      <c r="F168" s="165">
        <f t="shared" si="37"/>
        <v>0</v>
      </c>
      <c r="G168" s="165">
        <f t="shared" si="38"/>
        <v>0</v>
      </c>
      <c r="H168" s="165">
        <f t="shared" si="39"/>
        <v>0</v>
      </c>
      <c r="I168" s="165">
        <f t="shared" si="40"/>
        <v>0</v>
      </c>
      <c r="J168" s="197">
        <f t="shared" si="41"/>
        <v>0</v>
      </c>
      <c r="AE168" s="195">
        <v>11</v>
      </c>
      <c r="AF168" s="165">
        <f t="shared" si="42"/>
        <v>0</v>
      </c>
      <c r="AG168" s="165">
        <f t="shared" si="43"/>
        <v>0</v>
      </c>
      <c r="AH168" s="165">
        <f t="shared" si="44"/>
        <v>0</v>
      </c>
      <c r="AI168" s="165">
        <f t="shared" si="45"/>
        <v>0</v>
      </c>
      <c r="AJ168" s="165">
        <f t="shared" si="46"/>
        <v>0</v>
      </c>
      <c r="AK168" s="197">
        <f t="shared" si="47"/>
        <v>0</v>
      </c>
    </row>
    <row r="169" spans="4:37" ht="14.7" customHeight="1">
      <c r="D169" s="195">
        <v>12</v>
      </c>
      <c r="E169" s="165">
        <f t="shared" si="36"/>
        <v>0</v>
      </c>
      <c r="F169" s="165">
        <f t="shared" si="37"/>
        <v>0</v>
      </c>
      <c r="G169" s="165">
        <f t="shared" si="38"/>
        <v>0</v>
      </c>
      <c r="H169" s="165">
        <f t="shared" si="39"/>
        <v>0</v>
      </c>
      <c r="I169" s="165">
        <f t="shared" si="40"/>
        <v>0</v>
      </c>
      <c r="J169" s="197">
        <f t="shared" si="41"/>
        <v>0</v>
      </c>
      <c r="AE169" s="195">
        <v>12</v>
      </c>
      <c r="AF169" s="165">
        <f t="shared" si="42"/>
        <v>0</v>
      </c>
      <c r="AG169" s="165">
        <f t="shared" si="43"/>
        <v>0</v>
      </c>
      <c r="AH169" s="165">
        <f t="shared" si="44"/>
        <v>0</v>
      </c>
      <c r="AI169" s="165">
        <f t="shared" si="45"/>
        <v>0</v>
      </c>
      <c r="AJ169" s="165">
        <f t="shared" si="46"/>
        <v>0</v>
      </c>
      <c r="AK169" s="197">
        <f t="shared" si="47"/>
        <v>0</v>
      </c>
    </row>
    <row r="170" spans="4:37" ht="14.7" customHeight="1">
      <c r="D170" s="195">
        <v>13</v>
      </c>
      <c r="E170" s="165">
        <f t="shared" si="36"/>
        <v>0</v>
      </c>
      <c r="F170" s="165">
        <f t="shared" si="37"/>
        <v>0</v>
      </c>
      <c r="G170" s="165">
        <f t="shared" si="38"/>
        <v>0</v>
      </c>
      <c r="H170" s="165">
        <f t="shared" si="39"/>
        <v>0</v>
      </c>
      <c r="I170" s="165">
        <f t="shared" si="40"/>
        <v>0</v>
      </c>
      <c r="J170" s="197">
        <f t="shared" si="41"/>
        <v>0</v>
      </c>
      <c r="AE170" s="195">
        <v>13</v>
      </c>
      <c r="AF170" s="165">
        <f t="shared" si="42"/>
        <v>0</v>
      </c>
      <c r="AG170" s="165">
        <f t="shared" si="43"/>
        <v>0</v>
      </c>
      <c r="AH170" s="165">
        <f t="shared" si="44"/>
        <v>0</v>
      </c>
      <c r="AI170" s="165">
        <f t="shared" si="45"/>
        <v>0</v>
      </c>
      <c r="AJ170" s="165">
        <f t="shared" si="46"/>
        <v>0</v>
      </c>
      <c r="AK170" s="197">
        <f t="shared" si="47"/>
        <v>0</v>
      </c>
    </row>
    <row r="171" spans="4:37" ht="14.7" customHeight="1">
      <c r="D171" s="195">
        <v>14</v>
      </c>
      <c r="E171" s="165">
        <f t="shared" si="36"/>
        <v>0</v>
      </c>
      <c r="F171" s="165">
        <f t="shared" si="37"/>
        <v>0</v>
      </c>
      <c r="G171" s="165">
        <f t="shared" si="38"/>
        <v>0</v>
      </c>
      <c r="H171" s="165">
        <f t="shared" si="39"/>
        <v>0</v>
      </c>
      <c r="I171" s="165">
        <f t="shared" si="40"/>
        <v>0</v>
      </c>
      <c r="J171" s="197">
        <f t="shared" si="41"/>
        <v>0</v>
      </c>
      <c r="AE171" s="195">
        <v>14</v>
      </c>
      <c r="AF171" s="165">
        <f t="shared" si="42"/>
        <v>0</v>
      </c>
      <c r="AG171" s="165">
        <f t="shared" si="43"/>
        <v>0</v>
      </c>
      <c r="AH171" s="165">
        <f t="shared" si="44"/>
        <v>0</v>
      </c>
      <c r="AI171" s="165">
        <f t="shared" si="45"/>
        <v>0</v>
      </c>
      <c r="AJ171" s="165">
        <f t="shared" si="46"/>
        <v>0</v>
      </c>
      <c r="AK171" s="197">
        <f t="shared" si="47"/>
        <v>0</v>
      </c>
    </row>
    <row r="172" spans="4:37" ht="14.7" customHeight="1">
      <c r="D172" s="195">
        <v>15</v>
      </c>
      <c r="E172" s="165">
        <f t="shared" si="36"/>
        <v>0</v>
      </c>
      <c r="F172" s="165">
        <f t="shared" si="37"/>
        <v>0</v>
      </c>
      <c r="G172" s="165">
        <f t="shared" si="38"/>
        <v>0</v>
      </c>
      <c r="H172" s="165">
        <f t="shared" si="39"/>
        <v>0</v>
      </c>
      <c r="I172" s="165">
        <f t="shared" si="40"/>
        <v>0</v>
      </c>
      <c r="J172" s="197">
        <f t="shared" si="41"/>
        <v>0</v>
      </c>
      <c r="AE172" s="195">
        <v>15</v>
      </c>
      <c r="AF172" s="165">
        <f t="shared" si="42"/>
        <v>0</v>
      </c>
      <c r="AG172" s="165">
        <f t="shared" si="43"/>
        <v>0</v>
      </c>
      <c r="AH172" s="165">
        <f t="shared" si="44"/>
        <v>0</v>
      </c>
      <c r="AI172" s="165">
        <f t="shared" si="45"/>
        <v>0</v>
      </c>
      <c r="AJ172" s="165">
        <f t="shared" si="46"/>
        <v>0</v>
      </c>
      <c r="AK172" s="197">
        <f t="shared" si="47"/>
        <v>0</v>
      </c>
    </row>
    <row r="173" spans="4:37" ht="14.7" customHeight="1">
      <c r="D173" s="195">
        <v>16</v>
      </c>
      <c r="E173" s="165">
        <f t="shared" si="36"/>
        <v>0</v>
      </c>
      <c r="F173" s="165">
        <f t="shared" si="37"/>
        <v>0</v>
      </c>
      <c r="G173" s="165">
        <f t="shared" si="38"/>
        <v>0</v>
      </c>
      <c r="H173" s="165">
        <f t="shared" si="39"/>
        <v>0</v>
      </c>
      <c r="I173" s="165">
        <f t="shared" si="40"/>
        <v>0</v>
      </c>
      <c r="J173" s="197">
        <f t="shared" si="41"/>
        <v>0</v>
      </c>
      <c r="AE173" s="195">
        <v>16</v>
      </c>
      <c r="AF173" s="165">
        <f t="shared" si="42"/>
        <v>0</v>
      </c>
      <c r="AG173" s="165">
        <f t="shared" si="43"/>
        <v>0</v>
      </c>
      <c r="AH173" s="165">
        <f t="shared" si="44"/>
        <v>0</v>
      </c>
      <c r="AI173" s="165">
        <f t="shared" si="45"/>
        <v>0</v>
      </c>
      <c r="AJ173" s="165">
        <f t="shared" si="46"/>
        <v>0</v>
      </c>
      <c r="AK173" s="197">
        <f t="shared" si="47"/>
        <v>0</v>
      </c>
    </row>
    <row r="174" spans="4:37" ht="14.7" customHeight="1">
      <c r="D174" s="195">
        <v>17</v>
      </c>
      <c r="E174" s="165">
        <f t="shared" si="36"/>
        <v>0</v>
      </c>
      <c r="F174" s="165">
        <f t="shared" si="37"/>
        <v>0</v>
      </c>
      <c r="G174" s="165">
        <f t="shared" si="38"/>
        <v>0</v>
      </c>
      <c r="H174" s="165">
        <f t="shared" si="39"/>
        <v>0</v>
      </c>
      <c r="I174" s="165">
        <f t="shared" si="40"/>
        <v>0</v>
      </c>
      <c r="J174" s="197">
        <f t="shared" si="41"/>
        <v>0</v>
      </c>
      <c r="AE174" s="195">
        <v>17</v>
      </c>
      <c r="AF174" s="165">
        <f t="shared" si="42"/>
        <v>0</v>
      </c>
      <c r="AG174" s="165">
        <f t="shared" si="43"/>
        <v>0</v>
      </c>
      <c r="AH174" s="165">
        <f t="shared" si="44"/>
        <v>0</v>
      </c>
      <c r="AI174" s="165">
        <f t="shared" si="45"/>
        <v>0</v>
      </c>
      <c r="AJ174" s="165">
        <f t="shared" si="46"/>
        <v>0</v>
      </c>
      <c r="AK174" s="197">
        <f t="shared" si="47"/>
        <v>0</v>
      </c>
    </row>
    <row r="175" spans="4:37" ht="14.7" customHeight="1">
      <c r="D175" s="195">
        <v>18</v>
      </c>
      <c r="E175" s="165">
        <f t="shared" si="36"/>
        <v>0</v>
      </c>
      <c r="F175" s="165">
        <f t="shared" si="37"/>
        <v>0</v>
      </c>
      <c r="G175" s="165">
        <f t="shared" si="38"/>
        <v>0</v>
      </c>
      <c r="H175" s="165">
        <f t="shared" si="39"/>
        <v>0</v>
      </c>
      <c r="I175" s="165">
        <f t="shared" si="40"/>
        <v>0</v>
      </c>
      <c r="J175" s="197">
        <f t="shared" si="41"/>
        <v>0</v>
      </c>
      <c r="AE175" s="195">
        <v>18</v>
      </c>
      <c r="AF175" s="165">
        <f t="shared" si="42"/>
        <v>0</v>
      </c>
      <c r="AG175" s="165">
        <f t="shared" si="43"/>
        <v>0</v>
      </c>
      <c r="AH175" s="165">
        <f t="shared" si="44"/>
        <v>0</v>
      </c>
      <c r="AI175" s="165">
        <f t="shared" si="45"/>
        <v>0</v>
      </c>
      <c r="AJ175" s="165">
        <f t="shared" si="46"/>
        <v>0</v>
      </c>
      <c r="AK175" s="197">
        <f t="shared" si="47"/>
        <v>0</v>
      </c>
    </row>
    <row r="176" spans="4:37" ht="14.7" customHeight="1">
      <c r="D176" s="195">
        <v>19</v>
      </c>
      <c r="E176" s="165">
        <f t="shared" si="36"/>
        <v>0</v>
      </c>
      <c r="F176" s="165">
        <f t="shared" si="37"/>
        <v>0</v>
      </c>
      <c r="G176" s="165">
        <f t="shared" si="38"/>
        <v>0</v>
      </c>
      <c r="H176" s="165">
        <f t="shared" si="39"/>
        <v>0</v>
      </c>
      <c r="I176" s="165">
        <f t="shared" si="40"/>
        <v>0</v>
      </c>
      <c r="J176" s="197">
        <f t="shared" si="41"/>
        <v>0</v>
      </c>
      <c r="AE176" s="195">
        <v>19</v>
      </c>
      <c r="AF176" s="165">
        <f t="shared" si="42"/>
        <v>0</v>
      </c>
      <c r="AG176" s="165">
        <f t="shared" si="43"/>
        <v>0</v>
      </c>
      <c r="AH176" s="165">
        <f t="shared" si="44"/>
        <v>0</v>
      </c>
      <c r="AI176" s="165">
        <f t="shared" si="45"/>
        <v>0</v>
      </c>
      <c r="AJ176" s="165">
        <f t="shared" si="46"/>
        <v>0</v>
      </c>
      <c r="AK176" s="197">
        <f t="shared" si="47"/>
        <v>0</v>
      </c>
    </row>
    <row r="177" spans="4:37" ht="14.7" customHeight="1">
      <c r="D177" s="195">
        <v>20</v>
      </c>
      <c r="E177" s="165">
        <f t="shared" si="36"/>
        <v>0</v>
      </c>
      <c r="F177" s="165">
        <f t="shared" si="37"/>
        <v>0</v>
      </c>
      <c r="G177" s="165">
        <f t="shared" si="38"/>
        <v>0</v>
      </c>
      <c r="H177" s="165">
        <f t="shared" si="39"/>
        <v>0</v>
      </c>
      <c r="I177" s="165">
        <f t="shared" si="40"/>
        <v>0</v>
      </c>
      <c r="J177" s="197">
        <f t="shared" si="41"/>
        <v>0</v>
      </c>
      <c r="AE177" s="195">
        <v>20</v>
      </c>
      <c r="AF177" s="165">
        <f t="shared" si="42"/>
        <v>0</v>
      </c>
      <c r="AG177" s="165">
        <f t="shared" si="43"/>
        <v>0</v>
      </c>
      <c r="AH177" s="165">
        <f t="shared" si="44"/>
        <v>0</v>
      </c>
      <c r="AI177" s="165">
        <f t="shared" si="45"/>
        <v>0</v>
      </c>
      <c r="AJ177" s="165">
        <f t="shared" si="46"/>
        <v>0</v>
      </c>
      <c r="AK177" s="197">
        <f t="shared" si="47"/>
        <v>0</v>
      </c>
    </row>
    <row r="178" spans="4:37" ht="14.7" customHeight="1">
      <c r="D178" s="195">
        <v>21</v>
      </c>
      <c r="E178" s="165">
        <f t="shared" si="36"/>
        <v>0</v>
      </c>
      <c r="F178" s="165">
        <f t="shared" si="37"/>
        <v>0</v>
      </c>
      <c r="G178" s="165">
        <f t="shared" si="38"/>
        <v>0</v>
      </c>
      <c r="H178" s="165">
        <f t="shared" si="39"/>
        <v>0</v>
      </c>
      <c r="I178" s="165">
        <f t="shared" si="40"/>
        <v>0</v>
      </c>
      <c r="J178" s="197">
        <f t="shared" si="41"/>
        <v>0</v>
      </c>
      <c r="AE178" s="195">
        <v>21</v>
      </c>
      <c r="AF178" s="165">
        <f t="shared" si="42"/>
        <v>0</v>
      </c>
      <c r="AG178" s="165">
        <f t="shared" si="43"/>
        <v>0</v>
      </c>
      <c r="AH178" s="165">
        <f t="shared" si="44"/>
        <v>0</v>
      </c>
      <c r="AI178" s="165">
        <f t="shared" si="45"/>
        <v>0</v>
      </c>
      <c r="AJ178" s="165">
        <f t="shared" si="46"/>
        <v>0</v>
      </c>
      <c r="AK178" s="197">
        <f t="shared" si="47"/>
        <v>0</v>
      </c>
    </row>
    <row r="179" spans="4:37" ht="14.7" customHeight="1">
      <c r="D179" s="195">
        <v>22</v>
      </c>
      <c r="E179" s="165">
        <f t="shared" si="36"/>
        <v>0</v>
      </c>
      <c r="F179" s="165">
        <f t="shared" si="37"/>
        <v>0</v>
      </c>
      <c r="G179" s="165">
        <f t="shared" si="38"/>
        <v>0</v>
      </c>
      <c r="H179" s="165">
        <f t="shared" si="39"/>
        <v>0</v>
      </c>
      <c r="I179" s="165">
        <f t="shared" si="40"/>
        <v>0</v>
      </c>
      <c r="J179" s="197">
        <f t="shared" si="41"/>
        <v>0</v>
      </c>
      <c r="AE179" s="195">
        <v>22</v>
      </c>
      <c r="AF179" s="165">
        <f t="shared" si="42"/>
        <v>0</v>
      </c>
      <c r="AG179" s="165">
        <f t="shared" si="43"/>
        <v>0</v>
      </c>
      <c r="AH179" s="165">
        <f t="shared" si="44"/>
        <v>0</v>
      </c>
      <c r="AI179" s="165">
        <f t="shared" si="45"/>
        <v>0</v>
      </c>
      <c r="AJ179" s="165">
        <f t="shared" si="46"/>
        <v>0</v>
      </c>
      <c r="AK179" s="197">
        <f t="shared" si="47"/>
        <v>0</v>
      </c>
    </row>
    <row r="180" spans="4:37" ht="14.7" customHeight="1">
      <c r="D180" s="195">
        <v>23</v>
      </c>
      <c r="E180" s="165">
        <f t="shared" si="36"/>
        <v>0</v>
      </c>
      <c r="F180" s="165">
        <f t="shared" si="37"/>
        <v>0</v>
      </c>
      <c r="G180" s="165">
        <f t="shared" si="38"/>
        <v>0</v>
      </c>
      <c r="H180" s="165">
        <f t="shared" si="39"/>
        <v>0</v>
      </c>
      <c r="I180" s="165">
        <f t="shared" si="40"/>
        <v>0</v>
      </c>
      <c r="J180" s="197">
        <f t="shared" si="41"/>
        <v>0</v>
      </c>
      <c r="AE180" s="195">
        <v>23</v>
      </c>
      <c r="AF180" s="165">
        <f t="shared" si="42"/>
        <v>0</v>
      </c>
      <c r="AG180" s="165">
        <f t="shared" si="43"/>
        <v>0</v>
      </c>
      <c r="AH180" s="165">
        <f t="shared" si="44"/>
        <v>0</v>
      </c>
      <c r="AI180" s="165">
        <f t="shared" si="45"/>
        <v>0</v>
      </c>
      <c r="AJ180" s="165">
        <f t="shared" si="46"/>
        <v>0</v>
      </c>
      <c r="AK180" s="197">
        <f t="shared" si="47"/>
        <v>0</v>
      </c>
    </row>
    <row r="181" spans="4:37" ht="14.7" customHeight="1">
      <c r="D181" s="195">
        <v>24</v>
      </c>
      <c r="E181" s="165">
        <f t="shared" si="36"/>
        <v>0</v>
      </c>
      <c r="F181" s="165">
        <f t="shared" si="37"/>
        <v>0</v>
      </c>
      <c r="G181" s="165">
        <f t="shared" si="38"/>
        <v>0</v>
      </c>
      <c r="H181" s="165">
        <f t="shared" si="39"/>
        <v>0</v>
      </c>
      <c r="I181" s="165">
        <f t="shared" si="40"/>
        <v>0</v>
      </c>
      <c r="J181" s="197">
        <f t="shared" si="41"/>
        <v>0</v>
      </c>
      <c r="AE181" s="195">
        <v>24</v>
      </c>
      <c r="AF181" s="165">
        <f t="shared" si="42"/>
        <v>0</v>
      </c>
      <c r="AG181" s="165">
        <f t="shared" si="43"/>
        <v>0</v>
      </c>
      <c r="AH181" s="165">
        <f t="shared" si="44"/>
        <v>0</v>
      </c>
      <c r="AI181" s="165">
        <f t="shared" si="45"/>
        <v>0</v>
      </c>
      <c r="AJ181" s="165">
        <f t="shared" si="46"/>
        <v>0</v>
      </c>
      <c r="AK181" s="197">
        <f t="shared" si="47"/>
        <v>0</v>
      </c>
    </row>
    <row r="182" spans="4:37" ht="14.7" customHeight="1">
      <c r="D182" s="195">
        <v>25</v>
      </c>
      <c r="E182" s="165">
        <f t="shared" si="36"/>
        <v>0</v>
      </c>
      <c r="F182" s="165">
        <f t="shared" si="37"/>
        <v>0</v>
      </c>
      <c r="G182" s="165">
        <f t="shared" si="38"/>
        <v>0</v>
      </c>
      <c r="H182" s="165">
        <f t="shared" si="39"/>
        <v>0</v>
      </c>
      <c r="I182" s="165">
        <f t="shared" si="40"/>
        <v>0</v>
      </c>
      <c r="J182" s="197">
        <f t="shared" si="41"/>
        <v>0</v>
      </c>
      <c r="AE182" s="195">
        <v>25</v>
      </c>
      <c r="AF182" s="165">
        <f t="shared" si="42"/>
        <v>0</v>
      </c>
      <c r="AG182" s="165">
        <f t="shared" si="43"/>
        <v>0</v>
      </c>
      <c r="AH182" s="165">
        <f t="shared" si="44"/>
        <v>0</v>
      </c>
      <c r="AI182" s="165">
        <f t="shared" si="45"/>
        <v>0</v>
      </c>
      <c r="AJ182" s="165">
        <f t="shared" si="46"/>
        <v>0</v>
      </c>
      <c r="AK182" s="197">
        <f t="shared" si="47"/>
        <v>0</v>
      </c>
    </row>
    <row r="183" spans="4:37" ht="14.7" customHeight="1">
      <c r="D183" s="195">
        <v>26</v>
      </c>
      <c r="E183" s="165">
        <f t="shared" si="36"/>
        <v>0</v>
      </c>
      <c r="F183" s="165">
        <f t="shared" si="37"/>
        <v>0</v>
      </c>
      <c r="G183" s="165">
        <f t="shared" si="38"/>
        <v>0</v>
      </c>
      <c r="H183" s="165">
        <f t="shared" si="39"/>
        <v>0</v>
      </c>
      <c r="I183" s="165">
        <f t="shared" si="40"/>
        <v>0</v>
      </c>
      <c r="J183" s="197">
        <f t="shared" si="41"/>
        <v>0</v>
      </c>
      <c r="AE183" s="195">
        <v>26</v>
      </c>
      <c r="AF183" s="165">
        <f t="shared" si="42"/>
        <v>0</v>
      </c>
      <c r="AG183" s="165">
        <f t="shared" si="43"/>
        <v>0</v>
      </c>
      <c r="AH183" s="165">
        <f t="shared" si="44"/>
        <v>0</v>
      </c>
      <c r="AI183" s="165">
        <f t="shared" si="45"/>
        <v>0</v>
      </c>
      <c r="AJ183" s="165">
        <f t="shared" si="46"/>
        <v>0</v>
      </c>
      <c r="AK183" s="197">
        <f t="shared" si="47"/>
        <v>0</v>
      </c>
    </row>
    <row r="184" spans="4:37" ht="14.7" customHeight="1">
      <c r="D184" s="195">
        <v>27</v>
      </c>
      <c r="E184" s="165">
        <f t="shared" si="36"/>
        <v>0</v>
      </c>
      <c r="F184" s="165">
        <f t="shared" si="37"/>
        <v>0</v>
      </c>
      <c r="G184" s="165">
        <f t="shared" si="38"/>
        <v>0</v>
      </c>
      <c r="H184" s="165">
        <f t="shared" si="39"/>
        <v>0</v>
      </c>
      <c r="I184" s="165">
        <f t="shared" si="40"/>
        <v>0</v>
      </c>
      <c r="J184" s="197">
        <f t="shared" si="41"/>
        <v>0</v>
      </c>
      <c r="AE184" s="195">
        <v>27</v>
      </c>
      <c r="AF184" s="165">
        <f t="shared" si="42"/>
        <v>0</v>
      </c>
      <c r="AG184" s="165">
        <f t="shared" si="43"/>
        <v>0</v>
      </c>
      <c r="AH184" s="165">
        <f t="shared" si="44"/>
        <v>0</v>
      </c>
      <c r="AI184" s="165">
        <f t="shared" si="45"/>
        <v>0</v>
      </c>
      <c r="AJ184" s="165">
        <f t="shared" si="46"/>
        <v>0</v>
      </c>
      <c r="AK184" s="197">
        <f t="shared" si="47"/>
        <v>0</v>
      </c>
    </row>
    <row r="185" spans="4:37" ht="14.7" customHeight="1">
      <c r="D185" s="195">
        <v>28</v>
      </c>
      <c r="E185" s="165">
        <f t="shared" si="36"/>
        <v>0</v>
      </c>
      <c r="F185" s="165">
        <f t="shared" si="37"/>
        <v>0</v>
      </c>
      <c r="G185" s="165">
        <f t="shared" si="38"/>
        <v>0</v>
      </c>
      <c r="H185" s="165">
        <f t="shared" si="39"/>
        <v>0</v>
      </c>
      <c r="I185" s="165">
        <f t="shared" si="40"/>
        <v>0</v>
      </c>
      <c r="J185" s="197">
        <f t="shared" si="41"/>
        <v>0</v>
      </c>
      <c r="AE185" s="195">
        <v>28</v>
      </c>
      <c r="AF185" s="165">
        <f t="shared" si="42"/>
        <v>0</v>
      </c>
      <c r="AG185" s="165">
        <f t="shared" si="43"/>
        <v>0</v>
      </c>
      <c r="AH185" s="165">
        <f t="shared" si="44"/>
        <v>0</v>
      </c>
      <c r="AI185" s="165">
        <f t="shared" si="45"/>
        <v>0</v>
      </c>
      <c r="AJ185" s="165">
        <f t="shared" si="46"/>
        <v>0</v>
      </c>
      <c r="AK185" s="197">
        <f t="shared" si="47"/>
        <v>0</v>
      </c>
    </row>
    <row r="186" spans="4:37" ht="14.7" customHeight="1">
      <c r="D186" s="195">
        <v>29</v>
      </c>
      <c r="E186" s="165">
        <f t="shared" si="36"/>
        <v>0</v>
      </c>
      <c r="F186" s="165">
        <f t="shared" si="37"/>
        <v>0</v>
      </c>
      <c r="G186" s="165">
        <f t="shared" si="38"/>
        <v>0</v>
      </c>
      <c r="H186" s="165">
        <f t="shared" si="39"/>
        <v>0</v>
      </c>
      <c r="I186" s="165">
        <f t="shared" si="40"/>
        <v>0</v>
      </c>
      <c r="J186" s="197">
        <f t="shared" si="41"/>
        <v>0</v>
      </c>
      <c r="AE186" s="195">
        <v>29</v>
      </c>
      <c r="AF186" s="165">
        <f t="shared" si="42"/>
        <v>0</v>
      </c>
      <c r="AG186" s="165">
        <f t="shared" si="43"/>
        <v>0</v>
      </c>
      <c r="AH186" s="165">
        <f t="shared" si="44"/>
        <v>0</v>
      </c>
      <c r="AI186" s="165">
        <f t="shared" si="45"/>
        <v>0</v>
      </c>
      <c r="AJ186" s="165">
        <f t="shared" si="46"/>
        <v>0</v>
      </c>
      <c r="AK186" s="197">
        <f t="shared" si="47"/>
        <v>0</v>
      </c>
    </row>
    <row r="187" spans="4:37" ht="14.7" customHeight="1">
      <c r="D187" s="195">
        <v>30</v>
      </c>
      <c r="E187" s="165">
        <f t="shared" si="36"/>
        <v>0</v>
      </c>
      <c r="F187" s="165">
        <f t="shared" si="37"/>
        <v>0</v>
      </c>
      <c r="G187" s="165">
        <f t="shared" si="38"/>
        <v>0</v>
      </c>
      <c r="H187" s="165">
        <f t="shared" si="39"/>
        <v>0</v>
      </c>
      <c r="I187" s="165">
        <f t="shared" si="40"/>
        <v>0</v>
      </c>
      <c r="J187" s="197">
        <f t="shared" si="41"/>
        <v>0</v>
      </c>
      <c r="AE187" s="195">
        <v>30</v>
      </c>
      <c r="AF187" s="165">
        <f t="shared" si="42"/>
        <v>0</v>
      </c>
      <c r="AG187" s="165">
        <f t="shared" si="43"/>
        <v>0</v>
      </c>
      <c r="AH187" s="165">
        <f t="shared" si="44"/>
        <v>0</v>
      </c>
      <c r="AI187" s="165">
        <f t="shared" si="45"/>
        <v>0</v>
      </c>
      <c r="AJ187" s="165">
        <f t="shared" si="46"/>
        <v>0</v>
      </c>
      <c r="AK187" s="197">
        <f t="shared" si="47"/>
        <v>0</v>
      </c>
    </row>
    <row r="188" spans="4:37" ht="14.7" customHeight="1">
      <c r="D188" s="195">
        <v>31</v>
      </c>
      <c r="E188" s="165">
        <f t="shared" si="36"/>
        <v>0</v>
      </c>
      <c r="F188" s="165">
        <f t="shared" si="37"/>
        <v>0</v>
      </c>
      <c r="G188" s="165">
        <f t="shared" si="38"/>
        <v>0</v>
      </c>
      <c r="H188" s="165">
        <f t="shared" si="39"/>
        <v>0</v>
      </c>
      <c r="I188" s="165">
        <f t="shared" si="40"/>
        <v>0</v>
      </c>
      <c r="J188" s="197">
        <f t="shared" si="41"/>
        <v>0</v>
      </c>
      <c r="AE188" s="195">
        <v>31</v>
      </c>
      <c r="AF188" s="165">
        <f t="shared" si="42"/>
        <v>0</v>
      </c>
      <c r="AG188" s="165">
        <f t="shared" si="43"/>
        <v>0</v>
      </c>
      <c r="AH188" s="165">
        <f t="shared" si="44"/>
        <v>0</v>
      </c>
      <c r="AI188" s="165">
        <f t="shared" si="45"/>
        <v>0</v>
      </c>
      <c r="AJ188" s="165">
        <f t="shared" si="46"/>
        <v>0</v>
      </c>
      <c r="AK188" s="197">
        <f t="shared" si="47"/>
        <v>0</v>
      </c>
    </row>
    <row r="189" spans="4:37" ht="14.7" customHeight="1">
      <c r="D189" s="195">
        <v>32</v>
      </c>
      <c r="E189" s="165">
        <f t="shared" si="36"/>
        <v>0</v>
      </c>
      <c r="F189" s="165">
        <f t="shared" si="37"/>
        <v>0</v>
      </c>
      <c r="G189" s="165">
        <f t="shared" si="38"/>
        <v>0</v>
      </c>
      <c r="H189" s="165">
        <f t="shared" si="39"/>
        <v>0</v>
      </c>
      <c r="I189" s="165">
        <f t="shared" si="40"/>
        <v>0</v>
      </c>
      <c r="J189" s="197">
        <f t="shared" si="41"/>
        <v>0</v>
      </c>
      <c r="AE189" s="195">
        <v>32</v>
      </c>
      <c r="AF189" s="165">
        <f t="shared" si="42"/>
        <v>0</v>
      </c>
      <c r="AG189" s="165">
        <f t="shared" si="43"/>
        <v>0</v>
      </c>
      <c r="AH189" s="165">
        <f t="shared" si="44"/>
        <v>0</v>
      </c>
      <c r="AI189" s="165">
        <f t="shared" si="45"/>
        <v>0</v>
      </c>
      <c r="AJ189" s="165">
        <f t="shared" si="46"/>
        <v>0</v>
      </c>
      <c r="AK189" s="197">
        <f t="shared" si="47"/>
        <v>0</v>
      </c>
    </row>
    <row r="190" spans="4:37" ht="14.7" customHeight="1">
      <c r="D190" s="195">
        <v>33</v>
      </c>
      <c r="E190" s="165">
        <f t="shared" si="36"/>
        <v>0</v>
      </c>
      <c r="F190" s="165">
        <f t="shared" si="37"/>
        <v>0</v>
      </c>
      <c r="G190" s="165">
        <f t="shared" si="38"/>
        <v>0</v>
      </c>
      <c r="H190" s="165">
        <f t="shared" si="39"/>
        <v>0</v>
      </c>
      <c r="I190" s="165">
        <f t="shared" si="40"/>
        <v>0</v>
      </c>
      <c r="J190" s="197">
        <f t="shared" si="41"/>
        <v>0</v>
      </c>
      <c r="AE190" s="195">
        <v>33</v>
      </c>
      <c r="AF190" s="165">
        <f t="shared" si="42"/>
        <v>0</v>
      </c>
      <c r="AG190" s="165">
        <f t="shared" si="43"/>
        <v>0</v>
      </c>
      <c r="AH190" s="165">
        <f t="shared" si="44"/>
        <v>0</v>
      </c>
      <c r="AI190" s="165">
        <f t="shared" si="45"/>
        <v>0</v>
      </c>
      <c r="AJ190" s="165">
        <f t="shared" si="46"/>
        <v>0</v>
      </c>
      <c r="AK190" s="197">
        <f t="shared" si="47"/>
        <v>0</v>
      </c>
    </row>
    <row r="191" spans="4:37" ht="14.7" customHeight="1">
      <c r="D191" s="195">
        <v>34</v>
      </c>
      <c r="E191" s="165">
        <f t="shared" si="36"/>
        <v>0</v>
      </c>
      <c r="F191" s="165">
        <f t="shared" si="37"/>
        <v>0</v>
      </c>
      <c r="G191" s="165">
        <f t="shared" si="38"/>
        <v>0</v>
      </c>
      <c r="H191" s="165">
        <f t="shared" si="39"/>
        <v>0</v>
      </c>
      <c r="I191" s="165">
        <f t="shared" si="40"/>
        <v>0</v>
      </c>
      <c r="J191" s="197">
        <f t="shared" si="41"/>
        <v>0</v>
      </c>
      <c r="AE191" s="195">
        <v>34</v>
      </c>
      <c r="AF191" s="165">
        <f t="shared" si="42"/>
        <v>0</v>
      </c>
      <c r="AG191" s="165">
        <f t="shared" si="43"/>
        <v>0</v>
      </c>
      <c r="AH191" s="165">
        <f t="shared" si="44"/>
        <v>0</v>
      </c>
      <c r="AI191" s="165">
        <f t="shared" si="45"/>
        <v>0</v>
      </c>
      <c r="AJ191" s="165">
        <f t="shared" si="46"/>
        <v>0</v>
      </c>
      <c r="AK191" s="197">
        <f t="shared" si="47"/>
        <v>0</v>
      </c>
    </row>
    <row r="192" spans="4:37" ht="14.7" customHeight="1">
      <c r="D192" s="195">
        <v>35</v>
      </c>
      <c r="E192" s="165">
        <f t="shared" si="36"/>
        <v>0</v>
      </c>
      <c r="F192" s="165">
        <f t="shared" si="37"/>
        <v>0</v>
      </c>
      <c r="G192" s="165">
        <f t="shared" si="38"/>
        <v>0</v>
      </c>
      <c r="H192" s="165">
        <f t="shared" si="39"/>
        <v>0</v>
      </c>
      <c r="I192" s="165">
        <f t="shared" si="40"/>
        <v>0</v>
      </c>
      <c r="J192" s="197">
        <f t="shared" si="41"/>
        <v>0</v>
      </c>
      <c r="AE192" s="195">
        <v>35</v>
      </c>
      <c r="AF192" s="165">
        <f t="shared" si="42"/>
        <v>0</v>
      </c>
      <c r="AG192" s="165">
        <f t="shared" si="43"/>
        <v>0</v>
      </c>
      <c r="AH192" s="165">
        <f t="shared" si="44"/>
        <v>0</v>
      </c>
      <c r="AI192" s="165">
        <f t="shared" si="45"/>
        <v>0</v>
      </c>
      <c r="AJ192" s="165">
        <f t="shared" si="46"/>
        <v>0</v>
      </c>
      <c r="AK192" s="197">
        <f t="shared" si="47"/>
        <v>0</v>
      </c>
    </row>
    <row r="193" spans="4:37" ht="14.7" customHeight="1">
      <c r="D193" s="195">
        <v>36</v>
      </c>
      <c r="E193" s="165">
        <f t="shared" si="36"/>
        <v>0</v>
      </c>
      <c r="F193" s="165">
        <f t="shared" si="37"/>
        <v>0</v>
      </c>
      <c r="G193" s="165">
        <f t="shared" si="38"/>
        <v>0</v>
      </c>
      <c r="H193" s="165">
        <f t="shared" si="39"/>
        <v>0</v>
      </c>
      <c r="I193" s="165">
        <f t="shared" si="40"/>
        <v>0</v>
      </c>
      <c r="J193" s="197">
        <f t="shared" si="41"/>
        <v>0</v>
      </c>
      <c r="AE193" s="195">
        <v>36</v>
      </c>
      <c r="AF193" s="165">
        <f t="shared" si="42"/>
        <v>0</v>
      </c>
      <c r="AG193" s="165">
        <f t="shared" si="43"/>
        <v>0</v>
      </c>
      <c r="AH193" s="165">
        <f t="shared" si="44"/>
        <v>0</v>
      </c>
      <c r="AI193" s="165">
        <f t="shared" si="45"/>
        <v>0</v>
      </c>
      <c r="AJ193" s="165">
        <f t="shared" si="46"/>
        <v>0</v>
      </c>
      <c r="AK193" s="197">
        <f t="shared" si="47"/>
        <v>0</v>
      </c>
    </row>
    <row r="194" spans="4:37" ht="14.7" customHeight="1">
      <c r="D194" s="195">
        <v>37</v>
      </c>
      <c r="E194" s="165">
        <f t="shared" si="36"/>
        <v>0</v>
      </c>
      <c r="F194" s="165">
        <f t="shared" si="37"/>
        <v>0</v>
      </c>
      <c r="G194" s="165">
        <f t="shared" si="38"/>
        <v>0</v>
      </c>
      <c r="H194" s="165">
        <f t="shared" si="39"/>
        <v>0</v>
      </c>
      <c r="I194" s="165">
        <f t="shared" si="40"/>
        <v>0</v>
      </c>
      <c r="J194" s="197">
        <f t="shared" si="41"/>
        <v>0</v>
      </c>
      <c r="AE194" s="195">
        <v>37</v>
      </c>
      <c r="AF194" s="165">
        <f t="shared" si="42"/>
        <v>0</v>
      </c>
      <c r="AG194" s="165">
        <f t="shared" si="43"/>
        <v>0</v>
      </c>
      <c r="AH194" s="165">
        <f t="shared" si="44"/>
        <v>0</v>
      </c>
      <c r="AI194" s="165">
        <f t="shared" si="45"/>
        <v>0</v>
      </c>
      <c r="AJ194" s="165">
        <f t="shared" si="46"/>
        <v>0</v>
      </c>
      <c r="AK194" s="197">
        <f t="shared" si="47"/>
        <v>0</v>
      </c>
    </row>
    <row r="195" spans="4:37" ht="14.7" customHeight="1">
      <c r="D195" s="195">
        <v>38</v>
      </c>
      <c r="E195" s="165">
        <f t="shared" si="36"/>
        <v>0</v>
      </c>
      <c r="F195" s="165">
        <f t="shared" si="37"/>
        <v>0</v>
      </c>
      <c r="G195" s="165">
        <f t="shared" si="38"/>
        <v>0</v>
      </c>
      <c r="H195" s="165">
        <f t="shared" si="39"/>
        <v>0</v>
      </c>
      <c r="I195" s="165">
        <f t="shared" si="40"/>
        <v>0</v>
      </c>
      <c r="J195" s="197">
        <f t="shared" si="41"/>
        <v>0</v>
      </c>
      <c r="AE195" s="195">
        <v>38</v>
      </c>
      <c r="AF195" s="165">
        <f t="shared" si="42"/>
        <v>0</v>
      </c>
      <c r="AG195" s="165">
        <f t="shared" si="43"/>
        <v>0</v>
      </c>
      <c r="AH195" s="165">
        <f t="shared" si="44"/>
        <v>0</v>
      </c>
      <c r="AI195" s="165">
        <f t="shared" si="45"/>
        <v>0</v>
      </c>
      <c r="AJ195" s="165">
        <f t="shared" si="46"/>
        <v>0</v>
      </c>
      <c r="AK195" s="197">
        <f t="shared" si="47"/>
        <v>0</v>
      </c>
    </row>
    <row r="196" spans="4:37" ht="14.7" customHeight="1">
      <c r="D196" s="195">
        <v>39</v>
      </c>
      <c r="E196" s="165">
        <f t="shared" si="36"/>
        <v>0</v>
      </c>
      <c r="F196" s="165">
        <f t="shared" si="37"/>
        <v>0</v>
      </c>
      <c r="G196" s="165">
        <f t="shared" si="38"/>
        <v>0</v>
      </c>
      <c r="H196" s="165">
        <f t="shared" si="39"/>
        <v>0</v>
      </c>
      <c r="I196" s="165">
        <f t="shared" si="40"/>
        <v>0</v>
      </c>
      <c r="J196" s="197">
        <f t="shared" si="41"/>
        <v>0</v>
      </c>
      <c r="AE196" s="195">
        <v>39</v>
      </c>
      <c r="AF196" s="165">
        <f t="shared" si="42"/>
        <v>0</v>
      </c>
      <c r="AG196" s="165">
        <f t="shared" si="43"/>
        <v>0</v>
      </c>
      <c r="AH196" s="165">
        <f t="shared" si="44"/>
        <v>0</v>
      </c>
      <c r="AI196" s="165">
        <f t="shared" si="45"/>
        <v>0</v>
      </c>
      <c r="AJ196" s="165">
        <f t="shared" si="46"/>
        <v>0</v>
      </c>
      <c r="AK196" s="197">
        <f t="shared" si="47"/>
        <v>0</v>
      </c>
    </row>
    <row r="197" spans="4:37" ht="14.7" customHeight="1" thickBot="1">
      <c r="D197" s="196">
        <v>40</v>
      </c>
      <c r="E197" s="198">
        <f t="shared" si="36"/>
        <v>0</v>
      </c>
      <c r="F197" s="198">
        <f t="shared" si="37"/>
        <v>0</v>
      </c>
      <c r="G197" s="198">
        <f t="shared" si="38"/>
        <v>0</v>
      </c>
      <c r="H197" s="198">
        <f t="shared" si="39"/>
        <v>0</v>
      </c>
      <c r="I197" s="198">
        <f t="shared" si="40"/>
        <v>0</v>
      </c>
      <c r="J197" s="199">
        <f t="shared" si="41"/>
        <v>0</v>
      </c>
      <c r="AE197" s="196">
        <v>40</v>
      </c>
      <c r="AF197" s="198">
        <f t="shared" si="42"/>
        <v>0</v>
      </c>
      <c r="AG197" s="198">
        <f t="shared" si="43"/>
        <v>0</v>
      </c>
      <c r="AH197" s="198">
        <f t="shared" si="44"/>
        <v>0</v>
      </c>
      <c r="AI197" s="198">
        <f t="shared" si="45"/>
        <v>0</v>
      </c>
      <c r="AJ197" s="198">
        <f t="shared" si="46"/>
        <v>0</v>
      </c>
      <c r="AK197" s="199">
        <f t="shared" si="47"/>
        <v>0</v>
      </c>
    </row>
    <row r="199" spans="4:37" ht="14.7" customHeight="1" thickBot="1">
      <c r="D199" s="2" t="s">
        <v>90</v>
      </c>
      <c r="AE199" s="2" t="s">
        <v>90</v>
      </c>
    </row>
    <row r="200" spans="4:37" ht="14.7" customHeight="1">
      <c r="D200" s="2199"/>
      <c r="E200" s="2200" t="s">
        <v>56</v>
      </c>
      <c r="F200" s="2200"/>
      <c r="G200" s="2200" t="s">
        <v>83</v>
      </c>
      <c r="H200" s="2200"/>
      <c r="I200" s="2200" t="s">
        <v>78</v>
      </c>
      <c r="J200" s="2239"/>
      <c r="AE200" s="2199"/>
      <c r="AF200" s="2200" t="s">
        <v>56</v>
      </c>
      <c r="AG200" s="2200"/>
      <c r="AH200" s="2200" t="s">
        <v>83</v>
      </c>
      <c r="AI200" s="2200"/>
      <c r="AJ200" s="2200" t="s">
        <v>78</v>
      </c>
      <c r="AK200" s="2239"/>
    </row>
    <row r="201" spans="4:37" ht="14.7" customHeight="1">
      <c r="D201" s="2238"/>
      <c r="E201" s="21" t="s">
        <v>354</v>
      </c>
      <c r="F201" s="21" t="s">
        <v>355</v>
      </c>
      <c r="G201" s="21" t="s">
        <v>354</v>
      </c>
      <c r="H201" s="21" t="s">
        <v>355</v>
      </c>
      <c r="I201" s="21" t="s">
        <v>354</v>
      </c>
      <c r="J201" s="194" t="s">
        <v>355</v>
      </c>
      <c r="AE201" s="2238"/>
      <c r="AF201" s="21" t="s">
        <v>354</v>
      </c>
      <c r="AG201" s="21" t="s">
        <v>355</v>
      </c>
      <c r="AH201" s="21" t="s">
        <v>354</v>
      </c>
      <c r="AI201" s="21" t="s">
        <v>355</v>
      </c>
      <c r="AJ201" s="21" t="s">
        <v>354</v>
      </c>
      <c r="AK201" s="194" t="s">
        <v>355</v>
      </c>
    </row>
    <row r="202" spans="4:37" ht="14.7" customHeight="1">
      <c r="D202" s="195">
        <v>1</v>
      </c>
      <c r="E202" s="165">
        <f t="shared" ref="E202:E241" si="48">IF($E$33&lt;&gt;"As",0,IF($E$27&lt;&gt;"歩 道",0,SUMIF($E$34,D202,$E$32)))</f>
        <v>0</v>
      </c>
      <c r="F202" s="165">
        <f t="shared" ref="F202:F241" si="49">IF($E$33&lt;&gt;"As",0,IF($E$27&lt;&gt;"車 道",0,SUMIF($E$34,D202,$E$32)))</f>
        <v>0</v>
      </c>
      <c r="G202" s="165">
        <f t="shared" ref="G202:G241" si="50">IF($E$33&lt;&gt;"Co",0,IF($E$27&lt;&gt;"歩 道",0,SUMIF($E$34,D202,$E$32)))</f>
        <v>0</v>
      </c>
      <c r="H202" s="165">
        <f t="shared" ref="H202:H241" si="51">IF($E$33&lt;&gt;"Co",0,IF($E$27&lt;&gt;"車 道",0,SUMIF($E$34,D202,$E$32)))</f>
        <v>0</v>
      </c>
      <c r="I202" s="165">
        <f t="shared" ref="I202:I241" si="52">IF($E$27&lt;&gt;"歩 道",0,SUMIF($E$37,D202,$E$32))</f>
        <v>0</v>
      </c>
      <c r="J202" s="197">
        <f t="shared" ref="J202:J241" si="53">IF($E$27&lt;&gt;"車 道",0,SUMIF($E$37,D202,$E$32))</f>
        <v>0</v>
      </c>
      <c r="AE202" s="195">
        <v>1</v>
      </c>
      <c r="AF202" s="165">
        <f t="shared" ref="AF202:AF241" si="54">IF($AF$33&lt;&gt;"As",0,IF($AF$27&lt;&gt;"歩 道",0,SUMIF($AF$34,AE202,$AF$32)))</f>
        <v>0</v>
      </c>
      <c r="AG202" s="165">
        <f t="shared" ref="AG202:AG241" si="55">IF($AF$33&lt;&gt;"As",0,IF($AF$27&lt;&gt;"車 道",0,SUMIF($AF$34,AE202,$AF$32)))</f>
        <v>0</v>
      </c>
      <c r="AH202" s="165">
        <f t="shared" ref="AH202:AH241" si="56">IF($AF$33&lt;&gt;"Co",0,IF($AF$27&lt;&gt;"歩 道",0,SUMIF($AF$34,AE202,$AF$32)))</f>
        <v>0</v>
      </c>
      <c r="AI202" s="165">
        <f t="shared" ref="AI202:AI241" si="57">IF($AF$33&lt;&gt;"Co",0,IF($AF$27&lt;&gt;"車 道",0,SUMIF($AF$34,AE202,$AF$32)))</f>
        <v>0</v>
      </c>
      <c r="AJ202" s="165">
        <f t="shared" ref="AJ202:AJ241" si="58">IF($AF$27&lt;&gt;"歩 道",0,SUMIF($AF$37,AE202,$AF$32))</f>
        <v>0</v>
      </c>
      <c r="AK202" s="197">
        <f t="shared" ref="AK202:AK241" si="59">IF($AF$27&lt;&gt;"車 道",0,SUMIF($AF$37,AE202,$AF$32))</f>
        <v>0</v>
      </c>
    </row>
    <row r="203" spans="4:37" ht="14.7" customHeight="1">
      <c r="D203" s="195">
        <v>2</v>
      </c>
      <c r="E203" s="165">
        <f t="shared" si="48"/>
        <v>0</v>
      </c>
      <c r="F203" s="165">
        <f t="shared" si="49"/>
        <v>0</v>
      </c>
      <c r="G203" s="165">
        <f t="shared" si="50"/>
        <v>0</v>
      </c>
      <c r="H203" s="165">
        <f t="shared" si="51"/>
        <v>0</v>
      </c>
      <c r="I203" s="165">
        <f t="shared" si="52"/>
        <v>0</v>
      </c>
      <c r="J203" s="197">
        <f t="shared" si="53"/>
        <v>0</v>
      </c>
      <c r="AE203" s="195">
        <v>2</v>
      </c>
      <c r="AF203" s="165">
        <f t="shared" si="54"/>
        <v>0</v>
      </c>
      <c r="AG203" s="165">
        <f t="shared" si="55"/>
        <v>0</v>
      </c>
      <c r="AH203" s="165">
        <f t="shared" si="56"/>
        <v>0</v>
      </c>
      <c r="AI203" s="165">
        <f t="shared" si="57"/>
        <v>0</v>
      </c>
      <c r="AJ203" s="165">
        <f t="shared" si="58"/>
        <v>0</v>
      </c>
      <c r="AK203" s="197">
        <f t="shared" si="59"/>
        <v>0</v>
      </c>
    </row>
    <row r="204" spans="4:37" ht="14.7" customHeight="1">
      <c r="D204" s="195">
        <v>3</v>
      </c>
      <c r="E204" s="165">
        <f t="shared" si="48"/>
        <v>0</v>
      </c>
      <c r="F204" s="165">
        <f t="shared" si="49"/>
        <v>0</v>
      </c>
      <c r="G204" s="165">
        <f t="shared" si="50"/>
        <v>0</v>
      </c>
      <c r="H204" s="165">
        <f t="shared" si="51"/>
        <v>0</v>
      </c>
      <c r="I204" s="165">
        <f t="shared" si="52"/>
        <v>0</v>
      </c>
      <c r="J204" s="197">
        <f t="shared" si="53"/>
        <v>0</v>
      </c>
      <c r="AE204" s="195">
        <v>3</v>
      </c>
      <c r="AF204" s="165">
        <f t="shared" si="54"/>
        <v>0</v>
      </c>
      <c r="AG204" s="165">
        <f t="shared" si="55"/>
        <v>0</v>
      </c>
      <c r="AH204" s="165">
        <f t="shared" si="56"/>
        <v>0</v>
      </c>
      <c r="AI204" s="165">
        <f t="shared" si="57"/>
        <v>0</v>
      </c>
      <c r="AJ204" s="165">
        <f t="shared" si="58"/>
        <v>0</v>
      </c>
      <c r="AK204" s="197">
        <f t="shared" si="59"/>
        <v>0</v>
      </c>
    </row>
    <row r="205" spans="4:37" ht="14.7" customHeight="1">
      <c r="D205" s="195">
        <v>4</v>
      </c>
      <c r="E205" s="165">
        <f t="shared" si="48"/>
        <v>0</v>
      </c>
      <c r="F205" s="165">
        <f t="shared" si="49"/>
        <v>0</v>
      </c>
      <c r="G205" s="165">
        <f t="shared" si="50"/>
        <v>0</v>
      </c>
      <c r="H205" s="165">
        <f t="shared" si="51"/>
        <v>0</v>
      </c>
      <c r="I205" s="165">
        <f t="shared" si="52"/>
        <v>0</v>
      </c>
      <c r="J205" s="197">
        <f t="shared" si="53"/>
        <v>0</v>
      </c>
      <c r="AE205" s="195">
        <v>4</v>
      </c>
      <c r="AF205" s="165">
        <f t="shared" si="54"/>
        <v>0</v>
      </c>
      <c r="AG205" s="165">
        <f t="shared" si="55"/>
        <v>0</v>
      </c>
      <c r="AH205" s="165">
        <f t="shared" si="56"/>
        <v>0</v>
      </c>
      <c r="AI205" s="165">
        <f t="shared" si="57"/>
        <v>0</v>
      </c>
      <c r="AJ205" s="165">
        <f t="shared" si="58"/>
        <v>0</v>
      </c>
      <c r="AK205" s="197">
        <f t="shared" si="59"/>
        <v>0</v>
      </c>
    </row>
    <row r="206" spans="4:37" ht="14.7" customHeight="1">
      <c r="D206" s="195">
        <v>5</v>
      </c>
      <c r="E206" s="165">
        <f t="shared" si="48"/>
        <v>0</v>
      </c>
      <c r="F206" s="165">
        <f t="shared" si="49"/>
        <v>0</v>
      </c>
      <c r="G206" s="165">
        <f t="shared" si="50"/>
        <v>0</v>
      </c>
      <c r="H206" s="165">
        <f t="shared" si="51"/>
        <v>0</v>
      </c>
      <c r="I206" s="165">
        <f t="shared" si="52"/>
        <v>0</v>
      </c>
      <c r="J206" s="197">
        <f t="shared" si="53"/>
        <v>0</v>
      </c>
      <c r="AE206" s="195">
        <v>5</v>
      </c>
      <c r="AF206" s="165">
        <f t="shared" si="54"/>
        <v>0</v>
      </c>
      <c r="AG206" s="165">
        <f t="shared" si="55"/>
        <v>0</v>
      </c>
      <c r="AH206" s="165">
        <f t="shared" si="56"/>
        <v>0</v>
      </c>
      <c r="AI206" s="165">
        <f t="shared" si="57"/>
        <v>0</v>
      </c>
      <c r="AJ206" s="165">
        <f t="shared" si="58"/>
        <v>0</v>
      </c>
      <c r="AK206" s="197">
        <f t="shared" si="59"/>
        <v>0</v>
      </c>
    </row>
    <row r="207" spans="4:37" ht="14.7" customHeight="1">
      <c r="D207" s="195">
        <v>6</v>
      </c>
      <c r="E207" s="165">
        <f t="shared" si="48"/>
        <v>0</v>
      </c>
      <c r="F207" s="165">
        <f t="shared" si="49"/>
        <v>0</v>
      </c>
      <c r="G207" s="165">
        <f t="shared" si="50"/>
        <v>0</v>
      </c>
      <c r="H207" s="165">
        <f t="shared" si="51"/>
        <v>0</v>
      </c>
      <c r="I207" s="165">
        <f t="shared" si="52"/>
        <v>0</v>
      </c>
      <c r="J207" s="197">
        <f t="shared" si="53"/>
        <v>0</v>
      </c>
      <c r="AE207" s="195">
        <v>6</v>
      </c>
      <c r="AF207" s="165">
        <f t="shared" si="54"/>
        <v>0</v>
      </c>
      <c r="AG207" s="165">
        <f t="shared" si="55"/>
        <v>0</v>
      </c>
      <c r="AH207" s="165">
        <f t="shared" si="56"/>
        <v>0</v>
      </c>
      <c r="AI207" s="165">
        <f t="shared" si="57"/>
        <v>0</v>
      </c>
      <c r="AJ207" s="165">
        <f t="shared" si="58"/>
        <v>0</v>
      </c>
      <c r="AK207" s="197">
        <f t="shared" si="59"/>
        <v>0</v>
      </c>
    </row>
    <row r="208" spans="4:37" ht="14.7" customHeight="1">
      <c r="D208" s="195">
        <v>7</v>
      </c>
      <c r="E208" s="165">
        <f t="shared" si="48"/>
        <v>0</v>
      </c>
      <c r="F208" s="165">
        <f t="shared" si="49"/>
        <v>0</v>
      </c>
      <c r="G208" s="165">
        <f t="shared" si="50"/>
        <v>0</v>
      </c>
      <c r="H208" s="165">
        <f t="shared" si="51"/>
        <v>0</v>
      </c>
      <c r="I208" s="165">
        <f t="shared" si="52"/>
        <v>0</v>
      </c>
      <c r="J208" s="197">
        <f t="shared" si="53"/>
        <v>0</v>
      </c>
      <c r="AE208" s="195">
        <v>7</v>
      </c>
      <c r="AF208" s="165">
        <f t="shared" si="54"/>
        <v>0</v>
      </c>
      <c r="AG208" s="165">
        <f t="shared" si="55"/>
        <v>0</v>
      </c>
      <c r="AH208" s="165">
        <f t="shared" si="56"/>
        <v>0</v>
      </c>
      <c r="AI208" s="165">
        <f t="shared" si="57"/>
        <v>0</v>
      </c>
      <c r="AJ208" s="165">
        <f t="shared" si="58"/>
        <v>0</v>
      </c>
      <c r="AK208" s="197">
        <f t="shared" si="59"/>
        <v>0</v>
      </c>
    </row>
    <row r="209" spans="4:37" ht="14.7" customHeight="1">
      <c r="D209" s="195">
        <v>8</v>
      </c>
      <c r="E209" s="165">
        <f t="shared" si="48"/>
        <v>0</v>
      </c>
      <c r="F209" s="165">
        <f t="shared" si="49"/>
        <v>0</v>
      </c>
      <c r="G209" s="165">
        <f t="shared" si="50"/>
        <v>0</v>
      </c>
      <c r="H209" s="165">
        <f t="shared" si="51"/>
        <v>0</v>
      </c>
      <c r="I209" s="165">
        <f t="shared" si="52"/>
        <v>0</v>
      </c>
      <c r="J209" s="197">
        <f t="shared" si="53"/>
        <v>0</v>
      </c>
      <c r="AE209" s="195">
        <v>8</v>
      </c>
      <c r="AF209" s="165">
        <f t="shared" si="54"/>
        <v>0</v>
      </c>
      <c r="AG209" s="165">
        <f t="shared" si="55"/>
        <v>0</v>
      </c>
      <c r="AH209" s="165">
        <f t="shared" si="56"/>
        <v>0</v>
      </c>
      <c r="AI209" s="165">
        <f t="shared" si="57"/>
        <v>0</v>
      </c>
      <c r="AJ209" s="165">
        <f t="shared" si="58"/>
        <v>0</v>
      </c>
      <c r="AK209" s="197">
        <f t="shared" si="59"/>
        <v>0</v>
      </c>
    </row>
    <row r="210" spans="4:37" ht="14.7" customHeight="1">
      <c r="D210" s="195">
        <v>9</v>
      </c>
      <c r="E210" s="165">
        <f t="shared" si="48"/>
        <v>0</v>
      </c>
      <c r="F210" s="165">
        <f t="shared" si="49"/>
        <v>0</v>
      </c>
      <c r="G210" s="165">
        <f t="shared" si="50"/>
        <v>0</v>
      </c>
      <c r="H210" s="165">
        <f t="shared" si="51"/>
        <v>0</v>
      </c>
      <c r="I210" s="165">
        <f t="shared" si="52"/>
        <v>0</v>
      </c>
      <c r="J210" s="197">
        <f t="shared" si="53"/>
        <v>0</v>
      </c>
      <c r="AE210" s="195">
        <v>9</v>
      </c>
      <c r="AF210" s="165">
        <f t="shared" si="54"/>
        <v>0</v>
      </c>
      <c r="AG210" s="165">
        <f t="shared" si="55"/>
        <v>0</v>
      </c>
      <c r="AH210" s="165">
        <f t="shared" si="56"/>
        <v>0</v>
      </c>
      <c r="AI210" s="165">
        <f t="shared" si="57"/>
        <v>0</v>
      </c>
      <c r="AJ210" s="165">
        <f t="shared" si="58"/>
        <v>0</v>
      </c>
      <c r="AK210" s="197">
        <f t="shared" si="59"/>
        <v>0</v>
      </c>
    </row>
    <row r="211" spans="4:37" ht="14.7" customHeight="1">
      <c r="D211" s="195">
        <v>10</v>
      </c>
      <c r="E211" s="165">
        <f t="shared" si="48"/>
        <v>0</v>
      </c>
      <c r="F211" s="165">
        <f t="shared" si="49"/>
        <v>0</v>
      </c>
      <c r="G211" s="165">
        <f t="shared" si="50"/>
        <v>0</v>
      </c>
      <c r="H211" s="165">
        <f t="shared" si="51"/>
        <v>0</v>
      </c>
      <c r="I211" s="165">
        <f t="shared" si="52"/>
        <v>0</v>
      </c>
      <c r="J211" s="197">
        <f t="shared" si="53"/>
        <v>0</v>
      </c>
      <c r="AE211" s="195">
        <v>10</v>
      </c>
      <c r="AF211" s="165">
        <f t="shared" si="54"/>
        <v>0</v>
      </c>
      <c r="AG211" s="165">
        <f t="shared" si="55"/>
        <v>0</v>
      </c>
      <c r="AH211" s="165">
        <f t="shared" si="56"/>
        <v>0</v>
      </c>
      <c r="AI211" s="165">
        <f t="shared" si="57"/>
        <v>0</v>
      </c>
      <c r="AJ211" s="165">
        <f t="shared" si="58"/>
        <v>0</v>
      </c>
      <c r="AK211" s="197">
        <f t="shared" si="59"/>
        <v>0</v>
      </c>
    </row>
    <row r="212" spans="4:37" ht="14.7" customHeight="1">
      <c r="D212" s="195">
        <v>11</v>
      </c>
      <c r="E212" s="165">
        <f t="shared" si="48"/>
        <v>0</v>
      </c>
      <c r="F212" s="165">
        <f t="shared" si="49"/>
        <v>0</v>
      </c>
      <c r="G212" s="165">
        <f t="shared" si="50"/>
        <v>0</v>
      </c>
      <c r="H212" s="165">
        <f t="shared" si="51"/>
        <v>0</v>
      </c>
      <c r="I212" s="165">
        <f t="shared" si="52"/>
        <v>0</v>
      </c>
      <c r="J212" s="197">
        <f t="shared" si="53"/>
        <v>0</v>
      </c>
      <c r="AE212" s="195">
        <v>11</v>
      </c>
      <c r="AF212" s="165">
        <f t="shared" si="54"/>
        <v>0</v>
      </c>
      <c r="AG212" s="165">
        <f t="shared" si="55"/>
        <v>0</v>
      </c>
      <c r="AH212" s="165">
        <f t="shared" si="56"/>
        <v>0</v>
      </c>
      <c r="AI212" s="165">
        <f t="shared" si="57"/>
        <v>0</v>
      </c>
      <c r="AJ212" s="165">
        <f t="shared" si="58"/>
        <v>0</v>
      </c>
      <c r="AK212" s="197">
        <f t="shared" si="59"/>
        <v>0</v>
      </c>
    </row>
    <row r="213" spans="4:37" ht="14.7" customHeight="1">
      <c r="D213" s="195">
        <v>12</v>
      </c>
      <c r="E213" s="165">
        <f t="shared" si="48"/>
        <v>0</v>
      </c>
      <c r="F213" s="165">
        <f t="shared" si="49"/>
        <v>0</v>
      </c>
      <c r="G213" s="165">
        <f t="shared" si="50"/>
        <v>0</v>
      </c>
      <c r="H213" s="165">
        <f t="shared" si="51"/>
        <v>0</v>
      </c>
      <c r="I213" s="165">
        <f t="shared" si="52"/>
        <v>0</v>
      </c>
      <c r="J213" s="197">
        <f t="shared" si="53"/>
        <v>0</v>
      </c>
      <c r="AE213" s="195">
        <v>12</v>
      </c>
      <c r="AF213" s="165">
        <f t="shared" si="54"/>
        <v>0</v>
      </c>
      <c r="AG213" s="165">
        <f t="shared" si="55"/>
        <v>0</v>
      </c>
      <c r="AH213" s="165">
        <f t="shared" si="56"/>
        <v>0</v>
      </c>
      <c r="AI213" s="165">
        <f t="shared" si="57"/>
        <v>0</v>
      </c>
      <c r="AJ213" s="165">
        <f t="shared" si="58"/>
        <v>0</v>
      </c>
      <c r="AK213" s="197">
        <f t="shared" si="59"/>
        <v>0</v>
      </c>
    </row>
    <row r="214" spans="4:37" ht="14.7" customHeight="1">
      <c r="D214" s="195">
        <v>13</v>
      </c>
      <c r="E214" s="165">
        <f t="shared" si="48"/>
        <v>0</v>
      </c>
      <c r="F214" s="165">
        <f t="shared" si="49"/>
        <v>0</v>
      </c>
      <c r="G214" s="165">
        <f t="shared" si="50"/>
        <v>0</v>
      </c>
      <c r="H214" s="165">
        <f t="shared" si="51"/>
        <v>0</v>
      </c>
      <c r="I214" s="165">
        <f t="shared" si="52"/>
        <v>0</v>
      </c>
      <c r="J214" s="197">
        <f t="shared" si="53"/>
        <v>0</v>
      </c>
      <c r="AE214" s="195">
        <v>13</v>
      </c>
      <c r="AF214" s="165">
        <f t="shared" si="54"/>
        <v>0</v>
      </c>
      <c r="AG214" s="165">
        <f t="shared" si="55"/>
        <v>0</v>
      </c>
      <c r="AH214" s="165">
        <f t="shared" si="56"/>
        <v>0</v>
      </c>
      <c r="AI214" s="165">
        <f t="shared" si="57"/>
        <v>0</v>
      </c>
      <c r="AJ214" s="165">
        <f t="shared" si="58"/>
        <v>0</v>
      </c>
      <c r="AK214" s="197">
        <f t="shared" si="59"/>
        <v>0</v>
      </c>
    </row>
    <row r="215" spans="4:37" ht="14.7" customHeight="1">
      <c r="D215" s="195">
        <v>14</v>
      </c>
      <c r="E215" s="165">
        <f t="shared" si="48"/>
        <v>0</v>
      </c>
      <c r="F215" s="165">
        <f t="shared" si="49"/>
        <v>0</v>
      </c>
      <c r="G215" s="165">
        <f t="shared" si="50"/>
        <v>0</v>
      </c>
      <c r="H215" s="165">
        <f t="shared" si="51"/>
        <v>0</v>
      </c>
      <c r="I215" s="165">
        <f t="shared" si="52"/>
        <v>0</v>
      </c>
      <c r="J215" s="197">
        <f t="shared" si="53"/>
        <v>0</v>
      </c>
      <c r="AE215" s="195">
        <v>14</v>
      </c>
      <c r="AF215" s="165">
        <f t="shared" si="54"/>
        <v>0</v>
      </c>
      <c r="AG215" s="165">
        <f t="shared" si="55"/>
        <v>0</v>
      </c>
      <c r="AH215" s="165">
        <f t="shared" si="56"/>
        <v>0</v>
      </c>
      <c r="AI215" s="165">
        <f t="shared" si="57"/>
        <v>0</v>
      </c>
      <c r="AJ215" s="165">
        <f t="shared" si="58"/>
        <v>0</v>
      </c>
      <c r="AK215" s="197">
        <f t="shared" si="59"/>
        <v>0</v>
      </c>
    </row>
    <row r="216" spans="4:37" ht="14.7" customHeight="1">
      <c r="D216" s="195">
        <v>15</v>
      </c>
      <c r="E216" s="165">
        <f t="shared" si="48"/>
        <v>0</v>
      </c>
      <c r="F216" s="165">
        <f t="shared" si="49"/>
        <v>0</v>
      </c>
      <c r="G216" s="165">
        <f t="shared" si="50"/>
        <v>0</v>
      </c>
      <c r="H216" s="165">
        <f t="shared" si="51"/>
        <v>0</v>
      </c>
      <c r="I216" s="165">
        <f t="shared" si="52"/>
        <v>0</v>
      </c>
      <c r="J216" s="197">
        <f t="shared" si="53"/>
        <v>0</v>
      </c>
      <c r="AE216" s="195">
        <v>15</v>
      </c>
      <c r="AF216" s="165">
        <f t="shared" si="54"/>
        <v>0</v>
      </c>
      <c r="AG216" s="165">
        <f t="shared" si="55"/>
        <v>0</v>
      </c>
      <c r="AH216" s="165">
        <f t="shared" si="56"/>
        <v>0</v>
      </c>
      <c r="AI216" s="165">
        <f t="shared" si="57"/>
        <v>0</v>
      </c>
      <c r="AJ216" s="165">
        <f t="shared" si="58"/>
        <v>0</v>
      </c>
      <c r="AK216" s="197">
        <f t="shared" si="59"/>
        <v>0</v>
      </c>
    </row>
    <row r="217" spans="4:37" ht="14.7" customHeight="1">
      <c r="D217" s="195">
        <v>16</v>
      </c>
      <c r="E217" s="165">
        <f t="shared" si="48"/>
        <v>0</v>
      </c>
      <c r="F217" s="165">
        <f t="shared" si="49"/>
        <v>0</v>
      </c>
      <c r="G217" s="165">
        <f t="shared" si="50"/>
        <v>0</v>
      </c>
      <c r="H217" s="165">
        <f t="shared" si="51"/>
        <v>0</v>
      </c>
      <c r="I217" s="165">
        <f t="shared" si="52"/>
        <v>0</v>
      </c>
      <c r="J217" s="197">
        <f t="shared" si="53"/>
        <v>0</v>
      </c>
      <c r="AE217" s="195">
        <v>16</v>
      </c>
      <c r="AF217" s="165">
        <f t="shared" si="54"/>
        <v>0</v>
      </c>
      <c r="AG217" s="165">
        <f t="shared" si="55"/>
        <v>0</v>
      </c>
      <c r="AH217" s="165">
        <f t="shared" si="56"/>
        <v>0</v>
      </c>
      <c r="AI217" s="165">
        <f t="shared" si="57"/>
        <v>0</v>
      </c>
      <c r="AJ217" s="165">
        <f t="shared" si="58"/>
        <v>0</v>
      </c>
      <c r="AK217" s="197">
        <f t="shared" si="59"/>
        <v>0</v>
      </c>
    </row>
    <row r="218" spans="4:37" ht="14.7" customHeight="1">
      <c r="D218" s="195">
        <v>17</v>
      </c>
      <c r="E218" s="165">
        <f t="shared" si="48"/>
        <v>0</v>
      </c>
      <c r="F218" s="165">
        <f t="shared" si="49"/>
        <v>0</v>
      </c>
      <c r="G218" s="165">
        <f t="shared" si="50"/>
        <v>0</v>
      </c>
      <c r="H218" s="165">
        <f t="shared" si="51"/>
        <v>0</v>
      </c>
      <c r="I218" s="165">
        <f t="shared" si="52"/>
        <v>0</v>
      </c>
      <c r="J218" s="197">
        <f t="shared" si="53"/>
        <v>0</v>
      </c>
      <c r="AE218" s="195">
        <v>17</v>
      </c>
      <c r="AF218" s="165">
        <f t="shared" si="54"/>
        <v>0</v>
      </c>
      <c r="AG218" s="165">
        <f t="shared" si="55"/>
        <v>0</v>
      </c>
      <c r="AH218" s="165">
        <f t="shared" si="56"/>
        <v>0</v>
      </c>
      <c r="AI218" s="165">
        <f t="shared" si="57"/>
        <v>0</v>
      </c>
      <c r="AJ218" s="165">
        <f t="shared" si="58"/>
        <v>0</v>
      </c>
      <c r="AK218" s="197">
        <f t="shared" si="59"/>
        <v>0</v>
      </c>
    </row>
    <row r="219" spans="4:37" ht="14.7" customHeight="1">
      <c r="D219" s="195">
        <v>18</v>
      </c>
      <c r="E219" s="165">
        <f t="shared" si="48"/>
        <v>0</v>
      </c>
      <c r="F219" s="165">
        <f t="shared" si="49"/>
        <v>0</v>
      </c>
      <c r="G219" s="165">
        <f t="shared" si="50"/>
        <v>0</v>
      </c>
      <c r="H219" s="165">
        <f t="shared" si="51"/>
        <v>0</v>
      </c>
      <c r="I219" s="165">
        <f t="shared" si="52"/>
        <v>0</v>
      </c>
      <c r="J219" s="197">
        <f t="shared" si="53"/>
        <v>0</v>
      </c>
      <c r="AE219" s="195">
        <v>18</v>
      </c>
      <c r="AF219" s="165">
        <f t="shared" si="54"/>
        <v>0</v>
      </c>
      <c r="AG219" s="165">
        <f t="shared" si="55"/>
        <v>0</v>
      </c>
      <c r="AH219" s="165">
        <f t="shared" si="56"/>
        <v>0</v>
      </c>
      <c r="AI219" s="165">
        <f t="shared" si="57"/>
        <v>0</v>
      </c>
      <c r="AJ219" s="165">
        <f t="shared" si="58"/>
        <v>0</v>
      </c>
      <c r="AK219" s="197">
        <f t="shared" si="59"/>
        <v>0</v>
      </c>
    </row>
    <row r="220" spans="4:37" ht="14.7" customHeight="1">
      <c r="D220" s="195">
        <v>19</v>
      </c>
      <c r="E220" s="165">
        <f t="shared" si="48"/>
        <v>0</v>
      </c>
      <c r="F220" s="165">
        <f t="shared" si="49"/>
        <v>0</v>
      </c>
      <c r="G220" s="165">
        <f t="shared" si="50"/>
        <v>0</v>
      </c>
      <c r="H220" s="165">
        <f t="shared" si="51"/>
        <v>0</v>
      </c>
      <c r="I220" s="165">
        <f t="shared" si="52"/>
        <v>0</v>
      </c>
      <c r="J220" s="197">
        <f t="shared" si="53"/>
        <v>0</v>
      </c>
      <c r="AE220" s="195">
        <v>19</v>
      </c>
      <c r="AF220" s="165">
        <f t="shared" si="54"/>
        <v>0</v>
      </c>
      <c r="AG220" s="165">
        <f t="shared" si="55"/>
        <v>0</v>
      </c>
      <c r="AH220" s="165">
        <f t="shared" si="56"/>
        <v>0</v>
      </c>
      <c r="AI220" s="165">
        <f t="shared" si="57"/>
        <v>0</v>
      </c>
      <c r="AJ220" s="165">
        <f t="shared" si="58"/>
        <v>0</v>
      </c>
      <c r="AK220" s="197">
        <f t="shared" si="59"/>
        <v>0</v>
      </c>
    </row>
    <row r="221" spans="4:37" ht="14.7" customHeight="1">
      <c r="D221" s="195">
        <v>20</v>
      </c>
      <c r="E221" s="165">
        <f t="shared" si="48"/>
        <v>0</v>
      </c>
      <c r="F221" s="165">
        <f t="shared" si="49"/>
        <v>0</v>
      </c>
      <c r="G221" s="165">
        <f t="shared" si="50"/>
        <v>0</v>
      </c>
      <c r="H221" s="165">
        <f t="shared" si="51"/>
        <v>0</v>
      </c>
      <c r="I221" s="165">
        <f t="shared" si="52"/>
        <v>0</v>
      </c>
      <c r="J221" s="197">
        <f t="shared" si="53"/>
        <v>0</v>
      </c>
      <c r="AE221" s="195">
        <v>20</v>
      </c>
      <c r="AF221" s="165">
        <f t="shared" si="54"/>
        <v>0</v>
      </c>
      <c r="AG221" s="165">
        <f t="shared" si="55"/>
        <v>0</v>
      </c>
      <c r="AH221" s="165">
        <f t="shared" si="56"/>
        <v>0</v>
      </c>
      <c r="AI221" s="165">
        <f t="shared" si="57"/>
        <v>0</v>
      </c>
      <c r="AJ221" s="165">
        <f t="shared" si="58"/>
        <v>0</v>
      </c>
      <c r="AK221" s="197">
        <f t="shared" si="59"/>
        <v>0</v>
      </c>
    </row>
    <row r="222" spans="4:37" ht="14.7" customHeight="1">
      <c r="D222" s="195">
        <v>21</v>
      </c>
      <c r="E222" s="165">
        <f t="shared" si="48"/>
        <v>0</v>
      </c>
      <c r="F222" s="165">
        <f t="shared" si="49"/>
        <v>0</v>
      </c>
      <c r="G222" s="165">
        <f t="shared" si="50"/>
        <v>0</v>
      </c>
      <c r="H222" s="165">
        <f t="shared" si="51"/>
        <v>0</v>
      </c>
      <c r="I222" s="165">
        <f t="shared" si="52"/>
        <v>0</v>
      </c>
      <c r="J222" s="197">
        <f t="shared" si="53"/>
        <v>0</v>
      </c>
      <c r="AE222" s="195">
        <v>21</v>
      </c>
      <c r="AF222" s="165">
        <f t="shared" si="54"/>
        <v>0</v>
      </c>
      <c r="AG222" s="165">
        <f t="shared" si="55"/>
        <v>0</v>
      </c>
      <c r="AH222" s="165">
        <f t="shared" si="56"/>
        <v>0</v>
      </c>
      <c r="AI222" s="165">
        <f t="shared" si="57"/>
        <v>0</v>
      </c>
      <c r="AJ222" s="165">
        <f t="shared" si="58"/>
        <v>0</v>
      </c>
      <c r="AK222" s="197">
        <f t="shared" si="59"/>
        <v>0</v>
      </c>
    </row>
    <row r="223" spans="4:37" ht="14.7" customHeight="1">
      <c r="D223" s="195">
        <v>22</v>
      </c>
      <c r="E223" s="165">
        <f t="shared" si="48"/>
        <v>0</v>
      </c>
      <c r="F223" s="165">
        <f t="shared" si="49"/>
        <v>0</v>
      </c>
      <c r="G223" s="165">
        <f t="shared" si="50"/>
        <v>0</v>
      </c>
      <c r="H223" s="165">
        <f t="shared" si="51"/>
        <v>0</v>
      </c>
      <c r="I223" s="165">
        <f t="shared" si="52"/>
        <v>0</v>
      </c>
      <c r="J223" s="197">
        <f t="shared" si="53"/>
        <v>0</v>
      </c>
      <c r="AE223" s="195">
        <v>22</v>
      </c>
      <c r="AF223" s="165">
        <f t="shared" si="54"/>
        <v>0</v>
      </c>
      <c r="AG223" s="165">
        <f t="shared" si="55"/>
        <v>0</v>
      </c>
      <c r="AH223" s="165">
        <f t="shared" si="56"/>
        <v>0</v>
      </c>
      <c r="AI223" s="165">
        <f t="shared" si="57"/>
        <v>0</v>
      </c>
      <c r="AJ223" s="165">
        <f t="shared" si="58"/>
        <v>0</v>
      </c>
      <c r="AK223" s="197">
        <f t="shared" si="59"/>
        <v>0</v>
      </c>
    </row>
    <row r="224" spans="4:37" ht="14.7" customHeight="1">
      <c r="D224" s="195">
        <v>23</v>
      </c>
      <c r="E224" s="165">
        <f t="shared" si="48"/>
        <v>0</v>
      </c>
      <c r="F224" s="165">
        <f t="shared" si="49"/>
        <v>0</v>
      </c>
      <c r="G224" s="165">
        <f t="shared" si="50"/>
        <v>0</v>
      </c>
      <c r="H224" s="165">
        <f t="shared" si="51"/>
        <v>0</v>
      </c>
      <c r="I224" s="165">
        <f t="shared" si="52"/>
        <v>0</v>
      </c>
      <c r="J224" s="197">
        <f t="shared" si="53"/>
        <v>0</v>
      </c>
      <c r="AE224" s="195">
        <v>23</v>
      </c>
      <c r="AF224" s="165">
        <f t="shared" si="54"/>
        <v>0</v>
      </c>
      <c r="AG224" s="165">
        <f t="shared" si="55"/>
        <v>0</v>
      </c>
      <c r="AH224" s="165">
        <f t="shared" si="56"/>
        <v>0</v>
      </c>
      <c r="AI224" s="165">
        <f t="shared" si="57"/>
        <v>0</v>
      </c>
      <c r="AJ224" s="165">
        <f t="shared" si="58"/>
        <v>0</v>
      </c>
      <c r="AK224" s="197">
        <f t="shared" si="59"/>
        <v>0</v>
      </c>
    </row>
    <row r="225" spans="4:37" ht="14.7" customHeight="1">
      <c r="D225" s="195">
        <v>24</v>
      </c>
      <c r="E225" s="165">
        <f t="shared" si="48"/>
        <v>0</v>
      </c>
      <c r="F225" s="165">
        <f t="shared" si="49"/>
        <v>0</v>
      </c>
      <c r="G225" s="165">
        <f t="shared" si="50"/>
        <v>0</v>
      </c>
      <c r="H225" s="165">
        <f t="shared" si="51"/>
        <v>0</v>
      </c>
      <c r="I225" s="165">
        <f t="shared" si="52"/>
        <v>0</v>
      </c>
      <c r="J225" s="197">
        <f t="shared" si="53"/>
        <v>0</v>
      </c>
      <c r="AE225" s="195">
        <v>24</v>
      </c>
      <c r="AF225" s="165">
        <f t="shared" si="54"/>
        <v>0</v>
      </c>
      <c r="AG225" s="165">
        <f t="shared" si="55"/>
        <v>0</v>
      </c>
      <c r="AH225" s="165">
        <f t="shared" si="56"/>
        <v>0</v>
      </c>
      <c r="AI225" s="165">
        <f t="shared" si="57"/>
        <v>0</v>
      </c>
      <c r="AJ225" s="165">
        <f t="shared" si="58"/>
        <v>0</v>
      </c>
      <c r="AK225" s="197">
        <f t="shared" si="59"/>
        <v>0</v>
      </c>
    </row>
    <row r="226" spans="4:37" ht="14.7" customHeight="1">
      <c r="D226" s="195">
        <v>25</v>
      </c>
      <c r="E226" s="165">
        <f t="shared" si="48"/>
        <v>0</v>
      </c>
      <c r="F226" s="165">
        <f t="shared" si="49"/>
        <v>0</v>
      </c>
      <c r="G226" s="165">
        <f t="shared" si="50"/>
        <v>0</v>
      </c>
      <c r="H226" s="165">
        <f t="shared" si="51"/>
        <v>0</v>
      </c>
      <c r="I226" s="165">
        <f t="shared" si="52"/>
        <v>0</v>
      </c>
      <c r="J226" s="197">
        <f t="shared" si="53"/>
        <v>0</v>
      </c>
      <c r="AE226" s="195">
        <v>25</v>
      </c>
      <c r="AF226" s="165">
        <f t="shared" si="54"/>
        <v>0</v>
      </c>
      <c r="AG226" s="165">
        <f t="shared" si="55"/>
        <v>0</v>
      </c>
      <c r="AH226" s="165">
        <f t="shared" si="56"/>
        <v>0</v>
      </c>
      <c r="AI226" s="165">
        <f t="shared" si="57"/>
        <v>0</v>
      </c>
      <c r="AJ226" s="165">
        <f t="shared" si="58"/>
        <v>0</v>
      </c>
      <c r="AK226" s="197">
        <f t="shared" si="59"/>
        <v>0</v>
      </c>
    </row>
    <row r="227" spans="4:37" ht="14.7" customHeight="1">
      <c r="D227" s="195">
        <v>26</v>
      </c>
      <c r="E227" s="165">
        <f t="shared" si="48"/>
        <v>0</v>
      </c>
      <c r="F227" s="165">
        <f t="shared" si="49"/>
        <v>0</v>
      </c>
      <c r="G227" s="165">
        <f t="shared" si="50"/>
        <v>0</v>
      </c>
      <c r="H227" s="165">
        <f t="shared" si="51"/>
        <v>0</v>
      </c>
      <c r="I227" s="165">
        <f t="shared" si="52"/>
        <v>0</v>
      </c>
      <c r="J227" s="197">
        <f t="shared" si="53"/>
        <v>0</v>
      </c>
      <c r="AE227" s="195">
        <v>26</v>
      </c>
      <c r="AF227" s="165">
        <f t="shared" si="54"/>
        <v>0</v>
      </c>
      <c r="AG227" s="165">
        <f t="shared" si="55"/>
        <v>0</v>
      </c>
      <c r="AH227" s="165">
        <f t="shared" si="56"/>
        <v>0</v>
      </c>
      <c r="AI227" s="165">
        <f t="shared" si="57"/>
        <v>0</v>
      </c>
      <c r="AJ227" s="165">
        <f t="shared" si="58"/>
        <v>0</v>
      </c>
      <c r="AK227" s="197">
        <f t="shared" si="59"/>
        <v>0</v>
      </c>
    </row>
    <row r="228" spans="4:37" ht="14.7" customHeight="1">
      <c r="D228" s="195">
        <v>27</v>
      </c>
      <c r="E228" s="165">
        <f t="shared" si="48"/>
        <v>0</v>
      </c>
      <c r="F228" s="165">
        <f t="shared" si="49"/>
        <v>0</v>
      </c>
      <c r="G228" s="165">
        <f t="shared" si="50"/>
        <v>0</v>
      </c>
      <c r="H228" s="165">
        <f t="shared" si="51"/>
        <v>0</v>
      </c>
      <c r="I228" s="165">
        <f t="shared" si="52"/>
        <v>0</v>
      </c>
      <c r="J228" s="197">
        <f t="shared" si="53"/>
        <v>0</v>
      </c>
      <c r="AE228" s="195">
        <v>27</v>
      </c>
      <c r="AF228" s="165">
        <f t="shared" si="54"/>
        <v>0</v>
      </c>
      <c r="AG228" s="165">
        <f t="shared" si="55"/>
        <v>0</v>
      </c>
      <c r="AH228" s="165">
        <f t="shared" si="56"/>
        <v>0</v>
      </c>
      <c r="AI228" s="165">
        <f t="shared" si="57"/>
        <v>0</v>
      </c>
      <c r="AJ228" s="165">
        <f t="shared" si="58"/>
        <v>0</v>
      </c>
      <c r="AK228" s="197">
        <f t="shared" si="59"/>
        <v>0</v>
      </c>
    </row>
    <row r="229" spans="4:37" ht="14.7" customHeight="1">
      <c r="D229" s="195">
        <v>28</v>
      </c>
      <c r="E229" s="165">
        <f t="shared" si="48"/>
        <v>0</v>
      </c>
      <c r="F229" s="165">
        <f t="shared" si="49"/>
        <v>0</v>
      </c>
      <c r="G229" s="165">
        <f t="shared" si="50"/>
        <v>0</v>
      </c>
      <c r="H229" s="165">
        <f t="shared" si="51"/>
        <v>0</v>
      </c>
      <c r="I229" s="165">
        <f t="shared" si="52"/>
        <v>0</v>
      </c>
      <c r="J229" s="197">
        <f t="shared" si="53"/>
        <v>0</v>
      </c>
      <c r="AE229" s="195">
        <v>28</v>
      </c>
      <c r="AF229" s="165">
        <f t="shared" si="54"/>
        <v>0</v>
      </c>
      <c r="AG229" s="165">
        <f t="shared" si="55"/>
        <v>0</v>
      </c>
      <c r="AH229" s="165">
        <f t="shared" si="56"/>
        <v>0</v>
      </c>
      <c r="AI229" s="165">
        <f t="shared" si="57"/>
        <v>0</v>
      </c>
      <c r="AJ229" s="165">
        <f t="shared" si="58"/>
        <v>0</v>
      </c>
      <c r="AK229" s="197">
        <f t="shared" si="59"/>
        <v>0</v>
      </c>
    </row>
    <row r="230" spans="4:37" ht="14.7" customHeight="1">
      <c r="D230" s="195">
        <v>29</v>
      </c>
      <c r="E230" s="165">
        <f t="shared" si="48"/>
        <v>0</v>
      </c>
      <c r="F230" s="165">
        <f t="shared" si="49"/>
        <v>0</v>
      </c>
      <c r="G230" s="165">
        <f t="shared" si="50"/>
        <v>0</v>
      </c>
      <c r="H230" s="165">
        <f t="shared" si="51"/>
        <v>0</v>
      </c>
      <c r="I230" s="165">
        <f t="shared" si="52"/>
        <v>0</v>
      </c>
      <c r="J230" s="197">
        <f t="shared" si="53"/>
        <v>0</v>
      </c>
      <c r="AE230" s="195">
        <v>29</v>
      </c>
      <c r="AF230" s="165">
        <f t="shared" si="54"/>
        <v>0</v>
      </c>
      <c r="AG230" s="165">
        <f t="shared" si="55"/>
        <v>0</v>
      </c>
      <c r="AH230" s="165">
        <f t="shared" si="56"/>
        <v>0</v>
      </c>
      <c r="AI230" s="165">
        <f t="shared" si="57"/>
        <v>0</v>
      </c>
      <c r="AJ230" s="165">
        <f t="shared" si="58"/>
        <v>0</v>
      </c>
      <c r="AK230" s="197">
        <f t="shared" si="59"/>
        <v>0</v>
      </c>
    </row>
    <row r="231" spans="4:37" ht="14.7" customHeight="1">
      <c r="D231" s="195">
        <v>30</v>
      </c>
      <c r="E231" s="165">
        <f t="shared" si="48"/>
        <v>0</v>
      </c>
      <c r="F231" s="165">
        <f t="shared" si="49"/>
        <v>0</v>
      </c>
      <c r="G231" s="165">
        <f t="shared" si="50"/>
        <v>0</v>
      </c>
      <c r="H231" s="165">
        <f t="shared" si="51"/>
        <v>0</v>
      </c>
      <c r="I231" s="165">
        <f t="shared" si="52"/>
        <v>0</v>
      </c>
      <c r="J231" s="197">
        <f t="shared" si="53"/>
        <v>0</v>
      </c>
      <c r="AE231" s="195">
        <v>30</v>
      </c>
      <c r="AF231" s="165">
        <f t="shared" si="54"/>
        <v>0</v>
      </c>
      <c r="AG231" s="165">
        <f t="shared" si="55"/>
        <v>0</v>
      </c>
      <c r="AH231" s="165">
        <f t="shared" si="56"/>
        <v>0</v>
      </c>
      <c r="AI231" s="165">
        <f t="shared" si="57"/>
        <v>0</v>
      </c>
      <c r="AJ231" s="165">
        <f t="shared" si="58"/>
        <v>0</v>
      </c>
      <c r="AK231" s="197">
        <f t="shared" si="59"/>
        <v>0</v>
      </c>
    </row>
    <row r="232" spans="4:37" ht="14.7" customHeight="1">
      <c r="D232" s="195">
        <v>31</v>
      </c>
      <c r="E232" s="165">
        <f t="shared" si="48"/>
        <v>0</v>
      </c>
      <c r="F232" s="165">
        <f t="shared" si="49"/>
        <v>0</v>
      </c>
      <c r="G232" s="165">
        <f t="shared" si="50"/>
        <v>0</v>
      </c>
      <c r="H232" s="165">
        <f t="shared" si="51"/>
        <v>0</v>
      </c>
      <c r="I232" s="165">
        <f t="shared" si="52"/>
        <v>0</v>
      </c>
      <c r="J232" s="197">
        <f t="shared" si="53"/>
        <v>0</v>
      </c>
      <c r="AE232" s="195">
        <v>31</v>
      </c>
      <c r="AF232" s="165">
        <f t="shared" si="54"/>
        <v>0</v>
      </c>
      <c r="AG232" s="165">
        <f t="shared" si="55"/>
        <v>0</v>
      </c>
      <c r="AH232" s="165">
        <f t="shared" si="56"/>
        <v>0</v>
      </c>
      <c r="AI232" s="165">
        <f t="shared" si="57"/>
        <v>0</v>
      </c>
      <c r="AJ232" s="165">
        <f t="shared" si="58"/>
        <v>0</v>
      </c>
      <c r="AK232" s="197">
        <f t="shared" si="59"/>
        <v>0</v>
      </c>
    </row>
    <row r="233" spans="4:37" ht="14.7" customHeight="1">
      <c r="D233" s="195">
        <v>32</v>
      </c>
      <c r="E233" s="165">
        <f t="shared" si="48"/>
        <v>0</v>
      </c>
      <c r="F233" s="165">
        <f t="shared" si="49"/>
        <v>0</v>
      </c>
      <c r="G233" s="165">
        <f t="shared" si="50"/>
        <v>0</v>
      </c>
      <c r="H233" s="165">
        <f t="shared" si="51"/>
        <v>0</v>
      </c>
      <c r="I233" s="165">
        <f t="shared" si="52"/>
        <v>0</v>
      </c>
      <c r="J233" s="197">
        <f t="shared" si="53"/>
        <v>0</v>
      </c>
      <c r="AE233" s="195">
        <v>32</v>
      </c>
      <c r="AF233" s="165">
        <f t="shared" si="54"/>
        <v>0</v>
      </c>
      <c r="AG233" s="165">
        <f t="shared" si="55"/>
        <v>0</v>
      </c>
      <c r="AH233" s="165">
        <f t="shared" si="56"/>
        <v>0</v>
      </c>
      <c r="AI233" s="165">
        <f t="shared" si="57"/>
        <v>0</v>
      </c>
      <c r="AJ233" s="165">
        <f t="shared" si="58"/>
        <v>0</v>
      </c>
      <c r="AK233" s="197">
        <f t="shared" si="59"/>
        <v>0</v>
      </c>
    </row>
    <row r="234" spans="4:37" ht="14.7" customHeight="1">
      <c r="D234" s="195">
        <v>33</v>
      </c>
      <c r="E234" s="165">
        <f t="shared" si="48"/>
        <v>0</v>
      </c>
      <c r="F234" s="165">
        <f t="shared" si="49"/>
        <v>0</v>
      </c>
      <c r="G234" s="165">
        <f t="shared" si="50"/>
        <v>0</v>
      </c>
      <c r="H234" s="165">
        <f t="shared" si="51"/>
        <v>0</v>
      </c>
      <c r="I234" s="165">
        <f t="shared" si="52"/>
        <v>0</v>
      </c>
      <c r="J234" s="197">
        <f t="shared" si="53"/>
        <v>0</v>
      </c>
      <c r="AE234" s="195">
        <v>33</v>
      </c>
      <c r="AF234" s="165">
        <f t="shared" si="54"/>
        <v>0</v>
      </c>
      <c r="AG234" s="165">
        <f t="shared" si="55"/>
        <v>0</v>
      </c>
      <c r="AH234" s="165">
        <f t="shared" si="56"/>
        <v>0</v>
      </c>
      <c r="AI234" s="165">
        <f t="shared" si="57"/>
        <v>0</v>
      </c>
      <c r="AJ234" s="165">
        <f t="shared" si="58"/>
        <v>0</v>
      </c>
      <c r="AK234" s="197">
        <f t="shared" si="59"/>
        <v>0</v>
      </c>
    </row>
    <row r="235" spans="4:37" ht="14.7" customHeight="1">
      <c r="D235" s="195">
        <v>34</v>
      </c>
      <c r="E235" s="165">
        <f t="shared" si="48"/>
        <v>0</v>
      </c>
      <c r="F235" s="165">
        <f t="shared" si="49"/>
        <v>0</v>
      </c>
      <c r="G235" s="165">
        <f t="shared" si="50"/>
        <v>0</v>
      </c>
      <c r="H235" s="165">
        <f t="shared" si="51"/>
        <v>0</v>
      </c>
      <c r="I235" s="165">
        <f t="shared" si="52"/>
        <v>0</v>
      </c>
      <c r="J235" s="197">
        <f t="shared" si="53"/>
        <v>0</v>
      </c>
      <c r="AE235" s="195">
        <v>34</v>
      </c>
      <c r="AF235" s="165">
        <f t="shared" si="54"/>
        <v>0</v>
      </c>
      <c r="AG235" s="165">
        <f t="shared" si="55"/>
        <v>0</v>
      </c>
      <c r="AH235" s="165">
        <f t="shared" si="56"/>
        <v>0</v>
      </c>
      <c r="AI235" s="165">
        <f t="shared" si="57"/>
        <v>0</v>
      </c>
      <c r="AJ235" s="165">
        <f t="shared" si="58"/>
        <v>0</v>
      </c>
      <c r="AK235" s="197">
        <f t="shared" si="59"/>
        <v>0</v>
      </c>
    </row>
    <row r="236" spans="4:37" ht="14.7" customHeight="1">
      <c r="D236" s="195">
        <v>35</v>
      </c>
      <c r="E236" s="165">
        <f t="shared" si="48"/>
        <v>0</v>
      </c>
      <c r="F236" s="165">
        <f t="shared" si="49"/>
        <v>0</v>
      </c>
      <c r="G236" s="165">
        <f t="shared" si="50"/>
        <v>0</v>
      </c>
      <c r="H236" s="165">
        <f t="shared" si="51"/>
        <v>0</v>
      </c>
      <c r="I236" s="165">
        <f t="shared" si="52"/>
        <v>0</v>
      </c>
      <c r="J236" s="197">
        <f t="shared" si="53"/>
        <v>0</v>
      </c>
      <c r="AE236" s="195">
        <v>35</v>
      </c>
      <c r="AF236" s="165">
        <f t="shared" si="54"/>
        <v>0</v>
      </c>
      <c r="AG236" s="165">
        <f t="shared" si="55"/>
        <v>0</v>
      </c>
      <c r="AH236" s="165">
        <f t="shared" si="56"/>
        <v>0</v>
      </c>
      <c r="AI236" s="165">
        <f t="shared" si="57"/>
        <v>0</v>
      </c>
      <c r="AJ236" s="165">
        <f t="shared" si="58"/>
        <v>0</v>
      </c>
      <c r="AK236" s="197">
        <f t="shared" si="59"/>
        <v>0</v>
      </c>
    </row>
    <row r="237" spans="4:37" ht="14.7" customHeight="1">
      <c r="D237" s="195">
        <v>36</v>
      </c>
      <c r="E237" s="165">
        <f t="shared" si="48"/>
        <v>0</v>
      </c>
      <c r="F237" s="165">
        <f t="shared" si="49"/>
        <v>0</v>
      </c>
      <c r="G237" s="165">
        <f t="shared" si="50"/>
        <v>0</v>
      </c>
      <c r="H237" s="165">
        <f t="shared" si="51"/>
        <v>0</v>
      </c>
      <c r="I237" s="165">
        <f t="shared" si="52"/>
        <v>0</v>
      </c>
      <c r="J237" s="197">
        <f t="shared" si="53"/>
        <v>0</v>
      </c>
      <c r="AE237" s="195">
        <v>36</v>
      </c>
      <c r="AF237" s="165">
        <f t="shared" si="54"/>
        <v>0</v>
      </c>
      <c r="AG237" s="165">
        <f t="shared" si="55"/>
        <v>0</v>
      </c>
      <c r="AH237" s="165">
        <f t="shared" si="56"/>
        <v>0</v>
      </c>
      <c r="AI237" s="165">
        <f t="shared" si="57"/>
        <v>0</v>
      </c>
      <c r="AJ237" s="165">
        <f t="shared" si="58"/>
        <v>0</v>
      </c>
      <c r="AK237" s="197">
        <f t="shared" si="59"/>
        <v>0</v>
      </c>
    </row>
    <row r="238" spans="4:37" ht="14.7" customHeight="1">
      <c r="D238" s="195">
        <v>37</v>
      </c>
      <c r="E238" s="165">
        <f t="shared" si="48"/>
        <v>0</v>
      </c>
      <c r="F238" s="165">
        <f t="shared" si="49"/>
        <v>0</v>
      </c>
      <c r="G238" s="165">
        <f t="shared" si="50"/>
        <v>0</v>
      </c>
      <c r="H238" s="165">
        <f t="shared" si="51"/>
        <v>0</v>
      </c>
      <c r="I238" s="165">
        <f t="shared" si="52"/>
        <v>0</v>
      </c>
      <c r="J238" s="197">
        <f t="shared" si="53"/>
        <v>0</v>
      </c>
      <c r="AE238" s="195">
        <v>37</v>
      </c>
      <c r="AF238" s="165">
        <f t="shared" si="54"/>
        <v>0</v>
      </c>
      <c r="AG238" s="165">
        <f t="shared" si="55"/>
        <v>0</v>
      </c>
      <c r="AH238" s="165">
        <f t="shared" si="56"/>
        <v>0</v>
      </c>
      <c r="AI238" s="165">
        <f t="shared" si="57"/>
        <v>0</v>
      </c>
      <c r="AJ238" s="165">
        <f t="shared" si="58"/>
        <v>0</v>
      </c>
      <c r="AK238" s="197">
        <f t="shared" si="59"/>
        <v>0</v>
      </c>
    </row>
    <row r="239" spans="4:37" ht="14.7" customHeight="1">
      <c r="D239" s="195">
        <v>38</v>
      </c>
      <c r="E239" s="165">
        <f t="shared" si="48"/>
        <v>0</v>
      </c>
      <c r="F239" s="165">
        <f t="shared" si="49"/>
        <v>0</v>
      </c>
      <c r="G239" s="165">
        <f t="shared" si="50"/>
        <v>0</v>
      </c>
      <c r="H239" s="165">
        <f t="shared" si="51"/>
        <v>0</v>
      </c>
      <c r="I239" s="165">
        <f t="shared" si="52"/>
        <v>0</v>
      </c>
      <c r="J239" s="197">
        <f t="shared" si="53"/>
        <v>0</v>
      </c>
      <c r="AE239" s="195">
        <v>38</v>
      </c>
      <c r="AF239" s="165">
        <f t="shared" si="54"/>
        <v>0</v>
      </c>
      <c r="AG239" s="165">
        <f t="shared" si="55"/>
        <v>0</v>
      </c>
      <c r="AH239" s="165">
        <f t="shared" si="56"/>
        <v>0</v>
      </c>
      <c r="AI239" s="165">
        <f t="shared" si="57"/>
        <v>0</v>
      </c>
      <c r="AJ239" s="165">
        <f t="shared" si="58"/>
        <v>0</v>
      </c>
      <c r="AK239" s="197">
        <f t="shared" si="59"/>
        <v>0</v>
      </c>
    </row>
    <row r="240" spans="4:37" ht="14.7" customHeight="1">
      <c r="D240" s="195">
        <v>39</v>
      </c>
      <c r="E240" s="165">
        <f t="shared" si="48"/>
        <v>0</v>
      </c>
      <c r="F240" s="165">
        <f t="shared" si="49"/>
        <v>0</v>
      </c>
      <c r="G240" s="165">
        <f t="shared" si="50"/>
        <v>0</v>
      </c>
      <c r="H240" s="165">
        <f t="shared" si="51"/>
        <v>0</v>
      </c>
      <c r="I240" s="165">
        <f t="shared" si="52"/>
        <v>0</v>
      </c>
      <c r="J240" s="197">
        <f t="shared" si="53"/>
        <v>0</v>
      </c>
      <c r="AE240" s="195">
        <v>39</v>
      </c>
      <c r="AF240" s="165">
        <f t="shared" si="54"/>
        <v>0</v>
      </c>
      <c r="AG240" s="165">
        <f t="shared" si="55"/>
        <v>0</v>
      </c>
      <c r="AH240" s="165">
        <f t="shared" si="56"/>
        <v>0</v>
      </c>
      <c r="AI240" s="165">
        <f t="shared" si="57"/>
        <v>0</v>
      </c>
      <c r="AJ240" s="165">
        <f t="shared" si="58"/>
        <v>0</v>
      </c>
      <c r="AK240" s="197">
        <f t="shared" si="59"/>
        <v>0</v>
      </c>
    </row>
    <row r="241" spans="4:37" ht="14.7" customHeight="1" thickBot="1">
      <c r="D241" s="196">
        <v>40</v>
      </c>
      <c r="E241" s="198">
        <f t="shared" si="48"/>
        <v>0</v>
      </c>
      <c r="F241" s="198">
        <f t="shared" si="49"/>
        <v>0</v>
      </c>
      <c r="G241" s="198">
        <f t="shared" si="50"/>
        <v>0</v>
      </c>
      <c r="H241" s="198">
        <f t="shared" si="51"/>
        <v>0</v>
      </c>
      <c r="I241" s="198">
        <f t="shared" si="52"/>
        <v>0</v>
      </c>
      <c r="J241" s="199">
        <f t="shared" si="53"/>
        <v>0</v>
      </c>
      <c r="AE241" s="196">
        <v>40</v>
      </c>
      <c r="AF241" s="198">
        <f t="shared" si="54"/>
        <v>0</v>
      </c>
      <c r="AG241" s="198">
        <f t="shared" si="55"/>
        <v>0</v>
      </c>
      <c r="AH241" s="198">
        <f t="shared" si="56"/>
        <v>0</v>
      </c>
      <c r="AI241" s="198">
        <f t="shared" si="57"/>
        <v>0</v>
      </c>
      <c r="AJ241" s="198">
        <f t="shared" si="58"/>
        <v>0</v>
      </c>
      <c r="AK241" s="199">
        <f t="shared" si="59"/>
        <v>0</v>
      </c>
    </row>
    <row r="243" spans="4:37" ht="14.7" customHeight="1" thickBot="1">
      <c r="D243" s="2" t="s">
        <v>91</v>
      </c>
      <c r="AE243" s="2" t="s">
        <v>91</v>
      </c>
    </row>
    <row r="244" spans="4:37" ht="14.7" customHeight="1">
      <c r="D244" s="2199"/>
      <c r="E244" s="2200" t="s">
        <v>56</v>
      </c>
      <c r="F244" s="2200"/>
      <c r="G244" s="2200" t="s">
        <v>83</v>
      </c>
      <c r="H244" s="2200"/>
      <c r="I244" s="2200" t="s">
        <v>78</v>
      </c>
      <c r="J244" s="2239"/>
      <c r="AE244" s="2199"/>
      <c r="AF244" s="2200" t="s">
        <v>56</v>
      </c>
      <c r="AG244" s="2200"/>
      <c r="AH244" s="2200" t="s">
        <v>83</v>
      </c>
      <c r="AI244" s="2200"/>
      <c r="AJ244" s="2200" t="s">
        <v>78</v>
      </c>
      <c r="AK244" s="2239"/>
    </row>
    <row r="245" spans="4:37" ht="14.7" customHeight="1">
      <c r="D245" s="2238"/>
      <c r="E245" s="21" t="s">
        <v>354</v>
      </c>
      <c r="F245" s="21" t="s">
        <v>355</v>
      </c>
      <c r="G245" s="21" t="s">
        <v>354</v>
      </c>
      <c r="H245" s="21" t="s">
        <v>355</v>
      </c>
      <c r="I245" s="21" t="s">
        <v>354</v>
      </c>
      <c r="J245" s="194" t="s">
        <v>355</v>
      </c>
      <c r="AE245" s="2238"/>
      <c r="AF245" s="21" t="s">
        <v>354</v>
      </c>
      <c r="AG245" s="21" t="s">
        <v>355</v>
      </c>
      <c r="AH245" s="21" t="s">
        <v>354</v>
      </c>
      <c r="AI245" s="21" t="s">
        <v>355</v>
      </c>
      <c r="AJ245" s="21" t="s">
        <v>354</v>
      </c>
      <c r="AK245" s="194" t="s">
        <v>355</v>
      </c>
    </row>
    <row r="246" spans="4:37" ht="14.7" customHeight="1">
      <c r="D246" s="195">
        <v>1</v>
      </c>
      <c r="E246" s="165">
        <f t="shared" ref="E246:E285" si="60">IF($H$33&lt;&gt;"As",0,IF($H$27&lt;&gt;"歩 道",0,SUMIF($H$34,D246,$H$32)))</f>
        <v>0</v>
      </c>
      <c r="F246" s="165">
        <f t="shared" ref="F246:F285" si="61">IF($H$33&lt;&gt;"As",0,IF($H$27&lt;&gt;"車 道",0,SUMIF($H$34,D246,$H$32)))</f>
        <v>0</v>
      </c>
      <c r="G246" s="165">
        <f t="shared" ref="G246:G285" si="62">IF($H$33&lt;&gt;"Co",0,IF($H$27&lt;&gt;"歩 道",0,SUMIF($H$34,D246,$H$32)))</f>
        <v>0</v>
      </c>
      <c r="H246" s="165">
        <f t="shared" ref="H246:H285" si="63">IF($H$33&lt;&gt;"Co",0,IF($H$27&lt;&gt;"車 道",0,SUMIF($H$34,D246,$H$32)))</f>
        <v>0</v>
      </c>
      <c r="I246" s="165">
        <f t="shared" ref="I246:I285" si="64">IF($H$27&lt;&gt;"歩 道",0,SUMIF($H$37,D246,$H$32))</f>
        <v>0</v>
      </c>
      <c r="J246" s="197">
        <f t="shared" ref="J246:J285" si="65">IF($H$27&lt;&gt;"車 道",0,SUMIF($H$37,D246,$H$32))</f>
        <v>0</v>
      </c>
      <c r="AE246" s="195">
        <v>1</v>
      </c>
      <c r="AF246" s="165">
        <f t="shared" ref="AF246:AF285" si="66">IF($AI$33&lt;&gt;"As",0,IF($AI$27&lt;&gt;"歩 道",0,SUMIF($AI$34,AE246,$AI$32)))</f>
        <v>0</v>
      </c>
      <c r="AG246" s="165">
        <f t="shared" ref="AG246:AG285" si="67">IF($AI$33&lt;&gt;"As",0,IF($AI$27&lt;&gt;"車 道",0,SUMIF($AI$34,AE246,$AI$32)))</f>
        <v>0</v>
      </c>
      <c r="AH246" s="165">
        <f t="shared" ref="AH246:AH285" si="68">IF($AI$33&lt;&gt;"Co",0,IF($AI$27&lt;&gt;"歩 道",0,SUMIF($AI$34,AE246,$AI$32)))</f>
        <v>0</v>
      </c>
      <c r="AI246" s="165">
        <f t="shared" ref="AI246:AI285" si="69">IF($AI$33&lt;&gt;"Co",0,IF($AI$27&lt;&gt;"車 道",0,SUMIF($AI$34,AE246,$AI$32)))</f>
        <v>0</v>
      </c>
      <c r="AJ246" s="165">
        <f t="shared" ref="AJ246:AJ285" si="70">IF($AI$27&lt;&gt;"歩 道",0,SUMIF($AI$37,AE246,$AI$32))</f>
        <v>0</v>
      </c>
      <c r="AK246" s="197">
        <f t="shared" ref="AK246:AK285" si="71">IF($AI$27&lt;&gt;"車 道",0,SUMIF($AI$37,AE246,$AI$32))</f>
        <v>0</v>
      </c>
    </row>
    <row r="247" spans="4:37" ht="14.7" customHeight="1">
      <c r="D247" s="195">
        <v>2</v>
      </c>
      <c r="E247" s="165">
        <f t="shared" si="60"/>
        <v>0</v>
      </c>
      <c r="F247" s="165">
        <f t="shared" si="61"/>
        <v>0</v>
      </c>
      <c r="G247" s="165">
        <f t="shared" si="62"/>
        <v>0</v>
      </c>
      <c r="H247" s="165">
        <f t="shared" si="63"/>
        <v>0</v>
      </c>
      <c r="I247" s="165">
        <f t="shared" si="64"/>
        <v>0</v>
      </c>
      <c r="J247" s="197">
        <f t="shared" si="65"/>
        <v>0</v>
      </c>
      <c r="AE247" s="195">
        <v>2</v>
      </c>
      <c r="AF247" s="165">
        <f t="shared" si="66"/>
        <v>0</v>
      </c>
      <c r="AG247" s="165">
        <f t="shared" si="67"/>
        <v>0</v>
      </c>
      <c r="AH247" s="165">
        <f t="shared" si="68"/>
        <v>0</v>
      </c>
      <c r="AI247" s="165">
        <f t="shared" si="69"/>
        <v>0</v>
      </c>
      <c r="AJ247" s="165">
        <f t="shared" si="70"/>
        <v>0</v>
      </c>
      <c r="AK247" s="197">
        <f t="shared" si="71"/>
        <v>0</v>
      </c>
    </row>
    <row r="248" spans="4:37" ht="14.7" customHeight="1">
      <c r="D248" s="195">
        <v>3</v>
      </c>
      <c r="E248" s="165">
        <f t="shared" si="60"/>
        <v>0</v>
      </c>
      <c r="F248" s="165">
        <f t="shared" si="61"/>
        <v>0</v>
      </c>
      <c r="G248" s="165">
        <f t="shared" si="62"/>
        <v>0</v>
      </c>
      <c r="H248" s="165">
        <f t="shared" si="63"/>
        <v>0</v>
      </c>
      <c r="I248" s="165">
        <f t="shared" si="64"/>
        <v>0</v>
      </c>
      <c r="J248" s="197">
        <f t="shared" si="65"/>
        <v>0</v>
      </c>
      <c r="AE248" s="195">
        <v>3</v>
      </c>
      <c r="AF248" s="165">
        <f t="shared" si="66"/>
        <v>0</v>
      </c>
      <c r="AG248" s="165">
        <f t="shared" si="67"/>
        <v>0</v>
      </c>
      <c r="AH248" s="165">
        <f t="shared" si="68"/>
        <v>0</v>
      </c>
      <c r="AI248" s="165">
        <f t="shared" si="69"/>
        <v>0</v>
      </c>
      <c r="AJ248" s="165">
        <f t="shared" si="70"/>
        <v>0</v>
      </c>
      <c r="AK248" s="197">
        <f t="shared" si="71"/>
        <v>0</v>
      </c>
    </row>
    <row r="249" spans="4:37" ht="14.7" customHeight="1">
      <c r="D249" s="195">
        <v>4</v>
      </c>
      <c r="E249" s="165">
        <f t="shared" si="60"/>
        <v>0</v>
      </c>
      <c r="F249" s="165">
        <f t="shared" si="61"/>
        <v>0</v>
      </c>
      <c r="G249" s="165">
        <f t="shared" si="62"/>
        <v>0</v>
      </c>
      <c r="H249" s="165">
        <f t="shared" si="63"/>
        <v>0</v>
      </c>
      <c r="I249" s="165">
        <f t="shared" si="64"/>
        <v>0</v>
      </c>
      <c r="J249" s="197">
        <f t="shared" si="65"/>
        <v>0</v>
      </c>
      <c r="AE249" s="195">
        <v>4</v>
      </c>
      <c r="AF249" s="165">
        <f t="shared" si="66"/>
        <v>0</v>
      </c>
      <c r="AG249" s="165">
        <f t="shared" si="67"/>
        <v>0</v>
      </c>
      <c r="AH249" s="165">
        <f t="shared" si="68"/>
        <v>0</v>
      </c>
      <c r="AI249" s="165">
        <f t="shared" si="69"/>
        <v>0</v>
      </c>
      <c r="AJ249" s="165">
        <f t="shared" si="70"/>
        <v>0</v>
      </c>
      <c r="AK249" s="197">
        <f t="shared" si="71"/>
        <v>0</v>
      </c>
    </row>
    <row r="250" spans="4:37" ht="14.7" customHeight="1">
      <c r="D250" s="195">
        <v>5</v>
      </c>
      <c r="E250" s="165">
        <f t="shared" si="60"/>
        <v>0</v>
      </c>
      <c r="F250" s="165">
        <f t="shared" si="61"/>
        <v>0</v>
      </c>
      <c r="G250" s="165">
        <f t="shared" si="62"/>
        <v>0</v>
      </c>
      <c r="H250" s="165">
        <f t="shared" si="63"/>
        <v>0</v>
      </c>
      <c r="I250" s="165">
        <f t="shared" si="64"/>
        <v>0</v>
      </c>
      <c r="J250" s="197">
        <f t="shared" si="65"/>
        <v>0</v>
      </c>
      <c r="AE250" s="195">
        <v>5</v>
      </c>
      <c r="AF250" s="165">
        <f t="shared" si="66"/>
        <v>0</v>
      </c>
      <c r="AG250" s="165">
        <f t="shared" si="67"/>
        <v>0</v>
      </c>
      <c r="AH250" s="165">
        <f t="shared" si="68"/>
        <v>0</v>
      </c>
      <c r="AI250" s="165">
        <f t="shared" si="69"/>
        <v>0</v>
      </c>
      <c r="AJ250" s="165">
        <f t="shared" si="70"/>
        <v>0</v>
      </c>
      <c r="AK250" s="197">
        <f t="shared" si="71"/>
        <v>0</v>
      </c>
    </row>
    <row r="251" spans="4:37" ht="14.7" customHeight="1">
      <c r="D251" s="195">
        <v>6</v>
      </c>
      <c r="E251" s="165">
        <f t="shared" si="60"/>
        <v>0</v>
      </c>
      <c r="F251" s="165">
        <f t="shared" si="61"/>
        <v>0</v>
      </c>
      <c r="G251" s="165">
        <f t="shared" si="62"/>
        <v>0</v>
      </c>
      <c r="H251" s="165">
        <f t="shared" si="63"/>
        <v>0</v>
      </c>
      <c r="I251" s="165">
        <f t="shared" si="64"/>
        <v>0</v>
      </c>
      <c r="J251" s="197">
        <f t="shared" si="65"/>
        <v>0</v>
      </c>
      <c r="AE251" s="195">
        <v>6</v>
      </c>
      <c r="AF251" s="165">
        <f t="shared" si="66"/>
        <v>0</v>
      </c>
      <c r="AG251" s="165">
        <f t="shared" si="67"/>
        <v>0</v>
      </c>
      <c r="AH251" s="165">
        <f t="shared" si="68"/>
        <v>0</v>
      </c>
      <c r="AI251" s="165">
        <f t="shared" si="69"/>
        <v>0</v>
      </c>
      <c r="AJ251" s="165">
        <f t="shared" si="70"/>
        <v>0</v>
      </c>
      <c r="AK251" s="197">
        <f t="shared" si="71"/>
        <v>0</v>
      </c>
    </row>
    <row r="252" spans="4:37" ht="14.7" customHeight="1">
      <c r="D252" s="195">
        <v>7</v>
      </c>
      <c r="E252" s="165">
        <f t="shared" si="60"/>
        <v>0</v>
      </c>
      <c r="F252" s="165">
        <f t="shared" si="61"/>
        <v>0</v>
      </c>
      <c r="G252" s="165">
        <f t="shared" si="62"/>
        <v>0</v>
      </c>
      <c r="H252" s="165">
        <f t="shared" si="63"/>
        <v>0</v>
      </c>
      <c r="I252" s="165">
        <f t="shared" si="64"/>
        <v>0</v>
      </c>
      <c r="J252" s="197">
        <f t="shared" si="65"/>
        <v>0</v>
      </c>
      <c r="AE252" s="195">
        <v>7</v>
      </c>
      <c r="AF252" s="165">
        <f t="shared" si="66"/>
        <v>0</v>
      </c>
      <c r="AG252" s="165">
        <f t="shared" si="67"/>
        <v>0</v>
      </c>
      <c r="AH252" s="165">
        <f t="shared" si="68"/>
        <v>0</v>
      </c>
      <c r="AI252" s="165">
        <f t="shared" si="69"/>
        <v>0</v>
      </c>
      <c r="AJ252" s="165">
        <f t="shared" si="70"/>
        <v>0</v>
      </c>
      <c r="AK252" s="197">
        <f t="shared" si="71"/>
        <v>0</v>
      </c>
    </row>
    <row r="253" spans="4:37" ht="14.7" customHeight="1">
      <c r="D253" s="195">
        <v>8</v>
      </c>
      <c r="E253" s="165">
        <f t="shared" si="60"/>
        <v>0</v>
      </c>
      <c r="F253" s="165">
        <f t="shared" si="61"/>
        <v>0</v>
      </c>
      <c r="G253" s="165">
        <f t="shared" si="62"/>
        <v>0</v>
      </c>
      <c r="H253" s="165">
        <f t="shared" si="63"/>
        <v>0</v>
      </c>
      <c r="I253" s="165">
        <f t="shared" si="64"/>
        <v>0</v>
      </c>
      <c r="J253" s="197">
        <f t="shared" si="65"/>
        <v>0</v>
      </c>
      <c r="AE253" s="195">
        <v>8</v>
      </c>
      <c r="AF253" s="165">
        <f t="shared" si="66"/>
        <v>0</v>
      </c>
      <c r="AG253" s="165">
        <f t="shared" si="67"/>
        <v>0</v>
      </c>
      <c r="AH253" s="165">
        <f t="shared" si="68"/>
        <v>0</v>
      </c>
      <c r="AI253" s="165">
        <f t="shared" si="69"/>
        <v>0</v>
      </c>
      <c r="AJ253" s="165">
        <f t="shared" si="70"/>
        <v>0</v>
      </c>
      <c r="AK253" s="197">
        <f t="shared" si="71"/>
        <v>0</v>
      </c>
    </row>
    <row r="254" spans="4:37" ht="14.7" customHeight="1">
      <c r="D254" s="195">
        <v>9</v>
      </c>
      <c r="E254" s="165">
        <f t="shared" si="60"/>
        <v>0</v>
      </c>
      <c r="F254" s="165">
        <f t="shared" si="61"/>
        <v>0</v>
      </c>
      <c r="G254" s="165">
        <f t="shared" si="62"/>
        <v>0</v>
      </c>
      <c r="H254" s="165">
        <f t="shared" si="63"/>
        <v>0</v>
      </c>
      <c r="I254" s="165">
        <f t="shared" si="64"/>
        <v>0</v>
      </c>
      <c r="J254" s="197">
        <f t="shared" si="65"/>
        <v>0</v>
      </c>
      <c r="AE254" s="195">
        <v>9</v>
      </c>
      <c r="AF254" s="165">
        <f t="shared" si="66"/>
        <v>0</v>
      </c>
      <c r="AG254" s="165">
        <f t="shared" si="67"/>
        <v>0</v>
      </c>
      <c r="AH254" s="165">
        <f t="shared" si="68"/>
        <v>0</v>
      </c>
      <c r="AI254" s="165">
        <f t="shared" si="69"/>
        <v>0</v>
      </c>
      <c r="AJ254" s="165">
        <f t="shared" si="70"/>
        <v>0</v>
      </c>
      <c r="AK254" s="197">
        <f t="shared" si="71"/>
        <v>0</v>
      </c>
    </row>
    <row r="255" spans="4:37" ht="14.7" customHeight="1">
      <c r="D255" s="195">
        <v>10</v>
      </c>
      <c r="E255" s="165">
        <f t="shared" si="60"/>
        <v>0</v>
      </c>
      <c r="F255" s="165">
        <f t="shared" si="61"/>
        <v>0</v>
      </c>
      <c r="G255" s="165">
        <f t="shared" si="62"/>
        <v>0</v>
      </c>
      <c r="H255" s="165">
        <f t="shared" si="63"/>
        <v>0</v>
      </c>
      <c r="I255" s="165">
        <f t="shared" si="64"/>
        <v>0</v>
      </c>
      <c r="J255" s="197">
        <f t="shared" si="65"/>
        <v>0</v>
      </c>
      <c r="AE255" s="195">
        <v>10</v>
      </c>
      <c r="AF255" s="165">
        <f t="shared" si="66"/>
        <v>0</v>
      </c>
      <c r="AG255" s="165">
        <f t="shared" si="67"/>
        <v>0</v>
      </c>
      <c r="AH255" s="165">
        <f t="shared" si="68"/>
        <v>0</v>
      </c>
      <c r="AI255" s="165">
        <f t="shared" si="69"/>
        <v>0</v>
      </c>
      <c r="AJ255" s="165">
        <f t="shared" si="70"/>
        <v>0</v>
      </c>
      <c r="AK255" s="197">
        <f t="shared" si="71"/>
        <v>0</v>
      </c>
    </row>
    <row r="256" spans="4:37" ht="14.7" customHeight="1">
      <c r="D256" s="195">
        <v>11</v>
      </c>
      <c r="E256" s="165">
        <f t="shared" si="60"/>
        <v>0</v>
      </c>
      <c r="F256" s="165">
        <f t="shared" si="61"/>
        <v>0</v>
      </c>
      <c r="G256" s="165">
        <f t="shared" si="62"/>
        <v>0</v>
      </c>
      <c r="H256" s="165">
        <f t="shared" si="63"/>
        <v>0</v>
      </c>
      <c r="I256" s="165">
        <f t="shared" si="64"/>
        <v>0</v>
      </c>
      <c r="J256" s="197">
        <f t="shared" si="65"/>
        <v>0</v>
      </c>
      <c r="AE256" s="195">
        <v>11</v>
      </c>
      <c r="AF256" s="165">
        <f t="shared" si="66"/>
        <v>0</v>
      </c>
      <c r="AG256" s="165">
        <f t="shared" si="67"/>
        <v>0</v>
      </c>
      <c r="AH256" s="165">
        <f t="shared" si="68"/>
        <v>0</v>
      </c>
      <c r="AI256" s="165">
        <f t="shared" si="69"/>
        <v>0</v>
      </c>
      <c r="AJ256" s="165">
        <f t="shared" si="70"/>
        <v>0</v>
      </c>
      <c r="AK256" s="197">
        <f t="shared" si="71"/>
        <v>0</v>
      </c>
    </row>
    <row r="257" spans="4:37" ht="14.7" customHeight="1">
      <c r="D257" s="195">
        <v>12</v>
      </c>
      <c r="E257" s="165">
        <f t="shared" si="60"/>
        <v>0</v>
      </c>
      <c r="F257" s="165">
        <f t="shared" si="61"/>
        <v>0</v>
      </c>
      <c r="G257" s="165">
        <f t="shared" si="62"/>
        <v>0</v>
      </c>
      <c r="H257" s="165">
        <f t="shared" si="63"/>
        <v>0</v>
      </c>
      <c r="I257" s="165">
        <f t="shared" si="64"/>
        <v>0</v>
      </c>
      <c r="J257" s="197">
        <f t="shared" si="65"/>
        <v>0</v>
      </c>
      <c r="AE257" s="195">
        <v>12</v>
      </c>
      <c r="AF257" s="165">
        <f t="shared" si="66"/>
        <v>0</v>
      </c>
      <c r="AG257" s="165">
        <f t="shared" si="67"/>
        <v>0</v>
      </c>
      <c r="AH257" s="165">
        <f t="shared" si="68"/>
        <v>0</v>
      </c>
      <c r="AI257" s="165">
        <f t="shared" si="69"/>
        <v>0</v>
      </c>
      <c r="AJ257" s="165">
        <f t="shared" si="70"/>
        <v>0</v>
      </c>
      <c r="AK257" s="197">
        <f t="shared" si="71"/>
        <v>0</v>
      </c>
    </row>
    <row r="258" spans="4:37" ht="14.7" customHeight="1">
      <c r="D258" s="195">
        <v>13</v>
      </c>
      <c r="E258" s="165">
        <f t="shared" si="60"/>
        <v>0</v>
      </c>
      <c r="F258" s="165">
        <f t="shared" si="61"/>
        <v>0</v>
      </c>
      <c r="G258" s="165">
        <f t="shared" si="62"/>
        <v>0</v>
      </c>
      <c r="H258" s="165">
        <f t="shared" si="63"/>
        <v>0</v>
      </c>
      <c r="I258" s="165">
        <f t="shared" si="64"/>
        <v>0</v>
      </c>
      <c r="J258" s="197">
        <f t="shared" si="65"/>
        <v>0</v>
      </c>
      <c r="AE258" s="195">
        <v>13</v>
      </c>
      <c r="AF258" s="165">
        <f t="shared" si="66"/>
        <v>0</v>
      </c>
      <c r="AG258" s="165">
        <f t="shared" si="67"/>
        <v>0</v>
      </c>
      <c r="AH258" s="165">
        <f t="shared" si="68"/>
        <v>0</v>
      </c>
      <c r="AI258" s="165">
        <f t="shared" si="69"/>
        <v>0</v>
      </c>
      <c r="AJ258" s="165">
        <f t="shared" si="70"/>
        <v>0</v>
      </c>
      <c r="AK258" s="197">
        <f t="shared" si="71"/>
        <v>0</v>
      </c>
    </row>
    <row r="259" spans="4:37" ht="14.7" customHeight="1">
      <c r="D259" s="195">
        <v>14</v>
      </c>
      <c r="E259" s="165">
        <f t="shared" si="60"/>
        <v>0</v>
      </c>
      <c r="F259" s="165">
        <f t="shared" si="61"/>
        <v>0</v>
      </c>
      <c r="G259" s="165">
        <f t="shared" si="62"/>
        <v>0</v>
      </c>
      <c r="H259" s="165">
        <f t="shared" si="63"/>
        <v>0</v>
      </c>
      <c r="I259" s="165">
        <f t="shared" si="64"/>
        <v>0</v>
      </c>
      <c r="J259" s="197">
        <f t="shared" si="65"/>
        <v>0</v>
      </c>
      <c r="AE259" s="195">
        <v>14</v>
      </c>
      <c r="AF259" s="165">
        <f t="shared" si="66"/>
        <v>0</v>
      </c>
      <c r="AG259" s="165">
        <f t="shared" si="67"/>
        <v>0</v>
      </c>
      <c r="AH259" s="165">
        <f t="shared" si="68"/>
        <v>0</v>
      </c>
      <c r="AI259" s="165">
        <f t="shared" si="69"/>
        <v>0</v>
      </c>
      <c r="AJ259" s="165">
        <f t="shared" si="70"/>
        <v>0</v>
      </c>
      <c r="AK259" s="197">
        <f t="shared" si="71"/>
        <v>0</v>
      </c>
    </row>
    <row r="260" spans="4:37" ht="14.7" customHeight="1">
      <c r="D260" s="195">
        <v>15</v>
      </c>
      <c r="E260" s="165">
        <f t="shared" si="60"/>
        <v>0</v>
      </c>
      <c r="F260" s="165">
        <f t="shared" si="61"/>
        <v>0</v>
      </c>
      <c r="G260" s="165">
        <f t="shared" si="62"/>
        <v>0</v>
      </c>
      <c r="H260" s="165">
        <f t="shared" si="63"/>
        <v>0</v>
      </c>
      <c r="I260" s="165">
        <f t="shared" si="64"/>
        <v>0</v>
      </c>
      <c r="J260" s="197">
        <f t="shared" si="65"/>
        <v>0</v>
      </c>
      <c r="AE260" s="195">
        <v>15</v>
      </c>
      <c r="AF260" s="165">
        <f t="shared" si="66"/>
        <v>0</v>
      </c>
      <c r="AG260" s="165">
        <f t="shared" si="67"/>
        <v>0</v>
      </c>
      <c r="AH260" s="165">
        <f t="shared" si="68"/>
        <v>0</v>
      </c>
      <c r="AI260" s="165">
        <f t="shared" si="69"/>
        <v>0</v>
      </c>
      <c r="AJ260" s="165">
        <f t="shared" si="70"/>
        <v>0</v>
      </c>
      <c r="AK260" s="197">
        <f t="shared" si="71"/>
        <v>0</v>
      </c>
    </row>
    <row r="261" spans="4:37" ht="14.7" customHeight="1">
      <c r="D261" s="195">
        <v>16</v>
      </c>
      <c r="E261" s="165">
        <f t="shared" si="60"/>
        <v>0</v>
      </c>
      <c r="F261" s="165">
        <f t="shared" si="61"/>
        <v>0</v>
      </c>
      <c r="G261" s="165">
        <f t="shared" si="62"/>
        <v>0</v>
      </c>
      <c r="H261" s="165">
        <f t="shared" si="63"/>
        <v>0</v>
      </c>
      <c r="I261" s="165">
        <f t="shared" si="64"/>
        <v>0</v>
      </c>
      <c r="J261" s="197">
        <f t="shared" si="65"/>
        <v>0</v>
      </c>
      <c r="AE261" s="195">
        <v>16</v>
      </c>
      <c r="AF261" s="165">
        <f t="shared" si="66"/>
        <v>0</v>
      </c>
      <c r="AG261" s="165">
        <f t="shared" si="67"/>
        <v>0</v>
      </c>
      <c r="AH261" s="165">
        <f t="shared" si="68"/>
        <v>0</v>
      </c>
      <c r="AI261" s="165">
        <f t="shared" si="69"/>
        <v>0</v>
      </c>
      <c r="AJ261" s="165">
        <f t="shared" si="70"/>
        <v>0</v>
      </c>
      <c r="AK261" s="197">
        <f t="shared" si="71"/>
        <v>0</v>
      </c>
    </row>
    <row r="262" spans="4:37" ht="14.7" customHeight="1">
      <c r="D262" s="195">
        <v>17</v>
      </c>
      <c r="E262" s="165">
        <f t="shared" si="60"/>
        <v>0</v>
      </c>
      <c r="F262" s="165">
        <f t="shared" si="61"/>
        <v>0</v>
      </c>
      <c r="G262" s="165">
        <f t="shared" si="62"/>
        <v>0</v>
      </c>
      <c r="H262" s="165">
        <f t="shared" si="63"/>
        <v>0</v>
      </c>
      <c r="I262" s="165">
        <f t="shared" si="64"/>
        <v>0</v>
      </c>
      <c r="J262" s="197">
        <f t="shared" si="65"/>
        <v>0</v>
      </c>
      <c r="AE262" s="195">
        <v>17</v>
      </c>
      <c r="AF262" s="165">
        <f t="shared" si="66"/>
        <v>0</v>
      </c>
      <c r="AG262" s="165">
        <f t="shared" si="67"/>
        <v>0</v>
      </c>
      <c r="AH262" s="165">
        <f t="shared" si="68"/>
        <v>0</v>
      </c>
      <c r="AI262" s="165">
        <f t="shared" si="69"/>
        <v>0</v>
      </c>
      <c r="AJ262" s="165">
        <f t="shared" si="70"/>
        <v>0</v>
      </c>
      <c r="AK262" s="197">
        <f t="shared" si="71"/>
        <v>0</v>
      </c>
    </row>
    <row r="263" spans="4:37" ht="14.7" customHeight="1">
      <c r="D263" s="195">
        <v>18</v>
      </c>
      <c r="E263" s="165">
        <f t="shared" si="60"/>
        <v>0</v>
      </c>
      <c r="F263" s="165">
        <f t="shared" si="61"/>
        <v>0</v>
      </c>
      <c r="G263" s="165">
        <f t="shared" si="62"/>
        <v>0</v>
      </c>
      <c r="H263" s="165">
        <f t="shared" si="63"/>
        <v>0</v>
      </c>
      <c r="I263" s="165">
        <f t="shared" si="64"/>
        <v>0</v>
      </c>
      <c r="J263" s="197">
        <f t="shared" si="65"/>
        <v>0</v>
      </c>
      <c r="AE263" s="195">
        <v>18</v>
      </c>
      <c r="AF263" s="165">
        <f t="shared" si="66"/>
        <v>0</v>
      </c>
      <c r="AG263" s="165">
        <f t="shared" si="67"/>
        <v>0</v>
      </c>
      <c r="AH263" s="165">
        <f t="shared" si="68"/>
        <v>0</v>
      </c>
      <c r="AI263" s="165">
        <f t="shared" si="69"/>
        <v>0</v>
      </c>
      <c r="AJ263" s="165">
        <f t="shared" si="70"/>
        <v>0</v>
      </c>
      <c r="AK263" s="197">
        <f t="shared" si="71"/>
        <v>0</v>
      </c>
    </row>
    <row r="264" spans="4:37" ht="14.7" customHeight="1">
      <c r="D264" s="195">
        <v>19</v>
      </c>
      <c r="E264" s="165">
        <f t="shared" si="60"/>
        <v>0</v>
      </c>
      <c r="F264" s="165">
        <f t="shared" si="61"/>
        <v>0</v>
      </c>
      <c r="G264" s="165">
        <f t="shared" si="62"/>
        <v>0</v>
      </c>
      <c r="H264" s="165">
        <f t="shared" si="63"/>
        <v>0</v>
      </c>
      <c r="I264" s="165">
        <f t="shared" si="64"/>
        <v>0</v>
      </c>
      <c r="J264" s="197">
        <f t="shared" si="65"/>
        <v>0</v>
      </c>
      <c r="AE264" s="195">
        <v>19</v>
      </c>
      <c r="AF264" s="165">
        <f t="shared" si="66"/>
        <v>0</v>
      </c>
      <c r="AG264" s="165">
        <f t="shared" si="67"/>
        <v>0</v>
      </c>
      <c r="AH264" s="165">
        <f t="shared" si="68"/>
        <v>0</v>
      </c>
      <c r="AI264" s="165">
        <f t="shared" si="69"/>
        <v>0</v>
      </c>
      <c r="AJ264" s="165">
        <f t="shared" si="70"/>
        <v>0</v>
      </c>
      <c r="AK264" s="197">
        <f t="shared" si="71"/>
        <v>0</v>
      </c>
    </row>
    <row r="265" spans="4:37" ht="14.7" customHeight="1">
      <c r="D265" s="195">
        <v>20</v>
      </c>
      <c r="E265" s="165">
        <f t="shared" si="60"/>
        <v>0</v>
      </c>
      <c r="F265" s="165">
        <f t="shared" si="61"/>
        <v>0</v>
      </c>
      <c r="G265" s="165">
        <f t="shared" si="62"/>
        <v>0</v>
      </c>
      <c r="H265" s="165">
        <f t="shared" si="63"/>
        <v>0</v>
      </c>
      <c r="I265" s="165">
        <f t="shared" si="64"/>
        <v>0</v>
      </c>
      <c r="J265" s="197">
        <f t="shared" si="65"/>
        <v>0</v>
      </c>
      <c r="AE265" s="195">
        <v>20</v>
      </c>
      <c r="AF265" s="165">
        <f t="shared" si="66"/>
        <v>0</v>
      </c>
      <c r="AG265" s="165">
        <f t="shared" si="67"/>
        <v>0</v>
      </c>
      <c r="AH265" s="165">
        <f t="shared" si="68"/>
        <v>0</v>
      </c>
      <c r="AI265" s="165">
        <f t="shared" si="69"/>
        <v>0</v>
      </c>
      <c r="AJ265" s="165">
        <f t="shared" si="70"/>
        <v>0</v>
      </c>
      <c r="AK265" s="197">
        <f t="shared" si="71"/>
        <v>0</v>
      </c>
    </row>
    <row r="266" spans="4:37" ht="14.7" customHeight="1">
      <c r="D266" s="195">
        <v>21</v>
      </c>
      <c r="E266" s="165">
        <f t="shared" si="60"/>
        <v>0</v>
      </c>
      <c r="F266" s="165">
        <f t="shared" si="61"/>
        <v>0</v>
      </c>
      <c r="G266" s="165">
        <f t="shared" si="62"/>
        <v>0</v>
      </c>
      <c r="H266" s="165">
        <f t="shared" si="63"/>
        <v>0</v>
      </c>
      <c r="I266" s="165">
        <f t="shared" si="64"/>
        <v>0</v>
      </c>
      <c r="J266" s="197">
        <f t="shared" si="65"/>
        <v>0</v>
      </c>
      <c r="AE266" s="195">
        <v>21</v>
      </c>
      <c r="AF266" s="165">
        <f t="shared" si="66"/>
        <v>0</v>
      </c>
      <c r="AG266" s="165">
        <f t="shared" si="67"/>
        <v>0</v>
      </c>
      <c r="AH266" s="165">
        <f t="shared" si="68"/>
        <v>0</v>
      </c>
      <c r="AI266" s="165">
        <f t="shared" si="69"/>
        <v>0</v>
      </c>
      <c r="AJ266" s="165">
        <f t="shared" si="70"/>
        <v>0</v>
      </c>
      <c r="AK266" s="197">
        <f t="shared" si="71"/>
        <v>0</v>
      </c>
    </row>
    <row r="267" spans="4:37" ht="14.7" customHeight="1">
      <c r="D267" s="195">
        <v>22</v>
      </c>
      <c r="E267" s="165">
        <f t="shared" si="60"/>
        <v>0</v>
      </c>
      <c r="F267" s="165">
        <f t="shared" si="61"/>
        <v>0</v>
      </c>
      <c r="G267" s="165">
        <f t="shared" si="62"/>
        <v>0</v>
      </c>
      <c r="H267" s="165">
        <f t="shared" si="63"/>
        <v>0</v>
      </c>
      <c r="I267" s="165">
        <f t="shared" si="64"/>
        <v>0</v>
      </c>
      <c r="J267" s="197">
        <f t="shared" si="65"/>
        <v>0</v>
      </c>
      <c r="AE267" s="195">
        <v>22</v>
      </c>
      <c r="AF267" s="165">
        <f t="shared" si="66"/>
        <v>0</v>
      </c>
      <c r="AG267" s="165">
        <f t="shared" si="67"/>
        <v>0</v>
      </c>
      <c r="AH267" s="165">
        <f t="shared" si="68"/>
        <v>0</v>
      </c>
      <c r="AI267" s="165">
        <f t="shared" si="69"/>
        <v>0</v>
      </c>
      <c r="AJ267" s="165">
        <f t="shared" si="70"/>
        <v>0</v>
      </c>
      <c r="AK267" s="197">
        <f t="shared" si="71"/>
        <v>0</v>
      </c>
    </row>
    <row r="268" spans="4:37" ht="14.7" customHeight="1">
      <c r="D268" s="195">
        <v>23</v>
      </c>
      <c r="E268" s="165">
        <f t="shared" si="60"/>
        <v>0</v>
      </c>
      <c r="F268" s="165">
        <f t="shared" si="61"/>
        <v>0</v>
      </c>
      <c r="G268" s="165">
        <f t="shared" si="62"/>
        <v>0</v>
      </c>
      <c r="H268" s="165">
        <f t="shared" si="63"/>
        <v>0</v>
      </c>
      <c r="I268" s="165">
        <f t="shared" si="64"/>
        <v>0</v>
      </c>
      <c r="J268" s="197">
        <f t="shared" si="65"/>
        <v>0</v>
      </c>
      <c r="AE268" s="195">
        <v>23</v>
      </c>
      <c r="AF268" s="165">
        <f t="shared" si="66"/>
        <v>0</v>
      </c>
      <c r="AG268" s="165">
        <f t="shared" si="67"/>
        <v>0</v>
      </c>
      <c r="AH268" s="165">
        <f t="shared" si="68"/>
        <v>0</v>
      </c>
      <c r="AI268" s="165">
        <f t="shared" si="69"/>
        <v>0</v>
      </c>
      <c r="AJ268" s="165">
        <f t="shared" si="70"/>
        <v>0</v>
      </c>
      <c r="AK268" s="197">
        <f t="shared" si="71"/>
        <v>0</v>
      </c>
    </row>
    <row r="269" spans="4:37" ht="14.7" customHeight="1">
      <c r="D269" s="195">
        <v>24</v>
      </c>
      <c r="E269" s="165">
        <f t="shared" si="60"/>
        <v>0</v>
      </c>
      <c r="F269" s="165">
        <f t="shared" si="61"/>
        <v>0</v>
      </c>
      <c r="G269" s="165">
        <f t="shared" si="62"/>
        <v>0</v>
      </c>
      <c r="H269" s="165">
        <f t="shared" si="63"/>
        <v>0</v>
      </c>
      <c r="I269" s="165">
        <f t="shared" si="64"/>
        <v>0</v>
      </c>
      <c r="J269" s="197">
        <f t="shared" si="65"/>
        <v>0</v>
      </c>
      <c r="AE269" s="195">
        <v>24</v>
      </c>
      <c r="AF269" s="165">
        <f t="shared" si="66"/>
        <v>0</v>
      </c>
      <c r="AG269" s="165">
        <f t="shared" si="67"/>
        <v>0</v>
      </c>
      <c r="AH269" s="165">
        <f t="shared" si="68"/>
        <v>0</v>
      </c>
      <c r="AI269" s="165">
        <f t="shared" si="69"/>
        <v>0</v>
      </c>
      <c r="AJ269" s="165">
        <f t="shared" si="70"/>
        <v>0</v>
      </c>
      <c r="AK269" s="197">
        <f t="shared" si="71"/>
        <v>0</v>
      </c>
    </row>
    <row r="270" spans="4:37" ht="14.7" customHeight="1">
      <c r="D270" s="195">
        <v>25</v>
      </c>
      <c r="E270" s="165">
        <f t="shared" si="60"/>
        <v>0</v>
      </c>
      <c r="F270" s="165">
        <f t="shared" si="61"/>
        <v>0</v>
      </c>
      <c r="G270" s="165">
        <f t="shared" si="62"/>
        <v>0</v>
      </c>
      <c r="H270" s="165">
        <f t="shared" si="63"/>
        <v>0</v>
      </c>
      <c r="I270" s="165">
        <f t="shared" si="64"/>
        <v>0</v>
      </c>
      <c r="J270" s="197">
        <f t="shared" si="65"/>
        <v>0</v>
      </c>
      <c r="AE270" s="195">
        <v>25</v>
      </c>
      <c r="AF270" s="165">
        <f t="shared" si="66"/>
        <v>0</v>
      </c>
      <c r="AG270" s="165">
        <f t="shared" si="67"/>
        <v>0</v>
      </c>
      <c r="AH270" s="165">
        <f t="shared" si="68"/>
        <v>0</v>
      </c>
      <c r="AI270" s="165">
        <f t="shared" si="69"/>
        <v>0</v>
      </c>
      <c r="AJ270" s="165">
        <f t="shared" si="70"/>
        <v>0</v>
      </c>
      <c r="AK270" s="197">
        <f t="shared" si="71"/>
        <v>0</v>
      </c>
    </row>
    <row r="271" spans="4:37" ht="14.7" customHeight="1">
      <c r="D271" s="195">
        <v>26</v>
      </c>
      <c r="E271" s="165">
        <f t="shared" si="60"/>
        <v>0</v>
      </c>
      <c r="F271" s="165">
        <f t="shared" si="61"/>
        <v>0</v>
      </c>
      <c r="G271" s="165">
        <f t="shared" si="62"/>
        <v>0</v>
      </c>
      <c r="H271" s="165">
        <f t="shared" si="63"/>
        <v>0</v>
      </c>
      <c r="I271" s="165">
        <f t="shared" si="64"/>
        <v>0</v>
      </c>
      <c r="J271" s="197">
        <f t="shared" si="65"/>
        <v>0</v>
      </c>
      <c r="AE271" s="195">
        <v>26</v>
      </c>
      <c r="AF271" s="165">
        <f t="shared" si="66"/>
        <v>0</v>
      </c>
      <c r="AG271" s="165">
        <f t="shared" si="67"/>
        <v>0</v>
      </c>
      <c r="AH271" s="165">
        <f t="shared" si="68"/>
        <v>0</v>
      </c>
      <c r="AI271" s="165">
        <f t="shared" si="69"/>
        <v>0</v>
      </c>
      <c r="AJ271" s="165">
        <f t="shared" si="70"/>
        <v>0</v>
      </c>
      <c r="AK271" s="197">
        <f t="shared" si="71"/>
        <v>0</v>
      </c>
    </row>
    <row r="272" spans="4:37" ht="14.7" customHeight="1">
      <c r="D272" s="195">
        <v>27</v>
      </c>
      <c r="E272" s="165">
        <f t="shared" si="60"/>
        <v>0</v>
      </c>
      <c r="F272" s="165">
        <f t="shared" si="61"/>
        <v>0</v>
      </c>
      <c r="G272" s="165">
        <f t="shared" si="62"/>
        <v>0</v>
      </c>
      <c r="H272" s="165">
        <f t="shared" si="63"/>
        <v>0</v>
      </c>
      <c r="I272" s="165">
        <f t="shared" si="64"/>
        <v>0</v>
      </c>
      <c r="J272" s="197">
        <f t="shared" si="65"/>
        <v>0</v>
      </c>
      <c r="AE272" s="195">
        <v>27</v>
      </c>
      <c r="AF272" s="165">
        <f t="shared" si="66"/>
        <v>0</v>
      </c>
      <c r="AG272" s="165">
        <f t="shared" si="67"/>
        <v>0</v>
      </c>
      <c r="AH272" s="165">
        <f t="shared" si="68"/>
        <v>0</v>
      </c>
      <c r="AI272" s="165">
        <f t="shared" si="69"/>
        <v>0</v>
      </c>
      <c r="AJ272" s="165">
        <f t="shared" si="70"/>
        <v>0</v>
      </c>
      <c r="AK272" s="197">
        <f t="shared" si="71"/>
        <v>0</v>
      </c>
    </row>
    <row r="273" spans="4:37" ht="14.7" customHeight="1">
      <c r="D273" s="195">
        <v>28</v>
      </c>
      <c r="E273" s="165">
        <f t="shared" si="60"/>
        <v>0</v>
      </c>
      <c r="F273" s="165">
        <f t="shared" si="61"/>
        <v>0</v>
      </c>
      <c r="G273" s="165">
        <f t="shared" si="62"/>
        <v>0</v>
      </c>
      <c r="H273" s="165">
        <f t="shared" si="63"/>
        <v>0</v>
      </c>
      <c r="I273" s="165">
        <f t="shared" si="64"/>
        <v>0</v>
      </c>
      <c r="J273" s="197">
        <f t="shared" si="65"/>
        <v>0</v>
      </c>
      <c r="AE273" s="195">
        <v>28</v>
      </c>
      <c r="AF273" s="165">
        <f t="shared" si="66"/>
        <v>0</v>
      </c>
      <c r="AG273" s="165">
        <f t="shared" si="67"/>
        <v>0</v>
      </c>
      <c r="AH273" s="165">
        <f t="shared" si="68"/>
        <v>0</v>
      </c>
      <c r="AI273" s="165">
        <f t="shared" si="69"/>
        <v>0</v>
      </c>
      <c r="AJ273" s="165">
        <f t="shared" si="70"/>
        <v>0</v>
      </c>
      <c r="AK273" s="197">
        <f t="shared" si="71"/>
        <v>0</v>
      </c>
    </row>
    <row r="274" spans="4:37" ht="14.7" customHeight="1">
      <c r="D274" s="195">
        <v>29</v>
      </c>
      <c r="E274" s="165">
        <f t="shared" si="60"/>
        <v>0</v>
      </c>
      <c r="F274" s="165">
        <f t="shared" si="61"/>
        <v>0</v>
      </c>
      <c r="G274" s="165">
        <f t="shared" si="62"/>
        <v>0</v>
      </c>
      <c r="H274" s="165">
        <f t="shared" si="63"/>
        <v>0</v>
      </c>
      <c r="I274" s="165">
        <f t="shared" si="64"/>
        <v>0</v>
      </c>
      <c r="J274" s="197">
        <f t="shared" si="65"/>
        <v>0</v>
      </c>
      <c r="AE274" s="195">
        <v>29</v>
      </c>
      <c r="AF274" s="165">
        <f t="shared" si="66"/>
        <v>0</v>
      </c>
      <c r="AG274" s="165">
        <f t="shared" si="67"/>
        <v>0</v>
      </c>
      <c r="AH274" s="165">
        <f t="shared" si="68"/>
        <v>0</v>
      </c>
      <c r="AI274" s="165">
        <f t="shared" si="69"/>
        <v>0</v>
      </c>
      <c r="AJ274" s="165">
        <f t="shared" si="70"/>
        <v>0</v>
      </c>
      <c r="AK274" s="197">
        <f t="shared" si="71"/>
        <v>0</v>
      </c>
    </row>
    <row r="275" spans="4:37" ht="14.7" customHeight="1">
      <c r="D275" s="195">
        <v>30</v>
      </c>
      <c r="E275" s="165">
        <f t="shared" si="60"/>
        <v>0</v>
      </c>
      <c r="F275" s="165">
        <f t="shared" si="61"/>
        <v>0</v>
      </c>
      <c r="G275" s="165">
        <f t="shared" si="62"/>
        <v>0</v>
      </c>
      <c r="H275" s="165">
        <f t="shared" si="63"/>
        <v>0</v>
      </c>
      <c r="I275" s="165">
        <f t="shared" si="64"/>
        <v>0</v>
      </c>
      <c r="J275" s="197">
        <f t="shared" si="65"/>
        <v>0</v>
      </c>
      <c r="AE275" s="195">
        <v>30</v>
      </c>
      <c r="AF275" s="165">
        <f t="shared" si="66"/>
        <v>0</v>
      </c>
      <c r="AG275" s="165">
        <f t="shared" si="67"/>
        <v>0</v>
      </c>
      <c r="AH275" s="165">
        <f t="shared" si="68"/>
        <v>0</v>
      </c>
      <c r="AI275" s="165">
        <f t="shared" si="69"/>
        <v>0</v>
      </c>
      <c r="AJ275" s="165">
        <f t="shared" si="70"/>
        <v>0</v>
      </c>
      <c r="AK275" s="197">
        <f t="shared" si="71"/>
        <v>0</v>
      </c>
    </row>
    <row r="276" spans="4:37" ht="14.7" customHeight="1">
      <c r="D276" s="195">
        <v>31</v>
      </c>
      <c r="E276" s="165">
        <f t="shared" si="60"/>
        <v>0</v>
      </c>
      <c r="F276" s="165">
        <f t="shared" si="61"/>
        <v>0</v>
      </c>
      <c r="G276" s="165">
        <f t="shared" si="62"/>
        <v>0</v>
      </c>
      <c r="H276" s="165">
        <f t="shared" si="63"/>
        <v>0</v>
      </c>
      <c r="I276" s="165">
        <f t="shared" si="64"/>
        <v>0</v>
      </c>
      <c r="J276" s="197">
        <f t="shared" si="65"/>
        <v>0</v>
      </c>
      <c r="AE276" s="195">
        <v>31</v>
      </c>
      <c r="AF276" s="165">
        <f t="shared" si="66"/>
        <v>0</v>
      </c>
      <c r="AG276" s="165">
        <f t="shared" si="67"/>
        <v>0</v>
      </c>
      <c r="AH276" s="165">
        <f t="shared" si="68"/>
        <v>0</v>
      </c>
      <c r="AI276" s="165">
        <f t="shared" si="69"/>
        <v>0</v>
      </c>
      <c r="AJ276" s="165">
        <f t="shared" si="70"/>
        <v>0</v>
      </c>
      <c r="AK276" s="197">
        <f t="shared" si="71"/>
        <v>0</v>
      </c>
    </row>
    <row r="277" spans="4:37" ht="14.7" customHeight="1">
      <c r="D277" s="195">
        <v>32</v>
      </c>
      <c r="E277" s="165">
        <f t="shared" si="60"/>
        <v>0</v>
      </c>
      <c r="F277" s="165">
        <f t="shared" si="61"/>
        <v>0</v>
      </c>
      <c r="G277" s="165">
        <f t="shared" si="62"/>
        <v>0</v>
      </c>
      <c r="H277" s="165">
        <f t="shared" si="63"/>
        <v>0</v>
      </c>
      <c r="I277" s="165">
        <f t="shared" si="64"/>
        <v>0</v>
      </c>
      <c r="J277" s="197">
        <f t="shared" si="65"/>
        <v>0</v>
      </c>
      <c r="AE277" s="195">
        <v>32</v>
      </c>
      <c r="AF277" s="165">
        <f t="shared" si="66"/>
        <v>0</v>
      </c>
      <c r="AG277" s="165">
        <f t="shared" si="67"/>
        <v>0</v>
      </c>
      <c r="AH277" s="165">
        <f t="shared" si="68"/>
        <v>0</v>
      </c>
      <c r="AI277" s="165">
        <f t="shared" si="69"/>
        <v>0</v>
      </c>
      <c r="AJ277" s="165">
        <f t="shared" si="70"/>
        <v>0</v>
      </c>
      <c r="AK277" s="197">
        <f t="shared" si="71"/>
        <v>0</v>
      </c>
    </row>
    <row r="278" spans="4:37" ht="14.7" customHeight="1">
      <c r="D278" s="195">
        <v>33</v>
      </c>
      <c r="E278" s="165">
        <f t="shared" si="60"/>
        <v>0</v>
      </c>
      <c r="F278" s="165">
        <f t="shared" si="61"/>
        <v>0</v>
      </c>
      <c r="G278" s="165">
        <f t="shared" si="62"/>
        <v>0</v>
      </c>
      <c r="H278" s="165">
        <f t="shared" si="63"/>
        <v>0</v>
      </c>
      <c r="I278" s="165">
        <f t="shared" si="64"/>
        <v>0</v>
      </c>
      <c r="J278" s="197">
        <f t="shared" si="65"/>
        <v>0</v>
      </c>
      <c r="AE278" s="195">
        <v>33</v>
      </c>
      <c r="AF278" s="165">
        <f t="shared" si="66"/>
        <v>0</v>
      </c>
      <c r="AG278" s="165">
        <f t="shared" si="67"/>
        <v>0</v>
      </c>
      <c r="AH278" s="165">
        <f t="shared" si="68"/>
        <v>0</v>
      </c>
      <c r="AI278" s="165">
        <f t="shared" si="69"/>
        <v>0</v>
      </c>
      <c r="AJ278" s="165">
        <f t="shared" si="70"/>
        <v>0</v>
      </c>
      <c r="AK278" s="197">
        <f t="shared" si="71"/>
        <v>0</v>
      </c>
    </row>
    <row r="279" spans="4:37" ht="14.7" customHeight="1">
      <c r="D279" s="195">
        <v>34</v>
      </c>
      <c r="E279" s="165">
        <f t="shared" si="60"/>
        <v>0</v>
      </c>
      <c r="F279" s="165">
        <f t="shared" si="61"/>
        <v>0</v>
      </c>
      <c r="G279" s="165">
        <f t="shared" si="62"/>
        <v>0</v>
      </c>
      <c r="H279" s="165">
        <f t="shared" si="63"/>
        <v>0</v>
      </c>
      <c r="I279" s="165">
        <f t="shared" si="64"/>
        <v>0</v>
      </c>
      <c r="J279" s="197">
        <f t="shared" si="65"/>
        <v>0</v>
      </c>
      <c r="AE279" s="195">
        <v>34</v>
      </c>
      <c r="AF279" s="165">
        <f t="shared" si="66"/>
        <v>0</v>
      </c>
      <c r="AG279" s="165">
        <f t="shared" si="67"/>
        <v>0</v>
      </c>
      <c r="AH279" s="165">
        <f t="shared" si="68"/>
        <v>0</v>
      </c>
      <c r="AI279" s="165">
        <f t="shared" si="69"/>
        <v>0</v>
      </c>
      <c r="AJ279" s="165">
        <f t="shared" si="70"/>
        <v>0</v>
      </c>
      <c r="AK279" s="197">
        <f t="shared" si="71"/>
        <v>0</v>
      </c>
    </row>
    <row r="280" spans="4:37" ht="14.7" customHeight="1">
      <c r="D280" s="195">
        <v>35</v>
      </c>
      <c r="E280" s="165">
        <f t="shared" si="60"/>
        <v>0</v>
      </c>
      <c r="F280" s="165">
        <f t="shared" si="61"/>
        <v>0</v>
      </c>
      <c r="G280" s="165">
        <f t="shared" si="62"/>
        <v>0</v>
      </c>
      <c r="H280" s="165">
        <f t="shared" si="63"/>
        <v>0</v>
      </c>
      <c r="I280" s="165">
        <f t="shared" si="64"/>
        <v>0</v>
      </c>
      <c r="J280" s="197">
        <f t="shared" si="65"/>
        <v>0</v>
      </c>
      <c r="AE280" s="195">
        <v>35</v>
      </c>
      <c r="AF280" s="165">
        <f t="shared" si="66"/>
        <v>0</v>
      </c>
      <c r="AG280" s="165">
        <f t="shared" si="67"/>
        <v>0</v>
      </c>
      <c r="AH280" s="165">
        <f t="shared" si="68"/>
        <v>0</v>
      </c>
      <c r="AI280" s="165">
        <f t="shared" si="69"/>
        <v>0</v>
      </c>
      <c r="AJ280" s="165">
        <f t="shared" si="70"/>
        <v>0</v>
      </c>
      <c r="AK280" s="197">
        <f t="shared" si="71"/>
        <v>0</v>
      </c>
    </row>
    <row r="281" spans="4:37" ht="14.7" customHeight="1">
      <c r="D281" s="195">
        <v>36</v>
      </c>
      <c r="E281" s="165">
        <f t="shared" si="60"/>
        <v>0</v>
      </c>
      <c r="F281" s="165">
        <f t="shared" si="61"/>
        <v>0</v>
      </c>
      <c r="G281" s="165">
        <f t="shared" si="62"/>
        <v>0</v>
      </c>
      <c r="H281" s="165">
        <f t="shared" si="63"/>
        <v>0</v>
      </c>
      <c r="I281" s="165">
        <f t="shared" si="64"/>
        <v>0</v>
      </c>
      <c r="J281" s="197">
        <f t="shared" si="65"/>
        <v>0</v>
      </c>
      <c r="AE281" s="195">
        <v>36</v>
      </c>
      <c r="AF281" s="165">
        <f t="shared" si="66"/>
        <v>0</v>
      </c>
      <c r="AG281" s="165">
        <f t="shared" si="67"/>
        <v>0</v>
      </c>
      <c r="AH281" s="165">
        <f t="shared" si="68"/>
        <v>0</v>
      </c>
      <c r="AI281" s="165">
        <f t="shared" si="69"/>
        <v>0</v>
      </c>
      <c r="AJ281" s="165">
        <f t="shared" si="70"/>
        <v>0</v>
      </c>
      <c r="AK281" s="197">
        <f t="shared" si="71"/>
        <v>0</v>
      </c>
    </row>
    <row r="282" spans="4:37" ht="14.7" customHeight="1">
      <c r="D282" s="195">
        <v>37</v>
      </c>
      <c r="E282" s="165">
        <f t="shared" si="60"/>
        <v>0</v>
      </c>
      <c r="F282" s="165">
        <f t="shared" si="61"/>
        <v>0</v>
      </c>
      <c r="G282" s="165">
        <f t="shared" si="62"/>
        <v>0</v>
      </c>
      <c r="H282" s="165">
        <f t="shared" si="63"/>
        <v>0</v>
      </c>
      <c r="I282" s="165">
        <f t="shared" si="64"/>
        <v>0</v>
      </c>
      <c r="J282" s="197">
        <f t="shared" si="65"/>
        <v>0</v>
      </c>
      <c r="AE282" s="195">
        <v>37</v>
      </c>
      <c r="AF282" s="165">
        <f t="shared" si="66"/>
        <v>0</v>
      </c>
      <c r="AG282" s="165">
        <f t="shared" si="67"/>
        <v>0</v>
      </c>
      <c r="AH282" s="165">
        <f t="shared" si="68"/>
        <v>0</v>
      </c>
      <c r="AI282" s="165">
        <f t="shared" si="69"/>
        <v>0</v>
      </c>
      <c r="AJ282" s="165">
        <f t="shared" si="70"/>
        <v>0</v>
      </c>
      <c r="AK282" s="197">
        <f t="shared" si="71"/>
        <v>0</v>
      </c>
    </row>
    <row r="283" spans="4:37" ht="14.7" customHeight="1">
      <c r="D283" s="195">
        <v>38</v>
      </c>
      <c r="E283" s="165">
        <f t="shared" si="60"/>
        <v>0</v>
      </c>
      <c r="F283" s="165">
        <f t="shared" si="61"/>
        <v>0</v>
      </c>
      <c r="G283" s="165">
        <f t="shared" si="62"/>
        <v>0</v>
      </c>
      <c r="H283" s="165">
        <f t="shared" si="63"/>
        <v>0</v>
      </c>
      <c r="I283" s="165">
        <f t="shared" si="64"/>
        <v>0</v>
      </c>
      <c r="J283" s="197">
        <f t="shared" si="65"/>
        <v>0</v>
      </c>
      <c r="AE283" s="195">
        <v>38</v>
      </c>
      <c r="AF283" s="165">
        <f t="shared" si="66"/>
        <v>0</v>
      </c>
      <c r="AG283" s="165">
        <f t="shared" si="67"/>
        <v>0</v>
      </c>
      <c r="AH283" s="165">
        <f t="shared" si="68"/>
        <v>0</v>
      </c>
      <c r="AI283" s="165">
        <f t="shared" si="69"/>
        <v>0</v>
      </c>
      <c r="AJ283" s="165">
        <f t="shared" si="70"/>
        <v>0</v>
      </c>
      <c r="AK283" s="197">
        <f t="shared" si="71"/>
        <v>0</v>
      </c>
    </row>
    <row r="284" spans="4:37" ht="14.7" customHeight="1">
      <c r="D284" s="195">
        <v>39</v>
      </c>
      <c r="E284" s="165">
        <f t="shared" si="60"/>
        <v>0</v>
      </c>
      <c r="F284" s="165">
        <f t="shared" si="61"/>
        <v>0</v>
      </c>
      <c r="G284" s="165">
        <f t="shared" si="62"/>
        <v>0</v>
      </c>
      <c r="H284" s="165">
        <f t="shared" si="63"/>
        <v>0</v>
      </c>
      <c r="I284" s="165">
        <f t="shared" si="64"/>
        <v>0</v>
      </c>
      <c r="J284" s="197">
        <f t="shared" si="65"/>
        <v>0</v>
      </c>
      <c r="AE284" s="195">
        <v>39</v>
      </c>
      <c r="AF284" s="165">
        <f t="shared" si="66"/>
        <v>0</v>
      </c>
      <c r="AG284" s="165">
        <f t="shared" si="67"/>
        <v>0</v>
      </c>
      <c r="AH284" s="165">
        <f t="shared" si="68"/>
        <v>0</v>
      </c>
      <c r="AI284" s="165">
        <f t="shared" si="69"/>
        <v>0</v>
      </c>
      <c r="AJ284" s="165">
        <f t="shared" si="70"/>
        <v>0</v>
      </c>
      <c r="AK284" s="197">
        <f t="shared" si="71"/>
        <v>0</v>
      </c>
    </row>
    <row r="285" spans="4:37" ht="14.7" customHeight="1" thickBot="1">
      <c r="D285" s="196">
        <v>40</v>
      </c>
      <c r="E285" s="198">
        <f t="shared" si="60"/>
        <v>0</v>
      </c>
      <c r="F285" s="198">
        <f t="shared" si="61"/>
        <v>0</v>
      </c>
      <c r="G285" s="198">
        <f t="shared" si="62"/>
        <v>0</v>
      </c>
      <c r="H285" s="198">
        <f t="shared" si="63"/>
        <v>0</v>
      </c>
      <c r="I285" s="198">
        <f t="shared" si="64"/>
        <v>0</v>
      </c>
      <c r="J285" s="199">
        <f t="shared" si="65"/>
        <v>0</v>
      </c>
      <c r="AE285" s="196">
        <v>40</v>
      </c>
      <c r="AF285" s="198">
        <f t="shared" si="66"/>
        <v>0</v>
      </c>
      <c r="AG285" s="198">
        <f t="shared" si="67"/>
        <v>0</v>
      </c>
      <c r="AH285" s="198">
        <f t="shared" si="68"/>
        <v>0</v>
      </c>
      <c r="AI285" s="198">
        <f t="shared" si="69"/>
        <v>0</v>
      </c>
      <c r="AJ285" s="198">
        <f t="shared" si="70"/>
        <v>0</v>
      </c>
      <c r="AK285" s="199">
        <f t="shared" si="71"/>
        <v>0</v>
      </c>
    </row>
    <row r="287" spans="4:37" ht="14.7" customHeight="1" thickBot="1">
      <c r="D287" s="2" t="s">
        <v>92</v>
      </c>
      <c r="AE287" s="2" t="s">
        <v>92</v>
      </c>
    </row>
    <row r="288" spans="4:37" ht="14.7" customHeight="1">
      <c r="D288" s="2199"/>
      <c r="E288" s="2200" t="s">
        <v>56</v>
      </c>
      <c r="F288" s="2200"/>
      <c r="G288" s="2200" t="s">
        <v>83</v>
      </c>
      <c r="H288" s="2200"/>
      <c r="I288" s="2200" t="s">
        <v>78</v>
      </c>
      <c r="J288" s="2239"/>
      <c r="AE288" s="2199"/>
      <c r="AF288" s="2200" t="s">
        <v>56</v>
      </c>
      <c r="AG288" s="2200"/>
      <c r="AH288" s="2200" t="s">
        <v>83</v>
      </c>
      <c r="AI288" s="2200"/>
      <c r="AJ288" s="2200" t="s">
        <v>78</v>
      </c>
      <c r="AK288" s="2239"/>
    </row>
    <row r="289" spans="4:37" ht="14.7" customHeight="1">
      <c r="D289" s="2238"/>
      <c r="E289" s="21" t="s">
        <v>354</v>
      </c>
      <c r="F289" s="21" t="s">
        <v>355</v>
      </c>
      <c r="G289" s="21" t="s">
        <v>354</v>
      </c>
      <c r="H289" s="21" t="s">
        <v>355</v>
      </c>
      <c r="I289" s="21" t="s">
        <v>354</v>
      </c>
      <c r="J289" s="194" t="s">
        <v>355</v>
      </c>
      <c r="AE289" s="2238"/>
      <c r="AF289" s="21" t="s">
        <v>354</v>
      </c>
      <c r="AG289" s="21" t="s">
        <v>355</v>
      </c>
      <c r="AH289" s="21" t="s">
        <v>354</v>
      </c>
      <c r="AI289" s="21" t="s">
        <v>355</v>
      </c>
      <c r="AJ289" s="21" t="s">
        <v>354</v>
      </c>
      <c r="AK289" s="194" t="s">
        <v>355</v>
      </c>
    </row>
    <row r="290" spans="4:37" ht="14.7" customHeight="1">
      <c r="D290" s="195">
        <v>1</v>
      </c>
      <c r="E290" s="165">
        <f t="shared" ref="E290:E329" si="72">IF($K$33&lt;&gt;"As",0,IF($K$27&lt;&gt;"歩 道",0,SUMIF($K$34,D290,$K$32)))</f>
        <v>0</v>
      </c>
      <c r="F290" s="165">
        <f t="shared" ref="F290:F329" si="73">IF($K$33&lt;&gt;"As",0,IF($K$27&lt;&gt;"車 道",0,SUMIF($K$34,D290,$K$32)))</f>
        <v>0</v>
      </c>
      <c r="G290" s="165">
        <f t="shared" ref="G290:G329" si="74">IF($K$33&lt;&gt;"Co",0,IF($K$27&lt;&gt;"歩 道",0,SUMIF($K$34,D290,$K$32)))</f>
        <v>0</v>
      </c>
      <c r="H290" s="165">
        <f t="shared" ref="H290:H329" si="75">IF($K$33&lt;&gt;"Co",0,IF($K$27&lt;&gt;"車 道",0,SUMIF($K$34,D290,$K$32)))</f>
        <v>0</v>
      </c>
      <c r="I290" s="165">
        <f t="shared" ref="I290:I329" si="76">IF($K$27&lt;&gt;"歩 道",0,SUMIF($K$37,D290,$K$32))</f>
        <v>0</v>
      </c>
      <c r="J290" s="197">
        <f t="shared" ref="J290:J329" si="77">IF($K$27&lt;&gt;"車 道",0,SUMIF($K$37,D290,$K$32))</f>
        <v>0</v>
      </c>
      <c r="AE290" s="195">
        <v>1</v>
      </c>
      <c r="AF290" s="165">
        <f t="shared" ref="AF290:AF329" si="78">IF($AL$33&lt;&gt;"As",0,IF($AL$27&lt;&gt;"歩 道",0,SUMIF($AL$34,AE290,$AL$32)))</f>
        <v>0</v>
      </c>
      <c r="AG290" s="165">
        <f t="shared" ref="AG290:AG329" si="79">IF($AL$33&lt;&gt;"As",0,IF($AL$27&lt;&gt;"車 道",0,SUMIF($AL$34,AE290,$AL$32)))</f>
        <v>0</v>
      </c>
      <c r="AH290" s="165">
        <f t="shared" ref="AH290:AH329" si="80">IF($AL$33&lt;&gt;"Co",0,IF($AL$27&lt;&gt;"歩 道",0,SUMIF($AL$34,AE290,$AL$32)))</f>
        <v>0</v>
      </c>
      <c r="AI290" s="165">
        <f t="shared" ref="AI290:AI329" si="81">IF($AL$33&lt;&gt;"Co",0,IF($AL$27&lt;&gt;"車 道",0,SUMIF($AL$34,AE290,$AL$32)))</f>
        <v>0</v>
      </c>
      <c r="AJ290" s="165">
        <f t="shared" ref="AJ290:AJ329" si="82">IF($AL$27&lt;&gt;"歩 道",0,SUMIF($AL$37,AE290,$AL$32))</f>
        <v>0</v>
      </c>
      <c r="AK290" s="197">
        <f t="shared" ref="AK290:AK329" si="83">IF($AL$27&lt;&gt;"車 道",0,SUMIF($AL$37,AE290,$AL$32))</f>
        <v>0</v>
      </c>
    </row>
    <row r="291" spans="4:37" ht="14.7" customHeight="1">
      <c r="D291" s="195">
        <v>2</v>
      </c>
      <c r="E291" s="165">
        <f t="shared" si="72"/>
        <v>0</v>
      </c>
      <c r="F291" s="165">
        <f t="shared" si="73"/>
        <v>0</v>
      </c>
      <c r="G291" s="165">
        <f t="shared" si="74"/>
        <v>0</v>
      </c>
      <c r="H291" s="165">
        <f t="shared" si="75"/>
        <v>0</v>
      </c>
      <c r="I291" s="165">
        <f t="shared" si="76"/>
        <v>0</v>
      </c>
      <c r="J291" s="197">
        <f t="shared" si="77"/>
        <v>0</v>
      </c>
      <c r="AE291" s="195">
        <v>2</v>
      </c>
      <c r="AF291" s="165">
        <f t="shared" si="78"/>
        <v>0</v>
      </c>
      <c r="AG291" s="165">
        <f t="shared" si="79"/>
        <v>0</v>
      </c>
      <c r="AH291" s="165">
        <f t="shared" si="80"/>
        <v>0</v>
      </c>
      <c r="AI291" s="165">
        <f t="shared" si="81"/>
        <v>0</v>
      </c>
      <c r="AJ291" s="165">
        <f t="shared" si="82"/>
        <v>0</v>
      </c>
      <c r="AK291" s="197">
        <f t="shared" si="83"/>
        <v>0</v>
      </c>
    </row>
    <row r="292" spans="4:37" ht="14.7" customHeight="1">
      <c r="D292" s="195">
        <v>3</v>
      </c>
      <c r="E292" s="165">
        <f t="shared" si="72"/>
        <v>0</v>
      </c>
      <c r="F292" s="165">
        <f t="shared" si="73"/>
        <v>0</v>
      </c>
      <c r="G292" s="165">
        <f t="shared" si="74"/>
        <v>0</v>
      </c>
      <c r="H292" s="165">
        <f t="shared" si="75"/>
        <v>0</v>
      </c>
      <c r="I292" s="165">
        <f t="shared" si="76"/>
        <v>0</v>
      </c>
      <c r="J292" s="197">
        <f t="shared" si="77"/>
        <v>0</v>
      </c>
      <c r="AE292" s="195">
        <v>3</v>
      </c>
      <c r="AF292" s="165">
        <f t="shared" si="78"/>
        <v>0</v>
      </c>
      <c r="AG292" s="165">
        <f t="shared" si="79"/>
        <v>0</v>
      </c>
      <c r="AH292" s="165">
        <f t="shared" si="80"/>
        <v>0</v>
      </c>
      <c r="AI292" s="165">
        <f t="shared" si="81"/>
        <v>0</v>
      </c>
      <c r="AJ292" s="165">
        <f t="shared" si="82"/>
        <v>0</v>
      </c>
      <c r="AK292" s="197">
        <f t="shared" si="83"/>
        <v>0</v>
      </c>
    </row>
    <row r="293" spans="4:37" ht="14.7" customHeight="1">
      <c r="D293" s="195">
        <v>4</v>
      </c>
      <c r="E293" s="165">
        <f t="shared" si="72"/>
        <v>0</v>
      </c>
      <c r="F293" s="165">
        <f t="shared" si="73"/>
        <v>0</v>
      </c>
      <c r="G293" s="165">
        <f t="shared" si="74"/>
        <v>0</v>
      </c>
      <c r="H293" s="165">
        <f t="shared" si="75"/>
        <v>0</v>
      </c>
      <c r="I293" s="165">
        <f t="shared" si="76"/>
        <v>0</v>
      </c>
      <c r="J293" s="197">
        <f t="shared" si="77"/>
        <v>0</v>
      </c>
      <c r="AE293" s="195">
        <v>4</v>
      </c>
      <c r="AF293" s="165">
        <f t="shared" si="78"/>
        <v>0</v>
      </c>
      <c r="AG293" s="165">
        <f t="shared" si="79"/>
        <v>0</v>
      </c>
      <c r="AH293" s="165">
        <f t="shared" si="80"/>
        <v>0</v>
      </c>
      <c r="AI293" s="165">
        <f t="shared" si="81"/>
        <v>0</v>
      </c>
      <c r="AJ293" s="165">
        <f t="shared" si="82"/>
        <v>0</v>
      </c>
      <c r="AK293" s="197">
        <f t="shared" si="83"/>
        <v>0</v>
      </c>
    </row>
    <row r="294" spans="4:37" ht="14.7" customHeight="1">
      <c r="D294" s="195">
        <v>5</v>
      </c>
      <c r="E294" s="165">
        <f t="shared" si="72"/>
        <v>0</v>
      </c>
      <c r="F294" s="165">
        <f t="shared" si="73"/>
        <v>0</v>
      </c>
      <c r="G294" s="165">
        <f t="shared" si="74"/>
        <v>0</v>
      </c>
      <c r="H294" s="165">
        <f t="shared" si="75"/>
        <v>0</v>
      </c>
      <c r="I294" s="165">
        <f t="shared" si="76"/>
        <v>0</v>
      </c>
      <c r="J294" s="197">
        <f t="shared" si="77"/>
        <v>0</v>
      </c>
      <c r="AE294" s="195">
        <v>5</v>
      </c>
      <c r="AF294" s="165">
        <f t="shared" si="78"/>
        <v>0</v>
      </c>
      <c r="AG294" s="165">
        <f t="shared" si="79"/>
        <v>0</v>
      </c>
      <c r="AH294" s="165">
        <f t="shared" si="80"/>
        <v>0</v>
      </c>
      <c r="AI294" s="165">
        <f t="shared" si="81"/>
        <v>0</v>
      </c>
      <c r="AJ294" s="165">
        <f t="shared" si="82"/>
        <v>0</v>
      </c>
      <c r="AK294" s="197">
        <f t="shared" si="83"/>
        <v>0</v>
      </c>
    </row>
    <row r="295" spans="4:37" ht="14.7" customHeight="1">
      <c r="D295" s="195">
        <v>6</v>
      </c>
      <c r="E295" s="165">
        <f t="shared" si="72"/>
        <v>0</v>
      </c>
      <c r="F295" s="165">
        <f t="shared" si="73"/>
        <v>0</v>
      </c>
      <c r="G295" s="165">
        <f t="shared" si="74"/>
        <v>0</v>
      </c>
      <c r="H295" s="165">
        <f t="shared" si="75"/>
        <v>0</v>
      </c>
      <c r="I295" s="165">
        <f t="shared" si="76"/>
        <v>0</v>
      </c>
      <c r="J295" s="197">
        <f t="shared" si="77"/>
        <v>0</v>
      </c>
      <c r="AE295" s="195">
        <v>6</v>
      </c>
      <c r="AF295" s="165">
        <f t="shared" si="78"/>
        <v>0</v>
      </c>
      <c r="AG295" s="165">
        <f t="shared" si="79"/>
        <v>0</v>
      </c>
      <c r="AH295" s="165">
        <f t="shared" si="80"/>
        <v>0</v>
      </c>
      <c r="AI295" s="165">
        <f t="shared" si="81"/>
        <v>0</v>
      </c>
      <c r="AJ295" s="165">
        <f t="shared" si="82"/>
        <v>0</v>
      </c>
      <c r="AK295" s="197">
        <f t="shared" si="83"/>
        <v>0</v>
      </c>
    </row>
    <row r="296" spans="4:37" ht="14.7" customHeight="1">
      <c r="D296" s="195">
        <v>7</v>
      </c>
      <c r="E296" s="165">
        <f t="shared" si="72"/>
        <v>0</v>
      </c>
      <c r="F296" s="165">
        <f t="shared" si="73"/>
        <v>0</v>
      </c>
      <c r="G296" s="165">
        <f t="shared" si="74"/>
        <v>0</v>
      </c>
      <c r="H296" s="165">
        <f t="shared" si="75"/>
        <v>0</v>
      </c>
      <c r="I296" s="165">
        <f t="shared" si="76"/>
        <v>0</v>
      </c>
      <c r="J296" s="197">
        <f t="shared" si="77"/>
        <v>0</v>
      </c>
      <c r="AE296" s="195">
        <v>7</v>
      </c>
      <c r="AF296" s="165">
        <f t="shared" si="78"/>
        <v>0</v>
      </c>
      <c r="AG296" s="165">
        <f t="shared" si="79"/>
        <v>0</v>
      </c>
      <c r="AH296" s="165">
        <f t="shared" si="80"/>
        <v>0</v>
      </c>
      <c r="AI296" s="165">
        <f t="shared" si="81"/>
        <v>0</v>
      </c>
      <c r="AJ296" s="165">
        <f t="shared" si="82"/>
        <v>0</v>
      </c>
      <c r="AK296" s="197">
        <f t="shared" si="83"/>
        <v>0</v>
      </c>
    </row>
    <row r="297" spans="4:37" ht="14.7" customHeight="1">
      <c r="D297" s="195">
        <v>8</v>
      </c>
      <c r="E297" s="165">
        <f t="shared" si="72"/>
        <v>0</v>
      </c>
      <c r="F297" s="165">
        <f t="shared" si="73"/>
        <v>0</v>
      </c>
      <c r="G297" s="165">
        <f t="shared" si="74"/>
        <v>0</v>
      </c>
      <c r="H297" s="165">
        <f t="shared" si="75"/>
        <v>0</v>
      </c>
      <c r="I297" s="165">
        <f t="shared" si="76"/>
        <v>0</v>
      </c>
      <c r="J297" s="197">
        <f t="shared" si="77"/>
        <v>0</v>
      </c>
      <c r="AE297" s="195">
        <v>8</v>
      </c>
      <c r="AF297" s="165">
        <f t="shared" si="78"/>
        <v>0</v>
      </c>
      <c r="AG297" s="165">
        <f t="shared" si="79"/>
        <v>0</v>
      </c>
      <c r="AH297" s="165">
        <f t="shared" si="80"/>
        <v>0</v>
      </c>
      <c r="AI297" s="165">
        <f t="shared" si="81"/>
        <v>0</v>
      </c>
      <c r="AJ297" s="165">
        <f t="shared" si="82"/>
        <v>0</v>
      </c>
      <c r="AK297" s="197">
        <f t="shared" si="83"/>
        <v>0</v>
      </c>
    </row>
    <row r="298" spans="4:37" ht="14.7" customHeight="1">
      <c r="D298" s="195">
        <v>9</v>
      </c>
      <c r="E298" s="165">
        <f t="shared" si="72"/>
        <v>0</v>
      </c>
      <c r="F298" s="165">
        <f t="shared" si="73"/>
        <v>0</v>
      </c>
      <c r="G298" s="165">
        <f t="shared" si="74"/>
        <v>0</v>
      </c>
      <c r="H298" s="165">
        <f t="shared" si="75"/>
        <v>0</v>
      </c>
      <c r="I298" s="165">
        <f t="shared" si="76"/>
        <v>0</v>
      </c>
      <c r="J298" s="197">
        <f t="shared" si="77"/>
        <v>0</v>
      </c>
      <c r="AE298" s="195">
        <v>9</v>
      </c>
      <c r="AF298" s="165">
        <f t="shared" si="78"/>
        <v>0</v>
      </c>
      <c r="AG298" s="165">
        <f t="shared" si="79"/>
        <v>0</v>
      </c>
      <c r="AH298" s="165">
        <f t="shared" si="80"/>
        <v>0</v>
      </c>
      <c r="AI298" s="165">
        <f t="shared" si="81"/>
        <v>0</v>
      </c>
      <c r="AJ298" s="165">
        <f t="shared" si="82"/>
        <v>0</v>
      </c>
      <c r="AK298" s="197">
        <f t="shared" si="83"/>
        <v>0</v>
      </c>
    </row>
    <row r="299" spans="4:37" ht="14.7" customHeight="1">
      <c r="D299" s="195">
        <v>10</v>
      </c>
      <c r="E299" s="165">
        <f t="shared" si="72"/>
        <v>0</v>
      </c>
      <c r="F299" s="165">
        <f t="shared" si="73"/>
        <v>0</v>
      </c>
      <c r="G299" s="165">
        <f t="shared" si="74"/>
        <v>0</v>
      </c>
      <c r="H299" s="165">
        <f t="shared" si="75"/>
        <v>0</v>
      </c>
      <c r="I299" s="165">
        <f t="shared" si="76"/>
        <v>0</v>
      </c>
      <c r="J299" s="197">
        <f t="shared" si="77"/>
        <v>0</v>
      </c>
      <c r="AE299" s="195">
        <v>10</v>
      </c>
      <c r="AF299" s="165">
        <f t="shared" si="78"/>
        <v>0</v>
      </c>
      <c r="AG299" s="165">
        <f t="shared" si="79"/>
        <v>0</v>
      </c>
      <c r="AH299" s="165">
        <f t="shared" si="80"/>
        <v>0</v>
      </c>
      <c r="AI299" s="165">
        <f t="shared" si="81"/>
        <v>0</v>
      </c>
      <c r="AJ299" s="165">
        <f t="shared" si="82"/>
        <v>0</v>
      </c>
      <c r="AK299" s="197">
        <f t="shared" si="83"/>
        <v>0</v>
      </c>
    </row>
    <row r="300" spans="4:37" ht="14.7" customHeight="1">
      <c r="D300" s="195">
        <v>11</v>
      </c>
      <c r="E300" s="165">
        <f t="shared" si="72"/>
        <v>0</v>
      </c>
      <c r="F300" s="165">
        <f t="shared" si="73"/>
        <v>0</v>
      </c>
      <c r="G300" s="165">
        <f t="shared" si="74"/>
        <v>0</v>
      </c>
      <c r="H300" s="165">
        <f t="shared" si="75"/>
        <v>0</v>
      </c>
      <c r="I300" s="165">
        <f t="shared" si="76"/>
        <v>0</v>
      </c>
      <c r="J300" s="197">
        <f t="shared" si="77"/>
        <v>0</v>
      </c>
      <c r="AE300" s="195">
        <v>11</v>
      </c>
      <c r="AF300" s="165">
        <f t="shared" si="78"/>
        <v>0</v>
      </c>
      <c r="AG300" s="165">
        <f t="shared" si="79"/>
        <v>0</v>
      </c>
      <c r="AH300" s="165">
        <f t="shared" si="80"/>
        <v>0</v>
      </c>
      <c r="AI300" s="165">
        <f t="shared" si="81"/>
        <v>0</v>
      </c>
      <c r="AJ300" s="165">
        <f t="shared" si="82"/>
        <v>0</v>
      </c>
      <c r="AK300" s="197">
        <f t="shared" si="83"/>
        <v>0</v>
      </c>
    </row>
    <row r="301" spans="4:37" ht="14.7" customHeight="1">
      <c r="D301" s="195">
        <v>12</v>
      </c>
      <c r="E301" s="165">
        <f t="shared" si="72"/>
        <v>0</v>
      </c>
      <c r="F301" s="165">
        <f t="shared" si="73"/>
        <v>0</v>
      </c>
      <c r="G301" s="165">
        <f t="shared" si="74"/>
        <v>0</v>
      </c>
      <c r="H301" s="165">
        <f t="shared" si="75"/>
        <v>0</v>
      </c>
      <c r="I301" s="165">
        <f t="shared" si="76"/>
        <v>0</v>
      </c>
      <c r="J301" s="197">
        <f t="shared" si="77"/>
        <v>0</v>
      </c>
      <c r="AE301" s="195">
        <v>12</v>
      </c>
      <c r="AF301" s="165">
        <f t="shared" si="78"/>
        <v>0</v>
      </c>
      <c r="AG301" s="165">
        <f t="shared" si="79"/>
        <v>0</v>
      </c>
      <c r="AH301" s="165">
        <f t="shared" si="80"/>
        <v>0</v>
      </c>
      <c r="AI301" s="165">
        <f t="shared" si="81"/>
        <v>0</v>
      </c>
      <c r="AJ301" s="165">
        <f t="shared" si="82"/>
        <v>0</v>
      </c>
      <c r="AK301" s="197">
        <f t="shared" si="83"/>
        <v>0</v>
      </c>
    </row>
    <row r="302" spans="4:37" ht="14.7" customHeight="1">
      <c r="D302" s="195">
        <v>13</v>
      </c>
      <c r="E302" s="165">
        <f t="shared" si="72"/>
        <v>0</v>
      </c>
      <c r="F302" s="165">
        <f t="shared" si="73"/>
        <v>0</v>
      </c>
      <c r="G302" s="165">
        <f t="shared" si="74"/>
        <v>0</v>
      </c>
      <c r="H302" s="165">
        <f t="shared" si="75"/>
        <v>0</v>
      </c>
      <c r="I302" s="165">
        <f t="shared" si="76"/>
        <v>0</v>
      </c>
      <c r="J302" s="197">
        <f t="shared" si="77"/>
        <v>0</v>
      </c>
      <c r="AE302" s="195">
        <v>13</v>
      </c>
      <c r="AF302" s="165">
        <f t="shared" si="78"/>
        <v>0</v>
      </c>
      <c r="AG302" s="165">
        <f t="shared" si="79"/>
        <v>0</v>
      </c>
      <c r="AH302" s="165">
        <f t="shared" si="80"/>
        <v>0</v>
      </c>
      <c r="AI302" s="165">
        <f t="shared" si="81"/>
        <v>0</v>
      </c>
      <c r="AJ302" s="165">
        <f t="shared" si="82"/>
        <v>0</v>
      </c>
      <c r="AK302" s="197">
        <f t="shared" si="83"/>
        <v>0</v>
      </c>
    </row>
    <row r="303" spans="4:37" ht="14.7" customHeight="1">
      <c r="D303" s="195">
        <v>14</v>
      </c>
      <c r="E303" s="165">
        <f t="shared" si="72"/>
        <v>0</v>
      </c>
      <c r="F303" s="165">
        <f t="shared" si="73"/>
        <v>0</v>
      </c>
      <c r="G303" s="165">
        <f t="shared" si="74"/>
        <v>0</v>
      </c>
      <c r="H303" s="165">
        <f t="shared" si="75"/>
        <v>0</v>
      </c>
      <c r="I303" s="165">
        <f t="shared" si="76"/>
        <v>0</v>
      </c>
      <c r="J303" s="197">
        <f t="shared" si="77"/>
        <v>0</v>
      </c>
      <c r="AE303" s="195">
        <v>14</v>
      </c>
      <c r="AF303" s="165">
        <f t="shared" si="78"/>
        <v>0</v>
      </c>
      <c r="AG303" s="165">
        <f t="shared" si="79"/>
        <v>0</v>
      </c>
      <c r="AH303" s="165">
        <f t="shared" si="80"/>
        <v>0</v>
      </c>
      <c r="AI303" s="165">
        <f t="shared" si="81"/>
        <v>0</v>
      </c>
      <c r="AJ303" s="165">
        <f t="shared" si="82"/>
        <v>0</v>
      </c>
      <c r="AK303" s="197">
        <f t="shared" si="83"/>
        <v>0</v>
      </c>
    </row>
    <row r="304" spans="4:37" ht="14.7" customHeight="1">
      <c r="D304" s="195">
        <v>15</v>
      </c>
      <c r="E304" s="165">
        <f t="shared" si="72"/>
        <v>0</v>
      </c>
      <c r="F304" s="165">
        <f t="shared" si="73"/>
        <v>0</v>
      </c>
      <c r="G304" s="165">
        <f t="shared" si="74"/>
        <v>0</v>
      </c>
      <c r="H304" s="165">
        <f t="shared" si="75"/>
        <v>0</v>
      </c>
      <c r="I304" s="165">
        <f t="shared" si="76"/>
        <v>0</v>
      </c>
      <c r="J304" s="197">
        <f t="shared" si="77"/>
        <v>0</v>
      </c>
      <c r="AE304" s="195">
        <v>15</v>
      </c>
      <c r="AF304" s="165">
        <f t="shared" si="78"/>
        <v>0</v>
      </c>
      <c r="AG304" s="165">
        <f t="shared" si="79"/>
        <v>0</v>
      </c>
      <c r="AH304" s="165">
        <f t="shared" si="80"/>
        <v>0</v>
      </c>
      <c r="AI304" s="165">
        <f t="shared" si="81"/>
        <v>0</v>
      </c>
      <c r="AJ304" s="165">
        <f t="shared" si="82"/>
        <v>0</v>
      </c>
      <c r="AK304" s="197">
        <f t="shared" si="83"/>
        <v>0</v>
      </c>
    </row>
    <row r="305" spans="4:37" ht="14.7" customHeight="1">
      <c r="D305" s="195">
        <v>16</v>
      </c>
      <c r="E305" s="165">
        <f t="shared" si="72"/>
        <v>0</v>
      </c>
      <c r="F305" s="165">
        <f t="shared" si="73"/>
        <v>0</v>
      </c>
      <c r="G305" s="165">
        <f t="shared" si="74"/>
        <v>0</v>
      </c>
      <c r="H305" s="165">
        <f t="shared" si="75"/>
        <v>0</v>
      </c>
      <c r="I305" s="165">
        <f t="shared" si="76"/>
        <v>0</v>
      </c>
      <c r="J305" s="197">
        <f t="shared" si="77"/>
        <v>0</v>
      </c>
      <c r="AE305" s="195">
        <v>16</v>
      </c>
      <c r="AF305" s="165">
        <f t="shared" si="78"/>
        <v>0</v>
      </c>
      <c r="AG305" s="165">
        <f t="shared" si="79"/>
        <v>0</v>
      </c>
      <c r="AH305" s="165">
        <f t="shared" si="80"/>
        <v>0</v>
      </c>
      <c r="AI305" s="165">
        <f t="shared" si="81"/>
        <v>0</v>
      </c>
      <c r="AJ305" s="165">
        <f t="shared" si="82"/>
        <v>0</v>
      </c>
      <c r="AK305" s="197">
        <f t="shared" si="83"/>
        <v>0</v>
      </c>
    </row>
    <row r="306" spans="4:37" ht="14.7" customHeight="1">
      <c r="D306" s="195">
        <v>17</v>
      </c>
      <c r="E306" s="165">
        <f t="shared" si="72"/>
        <v>0</v>
      </c>
      <c r="F306" s="165">
        <f t="shared" si="73"/>
        <v>0</v>
      </c>
      <c r="G306" s="165">
        <f t="shared" si="74"/>
        <v>0</v>
      </c>
      <c r="H306" s="165">
        <f t="shared" si="75"/>
        <v>0</v>
      </c>
      <c r="I306" s="165">
        <f t="shared" si="76"/>
        <v>0</v>
      </c>
      <c r="J306" s="197">
        <f t="shared" si="77"/>
        <v>0</v>
      </c>
      <c r="AE306" s="195">
        <v>17</v>
      </c>
      <c r="AF306" s="165">
        <f t="shared" si="78"/>
        <v>0</v>
      </c>
      <c r="AG306" s="165">
        <f t="shared" si="79"/>
        <v>0</v>
      </c>
      <c r="AH306" s="165">
        <f t="shared" si="80"/>
        <v>0</v>
      </c>
      <c r="AI306" s="165">
        <f t="shared" si="81"/>
        <v>0</v>
      </c>
      <c r="AJ306" s="165">
        <f t="shared" si="82"/>
        <v>0</v>
      </c>
      <c r="AK306" s="197">
        <f t="shared" si="83"/>
        <v>0</v>
      </c>
    </row>
    <row r="307" spans="4:37" ht="14.7" customHeight="1">
      <c r="D307" s="195">
        <v>18</v>
      </c>
      <c r="E307" s="165">
        <f t="shared" si="72"/>
        <v>0</v>
      </c>
      <c r="F307" s="165">
        <f t="shared" si="73"/>
        <v>0</v>
      </c>
      <c r="G307" s="165">
        <f t="shared" si="74"/>
        <v>0</v>
      </c>
      <c r="H307" s="165">
        <f t="shared" si="75"/>
        <v>0</v>
      </c>
      <c r="I307" s="165">
        <f t="shared" si="76"/>
        <v>0</v>
      </c>
      <c r="J307" s="197">
        <f t="shared" si="77"/>
        <v>0</v>
      </c>
      <c r="AE307" s="195">
        <v>18</v>
      </c>
      <c r="AF307" s="165">
        <f t="shared" si="78"/>
        <v>0</v>
      </c>
      <c r="AG307" s="165">
        <f t="shared" si="79"/>
        <v>0</v>
      </c>
      <c r="AH307" s="165">
        <f t="shared" si="80"/>
        <v>0</v>
      </c>
      <c r="AI307" s="165">
        <f t="shared" si="81"/>
        <v>0</v>
      </c>
      <c r="AJ307" s="165">
        <f t="shared" si="82"/>
        <v>0</v>
      </c>
      <c r="AK307" s="197">
        <f t="shared" si="83"/>
        <v>0</v>
      </c>
    </row>
    <row r="308" spans="4:37" ht="14.7" customHeight="1">
      <c r="D308" s="195">
        <v>19</v>
      </c>
      <c r="E308" s="165">
        <f t="shared" si="72"/>
        <v>0</v>
      </c>
      <c r="F308" s="165">
        <f t="shared" si="73"/>
        <v>0</v>
      </c>
      <c r="G308" s="165">
        <f t="shared" si="74"/>
        <v>0</v>
      </c>
      <c r="H308" s="165">
        <f t="shared" si="75"/>
        <v>0</v>
      </c>
      <c r="I308" s="165">
        <f t="shared" si="76"/>
        <v>0</v>
      </c>
      <c r="J308" s="197">
        <f t="shared" si="77"/>
        <v>0</v>
      </c>
      <c r="AE308" s="195">
        <v>19</v>
      </c>
      <c r="AF308" s="165">
        <f t="shared" si="78"/>
        <v>0</v>
      </c>
      <c r="AG308" s="165">
        <f t="shared" si="79"/>
        <v>0</v>
      </c>
      <c r="AH308" s="165">
        <f t="shared" si="80"/>
        <v>0</v>
      </c>
      <c r="AI308" s="165">
        <f t="shared" si="81"/>
        <v>0</v>
      </c>
      <c r="AJ308" s="165">
        <f t="shared" si="82"/>
        <v>0</v>
      </c>
      <c r="AK308" s="197">
        <f t="shared" si="83"/>
        <v>0</v>
      </c>
    </row>
    <row r="309" spans="4:37" ht="14.7" customHeight="1">
      <c r="D309" s="195">
        <v>20</v>
      </c>
      <c r="E309" s="165">
        <f t="shared" si="72"/>
        <v>0</v>
      </c>
      <c r="F309" s="165">
        <f t="shared" si="73"/>
        <v>0</v>
      </c>
      <c r="G309" s="165">
        <f t="shared" si="74"/>
        <v>0</v>
      </c>
      <c r="H309" s="165">
        <f t="shared" si="75"/>
        <v>0</v>
      </c>
      <c r="I309" s="165">
        <f t="shared" si="76"/>
        <v>0</v>
      </c>
      <c r="J309" s="197">
        <f t="shared" si="77"/>
        <v>0</v>
      </c>
      <c r="AE309" s="195">
        <v>20</v>
      </c>
      <c r="AF309" s="165">
        <f t="shared" si="78"/>
        <v>0</v>
      </c>
      <c r="AG309" s="165">
        <f t="shared" si="79"/>
        <v>0</v>
      </c>
      <c r="AH309" s="165">
        <f t="shared" si="80"/>
        <v>0</v>
      </c>
      <c r="AI309" s="165">
        <f t="shared" si="81"/>
        <v>0</v>
      </c>
      <c r="AJ309" s="165">
        <f t="shared" si="82"/>
        <v>0</v>
      </c>
      <c r="AK309" s="197">
        <f t="shared" si="83"/>
        <v>0</v>
      </c>
    </row>
    <row r="310" spans="4:37" ht="14.7" customHeight="1">
      <c r="D310" s="195">
        <v>21</v>
      </c>
      <c r="E310" s="165">
        <f t="shared" si="72"/>
        <v>0</v>
      </c>
      <c r="F310" s="165">
        <f t="shared" si="73"/>
        <v>0</v>
      </c>
      <c r="G310" s="165">
        <f t="shared" si="74"/>
        <v>0</v>
      </c>
      <c r="H310" s="165">
        <f t="shared" si="75"/>
        <v>0</v>
      </c>
      <c r="I310" s="165">
        <f t="shared" si="76"/>
        <v>0</v>
      </c>
      <c r="J310" s="197">
        <f t="shared" si="77"/>
        <v>0</v>
      </c>
      <c r="AE310" s="195">
        <v>21</v>
      </c>
      <c r="AF310" s="165">
        <f t="shared" si="78"/>
        <v>0</v>
      </c>
      <c r="AG310" s="165">
        <f t="shared" si="79"/>
        <v>0</v>
      </c>
      <c r="AH310" s="165">
        <f t="shared" si="80"/>
        <v>0</v>
      </c>
      <c r="AI310" s="165">
        <f t="shared" si="81"/>
        <v>0</v>
      </c>
      <c r="AJ310" s="165">
        <f t="shared" si="82"/>
        <v>0</v>
      </c>
      <c r="AK310" s="197">
        <f t="shared" si="83"/>
        <v>0</v>
      </c>
    </row>
    <row r="311" spans="4:37" ht="14.7" customHeight="1">
      <c r="D311" s="195">
        <v>22</v>
      </c>
      <c r="E311" s="165">
        <f t="shared" si="72"/>
        <v>0</v>
      </c>
      <c r="F311" s="165">
        <f t="shared" si="73"/>
        <v>0</v>
      </c>
      <c r="G311" s="165">
        <f t="shared" si="74"/>
        <v>0</v>
      </c>
      <c r="H311" s="165">
        <f t="shared" si="75"/>
        <v>0</v>
      </c>
      <c r="I311" s="165">
        <f t="shared" si="76"/>
        <v>0</v>
      </c>
      <c r="J311" s="197">
        <f t="shared" si="77"/>
        <v>0</v>
      </c>
      <c r="AE311" s="195">
        <v>22</v>
      </c>
      <c r="AF311" s="165">
        <f t="shared" si="78"/>
        <v>0</v>
      </c>
      <c r="AG311" s="165">
        <f t="shared" si="79"/>
        <v>0</v>
      </c>
      <c r="AH311" s="165">
        <f t="shared" si="80"/>
        <v>0</v>
      </c>
      <c r="AI311" s="165">
        <f t="shared" si="81"/>
        <v>0</v>
      </c>
      <c r="AJ311" s="165">
        <f t="shared" si="82"/>
        <v>0</v>
      </c>
      <c r="AK311" s="197">
        <f t="shared" si="83"/>
        <v>0</v>
      </c>
    </row>
    <row r="312" spans="4:37" ht="14.7" customHeight="1">
      <c r="D312" s="195">
        <v>23</v>
      </c>
      <c r="E312" s="165">
        <f t="shared" si="72"/>
        <v>0</v>
      </c>
      <c r="F312" s="165">
        <f t="shared" si="73"/>
        <v>0</v>
      </c>
      <c r="G312" s="165">
        <f t="shared" si="74"/>
        <v>0</v>
      </c>
      <c r="H312" s="165">
        <f t="shared" si="75"/>
        <v>0</v>
      </c>
      <c r="I312" s="165">
        <f t="shared" si="76"/>
        <v>0</v>
      </c>
      <c r="J312" s="197">
        <f t="shared" si="77"/>
        <v>0</v>
      </c>
      <c r="AE312" s="195">
        <v>23</v>
      </c>
      <c r="AF312" s="165">
        <f t="shared" si="78"/>
        <v>0</v>
      </c>
      <c r="AG312" s="165">
        <f t="shared" si="79"/>
        <v>0</v>
      </c>
      <c r="AH312" s="165">
        <f t="shared" si="80"/>
        <v>0</v>
      </c>
      <c r="AI312" s="165">
        <f t="shared" si="81"/>
        <v>0</v>
      </c>
      <c r="AJ312" s="165">
        <f t="shared" si="82"/>
        <v>0</v>
      </c>
      <c r="AK312" s="197">
        <f t="shared" si="83"/>
        <v>0</v>
      </c>
    </row>
    <row r="313" spans="4:37" ht="14.7" customHeight="1">
      <c r="D313" s="195">
        <v>24</v>
      </c>
      <c r="E313" s="165">
        <f t="shared" si="72"/>
        <v>0</v>
      </c>
      <c r="F313" s="165">
        <f t="shared" si="73"/>
        <v>0</v>
      </c>
      <c r="G313" s="165">
        <f t="shared" si="74"/>
        <v>0</v>
      </c>
      <c r="H313" s="165">
        <f t="shared" si="75"/>
        <v>0</v>
      </c>
      <c r="I313" s="165">
        <f t="shared" si="76"/>
        <v>0</v>
      </c>
      <c r="J313" s="197">
        <f t="shared" si="77"/>
        <v>0</v>
      </c>
      <c r="AE313" s="195">
        <v>24</v>
      </c>
      <c r="AF313" s="165">
        <f t="shared" si="78"/>
        <v>0</v>
      </c>
      <c r="AG313" s="165">
        <f t="shared" si="79"/>
        <v>0</v>
      </c>
      <c r="AH313" s="165">
        <f t="shared" si="80"/>
        <v>0</v>
      </c>
      <c r="AI313" s="165">
        <f t="shared" si="81"/>
        <v>0</v>
      </c>
      <c r="AJ313" s="165">
        <f t="shared" si="82"/>
        <v>0</v>
      </c>
      <c r="AK313" s="197">
        <f t="shared" si="83"/>
        <v>0</v>
      </c>
    </row>
    <row r="314" spans="4:37" ht="14.7" customHeight="1">
      <c r="D314" s="195">
        <v>25</v>
      </c>
      <c r="E314" s="165">
        <f t="shared" si="72"/>
        <v>0</v>
      </c>
      <c r="F314" s="165">
        <f t="shared" si="73"/>
        <v>0</v>
      </c>
      <c r="G314" s="165">
        <f t="shared" si="74"/>
        <v>0</v>
      </c>
      <c r="H314" s="165">
        <f t="shared" si="75"/>
        <v>0</v>
      </c>
      <c r="I314" s="165">
        <f t="shared" si="76"/>
        <v>0</v>
      </c>
      <c r="J314" s="197">
        <f t="shared" si="77"/>
        <v>0</v>
      </c>
      <c r="AE314" s="195">
        <v>25</v>
      </c>
      <c r="AF314" s="165">
        <f t="shared" si="78"/>
        <v>0</v>
      </c>
      <c r="AG314" s="165">
        <f t="shared" si="79"/>
        <v>0</v>
      </c>
      <c r="AH314" s="165">
        <f t="shared" si="80"/>
        <v>0</v>
      </c>
      <c r="AI314" s="165">
        <f t="shared" si="81"/>
        <v>0</v>
      </c>
      <c r="AJ314" s="165">
        <f t="shared" si="82"/>
        <v>0</v>
      </c>
      <c r="AK314" s="197">
        <f t="shared" si="83"/>
        <v>0</v>
      </c>
    </row>
    <row r="315" spans="4:37" ht="14.7" customHeight="1">
      <c r="D315" s="195">
        <v>26</v>
      </c>
      <c r="E315" s="165">
        <f t="shared" si="72"/>
        <v>0</v>
      </c>
      <c r="F315" s="165">
        <f t="shared" si="73"/>
        <v>0</v>
      </c>
      <c r="G315" s="165">
        <f t="shared" si="74"/>
        <v>0</v>
      </c>
      <c r="H315" s="165">
        <f t="shared" si="75"/>
        <v>0</v>
      </c>
      <c r="I315" s="165">
        <f t="shared" si="76"/>
        <v>0</v>
      </c>
      <c r="J315" s="197">
        <f t="shared" si="77"/>
        <v>0</v>
      </c>
      <c r="AE315" s="195">
        <v>26</v>
      </c>
      <c r="AF315" s="165">
        <f t="shared" si="78"/>
        <v>0</v>
      </c>
      <c r="AG315" s="165">
        <f t="shared" si="79"/>
        <v>0</v>
      </c>
      <c r="AH315" s="165">
        <f t="shared" si="80"/>
        <v>0</v>
      </c>
      <c r="AI315" s="165">
        <f t="shared" si="81"/>
        <v>0</v>
      </c>
      <c r="AJ315" s="165">
        <f t="shared" si="82"/>
        <v>0</v>
      </c>
      <c r="AK315" s="197">
        <f t="shared" si="83"/>
        <v>0</v>
      </c>
    </row>
    <row r="316" spans="4:37" ht="14.7" customHeight="1">
      <c r="D316" s="195">
        <v>27</v>
      </c>
      <c r="E316" s="165">
        <f t="shared" si="72"/>
        <v>0</v>
      </c>
      <c r="F316" s="165">
        <f t="shared" si="73"/>
        <v>0</v>
      </c>
      <c r="G316" s="165">
        <f t="shared" si="74"/>
        <v>0</v>
      </c>
      <c r="H316" s="165">
        <f t="shared" si="75"/>
        <v>0</v>
      </c>
      <c r="I316" s="165">
        <f t="shared" si="76"/>
        <v>0</v>
      </c>
      <c r="J316" s="197">
        <f t="shared" si="77"/>
        <v>0</v>
      </c>
      <c r="AE316" s="195">
        <v>27</v>
      </c>
      <c r="AF316" s="165">
        <f t="shared" si="78"/>
        <v>0</v>
      </c>
      <c r="AG316" s="165">
        <f t="shared" si="79"/>
        <v>0</v>
      </c>
      <c r="AH316" s="165">
        <f t="shared" si="80"/>
        <v>0</v>
      </c>
      <c r="AI316" s="165">
        <f t="shared" si="81"/>
        <v>0</v>
      </c>
      <c r="AJ316" s="165">
        <f t="shared" si="82"/>
        <v>0</v>
      </c>
      <c r="AK316" s="197">
        <f t="shared" si="83"/>
        <v>0</v>
      </c>
    </row>
    <row r="317" spans="4:37" ht="14.7" customHeight="1">
      <c r="D317" s="195">
        <v>28</v>
      </c>
      <c r="E317" s="165">
        <f t="shared" si="72"/>
        <v>0</v>
      </c>
      <c r="F317" s="165">
        <f t="shared" si="73"/>
        <v>0</v>
      </c>
      <c r="G317" s="165">
        <f t="shared" si="74"/>
        <v>0</v>
      </c>
      <c r="H317" s="165">
        <f t="shared" si="75"/>
        <v>0</v>
      </c>
      <c r="I317" s="165">
        <f t="shared" si="76"/>
        <v>0</v>
      </c>
      <c r="J317" s="197">
        <f t="shared" si="77"/>
        <v>0</v>
      </c>
      <c r="AE317" s="195">
        <v>28</v>
      </c>
      <c r="AF317" s="165">
        <f t="shared" si="78"/>
        <v>0</v>
      </c>
      <c r="AG317" s="165">
        <f t="shared" si="79"/>
        <v>0</v>
      </c>
      <c r="AH317" s="165">
        <f t="shared" si="80"/>
        <v>0</v>
      </c>
      <c r="AI317" s="165">
        <f t="shared" si="81"/>
        <v>0</v>
      </c>
      <c r="AJ317" s="165">
        <f t="shared" si="82"/>
        <v>0</v>
      </c>
      <c r="AK317" s="197">
        <f t="shared" si="83"/>
        <v>0</v>
      </c>
    </row>
    <row r="318" spans="4:37" ht="14.7" customHeight="1">
      <c r="D318" s="195">
        <v>29</v>
      </c>
      <c r="E318" s="165">
        <f t="shared" si="72"/>
        <v>0</v>
      </c>
      <c r="F318" s="165">
        <f t="shared" si="73"/>
        <v>0</v>
      </c>
      <c r="G318" s="165">
        <f t="shared" si="74"/>
        <v>0</v>
      </c>
      <c r="H318" s="165">
        <f t="shared" si="75"/>
        <v>0</v>
      </c>
      <c r="I318" s="165">
        <f t="shared" si="76"/>
        <v>0</v>
      </c>
      <c r="J318" s="197">
        <f t="shared" si="77"/>
        <v>0</v>
      </c>
      <c r="AE318" s="195">
        <v>29</v>
      </c>
      <c r="AF318" s="165">
        <f t="shared" si="78"/>
        <v>0</v>
      </c>
      <c r="AG318" s="165">
        <f t="shared" si="79"/>
        <v>0</v>
      </c>
      <c r="AH318" s="165">
        <f t="shared" si="80"/>
        <v>0</v>
      </c>
      <c r="AI318" s="165">
        <f t="shared" si="81"/>
        <v>0</v>
      </c>
      <c r="AJ318" s="165">
        <f t="shared" si="82"/>
        <v>0</v>
      </c>
      <c r="AK318" s="197">
        <f t="shared" si="83"/>
        <v>0</v>
      </c>
    </row>
    <row r="319" spans="4:37" ht="14.7" customHeight="1">
      <c r="D319" s="195">
        <v>30</v>
      </c>
      <c r="E319" s="165">
        <f t="shared" si="72"/>
        <v>0</v>
      </c>
      <c r="F319" s="165">
        <f t="shared" si="73"/>
        <v>0</v>
      </c>
      <c r="G319" s="165">
        <f t="shared" si="74"/>
        <v>0</v>
      </c>
      <c r="H319" s="165">
        <f t="shared" si="75"/>
        <v>0</v>
      </c>
      <c r="I319" s="165">
        <f t="shared" si="76"/>
        <v>0</v>
      </c>
      <c r="J319" s="197">
        <f t="shared" si="77"/>
        <v>0</v>
      </c>
      <c r="AE319" s="195">
        <v>30</v>
      </c>
      <c r="AF319" s="165">
        <f t="shared" si="78"/>
        <v>0</v>
      </c>
      <c r="AG319" s="165">
        <f t="shared" si="79"/>
        <v>0</v>
      </c>
      <c r="AH319" s="165">
        <f t="shared" si="80"/>
        <v>0</v>
      </c>
      <c r="AI319" s="165">
        <f t="shared" si="81"/>
        <v>0</v>
      </c>
      <c r="AJ319" s="165">
        <f t="shared" si="82"/>
        <v>0</v>
      </c>
      <c r="AK319" s="197">
        <f t="shared" si="83"/>
        <v>0</v>
      </c>
    </row>
    <row r="320" spans="4:37" ht="14.7" customHeight="1">
      <c r="D320" s="195">
        <v>31</v>
      </c>
      <c r="E320" s="165">
        <f t="shared" si="72"/>
        <v>0</v>
      </c>
      <c r="F320" s="165">
        <f t="shared" si="73"/>
        <v>0</v>
      </c>
      <c r="G320" s="165">
        <f t="shared" si="74"/>
        <v>0</v>
      </c>
      <c r="H320" s="165">
        <f t="shared" si="75"/>
        <v>0</v>
      </c>
      <c r="I320" s="165">
        <f t="shared" si="76"/>
        <v>0</v>
      </c>
      <c r="J320" s="197">
        <f t="shared" si="77"/>
        <v>0</v>
      </c>
      <c r="AE320" s="195">
        <v>31</v>
      </c>
      <c r="AF320" s="165">
        <f t="shared" si="78"/>
        <v>0</v>
      </c>
      <c r="AG320" s="165">
        <f t="shared" si="79"/>
        <v>0</v>
      </c>
      <c r="AH320" s="165">
        <f t="shared" si="80"/>
        <v>0</v>
      </c>
      <c r="AI320" s="165">
        <f t="shared" si="81"/>
        <v>0</v>
      </c>
      <c r="AJ320" s="165">
        <f t="shared" si="82"/>
        <v>0</v>
      </c>
      <c r="AK320" s="197">
        <f t="shared" si="83"/>
        <v>0</v>
      </c>
    </row>
    <row r="321" spans="4:37" ht="14.7" customHeight="1">
      <c r="D321" s="195">
        <v>32</v>
      </c>
      <c r="E321" s="165">
        <f t="shared" si="72"/>
        <v>0</v>
      </c>
      <c r="F321" s="165">
        <f t="shared" si="73"/>
        <v>0</v>
      </c>
      <c r="G321" s="165">
        <f t="shared" si="74"/>
        <v>0</v>
      </c>
      <c r="H321" s="165">
        <f t="shared" si="75"/>
        <v>0</v>
      </c>
      <c r="I321" s="165">
        <f t="shared" si="76"/>
        <v>0</v>
      </c>
      <c r="J321" s="197">
        <f t="shared" si="77"/>
        <v>0</v>
      </c>
      <c r="AE321" s="195">
        <v>32</v>
      </c>
      <c r="AF321" s="165">
        <f t="shared" si="78"/>
        <v>0</v>
      </c>
      <c r="AG321" s="165">
        <f t="shared" si="79"/>
        <v>0</v>
      </c>
      <c r="AH321" s="165">
        <f t="shared" si="80"/>
        <v>0</v>
      </c>
      <c r="AI321" s="165">
        <f t="shared" si="81"/>
        <v>0</v>
      </c>
      <c r="AJ321" s="165">
        <f t="shared" si="82"/>
        <v>0</v>
      </c>
      <c r="AK321" s="197">
        <f t="shared" si="83"/>
        <v>0</v>
      </c>
    </row>
    <row r="322" spans="4:37" ht="14.7" customHeight="1">
      <c r="D322" s="195">
        <v>33</v>
      </c>
      <c r="E322" s="165">
        <f t="shared" si="72"/>
        <v>0</v>
      </c>
      <c r="F322" s="165">
        <f t="shared" si="73"/>
        <v>0</v>
      </c>
      <c r="G322" s="165">
        <f t="shared" si="74"/>
        <v>0</v>
      </c>
      <c r="H322" s="165">
        <f t="shared" si="75"/>
        <v>0</v>
      </c>
      <c r="I322" s="165">
        <f t="shared" si="76"/>
        <v>0</v>
      </c>
      <c r="J322" s="197">
        <f t="shared" si="77"/>
        <v>0</v>
      </c>
      <c r="AE322" s="195">
        <v>33</v>
      </c>
      <c r="AF322" s="165">
        <f t="shared" si="78"/>
        <v>0</v>
      </c>
      <c r="AG322" s="165">
        <f t="shared" si="79"/>
        <v>0</v>
      </c>
      <c r="AH322" s="165">
        <f t="shared" si="80"/>
        <v>0</v>
      </c>
      <c r="AI322" s="165">
        <f t="shared" si="81"/>
        <v>0</v>
      </c>
      <c r="AJ322" s="165">
        <f t="shared" si="82"/>
        <v>0</v>
      </c>
      <c r="AK322" s="197">
        <f t="shared" si="83"/>
        <v>0</v>
      </c>
    </row>
    <row r="323" spans="4:37" ht="14.7" customHeight="1">
      <c r="D323" s="195">
        <v>34</v>
      </c>
      <c r="E323" s="165">
        <f t="shared" si="72"/>
        <v>0</v>
      </c>
      <c r="F323" s="165">
        <f t="shared" si="73"/>
        <v>0</v>
      </c>
      <c r="G323" s="165">
        <f t="shared" si="74"/>
        <v>0</v>
      </c>
      <c r="H323" s="165">
        <f t="shared" si="75"/>
        <v>0</v>
      </c>
      <c r="I323" s="165">
        <f t="shared" si="76"/>
        <v>0</v>
      </c>
      <c r="J323" s="197">
        <f t="shared" si="77"/>
        <v>0</v>
      </c>
      <c r="AE323" s="195">
        <v>34</v>
      </c>
      <c r="AF323" s="165">
        <f t="shared" si="78"/>
        <v>0</v>
      </c>
      <c r="AG323" s="165">
        <f t="shared" si="79"/>
        <v>0</v>
      </c>
      <c r="AH323" s="165">
        <f t="shared" si="80"/>
        <v>0</v>
      </c>
      <c r="AI323" s="165">
        <f t="shared" si="81"/>
        <v>0</v>
      </c>
      <c r="AJ323" s="165">
        <f t="shared" si="82"/>
        <v>0</v>
      </c>
      <c r="AK323" s="197">
        <f t="shared" si="83"/>
        <v>0</v>
      </c>
    </row>
    <row r="324" spans="4:37" ht="14.7" customHeight="1">
      <c r="D324" s="195">
        <v>35</v>
      </c>
      <c r="E324" s="165">
        <f t="shared" si="72"/>
        <v>0</v>
      </c>
      <c r="F324" s="165">
        <f t="shared" si="73"/>
        <v>0</v>
      </c>
      <c r="G324" s="165">
        <f t="shared" si="74"/>
        <v>0</v>
      </c>
      <c r="H324" s="165">
        <f t="shared" si="75"/>
        <v>0</v>
      </c>
      <c r="I324" s="165">
        <f t="shared" si="76"/>
        <v>0</v>
      </c>
      <c r="J324" s="197">
        <f t="shared" si="77"/>
        <v>0</v>
      </c>
      <c r="AE324" s="195">
        <v>35</v>
      </c>
      <c r="AF324" s="165">
        <f t="shared" si="78"/>
        <v>0</v>
      </c>
      <c r="AG324" s="165">
        <f t="shared" si="79"/>
        <v>0</v>
      </c>
      <c r="AH324" s="165">
        <f t="shared" si="80"/>
        <v>0</v>
      </c>
      <c r="AI324" s="165">
        <f t="shared" si="81"/>
        <v>0</v>
      </c>
      <c r="AJ324" s="165">
        <f t="shared" si="82"/>
        <v>0</v>
      </c>
      <c r="AK324" s="197">
        <f t="shared" si="83"/>
        <v>0</v>
      </c>
    </row>
    <row r="325" spans="4:37" ht="14.7" customHeight="1">
      <c r="D325" s="195">
        <v>36</v>
      </c>
      <c r="E325" s="165">
        <f t="shared" si="72"/>
        <v>0</v>
      </c>
      <c r="F325" s="165">
        <f t="shared" si="73"/>
        <v>0</v>
      </c>
      <c r="G325" s="165">
        <f t="shared" si="74"/>
        <v>0</v>
      </c>
      <c r="H325" s="165">
        <f t="shared" si="75"/>
        <v>0</v>
      </c>
      <c r="I325" s="165">
        <f t="shared" si="76"/>
        <v>0</v>
      </c>
      <c r="J325" s="197">
        <f t="shared" si="77"/>
        <v>0</v>
      </c>
      <c r="AE325" s="195">
        <v>36</v>
      </c>
      <c r="AF325" s="165">
        <f t="shared" si="78"/>
        <v>0</v>
      </c>
      <c r="AG325" s="165">
        <f t="shared" si="79"/>
        <v>0</v>
      </c>
      <c r="AH325" s="165">
        <f t="shared" si="80"/>
        <v>0</v>
      </c>
      <c r="AI325" s="165">
        <f t="shared" si="81"/>
        <v>0</v>
      </c>
      <c r="AJ325" s="165">
        <f t="shared" si="82"/>
        <v>0</v>
      </c>
      <c r="AK325" s="197">
        <f t="shared" si="83"/>
        <v>0</v>
      </c>
    </row>
    <row r="326" spans="4:37" ht="14.7" customHeight="1">
      <c r="D326" s="195">
        <v>37</v>
      </c>
      <c r="E326" s="165">
        <f t="shared" si="72"/>
        <v>0</v>
      </c>
      <c r="F326" s="165">
        <f t="shared" si="73"/>
        <v>0</v>
      </c>
      <c r="G326" s="165">
        <f t="shared" si="74"/>
        <v>0</v>
      </c>
      <c r="H326" s="165">
        <f t="shared" si="75"/>
        <v>0</v>
      </c>
      <c r="I326" s="165">
        <f t="shared" si="76"/>
        <v>0</v>
      </c>
      <c r="J326" s="197">
        <f t="shared" si="77"/>
        <v>0</v>
      </c>
      <c r="AE326" s="195">
        <v>37</v>
      </c>
      <c r="AF326" s="165">
        <f t="shared" si="78"/>
        <v>0</v>
      </c>
      <c r="AG326" s="165">
        <f t="shared" si="79"/>
        <v>0</v>
      </c>
      <c r="AH326" s="165">
        <f t="shared" si="80"/>
        <v>0</v>
      </c>
      <c r="AI326" s="165">
        <f t="shared" si="81"/>
        <v>0</v>
      </c>
      <c r="AJ326" s="165">
        <f t="shared" si="82"/>
        <v>0</v>
      </c>
      <c r="AK326" s="197">
        <f t="shared" si="83"/>
        <v>0</v>
      </c>
    </row>
    <row r="327" spans="4:37" ht="14.7" customHeight="1">
      <c r="D327" s="195">
        <v>38</v>
      </c>
      <c r="E327" s="165">
        <f t="shared" si="72"/>
        <v>0</v>
      </c>
      <c r="F327" s="165">
        <f t="shared" si="73"/>
        <v>0</v>
      </c>
      <c r="G327" s="165">
        <f t="shared" si="74"/>
        <v>0</v>
      </c>
      <c r="H327" s="165">
        <f t="shared" si="75"/>
        <v>0</v>
      </c>
      <c r="I327" s="165">
        <f t="shared" si="76"/>
        <v>0</v>
      </c>
      <c r="J327" s="197">
        <f t="shared" si="77"/>
        <v>0</v>
      </c>
      <c r="AE327" s="195">
        <v>38</v>
      </c>
      <c r="AF327" s="165">
        <f t="shared" si="78"/>
        <v>0</v>
      </c>
      <c r="AG327" s="165">
        <f t="shared" si="79"/>
        <v>0</v>
      </c>
      <c r="AH327" s="165">
        <f t="shared" si="80"/>
        <v>0</v>
      </c>
      <c r="AI327" s="165">
        <f t="shared" si="81"/>
        <v>0</v>
      </c>
      <c r="AJ327" s="165">
        <f t="shared" si="82"/>
        <v>0</v>
      </c>
      <c r="AK327" s="197">
        <f t="shared" si="83"/>
        <v>0</v>
      </c>
    </row>
    <row r="328" spans="4:37" ht="14.7" customHeight="1">
      <c r="D328" s="195">
        <v>39</v>
      </c>
      <c r="E328" s="165">
        <f t="shared" si="72"/>
        <v>0</v>
      </c>
      <c r="F328" s="165">
        <f t="shared" si="73"/>
        <v>0</v>
      </c>
      <c r="G328" s="165">
        <f t="shared" si="74"/>
        <v>0</v>
      </c>
      <c r="H328" s="165">
        <f t="shared" si="75"/>
        <v>0</v>
      </c>
      <c r="I328" s="165">
        <f t="shared" si="76"/>
        <v>0</v>
      </c>
      <c r="J328" s="197">
        <f t="shared" si="77"/>
        <v>0</v>
      </c>
      <c r="AE328" s="195">
        <v>39</v>
      </c>
      <c r="AF328" s="165">
        <f t="shared" si="78"/>
        <v>0</v>
      </c>
      <c r="AG328" s="165">
        <f t="shared" si="79"/>
        <v>0</v>
      </c>
      <c r="AH328" s="165">
        <f t="shared" si="80"/>
        <v>0</v>
      </c>
      <c r="AI328" s="165">
        <f t="shared" si="81"/>
        <v>0</v>
      </c>
      <c r="AJ328" s="165">
        <f t="shared" si="82"/>
        <v>0</v>
      </c>
      <c r="AK328" s="197">
        <f t="shared" si="83"/>
        <v>0</v>
      </c>
    </row>
    <row r="329" spans="4:37" ht="14.7" customHeight="1" thickBot="1">
      <c r="D329" s="196">
        <v>40</v>
      </c>
      <c r="E329" s="198">
        <f t="shared" si="72"/>
        <v>0</v>
      </c>
      <c r="F329" s="198">
        <f t="shared" si="73"/>
        <v>0</v>
      </c>
      <c r="G329" s="198">
        <f t="shared" si="74"/>
        <v>0</v>
      </c>
      <c r="H329" s="198">
        <f t="shared" si="75"/>
        <v>0</v>
      </c>
      <c r="I329" s="198">
        <f t="shared" si="76"/>
        <v>0</v>
      </c>
      <c r="J329" s="199">
        <f t="shared" si="77"/>
        <v>0</v>
      </c>
      <c r="AE329" s="196">
        <v>40</v>
      </c>
      <c r="AF329" s="198">
        <f t="shared" si="78"/>
        <v>0</v>
      </c>
      <c r="AG329" s="198">
        <f t="shared" si="79"/>
        <v>0</v>
      </c>
      <c r="AH329" s="198">
        <f t="shared" si="80"/>
        <v>0</v>
      </c>
      <c r="AI329" s="198">
        <f t="shared" si="81"/>
        <v>0</v>
      </c>
      <c r="AJ329" s="198">
        <f t="shared" si="82"/>
        <v>0</v>
      </c>
      <c r="AK329" s="199">
        <f t="shared" si="83"/>
        <v>0</v>
      </c>
    </row>
    <row r="331" spans="4:37" ht="14.7" customHeight="1" thickBot="1">
      <c r="D331" s="2" t="s">
        <v>359</v>
      </c>
      <c r="AE331" s="2" t="s">
        <v>359</v>
      </c>
    </row>
    <row r="332" spans="4:37" ht="14.7" customHeight="1">
      <c r="D332" s="2199"/>
      <c r="E332" s="2200" t="s">
        <v>56</v>
      </c>
      <c r="F332" s="2200"/>
      <c r="G332" s="2200" t="s">
        <v>83</v>
      </c>
      <c r="H332" s="2200"/>
      <c r="I332" s="2200" t="s">
        <v>78</v>
      </c>
      <c r="J332" s="2239"/>
      <c r="AE332" s="2199"/>
      <c r="AF332" s="2200" t="s">
        <v>56</v>
      </c>
      <c r="AG332" s="2200"/>
      <c r="AH332" s="2200" t="s">
        <v>83</v>
      </c>
      <c r="AI332" s="2200"/>
      <c r="AJ332" s="2200" t="s">
        <v>78</v>
      </c>
      <c r="AK332" s="2239"/>
    </row>
    <row r="333" spans="4:37" ht="14.7" customHeight="1">
      <c r="D333" s="2238"/>
      <c r="E333" s="21" t="s">
        <v>354</v>
      </c>
      <c r="F333" s="21" t="s">
        <v>355</v>
      </c>
      <c r="G333" s="21" t="s">
        <v>354</v>
      </c>
      <c r="H333" s="21" t="s">
        <v>355</v>
      </c>
      <c r="I333" s="21" t="s">
        <v>354</v>
      </c>
      <c r="J333" s="194" t="s">
        <v>355</v>
      </c>
      <c r="AE333" s="2238"/>
      <c r="AF333" s="21" t="s">
        <v>354</v>
      </c>
      <c r="AG333" s="21" t="s">
        <v>355</v>
      </c>
      <c r="AH333" s="21" t="s">
        <v>354</v>
      </c>
      <c r="AI333" s="21" t="s">
        <v>355</v>
      </c>
      <c r="AJ333" s="21" t="s">
        <v>354</v>
      </c>
      <c r="AK333" s="194" t="s">
        <v>355</v>
      </c>
    </row>
    <row r="334" spans="4:37" ht="14.7" customHeight="1">
      <c r="D334" s="195">
        <v>1</v>
      </c>
      <c r="E334" s="165">
        <f t="shared" ref="E334:J349" si="84">E70+E114+E158+E202+E246+E290</f>
        <v>0</v>
      </c>
      <c r="F334" s="165">
        <f t="shared" si="84"/>
        <v>0</v>
      </c>
      <c r="G334" s="165">
        <f t="shared" si="84"/>
        <v>0</v>
      </c>
      <c r="H334" s="165">
        <f t="shared" si="84"/>
        <v>0</v>
      </c>
      <c r="I334" s="165">
        <f t="shared" si="84"/>
        <v>0</v>
      </c>
      <c r="J334" s="197">
        <f t="shared" si="84"/>
        <v>0</v>
      </c>
      <c r="AE334" s="195">
        <v>1</v>
      </c>
      <c r="AF334" s="165">
        <f t="shared" ref="AF334:AK349" si="85">AF70+AF114+AF158+AF202+AF246+AF290</f>
        <v>0</v>
      </c>
      <c r="AG334" s="165">
        <f t="shared" si="85"/>
        <v>0</v>
      </c>
      <c r="AH334" s="165">
        <f t="shared" si="85"/>
        <v>0</v>
      </c>
      <c r="AI334" s="165">
        <f t="shared" si="85"/>
        <v>0</v>
      </c>
      <c r="AJ334" s="165">
        <f t="shared" si="85"/>
        <v>0</v>
      </c>
      <c r="AK334" s="197">
        <f t="shared" si="85"/>
        <v>0</v>
      </c>
    </row>
    <row r="335" spans="4:37" ht="14.7" customHeight="1">
      <c r="D335" s="195">
        <v>2</v>
      </c>
      <c r="E335" s="165">
        <f t="shared" si="84"/>
        <v>0</v>
      </c>
      <c r="F335" s="165">
        <f t="shared" si="84"/>
        <v>0</v>
      </c>
      <c r="G335" s="165">
        <f t="shared" si="84"/>
        <v>0</v>
      </c>
      <c r="H335" s="165">
        <f t="shared" si="84"/>
        <v>0</v>
      </c>
      <c r="I335" s="165">
        <f t="shared" si="84"/>
        <v>0</v>
      </c>
      <c r="J335" s="197">
        <f t="shared" si="84"/>
        <v>0</v>
      </c>
      <c r="AE335" s="195">
        <v>2</v>
      </c>
      <c r="AF335" s="165">
        <f t="shared" si="85"/>
        <v>0</v>
      </c>
      <c r="AG335" s="165">
        <f t="shared" si="85"/>
        <v>0</v>
      </c>
      <c r="AH335" s="165">
        <f t="shared" si="85"/>
        <v>0</v>
      </c>
      <c r="AI335" s="165">
        <f t="shared" si="85"/>
        <v>0</v>
      </c>
      <c r="AJ335" s="165">
        <f t="shared" si="85"/>
        <v>0</v>
      </c>
      <c r="AK335" s="197">
        <f t="shared" si="85"/>
        <v>0</v>
      </c>
    </row>
    <row r="336" spans="4:37" ht="14.7" customHeight="1">
      <c r="D336" s="195">
        <v>3</v>
      </c>
      <c r="E336" s="165">
        <f t="shared" si="84"/>
        <v>0</v>
      </c>
      <c r="F336" s="165">
        <f t="shared" si="84"/>
        <v>0</v>
      </c>
      <c r="G336" s="165">
        <f t="shared" si="84"/>
        <v>0</v>
      </c>
      <c r="H336" s="165">
        <f t="shared" si="84"/>
        <v>0</v>
      </c>
      <c r="I336" s="165">
        <f t="shared" si="84"/>
        <v>0</v>
      </c>
      <c r="J336" s="197">
        <f t="shared" si="84"/>
        <v>0</v>
      </c>
      <c r="AE336" s="195">
        <v>3</v>
      </c>
      <c r="AF336" s="165">
        <f t="shared" si="85"/>
        <v>0</v>
      </c>
      <c r="AG336" s="165">
        <f t="shared" si="85"/>
        <v>0</v>
      </c>
      <c r="AH336" s="165">
        <f t="shared" si="85"/>
        <v>0</v>
      </c>
      <c r="AI336" s="165">
        <f t="shared" si="85"/>
        <v>0</v>
      </c>
      <c r="AJ336" s="165">
        <f t="shared" si="85"/>
        <v>0</v>
      </c>
      <c r="AK336" s="197">
        <f t="shared" si="85"/>
        <v>0</v>
      </c>
    </row>
    <row r="337" spans="4:37" ht="14.7" customHeight="1">
      <c r="D337" s="195">
        <v>4</v>
      </c>
      <c r="E337" s="165">
        <f t="shared" si="84"/>
        <v>0</v>
      </c>
      <c r="F337" s="165">
        <f t="shared" si="84"/>
        <v>0</v>
      </c>
      <c r="G337" s="165">
        <f t="shared" si="84"/>
        <v>0</v>
      </c>
      <c r="H337" s="165">
        <f t="shared" si="84"/>
        <v>0</v>
      </c>
      <c r="I337" s="165">
        <f t="shared" si="84"/>
        <v>0</v>
      </c>
      <c r="J337" s="197">
        <f t="shared" si="84"/>
        <v>0</v>
      </c>
      <c r="AE337" s="195">
        <v>4</v>
      </c>
      <c r="AF337" s="165">
        <f t="shared" si="85"/>
        <v>0</v>
      </c>
      <c r="AG337" s="165">
        <f t="shared" si="85"/>
        <v>0</v>
      </c>
      <c r="AH337" s="165">
        <f t="shared" si="85"/>
        <v>0</v>
      </c>
      <c r="AI337" s="165">
        <f t="shared" si="85"/>
        <v>0</v>
      </c>
      <c r="AJ337" s="165">
        <f t="shared" si="85"/>
        <v>0</v>
      </c>
      <c r="AK337" s="197">
        <f t="shared" si="85"/>
        <v>0</v>
      </c>
    </row>
    <row r="338" spans="4:37" ht="14.7" customHeight="1">
      <c r="D338" s="195">
        <v>5</v>
      </c>
      <c r="E338" s="165">
        <f t="shared" si="84"/>
        <v>0</v>
      </c>
      <c r="F338" s="165">
        <f t="shared" si="84"/>
        <v>0</v>
      </c>
      <c r="G338" s="165">
        <f t="shared" si="84"/>
        <v>0</v>
      </c>
      <c r="H338" s="165">
        <f t="shared" si="84"/>
        <v>0</v>
      </c>
      <c r="I338" s="165">
        <f t="shared" si="84"/>
        <v>0</v>
      </c>
      <c r="J338" s="197">
        <f t="shared" si="84"/>
        <v>0</v>
      </c>
      <c r="AE338" s="195">
        <v>5</v>
      </c>
      <c r="AF338" s="165">
        <f t="shared" si="85"/>
        <v>0</v>
      </c>
      <c r="AG338" s="165">
        <f t="shared" si="85"/>
        <v>0</v>
      </c>
      <c r="AH338" s="165">
        <f t="shared" si="85"/>
        <v>0</v>
      </c>
      <c r="AI338" s="165">
        <f t="shared" si="85"/>
        <v>0</v>
      </c>
      <c r="AJ338" s="165">
        <f t="shared" si="85"/>
        <v>0</v>
      </c>
      <c r="AK338" s="197">
        <f t="shared" si="85"/>
        <v>0</v>
      </c>
    </row>
    <row r="339" spans="4:37" ht="14.7" customHeight="1">
      <c r="D339" s="195">
        <v>6</v>
      </c>
      <c r="E339" s="165">
        <f t="shared" si="84"/>
        <v>0</v>
      </c>
      <c r="F339" s="165">
        <f t="shared" si="84"/>
        <v>0</v>
      </c>
      <c r="G339" s="165">
        <f t="shared" si="84"/>
        <v>0</v>
      </c>
      <c r="H339" s="165">
        <f t="shared" si="84"/>
        <v>0</v>
      </c>
      <c r="I339" s="165">
        <f t="shared" si="84"/>
        <v>0</v>
      </c>
      <c r="J339" s="197">
        <f t="shared" si="84"/>
        <v>0</v>
      </c>
      <c r="AE339" s="195">
        <v>6</v>
      </c>
      <c r="AF339" s="165">
        <f t="shared" si="85"/>
        <v>0</v>
      </c>
      <c r="AG339" s="165">
        <f t="shared" si="85"/>
        <v>0</v>
      </c>
      <c r="AH339" s="165">
        <f t="shared" si="85"/>
        <v>0</v>
      </c>
      <c r="AI339" s="165">
        <f t="shared" si="85"/>
        <v>0</v>
      </c>
      <c r="AJ339" s="165">
        <f t="shared" si="85"/>
        <v>0</v>
      </c>
      <c r="AK339" s="197">
        <f t="shared" si="85"/>
        <v>0</v>
      </c>
    </row>
    <row r="340" spans="4:37" ht="14.7" customHeight="1">
      <c r="D340" s="195">
        <v>7</v>
      </c>
      <c r="E340" s="165">
        <f t="shared" si="84"/>
        <v>0</v>
      </c>
      <c r="F340" s="165">
        <f t="shared" si="84"/>
        <v>0</v>
      </c>
      <c r="G340" s="165">
        <f t="shared" si="84"/>
        <v>0</v>
      </c>
      <c r="H340" s="165">
        <f t="shared" si="84"/>
        <v>0</v>
      </c>
      <c r="I340" s="165">
        <f t="shared" si="84"/>
        <v>0</v>
      </c>
      <c r="J340" s="197">
        <f t="shared" si="84"/>
        <v>0</v>
      </c>
      <c r="AE340" s="195">
        <v>7</v>
      </c>
      <c r="AF340" s="165">
        <f t="shared" si="85"/>
        <v>0</v>
      </c>
      <c r="AG340" s="165">
        <f t="shared" si="85"/>
        <v>0</v>
      </c>
      <c r="AH340" s="165">
        <f t="shared" si="85"/>
        <v>0</v>
      </c>
      <c r="AI340" s="165">
        <f t="shared" si="85"/>
        <v>0</v>
      </c>
      <c r="AJ340" s="165">
        <f t="shared" si="85"/>
        <v>0</v>
      </c>
      <c r="AK340" s="197">
        <f t="shared" si="85"/>
        <v>0</v>
      </c>
    </row>
    <row r="341" spans="4:37" ht="14.7" customHeight="1">
      <c r="D341" s="195">
        <v>8</v>
      </c>
      <c r="E341" s="165">
        <f t="shared" si="84"/>
        <v>0</v>
      </c>
      <c r="F341" s="165">
        <f t="shared" si="84"/>
        <v>0</v>
      </c>
      <c r="G341" s="165">
        <f t="shared" si="84"/>
        <v>0</v>
      </c>
      <c r="H341" s="165">
        <f t="shared" si="84"/>
        <v>0</v>
      </c>
      <c r="I341" s="165">
        <f t="shared" si="84"/>
        <v>0</v>
      </c>
      <c r="J341" s="197">
        <f t="shared" si="84"/>
        <v>0</v>
      </c>
      <c r="AE341" s="195">
        <v>8</v>
      </c>
      <c r="AF341" s="165">
        <f t="shared" si="85"/>
        <v>0</v>
      </c>
      <c r="AG341" s="165">
        <f t="shared" si="85"/>
        <v>0</v>
      </c>
      <c r="AH341" s="165">
        <f t="shared" si="85"/>
        <v>0</v>
      </c>
      <c r="AI341" s="165">
        <f t="shared" si="85"/>
        <v>0</v>
      </c>
      <c r="AJ341" s="165">
        <f t="shared" si="85"/>
        <v>0</v>
      </c>
      <c r="AK341" s="197">
        <f t="shared" si="85"/>
        <v>0</v>
      </c>
    </row>
    <row r="342" spans="4:37" ht="14.7" customHeight="1">
      <c r="D342" s="195">
        <v>9</v>
      </c>
      <c r="E342" s="165">
        <f t="shared" si="84"/>
        <v>0</v>
      </c>
      <c r="F342" s="165">
        <f t="shared" si="84"/>
        <v>0</v>
      </c>
      <c r="G342" s="165">
        <f t="shared" si="84"/>
        <v>0</v>
      </c>
      <c r="H342" s="165">
        <f t="shared" si="84"/>
        <v>0</v>
      </c>
      <c r="I342" s="165">
        <f t="shared" si="84"/>
        <v>0</v>
      </c>
      <c r="J342" s="197">
        <f t="shared" si="84"/>
        <v>0</v>
      </c>
      <c r="AE342" s="195">
        <v>9</v>
      </c>
      <c r="AF342" s="165">
        <f t="shared" si="85"/>
        <v>0</v>
      </c>
      <c r="AG342" s="165">
        <f t="shared" si="85"/>
        <v>0</v>
      </c>
      <c r="AH342" s="165">
        <f t="shared" si="85"/>
        <v>0</v>
      </c>
      <c r="AI342" s="165">
        <f t="shared" si="85"/>
        <v>0</v>
      </c>
      <c r="AJ342" s="165">
        <f t="shared" si="85"/>
        <v>0</v>
      </c>
      <c r="AK342" s="197">
        <f t="shared" si="85"/>
        <v>0</v>
      </c>
    </row>
    <row r="343" spans="4:37" ht="14.7" customHeight="1">
      <c r="D343" s="195">
        <v>10</v>
      </c>
      <c r="E343" s="165">
        <f t="shared" si="84"/>
        <v>0</v>
      </c>
      <c r="F343" s="165">
        <f t="shared" si="84"/>
        <v>0</v>
      </c>
      <c r="G343" s="165">
        <f t="shared" si="84"/>
        <v>0</v>
      </c>
      <c r="H343" s="165">
        <f t="shared" si="84"/>
        <v>0</v>
      </c>
      <c r="I343" s="165">
        <f t="shared" si="84"/>
        <v>0</v>
      </c>
      <c r="J343" s="197">
        <f t="shared" si="84"/>
        <v>0</v>
      </c>
      <c r="AE343" s="195">
        <v>10</v>
      </c>
      <c r="AF343" s="165">
        <f t="shared" si="85"/>
        <v>0</v>
      </c>
      <c r="AG343" s="165">
        <f t="shared" si="85"/>
        <v>0</v>
      </c>
      <c r="AH343" s="165">
        <f t="shared" si="85"/>
        <v>0</v>
      </c>
      <c r="AI343" s="165">
        <f t="shared" si="85"/>
        <v>0</v>
      </c>
      <c r="AJ343" s="165">
        <f t="shared" si="85"/>
        <v>0</v>
      </c>
      <c r="AK343" s="197">
        <f t="shared" si="85"/>
        <v>0</v>
      </c>
    </row>
    <row r="344" spans="4:37" ht="14.7" customHeight="1">
      <c r="D344" s="195">
        <v>11</v>
      </c>
      <c r="E344" s="165">
        <f t="shared" si="84"/>
        <v>0</v>
      </c>
      <c r="F344" s="165">
        <f t="shared" si="84"/>
        <v>0</v>
      </c>
      <c r="G344" s="165">
        <f t="shared" si="84"/>
        <v>0</v>
      </c>
      <c r="H344" s="165">
        <f t="shared" si="84"/>
        <v>0</v>
      </c>
      <c r="I344" s="165">
        <f t="shared" si="84"/>
        <v>0</v>
      </c>
      <c r="J344" s="197">
        <f t="shared" si="84"/>
        <v>0</v>
      </c>
      <c r="AE344" s="195">
        <v>11</v>
      </c>
      <c r="AF344" s="165">
        <f t="shared" si="85"/>
        <v>0</v>
      </c>
      <c r="AG344" s="165">
        <f t="shared" si="85"/>
        <v>0</v>
      </c>
      <c r="AH344" s="165">
        <f t="shared" si="85"/>
        <v>0</v>
      </c>
      <c r="AI344" s="165">
        <f t="shared" si="85"/>
        <v>0</v>
      </c>
      <c r="AJ344" s="165">
        <f t="shared" si="85"/>
        <v>0</v>
      </c>
      <c r="AK344" s="197">
        <f t="shared" si="85"/>
        <v>0</v>
      </c>
    </row>
    <row r="345" spans="4:37" ht="14.7" customHeight="1">
      <c r="D345" s="195">
        <v>12</v>
      </c>
      <c r="E345" s="165">
        <f t="shared" si="84"/>
        <v>0</v>
      </c>
      <c r="F345" s="165">
        <f t="shared" si="84"/>
        <v>0</v>
      </c>
      <c r="G345" s="165">
        <f t="shared" si="84"/>
        <v>0</v>
      </c>
      <c r="H345" s="165">
        <f t="shared" si="84"/>
        <v>0</v>
      </c>
      <c r="I345" s="165">
        <f t="shared" si="84"/>
        <v>0</v>
      </c>
      <c r="J345" s="197">
        <f t="shared" si="84"/>
        <v>0</v>
      </c>
      <c r="AE345" s="195">
        <v>12</v>
      </c>
      <c r="AF345" s="165">
        <f t="shared" si="85"/>
        <v>0</v>
      </c>
      <c r="AG345" s="165">
        <f t="shared" si="85"/>
        <v>0</v>
      </c>
      <c r="AH345" s="165">
        <f t="shared" si="85"/>
        <v>0</v>
      </c>
      <c r="AI345" s="165">
        <f t="shared" si="85"/>
        <v>0</v>
      </c>
      <c r="AJ345" s="165">
        <f t="shared" si="85"/>
        <v>0</v>
      </c>
      <c r="AK345" s="197">
        <f t="shared" si="85"/>
        <v>0</v>
      </c>
    </row>
    <row r="346" spans="4:37" ht="14.7" customHeight="1">
      <c r="D346" s="195">
        <v>13</v>
      </c>
      <c r="E346" s="165">
        <f t="shared" si="84"/>
        <v>0</v>
      </c>
      <c r="F346" s="165">
        <f t="shared" si="84"/>
        <v>0</v>
      </c>
      <c r="G346" s="165">
        <f t="shared" si="84"/>
        <v>0</v>
      </c>
      <c r="H346" s="165">
        <f t="shared" si="84"/>
        <v>0</v>
      </c>
      <c r="I346" s="165">
        <f t="shared" si="84"/>
        <v>0</v>
      </c>
      <c r="J346" s="197">
        <f t="shared" si="84"/>
        <v>0</v>
      </c>
      <c r="AE346" s="195">
        <v>13</v>
      </c>
      <c r="AF346" s="165">
        <f t="shared" si="85"/>
        <v>0</v>
      </c>
      <c r="AG346" s="165">
        <f t="shared" si="85"/>
        <v>0</v>
      </c>
      <c r="AH346" s="165">
        <f t="shared" si="85"/>
        <v>0</v>
      </c>
      <c r="AI346" s="165">
        <f t="shared" si="85"/>
        <v>0</v>
      </c>
      <c r="AJ346" s="165">
        <f t="shared" si="85"/>
        <v>0</v>
      </c>
      <c r="AK346" s="197">
        <f t="shared" si="85"/>
        <v>0</v>
      </c>
    </row>
    <row r="347" spans="4:37" ht="14.7" customHeight="1">
      <c r="D347" s="195">
        <v>14</v>
      </c>
      <c r="E347" s="165">
        <f t="shared" si="84"/>
        <v>0</v>
      </c>
      <c r="F347" s="165">
        <f t="shared" si="84"/>
        <v>0</v>
      </c>
      <c r="G347" s="165">
        <f t="shared" si="84"/>
        <v>0</v>
      </c>
      <c r="H347" s="165">
        <f t="shared" si="84"/>
        <v>0</v>
      </c>
      <c r="I347" s="165">
        <f t="shared" si="84"/>
        <v>0</v>
      </c>
      <c r="J347" s="197">
        <f t="shared" si="84"/>
        <v>0</v>
      </c>
      <c r="AE347" s="195">
        <v>14</v>
      </c>
      <c r="AF347" s="165">
        <f t="shared" si="85"/>
        <v>0</v>
      </c>
      <c r="AG347" s="165">
        <f t="shared" si="85"/>
        <v>0</v>
      </c>
      <c r="AH347" s="165">
        <f t="shared" si="85"/>
        <v>0</v>
      </c>
      <c r="AI347" s="165">
        <f t="shared" si="85"/>
        <v>0</v>
      </c>
      <c r="AJ347" s="165">
        <f t="shared" si="85"/>
        <v>0</v>
      </c>
      <c r="AK347" s="197">
        <f t="shared" si="85"/>
        <v>0</v>
      </c>
    </row>
    <row r="348" spans="4:37" ht="14.7" customHeight="1">
      <c r="D348" s="195">
        <v>15</v>
      </c>
      <c r="E348" s="165">
        <f t="shared" si="84"/>
        <v>0</v>
      </c>
      <c r="F348" s="165">
        <f t="shared" si="84"/>
        <v>0</v>
      </c>
      <c r="G348" s="165">
        <f t="shared" si="84"/>
        <v>0</v>
      </c>
      <c r="H348" s="165">
        <f t="shared" si="84"/>
        <v>0</v>
      </c>
      <c r="I348" s="165">
        <f t="shared" si="84"/>
        <v>0</v>
      </c>
      <c r="J348" s="197">
        <f t="shared" si="84"/>
        <v>0</v>
      </c>
      <c r="AE348" s="195">
        <v>15</v>
      </c>
      <c r="AF348" s="165">
        <f t="shared" si="85"/>
        <v>0</v>
      </c>
      <c r="AG348" s="165">
        <f t="shared" si="85"/>
        <v>0</v>
      </c>
      <c r="AH348" s="165">
        <f t="shared" si="85"/>
        <v>0</v>
      </c>
      <c r="AI348" s="165">
        <f t="shared" si="85"/>
        <v>0</v>
      </c>
      <c r="AJ348" s="165">
        <f t="shared" si="85"/>
        <v>0</v>
      </c>
      <c r="AK348" s="197">
        <f t="shared" si="85"/>
        <v>0</v>
      </c>
    </row>
    <row r="349" spans="4:37" ht="14.7" customHeight="1">
      <c r="D349" s="195">
        <v>16</v>
      </c>
      <c r="E349" s="165">
        <f t="shared" si="84"/>
        <v>0</v>
      </c>
      <c r="F349" s="165">
        <f t="shared" si="84"/>
        <v>0</v>
      </c>
      <c r="G349" s="165">
        <f t="shared" si="84"/>
        <v>0</v>
      </c>
      <c r="H349" s="165">
        <f t="shared" si="84"/>
        <v>0</v>
      </c>
      <c r="I349" s="165">
        <f t="shared" si="84"/>
        <v>0</v>
      </c>
      <c r="J349" s="197">
        <f t="shared" si="84"/>
        <v>0</v>
      </c>
      <c r="AE349" s="195">
        <v>16</v>
      </c>
      <c r="AF349" s="165">
        <f t="shared" si="85"/>
        <v>0</v>
      </c>
      <c r="AG349" s="165">
        <f t="shared" si="85"/>
        <v>0</v>
      </c>
      <c r="AH349" s="165">
        <f t="shared" si="85"/>
        <v>0</v>
      </c>
      <c r="AI349" s="165">
        <f t="shared" si="85"/>
        <v>0</v>
      </c>
      <c r="AJ349" s="165">
        <f t="shared" si="85"/>
        <v>0</v>
      </c>
      <c r="AK349" s="197">
        <f t="shared" si="85"/>
        <v>0</v>
      </c>
    </row>
    <row r="350" spans="4:37" ht="14.7" customHeight="1">
      <c r="D350" s="195">
        <v>17</v>
      </c>
      <c r="E350" s="165">
        <f t="shared" ref="E350:J365" si="86">E86+E130+E174+E218+E262+E306</f>
        <v>0</v>
      </c>
      <c r="F350" s="165">
        <f t="shared" si="86"/>
        <v>0</v>
      </c>
      <c r="G350" s="165">
        <f t="shared" si="86"/>
        <v>0</v>
      </c>
      <c r="H350" s="165">
        <f t="shared" si="86"/>
        <v>0</v>
      </c>
      <c r="I350" s="165">
        <f t="shared" si="86"/>
        <v>0</v>
      </c>
      <c r="J350" s="197">
        <f t="shared" si="86"/>
        <v>0</v>
      </c>
      <c r="AE350" s="195">
        <v>17</v>
      </c>
      <c r="AF350" s="165">
        <f t="shared" ref="AF350:AK365" si="87">AF86+AF130+AF174+AF218+AF262+AF306</f>
        <v>0</v>
      </c>
      <c r="AG350" s="165">
        <f t="shared" si="87"/>
        <v>0</v>
      </c>
      <c r="AH350" s="165">
        <f t="shared" si="87"/>
        <v>0</v>
      </c>
      <c r="AI350" s="165">
        <f t="shared" si="87"/>
        <v>0</v>
      </c>
      <c r="AJ350" s="165">
        <f t="shared" si="87"/>
        <v>0</v>
      </c>
      <c r="AK350" s="197">
        <f t="shared" si="87"/>
        <v>0</v>
      </c>
    </row>
    <row r="351" spans="4:37" ht="14.7" customHeight="1">
      <c r="D351" s="195">
        <v>18</v>
      </c>
      <c r="E351" s="165">
        <f t="shared" si="86"/>
        <v>0</v>
      </c>
      <c r="F351" s="165">
        <f t="shared" si="86"/>
        <v>0</v>
      </c>
      <c r="G351" s="165">
        <f t="shared" si="86"/>
        <v>0</v>
      </c>
      <c r="H351" s="165">
        <f t="shared" si="86"/>
        <v>0</v>
      </c>
      <c r="I351" s="165">
        <f t="shared" si="86"/>
        <v>0</v>
      </c>
      <c r="J351" s="197">
        <f t="shared" si="86"/>
        <v>0</v>
      </c>
      <c r="AE351" s="195">
        <v>18</v>
      </c>
      <c r="AF351" s="165">
        <f t="shared" si="87"/>
        <v>0</v>
      </c>
      <c r="AG351" s="165">
        <f t="shared" si="87"/>
        <v>0</v>
      </c>
      <c r="AH351" s="165">
        <f t="shared" si="87"/>
        <v>0</v>
      </c>
      <c r="AI351" s="165">
        <f t="shared" si="87"/>
        <v>0</v>
      </c>
      <c r="AJ351" s="165">
        <f t="shared" si="87"/>
        <v>0</v>
      </c>
      <c r="AK351" s="197">
        <f t="shared" si="87"/>
        <v>0</v>
      </c>
    </row>
    <row r="352" spans="4:37" ht="14.7" customHeight="1">
      <c r="D352" s="195">
        <v>19</v>
      </c>
      <c r="E352" s="165">
        <f t="shared" si="86"/>
        <v>0</v>
      </c>
      <c r="F352" s="165">
        <f t="shared" si="86"/>
        <v>0</v>
      </c>
      <c r="G352" s="165">
        <f t="shared" si="86"/>
        <v>0</v>
      </c>
      <c r="H352" s="165">
        <f t="shared" si="86"/>
        <v>0</v>
      </c>
      <c r="I352" s="165">
        <f t="shared" si="86"/>
        <v>0</v>
      </c>
      <c r="J352" s="197">
        <f t="shared" si="86"/>
        <v>0</v>
      </c>
      <c r="AE352" s="195">
        <v>19</v>
      </c>
      <c r="AF352" s="165">
        <f t="shared" si="87"/>
        <v>0</v>
      </c>
      <c r="AG352" s="165">
        <f t="shared" si="87"/>
        <v>0</v>
      </c>
      <c r="AH352" s="165">
        <f t="shared" si="87"/>
        <v>0</v>
      </c>
      <c r="AI352" s="165">
        <f t="shared" si="87"/>
        <v>0</v>
      </c>
      <c r="AJ352" s="165">
        <f t="shared" si="87"/>
        <v>0</v>
      </c>
      <c r="AK352" s="197">
        <f t="shared" si="87"/>
        <v>0</v>
      </c>
    </row>
    <row r="353" spans="4:37" ht="14.7" customHeight="1">
      <c r="D353" s="195">
        <v>20</v>
      </c>
      <c r="E353" s="165">
        <f t="shared" si="86"/>
        <v>0</v>
      </c>
      <c r="F353" s="165">
        <f t="shared" si="86"/>
        <v>0</v>
      </c>
      <c r="G353" s="165">
        <f t="shared" si="86"/>
        <v>0</v>
      </c>
      <c r="H353" s="165">
        <f t="shared" si="86"/>
        <v>0</v>
      </c>
      <c r="I353" s="165">
        <f t="shared" si="86"/>
        <v>0</v>
      </c>
      <c r="J353" s="197">
        <f t="shared" si="86"/>
        <v>0</v>
      </c>
      <c r="AE353" s="195">
        <v>20</v>
      </c>
      <c r="AF353" s="165">
        <f t="shared" si="87"/>
        <v>0</v>
      </c>
      <c r="AG353" s="165">
        <f t="shared" si="87"/>
        <v>0</v>
      </c>
      <c r="AH353" s="165">
        <f t="shared" si="87"/>
        <v>0</v>
      </c>
      <c r="AI353" s="165">
        <f t="shared" si="87"/>
        <v>0</v>
      </c>
      <c r="AJ353" s="165">
        <f t="shared" si="87"/>
        <v>0</v>
      </c>
      <c r="AK353" s="197">
        <f t="shared" si="87"/>
        <v>0</v>
      </c>
    </row>
    <row r="354" spans="4:37" ht="14.7" customHeight="1">
      <c r="D354" s="195">
        <v>21</v>
      </c>
      <c r="E354" s="165">
        <f t="shared" si="86"/>
        <v>0</v>
      </c>
      <c r="F354" s="165">
        <f t="shared" si="86"/>
        <v>0</v>
      </c>
      <c r="G354" s="165">
        <f t="shared" si="86"/>
        <v>0</v>
      </c>
      <c r="H354" s="165">
        <f t="shared" si="86"/>
        <v>0</v>
      </c>
      <c r="I354" s="165">
        <f t="shared" si="86"/>
        <v>0</v>
      </c>
      <c r="J354" s="197">
        <f t="shared" si="86"/>
        <v>0</v>
      </c>
      <c r="AE354" s="195">
        <v>21</v>
      </c>
      <c r="AF354" s="165">
        <f t="shared" si="87"/>
        <v>0</v>
      </c>
      <c r="AG354" s="165">
        <f t="shared" si="87"/>
        <v>0</v>
      </c>
      <c r="AH354" s="165">
        <f t="shared" si="87"/>
        <v>0</v>
      </c>
      <c r="AI354" s="165">
        <f t="shared" si="87"/>
        <v>0</v>
      </c>
      <c r="AJ354" s="165">
        <f t="shared" si="87"/>
        <v>0</v>
      </c>
      <c r="AK354" s="197">
        <f t="shared" si="87"/>
        <v>0</v>
      </c>
    </row>
    <row r="355" spans="4:37" ht="14.7" customHeight="1">
      <c r="D355" s="195">
        <v>22</v>
      </c>
      <c r="E355" s="165">
        <f t="shared" si="86"/>
        <v>0</v>
      </c>
      <c r="F355" s="165">
        <f t="shared" si="86"/>
        <v>0</v>
      </c>
      <c r="G355" s="165">
        <f t="shared" si="86"/>
        <v>0</v>
      </c>
      <c r="H355" s="165">
        <f t="shared" si="86"/>
        <v>0</v>
      </c>
      <c r="I355" s="165">
        <f t="shared" si="86"/>
        <v>0</v>
      </c>
      <c r="J355" s="197">
        <f t="shared" si="86"/>
        <v>0</v>
      </c>
      <c r="AE355" s="195">
        <v>22</v>
      </c>
      <c r="AF355" s="165">
        <f t="shared" si="87"/>
        <v>0</v>
      </c>
      <c r="AG355" s="165">
        <f t="shared" si="87"/>
        <v>0</v>
      </c>
      <c r="AH355" s="165">
        <f t="shared" si="87"/>
        <v>0</v>
      </c>
      <c r="AI355" s="165">
        <f t="shared" si="87"/>
        <v>0</v>
      </c>
      <c r="AJ355" s="165">
        <f t="shared" si="87"/>
        <v>0</v>
      </c>
      <c r="AK355" s="197">
        <f t="shared" si="87"/>
        <v>0</v>
      </c>
    </row>
    <row r="356" spans="4:37" ht="14.7" customHeight="1">
      <c r="D356" s="195">
        <v>23</v>
      </c>
      <c r="E356" s="165">
        <f t="shared" si="86"/>
        <v>0</v>
      </c>
      <c r="F356" s="165">
        <f t="shared" si="86"/>
        <v>0</v>
      </c>
      <c r="G356" s="165">
        <f t="shared" si="86"/>
        <v>0</v>
      </c>
      <c r="H356" s="165">
        <f t="shared" si="86"/>
        <v>0</v>
      </c>
      <c r="I356" s="165">
        <f t="shared" si="86"/>
        <v>0</v>
      </c>
      <c r="J356" s="197">
        <f t="shared" si="86"/>
        <v>0</v>
      </c>
      <c r="AE356" s="195">
        <v>23</v>
      </c>
      <c r="AF356" s="165">
        <f t="shared" si="87"/>
        <v>0</v>
      </c>
      <c r="AG356" s="165">
        <f t="shared" si="87"/>
        <v>0</v>
      </c>
      <c r="AH356" s="165">
        <f t="shared" si="87"/>
        <v>0</v>
      </c>
      <c r="AI356" s="165">
        <f t="shared" si="87"/>
        <v>0</v>
      </c>
      <c r="AJ356" s="165">
        <f t="shared" si="87"/>
        <v>0</v>
      </c>
      <c r="AK356" s="197">
        <f t="shared" si="87"/>
        <v>0</v>
      </c>
    </row>
    <row r="357" spans="4:37" ht="14.7" customHeight="1">
      <c r="D357" s="195">
        <v>24</v>
      </c>
      <c r="E357" s="165">
        <f t="shared" si="86"/>
        <v>0</v>
      </c>
      <c r="F357" s="165">
        <f t="shared" si="86"/>
        <v>0</v>
      </c>
      <c r="G357" s="165">
        <f t="shared" si="86"/>
        <v>0</v>
      </c>
      <c r="H357" s="165">
        <f t="shared" si="86"/>
        <v>0</v>
      </c>
      <c r="I357" s="165">
        <f t="shared" si="86"/>
        <v>0</v>
      </c>
      <c r="J357" s="197">
        <f t="shared" si="86"/>
        <v>0</v>
      </c>
      <c r="AE357" s="195">
        <v>24</v>
      </c>
      <c r="AF357" s="165">
        <f t="shared" si="87"/>
        <v>0</v>
      </c>
      <c r="AG357" s="165">
        <f t="shared" si="87"/>
        <v>0</v>
      </c>
      <c r="AH357" s="165">
        <f t="shared" si="87"/>
        <v>0</v>
      </c>
      <c r="AI357" s="165">
        <f t="shared" si="87"/>
        <v>0</v>
      </c>
      <c r="AJ357" s="165">
        <f t="shared" si="87"/>
        <v>0</v>
      </c>
      <c r="AK357" s="197">
        <f t="shared" si="87"/>
        <v>0</v>
      </c>
    </row>
    <row r="358" spans="4:37" ht="14.7" customHeight="1">
      <c r="D358" s="195">
        <v>25</v>
      </c>
      <c r="E358" s="165">
        <f t="shared" si="86"/>
        <v>0</v>
      </c>
      <c r="F358" s="165">
        <f t="shared" si="86"/>
        <v>0</v>
      </c>
      <c r="G358" s="165">
        <f t="shared" si="86"/>
        <v>0</v>
      </c>
      <c r="H358" s="165">
        <f t="shared" si="86"/>
        <v>0</v>
      </c>
      <c r="I358" s="165">
        <f t="shared" si="86"/>
        <v>0</v>
      </c>
      <c r="J358" s="197">
        <f t="shared" si="86"/>
        <v>0</v>
      </c>
      <c r="AE358" s="195">
        <v>25</v>
      </c>
      <c r="AF358" s="165">
        <f t="shared" si="87"/>
        <v>0</v>
      </c>
      <c r="AG358" s="165">
        <f t="shared" si="87"/>
        <v>0</v>
      </c>
      <c r="AH358" s="165">
        <f t="shared" si="87"/>
        <v>0</v>
      </c>
      <c r="AI358" s="165">
        <f t="shared" si="87"/>
        <v>0</v>
      </c>
      <c r="AJ358" s="165">
        <f t="shared" si="87"/>
        <v>0</v>
      </c>
      <c r="AK358" s="197">
        <f t="shared" si="87"/>
        <v>0</v>
      </c>
    </row>
    <row r="359" spans="4:37" ht="14.7" customHeight="1">
      <c r="D359" s="195">
        <v>26</v>
      </c>
      <c r="E359" s="165">
        <f t="shared" si="86"/>
        <v>0</v>
      </c>
      <c r="F359" s="165">
        <f t="shared" si="86"/>
        <v>0</v>
      </c>
      <c r="G359" s="165">
        <f t="shared" si="86"/>
        <v>0</v>
      </c>
      <c r="H359" s="165">
        <f t="shared" si="86"/>
        <v>0</v>
      </c>
      <c r="I359" s="165">
        <f t="shared" si="86"/>
        <v>0</v>
      </c>
      <c r="J359" s="197">
        <f t="shared" si="86"/>
        <v>0</v>
      </c>
      <c r="AE359" s="195">
        <v>26</v>
      </c>
      <c r="AF359" s="165">
        <f t="shared" si="87"/>
        <v>0</v>
      </c>
      <c r="AG359" s="165">
        <f t="shared" si="87"/>
        <v>0</v>
      </c>
      <c r="AH359" s="165">
        <f t="shared" si="87"/>
        <v>0</v>
      </c>
      <c r="AI359" s="165">
        <f t="shared" si="87"/>
        <v>0</v>
      </c>
      <c r="AJ359" s="165">
        <f t="shared" si="87"/>
        <v>0</v>
      </c>
      <c r="AK359" s="197">
        <f t="shared" si="87"/>
        <v>0</v>
      </c>
    </row>
    <row r="360" spans="4:37" ht="14.7" customHeight="1">
      <c r="D360" s="195">
        <v>27</v>
      </c>
      <c r="E360" s="165">
        <f t="shared" si="86"/>
        <v>0</v>
      </c>
      <c r="F360" s="165">
        <f t="shared" si="86"/>
        <v>0</v>
      </c>
      <c r="G360" s="165">
        <f t="shared" si="86"/>
        <v>0</v>
      </c>
      <c r="H360" s="165">
        <f t="shared" si="86"/>
        <v>0</v>
      </c>
      <c r="I360" s="165">
        <f t="shared" si="86"/>
        <v>0</v>
      </c>
      <c r="J360" s="197">
        <f t="shared" si="86"/>
        <v>0</v>
      </c>
      <c r="AE360" s="195">
        <v>27</v>
      </c>
      <c r="AF360" s="165">
        <f t="shared" si="87"/>
        <v>0</v>
      </c>
      <c r="AG360" s="165">
        <f t="shared" si="87"/>
        <v>0</v>
      </c>
      <c r="AH360" s="165">
        <f t="shared" si="87"/>
        <v>0</v>
      </c>
      <c r="AI360" s="165">
        <f t="shared" si="87"/>
        <v>0</v>
      </c>
      <c r="AJ360" s="165">
        <f t="shared" si="87"/>
        <v>0</v>
      </c>
      <c r="AK360" s="197">
        <f t="shared" si="87"/>
        <v>0</v>
      </c>
    </row>
    <row r="361" spans="4:37" ht="14.7" customHeight="1">
      <c r="D361" s="195">
        <v>28</v>
      </c>
      <c r="E361" s="165">
        <f t="shared" si="86"/>
        <v>0</v>
      </c>
      <c r="F361" s="165">
        <f t="shared" si="86"/>
        <v>0</v>
      </c>
      <c r="G361" s="165">
        <f t="shared" si="86"/>
        <v>0</v>
      </c>
      <c r="H361" s="165">
        <f t="shared" si="86"/>
        <v>0</v>
      </c>
      <c r="I361" s="165">
        <f t="shared" si="86"/>
        <v>0</v>
      </c>
      <c r="J361" s="197">
        <f t="shared" si="86"/>
        <v>0</v>
      </c>
      <c r="AE361" s="195">
        <v>28</v>
      </c>
      <c r="AF361" s="165">
        <f t="shared" si="87"/>
        <v>0</v>
      </c>
      <c r="AG361" s="165">
        <f t="shared" si="87"/>
        <v>0</v>
      </c>
      <c r="AH361" s="165">
        <f t="shared" si="87"/>
        <v>0</v>
      </c>
      <c r="AI361" s="165">
        <f t="shared" si="87"/>
        <v>0</v>
      </c>
      <c r="AJ361" s="165">
        <f t="shared" si="87"/>
        <v>0</v>
      </c>
      <c r="AK361" s="197">
        <f t="shared" si="87"/>
        <v>0</v>
      </c>
    </row>
    <row r="362" spans="4:37" ht="14.7" customHeight="1">
      <c r="D362" s="195">
        <v>29</v>
      </c>
      <c r="E362" s="165">
        <f t="shared" si="86"/>
        <v>0</v>
      </c>
      <c r="F362" s="165">
        <f t="shared" si="86"/>
        <v>0</v>
      </c>
      <c r="G362" s="165">
        <f t="shared" si="86"/>
        <v>0</v>
      </c>
      <c r="H362" s="165">
        <f t="shared" si="86"/>
        <v>0</v>
      </c>
      <c r="I362" s="165">
        <f t="shared" si="86"/>
        <v>0</v>
      </c>
      <c r="J362" s="197">
        <f t="shared" si="86"/>
        <v>0</v>
      </c>
      <c r="AE362" s="195">
        <v>29</v>
      </c>
      <c r="AF362" s="165">
        <f t="shared" si="87"/>
        <v>0</v>
      </c>
      <c r="AG362" s="165">
        <f t="shared" si="87"/>
        <v>0</v>
      </c>
      <c r="AH362" s="165">
        <f t="shared" si="87"/>
        <v>0</v>
      </c>
      <c r="AI362" s="165">
        <f t="shared" si="87"/>
        <v>0</v>
      </c>
      <c r="AJ362" s="165">
        <f t="shared" si="87"/>
        <v>0</v>
      </c>
      <c r="AK362" s="197">
        <f t="shared" si="87"/>
        <v>0</v>
      </c>
    </row>
    <row r="363" spans="4:37" ht="14.7" customHeight="1">
      <c r="D363" s="195">
        <v>30</v>
      </c>
      <c r="E363" s="165">
        <f t="shared" si="86"/>
        <v>0</v>
      </c>
      <c r="F363" s="165">
        <f t="shared" si="86"/>
        <v>0</v>
      </c>
      <c r="G363" s="165">
        <f t="shared" si="86"/>
        <v>0</v>
      </c>
      <c r="H363" s="165">
        <f t="shared" si="86"/>
        <v>0</v>
      </c>
      <c r="I363" s="165">
        <f t="shared" si="86"/>
        <v>0</v>
      </c>
      <c r="J363" s="197">
        <f t="shared" si="86"/>
        <v>0</v>
      </c>
      <c r="AE363" s="195">
        <v>30</v>
      </c>
      <c r="AF363" s="165">
        <f t="shared" si="87"/>
        <v>0</v>
      </c>
      <c r="AG363" s="165">
        <f t="shared" si="87"/>
        <v>0</v>
      </c>
      <c r="AH363" s="165">
        <f t="shared" si="87"/>
        <v>0</v>
      </c>
      <c r="AI363" s="165">
        <f t="shared" si="87"/>
        <v>0</v>
      </c>
      <c r="AJ363" s="165">
        <f t="shared" si="87"/>
        <v>0</v>
      </c>
      <c r="AK363" s="197">
        <f t="shared" si="87"/>
        <v>0</v>
      </c>
    </row>
    <row r="364" spans="4:37" ht="14.7" customHeight="1">
      <c r="D364" s="195">
        <v>31</v>
      </c>
      <c r="E364" s="165">
        <f t="shared" si="86"/>
        <v>0</v>
      </c>
      <c r="F364" s="165">
        <f t="shared" si="86"/>
        <v>0</v>
      </c>
      <c r="G364" s="165">
        <f t="shared" si="86"/>
        <v>0</v>
      </c>
      <c r="H364" s="165">
        <f t="shared" si="86"/>
        <v>0</v>
      </c>
      <c r="I364" s="165">
        <f t="shared" si="86"/>
        <v>0</v>
      </c>
      <c r="J364" s="197">
        <f t="shared" si="86"/>
        <v>0</v>
      </c>
      <c r="AE364" s="195">
        <v>31</v>
      </c>
      <c r="AF364" s="165">
        <f t="shared" si="87"/>
        <v>0</v>
      </c>
      <c r="AG364" s="165">
        <f t="shared" si="87"/>
        <v>0</v>
      </c>
      <c r="AH364" s="165">
        <f t="shared" si="87"/>
        <v>0</v>
      </c>
      <c r="AI364" s="165">
        <f t="shared" si="87"/>
        <v>0</v>
      </c>
      <c r="AJ364" s="165">
        <f t="shared" si="87"/>
        <v>0</v>
      </c>
      <c r="AK364" s="197">
        <f t="shared" si="87"/>
        <v>0</v>
      </c>
    </row>
    <row r="365" spans="4:37" ht="14.7" customHeight="1">
      <c r="D365" s="195">
        <v>32</v>
      </c>
      <c r="E365" s="165">
        <f t="shared" si="86"/>
        <v>0</v>
      </c>
      <c r="F365" s="165">
        <f t="shared" si="86"/>
        <v>0</v>
      </c>
      <c r="G365" s="165">
        <f t="shared" si="86"/>
        <v>0</v>
      </c>
      <c r="H365" s="165">
        <f t="shared" si="86"/>
        <v>0</v>
      </c>
      <c r="I365" s="165">
        <f t="shared" si="86"/>
        <v>0</v>
      </c>
      <c r="J365" s="197">
        <f t="shared" si="86"/>
        <v>0</v>
      </c>
      <c r="AE365" s="195">
        <v>32</v>
      </c>
      <c r="AF365" s="165">
        <f t="shared" si="87"/>
        <v>0</v>
      </c>
      <c r="AG365" s="165">
        <f t="shared" si="87"/>
        <v>0</v>
      </c>
      <c r="AH365" s="165">
        <f t="shared" si="87"/>
        <v>0</v>
      </c>
      <c r="AI365" s="165">
        <f t="shared" si="87"/>
        <v>0</v>
      </c>
      <c r="AJ365" s="165">
        <f t="shared" si="87"/>
        <v>0</v>
      </c>
      <c r="AK365" s="197">
        <f t="shared" si="87"/>
        <v>0</v>
      </c>
    </row>
    <row r="366" spans="4:37" ht="14.7" customHeight="1">
      <c r="D366" s="195">
        <v>33</v>
      </c>
      <c r="E366" s="165">
        <f t="shared" ref="E366:J373" si="88">E102+E146+E190+E234+E278+E322</f>
        <v>0</v>
      </c>
      <c r="F366" s="165">
        <f t="shared" si="88"/>
        <v>0</v>
      </c>
      <c r="G366" s="165">
        <f t="shared" si="88"/>
        <v>0</v>
      </c>
      <c r="H366" s="165">
        <f t="shared" si="88"/>
        <v>0</v>
      </c>
      <c r="I366" s="165">
        <f t="shared" si="88"/>
        <v>0</v>
      </c>
      <c r="J366" s="197">
        <f t="shared" si="88"/>
        <v>0</v>
      </c>
      <c r="AE366" s="195">
        <v>33</v>
      </c>
      <c r="AF366" s="165">
        <f t="shared" ref="AF366:AK373" si="89">AF102+AF146+AF190+AF234+AF278+AF322</f>
        <v>0</v>
      </c>
      <c r="AG366" s="165">
        <f t="shared" si="89"/>
        <v>0</v>
      </c>
      <c r="AH366" s="165">
        <f t="shared" si="89"/>
        <v>0</v>
      </c>
      <c r="AI366" s="165">
        <f t="shared" si="89"/>
        <v>0</v>
      </c>
      <c r="AJ366" s="165">
        <f t="shared" si="89"/>
        <v>0</v>
      </c>
      <c r="AK366" s="197">
        <f t="shared" si="89"/>
        <v>0</v>
      </c>
    </row>
    <row r="367" spans="4:37" ht="14.7" customHeight="1">
      <c r="D367" s="195">
        <v>34</v>
      </c>
      <c r="E367" s="165">
        <f t="shared" si="88"/>
        <v>0</v>
      </c>
      <c r="F367" s="165">
        <f t="shared" si="88"/>
        <v>0</v>
      </c>
      <c r="G367" s="165">
        <f t="shared" si="88"/>
        <v>0</v>
      </c>
      <c r="H367" s="165">
        <f t="shared" si="88"/>
        <v>0</v>
      </c>
      <c r="I367" s="165">
        <f t="shared" si="88"/>
        <v>0</v>
      </c>
      <c r="J367" s="197">
        <f t="shared" si="88"/>
        <v>0</v>
      </c>
      <c r="AE367" s="195">
        <v>34</v>
      </c>
      <c r="AF367" s="165">
        <f t="shared" si="89"/>
        <v>0</v>
      </c>
      <c r="AG367" s="165">
        <f t="shared" si="89"/>
        <v>0</v>
      </c>
      <c r="AH367" s="165">
        <f t="shared" si="89"/>
        <v>0</v>
      </c>
      <c r="AI367" s="165">
        <f t="shared" si="89"/>
        <v>0</v>
      </c>
      <c r="AJ367" s="165">
        <f t="shared" si="89"/>
        <v>0</v>
      </c>
      <c r="AK367" s="197">
        <f t="shared" si="89"/>
        <v>0</v>
      </c>
    </row>
    <row r="368" spans="4:37" ht="14.7" customHeight="1">
      <c r="D368" s="195">
        <v>35</v>
      </c>
      <c r="E368" s="165">
        <f t="shared" si="88"/>
        <v>0</v>
      </c>
      <c r="F368" s="165">
        <f t="shared" si="88"/>
        <v>0</v>
      </c>
      <c r="G368" s="165">
        <f t="shared" si="88"/>
        <v>0</v>
      </c>
      <c r="H368" s="165">
        <f t="shared" si="88"/>
        <v>0</v>
      </c>
      <c r="I368" s="165">
        <f t="shared" si="88"/>
        <v>0</v>
      </c>
      <c r="J368" s="197">
        <f t="shared" si="88"/>
        <v>0</v>
      </c>
      <c r="AE368" s="195">
        <v>35</v>
      </c>
      <c r="AF368" s="165">
        <f t="shared" si="89"/>
        <v>0</v>
      </c>
      <c r="AG368" s="165">
        <f t="shared" si="89"/>
        <v>0</v>
      </c>
      <c r="AH368" s="165">
        <f t="shared" si="89"/>
        <v>0</v>
      </c>
      <c r="AI368" s="165">
        <f t="shared" si="89"/>
        <v>0</v>
      </c>
      <c r="AJ368" s="165">
        <f t="shared" si="89"/>
        <v>0</v>
      </c>
      <c r="AK368" s="197">
        <f t="shared" si="89"/>
        <v>0</v>
      </c>
    </row>
    <row r="369" spans="4:37" ht="14.7" customHeight="1">
      <c r="D369" s="195">
        <v>36</v>
      </c>
      <c r="E369" s="165">
        <f t="shared" si="88"/>
        <v>0</v>
      </c>
      <c r="F369" s="165">
        <f t="shared" si="88"/>
        <v>0</v>
      </c>
      <c r="G369" s="165">
        <f t="shared" si="88"/>
        <v>0</v>
      </c>
      <c r="H369" s="165">
        <f t="shared" si="88"/>
        <v>0</v>
      </c>
      <c r="I369" s="165">
        <f t="shared" si="88"/>
        <v>0</v>
      </c>
      <c r="J369" s="197">
        <f t="shared" si="88"/>
        <v>0</v>
      </c>
      <c r="AE369" s="195">
        <v>36</v>
      </c>
      <c r="AF369" s="165">
        <f t="shared" si="89"/>
        <v>0</v>
      </c>
      <c r="AG369" s="165">
        <f t="shared" si="89"/>
        <v>0</v>
      </c>
      <c r="AH369" s="165">
        <f t="shared" si="89"/>
        <v>0</v>
      </c>
      <c r="AI369" s="165">
        <f t="shared" si="89"/>
        <v>0</v>
      </c>
      <c r="AJ369" s="165">
        <f t="shared" si="89"/>
        <v>0</v>
      </c>
      <c r="AK369" s="197">
        <f t="shared" si="89"/>
        <v>0</v>
      </c>
    </row>
    <row r="370" spans="4:37" ht="14.7" customHeight="1">
      <c r="D370" s="195">
        <v>37</v>
      </c>
      <c r="E370" s="165">
        <f t="shared" si="88"/>
        <v>0</v>
      </c>
      <c r="F370" s="165">
        <f t="shared" si="88"/>
        <v>0</v>
      </c>
      <c r="G370" s="165">
        <f t="shared" si="88"/>
        <v>0</v>
      </c>
      <c r="H370" s="165">
        <f t="shared" si="88"/>
        <v>0</v>
      </c>
      <c r="I370" s="165">
        <f t="shared" si="88"/>
        <v>0</v>
      </c>
      <c r="J370" s="197">
        <f t="shared" si="88"/>
        <v>0</v>
      </c>
      <c r="AE370" s="195">
        <v>37</v>
      </c>
      <c r="AF370" s="165">
        <f t="shared" si="89"/>
        <v>0</v>
      </c>
      <c r="AG370" s="165">
        <f t="shared" si="89"/>
        <v>0</v>
      </c>
      <c r="AH370" s="165">
        <f t="shared" si="89"/>
        <v>0</v>
      </c>
      <c r="AI370" s="165">
        <f t="shared" si="89"/>
        <v>0</v>
      </c>
      <c r="AJ370" s="165">
        <f t="shared" si="89"/>
        <v>0</v>
      </c>
      <c r="AK370" s="197">
        <f t="shared" si="89"/>
        <v>0</v>
      </c>
    </row>
    <row r="371" spans="4:37" ht="14.7" customHeight="1">
      <c r="D371" s="195">
        <v>38</v>
      </c>
      <c r="E371" s="165">
        <f t="shared" si="88"/>
        <v>0</v>
      </c>
      <c r="F371" s="165">
        <f t="shared" si="88"/>
        <v>0</v>
      </c>
      <c r="G371" s="165">
        <f t="shared" si="88"/>
        <v>0</v>
      </c>
      <c r="H371" s="165">
        <f t="shared" si="88"/>
        <v>0</v>
      </c>
      <c r="I371" s="165">
        <f t="shared" si="88"/>
        <v>0</v>
      </c>
      <c r="J371" s="197">
        <f t="shared" si="88"/>
        <v>0</v>
      </c>
      <c r="AE371" s="195">
        <v>38</v>
      </c>
      <c r="AF371" s="165">
        <f t="shared" si="89"/>
        <v>0</v>
      </c>
      <c r="AG371" s="165">
        <f t="shared" si="89"/>
        <v>0</v>
      </c>
      <c r="AH371" s="165">
        <f t="shared" si="89"/>
        <v>0</v>
      </c>
      <c r="AI371" s="165">
        <f t="shared" si="89"/>
        <v>0</v>
      </c>
      <c r="AJ371" s="165">
        <f t="shared" si="89"/>
        <v>0</v>
      </c>
      <c r="AK371" s="197">
        <f t="shared" si="89"/>
        <v>0</v>
      </c>
    </row>
    <row r="372" spans="4:37" ht="14.7" customHeight="1">
      <c r="D372" s="195">
        <v>39</v>
      </c>
      <c r="E372" s="165">
        <f t="shared" si="88"/>
        <v>0</v>
      </c>
      <c r="F372" s="165">
        <f t="shared" si="88"/>
        <v>0</v>
      </c>
      <c r="G372" s="165">
        <f t="shared" si="88"/>
        <v>0</v>
      </c>
      <c r="H372" s="165">
        <f t="shared" si="88"/>
        <v>0</v>
      </c>
      <c r="I372" s="165">
        <f t="shared" si="88"/>
        <v>0</v>
      </c>
      <c r="J372" s="197">
        <f t="shared" si="88"/>
        <v>0</v>
      </c>
      <c r="AE372" s="195">
        <v>39</v>
      </c>
      <c r="AF372" s="165">
        <f t="shared" si="89"/>
        <v>0</v>
      </c>
      <c r="AG372" s="165">
        <f t="shared" si="89"/>
        <v>0</v>
      </c>
      <c r="AH372" s="165">
        <f t="shared" si="89"/>
        <v>0</v>
      </c>
      <c r="AI372" s="165">
        <f t="shared" si="89"/>
        <v>0</v>
      </c>
      <c r="AJ372" s="165">
        <f t="shared" si="89"/>
        <v>0</v>
      </c>
      <c r="AK372" s="197">
        <f t="shared" si="89"/>
        <v>0</v>
      </c>
    </row>
    <row r="373" spans="4:37" ht="14.7" customHeight="1" thickBot="1">
      <c r="D373" s="196">
        <v>40</v>
      </c>
      <c r="E373" s="198">
        <f t="shared" si="88"/>
        <v>0</v>
      </c>
      <c r="F373" s="198">
        <f t="shared" si="88"/>
        <v>0</v>
      </c>
      <c r="G373" s="198">
        <f t="shared" si="88"/>
        <v>0</v>
      </c>
      <c r="H373" s="198">
        <f t="shared" si="88"/>
        <v>0</v>
      </c>
      <c r="I373" s="198">
        <f t="shared" si="88"/>
        <v>0</v>
      </c>
      <c r="J373" s="199">
        <f t="shared" si="88"/>
        <v>0</v>
      </c>
      <c r="AE373" s="196">
        <v>40</v>
      </c>
      <c r="AF373" s="198">
        <f t="shared" si="89"/>
        <v>0</v>
      </c>
      <c r="AG373" s="198">
        <f t="shared" si="89"/>
        <v>0</v>
      </c>
      <c r="AH373" s="198">
        <f t="shared" si="89"/>
        <v>0</v>
      </c>
      <c r="AI373" s="198">
        <f t="shared" si="89"/>
        <v>0</v>
      </c>
      <c r="AJ373" s="198">
        <f t="shared" si="89"/>
        <v>0</v>
      </c>
      <c r="AK373" s="199">
        <f t="shared" si="89"/>
        <v>0</v>
      </c>
    </row>
    <row r="375" spans="4:37" ht="14.7" customHeight="1" thickBot="1">
      <c r="D375" s="2" t="s">
        <v>360</v>
      </c>
      <c r="AE375" s="2" t="s">
        <v>360</v>
      </c>
    </row>
    <row r="376" spans="4:37" ht="14.7" customHeight="1">
      <c r="D376" s="2199"/>
      <c r="E376" s="2200" t="s">
        <v>93</v>
      </c>
      <c r="F376" s="2200"/>
      <c r="G376" s="2200"/>
      <c r="H376" s="2200"/>
      <c r="I376" s="2200" t="s">
        <v>78</v>
      </c>
      <c r="J376" s="2239"/>
      <c r="AE376" s="2199"/>
      <c r="AF376" s="2200" t="s">
        <v>93</v>
      </c>
      <c r="AG376" s="2200"/>
      <c r="AH376" s="2200"/>
      <c r="AI376" s="2200"/>
      <c r="AJ376" s="2200" t="s">
        <v>78</v>
      </c>
      <c r="AK376" s="2239"/>
    </row>
    <row r="377" spans="4:37" ht="14.7" customHeight="1">
      <c r="D377" s="2238"/>
      <c r="E377" s="2168" t="s">
        <v>56</v>
      </c>
      <c r="F377" s="2170"/>
      <c r="G377" s="2168" t="s">
        <v>83</v>
      </c>
      <c r="H377" s="2170"/>
      <c r="I377" s="2168" t="s">
        <v>56</v>
      </c>
      <c r="J377" s="2242"/>
      <c r="AE377" s="2238"/>
      <c r="AF377" s="2168" t="s">
        <v>56</v>
      </c>
      <c r="AG377" s="2170"/>
      <c r="AH377" s="2168" t="s">
        <v>83</v>
      </c>
      <c r="AI377" s="2170"/>
      <c r="AJ377" s="2168" t="s">
        <v>56</v>
      </c>
      <c r="AK377" s="2242"/>
    </row>
    <row r="378" spans="4:37" ht="14.7" customHeight="1">
      <c r="D378" s="2238"/>
      <c r="E378" s="2240"/>
      <c r="F378" s="2241"/>
      <c r="G378" s="2240"/>
      <c r="H378" s="2241"/>
      <c r="I378" s="2240"/>
      <c r="J378" s="2243"/>
      <c r="AE378" s="2238"/>
      <c r="AF378" s="2240"/>
      <c r="AG378" s="2241"/>
      <c r="AH378" s="2240"/>
      <c r="AI378" s="2241"/>
      <c r="AJ378" s="2240"/>
      <c r="AK378" s="2243"/>
    </row>
    <row r="379" spans="4:37" ht="14.7" customHeight="1">
      <c r="D379" s="195">
        <v>1</v>
      </c>
      <c r="E379" s="427" t="str">
        <f>IF(F379=0,"",MAX($E$377:E378)+1)</f>
        <v/>
      </c>
      <c r="F379" s="165">
        <f t="shared" ref="F379:F418" si="90">E334+F334</f>
        <v>0</v>
      </c>
      <c r="G379" s="427" t="str">
        <f>IF(H379=0,"",MAX($G$377:G378)+1)</f>
        <v/>
      </c>
      <c r="H379" s="165">
        <f t="shared" ref="H379:H418" si="91">G334+H334</f>
        <v>0</v>
      </c>
      <c r="I379" s="427" t="str">
        <f>IF(J379=0,"",MAX($I$377:I378)+1)</f>
        <v/>
      </c>
      <c r="J379" s="197">
        <f t="shared" ref="J379:J418" si="92">I334+J334</f>
        <v>0</v>
      </c>
      <c r="AE379" s="195">
        <v>1</v>
      </c>
      <c r="AF379" s="427" t="str">
        <f>IF(AG379=0,"",MAX($AF$377:AF378)+1)</f>
        <v/>
      </c>
      <c r="AG379" s="165">
        <f t="shared" ref="AG379:AG418" si="93">AF334+AG334</f>
        <v>0</v>
      </c>
      <c r="AH379" s="427" t="str">
        <f>IF(AI379=0,"",MAX($AH$377:AH378)+1)</f>
        <v/>
      </c>
      <c r="AI379" s="165">
        <f t="shared" ref="AI379:AI418" si="94">AH334+AI334</f>
        <v>0</v>
      </c>
      <c r="AJ379" s="427" t="str">
        <f>IF(AK379=0,"",MAX($AJ$377:AJ378)+1)</f>
        <v/>
      </c>
      <c r="AK379" s="197">
        <f t="shared" ref="AK379:AK418" si="95">AJ334+AK334</f>
        <v>0</v>
      </c>
    </row>
    <row r="380" spans="4:37" ht="14.7" customHeight="1">
      <c r="D380" s="195">
        <v>2</v>
      </c>
      <c r="E380" s="427" t="str">
        <f>IF(F380=0,"",MAX($E$377:E379)+1)</f>
        <v/>
      </c>
      <c r="F380" s="165">
        <f t="shared" si="90"/>
        <v>0</v>
      </c>
      <c r="G380" s="427" t="str">
        <f>IF(H380=0,"",MAX($G$377:G379)+1)</f>
        <v/>
      </c>
      <c r="H380" s="165">
        <f t="shared" si="91"/>
        <v>0</v>
      </c>
      <c r="I380" s="427" t="str">
        <f>IF(J380=0,"",MAX($I$377:I379)+1)</f>
        <v/>
      </c>
      <c r="J380" s="197">
        <f t="shared" si="92"/>
        <v>0</v>
      </c>
      <c r="AE380" s="195">
        <v>2</v>
      </c>
      <c r="AF380" s="427" t="str">
        <f>IF(AG380=0,"",MAX($AF$377:AF379)+1)</f>
        <v/>
      </c>
      <c r="AG380" s="165">
        <f t="shared" si="93"/>
        <v>0</v>
      </c>
      <c r="AH380" s="427" t="str">
        <f>IF(AI380=0,"",MAX($AH$377:AH379)+1)</f>
        <v/>
      </c>
      <c r="AI380" s="165">
        <f t="shared" si="94"/>
        <v>0</v>
      </c>
      <c r="AJ380" s="427" t="str">
        <f>IF(AK380=0,"",MAX($AJ$377:AJ379)+1)</f>
        <v/>
      </c>
      <c r="AK380" s="197">
        <f t="shared" si="95"/>
        <v>0</v>
      </c>
    </row>
    <row r="381" spans="4:37" ht="14.7" customHeight="1">
      <c r="D381" s="195">
        <v>3</v>
      </c>
      <c r="E381" s="427" t="str">
        <f>IF(F381=0,"",MAX($E$377:E380)+1)</f>
        <v/>
      </c>
      <c r="F381" s="165">
        <f t="shared" si="90"/>
        <v>0</v>
      </c>
      <c r="G381" s="427" t="str">
        <f>IF(H381=0,"",MAX($G$377:G380)+1)</f>
        <v/>
      </c>
      <c r="H381" s="165">
        <f t="shared" si="91"/>
        <v>0</v>
      </c>
      <c r="I381" s="427" t="str">
        <f>IF(J381=0,"",MAX($I$377:I380)+1)</f>
        <v/>
      </c>
      <c r="J381" s="197">
        <f t="shared" si="92"/>
        <v>0</v>
      </c>
      <c r="AE381" s="195">
        <v>3</v>
      </c>
      <c r="AF381" s="427" t="str">
        <f>IF(AG381=0,"",MAX($AF$377:AF380)+1)</f>
        <v/>
      </c>
      <c r="AG381" s="165">
        <f t="shared" si="93"/>
        <v>0</v>
      </c>
      <c r="AH381" s="427" t="str">
        <f>IF(AI381=0,"",MAX($AH$377:AH380)+1)</f>
        <v/>
      </c>
      <c r="AI381" s="165">
        <f t="shared" si="94"/>
        <v>0</v>
      </c>
      <c r="AJ381" s="427" t="str">
        <f>IF(AK381=0,"",MAX($AJ$377:AJ380)+1)</f>
        <v/>
      </c>
      <c r="AK381" s="197">
        <f t="shared" si="95"/>
        <v>0</v>
      </c>
    </row>
    <row r="382" spans="4:37" ht="14.7" customHeight="1">
      <c r="D382" s="195">
        <v>4</v>
      </c>
      <c r="E382" s="427" t="str">
        <f>IF(F382=0,"",MAX($E$377:E381)+1)</f>
        <v/>
      </c>
      <c r="F382" s="165">
        <f t="shared" si="90"/>
        <v>0</v>
      </c>
      <c r="G382" s="427" t="str">
        <f>IF(H382=0,"",MAX($G$377:G381)+1)</f>
        <v/>
      </c>
      <c r="H382" s="165">
        <f t="shared" si="91"/>
        <v>0</v>
      </c>
      <c r="I382" s="427" t="str">
        <f>IF(J382=0,"",MAX($I$377:I381)+1)</f>
        <v/>
      </c>
      <c r="J382" s="197">
        <f t="shared" si="92"/>
        <v>0</v>
      </c>
      <c r="AE382" s="195">
        <v>4</v>
      </c>
      <c r="AF382" s="427" t="str">
        <f>IF(AG382=0,"",MAX($AF$377:AF381)+1)</f>
        <v/>
      </c>
      <c r="AG382" s="165">
        <f t="shared" si="93"/>
        <v>0</v>
      </c>
      <c r="AH382" s="427" t="str">
        <f>IF(AI382=0,"",MAX($AH$377:AH381)+1)</f>
        <v/>
      </c>
      <c r="AI382" s="165">
        <f t="shared" si="94"/>
        <v>0</v>
      </c>
      <c r="AJ382" s="427" t="str">
        <f>IF(AK382=0,"",MAX($AJ$377:AJ381)+1)</f>
        <v/>
      </c>
      <c r="AK382" s="197">
        <f t="shared" si="95"/>
        <v>0</v>
      </c>
    </row>
    <row r="383" spans="4:37" ht="14.7" customHeight="1">
      <c r="D383" s="195">
        <v>5</v>
      </c>
      <c r="E383" s="427" t="str">
        <f>IF(F383=0,"",MAX($E$377:E382)+1)</f>
        <v/>
      </c>
      <c r="F383" s="165">
        <f t="shared" si="90"/>
        <v>0</v>
      </c>
      <c r="G383" s="427" t="str">
        <f>IF(H383=0,"",MAX($G$377:G382)+1)</f>
        <v/>
      </c>
      <c r="H383" s="165">
        <f t="shared" si="91"/>
        <v>0</v>
      </c>
      <c r="I383" s="427" t="str">
        <f>IF(J383=0,"",MAX($I$377:I382)+1)</f>
        <v/>
      </c>
      <c r="J383" s="197">
        <f t="shared" si="92"/>
        <v>0</v>
      </c>
      <c r="AE383" s="195">
        <v>5</v>
      </c>
      <c r="AF383" s="427" t="str">
        <f>IF(AG383=0,"",MAX($AF$377:AF382)+1)</f>
        <v/>
      </c>
      <c r="AG383" s="165">
        <f t="shared" si="93"/>
        <v>0</v>
      </c>
      <c r="AH383" s="427" t="str">
        <f>IF(AI383=0,"",MAX($AH$377:AH382)+1)</f>
        <v/>
      </c>
      <c r="AI383" s="165">
        <f t="shared" si="94"/>
        <v>0</v>
      </c>
      <c r="AJ383" s="427" t="str">
        <f>IF(AK383=0,"",MAX($AJ$377:AJ382)+1)</f>
        <v/>
      </c>
      <c r="AK383" s="197">
        <f t="shared" si="95"/>
        <v>0</v>
      </c>
    </row>
    <row r="384" spans="4:37" ht="14.7" customHeight="1">
      <c r="D384" s="195">
        <v>6</v>
      </c>
      <c r="E384" s="427" t="str">
        <f>IF(F384=0,"",MAX($E$377:E383)+1)</f>
        <v/>
      </c>
      <c r="F384" s="165">
        <f t="shared" si="90"/>
        <v>0</v>
      </c>
      <c r="G384" s="427" t="str">
        <f>IF(H384=0,"",MAX($G$377:G383)+1)</f>
        <v/>
      </c>
      <c r="H384" s="165">
        <f t="shared" si="91"/>
        <v>0</v>
      </c>
      <c r="I384" s="427" t="str">
        <f>IF(J384=0,"",MAX($I$377:I383)+1)</f>
        <v/>
      </c>
      <c r="J384" s="197">
        <f t="shared" si="92"/>
        <v>0</v>
      </c>
      <c r="AE384" s="195">
        <v>6</v>
      </c>
      <c r="AF384" s="427" t="str">
        <f>IF(AG384=0,"",MAX($AF$377:AF383)+1)</f>
        <v/>
      </c>
      <c r="AG384" s="165">
        <f t="shared" si="93"/>
        <v>0</v>
      </c>
      <c r="AH384" s="427" t="str">
        <f>IF(AI384=0,"",MAX($AH$377:AH383)+1)</f>
        <v/>
      </c>
      <c r="AI384" s="165">
        <f t="shared" si="94"/>
        <v>0</v>
      </c>
      <c r="AJ384" s="427" t="str">
        <f>IF(AK384=0,"",MAX($AJ$377:AJ383)+1)</f>
        <v/>
      </c>
      <c r="AK384" s="197">
        <f t="shared" si="95"/>
        <v>0</v>
      </c>
    </row>
    <row r="385" spans="4:37" ht="14.7" customHeight="1">
      <c r="D385" s="195">
        <v>7</v>
      </c>
      <c r="E385" s="427" t="str">
        <f>IF(F385=0,"",MAX($E$377:E384)+1)</f>
        <v/>
      </c>
      <c r="F385" s="165">
        <f t="shared" si="90"/>
        <v>0</v>
      </c>
      <c r="G385" s="427" t="str">
        <f>IF(H385=0,"",MAX($G$377:G384)+1)</f>
        <v/>
      </c>
      <c r="H385" s="165">
        <f t="shared" si="91"/>
        <v>0</v>
      </c>
      <c r="I385" s="427" t="str">
        <f>IF(J385=0,"",MAX($I$377:I384)+1)</f>
        <v/>
      </c>
      <c r="J385" s="197">
        <f t="shared" si="92"/>
        <v>0</v>
      </c>
      <c r="AE385" s="195">
        <v>7</v>
      </c>
      <c r="AF385" s="427" t="str">
        <f>IF(AG385=0,"",MAX($AF$377:AF384)+1)</f>
        <v/>
      </c>
      <c r="AG385" s="165">
        <f t="shared" si="93"/>
        <v>0</v>
      </c>
      <c r="AH385" s="427" t="str">
        <f>IF(AI385=0,"",MAX($AH$377:AH384)+1)</f>
        <v/>
      </c>
      <c r="AI385" s="165">
        <f t="shared" si="94"/>
        <v>0</v>
      </c>
      <c r="AJ385" s="427" t="str">
        <f>IF(AK385=0,"",MAX($AJ$377:AJ384)+1)</f>
        <v/>
      </c>
      <c r="AK385" s="197">
        <f t="shared" si="95"/>
        <v>0</v>
      </c>
    </row>
    <row r="386" spans="4:37" ht="14.7" customHeight="1">
      <c r="D386" s="195">
        <v>8</v>
      </c>
      <c r="E386" s="427" t="str">
        <f>IF(F386=0,"",MAX($E$377:E385)+1)</f>
        <v/>
      </c>
      <c r="F386" s="165">
        <f t="shared" si="90"/>
        <v>0</v>
      </c>
      <c r="G386" s="427" t="str">
        <f>IF(H386=0,"",MAX($G$377:G385)+1)</f>
        <v/>
      </c>
      <c r="H386" s="165">
        <f t="shared" si="91"/>
        <v>0</v>
      </c>
      <c r="I386" s="427" t="str">
        <f>IF(J386=0,"",MAX($I$377:I385)+1)</f>
        <v/>
      </c>
      <c r="J386" s="197">
        <f t="shared" si="92"/>
        <v>0</v>
      </c>
      <c r="AE386" s="195">
        <v>8</v>
      </c>
      <c r="AF386" s="427" t="str">
        <f>IF(AG386=0,"",MAX($AF$377:AF385)+1)</f>
        <v/>
      </c>
      <c r="AG386" s="165">
        <f t="shared" si="93"/>
        <v>0</v>
      </c>
      <c r="AH386" s="427" t="str">
        <f>IF(AI386=0,"",MAX($AH$377:AH385)+1)</f>
        <v/>
      </c>
      <c r="AI386" s="165">
        <f t="shared" si="94"/>
        <v>0</v>
      </c>
      <c r="AJ386" s="427" t="str">
        <f>IF(AK386=0,"",MAX($AJ$377:AJ385)+1)</f>
        <v/>
      </c>
      <c r="AK386" s="197">
        <f t="shared" si="95"/>
        <v>0</v>
      </c>
    </row>
    <row r="387" spans="4:37" ht="14.7" customHeight="1">
      <c r="D387" s="195">
        <v>9</v>
      </c>
      <c r="E387" s="427" t="str">
        <f>IF(F387=0,"",MAX($E$377:E386)+1)</f>
        <v/>
      </c>
      <c r="F387" s="165">
        <f t="shared" si="90"/>
        <v>0</v>
      </c>
      <c r="G387" s="427" t="str">
        <f>IF(H387=0,"",MAX($G$377:G386)+1)</f>
        <v/>
      </c>
      <c r="H387" s="165">
        <f t="shared" si="91"/>
        <v>0</v>
      </c>
      <c r="I387" s="427" t="str">
        <f>IF(J387=0,"",MAX($I$377:I386)+1)</f>
        <v/>
      </c>
      <c r="J387" s="197">
        <f t="shared" si="92"/>
        <v>0</v>
      </c>
      <c r="AE387" s="195">
        <v>9</v>
      </c>
      <c r="AF387" s="427" t="str">
        <f>IF(AG387=0,"",MAX($AF$377:AF386)+1)</f>
        <v/>
      </c>
      <c r="AG387" s="165">
        <f t="shared" si="93"/>
        <v>0</v>
      </c>
      <c r="AH387" s="427" t="str">
        <f>IF(AI387=0,"",MAX($AH$377:AH386)+1)</f>
        <v/>
      </c>
      <c r="AI387" s="165">
        <f t="shared" si="94"/>
        <v>0</v>
      </c>
      <c r="AJ387" s="427" t="str">
        <f>IF(AK387=0,"",MAX($AJ$377:AJ386)+1)</f>
        <v/>
      </c>
      <c r="AK387" s="197">
        <f t="shared" si="95"/>
        <v>0</v>
      </c>
    </row>
    <row r="388" spans="4:37" ht="14.7" customHeight="1">
      <c r="D388" s="195">
        <v>10</v>
      </c>
      <c r="E388" s="427" t="str">
        <f>IF(F388=0,"",MAX($E$377:E387)+1)</f>
        <v/>
      </c>
      <c r="F388" s="165">
        <f t="shared" si="90"/>
        <v>0</v>
      </c>
      <c r="G388" s="427" t="str">
        <f>IF(H388=0,"",MAX($G$377:G387)+1)</f>
        <v/>
      </c>
      <c r="H388" s="165">
        <f t="shared" si="91"/>
        <v>0</v>
      </c>
      <c r="I388" s="427" t="str">
        <f>IF(J388=0,"",MAX($I$377:I387)+1)</f>
        <v/>
      </c>
      <c r="J388" s="197">
        <f t="shared" si="92"/>
        <v>0</v>
      </c>
      <c r="AE388" s="195">
        <v>10</v>
      </c>
      <c r="AF388" s="427" t="str">
        <f>IF(AG388=0,"",MAX($AF$377:AF387)+1)</f>
        <v/>
      </c>
      <c r="AG388" s="165">
        <f t="shared" si="93"/>
        <v>0</v>
      </c>
      <c r="AH388" s="427" t="str">
        <f>IF(AI388=0,"",MAX($AH$377:AH387)+1)</f>
        <v/>
      </c>
      <c r="AI388" s="165">
        <f t="shared" si="94"/>
        <v>0</v>
      </c>
      <c r="AJ388" s="427" t="str">
        <f>IF(AK388=0,"",MAX($AJ$377:AJ387)+1)</f>
        <v/>
      </c>
      <c r="AK388" s="197">
        <f t="shared" si="95"/>
        <v>0</v>
      </c>
    </row>
    <row r="389" spans="4:37" ht="14.7" customHeight="1">
      <c r="D389" s="195">
        <v>11</v>
      </c>
      <c r="E389" s="427" t="str">
        <f>IF(F389=0,"",MAX($E$377:E388)+1)</f>
        <v/>
      </c>
      <c r="F389" s="165">
        <f t="shared" si="90"/>
        <v>0</v>
      </c>
      <c r="G389" s="427" t="str">
        <f>IF(H389=0,"",MAX($G$377:G388)+1)</f>
        <v/>
      </c>
      <c r="H389" s="165">
        <f t="shared" si="91"/>
        <v>0</v>
      </c>
      <c r="I389" s="427" t="str">
        <f>IF(J389=0,"",MAX($I$377:I388)+1)</f>
        <v/>
      </c>
      <c r="J389" s="197">
        <f t="shared" si="92"/>
        <v>0</v>
      </c>
      <c r="AE389" s="195">
        <v>11</v>
      </c>
      <c r="AF389" s="427" t="str">
        <f>IF(AG389=0,"",MAX($AF$377:AF388)+1)</f>
        <v/>
      </c>
      <c r="AG389" s="165">
        <f t="shared" si="93"/>
        <v>0</v>
      </c>
      <c r="AH389" s="427" t="str">
        <f>IF(AI389=0,"",MAX($AH$377:AH388)+1)</f>
        <v/>
      </c>
      <c r="AI389" s="165">
        <f t="shared" si="94"/>
        <v>0</v>
      </c>
      <c r="AJ389" s="427" t="str">
        <f>IF(AK389=0,"",MAX($AJ$377:AJ388)+1)</f>
        <v/>
      </c>
      <c r="AK389" s="197">
        <f t="shared" si="95"/>
        <v>0</v>
      </c>
    </row>
    <row r="390" spans="4:37" ht="14.7" customHeight="1">
      <c r="D390" s="195">
        <v>12</v>
      </c>
      <c r="E390" s="427" t="str">
        <f>IF(F390=0,"",MAX($E$377:E389)+1)</f>
        <v/>
      </c>
      <c r="F390" s="165">
        <f t="shared" si="90"/>
        <v>0</v>
      </c>
      <c r="G390" s="427" t="str">
        <f>IF(H390=0,"",MAX($G$377:G389)+1)</f>
        <v/>
      </c>
      <c r="H390" s="165">
        <f t="shared" si="91"/>
        <v>0</v>
      </c>
      <c r="I390" s="427" t="str">
        <f>IF(J390=0,"",MAX($I$377:I389)+1)</f>
        <v/>
      </c>
      <c r="J390" s="197">
        <f t="shared" si="92"/>
        <v>0</v>
      </c>
      <c r="AE390" s="195">
        <v>12</v>
      </c>
      <c r="AF390" s="427" t="str">
        <f>IF(AG390=0,"",MAX($AF$377:AF389)+1)</f>
        <v/>
      </c>
      <c r="AG390" s="165">
        <f t="shared" si="93"/>
        <v>0</v>
      </c>
      <c r="AH390" s="427" t="str">
        <f>IF(AI390=0,"",MAX($AH$377:AH389)+1)</f>
        <v/>
      </c>
      <c r="AI390" s="165">
        <f t="shared" si="94"/>
        <v>0</v>
      </c>
      <c r="AJ390" s="427" t="str">
        <f>IF(AK390=0,"",MAX($AJ$377:AJ389)+1)</f>
        <v/>
      </c>
      <c r="AK390" s="197">
        <f t="shared" si="95"/>
        <v>0</v>
      </c>
    </row>
    <row r="391" spans="4:37" ht="14.7" customHeight="1">
      <c r="D391" s="195">
        <v>13</v>
      </c>
      <c r="E391" s="427" t="str">
        <f>IF(F391=0,"",MAX($E$377:E390)+1)</f>
        <v/>
      </c>
      <c r="F391" s="165">
        <f t="shared" si="90"/>
        <v>0</v>
      </c>
      <c r="G391" s="427" t="str">
        <f>IF(H391=0,"",MAX($G$377:G390)+1)</f>
        <v/>
      </c>
      <c r="H391" s="165">
        <f t="shared" si="91"/>
        <v>0</v>
      </c>
      <c r="I391" s="427" t="str">
        <f>IF(J391=0,"",MAX($I$377:I390)+1)</f>
        <v/>
      </c>
      <c r="J391" s="197">
        <f t="shared" si="92"/>
        <v>0</v>
      </c>
      <c r="AE391" s="195">
        <v>13</v>
      </c>
      <c r="AF391" s="427" t="str">
        <f>IF(AG391=0,"",MAX($AF$377:AF390)+1)</f>
        <v/>
      </c>
      <c r="AG391" s="165">
        <f t="shared" si="93"/>
        <v>0</v>
      </c>
      <c r="AH391" s="427" t="str">
        <f>IF(AI391=0,"",MAX($AH$377:AH390)+1)</f>
        <v/>
      </c>
      <c r="AI391" s="165">
        <f t="shared" si="94"/>
        <v>0</v>
      </c>
      <c r="AJ391" s="427" t="str">
        <f>IF(AK391=0,"",MAX($AJ$377:AJ390)+1)</f>
        <v/>
      </c>
      <c r="AK391" s="197">
        <f t="shared" si="95"/>
        <v>0</v>
      </c>
    </row>
    <row r="392" spans="4:37" ht="14.7" customHeight="1">
      <c r="D392" s="195">
        <v>14</v>
      </c>
      <c r="E392" s="427" t="str">
        <f>IF(F392=0,"",MAX($E$377:E391)+1)</f>
        <v/>
      </c>
      <c r="F392" s="165">
        <f t="shared" si="90"/>
        <v>0</v>
      </c>
      <c r="G392" s="427" t="str">
        <f>IF(H392=0,"",MAX($G$377:G391)+1)</f>
        <v/>
      </c>
      <c r="H392" s="165">
        <f t="shared" si="91"/>
        <v>0</v>
      </c>
      <c r="I392" s="427" t="str">
        <f>IF(J392=0,"",MAX($I$377:I391)+1)</f>
        <v/>
      </c>
      <c r="J392" s="197">
        <f t="shared" si="92"/>
        <v>0</v>
      </c>
      <c r="AE392" s="195">
        <v>14</v>
      </c>
      <c r="AF392" s="427" t="str">
        <f>IF(AG392=0,"",MAX($AF$377:AF391)+1)</f>
        <v/>
      </c>
      <c r="AG392" s="165">
        <f t="shared" si="93"/>
        <v>0</v>
      </c>
      <c r="AH392" s="427" t="str">
        <f>IF(AI392=0,"",MAX($AH$377:AH391)+1)</f>
        <v/>
      </c>
      <c r="AI392" s="165">
        <f t="shared" si="94"/>
        <v>0</v>
      </c>
      <c r="AJ392" s="427" t="str">
        <f>IF(AK392=0,"",MAX($AJ$377:AJ391)+1)</f>
        <v/>
      </c>
      <c r="AK392" s="197">
        <f t="shared" si="95"/>
        <v>0</v>
      </c>
    </row>
    <row r="393" spans="4:37" ht="14.7" customHeight="1">
      <c r="D393" s="195">
        <v>15</v>
      </c>
      <c r="E393" s="427" t="str">
        <f>IF(F393=0,"",MAX($E$377:E392)+1)</f>
        <v/>
      </c>
      <c r="F393" s="165">
        <f t="shared" si="90"/>
        <v>0</v>
      </c>
      <c r="G393" s="427" t="str">
        <f>IF(H393=0,"",MAX($G$377:G392)+1)</f>
        <v/>
      </c>
      <c r="H393" s="165">
        <f t="shared" si="91"/>
        <v>0</v>
      </c>
      <c r="I393" s="427" t="str">
        <f>IF(J393=0,"",MAX($I$377:I392)+1)</f>
        <v/>
      </c>
      <c r="J393" s="197">
        <f t="shared" si="92"/>
        <v>0</v>
      </c>
      <c r="AE393" s="195">
        <v>15</v>
      </c>
      <c r="AF393" s="427" t="str">
        <f>IF(AG393=0,"",MAX($AF$377:AF392)+1)</f>
        <v/>
      </c>
      <c r="AG393" s="165">
        <f t="shared" si="93"/>
        <v>0</v>
      </c>
      <c r="AH393" s="427" t="str">
        <f>IF(AI393=0,"",MAX($AH$377:AH392)+1)</f>
        <v/>
      </c>
      <c r="AI393" s="165">
        <f t="shared" si="94"/>
        <v>0</v>
      </c>
      <c r="AJ393" s="427" t="str">
        <f>IF(AK393=0,"",MAX($AJ$377:AJ392)+1)</f>
        <v/>
      </c>
      <c r="AK393" s="197">
        <f t="shared" si="95"/>
        <v>0</v>
      </c>
    </row>
    <row r="394" spans="4:37" ht="14.7" customHeight="1">
      <c r="D394" s="195">
        <v>16</v>
      </c>
      <c r="E394" s="427" t="str">
        <f>IF(F394=0,"",MAX($E$377:E393)+1)</f>
        <v/>
      </c>
      <c r="F394" s="165">
        <f t="shared" si="90"/>
        <v>0</v>
      </c>
      <c r="G394" s="427" t="str">
        <f>IF(H394=0,"",MAX($G$377:G393)+1)</f>
        <v/>
      </c>
      <c r="H394" s="165">
        <f t="shared" si="91"/>
        <v>0</v>
      </c>
      <c r="I394" s="427" t="str">
        <f>IF(J394=0,"",MAX($I$377:I393)+1)</f>
        <v/>
      </c>
      <c r="J394" s="197">
        <f t="shared" si="92"/>
        <v>0</v>
      </c>
      <c r="AE394" s="195">
        <v>16</v>
      </c>
      <c r="AF394" s="427" t="str">
        <f>IF(AG394=0,"",MAX($AF$377:AF393)+1)</f>
        <v/>
      </c>
      <c r="AG394" s="165">
        <f t="shared" si="93"/>
        <v>0</v>
      </c>
      <c r="AH394" s="427" t="str">
        <f>IF(AI394=0,"",MAX($AH$377:AH393)+1)</f>
        <v/>
      </c>
      <c r="AI394" s="165">
        <f t="shared" si="94"/>
        <v>0</v>
      </c>
      <c r="AJ394" s="427" t="str">
        <f>IF(AK394=0,"",MAX($AJ$377:AJ393)+1)</f>
        <v/>
      </c>
      <c r="AK394" s="197">
        <f t="shared" si="95"/>
        <v>0</v>
      </c>
    </row>
    <row r="395" spans="4:37" ht="14.7" customHeight="1">
      <c r="D395" s="195">
        <v>17</v>
      </c>
      <c r="E395" s="427" t="str">
        <f>IF(F395=0,"",MAX($E$377:E394)+1)</f>
        <v/>
      </c>
      <c r="F395" s="165">
        <f t="shared" si="90"/>
        <v>0</v>
      </c>
      <c r="G395" s="427" t="str">
        <f>IF(H395=0,"",MAX($G$377:G394)+1)</f>
        <v/>
      </c>
      <c r="H395" s="165">
        <f t="shared" si="91"/>
        <v>0</v>
      </c>
      <c r="I395" s="427" t="str">
        <f>IF(J395=0,"",MAX($I$377:I394)+1)</f>
        <v/>
      </c>
      <c r="J395" s="197">
        <f t="shared" si="92"/>
        <v>0</v>
      </c>
      <c r="AE395" s="195">
        <v>17</v>
      </c>
      <c r="AF395" s="427" t="str">
        <f>IF(AG395=0,"",MAX($AF$377:AF394)+1)</f>
        <v/>
      </c>
      <c r="AG395" s="165">
        <f t="shared" si="93"/>
        <v>0</v>
      </c>
      <c r="AH395" s="427" t="str">
        <f>IF(AI395=0,"",MAX($AH$377:AH394)+1)</f>
        <v/>
      </c>
      <c r="AI395" s="165">
        <f t="shared" si="94"/>
        <v>0</v>
      </c>
      <c r="AJ395" s="427" t="str">
        <f>IF(AK395=0,"",MAX($AJ$377:AJ394)+1)</f>
        <v/>
      </c>
      <c r="AK395" s="197">
        <f t="shared" si="95"/>
        <v>0</v>
      </c>
    </row>
    <row r="396" spans="4:37" ht="14.7" customHeight="1">
      <c r="D396" s="195">
        <v>18</v>
      </c>
      <c r="E396" s="427" t="str">
        <f>IF(F396=0,"",MAX($E$377:E395)+1)</f>
        <v/>
      </c>
      <c r="F396" s="165">
        <f t="shared" si="90"/>
        <v>0</v>
      </c>
      <c r="G396" s="427" t="str">
        <f>IF(H396=0,"",MAX($G$377:G395)+1)</f>
        <v/>
      </c>
      <c r="H396" s="165">
        <f t="shared" si="91"/>
        <v>0</v>
      </c>
      <c r="I396" s="427" t="str">
        <f>IF(J396=0,"",MAX($I$377:I395)+1)</f>
        <v/>
      </c>
      <c r="J396" s="197">
        <f t="shared" si="92"/>
        <v>0</v>
      </c>
      <c r="AE396" s="195">
        <v>18</v>
      </c>
      <c r="AF396" s="427" t="str">
        <f>IF(AG396=0,"",MAX($AF$377:AF395)+1)</f>
        <v/>
      </c>
      <c r="AG396" s="165">
        <f t="shared" si="93"/>
        <v>0</v>
      </c>
      <c r="AH396" s="427" t="str">
        <f>IF(AI396=0,"",MAX($AH$377:AH395)+1)</f>
        <v/>
      </c>
      <c r="AI396" s="165">
        <f t="shared" si="94"/>
        <v>0</v>
      </c>
      <c r="AJ396" s="427" t="str">
        <f>IF(AK396=0,"",MAX($AJ$377:AJ395)+1)</f>
        <v/>
      </c>
      <c r="AK396" s="197">
        <f t="shared" si="95"/>
        <v>0</v>
      </c>
    </row>
    <row r="397" spans="4:37" ht="14.7" customHeight="1">
      <c r="D397" s="195">
        <v>19</v>
      </c>
      <c r="E397" s="427" t="str">
        <f>IF(F397=0,"",MAX($E$377:E396)+1)</f>
        <v/>
      </c>
      <c r="F397" s="165">
        <f t="shared" si="90"/>
        <v>0</v>
      </c>
      <c r="G397" s="427" t="str">
        <f>IF(H397=0,"",MAX($G$377:G396)+1)</f>
        <v/>
      </c>
      <c r="H397" s="165">
        <f t="shared" si="91"/>
        <v>0</v>
      </c>
      <c r="I397" s="427" t="str">
        <f>IF(J397=0,"",MAX($I$377:I396)+1)</f>
        <v/>
      </c>
      <c r="J397" s="197">
        <f t="shared" si="92"/>
        <v>0</v>
      </c>
      <c r="AE397" s="195">
        <v>19</v>
      </c>
      <c r="AF397" s="427" t="str">
        <f>IF(AG397=0,"",MAX($AF$377:AF396)+1)</f>
        <v/>
      </c>
      <c r="AG397" s="165">
        <f t="shared" si="93"/>
        <v>0</v>
      </c>
      <c r="AH397" s="427" t="str">
        <f>IF(AI397=0,"",MAX($AH$377:AH396)+1)</f>
        <v/>
      </c>
      <c r="AI397" s="165">
        <f t="shared" si="94"/>
        <v>0</v>
      </c>
      <c r="AJ397" s="427" t="str">
        <f>IF(AK397=0,"",MAX($AJ$377:AJ396)+1)</f>
        <v/>
      </c>
      <c r="AK397" s="197">
        <f t="shared" si="95"/>
        <v>0</v>
      </c>
    </row>
    <row r="398" spans="4:37" ht="14.7" customHeight="1">
      <c r="D398" s="195">
        <v>20</v>
      </c>
      <c r="E398" s="427" t="str">
        <f>IF(F398=0,"",MAX($E$377:E397)+1)</f>
        <v/>
      </c>
      <c r="F398" s="165">
        <f t="shared" si="90"/>
        <v>0</v>
      </c>
      <c r="G398" s="427" t="str">
        <f>IF(H398=0,"",MAX($G$377:G397)+1)</f>
        <v/>
      </c>
      <c r="H398" s="165">
        <f t="shared" si="91"/>
        <v>0</v>
      </c>
      <c r="I398" s="427" t="str">
        <f>IF(J398=0,"",MAX($I$377:I397)+1)</f>
        <v/>
      </c>
      <c r="J398" s="197">
        <f t="shared" si="92"/>
        <v>0</v>
      </c>
      <c r="AE398" s="195">
        <v>20</v>
      </c>
      <c r="AF398" s="427" t="str">
        <f>IF(AG398=0,"",MAX($AF$377:AF397)+1)</f>
        <v/>
      </c>
      <c r="AG398" s="165">
        <f t="shared" si="93"/>
        <v>0</v>
      </c>
      <c r="AH398" s="427" t="str">
        <f>IF(AI398=0,"",MAX($AH$377:AH397)+1)</f>
        <v/>
      </c>
      <c r="AI398" s="165">
        <f t="shared" si="94"/>
        <v>0</v>
      </c>
      <c r="AJ398" s="427" t="str">
        <f>IF(AK398=0,"",MAX($AJ$377:AJ397)+1)</f>
        <v/>
      </c>
      <c r="AK398" s="197">
        <f t="shared" si="95"/>
        <v>0</v>
      </c>
    </row>
    <row r="399" spans="4:37" ht="14.7" customHeight="1">
      <c r="D399" s="195">
        <v>21</v>
      </c>
      <c r="E399" s="427" t="str">
        <f>IF(F399=0,"",MAX($E$377:E398)+1)</f>
        <v/>
      </c>
      <c r="F399" s="165">
        <f t="shared" si="90"/>
        <v>0</v>
      </c>
      <c r="G399" s="427" t="str">
        <f>IF(H399=0,"",MAX($G$377:G398)+1)</f>
        <v/>
      </c>
      <c r="H399" s="165">
        <f t="shared" si="91"/>
        <v>0</v>
      </c>
      <c r="I399" s="427" t="str">
        <f>IF(J399=0,"",MAX($I$377:I398)+1)</f>
        <v/>
      </c>
      <c r="J399" s="197">
        <f t="shared" si="92"/>
        <v>0</v>
      </c>
      <c r="AE399" s="195">
        <v>21</v>
      </c>
      <c r="AF399" s="427" t="str">
        <f>IF(AG399=0,"",MAX($AF$377:AF398)+1)</f>
        <v/>
      </c>
      <c r="AG399" s="165">
        <f t="shared" si="93"/>
        <v>0</v>
      </c>
      <c r="AH399" s="427" t="str">
        <f>IF(AI399=0,"",MAX($AH$377:AH398)+1)</f>
        <v/>
      </c>
      <c r="AI399" s="165">
        <f t="shared" si="94"/>
        <v>0</v>
      </c>
      <c r="AJ399" s="427" t="str">
        <f>IF(AK399=0,"",MAX($AJ$377:AJ398)+1)</f>
        <v/>
      </c>
      <c r="AK399" s="197">
        <f t="shared" si="95"/>
        <v>0</v>
      </c>
    </row>
    <row r="400" spans="4:37" ht="14.7" customHeight="1">
      <c r="D400" s="195">
        <v>22</v>
      </c>
      <c r="E400" s="427" t="str">
        <f>IF(F400=0,"",MAX($E$377:E399)+1)</f>
        <v/>
      </c>
      <c r="F400" s="165">
        <f t="shared" si="90"/>
        <v>0</v>
      </c>
      <c r="G400" s="427" t="str">
        <f>IF(H400=0,"",MAX($G$377:G399)+1)</f>
        <v/>
      </c>
      <c r="H400" s="165">
        <f t="shared" si="91"/>
        <v>0</v>
      </c>
      <c r="I400" s="427" t="str">
        <f>IF(J400=0,"",MAX($I$377:I399)+1)</f>
        <v/>
      </c>
      <c r="J400" s="197">
        <f t="shared" si="92"/>
        <v>0</v>
      </c>
      <c r="AE400" s="195">
        <v>22</v>
      </c>
      <c r="AF400" s="427" t="str">
        <f>IF(AG400=0,"",MAX($AF$377:AF399)+1)</f>
        <v/>
      </c>
      <c r="AG400" s="165">
        <f t="shared" si="93"/>
        <v>0</v>
      </c>
      <c r="AH400" s="427" t="str">
        <f>IF(AI400=0,"",MAX($AH$377:AH399)+1)</f>
        <v/>
      </c>
      <c r="AI400" s="165">
        <f t="shared" si="94"/>
        <v>0</v>
      </c>
      <c r="AJ400" s="427" t="str">
        <f>IF(AK400=0,"",MAX($AJ$377:AJ399)+1)</f>
        <v/>
      </c>
      <c r="AK400" s="197">
        <f t="shared" si="95"/>
        <v>0</v>
      </c>
    </row>
    <row r="401" spans="4:37" ht="14.7" customHeight="1">
      <c r="D401" s="195">
        <v>23</v>
      </c>
      <c r="E401" s="427" t="str">
        <f>IF(F401=0,"",MAX($E$377:E400)+1)</f>
        <v/>
      </c>
      <c r="F401" s="165">
        <f t="shared" si="90"/>
        <v>0</v>
      </c>
      <c r="G401" s="427" t="str">
        <f>IF(H401=0,"",MAX($G$377:G400)+1)</f>
        <v/>
      </c>
      <c r="H401" s="165">
        <f t="shared" si="91"/>
        <v>0</v>
      </c>
      <c r="I401" s="427" t="str">
        <f>IF(J401=0,"",MAX($I$377:I400)+1)</f>
        <v/>
      </c>
      <c r="J401" s="197">
        <f t="shared" si="92"/>
        <v>0</v>
      </c>
      <c r="AE401" s="195">
        <v>23</v>
      </c>
      <c r="AF401" s="427" t="str">
        <f>IF(AG401=0,"",MAX($AF$377:AF400)+1)</f>
        <v/>
      </c>
      <c r="AG401" s="165">
        <f t="shared" si="93"/>
        <v>0</v>
      </c>
      <c r="AH401" s="427" t="str">
        <f>IF(AI401=0,"",MAX($AH$377:AH400)+1)</f>
        <v/>
      </c>
      <c r="AI401" s="165">
        <f t="shared" si="94"/>
        <v>0</v>
      </c>
      <c r="AJ401" s="427" t="str">
        <f>IF(AK401=0,"",MAX($AJ$377:AJ400)+1)</f>
        <v/>
      </c>
      <c r="AK401" s="197">
        <f t="shared" si="95"/>
        <v>0</v>
      </c>
    </row>
    <row r="402" spans="4:37" ht="14.7" customHeight="1">
      <c r="D402" s="195">
        <v>24</v>
      </c>
      <c r="E402" s="427" t="str">
        <f>IF(F402=0,"",MAX($E$377:E401)+1)</f>
        <v/>
      </c>
      <c r="F402" s="165">
        <f t="shared" si="90"/>
        <v>0</v>
      </c>
      <c r="G402" s="427" t="str">
        <f>IF(H402=0,"",MAX($G$377:G401)+1)</f>
        <v/>
      </c>
      <c r="H402" s="165">
        <f t="shared" si="91"/>
        <v>0</v>
      </c>
      <c r="I402" s="427" t="str">
        <f>IF(J402=0,"",MAX($I$377:I401)+1)</f>
        <v/>
      </c>
      <c r="J402" s="197">
        <f t="shared" si="92"/>
        <v>0</v>
      </c>
      <c r="AE402" s="195">
        <v>24</v>
      </c>
      <c r="AF402" s="427" t="str">
        <f>IF(AG402=0,"",MAX($AF$377:AF401)+1)</f>
        <v/>
      </c>
      <c r="AG402" s="165">
        <f t="shared" si="93"/>
        <v>0</v>
      </c>
      <c r="AH402" s="427" t="str">
        <f>IF(AI402=0,"",MAX($AH$377:AH401)+1)</f>
        <v/>
      </c>
      <c r="AI402" s="165">
        <f t="shared" si="94"/>
        <v>0</v>
      </c>
      <c r="AJ402" s="427" t="str">
        <f>IF(AK402=0,"",MAX($AJ$377:AJ401)+1)</f>
        <v/>
      </c>
      <c r="AK402" s="197">
        <f t="shared" si="95"/>
        <v>0</v>
      </c>
    </row>
    <row r="403" spans="4:37" ht="14.7" customHeight="1">
      <c r="D403" s="195">
        <v>25</v>
      </c>
      <c r="E403" s="427" t="str">
        <f>IF(F403=0,"",MAX($E$377:E402)+1)</f>
        <v/>
      </c>
      <c r="F403" s="165">
        <f t="shared" si="90"/>
        <v>0</v>
      </c>
      <c r="G403" s="427" t="str">
        <f>IF(H403=0,"",MAX($G$377:G402)+1)</f>
        <v/>
      </c>
      <c r="H403" s="165">
        <f t="shared" si="91"/>
        <v>0</v>
      </c>
      <c r="I403" s="427" t="str">
        <f>IF(J403=0,"",MAX($I$377:I402)+1)</f>
        <v/>
      </c>
      <c r="J403" s="197">
        <f t="shared" si="92"/>
        <v>0</v>
      </c>
      <c r="AE403" s="195">
        <v>25</v>
      </c>
      <c r="AF403" s="427" t="str">
        <f>IF(AG403=0,"",MAX($AF$377:AF402)+1)</f>
        <v/>
      </c>
      <c r="AG403" s="165">
        <f t="shared" si="93"/>
        <v>0</v>
      </c>
      <c r="AH403" s="427" t="str">
        <f>IF(AI403=0,"",MAX($AH$377:AH402)+1)</f>
        <v/>
      </c>
      <c r="AI403" s="165">
        <f t="shared" si="94"/>
        <v>0</v>
      </c>
      <c r="AJ403" s="427" t="str">
        <f>IF(AK403=0,"",MAX($AJ$377:AJ402)+1)</f>
        <v/>
      </c>
      <c r="AK403" s="197">
        <f t="shared" si="95"/>
        <v>0</v>
      </c>
    </row>
    <row r="404" spans="4:37" ht="14.7" customHeight="1">
      <c r="D404" s="195">
        <v>26</v>
      </c>
      <c r="E404" s="427" t="str">
        <f>IF(F404=0,"",MAX($E$377:E403)+1)</f>
        <v/>
      </c>
      <c r="F404" s="165">
        <f t="shared" si="90"/>
        <v>0</v>
      </c>
      <c r="G404" s="427" t="str">
        <f>IF(H404=0,"",MAX($G$377:G403)+1)</f>
        <v/>
      </c>
      <c r="H404" s="165">
        <f t="shared" si="91"/>
        <v>0</v>
      </c>
      <c r="I404" s="427" t="str">
        <f>IF(J404=0,"",MAX($I$377:I403)+1)</f>
        <v/>
      </c>
      <c r="J404" s="197">
        <f t="shared" si="92"/>
        <v>0</v>
      </c>
      <c r="AE404" s="195">
        <v>26</v>
      </c>
      <c r="AF404" s="427" t="str">
        <f>IF(AG404=0,"",MAX($AF$377:AF403)+1)</f>
        <v/>
      </c>
      <c r="AG404" s="165">
        <f t="shared" si="93"/>
        <v>0</v>
      </c>
      <c r="AH404" s="427" t="str">
        <f>IF(AI404=0,"",MAX($AH$377:AH403)+1)</f>
        <v/>
      </c>
      <c r="AI404" s="165">
        <f t="shared" si="94"/>
        <v>0</v>
      </c>
      <c r="AJ404" s="427" t="str">
        <f>IF(AK404=0,"",MAX($AJ$377:AJ403)+1)</f>
        <v/>
      </c>
      <c r="AK404" s="197">
        <f t="shared" si="95"/>
        <v>0</v>
      </c>
    </row>
    <row r="405" spans="4:37" ht="14.7" customHeight="1">
      <c r="D405" s="195">
        <v>27</v>
      </c>
      <c r="E405" s="427" t="str">
        <f>IF(F405=0,"",MAX($E$377:E404)+1)</f>
        <v/>
      </c>
      <c r="F405" s="165">
        <f t="shared" si="90"/>
        <v>0</v>
      </c>
      <c r="G405" s="427" t="str">
        <f>IF(H405=0,"",MAX($G$377:G404)+1)</f>
        <v/>
      </c>
      <c r="H405" s="165">
        <f t="shared" si="91"/>
        <v>0</v>
      </c>
      <c r="I405" s="427" t="str">
        <f>IF(J405=0,"",MAX($I$377:I404)+1)</f>
        <v/>
      </c>
      <c r="J405" s="197">
        <f t="shared" si="92"/>
        <v>0</v>
      </c>
      <c r="AE405" s="195">
        <v>27</v>
      </c>
      <c r="AF405" s="427" t="str">
        <f>IF(AG405=0,"",MAX($AF$377:AF404)+1)</f>
        <v/>
      </c>
      <c r="AG405" s="165">
        <f t="shared" si="93"/>
        <v>0</v>
      </c>
      <c r="AH405" s="427" t="str">
        <f>IF(AI405=0,"",MAX($AH$377:AH404)+1)</f>
        <v/>
      </c>
      <c r="AI405" s="165">
        <f t="shared" si="94"/>
        <v>0</v>
      </c>
      <c r="AJ405" s="427" t="str">
        <f>IF(AK405=0,"",MAX($AJ$377:AJ404)+1)</f>
        <v/>
      </c>
      <c r="AK405" s="197">
        <f t="shared" si="95"/>
        <v>0</v>
      </c>
    </row>
    <row r="406" spans="4:37" ht="14.7" customHeight="1">
      <c r="D406" s="195">
        <v>28</v>
      </c>
      <c r="E406" s="427" t="str">
        <f>IF(F406=0,"",MAX($E$377:E405)+1)</f>
        <v/>
      </c>
      <c r="F406" s="165">
        <f t="shared" si="90"/>
        <v>0</v>
      </c>
      <c r="G406" s="427" t="str">
        <f>IF(H406=0,"",MAX($G$377:G405)+1)</f>
        <v/>
      </c>
      <c r="H406" s="165">
        <f t="shared" si="91"/>
        <v>0</v>
      </c>
      <c r="I406" s="427" t="str">
        <f>IF(J406=0,"",MAX($I$377:I405)+1)</f>
        <v/>
      </c>
      <c r="J406" s="197">
        <f t="shared" si="92"/>
        <v>0</v>
      </c>
      <c r="AE406" s="195">
        <v>28</v>
      </c>
      <c r="AF406" s="427" t="str">
        <f>IF(AG406=0,"",MAX($AF$377:AF405)+1)</f>
        <v/>
      </c>
      <c r="AG406" s="165">
        <f t="shared" si="93"/>
        <v>0</v>
      </c>
      <c r="AH406" s="427" t="str">
        <f>IF(AI406=0,"",MAX($AH$377:AH405)+1)</f>
        <v/>
      </c>
      <c r="AI406" s="165">
        <f t="shared" si="94"/>
        <v>0</v>
      </c>
      <c r="AJ406" s="427" t="str">
        <f>IF(AK406=0,"",MAX($AJ$377:AJ405)+1)</f>
        <v/>
      </c>
      <c r="AK406" s="197">
        <f t="shared" si="95"/>
        <v>0</v>
      </c>
    </row>
    <row r="407" spans="4:37" ht="14.7" customHeight="1">
      <c r="D407" s="195">
        <v>29</v>
      </c>
      <c r="E407" s="427" t="str">
        <f>IF(F407=0,"",MAX($E$377:E406)+1)</f>
        <v/>
      </c>
      <c r="F407" s="165">
        <f t="shared" si="90"/>
        <v>0</v>
      </c>
      <c r="G407" s="427" t="str">
        <f>IF(H407=0,"",MAX($G$377:G406)+1)</f>
        <v/>
      </c>
      <c r="H407" s="165">
        <f t="shared" si="91"/>
        <v>0</v>
      </c>
      <c r="I407" s="427" t="str">
        <f>IF(J407=0,"",MAX($I$377:I406)+1)</f>
        <v/>
      </c>
      <c r="J407" s="197">
        <f t="shared" si="92"/>
        <v>0</v>
      </c>
      <c r="AE407" s="195">
        <v>29</v>
      </c>
      <c r="AF407" s="427" t="str">
        <f>IF(AG407=0,"",MAX($AF$377:AF406)+1)</f>
        <v/>
      </c>
      <c r="AG407" s="165">
        <f t="shared" si="93"/>
        <v>0</v>
      </c>
      <c r="AH407" s="427" t="str">
        <f>IF(AI407=0,"",MAX($AH$377:AH406)+1)</f>
        <v/>
      </c>
      <c r="AI407" s="165">
        <f t="shared" si="94"/>
        <v>0</v>
      </c>
      <c r="AJ407" s="427" t="str">
        <f>IF(AK407=0,"",MAX($AJ$377:AJ406)+1)</f>
        <v/>
      </c>
      <c r="AK407" s="197">
        <f t="shared" si="95"/>
        <v>0</v>
      </c>
    </row>
    <row r="408" spans="4:37" ht="14.7" customHeight="1">
      <c r="D408" s="195">
        <v>30</v>
      </c>
      <c r="E408" s="427" t="str">
        <f>IF(F408=0,"",MAX($E$377:E407)+1)</f>
        <v/>
      </c>
      <c r="F408" s="165">
        <f t="shared" si="90"/>
        <v>0</v>
      </c>
      <c r="G408" s="427" t="str">
        <f>IF(H408=0,"",MAX($G$377:G407)+1)</f>
        <v/>
      </c>
      <c r="H408" s="165">
        <f t="shared" si="91"/>
        <v>0</v>
      </c>
      <c r="I408" s="427" t="str">
        <f>IF(J408=0,"",MAX($I$377:I407)+1)</f>
        <v/>
      </c>
      <c r="J408" s="197">
        <f t="shared" si="92"/>
        <v>0</v>
      </c>
      <c r="AE408" s="195">
        <v>30</v>
      </c>
      <c r="AF408" s="427" t="str">
        <f>IF(AG408=0,"",MAX($AF$377:AF407)+1)</f>
        <v/>
      </c>
      <c r="AG408" s="165">
        <f t="shared" si="93"/>
        <v>0</v>
      </c>
      <c r="AH408" s="427" t="str">
        <f>IF(AI408=0,"",MAX($AH$377:AH407)+1)</f>
        <v/>
      </c>
      <c r="AI408" s="165">
        <f t="shared" si="94"/>
        <v>0</v>
      </c>
      <c r="AJ408" s="427" t="str">
        <f>IF(AK408=0,"",MAX($AJ$377:AJ407)+1)</f>
        <v/>
      </c>
      <c r="AK408" s="197">
        <f t="shared" si="95"/>
        <v>0</v>
      </c>
    </row>
    <row r="409" spans="4:37" ht="14.7" customHeight="1">
      <c r="D409" s="195">
        <v>31</v>
      </c>
      <c r="E409" s="427" t="str">
        <f>IF(F409=0,"",MAX($E$377:E408)+1)</f>
        <v/>
      </c>
      <c r="F409" s="165">
        <f t="shared" si="90"/>
        <v>0</v>
      </c>
      <c r="G409" s="427" t="str">
        <f>IF(H409=0,"",MAX($G$377:G408)+1)</f>
        <v/>
      </c>
      <c r="H409" s="165">
        <f t="shared" si="91"/>
        <v>0</v>
      </c>
      <c r="I409" s="427" t="str">
        <f>IF(J409=0,"",MAX($I$377:I408)+1)</f>
        <v/>
      </c>
      <c r="J409" s="197">
        <f t="shared" si="92"/>
        <v>0</v>
      </c>
      <c r="AE409" s="195">
        <v>31</v>
      </c>
      <c r="AF409" s="427" t="str">
        <f>IF(AG409=0,"",MAX($AF$377:AF408)+1)</f>
        <v/>
      </c>
      <c r="AG409" s="165">
        <f t="shared" si="93"/>
        <v>0</v>
      </c>
      <c r="AH409" s="427" t="str">
        <f>IF(AI409=0,"",MAX($AH$377:AH408)+1)</f>
        <v/>
      </c>
      <c r="AI409" s="165">
        <f t="shared" si="94"/>
        <v>0</v>
      </c>
      <c r="AJ409" s="427" t="str">
        <f>IF(AK409=0,"",MAX($AJ$377:AJ408)+1)</f>
        <v/>
      </c>
      <c r="AK409" s="197">
        <f t="shared" si="95"/>
        <v>0</v>
      </c>
    </row>
    <row r="410" spans="4:37" ht="14.7" customHeight="1">
      <c r="D410" s="195">
        <v>32</v>
      </c>
      <c r="E410" s="427" t="str">
        <f>IF(F410=0,"",MAX($E$377:E409)+1)</f>
        <v/>
      </c>
      <c r="F410" s="165">
        <f t="shared" si="90"/>
        <v>0</v>
      </c>
      <c r="G410" s="427" t="str">
        <f>IF(H410=0,"",MAX($G$377:G409)+1)</f>
        <v/>
      </c>
      <c r="H410" s="165">
        <f t="shared" si="91"/>
        <v>0</v>
      </c>
      <c r="I410" s="427" t="str">
        <f>IF(J410=0,"",MAX($I$377:I409)+1)</f>
        <v/>
      </c>
      <c r="J410" s="197">
        <f t="shared" si="92"/>
        <v>0</v>
      </c>
      <c r="AE410" s="195">
        <v>32</v>
      </c>
      <c r="AF410" s="427" t="str">
        <f>IF(AG410=0,"",MAX($AF$377:AF409)+1)</f>
        <v/>
      </c>
      <c r="AG410" s="165">
        <f t="shared" si="93"/>
        <v>0</v>
      </c>
      <c r="AH410" s="427" t="str">
        <f>IF(AI410=0,"",MAX($AH$377:AH409)+1)</f>
        <v/>
      </c>
      <c r="AI410" s="165">
        <f t="shared" si="94"/>
        <v>0</v>
      </c>
      <c r="AJ410" s="427" t="str">
        <f>IF(AK410=0,"",MAX($AJ$377:AJ409)+1)</f>
        <v/>
      </c>
      <c r="AK410" s="197">
        <f t="shared" si="95"/>
        <v>0</v>
      </c>
    </row>
    <row r="411" spans="4:37" ht="14.7" customHeight="1">
      <c r="D411" s="195">
        <v>33</v>
      </c>
      <c r="E411" s="427" t="str">
        <f>IF(F411=0,"",MAX($E$377:E410)+1)</f>
        <v/>
      </c>
      <c r="F411" s="165">
        <f t="shared" si="90"/>
        <v>0</v>
      </c>
      <c r="G411" s="427" t="str">
        <f>IF(H411=0,"",MAX($G$377:G410)+1)</f>
        <v/>
      </c>
      <c r="H411" s="165">
        <f t="shared" si="91"/>
        <v>0</v>
      </c>
      <c r="I411" s="427" t="str">
        <f>IF(J411=0,"",MAX($I$377:I410)+1)</f>
        <v/>
      </c>
      <c r="J411" s="197">
        <f t="shared" si="92"/>
        <v>0</v>
      </c>
      <c r="AE411" s="195">
        <v>33</v>
      </c>
      <c r="AF411" s="427" t="str">
        <f>IF(AG411=0,"",MAX($AF$377:AF410)+1)</f>
        <v/>
      </c>
      <c r="AG411" s="165">
        <f t="shared" si="93"/>
        <v>0</v>
      </c>
      <c r="AH411" s="427" t="str">
        <f>IF(AI411=0,"",MAX($AH$377:AH410)+1)</f>
        <v/>
      </c>
      <c r="AI411" s="165">
        <f t="shared" si="94"/>
        <v>0</v>
      </c>
      <c r="AJ411" s="427" t="str">
        <f>IF(AK411=0,"",MAX($AJ$377:AJ410)+1)</f>
        <v/>
      </c>
      <c r="AK411" s="197">
        <f t="shared" si="95"/>
        <v>0</v>
      </c>
    </row>
    <row r="412" spans="4:37" ht="14.7" customHeight="1">
      <c r="D412" s="195">
        <v>34</v>
      </c>
      <c r="E412" s="427" t="str">
        <f>IF(F412=0,"",MAX($E$377:E411)+1)</f>
        <v/>
      </c>
      <c r="F412" s="165">
        <f t="shared" si="90"/>
        <v>0</v>
      </c>
      <c r="G412" s="427" t="str">
        <f>IF(H412=0,"",MAX($G$377:G411)+1)</f>
        <v/>
      </c>
      <c r="H412" s="165">
        <f t="shared" si="91"/>
        <v>0</v>
      </c>
      <c r="I412" s="427" t="str">
        <f>IF(J412=0,"",MAX($I$377:I411)+1)</f>
        <v/>
      </c>
      <c r="J412" s="197">
        <f t="shared" si="92"/>
        <v>0</v>
      </c>
      <c r="AE412" s="195">
        <v>34</v>
      </c>
      <c r="AF412" s="427" t="str">
        <f>IF(AG412=0,"",MAX($AF$377:AF411)+1)</f>
        <v/>
      </c>
      <c r="AG412" s="165">
        <f t="shared" si="93"/>
        <v>0</v>
      </c>
      <c r="AH412" s="427" t="str">
        <f>IF(AI412=0,"",MAX($AH$377:AH411)+1)</f>
        <v/>
      </c>
      <c r="AI412" s="165">
        <f t="shared" si="94"/>
        <v>0</v>
      </c>
      <c r="AJ412" s="427" t="str">
        <f>IF(AK412=0,"",MAX($AJ$377:AJ411)+1)</f>
        <v/>
      </c>
      <c r="AK412" s="197">
        <f t="shared" si="95"/>
        <v>0</v>
      </c>
    </row>
    <row r="413" spans="4:37" ht="14.7" customHeight="1">
      <c r="D413" s="195">
        <v>35</v>
      </c>
      <c r="E413" s="427" t="str">
        <f>IF(F413=0,"",MAX($E$377:E412)+1)</f>
        <v/>
      </c>
      <c r="F413" s="165">
        <f t="shared" si="90"/>
        <v>0</v>
      </c>
      <c r="G413" s="427" t="str">
        <f>IF(H413=0,"",MAX($G$377:G412)+1)</f>
        <v/>
      </c>
      <c r="H413" s="165">
        <f t="shared" si="91"/>
        <v>0</v>
      </c>
      <c r="I413" s="427" t="str">
        <f>IF(J413=0,"",MAX($I$377:I412)+1)</f>
        <v/>
      </c>
      <c r="J413" s="197">
        <f t="shared" si="92"/>
        <v>0</v>
      </c>
      <c r="AE413" s="195">
        <v>35</v>
      </c>
      <c r="AF413" s="427" t="str">
        <f>IF(AG413=0,"",MAX($AF$377:AF412)+1)</f>
        <v/>
      </c>
      <c r="AG413" s="165">
        <f t="shared" si="93"/>
        <v>0</v>
      </c>
      <c r="AH413" s="427" t="str">
        <f>IF(AI413=0,"",MAX($AH$377:AH412)+1)</f>
        <v/>
      </c>
      <c r="AI413" s="165">
        <f t="shared" si="94"/>
        <v>0</v>
      </c>
      <c r="AJ413" s="427" t="str">
        <f>IF(AK413=0,"",MAX($AJ$377:AJ412)+1)</f>
        <v/>
      </c>
      <c r="AK413" s="197">
        <f t="shared" si="95"/>
        <v>0</v>
      </c>
    </row>
    <row r="414" spans="4:37" ht="14.7" customHeight="1">
      <c r="D414" s="195">
        <v>36</v>
      </c>
      <c r="E414" s="427" t="str">
        <f>IF(F414=0,"",MAX($E$377:E413)+1)</f>
        <v/>
      </c>
      <c r="F414" s="165">
        <f t="shared" si="90"/>
        <v>0</v>
      </c>
      <c r="G414" s="427" t="str">
        <f>IF(H414=0,"",MAX($G$377:G413)+1)</f>
        <v/>
      </c>
      <c r="H414" s="165">
        <f t="shared" si="91"/>
        <v>0</v>
      </c>
      <c r="I414" s="427" t="str">
        <f>IF(J414=0,"",MAX($I$377:I413)+1)</f>
        <v/>
      </c>
      <c r="J414" s="197">
        <f t="shared" si="92"/>
        <v>0</v>
      </c>
      <c r="AE414" s="195">
        <v>36</v>
      </c>
      <c r="AF414" s="427" t="str">
        <f>IF(AG414=0,"",MAX($AF$377:AF413)+1)</f>
        <v/>
      </c>
      <c r="AG414" s="165">
        <f t="shared" si="93"/>
        <v>0</v>
      </c>
      <c r="AH414" s="427" t="str">
        <f>IF(AI414=0,"",MAX($AH$377:AH413)+1)</f>
        <v/>
      </c>
      <c r="AI414" s="165">
        <f t="shared" si="94"/>
        <v>0</v>
      </c>
      <c r="AJ414" s="427" t="str">
        <f>IF(AK414=0,"",MAX($AJ$377:AJ413)+1)</f>
        <v/>
      </c>
      <c r="AK414" s="197">
        <f t="shared" si="95"/>
        <v>0</v>
      </c>
    </row>
    <row r="415" spans="4:37" ht="14.7" customHeight="1">
      <c r="D415" s="195">
        <v>37</v>
      </c>
      <c r="E415" s="427" t="str">
        <f>IF(F415=0,"",MAX($E$377:E414)+1)</f>
        <v/>
      </c>
      <c r="F415" s="165">
        <f t="shared" si="90"/>
        <v>0</v>
      </c>
      <c r="G415" s="427" t="str">
        <f>IF(H415=0,"",MAX($G$377:G414)+1)</f>
        <v/>
      </c>
      <c r="H415" s="165">
        <f t="shared" si="91"/>
        <v>0</v>
      </c>
      <c r="I415" s="427" t="str">
        <f>IF(J415=0,"",MAX($I$377:I414)+1)</f>
        <v/>
      </c>
      <c r="J415" s="197">
        <f t="shared" si="92"/>
        <v>0</v>
      </c>
      <c r="AE415" s="195">
        <v>37</v>
      </c>
      <c r="AF415" s="427" t="str">
        <f>IF(AG415=0,"",MAX($AF$377:AF414)+1)</f>
        <v/>
      </c>
      <c r="AG415" s="165">
        <f t="shared" si="93"/>
        <v>0</v>
      </c>
      <c r="AH415" s="427" t="str">
        <f>IF(AI415=0,"",MAX($AH$377:AH414)+1)</f>
        <v/>
      </c>
      <c r="AI415" s="165">
        <f t="shared" si="94"/>
        <v>0</v>
      </c>
      <c r="AJ415" s="427" t="str">
        <f>IF(AK415=0,"",MAX($AJ$377:AJ414)+1)</f>
        <v/>
      </c>
      <c r="AK415" s="197">
        <f t="shared" si="95"/>
        <v>0</v>
      </c>
    </row>
    <row r="416" spans="4:37" ht="14.7" customHeight="1">
      <c r="D416" s="195">
        <v>38</v>
      </c>
      <c r="E416" s="427" t="str">
        <f>IF(F416=0,"",MAX($E$377:E415)+1)</f>
        <v/>
      </c>
      <c r="F416" s="165">
        <f t="shared" si="90"/>
        <v>0</v>
      </c>
      <c r="G416" s="427" t="str">
        <f>IF(H416=0,"",MAX($G$377:G415)+1)</f>
        <v/>
      </c>
      <c r="H416" s="165">
        <f t="shared" si="91"/>
        <v>0</v>
      </c>
      <c r="I416" s="427" t="str">
        <f>IF(J416=0,"",MAX($I$377:I415)+1)</f>
        <v/>
      </c>
      <c r="J416" s="197">
        <f t="shared" si="92"/>
        <v>0</v>
      </c>
      <c r="AE416" s="195">
        <v>38</v>
      </c>
      <c r="AF416" s="427" t="str">
        <f>IF(AG416=0,"",MAX($AF$377:AF415)+1)</f>
        <v/>
      </c>
      <c r="AG416" s="165">
        <f t="shared" si="93"/>
        <v>0</v>
      </c>
      <c r="AH416" s="427" t="str">
        <f>IF(AI416=0,"",MAX($AH$377:AH415)+1)</f>
        <v/>
      </c>
      <c r="AI416" s="165">
        <f t="shared" si="94"/>
        <v>0</v>
      </c>
      <c r="AJ416" s="427" t="str">
        <f>IF(AK416=0,"",MAX($AJ$377:AJ415)+1)</f>
        <v/>
      </c>
      <c r="AK416" s="197">
        <f t="shared" si="95"/>
        <v>0</v>
      </c>
    </row>
    <row r="417" spans="2:37" ht="14.7" customHeight="1">
      <c r="D417" s="195">
        <v>39</v>
      </c>
      <c r="E417" s="427" t="str">
        <f>IF(F417=0,"",MAX($E$377:E416)+1)</f>
        <v/>
      </c>
      <c r="F417" s="165">
        <f t="shared" si="90"/>
        <v>0</v>
      </c>
      <c r="G417" s="427" t="str">
        <f>IF(H417=0,"",MAX($G$377:G416)+1)</f>
        <v/>
      </c>
      <c r="H417" s="165">
        <f t="shared" si="91"/>
        <v>0</v>
      </c>
      <c r="I417" s="427" t="str">
        <f>IF(J417=0,"",MAX($I$377:I416)+1)</f>
        <v/>
      </c>
      <c r="J417" s="197">
        <f t="shared" si="92"/>
        <v>0</v>
      </c>
      <c r="AE417" s="195">
        <v>39</v>
      </c>
      <c r="AF417" s="427" t="str">
        <f>IF(AG417=0,"",MAX($AF$377:AF416)+1)</f>
        <v/>
      </c>
      <c r="AG417" s="165">
        <f t="shared" si="93"/>
        <v>0</v>
      </c>
      <c r="AH417" s="427" t="str">
        <f>IF(AI417=0,"",MAX($AH$377:AH416)+1)</f>
        <v/>
      </c>
      <c r="AI417" s="165">
        <f t="shared" si="94"/>
        <v>0</v>
      </c>
      <c r="AJ417" s="427" t="str">
        <f>IF(AK417=0,"",MAX($AJ$377:AJ416)+1)</f>
        <v/>
      </c>
      <c r="AK417" s="197">
        <f t="shared" si="95"/>
        <v>0</v>
      </c>
    </row>
    <row r="418" spans="2:37" ht="14.7" customHeight="1" thickBot="1">
      <c r="D418" s="196">
        <v>40</v>
      </c>
      <c r="E418" s="428" t="str">
        <f>IF(F418=0,"",MAX($E$377:E417)+1)</f>
        <v/>
      </c>
      <c r="F418" s="198">
        <f t="shared" si="90"/>
        <v>0</v>
      </c>
      <c r="G418" s="428" t="str">
        <f>IF(H418=0,"",MAX($G$377:G417)+1)</f>
        <v/>
      </c>
      <c r="H418" s="198">
        <f t="shared" si="91"/>
        <v>0</v>
      </c>
      <c r="I418" s="428" t="str">
        <f>IF(J418=0,"",MAX($I$377:I417)+1)</f>
        <v/>
      </c>
      <c r="J418" s="199">
        <f t="shared" si="92"/>
        <v>0</v>
      </c>
      <c r="AE418" s="196">
        <v>40</v>
      </c>
      <c r="AF418" s="428" t="str">
        <f>IF(AG418=0,"",MAX($AF$377:AF417)+1)</f>
        <v/>
      </c>
      <c r="AG418" s="198">
        <f t="shared" si="93"/>
        <v>0</v>
      </c>
      <c r="AH418" s="428" t="str">
        <f>IF(AI418=0,"",MAX($AH$377:AH417)+1)</f>
        <v/>
      </c>
      <c r="AI418" s="198">
        <f t="shared" si="94"/>
        <v>0</v>
      </c>
      <c r="AJ418" s="428" t="str">
        <f>IF(AK418=0,"",MAX($AJ$377:AJ417)+1)</f>
        <v/>
      </c>
      <c r="AK418" s="199">
        <f t="shared" si="95"/>
        <v>0</v>
      </c>
    </row>
    <row r="420" spans="2:37" ht="14.7" customHeight="1">
      <c r="B420" s="2" t="s">
        <v>84</v>
      </c>
      <c r="AC420" s="2" t="s">
        <v>84</v>
      </c>
    </row>
    <row r="421" spans="2:37" ht="14.7" customHeight="1" thickBot="1">
      <c r="D421" s="2" t="s">
        <v>85</v>
      </c>
      <c r="H421" s="2" t="s">
        <v>90</v>
      </c>
      <c r="AE421" s="2" t="s">
        <v>85</v>
      </c>
      <c r="AI421" s="2" t="s">
        <v>90</v>
      </c>
    </row>
    <row r="422" spans="2:37" ht="14.7" customHeight="1">
      <c r="D422" s="2199"/>
      <c r="E422" s="2200" t="s">
        <v>87</v>
      </c>
      <c r="F422" s="2239"/>
      <c r="H422" s="2199"/>
      <c r="I422" s="2200" t="s">
        <v>87</v>
      </c>
      <c r="J422" s="2239"/>
      <c r="AE422" s="2199"/>
      <c r="AF422" s="2200" t="s">
        <v>87</v>
      </c>
      <c r="AG422" s="2239"/>
      <c r="AI422" s="2199"/>
      <c r="AJ422" s="2200" t="s">
        <v>87</v>
      </c>
      <c r="AK422" s="2239"/>
    </row>
    <row r="423" spans="2:37" ht="14.7" customHeight="1">
      <c r="D423" s="2238"/>
      <c r="E423" s="21" t="s">
        <v>368</v>
      </c>
      <c r="F423" s="194" t="s">
        <v>369</v>
      </c>
      <c r="H423" s="2238"/>
      <c r="I423" s="21" t="s">
        <v>368</v>
      </c>
      <c r="J423" s="194" t="s">
        <v>369</v>
      </c>
      <c r="AE423" s="2238"/>
      <c r="AF423" s="21" t="s">
        <v>368</v>
      </c>
      <c r="AG423" s="194" t="s">
        <v>369</v>
      </c>
      <c r="AI423" s="2238"/>
      <c r="AJ423" s="21" t="s">
        <v>368</v>
      </c>
      <c r="AK423" s="194" t="s">
        <v>369</v>
      </c>
    </row>
    <row r="424" spans="2:37" ht="14.7" customHeight="1">
      <c r="D424" s="195">
        <v>1</v>
      </c>
      <c r="E424" s="46">
        <f t="shared" ref="E424:E455" si="96">IF($E$22&lt;&gt;"再生砕石",0,SUMIF($E$23,D424,$E$19))</f>
        <v>0</v>
      </c>
      <c r="F424" s="201">
        <f t="shared" ref="F424:F455" si="97">IF($E$22&lt;&gt;"粒調砕石",0,SUMIF($E$23,D424,$E$19))</f>
        <v>0</v>
      </c>
      <c r="H424" s="195">
        <v>1</v>
      </c>
      <c r="I424" s="46">
        <f t="shared" ref="I424:I455" si="98">IF($E$35&lt;&gt;"再生砕石",0,SUMIF($E$36,H424,$E$32))</f>
        <v>0</v>
      </c>
      <c r="J424" s="201">
        <f t="shared" ref="J424:J455" si="99">IF($E$35&lt;&gt;"粒調砕石",0,SUMIF($E$36,H424,$E$32))</f>
        <v>0</v>
      </c>
      <c r="AE424" s="195">
        <v>1</v>
      </c>
      <c r="AF424" s="46">
        <f t="shared" ref="AF424:AF455" si="100">IF($AF$22&lt;&gt;"再生砕石",0,SUMIF($AF$23,AE424,$AF$19))</f>
        <v>0</v>
      </c>
      <c r="AG424" s="201">
        <f t="shared" ref="AG424:AG455" si="101">IF($AF$22&lt;&gt;"粒調砕石",0,SUMIF($AF$23,AE424,$AF$19))</f>
        <v>0</v>
      </c>
      <c r="AI424" s="195">
        <v>1</v>
      </c>
      <c r="AJ424" s="46">
        <f t="shared" ref="AJ424:AJ455" si="102">IF($AF$35&lt;&gt;"再生砕石",0,SUMIF($AF$36,AI424,$AF$32))</f>
        <v>0</v>
      </c>
      <c r="AK424" s="201">
        <f t="shared" ref="AK424:AK455" si="103">IF($AF$35&lt;&gt;"粒調砕石",0,SUMIF($AF$36,AI424,$AF$32))</f>
        <v>0</v>
      </c>
    </row>
    <row r="425" spans="2:37" ht="14.7" customHeight="1">
      <c r="D425" s="195">
        <v>2</v>
      </c>
      <c r="E425" s="46">
        <f t="shared" si="96"/>
        <v>0</v>
      </c>
      <c r="F425" s="201">
        <f t="shared" si="97"/>
        <v>0</v>
      </c>
      <c r="H425" s="195">
        <v>2</v>
      </c>
      <c r="I425" s="46">
        <f t="shared" si="98"/>
        <v>0</v>
      </c>
      <c r="J425" s="201">
        <f t="shared" si="99"/>
        <v>0</v>
      </c>
      <c r="AE425" s="195">
        <v>2</v>
      </c>
      <c r="AF425" s="46">
        <f t="shared" si="100"/>
        <v>0</v>
      </c>
      <c r="AG425" s="201">
        <f t="shared" si="101"/>
        <v>0</v>
      </c>
      <c r="AI425" s="195">
        <v>2</v>
      </c>
      <c r="AJ425" s="46">
        <f t="shared" si="102"/>
        <v>0</v>
      </c>
      <c r="AK425" s="201">
        <f t="shared" si="103"/>
        <v>0</v>
      </c>
    </row>
    <row r="426" spans="2:37" ht="14.7" customHeight="1">
      <c r="D426" s="195">
        <v>3</v>
      </c>
      <c r="E426" s="46">
        <f t="shared" si="96"/>
        <v>0</v>
      </c>
      <c r="F426" s="201">
        <f t="shared" si="97"/>
        <v>0</v>
      </c>
      <c r="H426" s="195">
        <v>3</v>
      </c>
      <c r="I426" s="46">
        <f t="shared" si="98"/>
        <v>0</v>
      </c>
      <c r="J426" s="201">
        <f t="shared" si="99"/>
        <v>0</v>
      </c>
      <c r="AE426" s="195">
        <v>3</v>
      </c>
      <c r="AF426" s="46">
        <f t="shared" si="100"/>
        <v>0</v>
      </c>
      <c r="AG426" s="201">
        <f t="shared" si="101"/>
        <v>0</v>
      </c>
      <c r="AI426" s="195">
        <v>3</v>
      </c>
      <c r="AJ426" s="46">
        <f t="shared" si="102"/>
        <v>0</v>
      </c>
      <c r="AK426" s="201">
        <f t="shared" si="103"/>
        <v>0</v>
      </c>
    </row>
    <row r="427" spans="2:37" ht="14.7" customHeight="1">
      <c r="D427" s="195">
        <v>4</v>
      </c>
      <c r="E427" s="46">
        <f t="shared" si="96"/>
        <v>0</v>
      </c>
      <c r="F427" s="201">
        <f t="shared" si="97"/>
        <v>0</v>
      </c>
      <c r="H427" s="195">
        <v>4</v>
      </c>
      <c r="I427" s="46">
        <f t="shared" si="98"/>
        <v>0</v>
      </c>
      <c r="J427" s="201">
        <f t="shared" si="99"/>
        <v>0</v>
      </c>
      <c r="AE427" s="195">
        <v>4</v>
      </c>
      <c r="AF427" s="46">
        <f t="shared" si="100"/>
        <v>0</v>
      </c>
      <c r="AG427" s="201">
        <f t="shared" si="101"/>
        <v>0</v>
      </c>
      <c r="AI427" s="195">
        <v>4</v>
      </c>
      <c r="AJ427" s="46">
        <f t="shared" si="102"/>
        <v>0</v>
      </c>
      <c r="AK427" s="201">
        <f t="shared" si="103"/>
        <v>0</v>
      </c>
    </row>
    <row r="428" spans="2:37" ht="14.7" customHeight="1">
      <c r="D428" s="195">
        <v>5</v>
      </c>
      <c r="E428" s="46">
        <f t="shared" si="96"/>
        <v>0</v>
      </c>
      <c r="F428" s="201">
        <f t="shared" si="97"/>
        <v>0</v>
      </c>
      <c r="H428" s="195">
        <v>5</v>
      </c>
      <c r="I428" s="46">
        <f t="shared" si="98"/>
        <v>0</v>
      </c>
      <c r="J428" s="201">
        <f t="shared" si="99"/>
        <v>0</v>
      </c>
      <c r="AE428" s="195">
        <v>5</v>
      </c>
      <c r="AF428" s="46">
        <f t="shared" si="100"/>
        <v>0</v>
      </c>
      <c r="AG428" s="201">
        <f t="shared" si="101"/>
        <v>0</v>
      </c>
      <c r="AI428" s="195">
        <v>5</v>
      </c>
      <c r="AJ428" s="46">
        <f t="shared" si="102"/>
        <v>0</v>
      </c>
      <c r="AK428" s="201">
        <f t="shared" si="103"/>
        <v>0</v>
      </c>
    </row>
    <row r="429" spans="2:37" ht="14.7" customHeight="1">
      <c r="D429" s="195">
        <v>6</v>
      </c>
      <c r="E429" s="46">
        <f t="shared" si="96"/>
        <v>0</v>
      </c>
      <c r="F429" s="201">
        <f t="shared" si="97"/>
        <v>0</v>
      </c>
      <c r="H429" s="195">
        <v>6</v>
      </c>
      <c r="I429" s="46">
        <f t="shared" si="98"/>
        <v>0</v>
      </c>
      <c r="J429" s="201">
        <f t="shared" si="99"/>
        <v>0</v>
      </c>
      <c r="AE429" s="195">
        <v>6</v>
      </c>
      <c r="AF429" s="46">
        <f t="shared" si="100"/>
        <v>0</v>
      </c>
      <c r="AG429" s="201">
        <f t="shared" si="101"/>
        <v>0</v>
      </c>
      <c r="AI429" s="195">
        <v>6</v>
      </c>
      <c r="AJ429" s="46">
        <f t="shared" si="102"/>
        <v>0</v>
      </c>
      <c r="AK429" s="201">
        <f t="shared" si="103"/>
        <v>0</v>
      </c>
    </row>
    <row r="430" spans="2:37" ht="14.7" customHeight="1">
      <c r="D430" s="195">
        <v>7</v>
      </c>
      <c r="E430" s="46">
        <f t="shared" si="96"/>
        <v>0</v>
      </c>
      <c r="F430" s="201">
        <f t="shared" si="97"/>
        <v>0</v>
      </c>
      <c r="H430" s="195">
        <v>7</v>
      </c>
      <c r="I430" s="46">
        <f t="shared" si="98"/>
        <v>0</v>
      </c>
      <c r="J430" s="201">
        <f t="shared" si="99"/>
        <v>0</v>
      </c>
      <c r="AE430" s="195">
        <v>7</v>
      </c>
      <c r="AF430" s="46">
        <f t="shared" si="100"/>
        <v>0</v>
      </c>
      <c r="AG430" s="201">
        <f t="shared" si="101"/>
        <v>0</v>
      </c>
      <c r="AI430" s="195">
        <v>7</v>
      </c>
      <c r="AJ430" s="46">
        <f t="shared" si="102"/>
        <v>0</v>
      </c>
      <c r="AK430" s="201">
        <f t="shared" si="103"/>
        <v>0</v>
      </c>
    </row>
    <row r="431" spans="2:37" ht="14.7" customHeight="1">
      <c r="D431" s="195">
        <v>8</v>
      </c>
      <c r="E431" s="46">
        <f t="shared" si="96"/>
        <v>0</v>
      </c>
      <c r="F431" s="201">
        <f t="shared" si="97"/>
        <v>0</v>
      </c>
      <c r="H431" s="195">
        <v>8</v>
      </c>
      <c r="I431" s="46">
        <f t="shared" si="98"/>
        <v>0</v>
      </c>
      <c r="J431" s="201">
        <f t="shared" si="99"/>
        <v>0</v>
      </c>
      <c r="AE431" s="195">
        <v>8</v>
      </c>
      <c r="AF431" s="46">
        <f t="shared" si="100"/>
        <v>0</v>
      </c>
      <c r="AG431" s="201">
        <f t="shared" si="101"/>
        <v>0</v>
      </c>
      <c r="AI431" s="195">
        <v>8</v>
      </c>
      <c r="AJ431" s="46">
        <f t="shared" si="102"/>
        <v>0</v>
      </c>
      <c r="AK431" s="201">
        <f t="shared" si="103"/>
        <v>0</v>
      </c>
    </row>
    <row r="432" spans="2:37" ht="14.7" customHeight="1">
      <c r="D432" s="195">
        <v>9</v>
      </c>
      <c r="E432" s="46">
        <f t="shared" si="96"/>
        <v>0</v>
      </c>
      <c r="F432" s="201">
        <f t="shared" si="97"/>
        <v>0</v>
      </c>
      <c r="H432" s="195">
        <v>9</v>
      </c>
      <c r="I432" s="46">
        <f t="shared" si="98"/>
        <v>0</v>
      </c>
      <c r="J432" s="201">
        <f t="shared" si="99"/>
        <v>0</v>
      </c>
      <c r="AE432" s="195">
        <v>9</v>
      </c>
      <c r="AF432" s="46">
        <f t="shared" si="100"/>
        <v>0</v>
      </c>
      <c r="AG432" s="201">
        <f t="shared" si="101"/>
        <v>0</v>
      </c>
      <c r="AI432" s="195">
        <v>9</v>
      </c>
      <c r="AJ432" s="46">
        <f t="shared" si="102"/>
        <v>0</v>
      </c>
      <c r="AK432" s="201">
        <f t="shared" si="103"/>
        <v>0</v>
      </c>
    </row>
    <row r="433" spans="4:37" ht="14.7" customHeight="1">
      <c r="D433" s="195">
        <v>10</v>
      </c>
      <c r="E433" s="46">
        <f t="shared" si="96"/>
        <v>0</v>
      </c>
      <c r="F433" s="201">
        <f t="shared" si="97"/>
        <v>0</v>
      </c>
      <c r="H433" s="195">
        <v>10</v>
      </c>
      <c r="I433" s="46">
        <f t="shared" si="98"/>
        <v>0</v>
      </c>
      <c r="J433" s="201">
        <f t="shared" si="99"/>
        <v>0</v>
      </c>
      <c r="AE433" s="195">
        <v>10</v>
      </c>
      <c r="AF433" s="46">
        <f t="shared" si="100"/>
        <v>0</v>
      </c>
      <c r="AG433" s="201">
        <f t="shared" si="101"/>
        <v>0</v>
      </c>
      <c r="AI433" s="195">
        <v>10</v>
      </c>
      <c r="AJ433" s="46">
        <f t="shared" si="102"/>
        <v>0</v>
      </c>
      <c r="AK433" s="201">
        <f t="shared" si="103"/>
        <v>0</v>
      </c>
    </row>
    <row r="434" spans="4:37" ht="14.7" customHeight="1">
      <c r="D434" s="195">
        <v>11</v>
      </c>
      <c r="E434" s="46">
        <f t="shared" si="96"/>
        <v>0</v>
      </c>
      <c r="F434" s="201">
        <f t="shared" si="97"/>
        <v>0</v>
      </c>
      <c r="H434" s="195">
        <v>11</v>
      </c>
      <c r="I434" s="46">
        <f t="shared" si="98"/>
        <v>0</v>
      </c>
      <c r="J434" s="201">
        <f t="shared" si="99"/>
        <v>0</v>
      </c>
      <c r="AE434" s="195">
        <v>11</v>
      </c>
      <c r="AF434" s="46">
        <f t="shared" si="100"/>
        <v>0</v>
      </c>
      <c r="AG434" s="201">
        <f t="shared" si="101"/>
        <v>0</v>
      </c>
      <c r="AI434" s="195">
        <v>11</v>
      </c>
      <c r="AJ434" s="46">
        <f t="shared" si="102"/>
        <v>0</v>
      </c>
      <c r="AK434" s="201">
        <f t="shared" si="103"/>
        <v>0</v>
      </c>
    </row>
    <row r="435" spans="4:37" ht="14.7" customHeight="1">
      <c r="D435" s="195">
        <v>12</v>
      </c>
      <c r="E435" s="46">
        <f t="shared" si="96"/>
        <v>0</v>
      </c>
      <c r="F435" s="201">
        <f t="shared" si="97"/>
        <v>0</v>
      </c>
      <c r="H435" s="195">
        <v>12</v>
      </c>
      <c r="I435" s="46">
        <f t="shared" si="98"/>
        <v>0</v>
      </c>
      <c r="J435" s="201">
        <f t="shared" si="99"/>
        <v>0</v>
      </c>
      <c r="AE435" s="195">
        <v>12</v>
      </c>
      <c r="AF435" s="46">
        <f t="shared" si="100"/>
        <v>0</v>
      </c>
      <c r="AG435" s="201">
        <f t="shared" si="101"/>
        <v>0</v>
      </c>
      <c r="AI435" s="195">
        <v>12</v>
      </c>
      <c r="AJ435" s="46">
        <f t="shared" si="102"/>
        <v>0</v>
      </c>
      <c r="AK435" s="201">
        <f t="shared" si="103"/>
        <v>0</v>
      </c>
    </row>
    <row r="436" spans="4:37" ht="14.7" customHeight="1">
      <c r="D436" s="195">
        <v>13</v>
      </c>
      <c r="E436" s="46">
        <f t="shared" si="96"/>
        <v>0</v>
      </c>
      <c r="F436" s="201">
        <f t="shared" si="97"/>
        <v>0</v>
      </c>
      <c r="H436" s="195">
        <v>13</v>
      </c>
      <c r="I436" s="46">
        <f t="shared" si="98"/>
        <v>0</v>
      </c>
      <c r="J436" s="201">
        <f t="shared" si="99"/>
        <v>0</v>
      </c>
      <c r="AE436" s="195">
        <v>13</v>
      </c>
      <c r="AF436" s="46">
        <f t="shared" si="100"/>
        <v>0</v>
      </c>
      <c r="AG436" s="201">
        <f t="shared" si="101"/>
        <v>0</v>
      </c>
      <c r="AI436" s="195">
        <v>13</v>
      </c>
      <c r="AJ436" s="46">
        <f t="shared" si="102"/>
        <v>0</v>
      </c>
      <c r="AK436" s="201">
        <f t="shared" si="103"/>
        <v>0</v>
      </c>
    </row>
    <row r="437" spans="4:37" ht="14.7" customHeight="1">
      <c r="D437" s="195">
        <v>14</v>
      </c>
      <c r="E437" s="46">
        <f t="shared" si="96"/>
        <v>0</v>
      </c>
      <c r="F437" s="201">
        <f t="shared" si="97"/>
        <v>0</v>
      </c>
      <c r="H437" s="195">
        <v>14</v>
      </c>
      <c r="I437" s="46">
        <f t="shared" si="98"/>
        <v>0</v>
      </c>
      <c r="J437" s="201">
        <f t="shared" si="99"/>
        <v>0</v>
      </c>
      <c r="AE437" s="195">
        <v>14</v>
      </c>
      <c r="AF437" s="46">
        <f t="shared" si="100"/>
        <v>0</v>
      </c>
      <c r="AG437" s="201">
        <f t="shared" si="101"/>
        <v>0</v>
      </c>
      <c r="AI437" s="195">
        <v>14</v>
      </c>
      <c r="AJ437" s="46">
        <f t="shared" si="102"/>
        <v>0</v>
      </c>
      <c r="AK437" s="201">
        <f t="shared" si="103"/>
        <v>0</v>
      </c>
    </row>
    <row r="438" spans="4:37" ht="14.7" customHeight="1">
      <c r="D438" s="195">
        <v>15</v>
      </c>
      <c r="E438" s="46">
        <f t="shared" si="96"/>
        <v>0</v>
      </c>
      <c r="F438" s="201">
        <f t="shared" si="97"/>
        <v>0</v>
      </c>
      <c r="H438" s="195">
        <v>15</v>
      </c>
      <c r="I438" s="46">
        <f t="shared" si="98"/>
        <v>0</v>
      </c>
      <c r="J438" s="201">
        <f t="shared" si="99"/>
        <v>0</v>
      </c>
      <c r="AE438" s="195">
        <v>15</v>
      </c>
      <c r="AF438" s="46">
        <f t="shared" si="100"/>
        <v>0</v>
      </c>
      <c r="AG438" s="201">
        <f t="shared" si="101"/>
        <v>0</v>
      </c>
      <c r="AI438" s="195">
        <v>15</v>
      </c>
      <c r="AJ438" s="46">
        <f t="shared" si="102"/>
        <v>0</v>
      </c>
      <c r="AK438" s="201">
        <f t="shared" si="103"/>
        <v>0</v>
      </c>
    </row>
    <row r="439" spans="4:37" ht="14.7" customHeight="1">
      <c r="D439" s="195">
        <v>16</v>
      </c>
      <c r="E439" s="46">
        <f t="shared" si="96"/>
        <v>0</v>
      </c>
      <c r="F439" s="201">
        <f t="shared" si="97"/>
        <v>0</v>
      </c>
      <c r="H439" s="195">
        <v>16</v>
      </c>
      <c r="I439" s="46">
        <f t="shared" si="98"/>
        <v>0</v>
      </c>
      <c r="J439" s="201">
        <f t="shared" si="99"/>
        <v>0</v>
      </c>
      <c r="AE439" s="195">
        <v>16</v>
      </c>
      <c r="AF439" s="46">
        <f t="shared" si="100"/>
        <v>0</v>
      </c>
      <c r="AG439" s="201">
        <f t="shared" si="101"/>
        <v>0</v>
      </c>
      <c r="AI439" s="195">
        <v>16</v>
      </c>
      <c r="AJ439" s="46">
        <f t="shared" si="102"/>
        <v>0</v>
      </c>
      <c r="AK439" s="201">
        <f t="shared" si="103"/>
        <v>0</v>
      </c>
    </row>
    <row r="440" spans="4:37" ht="14.7" customHeight="1">
      <c r="D440" s="195">
        <v>17</v>
      </c>
      <c r="E440" s="46">
        <f t="shared" si="96"/>
        <v>0</v>
      </c>
      <c r="F440" s="201">
        <f t="shared" si="97"/>
        <v>0</v>
      </c>
      <c r="H440" s="195">
        <v>17</v>
      </c>
      <c r="I440" s="46">
        <f t="shared" si="98"/>
        <v>0</v>
      </c>
      <c r="J440" s="201">
        <f t="shared" si="99"/>
        <v>0</v>
      </c>
      <c r="AE440" s="195">
        <v>17</v>
      </c>
      <c r="AF440" s="46">
        <f t="shared" si="100"/>
        <v>0</v>
      </c>
      <c r="AG440" s="201">
        <f t="shared" si="101"/>
        <v>0</v>
      </c>
      <c r="AI440" s="195">
        <v>17</v>
      </c>
      <c r="AJ440" s="46">
        <f t="shared" si="102"/>
        <v>0</v>
      </c>
      <c r="AK440" s="201">
        <f t="shared" si="103"/>
        <v>0</v>
      </c>
    </row>
    <row r="441" spans="4:37" ht="14.7" customHeight="1">
      <c r="D441" s="195">
        <v>18</v>
      </c>
      <c r="E441" s="46">
        <f t="shared" si="96"/>
        <v>0</v>
      </c>
      <c r="F441" s="201">
        <f t="shared" si="97"/>
        <v>0</v>
      </c>
      <c r="H441" s="195">
        <v>18</v>
      </c>
      <c r="I441" s="46">
        <f t="shared" si="98"/>
        <v>0</v>
      </c>
      <c r="J441" s="201">
        <f t="shared" si="99"/>
        <v>0</v>
      </c>
      <c r="AE441" s="195">
        <v>18</v>
      </c>
      <c r="AF441" s="46">
        <f t="shared" si="100"/>
        <v>0</v>
      </c>
      <c r="AG441" s="201">
        <f t="shared" si="101"/>
        <v>0</v>
      </c>
      <c r="AI441" s="195">
        <v>18</v>
      </c>
      <c r="AJ441" s="46">
        <f t="shared" si="102"/>
        <v>0</v>
      </c>
      <c r="AK441" s="201">
        <f t="shared" si="103"/>
        <v>0</v>
      </c>
    </row>
    <row r="442" spans="4:37" ht="14.7" customHeight="1">
      <c r="D442" s="195">
        <v>19</v>
      </c>
      <c r="E442" s="46">
        <f t="shared" si="96"/>
        <v>0</v>
      </c>
      <c r="F442" s="201">
        <f t="shared" si="97"/>
        <v>0</v>
      </c>
      <c r="H442" s="195">
        <v>19</v>
      </c>
      <c r="I442" s="46">
        <f t="shared" si="98"/>
        <v>0</v>
      </c>
      <c r="J442" s="201">
        <f t="shared" si="99"/>
        <v>0</v>
      </c>
      <c r="AE442" s="195">
        <v>19</v>
      </c>
      <c r="AF442" s="46">
        <f t="shared" si="100"/>
        <v>0</v>
      </c>
      <c r="AG442" s="201">
        <f t="shared" si="101"/>
        <v>0</v>
      </c>
      <c r="AI442" s="195">
        <v>19</v>
      </c>
      <c r="AJ442" s="46">
        <f t="shared" si="102"/>
        <v>0</v>
      </c>
      <c r="AK442" s="201">
        <f t="shared" si="103"/>
        <v>0</v>
      </c>
    </row>
    <row r="443" spans="4:37" ht="14.7" customHeight="1">
      <c r="D443" s="195">
        <v>20</v>
      </c>
      <c r="E443" s="46">
        <f t="shared" si="96"/>
        <v>0</v>
      </c>
      <c r="F443" s="201">
        <f t="shared" si="97"/>
        <v>0</v>
      </c>
      <c r="H443" s="195">
        <v>20</v>
      </c>
      <c r="I443" s="46">
        <f t="shared" si="98"/>
        <v>0</v>
      </c>
      <c r="J443" s="201">
        <f t="shared" si="99"/>
        <v>0</v>
      </c>
      <c r="AE443" s="195">
        <v>20</v>
      </c>
      <c r="AF443" s="46">
        <f t="shared" si="100"/>
        <v>0</v>
      </c>
      <c r="AG443" s="201">
        <f t="shared" si="101"/>
        <v>0</v>
      </c>
      <c r="AI443" s="195">
        <v>20</v>
      </c>
      <c r="AJ443" s="46">
        <f t="shared" si="102"/>
        <v>0</v>
      </c>
      <c r="AK443" s="201">
        <f t="shared" si="103"/>
        <v>0</v>
      </c>
    </row>
    <row r="444" spans="4:37" ht="14.7" customHeight="1">
      <c r="D444" s="195">
        <v>21</v>
      </c>
      <c r="E444" s="46">
        <f t="shared" si="96"/>
        <v>0</v>
      </c>
      <c r="F444" s="201">
        <f t="shared" si="97"/>
        <v>0</v>
      </c>
      <c r="H444" s="195">
        <v>21</v>
      </c>
      <c r="I444" s="46">
        <f t="shared" si="98"/>
        <v>0</v>
      </c>
      <c r="J444" s="201">
        <f t="shared" si="99"/>
        <v>0</v>
      </c>
      <c r="AE444" s="195">
        <v>21</v>
      </c>
      <c r="AF444" s="46">
        <f t="shared" si="100"/>
        <v>0</v>
      </c>
      <c r="AG444" s="201">
        <f t="shared" si="101"/>
        <v>0</v>
      </c>
      <c r="AI444" s="195">
        <v>21</v>
      </c>
      <c r="AJ444" s="46">
        <f t="shared" si="102"/>
        <v>0</v>
      </c>
      <c r="AK444" s="201">
        <f t="shared" si="103"/>
        <v>0</v>
      </c>
    </row>
    <row r="445" spans="4:37" ht="14.7" customHeight="1">
      <c r="D445" s="195">
        <v>22</v>
      </c>
      <c r="E445" s="46">
        <f t="shared" si="96"/>
        <v>0</v>
      </c>
      <c r="F445" s="201">
        <f t="shared" si="97"/>
        <v>0</v>
      </c>
      <c r="H445" s="195">
        <v>22</v>
      </c>
      <c r="I445" s="46">
        <f t="shared" si="98"/>
        <v>0</v>
      </c>
      <c r="J445" s="201">
        <f t="shared" si="99"/>
        <v>0</v>
      </c>
      <c r="AE445" s="195">
        <v>22</v>
      </c>
      <c r="AF445" s="46">
        <f t="shared" si="100"/>
        <v>0</v>
      </c>
      <c r="AG445" s="201">
        <f t="shared" si="101"/>
        <v>0</v>
      </c>
      <c r="AI445" s="195">
        <v>22</v>
      </c>
      <c r="AJ445" s="46">
        <f t="shared" si="102"/>
        <v>0</v>
      </c>
      <c r="AK445" s="201">
        <f t="shared" si="103"/>
        <v>0</v>
      </c>
    </row>
    <row r="446" spans="4:37" ht="14.7" customHeight="1">
      <c r="D446" s="195">
        <v>23</v>
      </c>
      <c r="E446" s="46">
        <f t="shared" si="96"/>
        <v>0</v>
      </c>
      <c r="F446" s="201">
        <f t="shared" si="97"/>
        <v>0</v>
      </c>
      <c r="H446" s="195">
        <v>23</v>
      </c>
      <c r="I446" s="46">
        <f t="shared" si="98"/>
        <v>0</v>
      </c>
      <c r="J446" s="201">
        <f t="shared" si="99"/>
        <v>0</v>
      </c>
      <c r="AE446" s="195">
        <v>23</v>
      </c>
      <c r="AF446" s="46">
        <f t="shared" si="100"/>
        <v>0</v>
      </c>
      <c r="AG446" s="201">
        <f t="shared" si="101"/>
        <v>0</v>
      </c>
      <c r="AI446" s="195">
        <v>23</v>
      </c>
      <c r="AJ446" s="46">
        <f t="shared" si="102"/>
        <v>0</v>
      </c>
      <c r="AK446" s="201">
        <f t="shared" si="103"/>
        <v>0</v>
      </c>
    </row>
    <row r="447" spans="4:37" ht="14.7" customHeight="1">
      <c r="D447" s="195">
        <v>24</v>
      </c>
      <c r="E447" s="46">
        <f t="shared" si="96"/>
        <v>0</v>
      </c>
      <c r="F447" s="201">
        <f t="shared" si="97"/>
        <v>0</v>
      </c>
      <c r="H447" s="195">
        <v>24</v>
      </c>
      <c r="I447" s="46">
        <f t="shared" si="98"/>
        <v>0</v>
      </c>
      <c r="J447" s="201">
        <f t="shared" si="99"/>
        <v>0</v>
      </c>
      <c r="AE447" s="195">
        <v>24</v>
      </c>
      <c r="AF447" s="46">
        <f t="shared" si="100"/>
        <v>0</v>
      </c>
      <c r="AG447" s="201">
        <f t="shared" si="101"/>
        <v>0</v>
      </c>
      <c r="AI447" s="195">
        <v>24</v>
      </c>
      <c r="AJ447" s="46">
        <f t="shared" si="102"/>
        <v>0</v>
      </c>
      <c r="AK447" s="201">
        <f t="shared" si="103"/>
        <v>0</v>
      </c>
    </row>
    <row r="448" spans="4:37" ht="14.7" customHeight="1">
      <c r="D448" s="195">
        <v>25</v>
      </c>
      <c r="E448" s="46">
        <f t="shared" si="96"/>
        <v>0</v>
      </c>
      <c r="F448" s="201">
        <f t="shared" si="97"/>
        <v>0</v>
      </c>
      <c r="H448" s="195">
        <v>25</v>
      </c>
      <c r="I448" s="46">
        <f t="shared" si="98"/>
        <v>0</v>
      </c>
      <c r="J448" s="201">
        <f t="shared" si="99"/>
        <v>0</v>
      </c>
      <c r="AE448" s="195">
        <v>25</v>
      </c>
      <c r="AF448" s="46">
        <f t="shared" si="100"/>
        <v>0</v>
      </c>
      <c r="AG448" s="201">
        <f t="shared" si="101"/>
        <v>0</v>
      </c>
      <c r="AI448" s="195">
        <v>25</v>
      </c>
      <c r="AJ448" s="46">
        <f t="shared" si="102"/>
        <v>0</v>
      </c>
      <c r="AK448" s="201">
        <f t="shared" si="103"/>
        <v>0</v>
      </c>
    </row>
    <row r="449" spans="4:37" ht="14.7" customHeight="1">
      <c r="D449" s="195">
        <v>26</v>
      </c>
      <c r="E449" s="46">
        <f t="shared" si="96"/>
        <v>0</v>
      </c>
      <c r="F449" s="201">
        <f t="shared" si="97"/>
        <v>0</v>
      </c>
      <c r="H449" s="195">
        <v>26</v>
      </c>
      <c r="I449" s="46">
        <f t="shared" si="98"/>
        <v>0</v>
      </c>
      <c r="J449" s="201">
        <f t="shared" si="99"/>
        <v>0</v>
      </c>
      <c r="AE449" s="195">
        <v>26</v>
      </c>
      <c r="AF449" s="46">
        <f t="shared" si="100"/>
        <v>0</v>
      </c>
      <c r="AG449" s="201">
        <f t="shared" si="101"/>
        <v>0</v>
      </c>
      <c r="AI449" s="195">
        <v>26</v>
      </c>
      <c r="AJ449" s="46">
        <f t="shared" si="102"/>
        <v>0</v>
      </c>
      <c r="AK449" s="201">
        <f t="shared" si="103"/>
        <v>0</v>
      </c>
    </row>
    <row r="450" spans="4:37" ht="14.7" customHeight="1">
      <c r="D450" s="195">
        <v>27</v>
      </c>
      <c r="E450" s="46">
        <f t="shared" si="96"/>
        <v>0</v>
      </c>
      <c r="F450" s="201">
        <f t="shared" si="97"/>
        <v>0</v>
      </c>
      <c r="H450" s="195">
        <v>27</v>
      </c>
      <c r="I450" s="46">
        <f t="shared" si="98"/>
        <v>0</v>
      </c>
      <c r="J450" s="201">
        <f t="shared" si="99"/>
        <v>0</v>
      </c>
      <c r="AE450" s="195">
        <v>27</v>
      </c>
      <c r="AF450" s="46">
        <f t="shared" si="100"/>
        <v>0</v>
      </c>
      <c r="AG450" s="201">
        <f t="shared" si="101"/>
        <v>0</v>
      </c>
      <c r="AI450" s="195">
        <v>27</v>
      </c>
      <c r="AJ450" s="46">
        <f t="shared" si="102"/>
        <v>0</v>
      </c>
      <c r="AK450" s="201">
        <f t="shared" si="103"/>
        <v>0</v>
      </c>
    </row>
    <row r="451" spans="4:37" ht="14.7" customHeight="1">
      <c r="D451" s="195">
        <v>28</v>
      </c>
      <c r="E451" s="46">
        <f t="shared" si="96"/>
        <v>0</v>
      </c>
      <c r="F451" s="201">
        <f t="shared" si="97"/>
        <v>0</v>
      </c>
      <c r="H451" s="195">
        <v>28</v>
      </c>
      <c r="I451" s="46">
        <f t="shared" si="98"/>
        <v>0</v>
      </c>
      <c r="J451" s="201">
        <f t="shared" si="99"/>
        <v>0</v>
      </c>
      <c r="AE451" s="195">
        <v>28</v>
      </c>
      <c r="AF451" s="46">
        <f t="shared" si="100"/>
        <v>0</v>
      </c>
      <c r="AG451" s="201">
        <f t="shared" si="101"/>
        <v>0</v>
      </c>
      <c r="AI451" s="195">
        <v>28</v>
      </c>
      <c r="AJ451" s="46">
        <f t="shared" si="102"/>
        <v>0</v>
      </c>
      <c r="AK451" s="201">
        <f t="shared" si="103"/>
        <v>0</v>
      </c>
    </row>
    <row r="452" spans="4:37" ht="14.7" customHeight="1">
      <c r="D452" s="195">
        <v>29</v>
      </c>
      <c r="E452" s="46">
        <f t="shared" si="96"/>
        <v>0</v>
      </c>
      <c r="F452" s="201">
        <f t="shared" si="97"/>
        <v>0</v>
      </c>
      <c r="H452" s="195">
        <v>29</v>
      </c>
      <c r="I452" s="46">
        <f t="shared" si="98"/>
        <v>0</v>
      </c>
      <c r="J452" s="201">
        <f t="shared" si="99"/>
        <v>0</v>
      </c>
      <c r="AE452" s="195">
        <v>29</v>
      </c>
      <c r="AF452" s="46">
        <f t="shared" si="100"/>
        <v>0</v>
      </c>
      <c r="AG452" s="201">
        <f t="shared" si="101"/>
        <v>0</v>
      </c>
      <c r="AI452" s="195">
        <v>29</v>
      </c>
      <c r="AJ452" s="46">
        <f t="shared" si="102"/>
        <v>0</v>
      </c>
      <c r="AK452" s="201">
        <f t="shared" si="103"/>
        <v>0</v>
      </c>
    </row>
    <row r="453" spans="4:37" ht="14.7" customHeight="1">
      <c r="D453" s="195">
        <v>30</v>
      </c>
      <c r="E453" s="46">
        <f t="shared" si="96"/>
        <v>0</v>
      </c>
      <c r="F453" s="201">
        <f t="shared" si="97"/>
        <v>0</v>
      </c>
      <c r="H453" s="195">
        <v>30</v>
      </c>
      <c r="I453" s="46">
        <f t="shared" si="98"/>
        <v>0</v>
      </c>
      <c r="J453" s="201">
        <f t="shared" si="99"/>
        <v>0</v>
      </c>
      <c r="AE453" s="195">
        <v>30</v>
      </c>
      <c r="AF453" s="46">
        <f t="shared" si="100"/>
        <v>0</v>
      </c>
      <c r="AG453" s="201">
        <f t="shared" si="101"/>
        <v>0</v>
      </c>
      <c r="AI453" s="195">
        <v>30</v>
      </c>
      <c r="AJ453" s="46">
        <f t="shared" si="102"/>
        <v>0</v>
      </c>
      <c r="AK453" s="201">
        <f t="shared" si="103"/>
        <v>0</v>
      </c>
    </row>
    <row r="454" spans="4:37" ht="14.7" customHeight="1">
      <c r="D454" s="195">
        <v>31</v>
      </c>
      <c r="E454" s="46">
        <f t="shared" si="96"/>
        <v>0</v>
      </c>
      <c r="F454" s="201">
        <f t="shared" si="97"/>
        <v>0</v>
      </c>
      <c r="H454" s="195">
        <v>31</v>
      </c>
      <c r="I454" s="46">
        <f t="shared" si="98"/>
        <v>0</v>
      </c>
      <c r="J454" s="201">
        <f t="shared" si="99"/>
        <v>0</v>
      </c>
      <c r="AE454" s="195">
        <v>31</v>
      </c>
      <c r="AF454" s="46">
        <f t="shared" si="100"/>
        <v>0</v>
      </c>
      <c r="AG454" s="201">
        <f t="shared" si="101"/>
        <v>0</v>
      </c>
      <c r="AI454" s="195">
        <v>31</v>
      </c>
      <c r="AJ454" s="46">
        <f t="shared" si="102"/>
        <v>0</v>
      </c>
      <c r="AK454" s="201">
        <f t="shared" si="103"/>
        <v>0</v>
      </c>
    </row>
    <row r="455" spans="4:37" ht="14.7" customHeight="1">
      <c r="D455" s="195">
        <v>32</v>
      </c>
      <c r="E455" s="46">
        <f t="shared" si="96"/>
        <v>0</v>
      </c>
      <c r="F455" s="201">
        <f t="shared" si="97"/>
        <v>0</v>
      </c>
      <c r="H455" s="195">
        <v>32</v>
      </c>
      <c r="I455" s="46">
        <f t="shared" si="98"/>
        <v>0</v>
      </c>
      <c r="J455" s="201">
        <f t="shared" si="99"/>
        <v>0</v>
      </c>
      <c r="AE455" s="195">
        <v>32</v>
      </c>
      <c r="AF455" s="46">
        <f t="shared" si="100"/>
        <v>0</v>
      </c>
      <c r="AG455" s="201">
        <f t="shared" si="101"/>
        <v>0</v>
      </c>
      <c r="AI455" s="195">
        <v>32</v>
      </c>
      <c r="AJ455" s="46">
        <f t="shared" si="102"/>
        <v>0</v>
      </c>
      <c r="AK455" s="201">
        <f t="shared" si="103"/>
        <v>0</v>
      </c>
    </row>
    <row r="456" spans="4:37" ht="14.7" customHeight="1">
      <c r="D456" s="195">
        <v>33</v>
      </c>
      <c r="E456" s="46">
        <f t="shared" ref="E456:E483" si="104">IF($E$22&lt;&gt;"再生砕石",0,SUMIF($E$23,D456,$E$19))</f>
        <v>0</v>
      </c>
      <c r="F456" s="201">
        <f t="shared" ref="F456:F483" si="105">IF($E$22&lt;&gt;"粒調砕石",0,SUMIF($E$23,D456,$E$19))</f>
        <v>0</v>
      </c>
      <c r="H456" s="195">
        <v>33</v>
      </c>
      <c r="I456" s="46">
        <f t="shared" ref="I456:I483" si="106">IF($E$35&lt;&gt;"再生砕石",0,SUMIF($E$36,H456,$E$32))</f>
        <v>0</v>
      </c>
      <c r="J456" s="201">
        <f t="shared" ref="J456:J483" si="107">IF($E$35&lt;&gt;"粒調砕石",0,SUMIF($E$36,H456,$E$32))</f>
        <v>0</v>
      </c>
      <c r="AE456" s="195">
        <v>33</v>
      </c>
      <c r="AF456" s="46">
        <f t="shared" ref="AF456:AF483" si="108">IF($AF$22&lt;&gt;"再生砕石",0,SUMIF($AF$23,AE456,$AF$19))</f>
        <v>0</v>
      </c>
      <c r="AG456" s="201">
        <f t="shared" ref="AG456:AG483" si="109">IF($AF$22&lt;&gt;"粒調砕石",0,SUMIF($AF$23,AE456,$AF$19))</f>
        <v>0</v>
      </c>
      <c r="AI456" s="195">
        <v>33</v>
      </c>
      <c r="AJ456" s="46">
        <f t="shared" ref="AJ456:AJ483" si="110">IF($AF$35&lt;&gt;"再生砕石",0,SUMIF($AF$36,AI456,$AF$32))</f>
        <v>0</v>
      </c>
      <c r="AK456" s="201">
        <f t="shared" ref="AK456:AK483" si="111">IF($AF$35&lt;&gt;"粒調砕石",0,SUMIF($AF$36,AI456,$AF$32))</f>
        <v>0</v>
      </c>
    </row>
    <row r="457" spans="4:37" ht="14.7" customHeight="1">
      <c r="D457" s="195">
        <v>34</v>
      </c>
      <c r="E457" s="46">
        <f t="shared" si="104"/>
        <v>0</v>
      </c>
      <c r="F457" s="201">
        <f t="shared" si="105"/>
        <v>0</v>
      </c>
      <c r="H457" s="195">
        <v>34</v>
      </c>
      <c r="I457" s="46">
        <f t="shared" si="106"/>
        <v>0</v>
      </c>
      <c r="J457" s="201">
        <f t="shared" si="107"/>
        <v>0</v>
      </c>
      <c r="AE457" s="195">
        <v>34</v>
      </c>
      <c r="AF457" s="46">
        <f t="shared" si="108"/>
        <v>0</v>
      </c>
      <c r="AG457" s="201">
        <f t="shared" si="109"/>
        <v>0</v>
      </c>
      <c r="AI457" s="195">
        <v>34</v>
      </c>
      <c r="AJ457" s="46">
        <f t="shared" si="110"/>
        <v>0</v>
      </c>
      <c r="AK457" s="201">
        <f t="shared" si="111"/>
        <v>0</v>
      </c>
    </row>
    <row r="458" spans="4:37" ht="14.7" customHeight="1">
      <c r="D458" s="195">
        <v>35</v>
      </c>
      <c r="E458" s="46">
        <f t="shared" si="104"/>
        <v>0</v>
      </c>
      <c r="F458" s="201">
        <f t="shared" si="105"/>
        <v>0</v>
      </c>
      <c r="H458" s="195">
        <v>35</v>
      </c>
      <c r="I458" s="46">
        <f t="shared" si="106"/>
        <v>0</v>
      </c>
      <c r="J458" s="201">
        <f t="shared" si="107"/>
        <v>0</v>
      </c>
      <c r="AE458" s="195">
        <v>35</v>
      </c>
      <c r="AF458" s="46">
        <f t="shared" si="108"/>
        <v>0</v>
      </c>
      <c r="AG458" s="201">
        <f t="shared" si="109"/>
        <v>0</v>
      </c>
      <c r="AI458" s="195">
        <v>35</v>
      </c>
      <c r="AJ458" s="46">
        <f t="shared" si="110"/>
        <v>0</v>
      </c>
      <c r="AK458" s="201">
        <f t="shared" si="111"/>
        <v>0</v>
      </c>
    </row>
    <row r="459" spans="4:37" ht="14.7" customHeight="1">
      <c r="D459" s="195">
        <v>36</v>
      </c>
      <c r="E459" s="46">
        <f t="shared" si="104"/>
        <v>0</v>
      </c>
      <c r="F459" s="201">
        <f t="shared" si="105"/>
        <v>0</v>
      </c>
      <c r="H459" s="195">
        <v>36</v>
      </c>
      <c r="I459" s="46">
        <f t="shared" si="106"/>
        <v>0</v>
      </c>
      <c r="J459" s="201">
        <f t="shared" si="107"/>
        <v>0</v>
      </c>
      <c r="AE459" s="195">
        <v>36</v>
      </c>
      <c r="AF459" s="46">
        <f t="shared" si="108"/>
        <v>0</v>
      </c>
      <c r="AG459" s="201">
        <f t="shared" si="109"/>
        <v>0</v>
      </c>
      <c r="AI459" s="195">
        <v>36</v>
      </c>
      <c r="AJ459" s="46">
        <f t="shared" si="110"/>
        <v>0</v>
      </c>
      <c r="AK459" s="201">
        <f t="shared" si="111"/>
        <v>0</v>
      </c>
    </row>
    <row r="460" spans="4:37" ht="14.7" customHeight="1">
      <c r="D460" s="195">
        <v>37</v>
      </c>
      <c r="E460" s="46">
        <f t="shared" si="104"/>
        <v>0</v>
      </c>
      <c r="F460" s="201">
        <f t="shared" si="105"/>
        <v>0</v>
      </c>
      <c r="H460" s="195">
        <v>37</v>
      </c>
      <c r="I460" s="46">
        <f t="shared" si="106"/>
        <v>0</v>
      </c>
      <c r="J460" s="201">
        <f t="shared" si="107"/>
        <v>0</v>
      </c>
      <c r="AE460" s="195">
        <v>37</v>
      </c>
      <c r="AF460" s="46">
        <f t="shared" si="108"/>
        <v>0</v>
      </c>
      <c r="AG460" s="201">
        <f t="shared" si="109"/>
        <v>0</v>
      </c>
      <c r="AI460" s="195">
        <v>37</v>
      </c>
      <c r="AJ460" s="46">
        <f t="shared" si="110"/>
        <v>0</v>
      </c>
      <c r="AK460" s="201">
        <f t="shared" si="111"/>
        <v>0</v>
      </c>
    </row>
    <row r="461" spans="4:37" ht="14.7" customHeight="1">
      <c r="D461" s="195">
        <v>38</v>
      </c>
      <c r="E461" s="46">
        <f t="shared" si="104"/>
        <v>0</v>
      </c>
      <c r="F461" s="201">
        <f t="shared" si="105"/>
        <v>0</v>
      </c>
      <c r="H461" s="195">
        <v>38</v>
      </c>
      <c r="I461" s="46">
        <f t="shared" si="106"/>
        <v>0</v>
      </c>
      <c r="J461" s="201">
        <f t="shared" si="107"/>
        <v>0</v>
      </c>
      <c r="AE461" s="195">
        <v>38</v>
      </c>
      <c r="AF461" s="46">
        <f t="shared" si="108"/>
        <v>0</v>
      </c>
      <c r="AG461" s="201">
        <f t="shared" si="109"/>
        <v>0</v>
      </c>
      <c r="AI461" s="195">
        <v>38</v>
      </c>
      <c r="AJ461" s="46">
        <f t="shared" si="110"/>
        <v>0</v>
      </c>
      <c r="AK461" s="201">
        <f t="shared" si="111"/>
        <v>0</v>
      </c>
    </row>
    <row r="462" spans="4:37" ht="14.7" customHeight="1">
      <c r="D462" s="195">
        <v>39</v>
      </c>
      <c r="E462" s="46">
        <f t="shared" si="104"/>
        <v>0</v>
      </c>
      <c r="F462" s="201">
        <f t="shared" si="105"/>
        <v>0</v>
      </c>
      <c r="H462" s="195">
        <v>39</v>
      </c>
      <c r="I462" s="46">
        <f t="shared" si="106"/>
        <v>0</v>
      </c>
      <c r="J462" s="201">
        <f t="shared" si="107"/>
        <v>0</v>
      </c>
      <c r="AE462" s="195">
        <v>39</v>
      </c>
      <c r="AF462" s="46">
        <f t="shared" si="108"/>
        <v>0</v>
      </c>
      <c r="AG462" s="201">
        <f t="shared" si="109"/>
        <v>0</v>
      </c>
      <c r="AI462" s="195">
        <v>39</v>
      </c>
      <c r="AJ462" s="46">
        <f t="shared" si="110"/>
        <v>0</v>
      </c>
      <c r="AK462" s="201">
        <f t="shared" si="111"/>
        <v>0</v>
      </c>
    </row>
    <row r="463" spans="4:37" ht="14.7" customHeight="1">
      <c r="D463" s="195">
        <v>40</v>
      </c>
      <c r="E463" s="46">
        <f t="shared" si="104"/>
        <v>0</v>
      </c>
      <c r="F463" s="201">
        <f t="shared" si="105"/>
        <v>0</v>
      </c>
      <c r="H463" s="195">
        <v>40</v>
      </c>
      <c r="I463" s="46">
        <f t="shared" si="106"/>
        <v>0</v>
      </c>
      <c r="J463" s="201">
        <f t="shared" si="107"/>
        <v>0</v>
      </c>
      <c r="AE463" s="195">
        <v>40</v>
      </c>
      <c r="AF463" s="46">
        <f t="shared" si="108"/>
        <v>0</v>
      </c>
      <c r="AG463" s="201">
        <f t="shared" si="109"/>
        <v>0</v>
      </c>
      <c r="AI463" s="195">
        <v>40</v>
      </c>
      <c r="AJ463" s="46">
        <f t="shared" si="110"/>
        <v>0</v>
      </c>
      <c r="AK463" s="201">
        <f t="shared" si="111"/>
        <v>0</v>
      </c>
    </row>
    <row r="464" spans="4:37" ht="14.7" customHeight="1">
      <c r="D464" s="195">
        <v>41</v>
      </c>
      <c r="E464" s="46">
        <f t="shared" si="104"/>
        <v>0</v>
      </c>
      <c r="F464" s="201">
        <f t="shared" si="105"/>
        <v>0</v>
      </c>
      <c r="H464" s="195">
        <v>41</v>
      </c>
      <c r="I464" s="46">
        <f t="shared" si="106"/>
        <v>0</v>
      </c>
      <c r="J464" s="201">
        <f t="shared" si="107"/>
        <v>0</v>
      </c>
      <c r="AE464" s="195">
        <v>41</v>
      </c>
      <c r="AF464" s="46">
        <f t="shared" si="108"/>
        <v>0</v>
      </c>
      <c r="AG464" s="201">
        <f t="shared" si="109"/>
        <v>0</v>
      </c>
      <c r="AI464" s="195">
        <v>41</v>
      </c>
      <c r="AJ464" s="46">
        <f t="shared" si="110"/>
        <v>0</v>
      </c>
      <c r="AK464" s="201">
        <f t="shared" si="111"/>
        <v>0</v>
      </c>
    </row>
    <row r="465" spans="4:37" ht="14.7" customHeight="1">
      <c r="D465" s="195">
        <v>42</v>
      </c>
      <c r="E465" s="46">
        <f t="shared" si="104"/>
        <v>0</v>
      </c>
      <c r="F465" s="201">
        <f t="shared" si="105"/>
        <v>0</v>
      </c>
      <c r="H465" s="195">
        <v>42</v>
      </c>
      <c r="I465" s="46">
        <f t="shared" si="106"/>
        <v>0</v>
      </c>
      <c r="J465" s="201">
        <f t="shared" si="107"/>
        <v>0</v>
      </c>
      <c r="AE465" s="195">
        <v>42</v>
      </c>
      <c r="AF465" s="46">
        <f t="shared" si="108"/>
        <v>0</v>
      </c>
      <c r="AG465" s="201">
        <f t="shared" si="109"/>
        <v>0</v>
      </c>
      <c r="AI465" s="195">
        <v>42</v>
      </c>
      <c r="AJ465" s="46">
        <f t="shared" si="110"/>
        <v>0</v>
      </c>
      <c r="AK465" s="201">
        <f t="shared" si="111"/>
        <v>0</v>
      </c>
    </row>
    <row r="466" spans="4:37" ht="14.7" customHeight="1">
      <c r="D466" s="195">
        <v>43</v>
      </c>
      <c r="E466" s="46">
        <f t="shared" si="104"/>
        <v>0</v>
      </c>
      <c r="F466" s="201">
        <f t="shared" si="105"/>
        <v>0</v>
      </c>
      <c r="H466" s="195">
        <v>43</v>
      </c>
      <c r="I466" s="46">
        <f t="shared" si="106"/>
        <v>0</v>
      </c>
      <c r="J466" s="201">
        <f t="shared" si="107"/>
        <v>0</v>
      </c>
      <c r="AE466" s="195">
        <v>43</v>
      </c>
      <c r="AF466" s="46">
        <f t="shared" si="108"/>
        <v>0</v>
      </c>
      <c r="AG466" s="201">
        <f t="shared" si="109"/>
        <v>0</v>
      </c>
      <c r="AI466" s="195">
        <v>43</v>
      </c>
      <c r="AJ466" s="46">
        <f t="shared" si="110"/>
        <v>0</v>
      </c>
      <c r="AK466" s="201">
        <f t="shared" si="111"/>
        <v>0</v>
      </c>
    </row>
    <row r="467" spans="4:37" ht="14.7" customHeight="1">
      <c r="D467" s="195">
        <v>44</v>
      </c>
      <c r="E467" s="46">
        <f t="shared" si="104"/>
        <v>0</v>
      </c>
      <c r="F467" s="201">
        <f t="shared" si="105"/>
        <v>0</v>
      </c>
      <c r="H467" s="195">
        <v>44</v>
      </c>
      <c r="I467" s="46">
        <f t="shared" si="106"/>
        <v>0</v>
      </c>
      <c r="J467" s="201">
        <f t="shared" si="107"/>
        <v>0</v>
      </c>
      <c r="AE467" s="195">
        <v>44</v>
      </c>
      <c r="AF467" s="46">
        <f t="shared" si="108"/>
        <v>0</v>
      </c>
      <c r="AG467" s="201">
        <f t="shared" si="109"/>
        <v>0</v>
      </c>
      <c r="AI467" s="195">
        <v>44</v>
      </c>
      <c r="AJ467" s="46">
        <f t="shared" si="110"/>
        <v>0</v>
      </c>
      <c r="AK467" s="201">
        <f t="shared" si="111"/>
        <v>0</v>
      </c>
    </row>
    <row r="468" spans="4:37" ht="14.7" customHeight="1">
      <c r="D468" s="195">
        <v>45</v>
      </c>
      <c r="E468" s="46">
        <f t="shared" si="104"/>
        <v>0</v>
      </c>
      <c r="F468" s="201">
        <f t="shared" si="105"/>
        <v>0</v>
      </c>
      <c r="H468" s="195">
        <v>45</v>
      </c>
      <c r="I468" s="46">
        <f t="shared" si="106"/>
        <v>0</v>
      </c>
      <c r="J468" s="201">
        <f t="shared" si="107"/>
        <v>0</v>
      </c>
      <c r="AE468" s="195">
        <v>45</v>
      </c>
      <c r="AF468" s="46">
        <f t="shared" si="108"/>
        <v>0</v>
      </c>
      <c r="AG468" s="201">
        <f t="shared" si="109"/>
        <v>0</v>
      </c>
      <c r="AI468" s="195">
        <v>45</v>
      </c>
      <c r="AJ468" s="46">
        <f t="shared" si="110"/>
        <v>0</v>
      </c>
      <c r="AK468" s="201">
        <f t="shared" si="111"/>
        <v>0</v>
      </c>
    </row>
    <row r="469" spans="4:37" ht="14.7" customHeight="1">
      <c r="D469" s="195">
        <v>46</v>
      </c>
      <c r="E469" s="46">
        <f t="shared" si="104"/>
        <v>0</v>
      </c>
      <c r="F469" s="201">
        <f t="shared" si="105"/>
        <v>0</v>
      </c>
      <c r="H469" s="195">
        <v>46</v>
      </c>
      <c r="I469" s="46">
        <f t="shared" si="106"/>
        <v>0</v>
      </c>
      <c r="J469" s="201">
        <f t="shared" si="107"/>
        <v>0</v>
      </c>
      <c r="AE469" s="195">
        <v>46</v>
      </c>
      <c r="AF469" s="46">
        <f t="shared" si="108"/>
        <v>0</v>
      </c>
      <c r="AG469" s="201">
        <f t="shared" si="109"/>
        <v>0</v>
      </c>
      <c r="AI469" s="195">
        <v>46</v>
      </c>
      <c r="AJ469" s="46">
        <f t="shared" si="110"/>
        <v>0</v>
      </c>
      <c r="AK469" s="201">
        <f t="shared" si="111"/>
        <v>0</v>
      </c>
    </row>
    <row r="470" spans="4:37" ht="14.7" customHeight="1">
      <c r="D470" s="195">
        <v>47</v>
      </c>
      <c r="E470" s="46">
        <f t="shared" si="104"/>
        <v>0</v>
      </c>
      <c r="F470" s="201">
        <f t="shared" si="105"/>
        <v>0</v>
      </c>
      <c r="H470" s="195">
        <v>47</v>
      </c>
      <c r="I470" s="46">
        <f t="shared" si="106"/>
        <v>0</v>
      </c>
      <c r="J470" s="201">
        <f t="shared" si="107"/>
        <v>0</v>
      </c>
      <c r="AE470" s="195">
        <v>47</v>
      </c>
      <c r="AF470" s="46">
        <f t="shared" si="108"/>
        <v>0</v>
      </c>
      <c r="AG470" s="201">
        <f t="shared" si="109"/>
        <v>0</v>
      </c>
      <c r="AI470" s="195">
        <v>47</v>
      </c>
      <c r="AJ470" s="46">
        <f t="shared" si="110"/>
        <v>0</v>
      </c>
      <c r="AK470" s="201">
        <f t="shared" si="111"/>
        <v>0</v>
      </c>
    </row>
    <row r="471" spans="4:37" ht="14.7" customHeight="1">
      <c r="D471" s="195">
        <v>48</v>
      </c>
      <c r="E471" s="46">
        <f t="shared" si="104"/>
        <v>0</v>
      </c>
      <c r="F471" s="201">
        <f t="shared" si="105"/>
        <v>0</v>
      </c>
      <c r="H471" s="195">
        <v>48</v>
      </c>
      <c r="I471" s="46">
        <f t="shared" si="106"/>
        <v>0</v>
      </c>
      <c r="J471" s="201">
        <f t="shared" si="107"/>
        <v>0</v>
      </c>
      <c r="AE471" s="195">
        <v>48</v>
      </c>
      <c r="AF471" s="46">
        <f t="shared" si="108"/>
        <v>0</v>
      </c>
      <c r="AG471" s="201">
        <f t="shared" si="109"/>
        <v>0</v>
      </c>
      <c r="AI471" s="195">
        <v>48</v>
      </c>
      <c r="AJ471" s="46">
        <f t="shared" si="110"/>
        <v>0</v>
      </c>
      <c r="AK471" s="201">
        <f t="shared" si="111"/>
        <v>0</v>
      </c>
    </row>
    <row r="472" spans="4:37" ht="14.7" customHeight="1">
      <c r="D472" s="195">
        <v>49</v>
      </c>
      <c r="E472" s="46">
        <f t="shared" si="104"/>
        <v>0</v>
      </c>
      <c r="F472" s="201">
        <f t="shared" si="105"/>
        <v>0</v>
      </c>
      <c r="H472" s="195">
        <v>49</v>
      </c>
      <c r="I472" s="46">
        <f t="shared" si="106"/>
        <v>0</v>
      </c>
      <c r="J472" s="201">
        <f t="shared" si="107"/>
        <v>0</v>
      </c>
      <c r="AE472" s="195">
        <v>49</v>
      </c>
      <c r="AF472" s="46">
        <f t="shared" si="108"/>
        <v>0</v>
      </c>
      <c r="AG472" s="201">
        <f t="shared" si="109"/>
        <v>0</v>
      </c>
      <c r="AI472" s="195">
        <v>49</v>
      </c>
      <c r="AJ472" s="46">
        <f t="shared" si="110"/>
        <v>0</v>
      </c>
      <c r="AK472" s="201">
        <f t="shared" si="111"/>
        <v>0</v>
      </c>
    </row>
    <row r="473" spans="4:37" ht="14.7" customHeight="1">
      <c r="D473" s="195">
        <v>50</v>
      </c>
      <c r="E473" s="46">
        <f t="shared" si="104"/>
        <v>0</v>
      </c>
      <c r="F473" s="201">
        <f t="shared" si="105"/>
        <v>0</v>
      </c>
      <c r="H473" s="195">
        <v>50</v>
      </c>
      <c r="I473" s="46">
        <f t="shared" si="106"/>
        <v>0</v>
      </c>
      <c r="J473" s="201">
        <f t="shared" si="107"/>
        <v>0</v>
      </c>
      <c r="AE473" s="195">
        <v>50</v>
      </c>
      <c r="AF473" s="46">
        <f t="shared" si="108"/>
        <v>0</v>
      </c>
      <c r="AG473" s="201">
        <f t="shared" si="109"/>
        <v>0</v>
      </c>
      <c r="AI473" s="195">
        <v>50</v>
      </c>
      <c r="AJ473" s="46">
        <f t="shared" si="110"/>
        <v>0</v>
      </c>
      <c r="AK473" s="201">
        <f t="shared" si="111"/>
        <v>0</v>
      </c>
    </row>
    <row r="474" spans="4:37" ht="14.7" customHeight="1">
      <c r="D474" s="195">
        <v>51</v>
      </c>
      <c r="E474" s="46">
        <f t="shared" si="104"/>
        <v>0</v>
      </c>
      <c r="F474" s="201">
        <f t="shared" si="105"/>
        <v>0</v>
      </c>
      <c r="H474" s="195">
        <v>51</v>
      </c>
      <c r="I474" s="46">
        <f t="shared" si="106"/>
        <v>0</v>
      </c>
      <c r="J474" s="201">
        <f t="shared" si="107"/>
        <v>0</v>
      </c>
      <c r="AE474" s="195">
        <v>51</v>
      </c>
      <c r="AF474" s="46">
        <f t="shared" si="108"/>
        <v>0</v>
      </c>
      <c r="AG474" s="201">
        <f t="shared" si="109"/>
        <v>0</v>
      </c>
      <c r="AI474" s="195">
        <v>51</v>
      </c>
      <c r="AJ474" s="46">
        <f t="shared" si="110"/>
        <v>0</v>
      </c>
      <c r="AK474" s="201">
        <f t="shared" si="111"/>
        <v>0</v>
      </c>
    </row>
    <row r="475" spans="4:37" ht="14.7" customHeight="1">
      <c r="D475" s="195">
        <v>52</v>
      </c>
      <c r="E475" s="46">
        <f t="shared" si="104"/>
        <v>0</v>
      </c>
      <c r="F475" s="201">
        <f t="shared" si="105"/>
        <v>0</v>
      </c>
      <c r="H475" s="195">
        <v>52</v>
      </c>
      <c r="I475" s="46">
        <f t="shared" si="106"/>
        <v>0</v>
      </c>
      <c r="J475" s="201">
        <f t="shared" si="107"/>
        <v>0</v>
      </c>
      <c r="AE475" s="195">
        <v>52</v>
      </c>
      <c r="AF475" s="46">
        <f t="shared" si="108"/>
        <v>0</v>
      </c>
      <c r="AG475" s="201">
        <f t="shared" si="109"/>
        <v>0</v>
      </c>
      <c r="AI475" s="195">
        <v>52</v>
      </c>
      <c r="AJ475" s="46">
        <f t="shared" si="110"/>
        <v>0</v>
      </c>
      <c r="AK475" s="201">
        <f t="shared" si="111"/>
        <v>0</v>
      </c>
    </row>
    <row r="476" spans="4:37" ht="14.7" customHeight="1">
      <c r="D476" s="195">
        <v>53</v>
      </c>
      <c r="E476" s="46">
        <f t="shared" si="104"/>
        <v>0</v>
      </c>
      <c r="F476" s="201">
        <f t="shared" si="105"/>
        <v>0</v>
      </c>
      <c r="H476" s="195">
        <v>53</v>
      </c>
      <c r="I476" s="46">
        <f t="shared" si="106"/>
        <v>0</v>
      </c>
      <c r="J476" s="201">
        <f t="shared" si="107"/>
        <v>0</v>
      </c>
      <c r="AE476" s="195">
        <v>53</v>
      </c>
      <c r="AF476" s="46">
        <f t="shared" si="108"/>
        <v>0</v>
      </c>
      <c r="AG476" s="201">
        <f t="shared" si="109"/>
        <v>0</v>
      </c>
      <c r="AI476" s="195">
        <v>53</v>
      </c>
      <c r="AJ476" s="46">
        <f t="shared" si="110"/>
        <v>0</v>
      </c>
      <c r="AK476" s="201">
        <f t="shared" si="111"/>
        <v>0</v>
      </c>
    </row>
    <row r="477" spans="4:37" ht="14.7" customHeight="1">
      <c r="D477" s="195">
        <v>54</v>
      </c>
      <c r="E477" s="46">
        <f t="shared" si="104"/>
        <v>0</v>
      </c>
      <c r="F477" s="201">
        <f t="shared" si="105"/>
        <v>0</v>
      </c>
      <c r="H477" s="195">
        <v>54</v>
      </c>
      <c r="I477" s="46">
        <f t="shared" si="106"/>
        <v>0</v>
      </c>
      <c r="J477" s="201">
        <f t="shared" si="107"/>
        <v>0</v>
      </c>
      <c r="AE477" s="195">
        <v>54</v>
      </c>
      <c r="AF477" s="46">
        <f t="shared" si="108"/>
        <v>0</v>
      </c>
      <c r="AG477" s="201">
        <f t="shared" si="109"/>
        <v>0</v>
      </c>
      <c r="AI477" s="195">
        <v>54</v>
      </c>
      <c r="AJ477" s="46">
        <f t="shared" si="110"/>
        <v>0</v>
      </c>
      <c r="AK477" s="201">
        <f t="shared" si="111"/>
        <v>0</v>
      </c>
    </row>
    <row r="478" spans="4:37" ht="14.7" customHeight="1">
      <c r="D478" s="195">
        <v>55</v>
      </c>
      <c r="E478" s="46">
        <f t="shared" si="104"/>
        <v>0</v>
      </c>
      <c r="F478" s="201">
        <f t="shared" si="105"/>
        <v>0</v>
      </c>
      <c r="H478" s="195">
        <v>55</v>
      </c>
      <c r="I478" s="46">
        <f t="shared" si="106"/>
        <v>0</v>
      </c>
      <c r="J478" s="201">
        <f t="shared" si="107"/>
        <v>0</v>
      </c>
      <c r="AE478" s="195">
        <v>55</v>
      </c>
      <c r="AF478" s="46">
        <f t="shared" si="108"/>
        <v>0</v>
      </c>
      <c r="AG478" s="201">
        <f t="shared" si="109"/>
        <v>0</v>
      </c>
      <c r="AI478" s="195">
        <v>55</v>
      </c>
      <c r="AJ478" s="46">
        <f t="shared" si="110"/>
        <v>0</v>
      </c>
      <c r="AK478" s="201">
        <f t="shared" si="111"/>
        <v>0</v>
      </c>
    </row>
    <row r="479" spans="4:37" ht="14.7" customHeight="1">
      <c r="D479" s="195">
        <v>56</v>
      </c>
      <c r="E479" s="46">
        <f t="shared" si="104"/>
        <v>0</v>
      </c>
      <c r="F479" s="201">
        <f t="shared" si="105"/>
        <v>0</v>
      </c>
      <c r="H479" s="195">
        <v>56</v>
      </c>
      <c r="I479" s="46">
        <f t="shared" si="106"/>
        <v>0</v>
      </c>
      <c r="J479" s="201">
        <f t="shared" si="107"/>
        <v>0</v>
      </c>
      <c r="AE479" s="195">
        <v>56</v>
      </c>
      <c r="AF479" s="46">
        <f t="shared" si="108"/>
        <v>0</v>
      </c>
      <c r="AG479" s="201">
        <f t="shared" si="109"/>
        <v>0</v>
      </c>
      <c r="AI479" s="195">
        <v>56</v>
      </c>
      <c r="AJ479" s="46">
        <f t="shared" si="110"/>
        <v>0</v>
      </c>
      <c r="AK479" s="201">
        <f t="shared" si="111"/>
        <v>0</v>
      </c>
    </row>
    <row r="480" spans="4:37" ht="14.7" customHeight="1">
      <c r="D480" s="195">
        <v>57</v>
      </c>
      <c r="E480" s="46">
        <f t="shared" si="104"/>
        <v>0</v>
      </c>
      <c r="F480" s="201">
        <f t="shared" si="105"/>
        <v>0</v>
      </c>
      <c r="H480" s="195">
        <v>57</v>
      </c>
      <c r="I480" s="46">
        <f t="shared" si="106"/>
        <v>0</v>
      </c>
      <c r="J480" s="201">
        <f t="shared" si="107"/>
        <v>0</v>
      </c>
      <c r="AE480" s="195">
        <v>57</v>
      </c>
      <c r="AF480" s="46">
        <f t="shared" si="108"/>
        <v>0</v>
      </c>
      <c r="AG480" s="201">
        <f t="shared" si="109"/>
        <v>0</v>
      </c>
      <c r="AI480" s="195">
        <v>57</v>
      </c>
      <c r="AJ480" s="46">
        <f t="shared" si="110"/>
        <v>0</v>
      </c>
      <c r="AK480" s="201">
        <f t="shared" si="111"/>
        <v>0</v>
      </c>
    </row>
    <row r="481" spans="4:37" ht="14.7" customHeight="1">
      <c r="D481" s="195">
        <v>58</v>
      </c>
      <c r="E481" s="46">
        <f t="shared" si="104"/>
        <v>0</v>
      </c>
      <c r="F481" s="201">
        <f t="shared" si="105"/>
        <v>0</v>
      </c>
      <c r="H481" s="195">
        <v>58</v>
      </c>
      <c r="I481" s="46">
        <f t="shared" si="106"/>
        <v>0</v>
      </c>
      <c r="J481" s="201">
        <f t="shared" si="107"/>
        <v>0</v>
      </c>
      <c r="AE481" s="195">
        <v>58</v>
      </c>
      <c r="AF481" s="46">
        <f t="shared" si="108"/>
        <v>0</v>
      </c>
      <c r="AG481" s="201">
        <f t="shared" si="109"/>
        <v>0</v>
      </c>
      <c r="AI481" s="195">
        <v>58</v>
      </c>
      <c r="AJ481" s="46">
        <f t="shared" si="110"/>
        <v>0</v>
      </c>
      <c r="AK481" s="201">
        <f t="shared" si="111"/>
        <v>0</v>
      </c>
    </row>
    <row r="482" spans="4:37" ht="14.7" customHeight="1">
      <c r="D482" s="195">
        <v>59</v>
      </c>
      <c r="E482" s="46">
        <f t="shared" si="104"/>
        <v>0</v>
      </c>
      <c r="F482" s="201">
        <f t="shared" si="105"/>
        <v>0</v>
      </c>
      <c r="H482" s="195">
        <v>59</v>
      </c>
      <c r="I482" s="46">
        <f t="shared" si="106"/>
        <v>0</v>
      </c>
      <c r="J482" s="201">
        <f t="shared" si="107"/>
        <v>0</v>
      </c>
      <c r="AE482" s="195">
        <v>59</v>
      </c>
      <c r="AF482" s="46">
        <f t="shared" si="108"/>
        <v>0</v>
      </c>
      <c r="AG482" s="201">
        <f t="shared" si="109"/>
        <v>0</v>
      </c>
      <c r="AI482" s="195">
        <v>59</v>
      </c>
      <c r="AJ482" s="46">
        <f t="shared" si="110"/>
        <v>0</v>
      </c>
      <c r="AK482" s="201">
        <f t="shared" si="111"/>
        <v>0</v>
      </c>
    </row>
    <row r="483" spans="4:37" ht="14.7" customHeight="1" thickBot="1">
      <c r="D483" s="196">
        <v>60</v>
      </c>
      <c r="E483" s="47">
        <f t="shared" si="104"/>
        <v>0</v>
      </c>
      <c r="F483" s="202">
        <f t="shared" si="105"/>
        <v>0</v>
      </c>
      <c r="H483" s="196">
        <v>60</v>
      </c>
      <c r="I483" s="47">
        <f t="shared" si="106"/>
        <v>0</v>
      </c>
      <c r="J483" s="202">
        <f t="shared" si="107"/>
        <v>0</v>
      </c>
      <c r="AE483" s="196">
        <v>60</v>
      </c>
      <c r="AF483" s="47">
        <f t="shared" si="108"/>
        <v>0</v>
      </c>
      <c r="AG483" s="202">
        <f t="shared" si="109"/>
        <v>0</v>
      </c>
      <c r="AI483" s="196">
        <v>60</v>
      </c>
      <c r="AJ483" s="47">
        <f t="shared" si="110"/>
        <v>0</v>
      </c>
      <c r="AK483" s="202">
        <f t="shared" si="111"/>
        <v>0</v>
      </c>
    </row>
    <row r="485" spans="4:37" ht="14.7" customHeight="1" thickBot="1">
      <c r="D485" s="2" t="s">
        <v>88</v>
      </c>
      <c r="H485" s="2" t="s">
        <v>91</v>
      </c>
      <c r="AE485" s="2" t="s">
        <v>88</v>
      </c>
      <c r="AI485" s="2" t="s">
        <v>91</v>
      </c>
    </row>
    <row r="486" spans="4:37" ht="14.7" customHeight="1">
      <c r="D486" s="2199"/>
      <c r="E486" s="2200" t="s">
        <v>87</v>
      </c>
      <c r="F486" s="2239"/>
      <c r="H486" s="2199"/>
      <c r="I486" s="2200" t="s">
        <v>87</v>
      </c>
      <c r="J486" s="2239"/>
      <c r="AE486" s="2199"/>
      <c r="AF486" s="2200" t="s">
        <v>87</v>
      </c>
      <c r="AG486" s="2239"/>
      <c r="AI486" s="2199"/>
      <c r="AJ486" s="2200" t="s">
        <v>87</v>
      </c>
      <c r="AK486" s="2239"/>
    </row>
    <row r="487" spans="4:37" ht="14.7" customHeight="1">
      <c r="D487" s="2238"/>
      <c r="E487" s="21" t="s">
        <v>368</v>
      </c>
      <c r="F487" s="194" t="s">
        <v>369</v>
      </c>
      <c r="H487" s="2238"/>
      <c r="I487" s="21" t="s">
        <v>368</v>
      </c>
      <c r="J487" s="194" t="s">
        <v>369</v>
      </c>
      <c r="AE487" s="2238"/>
      <c r="AF487" s="21" t="s">
        <v>368</v>
      </c>
      <c r="AG487" s="194" t="s">
        <v>369</v>
      </c>
      <c r="AI487" s="2238"/>
      <c r="AJ487" s="21" t="s">
        <v>368</v>
      </c>
      <c r="AK487" s="194" t="s">
        <v>369</v>
      </c>
    </row>
    <row r="488" spans="4:37" ht="14.7" customHeight="1">
      <c r="D488" s="195">
        <v>1</v>
      </c>
      <c r="E488" s="46">
        <f t="shared" ref="E488:E519" si="112">IF($H$22&lt;&gt;"再生砕石",0,SUMIF($H$23,D488,$H$19))</f>
        <v>0</v>
      </c>
      <c r="F488" s="201">
        <f t="shared" ref="F488:F519" si="113">IF($H$22&lt;&gt;"粒調砕石",0,SUMIF($H$23,D488,$H$19))</f>
        <v>0</v>
      </c>
      <c r="H488" s="195">
        <v>1</v>
      </c>
      <c r="I488" s="46">
        <f t="shared" ref="I488:I519" si="114">IF($H$35&lt;&gt;"再生砕石",0,SUMIF($H$36,H488,$H$32))</f>
        <v>0</v>
      </c>
      <c r="J488" s="201">
        <f t="shared" ref="J488:J519" si="115">IF($H$35&lt;&gt;"粒調砕石",0,SUMIF($H$36,H488,$H$32))</f>
        <v>0</v>
      </c>
      <c r="AE488" s="195">
        <v>1</v>
      </c>
      <c r="AF488" s="46">
        <f t="shared" ref="AF488:AF519" si="116">IF($AI$22&lt;&gt;"再生砕石",0,SUMIF($AI$23,AE488,$AI$19))</f>
        <v>0</v>
      </c>
      <c r="AG488" s="201">
        <f t="shared" ref="AG488:AG519" si="117">IF($AI$22&lt;&gt;"粒調砕石",0,SUMIF($AI$23,AE488,$AI$19))</f>
        <v>0</v>
      </c>
      <c r="AI488" s="195">
        <v>1</v>
      </c>
      <c r="AJ488" s="46">
        <f t="shared" ref="AJ488:AJ519" si="118">IF($AI$35&lt;&gt;"再生砕石",0,SUMIF($AI$36,AI488,$AI$32))</f>
        <v>0</v>
      </c>
      <c r="AK488" s="201">
        <f t="shared" ref="AK488:AK519" si="119">IF($AI$35&lt;&gt;"粒調砕石",0,SUMIF($AI$36,AI488,$AI$32))</f>
        <v>0</v>
      </c>
    </row>
    <row r="489" spans="4:37" ht="14.7" customHeight="1">
      <c r="D489" s="195">
        <v>2</v>
      </c>
      <c r="E489" s="46">
        <f t="shared" si="112"/>
        <v>0</v>
      </c>
      <c r="F489" s="201">
        <f t="shared" si="113"/>
        <v>0</v>
      </c>
      <c r="H489" s="195">
        <v>2</v>
      </c>
      <c r="I489" s="46">
        <f t="shared" si="114"/>
        <v>0</v>
      </c>
      <c r="J489" s="201">
        <f t="shared" si="115"/>
        <v>0</v>
      </c>
      <c r="AE489" s="195">
        <v>2</v>
      </c>
      <c r="AF489" s="46">
        <f t="shared" si="116"/>
        <v>0</v>
      </c>
      <c r="AG489" s="201">
        <f t="shared" si="117"/>
        <v>0</v>
      </c>
      <c r="AI489" s="195">
        <v>2</v>
      </c>
      <c r="AJ489" s="46">
        <f t="shared" si="118"/>
        <v>0</v>
      </c>
      <c r="AK489" s="201">
        <f t="shared" si="119"/>
        <v>0</v>
      </c>
    </row>
    <row r="490" spans="4:37" ht="14.7" customHeight="1">
      <c r="D490" s="195">
        <v>3</v>
      </c>
      <c r="E490" s="46">
        <f t="shared" si="112"/>
        <v>0</v>
      </c>
      <c r="F490" s="201">
        <f t="shared" si="113"/>
        <v>0</v>
      </c>
      <c r="H490" s="195">
        <v>3</v>
      </c>
      <c r="I490" s="46">
        <f t="shared" si="114"/>
        <v>0</v>
      </c>
      <c r="J490" s="201">
        <f t="shared" si="115"/>
        <v>0</v>
      </c>
      <c r="AE490" s="195">
        <v>3</v>
      </c>
      <c r="AF490" s="46">
        <f t="shared" si="116"/>
        <v>0</v>
      </c>
      <c r="AG490" s="201">
        <f t="shared" si="117"/>
        <v>0</v>
      </c>
      <c r="AI490" s="195">
        <v>3</v>
      </c>
      <c r="AJ490" s="46">
        <f t="shared" si="118"/>
        <v>0</v>
      </c>
      <c r="AK490" s="201">
        <f t="shared" si="119"/>
        <v>0</v>
      </c>
    </row>
    <row r="491" spans="4:37" ht="14.7" customHeight="1">
      <c r="D491" s="195">
        <v>4</v>
      </c>
      <c r="E491" s="46">
        <f t="shared" si="112"/>
        <v>0</v>
      </c>
      <c r="F491" s="201">
        <f t="shared" si="113"/>
        <v>0</v>
      </c>
      <c r="H491" s="195">
        <v>4</v>
      </c>
      <c r="I491" s="46">
        <f t="shared" si="114"/>
        <v>0</v>
      </c>
      <c r="J491" s="201">
        <f t="shared" si="115"/>
        <v>0</v>
      </c>
      <c r="AE491" s="195">
        <v>4</v>
      </c>
      <c r="AF491" s="46">
        <f t="shared" si="116"/>
        <v>0</v>
      </c>
      <c r="AG491" s="201">
        <f t="shared" si="117"/>
        <v>0</v>
      </c>
      <c r="AI491" s="195">
        <v>4</v>
      </c>
      <c r="AJ491" s="46">
        <f t="shared" si="118"/>
        <v>0</v>
      </c>
      <c r="AK491" s="201">
        <f t="shared" si="119"/>
        <v>0</v>
      </c>
    </row>
    <row r="492" spans="4:37" ht="14.7" customHeight="1">
      <c r="D492" s="195">
        <v>5</v>
      </c>
      <c r="E492" s="46">
        <f t="shared" si="112"/>
        <v>0</v>
      </c>
      <c r="F492" s="201">
        <f t="shared" si="113"/>
        <v>0</v>
      </c>
      <c r="H492" s="195">
        <v>5</v>
      </c>
      <c r="I492" s="46">
        <f t="shared" si="114"/>
        <v>0</v>
      </c>
      <c r="J492" s="201">
        <f t="shared" si="115"/>
        <v>0</v>
      </c>
      <c r="AE492" s="195">
        <v>5</v>
      </c>
      <c r="AF492" s="46">
        <f t="shared" si="116"/>
        <v>0</v>
      </c>
      <c r="AG492" s="201">
        <f t="shared" si="117"/>
        <v>0</v>
      </c>
      <c r="AI492" s="195">
        <v>5</v>
      </c>
      <c r="AJ492" s="46">
        <f t="shared" si="118"/>
        <v>0</v>
      </c>
      <c r="AK492" s="201">
        <f t="shared" si="119"/>
        <v>0</v>
      </c>
    </row>
    <row r="493" spans="4:37" ht="14.7" customHeight="1">
      <c r="D493" s="195">
        <v>6</v>
      </c>
      <c r="E493" s="46">
        <f t="shared" si="112"/>
        <v>0</v>
      </c>
      <c r="F493" s="201">
        <f t="shared" si="113"/>
        <v>0</v>
      </c>
      <c r="H493" s="195">
        <v>6</v>
      </c>
      <c r="I493" s="46">
        <f t="shared" si="114"/>
        <v>0</v>
      </c>
      <c r="J493" s="201">
        <f t="shared" si="115"/>
        <v>0</v>
      </c>
      <c r="AE493" s="195">
        <v>6</v>
      </c>
      <c r="AF493" s="46">
        <f t="shared" si="116"/>
        <v>0</v>
      </c>
      <c r="AG493" s="201">
        <f t="shared" si="117"/>
        <v>0</v>
      </c>
      <c r="AI493" s="195">
        <v>6</v>
      </c>
      <c r="AJ493" s="46">
        <f t="shared" si="118"/>
        <v>0</v>
      </c>
      <c r="AK493" s="201">
        <f t="shared" si="119"/>
        <v>0</v>
      </c>
    </row>
    <row r="494" spans="4:37" ht="14.7" customHeight="1">
      <c r="D494" s="195">
        <v>7</v>
      </c>
      <c r="E494" s="46">
        <f t="shared" si="112"/>
        <v>0</v>
      </c>
      <c r="F494" s="201">
        <f t="shared" si="113"/>
        <v>0</v>
      </c>
      <c r="H494" s="195">
        <v>7</v>
      </c>
      <c r="I494" s="46">
        <f t="shared" si="114"/>
        <v>0</v>
      </c>
      <c r="J494" s="201">
        <f t="shared" si="115"/>
        <v>0</v>
      </c>
      <c r="AE494" s="195">
        <v>7</v>
      </c>
      <c r="AF494" s="46">
        <f t="shared" si="116"/>
        <v>0</v>
      </c>
      <c r="AG494" s="201">
        <f t="shared" si="117"/>
        <v>0</v>
      </c>
      <c r="AI494" s="195">
        <v>7</v>
      </c>
      <c r="AJ494" s="46">
        <f t="shared" si="118"/>
        <v>0</v>
      </c>
      <c r="AK494" s="201">
        <f t="shared" si="119"/>
        <v>0</v>
      </c>
    </row>
    <row r="495" spans="4:37" ht="14.7" customHeight="1">
      <c r="D495" s="195">
        <v>8</v>
      </c>
      <c r="E495" s="46">
        <f t="shared" si="112"/>
        <v>0</v>
      </c>
      <c r="F495" s="201">
        <f t="shared" si="113"/>
        <v>0</v>
      </c>
      <c r="H495" s="195">
        <v>8</v>
      </c>
      <c r="I495" s="46">
        <f t="shared" si="114"/>
        <v>0</v>
      </c>
      <c r="J495" s="201">
        <f t="shared" si="115"/>
        <v>0</v>
      </c>
      <c r="AE495" s="195">
        <v>8</v>
      </c>
      <c r="AF495" s="46">
        <f t="shared" si="116"/>
        <v>0</v>
      </c>
      <c r="AG495" s="201">
        <f t="shared" si="117"/>
        <v>0</v>
      </c>
      <c r="AI495" s="195">
        <v>8</v>
      </c>
      <c r="AJ495" s="46">
        <f t="shared" si="118"/>
        <v>0</v>
      </c>
      <c r="AK495" s="201">
        <f t="shared" si="119"/>
        <v>0</v>
      </c>
    </row>
    <row r="496" spans="4:37" ht="14.7" customHeight="1">
      <c r="D496" s="195">
        <v>9</v>
      </c>
      <c r="E496" s="46">
        <f t="shared" si="112"/>
        <v>0</v>
      </c>
      <c r="F496" s="201">
        <f t="shared" si="113"/>
        <v>0</v>
      </c>
      <c r="H496" s="195">
        <v>9</v>
      </c>
      <c r="I496" s="46">
        <f t="shared" si="114"/>
        <v>0</v>
      </c>
      <c r="J496" s="201">
        <f t="shared" si="115"/>
        <v>0</v>
      </c>
      <c r="AE496" s="195">
        <v>9</v>
      </c>
      <c r="AF496" s="46">
        <f t="shared" si="116"/>
        <v>0</v>
      </c>
      <c r="AG496" s="201">
        <f t="shared" si="117"/>
        <v>0</v>
      </c>
      <c r="AI496" s="195">
        <v>9</v>
      </c>
      <c r="AJ496" s="46">
        <f t="shared" si="118"/>
        <v>0</v>
      </c>
      <c r="AK496" s="201">
        <f t="shared" si="119"/>
        <v>0</v>
      </c>
    </row>
    <row r="497" spans="4:37" ht="14.7" customHeight="1">
      <c r="D497" s="195">
        <v>10</v>
      </c>
      <c r="E497" s="46">
        <f t="shared" si="112"/>
        <v>0</v>
      </c>
      <c r="F497" s="201">
        <f t="shared" si="113"/>
        <v>0</v>
      </c>
      <c r="H497" s="195">
        <v>10</v>
      </c>
      <c r="I497" s="46">
        <f t="shared" si="114"/>
        <v>0</v>
      </c>
      <c r="J497" s="201">
        <f t="shared" si="115"/>
        <v>0</v>
      </c>
      <c r="AE497" s="195">
        <v>10</v>
      </c>
      <c r="AF497" s="46">
        <f t="shared" si="116"/>
        <v>0</v>
      </c>
      <c r="AG497" s="201">
        <f t="shared" si="117"/>
        <v>0</v>
      </c>
      <c r="AI497" s="195">
        <v>10</v>
      </c>
      <c r="AJ497" s="46">
        <f t="shared" si="118"/>
        <v>0</v>
      </c>
      <c r="AK497" s="201">
        <f t="shared" si="119"/>
        <v>0</v>
      </c>
    </row>
    <row r="498" spans="4:37" ht="14.7" customHeight="1">
      <c r="D498" s="195">
        <v>11</v>
      </c>
      <c r="E498" s="46">
        <f t="shared" si="112"/>
        <v>0</v>
      </c>
      <c r="F498" s="201">
        <f t="shared" si="113"/>
        <v>0</v>
      </c>
      <c r="H498" s="195">
        <v>11</v>
      </c>
      <c r="I498" s="46">
        <f t="shared" si="114"/>
        <v>0</v>
      </c>
      <c r="J498" s="201">
        <f t="shared" si="115"/>
        <v>0</v>
      </c>
      <c r="AE498" s="195">
        <v>11</v>
      </c>
      <c r="AF498" s="46">
        <f t="shared" si="116"/>
        <v>0</v>
      </c>
      <c r="AG498" s="201">
        <f t="shared" si="117"/>
        <v>0</v>
      </c>
      <c r="AI498" s="195">
        <v>11</v>
      </c>
      <c r="AJ498" s="46">
        <f t="shared" si="118"/>
        <v>0</v>
      </c>
      <c r="AK498" s="201">
        <f t="shared" si="119"/>
        <v>0</v>
      </c>
    </row>
    <row r="499" spans="4:37" ht="14.7" customHeight="1">
      <c r="D499" s="195">
        <v>12</v>
      </c>
      <c r="E499" s="46">
        <f t="shared" si="112"/>
        <v>0</v>
      </c>
      <c r="F499" s="201">
        <f t="shared" si="113"/>
        <v>0</v>
      </c>
      <c r="H499" s="195">
        <v>12</v>
      </c>
      <c r="I499" s="46">
        <f t="shared" si="114"/>
        <v>0</v>
      </c>
      <c r="J499" s="201">
        <f t="shared" si="115"/>
        <v>0</v>
      </c>
      <c r="AE499" s="195">
        <v>12</v>
      </c>
      <c r="AF499" s="46">
        <f t="shared" si="116"/>
        <v>0</v>
      </c>
      <c r="AG499" s="201">
        <f t="shared" si="117"/>
        <v>0</v>
      </c>
      <c r="AI499" s="195">
        <v>12</v>
      </c>
      <c r="AJ499" s="46">
        <f t="shared" si="118"/>
        <v>0</v>
      </c>
      <c r="AK499" s="201">
        <f t="shared" si="119"/>
        <v>0</v>
      </c>
    </row>
    <row r="500" spans="4:37" ht="14.7" customHeight="1">
      <c r="D500" s="195">
        <v>13</v>
      </c>
      <c r="E500" s="46">
        <f t="shared" si="112"/>
        <v>0</v>
      </c>
      <c r="F500" s="201">
        <f t="shared" si="113"/>
        <v>0</v>
      </c>
      <c r="H500" s="195">
        <v>13</v>
      </c>
      <c r="I500" s="46">
        <f t="shared" si="114"/>
        <v>0</v>
      </c>
      <c r="J500" s="201">
        <f t="shared" si="115"/>
        <v>0</v>
      </c>
      <c r="AE500" s="195">
        <v>13</v>
      </c>
      <c r="AF500" s="46">
        <f t="shared" si="116"/>
        <v>0</v>
      </c>
      <c r="AG500" s="201">
        <f t="shared" si="117"/>
        <v>0</v>
      </c>
      <c r="AI500" s="195">
        <v>13</v>
      </c>
      <c r="AJ500" s="46">
        <f t="shared" si="118"/>
        <v>0</v>
      </c>
      <c r="AK500" s="201">
        <f t="shared" si="119"/>
        <v>0</v>
      </c>
    </row>
    <row r="501" spans="4:37" ht="14.7" customHeight="1">
      <c r="D501" s="195">
        <v>14</v>
      </c>
      <c r="E501" s="46">
        <f t="shared" si="112"/>
        <v>0</v>
      </c>
      <c r="F501" s="201">
        <f t="shared" si="113"/>
        <v>0</v>
      </c>
      <c r="H501" s="195">
        <v>14</v>
      </c>
      <c r="I501" s="46">
        <f t="shared" si="114"/>
        <v>0</v>
      </c>
      <c r="J501" s="201">
        <f t="shared" si="115"/>
        <v>0</v>
      </c>
      <c r="AE501" s="195">
        <v>14</v>
      </c>
      <c r="AF501" s="46">
        <f t="shared" si="116"/>
        <v>0</v>
      </c>
      <c r="AG501" s="201">
        <f t="shared" si="117"/>
        <v>0</v>
      </c>
      <c r="AI501" s="195">
        <v>14</v>
      </c>
      <c r="AJ501" s="46">
        <f t="shared" si="118"/>
        <v>0</v>
      </c>
      <c r="AK501" s="201">
        <f t="shared" si="119"/>
        <v>0</v>
      </c>
    </row>
    <row r="502" spans="4:37" ht="14.7" customHeight="1">
      <c r="D502" s="195">
        <v>15</v>
      </c>
      <c r="E502" s="46">
        <f t="shared" si="112"/>
        <v>0</v>
      </c>
      <c r="F502" s="201">
        <f t="shared" si="113"/>
        <v>0</v>
      </c>
      <c r="H502" s="195">
        <v>15</v>
      </c>
      <c r="I502" s="46">
        <f t="shared" si="114"/>
        <v>0</v>
      </c>
      <c r="J502" s="201">
        <f t="shared" si="115"/>
        <v>0</v>
      </c>
      <c r="AE502" s="195">
        <v>15</v>
      </c>
      <c r="AF502" s="46">
        <f t="shared" si="116"/>
        <v>0</v>
      </c>
      <c r="AG502" s="201">
        <f t="shared" si="117"/>
        <v>0</v>
      </c>
      <c r="AI502" s="195">
        <v>15</v>
      </c>
      <c r="AJ502" s="46">
        <f t="shared" si="118"/>
        <v>0</v>
      </c>
      <c r="AK502" s="201">
        <f t="shared" si="119"/>
        <v>0</v>
      </c>
    </row>
    <row r="503" spans="4:37" ht="14.7" customHeight="1">
      <c r="D503" s="195">
        <v>16</v>
      </c>
      <c r="E503" s="46">
        <f t="shared" si="112"/>
        <v>0</v>
      </c>
      <c r="F503" s="201">
        <f t="shared" si="113"/>
        <v>0</v>
      </c>
      <c r="H503" s="195">
        <v>16</v>
      </c>
      <c r="I503" s="46">
        <f t="shared" si="114"/>
        <v>0</v>
      </c>
      <c r="J503" s="201">
        <f t="shared" si="115"/>
        <v>0</v>
      </c>
      <c r="AE503" s="195">
        <v>16</v>
      </c>
      <c r="AF503" s="46">
        <f t="shared" si="116"/>
        <v>0</v>
      </c>
      <c r="AG503" s="201">
        <f t="shared" si="117"/>
        <v>0</v>
      </c>
      <c r="AI503" s="195">
        <v>16</v>
      </c>
      <c r="AJ503" s="46">
        <f t="shared" si="118"/>
        <v>0</v>
      </c>
      <c r="AK503" s="201">
        <f t="shared" si="119"/>
        <v>0</v>
      </c>
    </row>
    <row r="504" spans="4:37" ht="14.7" customHeight="1">
      <c r="D504" s="195">
        <v>17</v>
      </c>
      <c r="E504" s="46">
        <f t="shared" si="112"/>
        <v>0</v>
      </c>
      <c r="F504" s="201">
        <f t="shared" si="113"/>
        <v>0</v>
      </c>
      <c r="H504" s="195">
        <v>17</v>
      </c>
      <c r="I504" s="46">
        <f t="shared" si="114"/>
        <v>0</v>
      </c>
      <c r="J504" s="201">
        <f t="shared" si="115"/>
        <v>0</v>
      </c>
      <c r="AE504" s="195">
        <v>17</v>
      </c>
      <c r="AF504" s="46">
        <f t="shared" si="116"/>
        <v>0</v>
      </c>
      <c r="AG504" s="201">
        <f t="shared" si="117"/>
        <v>0</v>
      </c>
      <c r="AI504" s="195">
        <v>17</v>
      </c>
      <c r="AJ504" s="46">
        <f t="shared" si="118"/>
        <v>0</v>
      </c>
      <c r="AK504" s="201">
        <f t="shared" si="119"/>
        <v>0</v>
      </c>
    </row>
    <row r="505" spans="4:37" ht="14.7" customHeight="1">
      <c r="D505" s="195">
        <v>18</v>
      </c>
      <c r="E505" s="46">
        <f t="shared" si="112"/>
        <v>0</v>
      </c>
      <c r="F505" s="201">
        <f t="shared" si="113"/>
        <v>0</v>
      </c>
      <c r="H505" s="195">
        <v>18</v>
      </c>
      <c r="I505" s="46">
        <f t="shared" si="114"/>
        <v>0</v>
      </c>
      <c r="J505" s="201">
        <f t="shared" si="115"/>
        <v>0</v>
      </c>
      <c r="AE505" s="195">
        <v>18</v>
      </c>
      <c r="AF505" s="46">
        <f t="shared" si="116"/>
        <v>0</v>
      </c>
      <c r="AG505" s="201">
        <f t="shared" si="117"/>
        <v>0</v>
      </c>
      <c r="AI505" s="195">
        <v>18</v>
      </c>
      <c r="AJ505" s="46">
        <f t="shared" si="118"/>
        <v>0</v>
      </c>
      <c r="AK505" s="201">
        <f t="shared" si="119"/>
        <v>0</v>
      </c>
    </row>
    <row r="506" spans="4:37" ht="14.7" customHeight="1">
      <c r="D506" s="195">
        <v>19</v>
      </c>
      <c r="E506" s="46">
        <f t="shared" si="112"/>
        <v>0</v>
      </c>
      <c r="F506" s="201">
        <f t="shared" si="113"/>
        <v>0</v>
      </c>
      <c r="H506" s="195">
        <v>19</v>
      </c>
      <c r="I506" s="46">
        <f t="shared" si="114"/>
        <v>0</v>
      </c>
      <c r="J506" s="201">
        <f t="shared" si="115"/>
        <v>0</v>
      </c>
      <c r="AE506" s="195">
        <v>19</v>
      </c>
      <c r="AF506" s="46">
        <f t="shared" si="116"/>
        <v>0</v>
      </c>
      <c r="AG506" s="201">
        <f t="shared" si="117"/>
        <v>0</v>
      </c>
      <c r="AI506" s="195">
        <v>19</v>
      </c>
      <c r="AJ506" s="46">
        <f t="shared" si="118"/>
        <v>0</v>
      </c>
      <c r="AK506" s="201">
        <f t="shared" si="119"/>
        <v>0</v>
      </c>
    </row>
    <row r="507" spans="4:37" ht="14.7" customHeight="1">
      <c r="D507" s="195">
        <v>20</v>
      </c>
      <c r="E507" s="46">
        <f t="shared" si="112"/>
        <v>0</v>
      </c>
      <c r="F507" s="201">
        <f t="shared" si="113"/>
        <v>0</v>
      </c>
      <c r="H507" s="195">
        <v>20</v>
      </c>
      <c r="I507" s="46">
        <f t="shared" si="114"/>
        <v>0</v>
      </c>
      <c r="J507" s="201">
        <f t="shared" si="115"/>
        <v>0</v>
      </c>
      <c r="AE507" s="195">
        <v>20</v>
      </c>
      <c r="AF507" s="46">
        <f t="shared" si="116"/>
        <v>0</v>
      </c>
      <c r="AG507" s="201">
        <f t="shared" si="117"/>
        <v>0</v>
      </c>
      <c r="AI507" s="195">
        <v>20</v>
      </c>
      <c r="AJ507" s="46">
        <f t="shared" si="118"/>
        <v>0</v>
      </c>
      <c r="AK507" s="201">
        <f t="shared" si="119"/>
        <v>0</v>
      </c>
    </row>
    <row r="508" spans="4:37" ht="14.7" customHeight="1">
      <c r="D508" s="195">
        <v>21</v>
      </c>
      <c r="E508" s="46">
        <f t="shared" si="112"/>
        <v>0</v>
      </c>
      <c r="F508" s="201">
        <f t="shared" si="113"/>
        <v>0</v>
      </c>
      <c r="H508" s="195">
        <v>21</v>
      </c>
      <c r="I508" s="46">
        <f t="shared" si="114"/>
        <v>0</v>
      </c>
      <c r="J508" s="201">
        <f t="shared" si="115"/>
        <v>0</v>
      </c>
      <c r="AE508" s="195">
        <v>21</v>
      </c>
      <c r="AF508" s="46">
        <f t="shared" si="116"/>
        <v>0</v>
      </c>
      <c r="AG508" s="201">
        <f t="shared" si="117"/>
        <v>0</v>
      </c>
      <c r="AI508" s="195">
        <v>21</v>
      </c>
      <c r="AJ508" s="46">
        <f t="shared" si="118"/>
        <v>0</v>
      </c>
      <c r="AK508" s="201">
        <f t="shared" si="119"/>
        <v>0</v>
      </c>
    </row>
    <row r="509" spans="4:37" ht="14.7" customHeight="1">
      <c r="D509" s="195">
        <v>22</v>
      </c>
      <c r="E509" s="46">
        <f t="shared" si="112"/>
        <v>0</v>
      </c>
      <c r="F509" s="201">
        <f t="shared" si="113"/>
        <v>0</v>
      </c>
      <c r="H509" s="195">
        <v>22</v>
      </c>
      <c r="I509" s="46">
        <f t="shared" si="114"/>
        <v>0</v>
      </c>
      <c r="J509" s="201">
        <f t="shared" si="115"/>
        <v>0</v>
      </c>
      <c r="AE509" s="195">
        <v>22</v>
      </c>
      <c r="AF509" s="46">
        <f t="shared" si="116"/>
        <v>0</v>
      </c>
      <c r="AG509" s="201">
        <f t="shared" si="117"/>
        <v>0</v>
      </c>
      <c r="AI509" s="195">
        <v>22</v>
      </c>
      <c r="AJ509" s="46">
        <f t="shared" si="118"/>
        <v>0</v>
      </c>
      <c r="AK509" s="201">
        <f t="shared" si="119"/>
        <v>0</v>
      </c>
    </row>
    <row r="510" spans="4:37" ht="14.7" customHeight="1">
      <c r="D510" s="195">
        <v>23</v>
      </c>
      <c r="E510" s="46">
        <f t="shared" si="112"/>
        <v>0</v>
      </c>
      <c r="F510" s="201">
        <f t="shared" si="113"/>
        <v>0</v>
      </c>
      <c r="H510" s="195">
        <v>23</v>
      </c>
      <c r="I510" s="46">
        <f t="shared" si="114"/>
        <v>0</v>
      </c>
      <c r="J510" s="201">
        <f t="shared" si="115"/>
        <v>0</v>
      </c>
      <c r="AE510" s="195">
        <v>23</v>
      </c>
      <c r="AF510" s="46">
        <f t="shared" si="116"/>
        <v>0</v>
      </c>
      <c r="AG510" s="201">
        <f t="shared" si="117"/>
        <v>0</v>
      </c>
      <c r="AI510" s="195">
        <v>23</v>
      </c>
      <c r="AJ510" s="46">
        <f t="shared" si="118"/>
        <v>0</v>
      </c>
      <c r="AK510" s="201">
        <f t="shared" si="119"/>
        <v>0</v>
      </c>
    </row>
    <row r="511" spans="4:37" ht="14.7" customHeight="1">
      <c r="D511" s="195">
        <v>24</v>
      </c>
      <c r="E511" s="46">
        <f t="shared" si="112"/>
        <v>0</v>
      </c>
      <c r="F511" s="201">
        <f t="shared" si="113"/>
        <v>0</v>
      </c>
      <c r="H511" s="195">
        <v>24</v>
      </c>
      <c r="I511" s="46">
        <f t="shared" si="114"/>
        <v>0</v>
      </c>
      <c r="J511" s="201">
        <f t="shared" si="115"/>
        <v>0</v>
      </c>
      <c r="AE511" s="195">
        <v>24</v>
      </c>
      <c r="AF511" s="46">
        <f t="shared" si="116"/>
        <v>0</v>
      </c>
      <c r="AG511" s="201">
        <f t="shared" si="117"/>
        <v>0</v>
      </c>
      <c r="AI511" s="195">
        <v>24</v>
      </c>
      <c r="AJ511" s="46">
        <f t="shared" si="118"/>
        <v>0</v>
      </c>
      <c r="AK511" s="201">
        <f t="shared" si="119"/>
        <v>0</v>
      </c>
    </row>
    <row r="512" spans="4:37" ht="14.7" customHeight="1">
      <c r="D512" s="195">
        <v>25</v>
      </c>
      <c r="E512" s="46">
        <f t="shared" si="112"/>
        <v>0</v>
      </c>
      <c r="F512" s="201">
        <f t="shared" si="113"/>
        <v>0</v>
      </c>
      <c r="H512" s="195">
        <v>25</v>
      </c>
      <c r="I512" s="46">
        <f t="shared" si="114"/>
        <v>0</v>
      </c>
      <c r="J512" s="201">
        <f t="shared" si="115"/>
        <v>0</v>
      </c>
      <c r="AE512" s="195">
        <v>25</v>
      </c>
      <c r="AF512" s="46">
        <f t="shared" si="116"/>
        <v>0</v>
      </c>
      <c r="AG512" s="201">
        <f t="shared" si="117"/>
        <v>0</v>
      </c>
      <c r="AI512" s="195">
        <v>25</v>
      </c>
      <c r="AJ512" s="46">
        <f t="shared" si="118"/>
        <v>0</v>
      </c>
      <c r="AK512" s="201">
        <f t="shared" si="119"/>
        <v>0</v>
      </c>
    </row>
    <row r="513" spans="4:37" ht="14.7" customHeight="1">
      <c r="D513" s="195">
        <v>26</v>
      </c>
      <c r="E513" s="46">
        <f t="shared" si="112"/>
        <v>0</v>
      </c>
      <c r="F513" s="201">
        <f t="shared" si="113"/>
        <v>0</v>
      </c>
      <c r="H513" s="195">
        <v>26</v>
      </c>
      <c r="I513" s="46">
        <f t="shared" si="114"/>
        <v>0</v>
      </c>
      <c r="J513" s="201">
        <f t="shared" si="115"/>
        <v>0</v>
      </c>
      <c r="AE513" s="195">
        <v>26</v>
      </c>
      <c r="AF513" s="46">
        <f t="shared" si="116"/>
        <v>0</v>
      </c>
      <c r="AG513" s="201">
        <f t="shared" si="117"/>
        <v>0</v>
      </c>
      <c r="AI513" s="195">
        <v>26</v>
      </c>
      <c r="AJ513" s="46">
        <f t="shared" si="118"/>
        <v>0</v>
      </c>
      <c r="AK513" s="201">
        <f t="shared" si="119"/>
        <v>0</v>
      </c>
    </row>
    <row r="514" spans="4:37" ht="14.7" customHeight="1">
      <c r="D514" s="195">
        <v>27</v>
      </c>
      <c r="E514" s="46">
        <f t="shared" si="112"/>
        <v>0</v>
      </c>
      <c r="F514" s="201">
        <f t="shared" si="113"/>
        <v>0</v>
      </c>
      <c r="H514" s="195">
        <v>27</v>
      </c>
      <c r="I514" s="46">
        <f t="shared" si="114"/>
        <v>0</v>
      </c>
      <c r="J514" s="201">
        <f t="shared" si="115"/>
        <v>0</v>
      </c>
      <c r="AE514" s="195">
        <v>27</v>
      </c>
      <c r="AF514" s="46">
        <f t="shared" si="116"/>
        <v>0</v>
      </c>
      <c r="AG514" s="201">
        <f t="shared" si="117"/>
        <v>0</v>
      </c>
      <c r="AI514" s="195">
        <v>27</v>
      </c>
      <c r="AJ514" s="46">
        <f t="shared" si="118"/>
        <v>0</v>
      </c>
      <c r="AK514" s="201">
        <f t="shared" si="119"/>
        <v>0</v>
      </c>
    </row>
    <row r="515" spans="4:37" ht="14.7" customHeight="1">
      <c r="D515" s="195">
        <v>28</v>
      </c>
      <c r="E515" s="46">
        <f t="shared" si="112"/>
        <v>0</v>
      </c>
      <c r="F515" s="201">
        <f t="shared" si="113"/>
        <v>0</v>
      </c>
      <c r="H515" s="195">
        <v>28</v>
      </c>
      <c r="I515" s="46">
        <f t="shared" si="114"/>
        <v>0</v>
      </c>
      <c r="J515" s="201">
        <f t="shared" si="115"/>
        <v>0</v>
      </c>
      <c r="AE515" s="195">
        <v>28</v>
      </c>
      <c r="AF515" s="46">
        <f t="shared" si="116"/>
        <v>0</v>
      </c>
      <c r="AG515" s="201">
        <f t="shared" si="117"/>
        <v>0</v>
      </c>
      <c r="AI515" s="195">
        <v>28</v>
      </c>
      <c r="AJ515" s="46">
        <f t="shared" si="118"/>
        <v>0</v>
      </c>
      <c r="AK515" s="201">
        <f t="shared" si="119"/>
        <v>0</v>
      </c>
    </row>
    <row r="516" spans="4:37" ht="14.7" customHeight="1">
      <c r="D516" s="195">
        <v>29</v>
      </c>
      <c r="E516" s="46">
        <f t="shared" si="112"/>
        <v>0</v>
      </c>
      <c r="F516" s="201">
        <f t="shared" si="113"/>
        <v>0</v>
      </c>
      <c r="H516" s="195">
        <v>29</v>
      </c>
      <c r="I516" s="46">
        <f t="shared" si="114"/>
        <v>0</v>
      </c>
      <c r="J516" s="201">
        <f t="shared" si="115"/>
        <v>0</v>
      </c>
      <c r="AE516" s="195">
        <v>29</v>
      </c>
      <c r="AF516" s="46">
        <f t="shared" si="116"/>
        <v>0</v>
      </c>
      <c r="AG516" s="201">
        <f t="shared" si="117"/>
        <v>0</v>
      </c>
      <c r="AI516" s="195">
        <v>29</v>
      </c>
      <c r="AJ516" s="46">
        <f t="shared" si="118"/>
        <v>0</v>
      </c>
      <c r="AK516" s="201">
        <f t="shared" si="119"/>
        <v>0</v>
      </c>
    </row>
    <row r="517" spans="4:37" ht="14.7" customHeight="1">
      <c r="D517" s="195">
        <v>30</v>
      </c>
      <c r="E517" s="46">
        <f t="shared" si="112"/>
        <v>0</v>
      </c>
      <c r="F517" s="201">
        <f t="shared" si="113"/>
        <v>0</v>
      </c>
      <c r="H517" s="195">
        <v>30</v>
      </c>
      <c r="I517" s="46">
        <f t="shared" si="114"/>
        <v>0</v>
      </c>
      <c r="J517" s="201">
        <f t="shared" si="115"/>
        <v>0</v>
      </c>
      <c r="AE517" s="195">
        <v>30</v>
      </c>
      <c r="AF517" s="46">
        <f t="shared" si="116"/>
        <v>0</v>
      </c>
      <c r="AG517" s="201">
        <f t="shared" si="117"/>
        <v>0</v>
      </c>
      <c r="AI517" s="195">
        <v>30</v>
      </c>
      <c r="AJ517" s="46">
        <f t="shared" si="118"/>
        <v>0</v>
      </c>
      <c r="AK517" s="201">
        <f t="shared" si="119"/>
        <v>0</v>
      </c>
    </row>
    <row r="518" spans="4:37" ht="14.7" customHeight="1">
      <c r="D518" s="195">
        <v>31</v>
      </c>
      <c r="E518" s="46">
        <f t="shared" si="112"/>
        <v>0</v>
      </c>
      <c r="F518" s="201">
        <f t="shared" si="113"/>
        <v>0</v>
      </c>
      <c r="H518" s="195">
        <v>31</v>
      </c>
      <c r="I518" s="46">
        <f t="shared" si="114"/>
        <v>0</v>
      </c>
      <c r="J518" s="201">
        <f t="shared" si="115"/>
        <v>0</v>
      </c>
      <c r="AE518" s="195">
        <v>31</v>
      </c>
      <c r="AF518" s="46">
        <f t="shared" si="116"/>
        <v>0</v>
      </c>
      <c r="AG518" s="201">
        <f t="shared" si="117"/>
        <v>0</v>
      </c>
      <c r="AI518" s="195">
        <v>31</v>
      </c>
      <c r="AJ518" s="46">
        <f t="shared" si="118"/>
        <v>0</v>
      </c>
      <c r="AK518" s="201">
        <f t="shared" si="119"/>
        <v>0</v>
      </c>
    </row>
    <row r="519" spans="4:37" ht="14.7" customHeight="1">
      <c r="D519" s="195">
        <v>32</v>
      </c>
      <c r="E519" s="46">
        <f t="shared" si="112"/>
        <v>0</v>
      </c>
      <c r="F519" s="201">
        <f t="shared" si="113"/>
        <v>0</v>
      </c>
      <c r="H519" s="195">
        <v>32</v>
      </c>
      <c r="I519" s="46">
        <f t="shared" si="114"/>
        <v>0</v>
      </c>
      <c r="J519" s="201">
        <f t="shared" si="115"/>
        <v>0</v>
      </c>
      <c r="AE519" s="195">
        <v>32</v>
      </c>
      <c r="AF519" s="46">
        <f t="shared" si="116"/>
        <v>0</v>
      </c>
      <c r="AG519" s="201">
        <f t="shared" si="117"/>
        <v>0</v>
      </c>
      <c r="AI519" s="195">
        <v>32</v>
      </c>
      <c r="AJ519" s="46">
        <f t="shared" si="118"/>
        <v>0</v>
      </c>
      <c r="AK519" s="201">
        <f t="shared" si="119"/>
        <v>0</v>
      </c>
    </row>
    <row r="520" spans="4:37" ht="14.7" customHeight="1">
      <c r="D520" s="195">
        <v>33</v>
      </c>
      <c r="E520" s="46">
        <f t="shared" ref="E520:E547" si="120">IF($H$22&lt;&gt;"再生砕石",0,SUMIF($H$23,D520,$H$19))</f>
        <v>0</v>
      </c>
      <c r="F520" s="201">
        <f t="shared" ref="F520:F547" si="121">IF($H$22&lt;&gt;"粒調砕石",0,SUMIF($H$23,D520,$H$19))</f>
        <v>0</v>
      </c>
      <c r="H520" s="195">
        <v>33</v>
      </c>
      <c r="I520" s="46">
        <f t="shared" ref="I520:I547" si="122">IF($H$35&lt;&gt;"再生砕石",0,SUMIF($H$36,H520,$H$32))</f>
        <v>0</v>
      </c>
      <c r="J520" s="201">
        <f t="shared" ref="J520:J547" si="123">IF($H$35&lt;&gt;"粒調砕石",0,SUMIF($H$36,H520,$H$32))</f>
        <v>0</v>
      </c>
      <c r="AE520" s="195">
        <v>33</v>
      </c>
      <c r="AF520" s="46">
        <f t="shared" ref="AF520:AF547" si="124">IF($AI$22&lt;&gt;"再生砕石",0,SUMIF($AI$23,AE520,$AI$19))</f>
        <v>0</v>
      </c>
      <c r="AG520" s="201">
        <f t="shared" ref="AG520:AG547" si="125">IF($AI$22&lt;&gt;"粒調砕石",0,SUMIF($AI$23,AE520,$AI$19))</f>
        <v>0</v>
      </c>
      <c r="AI520" s="195">
        <v>33</v>
      </c>
      <c r="AJ520" s="46">
        <f t="shared" ref="AJ520:AJ547" si="126">IF($AI$35&lt;&gt;"再生砕石",0,SUMIF($AI$36,AI520,$AI$32))</f>
        <v>0</v>
      </c>
      <c r="AK520" s="201">
        <f t="shared" ref="AK520:AK547" si="127">IF($AI$35&lt;&gt;"粒調砕石",0,SUMIF($AI$36,AI520,$AI$32))</f>
        <v>0</v>
      </c>
    </row>
    <row r="521" spans="4:37" ht="14.7" customHeight="1">
      <c r="D521" s="195">
        <v>34</v>
      </c>
      <c r="E521" s="46">
        <f t="shared" si="120"/>
        <v>0</v>
      </c>
      <c r="F521" s="201">
        <f t="shared" si="121"/>
        <v>0</v>
      </c>
      <c r="H521" s="195">
        <v>34</v>
      </c>
      <c r="I521" s="46">
        <f t="shared" si="122"/>
        <v>0</v>
      </c>
      <c r="J521" s="201">
        <f t="shared" si="123"/>
        <v>0</v>
      </c>
      <c r="AE521" s="195">
        <v>34</v>
      </c>
      <c r="AF521" s="46">
        <f t="shared" si="124"/>
        <v>0</v>
      </c>
      <c r="AG521" s="201">
        <f t="shared" si="125"/>
        <v>0</v>
      </c>
      <c r="AI521" s="195">
        <v>34</v>
      </c>
      <c r="AJ521" s="46">
        <f t="shared" si="126"/>
        <v>0</v>
      </c>
      <c r="AK521" s="201">
        <f t="shared" si="127"/>
        <v>0</v>
      </c>
    </row>
    <row r="522" spans="4:37" ht="14.7" customHeight="1">
      <c r="D522" s="195">
        <v>35</v>
      </c>
      <c r="E522" s="46">
        <f t="shared" si="120"/>
        <v>0</v>
      </c>
      <c r="F522" s="201">
        <f t="shared" si="121"/>
        <v>0</v>
      </c>
      <c r="H522" s="195">
        <v>35</v>
      </c>
      <c r="I522" s="46">
        <f t="shared" si="122"/>
        <v>0</v>
      </c>
      <c r="J522" s="201">
        <f t="shared" si="123"/>
        <v>0</v>
      </c>
      <c r="AE522" s="195">
        <v>35</v>
      </c>
      <c r="AF522" s="46">
        <f t="shared" si="124"/>
        <v>0</v>
      </c>
      <c r="AG522" s="201">
        <f t="shared" si="125"/>
        <v>0</v>
      </c>
      <c r="AI522" s="195">
        <v>35</v>
      </c>
      <c r="AJ522" s="46">
        <f t="shared" si="126"/>
        <v>0</v>
      </c>
      <c r="AK522" s="201">
        <f t="shared" si="127"/>
        <v>0</v>
      </c>
    </row>
    <row r="523" spans="4:37" ht="14.7" customHeight="1">
      <c r="D523" s="195">
        <v>36</v>
      </c>
      <c r="E523" s="46">
        <f t="shared" si="120"/>
        <v>0</v>
      </c>
      <c r="F523" s="201">
        <f t="shared" si="121"/>
        <v>0</v>
      </c>
      <c r="H523" s="195">
        <v>36</v>
      </c>
      <c r="I523" s="46">
        <f t="shared" si="122"/>
        <v>0</v>
      </c>
      <c r="J523" s="201">
        <f t="shared" si="123"/>
        <v>0</v>
      </c>
      <c r="AE523" s="195">
        <v>36</v>
      </c>
      <c r="AF523" s="46">
        <f t="shared" si="124"/>
        <v>0</v>
      </c>
      <c r="AG523" s="201">
        <f t="shared" si="125"/>
        <v>0</v>
      </c>
      <c r="AI523" s="195">
        <v>36</v>
      </c>
      <c r="AJ523" s="46">
        <f t="shared" si="126"/>
        <v>0</v>
      </c>
      <c r="AK523" s="201">
        <f t="shared" si="127"/>
        <v>0</v>
      </c>
    </row>
    <row r="524" spans="4:37" ht="14.7" customHeight="1">
      <c r="D524" s="195">
        <v>37</v>
      </c>
      <c r="E524" s="46">
        <f t="shared" si="120"/>
        <v>0</v>
      </c>
      <c r="F524" s="201">
        <f t="shared" si="121"/>
        <v>0</v>
      </c>
      <c r="H524" s="195">
        <v>37</v>
      </c>
      <c r="I524" s="46">
        <f t="shared" si="122"/>
        <v>0</v>
      </c>
      <c r="J524" s="201">
        <f t="shared" si="123"/>
        <v>0</v>
      </c>
      <c r="AE524" s="195">
        <v>37</v>
      </c>
      <c r="AF524" s="46">
        <f t="shared" si="124"/>
        <v>0</v>
      </c>
      <c r="AG524" s="201">
        <f t="shared" si="125"/>
        <v>0</v>
      </c>
      <c r="AI524" s="195">
        <v>37</v>
      </c>
      <c r="AJ524" s="46">
        <f t="shared" si="126"/>
        <v>0</v>
      </c>
      <c r="AK524" s="201">
        <f t="shared" si="127"/>
        <v>0</v>
      </c>
    </row>
    <row r="525" spans="4:37" ht="14.7" customHeight="1">
      <c r="D525" s="195">
        <v>38</v>
      </c>
      <c r="E525" s="46">
        <f t="shared" si="120"/>
        <v>0</v>
      </c>
      <c r="F525" s="201">
        <f t="shared" si="121"/>
        <v>0</v>
      </c>
      <c r="H525" s="195">
        <v>38</v>
      </c>
      <c r="I525" s="46">
        <f t="shared" si="122"/>
        <v>0</v>
      </c>
      <c r="J525" s="201">
        <f t="shared" si="123"/>
        <v>0</v>
      </c>
      <c r="AE525" s="195">
        <v>38</v>
      </c>
      <c r="AF525" s="46">
        <f t="shared" si="124"/>
        <v>0</v>
      </c>
      <c r="AG525" s="201">
        <f t="shared" si="125"/>
        <v>0</v>
      </c>
      <c r="AI525" s="195">
        <v>38</v>
      </c>
      <c r="AJ525" s="46">
        <f t="shared" si="126"/>
        <v>0</v>
      </c>
      <c r="AK525" s="201">
        <f t="shared" si="127"/>
        <v>0</v>
      </c>
    </row>
    <row r="526" spans="4:37" ht="14.7" customHeight="1">
      <c r="D526" s="195">
        <v>39</v>
      </c>
      <c r="E526" s="46">
        <f t="shared" si="120"/>
        <v>0</v>
      </c>
      <c r="F526" s="201">
        <f t="shared" si="121"/>
        <v>0</v>
      </c>
      <c r="H526" s="195">
        <v>39</v>
      </c>
      <c r="I526" s="46">
        <f t="shared" si="122"/>
        <v>0</v>
      </c>
      <c r="J526" s="201">
        <f t="shared" si="123"/>
        <v>0</v>
      </c>
      <c r="AE526" s="195">
        <v>39</v>
      </c>
      <c r="AF526" s="46">
        <f t="shared" si="124"/>
        <v>0</v>
      </c>
      <c r="AG526" s="201">
        <f t="shared" si="125"/>
        <v>0</v>
      </c>
      <c r="AI526" s="195">
        <v>39</v>
      </c>
      <c r="AJ526" s="46">
        <f t="shared" si="126"/>
        <v>0</v>
      </c>
      <c r="AK526" s="201">
        <f t="shared" si="127"/>
        <v>0</v>
      </c>
    </row>
    <row r="527" spans="4:37" ht="14.7" customHeight="1">
      <c r="D527" s="195">
        <v>40</v>
      </c>
      <c r="E527" s="46">
        <f t="shared" si="120"/>
        <v>0</v>
      </c>
      <c r="F527" s="201">
        <f t="shared" si="121"/>
        <v>0</v>
      </c>
      <c r="H527" s="195">
        <v>40</v>
      </c>
      <c r="I527" s="46">
        <f t="shared" si="122"/>
        <v>0</v>
      </c>
      <c r="J527" s="201">
        <f t="shared" si="123"/>
        <v>0</v>
      </c>
      <c r="AE527" s="195">
        <v>40</v>
      </c>
      <c r="AF527" s="46">
        <f t="shared" si="124"/>
        <v>0</v>
      </c>
      <c r="AG527" s="201">
        <f t="shared" si="125"/>
        <v>0</v>
      </c>
      <c r="AI527" s="195">
        <v>40</v>
      </c>
      <c r="AJ527" s="46">
        <f t="shared" si="126"/>
        <v>0</v>
      </c>
      <c r="AK527" s="201">
        <f t="shared" si="127"/>
        <v>0</v>
      </c>
    </row>
    <row r="528" spans="4:37" ht="14.7" customHeight="1">
      <c r="D528" s="195">
        <v>41</v>
      </c>
      <c r="E528" s="46">
        <f t="shared" si="120"/>
        <v>0</v>
      </c>
      <c r="F528" s="201">
        <f t="shared" si="121"/>
        <v>0</v>
      </c>
      <c r="H528" s="195">
        <v>41</v>
      </c>
      <c r="I528" s="46">
        <f t="shared" si="122"/>
        <v>0</v>
      </c>
      <c r="J528" s="201">
        <f t="shared" si="123"/>
        <v>0</v>
      </c>
      <c r="AE528" s="195">
        <v>41</v>
      </c>
      <c r="AF528" s="46">
        <f t="shared" si="124"/>
        <v>0</v>
      </c>
      <c r="AG528" s="201">
        <f t="shared" si="125"/>
        <v>0</v>
      </c>
      <c r="AI528" s="195">
        <v>41</v>
      </c>
      <c r="AJ528" s="46">
        <f t="shared" si="126"/>
        <v>0</v>
      </c>
      <c r="AK528" s="201">
        <f t="shared" si="127"/>
        <v>0</v>
      </c>
    </row>
    <row r="529" spans="4:37" ht="14.7" customHeight="1">
      <c r="D529" s="195">
        <v>42</v>
      </c>
      <c r="E529" s="46">
        <f t="shared" si="120"/>
        <v>0</v>
      </c>
      <c r="F529" s="201">
        <f t="shared" si="121"/>
        <v>0</v>
      </c>
      <c r="H529" s="195">
        <v>42</v>
      </c>
      <c r="I529" s="46">
        <f t="shared" si="122"/>
        <v>0</v>
      </c>
      <c r="J529" s="201">
        <f t="shared" si="123"/>
        <v>0</v>
      </c>
      <c r="AE529" s="195">
        <v>42</v>
      </c>
      <c r="AF529" s="46">
        <f t="shared" si="124"/>
        <v>0</v>
      </c>
      <c r="AG529" s="201">
        <f t="shared" si="125"/>
        <v>0</v>
      </c>
      <c r="AI529" s="195">
        <v>42</v>
      </c>
      <c r="AJ529" s="46">
        <f t="shared" si="126"/>
        <v>0</v>
      </c>
      <c r="AK529" s="201">
        <f t="shared" si="127"/>
        <v>0</v>
      </c>
    </row>
    <row r="530" spans="4:37" ht="14.7" customHeight="1">
      <c r="D530" s="195">
        <v>43</v>
      </c>
      <c r="E530" s="46">
        <f t="shared" si="120"/>
        <v>0</v>
      </c>
      <c r="F530" s="201">
        <f t="shared" si="121"/>
        <v>0</v>
      </c>
      <c r="H530" s="195">
        <v>43</v>
      </c>
      <c r="I530" s="46">
        <f t="shared" si="122"/>
        <v>0</v>
      </c>
      <c r="J530" s="201">
        <f t="shared" si="123"/>
        <v>0</v>
      </c>
      <c r="AE530" s="195">
        <v>43</v>
      </c>
      <c r="AF530" s="46">
        <f t="shared" si="124"/>
        <v>0</v>
      </c>
      <c r="AG530" s="201">
        <f t="shared" si="125"/>
        <v>0</v>
      </c>
      <c r="AI530" s="195">
        <v>43</v>
      </c>
      <c r="AJ530" s="46">
        <f t="shared" si="126"/>
        <v>0</v>
      </c>
      <c r="AK530" s="201">
        <f t="shared" si="127"/>
        <v>0</v>
      </c>
    </row>
    <row r="531" spans="4:37" ht="14.7" customHeight="1">
      <c r="D531" s="195">
        <v>44</v>
      </c>
      <c r="E531" s="46">
        <f t="shared" si="120"/>
        <v>0</v>
      </c>
      <c r="F531" s="201">
        <f t="shared" si="121"/>
        <v>0</v>
      </c>
      <c r="H531" s="195">
        <v>44</v>
      </c>
      <c r="I531" s="46">
        <f t="shared" si="122"/>
        <v>0</v>
      </c>
      <c r="J531" s="201">
        <f t="shared" si="123"/>
        <v>0</v>
      </c>
      <c r="AE531" s="195">
        <v>44</v>
      </c>
      <c r="AF531" s="46">
        <f t="shared" si="124"/>
        <v>0</v>
      </c>
      <c r="AG531" s="201">
        <f t="shared" si="125"/>
        <v>0</v>
      </c>
      <c r="AI531" s="195">
        <v>44</v>
      </c>
      <c r="AJ531" s="46">
        <f t="shared" si="126"/>
        <v>0</v>
      </c>
      <c r="AK531" s="201">
        <f t="shared" si="127"/>
        <v>0</v>
      </c>
    </row>
    <row r="532" spans="4:37" ht="14.7" customHeight="1">
      <c r="D532" s="195">
        <v>45</v>
      </c>
      <c r="E532" s="46">
        <f t="shared" si="120"/>
        <v>0</v>
      </c>
      <c r="F532" s="201">
        <f t="shared" si="121"/>
        <v>0</v>
      </c>
      <c r="H532" s="195">
        <v>45</v>
      </c>
      <c r="I532" s="46">
        <f t="shared" si="122"/>
        <v>0</v>
      </c>
      <c r="J532" s="201">
        <f t="shared" si="123"/>
        <v>0</v>
      </c>
      <c r="AE532" s="195">
        <v>45</v>
      </c>
      <c r="AF532" s="46">
        <f t="shared" si="124"/>
        <v>0</v>
      </c>
      <c r="AG532" s="201">
        <f t="shared" si="125"/>
        <v>0</v>
      </c>
      <c r="AI532" s="195">
        <v>45</v>
      </c>
      <c r="AJ532" s="46">
        <f t="shared" si="126"/>
        <v>0</v>
      </c>
      <c r="AK532" s="201">
        <f t="shared" si="127"/>
        <v>0</v>
      </c>
    </row>
    <row r="533" spans="4:37" ht="14.7" customHeight="1">
      <c r="D533" s="195">
        <v>46</v>
      </c>
      <c r="E533" s="46">
        <f t="shared" si="120"/>
        <v>0</v>
      </c>
      <c r="F533" s="201">
        <f t="shared" si="121"/>
        <v>0</v>
      </c>
      <c r="H533" s="195">
        <v>46</v>
      </c>
      <c r="I533" s="46">
        <f t="shared" si="122"/>
        <v>0</v>
      </c>
      <c r="J533" s="201">
        <f t="shared" si="123"/>
        <v>0</v>
      </c>
      <c r="AE533" s="195">
        <v>46</v>
      </c>
      <c r="AF533" s="46">
        <f t="shared" si="124"/>
        <v>0</v>
      </c>
      <c r="AG533" s="201">
        <f t="shared" si="125"/>
        <v>0</v>
      </c>
      <c r="AI533" s="195">
        <v>46</v>
      </c>
      <c r="AJ533" s="46">
        <f t="shared" si="126"/>
        <v>0</v>
      </c>
      <c r="AK533" s="201">
        <f t="shared" si="127"/>
        <v>0</v>
      </c>
    </row>
    <row r="534" spans="4:37" ht="14.7" customHeight="1">
      <c r="D534" s="195">
        <v>47</v>
      </c>
      <c r="E534" s="46">
        <f t="shared" si="120"/>
        <v>0</v>
      </c>
      <c r="F534" s="201">
        <f t="shared" si="121"/>
        <v>0</v>
      </c>
      <c r="H534" s="195">
        <v>47</v>
      </c>
      <c r="I534" s="46">
        <f t="shared" si="122"/>
        <v>0</v>
      </c>
      <c r="J534" s="201">
        <f t="shared" si="123"/>
        <v>0</v>
      </c>
      <c r="AE534" s="195">
        <v>47</v>
      </c>
      <c r="AF534" s="46">
        <f t="shared" si="124"/>
        <v>0</v>
      </c>
      <c r="AG534" s="201">
        <f t="shared" si="125"/>
        <v>0</v>
      </c>
      <c r="AI534" s="195">
        <v>47</v>
      </c>
      <c r="AJ534" s="46">
        <f t="shared" si="126"/>
        <v>0</v>
      </c>
      <c r="AK534" s="201">
        <f t="shared" si="127"/>
        <v>0</v>
      </c>
    </row>
    <row r="535" spans="4:37" ht="14.7" customHeight="1">
      <c r="D535" s="195">
        <v>48</v>
      </c>
      <c r="E535" s="46">
        <f t="shared" si="120"/>
        <v>0</v>
      </c>
      <c r="F535" s="201">
        <f t="shared" si="121"/>
        <v>0</v>
      </c>
      <c r="H535" s="195">
        <v>48</v>
      </c>
      <c r="I535" s="46">
        <f t="shared" si="122"/>
        <v>0</v>
      </c>
      <c r="J535" s="201">
        <f t="shared" si="123"/>
        <v>0</v>
      </c>
      <c r="AE535" s="195">
        <v>48</v>
      </c>
      <c r="AF535" s="46">
        <f t="shared" si="124"/>
        <v>0</v>
      </c>
      <c r="AG535" s="201">
        <f t="shared" si="125"/>
        <v>0</v>
      </c>
      <c r="AI535" s="195">
        <v>48</v>
      </c>
      <c r="AJ535" s="46">
        <f t="shared" si="126"/>
        <v>0</v>
      </c>
      <c r="AK535" s="201">
        <f t="shared" si="127"/>
        <v>0</v>
      </c>
    </row>
    <row r="536" spans="4:37" ht="14.7" customHeight="1">
      <c r="D536" s="195">
        <v>49</v>
      </c>
      <c r="E536" s="46">
        <f t="shared" si="120"/>
        <v>0</v>
      </c>
      <c r="F536" s="201">
        <f t="shared" si="121"/>
        <v>0</v>
      </c>
      <c r="H536" s="195">
        <v>49</v>
      </c>
      <c r="I536" s="46">
        <f t="shared" si="122"/>
        <v>0</v>
      </c>
      <c r="J536" s="201">
        <f t="shared" si="123"/>
        <v>0</v>
      </c>
      <c r="AE536" s="195">
        <v>49</v>
      </c>
      <c r="AF536" s="46">
        <f t="shared" si="124"/>
        <v>0</v>
      </c>
      <c r="AG536" s="201">
        <f t="shared" si="125"/>
        <v>0</v>
      </c>
      <c r="AI536" s="195">
        <v>49</v>
      </c>
      <c r="AJ536" s="46">
        <f t="shared" si="126"/>
        <v>0</v>
      </c>
      <c r="AK536" s="201">
        <f t="shared" si="127"/>
        <v>0</v>
      </c>
    </row>
    <row r="537" spans="4:37" ht="14.7" customHeight="1">
      <c r="D537" s="195">
        <v>50</v>
      </c>
      <c r="E537" s="46">
        <f t="shared" si="120"/>
        <v>0</v>
      </c>
      <c r="F537" s="201">
        <f t="shared" si="121"/>
        <v>0</v>
      </c>
      <c r="H537" s="195">
        <v>50</v>
      </c>
      <c r="I537" s="46">
        <f t="shared" si="122"/>
        <v>0</v>
      </c>
      <c r="J537" s="201">
        <f t="shared" si="123"/>
        <v>0</v>
      </c>
      <c r="AE537" s="195">
        <v>50</v>
      </c>
      <c r="AF537" s="46">
        <f t="shared" si="124"/>
        <v>0</v>
      </c>
      <c r="AG537" s="201">
        <f t="shared" si="125"/>
        <v>0</v>
      </c>
      <c r="AI537" s="195">
        <v>50</v>
      </c>
      <c r="AJ537" s="46">
        <f t="shared" si="126"/>
        <v>0</v>
      </c>
      <c r="AK537" s="201">
        <f t="shared" si="127"/>
        <v>0</v>
      </c>
    </row>
    <row r="538" spans="4:37" ht="14.7" customHeight="1">
      <c r="D538" s="195">
        <v>51</v>
      </c>
      <c r="E538" s="46">
        <f t="shared" si="120"/>
        <v>0</v>
      </c>
      <c r="F538" s="201">
        <f t="shared" si="121"/>
        <v>0</v>
      </c>
      <c r="H538" s="195">
        <v>51</v>
      </c>
      <c r="I538" s="46">
        <f t="shared" si="122"/>
        <v>0</v>
      </c>
      <c r="J538" s="201">
        <f t="shared" si="123"/>
        <v>0</v>
      </c>
      <c r="AE538" s="195">
        <v>51</v>
      </c>
      <c r="AF538" s="46">
        <f t="shared" si="124"/>
        <v>0</v>
      </c>
      <c r="AG538" s="201">
        <f t="shared" si="125"/>
        <v>0</v>
      </c>
      <c r="AI538" s="195">
        <v>51</v>
      </c>
      <c r="AJ538" s="46">
        <f t="shared" si="126"/>
        <v>0</v>
      </c>
      <c r="AK538" s="201">
        <f t="shared" si="127"/>
        <v>0</v>
      </c>
    </row>
    <row r="539" spans="4:37" ht="14.7" customHeight="1">
      <c r="D539" s="195">
        <v>52</v>
      </c>
      <c r="E539" s="46">
        <f t="shared" si="120"/>
        <v>0</v>
      </c>
      <c r="F539" s="201">
        <f t="shared" si="121"/>
        <v>0</v>
      </c>
      <c r="H539" s="195">
        <v>52</v>
      </c>
      <c r="I539" s="46">
        <f t="shared" si="122"/>
        <v>0</v>
      </c>
      <c r="J539" s="201">
        <f t="shared" si="123"/>
        <v>0</v>
      </c>
      <c r="AE539" s="195">
        <v>52</v>
      </c>
      <c r="AF539" s="46">
        <f t="shared" si="124"/>
        <v>0</v>
      </c>
      <c r="AG539" s="201">
        <f t="shared" si="125"/>
        <v>0</v>
      </c>
      <c r="AI539" s="195">
        <v>52</v>
      </c>
      <c r="AJ539" s="46">
        <f t="shared" si="126"/>
        <v>0</v>
      </c>
      <c r="AK539" s="201">
        <f t="shared" si="127"/>
        <v>0</v>
      </c>
    </row>
    <row r="540" spans="4:37" ht="14.7" customHeight="1">
      <c r="D540" s="195">
        <v>53</v>
      </c>
      <c r="E540" s="46">
        <f t="shared" si="120"/>
        <v>0</v>
      </c>
      <c r="F540" s="201">
        <f t="shared" si="121"/>
        <v>0</v>
      </c>
      <c r="H540" s="195">
        <v>53</v>
      </c>
      <c r="I540" s="46">
        <f t="shared" si="122"/>
        <v>0</v>
      </c>
      <c r="J540" s="201">
        <f t="shared" si="123"/>
        <v>0</v>
      </c>
      <c r="AE540" s="195">
        <v>53</v>
      </c>
      <c r="AF540" s="46">
        <f t="shared" si="124"/>
        <v>0</v>
      </c>
      <c r="AG540" s="201">
        <f t="shared" si="125"/>
        <v>0</v>
      </c>
      <c r="AI540" s="195">
        <v>53</v>
      </c>
      <c r="AJ540" s="46">
        <f t="shared" si="126"/>
        <v>0</v>
      </c>
      <c r="AK540" s="201">
        <f t="shared" si="127"/>
        <v>0</v>
      </c>
    </row>
    <row r="541" spans="4:37" ht="14.7" customHeight="1">
      <c r="D541" s="195">
        <v>54</v>
      </c>
      <c r="E541" s="46">
        <f t="shared" si="120"/>
        <v>0</v>
      </c>
      <c r="F541" s="201">
        <f t="shared" si="121"/>
        <v>0</v>
      </c>
      <c r="H541" s="195">
        <v>54</v>
      </c>
      <c r="I541" s="46">
        <f t="shared" si="122"/>
        <v>0</v>
      </c>
      <c r="J541" s="201">
        <f t="shared" si="123"/>
        <v>0</v>
      </c>
      <c r="AE541" s="195">
        <v>54</v>
      </c>
      <c r="AF541" s="46">
        <f t="shared" si="124"/>
        <v>0</v>
      </c>
      <c r="AG541" s="201">
        <f t="shared" si="125"/>
        <v>0</v>
      </c>
      <c r="AI541" s="195">
        <v>54</v>
      </c>
      <c r="AJ541" s="46">
        <f t="shared" si="126"/>
        <v>0</v>
      </c>
      <c r="AK541" s="201">
        <f t="shared" si="127"/>
        <v>0</v>
      </c>
    </row>
    <row r="542" spans="4:37" ht="14.7" customHeight="1">
      <c r="D542" s="195">
        <v>55</v>
      </c>
      <c r="E542" s="46">
        <f t="shared" si="120"/>
        <v>0</v>
      </c>
      <c r="F542" s="201">
        <f t="shared" si="121"/>
        <v>0</v>
      </c>
      <c r="H542" s="195">
        <v>55</v>
      </c>
      <c r="I542" s="46">
        <f t="shared" si="122"/>
        <v>0</v>
      </c>
      <c r="J542" s="201">
        <f t="shared" si="123"/>
        <v>0</v>
      </c>
      <c r="AE542" s="195">
        <v>55</v>
      </c>
      <c r="AF542" s="46">
        <f t="shared" si="124"/>
        <v>0</v>
      </c>
      <c r="AG542" s="201">
        <f t="shared" si="125"/>
        <v>0</v>
      </c>
      <c r="AI542" s="195">
        <v>55</v>
      </c>
      <c r="AJ542" s="46">
        <f t="shared" si="126"/>
        <v>0</v>
      </c>
      <c r="AK542" s="201">
        <f t="shared" si="127"/>
        <v>0</v>
      </c>
    </row>
    <row r="543" spans="4:37" ht="14.7" customHeight="1">
      <c r="D543" s="195">
        <v>56</v>
      </c>
      <c r="E543" s="46">
        <f t="shared" si="120"/>
        <v>0</v>
      </c>
      <c r="F543" s="201">
        <f t="shared" si="121"/>
        <v>0</v>
      </c>
      <c r="H543" s="195">
        <v>56</v>
      </c>
      <c r="I543" s="46">
        <f t="shared" si="122"/>
        <v>0</v>
      </c>
      <c r="J543" s="201">
        <f t="shared" si="123"/>
        <v>0</v>
      </c>
      <c r="AE543" s="195">
        <v>56</v>
      </c>
      <c r="AF543" s="46">
        <f t="shared" si="124"/>
        <v>0</v>
      </c>
      <c r="AG543" s="201">
        <f t="shared" si="125"/>
        <v>0</v>
      </c>
      <c r="AI543" s="195">
        <v>56</v>
      </c>
      <c r="AJ543" s="46">
        <f t="shared" si="126"/>
        <v>0</v>
      </c>
      <c r="AK543" s="201">
        <f t="shared" si="127"/>
        <v>0</v>
      </c>
    </row>
    <row r="544" spans="4:37" ht="14.7" customHeight="1">
      <c r="D544" s="195">
        <v>57</v>
      </c>
      <c r="E544" s="46">
        <f t="shared" si="120"/>
        <v>0</v>
      </c>
      <c r="F544" s="201">
        <f t="shared" si="121"/>
        <v>0</v>
      </c>
      <c r="H544" s="195">
        <v>57</v>
      </c>
      <c r="I544" s="46">
        <f t="shared" si="122"/>
        <v>0</v>
      </c>
      <c r="J544" s="201">
        <f t="shared" si="123"/>
        <v>0</v>
      </c>
      <c r="AE544" s="195">
        <v>57</v>
      </c>
      <c r="AF544" s="46">
        <f t="shared" si="124"/>
        <v>0</v>
      </c>
      <c r="AG544" s="201">
        <f t="shared" si="125"/>
        <v>0</v>
      </c>
      <c r="AI544" s="195">
        <v>57</v>
      </c>
      <c r="AJ544" s="46">
        <f t="shared" si="126"/>
        <v>0</v>
      </c>
      <c r="AK544" s="201">
        <f t="shared" si="127"/>
        <v>0</v>
      </c>
    </row>
    <row r="545" spans="4:37" ht="14.7" customHeight="1">
      <c r="D545" s="195">
        <v>58</v>
      </c>
      <c r="E545" s="46">
        <f t="shared" si="120"/>
        <v>0</v>
      </c>
      <c r="F545" s="201">
        <f t="shared" si="121"/>
        <v>0</v>
      </c>
      <c r="H545" s="195">
        <v>58</v>
      </c>
      <c r="I545" s="46">
        <f t="shared" si="122"/>
        <v>0</v>
      </c>
      <c r="J545" s="201">
        <f t="shared" si="123"/>
        <v>0</v>
      </c>
      <c r="AE545" s="195">
        <v>58</v>
      </c>
      <c r="AF545" s="46">
        <f t="shared" si="124"/>
        <v>0</v>
      </c>
      <c r="AG545" s="201">
        <f t="shared" si="125"/>
        <v>0</v>
      </c>
      <c r="AI545" s="195">
        <v>58</v>
      </c>
      <c r="AJ545" s="46">
        <f t="shared" si="126"/>
        <v>0</v>
      </c>
      <c r="AK545" s="201">
        <f t="shared" si="127"/>
        <v>0</v>
      </c>
    </row>
    <row r="546" spans="4:37" ht="14.7" customHeight="1">
      <c r="D546" s="195">
        <v>59</v>
      </c>
      <c r="E546" s="46">
        <f t="shared" si="120"/>
        <v>0</v>
      </c>
      <c r="F546" s="201">
        <f t="shared" si="121"/>
        <v>0</v>
      </c>
      <c r="H546" s="195">
        <v>59</v>
      </c>
      <c r="I546" s="46">
        <f t="shared" si="122"/>
        <v>0</v>
      </c>
      <c r="J546" s="201">
        <f t="shared" si="123"/>
        <v>0</v>
      </c>
      <c r="AE546" s="195">
        <v>59</v>
      </c>
      <c r="AF546" s="46">
        <f t="shared" si="124"/>
        <v>0</v>
      </c>
      <c r="AG546" s="201">
        <f t="shared" si="125"/>
        <v>0</v>
      </c>
      <c r="AI546" s="195">
        <v>59</v>
      </c>
      <c r="AJ546" s="46">
        <f t="shared" si="126"/>
        <v>0</v>
      </c>
      <c r="AK546" s="201">
        <f t="shared" si="127"/>
        <v>0</v>
      </c>
    </row>
    <row r="547" spans="4:37" ht="14.7" customHeight="1" thickBot="1">
      <c r="D547" s="196">
        <v>60</v>
      </c>
      <c r="E547" s="47">
        <f t="shared" si="120"/>
        <v>0</v>
      </c>
      <c r="F547" s="202">
        <f t="shared" si="121"/>
        <v>0</v>
      </c>
      <c r="H547" s="196">
        <v>60</v>
      </c>
      <c r="I547" s="47">
        <f t="shared" si="122"/>
        <v>0</v>
      </c>
      <c r="J547" s="202">
        <f t="shared" si="123"/>
        <v>0</v>
      </c>
      <c r="AE547" s="196">
        <v>60</v>
      </c>
      <c r="AF547" s="47">
        <f t="shared" si="124"/>
        <v>0</v>
      </c>
      <c r="AG547" s="202">
        <f t="shared" si="125"/>
        <v>0</v>
      </c>
      <c r="AI547" s="196">
        <v>60</v>
      </c>
      <c r="AJ547" s="47">
        <f t="shared" si="126"/>
        <v>0</v>
      </c>
      <c r="AK547" s="202">
        <f t="shared" si="127"/>
        <v>0</v>
      </c>
    </row>
    <row r="549" spans="4:37" ht="14.7" customHeight="1" thickBot="1">
      <c r="D549" s="2" t="s">
        <v>89</v>
      </c>
      <c r="H549" s="2" t="s">
        <v>92</v>
      </c>
      <c r="AE549" s="2" t="s">
        <v>89</v>
      </c>
      <c r="AI549" s="2" t="s">
        <v>92</v>
      </c>
    </row>
    <row r="550" spans="4:37" ht="14.7" customHeight="1">
      <c r="D550" s="2199"/>
      <c r="E550" s="2200" t="s">
        <v>87</v>
      </c>
      <c r="F550" s="2239"/>
      <c r="H550" s="2199"/>
      <c r="I550" s="2200" t="s">
        <v>87</v>
      </c>
      <c r="J550" s="2239"/>
      <c r="AE550" s="2199"/>
      <c r="AF550" s="2200" t="s">
        <v>87</v>
      </c>
      <c r="AG550" s="2239"/>
      <c r="AI550" s="2199"/>
      <c r="AJ550" s="2200" t="s">
        <v>87</v>
      </c>
      <c r="AK550" s="2239"/>
    </row>
    <row r="551" spans="4:37" ht="14.7" customHeight="1">
      <c r="D551" s="2238"/>
      <c r="E551" s="21" t="s">
        <v>368</v>
      </c>
      <c r="F551" s="194" t="s">
        <v>369</v>
      </c>
      <c r="H551" s="2238"/>
      <c r="I551" s="21" t="s">
        <v>368</v>
      </c>
      <c r="J551" s="194" t="s">
        <v>369</v>
      </c>
      <c r="AE551" s="2238"/>
      <c r="AF551" s="21" t="s">
        <v>368</v>
      </c>
      <c r="AG551" s="194" t="s">
        <v>369</v>
      </c>
      <c r="AI551" s="2238"/>
      <c r="AJ551" s="21" t="s">
        <v>368</v>
      </c>
      <c r="AK551" s="194" t="s">
        <v>369</v>
      </c>
    </row>
    <row r="552" spans="4:37" ht="14.7" customHeight="1">
      <c r="D552" s="195">
        <v>1</v>
      </c>
      <c r="E552" s="46">
        <f t="shared" ref="E552:E583" si="128">IF($K$22&lt;&gt;"再生砕石",0,SUMIF($K$23,D552,$K$19))</f>
        <v>0</v>
      </c>
      <c r="F552" s="201">
        <f t="shared" ref="F552:F583" si="129">IF($K$22&lt;&gt;"粒調砕石",0,SUMIF($K$23,D552,$K$19))</f>
        <v>0</v>
      </c>
      <c r="H552" s="195">
        <v>1</v>
      </c>
      <c r="I552" s="46">
        <f t="shared" ref="I552:I583" si="130">IF($K$35&lt;&gt;"再生砕石",0,SUMIF($K$36,H552,$K$32))</f>
        <v>0</v>
      </c>
      <c r="J552" s="201">
        <f t="shared" ref="J552:J583" si="131">IF($K$35&lt;&gt;"粒調砕石",0,SUMIF($K$36,H552,$K$32))</f>
        <v>0</v>
      </c>
      <c r="AE552" s="195">
        <v>1</v>
      </c>
      <c r="AF552" s="46">
        <f t="shared" ref="AF552:AF583" si="132">IF($AL$22&lt;&gt;"再生砕石",0,SUMIF($AL$23,AE552,$AL$19))</f>
        <v>0</v>
      </c>
      <c r="AG552" s="201">
        <f t="shared" ref="AG552:AG583" si="133">IF($AL$22&lt;&gt;"粒調砕石",0,SUMIF($AL$23,AE552,$AL$19))</f>
        <v>0</v>
      </c>
      <c r="AI552" s="195">
        <v>1</v>
      </c>
      <c r="AJ552" s="46">
        <f t="shared" ref="AJ552:AJ583" si="134">IF($AL$35&lt;&gt;"再生砕石",0,SUMIF($AL$36,AI552,$AL$32))</f>
        <v>0</v>
      </c>
      <c r="AK552" s="201">
        <f t="shared" ref="AK552:AK583" si="135">IF($AL$35&lt;&gt;"粒調砕石",0,SUMIF($AL$36,AI552,$AL$32))</f>
        <v>0</v>
      </c>
    </row>
    <row r="553" spans="4:37" ht="14.7" customHeight="1">
      <c r="D553" s="195">
        <v>2</v>
      </c>
      <c r="E553" s="46">
        <f t="shared" si="128"/>
        <v>0</v>
      </c>
      <c r="F553" s="201">
        <f t="shared" si="129"/>
        <v>0</v>
      </c>
      <c r="H553" s="195">
        <v>2</v>
      </c>
      <c r="I553" s="46">
        <f t="shared" si="130"/>
        <v>0</v>
      </c>
      <c r="J553" s="201">
        <f t="shared" si="131"/>
        <v>0</v>
      </c>
      <c r="AE553" s="195">
        <v>2</v>
      </c>
      <c r="AF553" s="46">
        <f t="shared" si="132"/>
        <v>0</v>
      </c>
      <c r="AG553" s="201">
        <f t="shared" si="133"/>
        <v>0</v>
      </c>
      <c r="AI553" s="195">
        <v>2</v>
      </c>
      <c r="AJ553" s="46">
        <f t="shared" si="134"/>
        <v>0</v>
      </c>
      <c r="AK553" s="201">
        <f t="shared" si="135"/>
        <v>0</v>
      </c>
    </row>
    <row r="554" spans="4:37" ht="14.7" customHeight="1">
      <c r="D554" s="195">
        <v>3</v>
      </c>
      <c r="E554" s="46">
        <f t="shared" si="128"/>
        <v>0</v>
      </c>
      <c r="F554" s="201">
        <f t="shared" si="129"/>
        <v>0</v>
      </c>
      <c r="H554" s="195">
        <v>3</v>
      </c>
      <c r="I554" s="46">
        <f t="shared" si="130"/>
        <v>0</v>
      </c>
      <c r="J554" s="201">
        <f t="shared" si="131"/>
        <v>0</v>
      </c>
      <c r="AE554" s="195">
        <v>3</v>
      </c>
      <c r="AF554" s="46">
        <f t="shared" si="132"/>
        <v>0</v>
      </c>
      <c r="AG554" s="201">
        <f t="shared" si="133"/>
        <v>0</v>
      </c>
      <c r="AI554" s="195">
        <v>3</v>
      </c>
      <c r="AJ554" s="46">
        <f t="shared" si="134"/>
        <v>0</v>
      </c>
      <c r="AK554" s="201">
        <f t="shared" si="135"/>
        <v>0</v>
      </c>
    </row>
    <row r="555" spans="4:37" ht="14.7" customHeight="1">
      <c r="D555" s="195">
        <v>4</v>
      </c>
      <c r="E555" s="46">
        <f t="shared" si="128"/>
        <v>0</v>
      </c>
      <c r="F555" s="201">
        <f t="shared" si="129"/>
        <v>0</v>
      </c>
      <c r="H555" s="195">
        <v>4</v>
      </c>
      <c r="I555" s="46">
        <f t="shared" si="130"/>
        <v>0</v>
      </c>
      <c r="J555" s="201">
        <f t="shared" si="131"/>
        <v>0</v>
      </c>
      <c r="AE555" s="195">
        <v>4</v>
      </c>
      <c r="AF555" s="46">
        <f t="shared" si="132"/>
        <v>0</v>
      </c>
      <c r="AG555" s="201">
        <f t="shared" si="133"/>
        <v>0</v>
      </c>
      <c r="AI555" s="195">
        <v>4</v>
      </c>
      <c r="AJ555" s="46">
        <f t="shared" si="134"/>
        <v>0</v>
      </c>
      <c r="AK555" s="201">
        <f t="shared" si="135"/>
        <v>0</v>
      </c>
    </row>
    <row r="556" spans="4:37" ht="14.7" customHeight="1">
      <c r="D556" s="195">
        <v>5</v>
      </c>
      <c r="E556" s="46">
        <f t="shared" si="128"/>
        <v>0</v>
      </c>
      <c r="F556" s="201">
        <f t="shared" si="129"/>
        <v>0</v>
      </c>
      <c r="H556" s="195">
        <v>5</v>
      </c>
      <c r="I556" s="46">
        <f t="shared" si="130"/>
        <v>0</v>
      </c>
      <c r="J556" s="201">
        <f t="shared" si="131"/>
        <v>0</v>
      </c>
      <c r="AE556" s="195">
        <v>5</v>
      </c>
      <c r="AF556" s="46">
        <f t="shared" si="132"/>
        <v>0</v>
      </c>
      <c r="AG556" s="201">
        <f t="shared" si="133"/>
        <v>0</v>
      </c>
      <c r="AI556" s="195">
        <v>5</v>
      </c>
      <c r="AJ556" s="46">
        <f t="shared" si="134"/>
        <v>0</v>
      </c>
      <c r="AK556" s="201">
        <f t="shared" si="135"/>
        <v>0</v>
      </c>
    </row>
    <row r="557" spans="4:37" ht="14.7" customHeight="1">
      <c r="D557" s="195">
        <v>6</v>
      </c>
      <c r="E557" s="46">
        <f t="shared" si="128"/>
        <v>0</v>
      </c>
      <c r="F557" s="201">
        <f t="shared" si="129"/>
        <v>0</v>
      </c>
      <c r="H557" s="195">
        <v>6</v>
      </c>
      <c r="I557" s="46">
        <f t="shared" si="130"/>
        <v>0</v>
      </c>
      <c r="J557" s="201">
        <f t="shared" si="131"/>
        <v>0</v>
      </c>
      <c r="AE557" s="195">
        <v>6</v>
      </c>
      <c r="AF557" s="46">
        <f t="shared" si="132"/>
        <v>0</v>
      </c>
      <c r="AG557" s="201">
        <f t="shared" si="133"/>
        <v>0</v>
      </c>
      <c r="AI557" s="195">
        <v>6</v>
      </c>
      <c r="AJ557" s="46">
        <f t="shared" si="134"/>
        <v>0</v>
      </c>
      <c r="AK557" s="201">
        <f t="shared" si="135"/>
        <v>0</v>
      </c>
    </row>
    <row r="558" spans="4:37" ht="14.7" customHeight="1">
      <c r="D558" s="195">
        <v>7</v>
      </c>
      <c r="E558" s="46">
        <f t="shared" si="128"/>
        <v>0</v>
      </c>
      <c r="F558" s="201">
        <f t="shared" si="129"/>
        <v>0</v>
      </c>
      <c r="H558" s="195">
        <v>7</v>
      </c>
      <c r="I558" s="46">
        <f t="shared" si="130"/>
        <v>0</v>
      </c>
      <c r="J558" s="201">
        <f t="shared" si="131"/>
        <v>0</v>
      </c>
      <c r="AE558" s="195">
        <v>7</v>
      </c>
      <c r="AF558" s="46">
        <f t="shared" si="132"/>
        <v>0</v>
      </c>
      <c r="AG558" s="201">
        <f t="shared" si="133"/>
        <v>0</v>
      </c>
      <c r="AI558" s="195">
        <v>7</v>
      </c>
      <c r="AJ558" s="46">
        <f t="shared" si="134"/>
        <v>0</v>
      </c>
      <c r="AK558" s="201">
        <f t="shared" si="135"/>
        <v>0</v>
      </c>
    </row>
    <row r="559" spans="4:37" ht="14.7" customHeight="1">
      <c r="D559" s="195">
        <v>8</v>
      </c>
      <c r="E559" s="46">
        <f t="shared" si="128"/>
        <v>0</v>
      </c>
      <c r="F559" s="201">
        <f t="shared" si="129"/>
        <v>0</v>
      </c>
      <c r="H559" s="195">
        <v>8</v>
      </c>
      <c r="I559" s="46">
        <f t="shared" si="130"/>
        <v>0</v>
      </c>
      <c r="J559" s="201">
        <f t="shared" si="131"/>
        <v>0</v>
      </c>
      <c r="AE559" s="195">
        <v>8</v>
      </c>
      <c r="AF559" s="46">
        <f t="shared" si="132"/>
        <v>0</v>
      </c>
      <c r="AG559" s="201">
        <f t="shared" si="133"/>
        <v>0</v>
      </c>
      <c r="AI559" s="195">
        <v>8</v>
      </c>
      <c r="AJ559" s="46">
        <f t="shared" si="134"/>
        <v>0</v>
      </c>
      <c r="AK559" s="201">
        <f t="shared" si="135"/>
        <v>0</v>
      </c>
    </row>
    <row r="560" spans="4:37" ht="14.7" customHeight="1">
      <c r="D560" s="195">
        <v>9</v>
      </c>
      <c r="E560" s="46">
        <f t="shared" si="128"/>
        <v>0</v>
      </c>
      <c r="F560" s="201">
        <f t="shared" si="129"/>
        <v>0</v>
      </c>
      <c r="H560" s="195">
        <v>9</v>
      </c>
      <c r="I560" s="46">
        <f t="shared" si="130"/>
        <v>0</v>
      </c>
      <c r="J560" s="201">
        <f t="shared" si="131"/>
        <v>0</v>
      </c>
      <c r="AE560" s="195">
        <v>9</v>
      </c>
      <c r="AF560" s="46">
        <f t="shared" si="132"/>
        <v>0</v>
      </c>
      <c r="AG560" s="201">
        <f t="shared" si="133"/>
        <v>0</v>
      </c>
      <c r="AI560" s="195">
        <v>9</v>
      </c>
      <c r="AJ560" s="46">
        <f t="shared" si="134"/>
        <v>0</v>
      </c>
      <c r="AK560" s="201">
        <f t="shared" si="135"/>
        <v>0</v>
      </c>
    </row>
    <row r="561" spans="4:37" ht="14.7" customHeight="1">
      <c r="D561" s="195">
        <v>10</v>
      </c>
      <c r="E561" s="46">
        <f t="shared" si="128"/>
        <v>0</v>
      </c>
      <c r="F561" s="201">
        <f t="shared" si="129"/>
        <v>0</v>
      </c>
      <c r="H561" s="195">
        <v>10</v>
      </c>
      <c r="I561" s="46">
        <f t="shared" si="130"/>
        <v>0</v>
      </c>
      <c r="J561" s="201">
        <f t="shared" si="131"/>
        <v>0</v>
      </c>
      <c r="AE561" s="195">
        <v>10</v>
      </c>
      <c r="AF561" s="46">
        <f t="shared" si="132"/>
        <v>0</v>
      </c>
      <c r="AG561" s="201">
        <f t="shared" si="133"/>
        <v>0</v>
      </c>
      <c r="AI561" s="195">
        <v>10</v>
      </c>
      <c r="AJ561" s="46">
        <f t="shared" si="134"/>
        <v>0</v>
      </c>
      <c r="AK561" s="201">
        <f t="shared" si="135"/>
        <v>0</v>
      </c>
    </row>
    <row r="562" spans="4:37" ht="14.7" customHeight="1">
      <c r="D562" s="195">
        <v>11</v>
      </c>
      <c r="E562" s="46">
        <f t="shared" si="128"/>
        <v>0</v>
      </c>
      <c r="F562" s="201">
        <f t="shared" si="129"/>
        <v>0</v>
      </c>
      <c r="H562" s="195">
        <v>11</v>
      </c>
      <c r="I562" s="46">
        <f t="shared" si="130"/>
        <v>0</v>
      </c>
      <c r="J562" s="201">
        <f t="shared" si="131"/>
        <v>0</v>
      </c>
      <c r="AE562" s="195">
        <v>11</v>
      </c>
      <c r="AF562" s="46">
        <f t="shared" si="132"/>
        <v>0</v>
      </c>
      <c r="AG562" s="201">
        <f t="shared" si="133"/>
        <v>0</v>
      </c>
      <c r="AI562" s="195">
        <v>11</v>
      </c>
      <c r="AJ562" s="46">
        <f t="shared" si="134"/>
        <v>0</v>
      </c>
      <c r="AK562" s="201">
        <f t="shared" si="135"/>
        <v>0</v>
      </c>
    </row>
    <row r="563" spans="4:37" ht="14.7" customHeight="1">
      <c r="D563" s="195">
        <v>12</v>
      </c>
      <c r="E563" s="46">
        <f t="shared" si="128"/>
        <v>0</v>
      </c>
      <c r="F563" s="201">
        <f t="shared" si="129"/>
        <v>0</v>
      </c>
      <c r="H563" s="195">
        <v>12</v>
      </c>
      <c r="I563" s="46">
        <f t="shared" si="130"/>
        <v>0</v>
      </c>
      <c r="J563" s="201">
        <f t="shared" si="131"/>
        <v>0</v>
      </c>
      <c r="AE563" s="195">
        <v>12</v>
      </c>
      <c r="AF563" s="46">
        <f t="shared" si="132"/>
        <v>0</v>
      </c>
      <c r="AG563" s="201">
        <f t="shared" si="133"/>
        <v>0</v>
      </c>
      <c r="AI563" s="195">
        <v>12</v>
      </c>
      <c r="AJ563" s="46">
        <f t="shared" si="134"/>
        <v>0</v>
      </c>
      <c r="AK563" s="201">
        <f t="shared" si="135"/>
        <v>0</v>
      </c>
    </row>
    <row r="564" spans="4:37" ht="14.7" customHeight="1">
      <c r="D564" s="195">
        <v>13</v>
      </c>
      <c r="E564" s="46">
        <f t="shared" si="128"/>
        <v>0</v>
      </c>
      <c r="F564" s="201">
        <f t="shared" si="129"/>
        <v>0</v>
      </c>
      <c r="H564" s="195">
        <v>13</v>
      </c>
      <c r="I564" s="46">
        <f t="shared" si="130"/>
        <v>0</v>
      </c>
      <c r="J564" s="201">
        <f t="shared" si="131"/>
        <v>0</v>
      </c>
      <c r="AE564" s="195">
        <v>13</v>
      </c>
      <c r="AF564" s="46">
        <f t="shared" si="132"/>
        <v>0</v>
      </c>
      <c r="AG564" s="201">
        <f t="shared" si="133"/>
        <v>0</v>
      </c>
      <c r="AI564" s="195">
        <v>13</v>
      </c>
      <c r="AJ564" s="46">
        <f t="shared" si="134"/>
        <v>0</v>
      </c>
      <c r="AK564" s="201">
        <f t="shared" si="135"/>
        <v>0</v>
      </c>
    </row>
    <row r="565" spans="4:37" ht="14.7" customHeight="1">
      <c r="D565" s="195">
        <v>14</v>
      </c>
      <c r="E565" s="46">
        <f t="shared" si="128"/>
        <v>0</v>
      </c>
      <c r="F565" s="201">
        <f t="shared" si="129"/>
        <v>0</v>
      </c>
      <c r="H565" s="195">
        <v>14</v>
      </c>
      <c r="I565" s="46">
        <f t="shared" si="130"/>
        <v>0</v>
      </c>
      <c r="J565" s="201">
        <f t="shared" si="131"/>
        <v>0</v>
      </c>
      <c r="AE565" s="195">
        <v>14</v>
      </c>
      <c r="AF565" s="46">
        <f t="shared" si="132"/>
        <v>0</v>
      </c>
      <c r="AG565" s="201">
        <f t="shared" si="133"/>
        <v>0</v>
      </c>
      <c r="AI565" s="195">
        <v>14</v>
      </c>
      <c r="AJ565" s="46">
        <f t="shared" si="134"/>
        <v>0</v>
      </c>
      <c r="AK565" s="201">
        <f t="shared" si="135"/>
        <v>0</v>
      </c>
    </row>
    <row r="566" spans="4:37" ht="14.7" customHeight="1">
      <c r="D566" s="195">
        <v>15</v>
      </c>
      <c r="E566" s="46">
        <f t="shared" si="128"/>
        <v>0</v>
      </c>
      <c r="F566" s="201">
        <f t="shared" si="129"/>
        <v>0</v>
      </c>
      <c r="H566" s="195">
        <v>15</v>
      </c>
      <c r="I566" s="46">
        <f t="shared" si="130"/>
        <v>0</v>
      </c>
      <c r="J566" s="201">
        <f t="shared" si="131"/>
        <v>0</v>
      </c>
      <c r="AE566" s="195">
        <v>15</v>
      </c>
      <c r="AF566" s="46">
        <f t="shared" si="132"/>
        <v>0</v>
      </c>
      <c r="AG566" s="201">
        <f t="shared" si="133"/>
        <v>0</v>
      </c>
      <c r="AI566" s="195">
        <v>15</v>
      </c>
      <c r="AJ566" s="46">
        <f t="shared" si="134"/>
        <v>0</v>
      </c>
      <c r="AK566" s="201">
        <f t="shared" si="135"/>
        <v>0</v>
      </c>
    </row>
    <row r="567" spans="4:37" ht="14.7" customHeight="1">
      <c r="D567" s="195">
        <v>16</v>
      </c>
      <c r="E567" s="46">
        <f t="shared" si="128"/>
        <v>0</v>
      </c>
      <c r="F567" s="201">
        <f t="shared" si="129"/>
        <v>0</v>
      </c>
      <c r="H567" s="195">
        <v>16</v>
      </c>
      <c r="I567" s="46">
        <f t="shared" si="130"/>
        <v>0</v>
      </c>
      <c r="J567" s="201">
        <f t="shared" si="131"/>
        <v>0</v>
      </c>
      <c r="AE567" s="195">
        <v>16</v>
      </c>
      <c r="AF567" s="46">
        <f t="shared" si="132"/>
        <v>0</v>
      </c>
      <c r="AG567" s="201">
        <f t="shared" si="133"/>
        <v>0</v>
      </c>
      <c r="AI567" s="195">
        <v>16</v>
      </c>
      <c r="AJ567" s="46">
        <f t="shared" si="134"/>
        <v>0</v>
      </c>
      <c r="AK567" s="201">
        <f t="shared" si="135"/>
        <v>0</v>
      </c>
    </row>
    <row r="568" spans="4:37" ht="14.7" customHeight="1">
      <c r="D568" s="195">
        <v>17</v>
      </c>
      <c r="E568" s="46">
        <f t="shared" si="128"/>
        <v>0</v>
      </c>
      <c r="F568" s="201">
        <f t="shared" si="129"/>
        <v>0</v>
      </c>
      <c r="H568" s="195">
        <v>17</v>
      </c>
      <c r="I568" s="46">
        <f t="shared" si="130"/>
        <v>0</v>
      </c>
      <c r="J568" s="201">
        <f t="shared" si="131"/>
        <v>0</v>
      </c>
      <c r="AE568" s="195">
        <v>17</v>
      </c>
      <c r="AF568" s="46">
        <f t="shared" si="132"/>
        <v>0</v>
      </c>
      <c r="AG568" s="201">
        <f t="shared" si="133"/>
        <v>0</v>
      </c>
      <c r="AI568" s="195">
        <v>17</v>
      </c>
      <c r="AJ568" s="46">
        <f t="shared" si="134"/>
        <v>0</v>
      </c>
      <c r="AK568" s="201">
        <f t="shared" si="135"/>
        <v>0</v>
      </c>
    </row>
    <row r="569" spans="4:37" ht="14.7" customHeight="1">
      <c r="D569" s="195">
        <v>18</v>
      </c>
      <c r="E569" s="46">
        <f t="shared" si="128"/>
        <v>0</v>
      </c>
      <c r="F569" s="201">
        <f t="shared" si="129"/>
        <v>0</v>
      </c>
      <c r="H569" s="195">
        <v>18</v>
      </c>
      <c r="I569" s="46">
        <f t="shared" si="130"/>
        <v>0</v>
      </c>
      <c r="J569" s="201">
        <f t="shared" si="131"/>
        <v>0</v>
      </c>
      <c r="AE569" s="195">
        <v>18</v>
      </c>
      <c r="AF569" s="46">
        <f t="shared" si="132"/>
        <v>0</v>
      </c>
      <c r="AG569" s="201">
        <f t="shared" si="133"/>
        <v>0</v>
      </c>
      <c r="AI569" s="195">
        <v>18</v>
      </c>
      <c r="AJ569" s="46">
        <f t="shared" si="134"/>
        <v>0</v>
      </c>
      <c r="AK569" s="201">
        <f t="shared" si="135"/>
        <v>0</v>
      </c>
    </row>
    <row r="570" spans="4:37" ht="14.7" customHeight="1">
      <c r="D570" s="195">
        <v>19</v>
      </c>
      <c r="E570" s="46">
        <f t="shared" si="128"/>
        <v>0</v>
      </c>
      <c r="F570" s="201">
        <f t="shared" si="129"/>
        <v>0</v>
      </c>
      <c r="H570" s="195">
        <v>19</v>
      </c>
      <c r="I570" s="46">
        <f t="shared" si="130"/>
        <v>0</v>
      </c>
      <c r="J570" s="201">
        <f t="shared" si="131"/>
        <v>0</v>
      </c>
      <c r="AE570" s="195">
        <v>19</v>
      </c>
      <c r="AF570" s="46">
        <f t="shared" si="132"/>
        <v>0</v>
      </c>
      <c r="AG570" s="201">
        <f t="shared" si="133"/>
        <v>0</v>
      </c>
      <c r="AI570" s="195">
        <v>19</v>
      </c>
      <c r="AJ570" s="46">
        <f t="shared" si="134"/>
        <v>0</v>
      </c>
      <c r="AK570" s="201">
        <f t="shared" si="135"/>
        <v>0</v>
      </c>
    </row>
    <row r="571" spans="4:37" ht="14.7" customHeight="1">
      <c r="D571" s="195">
        <v>20</v>
      </c>
      <c r="E571" s="46">
        <f t="shared" si="128"/>
        <v>0</v>
      </c>
      <c r="F571" s="201">
        <f t="shared" si="129"/>
        <v>0</v>
      </c>
      <c r="H571" s="195">
        <v>20</v>
      </c>
      <c r="I571" s="46">
        <f t="shared" si="130"/>
        <v>0</v>
      </c>
      <c r="J571" s="201">
        <f t="shared" si="131"/>
        <v>0</v>
      </c>
      <c r="AE571" s="195">
        <v>20</v>
      </c>
      <c r="AF571" s="46">
        <f t="shared" si="132"/>
        <v>0</v>
      </c>
      <c r="AG571" s="201">
        <f t="shared" si="133"/>
        <v>0</v>
      </c>
      <c r="AI571" s="195">
        <v>20</v>
      </c>
      <c r="AJ571" s="46">
        <f t="shared" si="134"/>
        <v>0</v>
      </c>
      <c r="AK571" s="201">
        <f t="shared" si="135"/>
        <v>0</v>
      </c>
    </row>
    <row r="572" spans="4:37" ht="14.7" customHeight="1">
      <c r="D572" s="195">
        <v>21</v>
      </c>
      <c r="E572" s="46">
        <f t="shared" si="128"/>
        <v>0</v>
      </c>
      <c r="F572" s="201">
        <f t="shared" si="129"/>
        <v>0</v>
      </c>
      <c r="H572" s="195">
        <v>21</v>
      </c>
      <c r="I572" s="46">
        <f t="shared" si="130"/>
        <v>0</v>
      </c>
      <c r="J572" s="201">
        <f t="shared" si="131"/>
        <v>0</v>
      </c>
      <c r="AE572" s="195">
        <v>21</v>
      </c>
      <c r="AF572" s="46">
        <f t="shared" si="132"/>
        <v>0</v>
      </c>
      <c r="AG572" s="201">
        <f t="shared" si="133"/>
        <v>0</v>
      </c>
      <c r="AI572" s="195">
        <v>21</v>
      </c>
      <c r="AJ572" s="46">
        <f t="shared" si="134"/>
        <v>0</v>
      </c>
      <c r="AK572" s="201">
        <f t="shared" si="135"/>
        <v>0</v>
      </c>
    </row>
    <row r="573" spans="4:37" ht="14.7" customHeight="1">
      <c r="D573" s="195">
        <v>22</v>
      </c>
      <c r="E573" s="46">
        <f t="shared" si="128"/>
        <v>0</v>
      </c>
      <c r="F573" s="201">
        <f t="shared" si="129"/>
        <v>0</v>
      </c>
      <c r="H573" s="195">
        <v>22</v>
      </c>
      <c r="I573" s="46">
        <f t="shared" si="130"/>
        <v>0</v>
      </c>
      <c r="J573" s="201">
        <f t="shared" si="131"/>
        <v>0</v>
      </c>
      <c r="AE573" s="195">
        <v>22</v>
      </c>
      <c r="AF573" s="46">
        <f t="shared" si="132"/>
        <v>0</v>
      </c>
      <c r="AG573" s="201">
        <f t="shared" si="133"/>
        <v>0</v>
      </c>
      <c r="AI573" s="195">
        <v>22</v>
      </c>
      <c r="AJ573" s="46">
        <f t="shared" si="134"/>
        <v>0</v>
      </c>
      <c r="AK573" s="201">
        <f t="shared" si="135"/>
        <v>0</v>
      </c>
    </row>
    <row r="574" spans="4:37" ht="14.7" customHeight="1">
      <c r="D574" s="195">
        <v>23</v>
      </c>
      <c r="E574" s="46">
        <f t="shared" si="128"/>
        <v>0</v>
      </c>
      <c r="F574" s="201">
        <f t="shared" si="129"/>
        <v>0</v>
      </c>
      <c r="H574" s="195">
        <v>23</v>
      </c>
      <c r="I574" s="46">
        <f t="shared" si="130"/>
        <v>0</v>
      </c>
      <c r="J574" s="201">
        <f t="shared" si="131"/>
        <v>0</v>
      </c>
      <c r="AE574" s="195">
        <v>23</v>
      </c>
      <c r="AF574" s="46">
        <f t="shared" si="132"/>
        <v>0</v>
      </c>
      <c r="AG574" s="201">
        <f t="shared" si="133"/>
        <v>0</v>
      </c>
      <c r="AI574" s="195">
        <v>23</v>
      </c>
      <c r="AJ574" s="46">
        <f t="shared" si="134"/>
        <v>0</v>
      </c>
      <c r="AK574" s="201">
        <f t="shared" si="135"/>
        <v>0</v>
      </c>
    </row>
    <row r="575" spans="4:37" ht="14.7" customHeight="1">
      <c r="D575" s="195">
        <v>24</v>
      </c>
      <c r="E575" s="46">
        <f t="shared" si="128"/>
        <v>0</v>
      </c>
      <c r="F575" s="201">
        <f t="shared" si="129"/>
        <v>0</v>
      </c>
      <c r="H575" s="195">
        <v>24</v>
      </c>
      <c r="I575" s="46">
        <f t="shared" si="130"/>
        <v>0</v>
      </c>
      <c r="J575" s="201">
        <f t="shared" si="131"/>
        <v>0</v>
      </c>
      <c r="AE575" s="195">
        <v>24</v>
      </c>
      <c r="AF575" s="46">
        <f t="shared" si="132"/>
        <v>0</v>
      </c>
      <c r="AG575" s="201">
        <f t="shared" si="133"/>
        <v>0</v>
      </c>
      <c r="AI575" s="195">
        <v>24</v>
      </c>
      <c r="AJ575" s="46">
        <f t="shared" si="134"/>
        <v>0</v>
      </c>
      <c r="AK575" s="201">
        <f t="shared" si="135"/>
        <v>0</v>
      </c>
    </row>
    <row r="576" spans="4:37" ht="14.7" customHeight="1">
      <c r="D576" s="195">
        <v>25</v>
      </c>
      <c r="E576" s="46">
        <f t="shared" si="128"/>
        <v>0</v>
      </c>
      <c r="F576" s="201">
        <f t="shared" si="129"/>
        <v>0</v>
      </c>
      <c r="H576" s="195">
        <v>25</v>
      </c>
      <c r="I576" s="46">
        <f t="shared" si="130"/>
        <v>0</v>
      </c>
      <c r="J576" s="201">
        <f t="shared" si="131"/>
        <v>0</v>
      </c>
      <c r="AE576" s="195">
        <v>25</v>
      </c>
      <c r="AF576" s="46">
        <f t="shared" si="132"/>
        <v>0</v>
      </c>
      <c r="AG576" s="201">
        <f t="shared" si="133"/>
        <v>0</v>
      </c>
      <c r="AI576" s="195">
        <v>25</v>
      </c>
      <c r="AJ576" s="46">
        <f t="shared" si="134"/>
        <v>0</v>
      </c>
      <c r="AK576" s="201">
        <f t="shared" si="135"/>
        <v>0</v>
      </c>
    </row>
    <row r="577" spans="4:37" ht="14.7" customHeight="1">
      <c r="D577" s="195">
        <v>26</v>
      </c>
      <c r="E577" s="46">
        <f t="shared" si="128"/>
        <v>0</v>
      </c>
      <c r="F577" s="201">
        <f t="shared" si="129"/>
        <v>0</v>
      </c>
      <c r="H577" s="195">
        <v>26</v>
      </c>
      <c r="I577" s="46">
        <f t="shared" si="130"/>
        <v>0</v>
      </c>
      <c r="J577" s="201">
        <f t="shared" si="131"/>
        <v>0</v>
      </c>
      <c r="AE577" s="195">
        <v>26</v>
      </c>
      <c r="AF577" s="46">
        <f t="shared" si="132"/>
        <v>0</v>
      </c>
      <c r="AG577" s="201">
        <f t="shared" si="133"/>
        <v>0</v>
      </c>
      <c r="AI577" s="195">
        <v>26</v>
      </c>
      <c r="AJ577" s="46">
        <f t="shared" si="134"/>
        <v>0</v>
      </c>
      <c r="AK577" s="201">
        <f t="shared" si="135"/>
        <v>0</v>
      </c>
    </row>
    <row r="578" spans="4:37" ht="14.7" customHeight="1">
      <c r="D578" s="195">
        <v>27</v>
      </c>
      <c r="E578" s="46">
        <f t="shared" si="128"/>
        <v>0</v>
      </c>
      <c r="F578" s="201">
        <f t="shared" si="129"/>
        <v>0</v>
      </c>
      <c r="H578" s="195">
        <v>27</v>
      </c>
      <c r="I578" s="46">
        <f t="shared" si="130"/>
        <v>0</v>
      </c>
      <c r="J578" s="201">
        <f t="shared" si="131"/>
        <v>0</v>
      </c>
      <c r="AE578" s="195">
        <v>27</v>
      </c>
      <c r="AF578" s="46">
        <f t="shared" si="132"/>
        <v>0</v>
      </c>
      <c r="AG578" s="201">
        <f t="shared" si="133"/>
        <v>0</v>
      </c>
      <c r="AI578" s="195">
        <v>27</v>
      </c>
      <c r="AJ578" s="46">
        <f t="shared" si="134"/>
        <v>0</v>
      </c>
      <c r="AK578" s="201">
        <f t="shared" si="135"/>
        <v>0</v>
      </c>
    </row>
    <row r="579" spans="4:37" ht="14.7" customHeight="1">
      <c r="D579" s="195">
        <v>28</v>
      </c>
      <c r="E579" s="46">
        <f t="shared" si="128"/>
        <v>0</v>
      </c>
      <c r="F579" s="201">
        <f t="shared" si="129"/>
        <v>0</v>
      </c>
      <c r="H579" s="195">
        <v>28</v>
      </c>
      <c r="I579" s="46">
        <f t="shared" si="130"/>
        <v>0</v>
      </c>
      <c r="J579" s="201">
        <f t="shared" si="131"/>
        <v>0</v>
      </c>
      <c r="AE579" s="195">
        <v>28</v>
      </c>
      <c r="AF579" s="46">
        <f t="shared" si="132"/>
        <v>0</v>
      </c>
      <c r="AG579" s="201">
        <f t="shared" si="133"/>
        <v>0</v>
      </c>
      <c r="AI579" s="195">
        <v>28</v>
      </c>
      <c r="AJ579" s="46">
        <f t="shared" si="134"/>
        <v>0</v>
      </c>
      <c r="AK579" s="201">
        <f t="shared" si="135"/>
        <v>0</v>
      </c>
    </row>
    <row r="580" spans="4:37" ht="14.7" customHeight="1">
      <c r="D580" s="195">
        <v>29</v>
      </c>
      <c r="E580" s="46">
        <f t="shared" si="128"/>
        <v>0</v>
      </c>
      <c r="F580" s="201">
        <f t="shared" si="129"/>
        <v>0</v>
      </c>
      <c r="H580" s="195">
        <v>29</v>
      </c>
      <c r="I580" s="46">
        <f t="shared" si="130"/>
        <v>0</v>
      </c>
      <c r="J580" s="201">
        <f t="shared" si="131"/>
        <v>0</v>
      </c>
      <c r="AE580" s="195">
        <v>29</v>
      </c>
      <c r="AF580" s="46">
        <f t="shared" si="132"/>
        <v>0</v>
      </c>
      <c r="AG580" s="201">
        <f t="shared" si="133"/>
        <v>0</v>
      </c>
      <c r="AI580" s="195">
        <v>29</v>
      </c>
      <c r="AJ580" s="46">
        <f t="shared" si="134"/>
        <v>0</v>
      </c>
      <c r="AK580" s="201">
        <f t="shared" si="135"/>
        <v>0</v>
      </c>
    </row>
    <row r="581" spans="4:37" ht="14.7" customHeight="1">
      <c r="D581" s="195">
        <v>30</v>
      </c>
      <c r="E581" s="46">
        <f t="shared" si="128"/>
        <v>0</v>
      </c>
      <c r="F581" s="201">
        <f t="shared" si="129"/>
        <v>0</v>
      </c>
      <c r="H581" s="195">
        <v>30</v>
      </c>
      <c r="I581" s="46">
        <f t="shared" si="130"/>
        <v>0</v>
      </c>
      <c r="J581" s="201">
        <f t="shared" si="131"/>
        <v>0</v>
      </c>
      <c r="AE581" s="195">
        <v>30</v>
      </c>
      <c r="AF581" s="46">
        <f t="shared" si="132"/>
        <v>0</v>
      </c>
      <c r="AG581" s="201">
        <f t="shared" si="133"/>
        <v>0</v>
      </c>
      <c r="AI581" s="195">
        <v>30</v>
      </c>
      <c r="AJ581" s="46">
        <f t="shared" si="134"/>
        <v>0</v>
      </c>
      <c r="AK581" s="201">
        <f t="shared" si="135"/>
        <v>0</v>
      </c>
    </row>
    <row r="582" spans="4:37" ht="14.7" customHeight="1">
      <c r="D582" s="195">
        <v>31</v>
      </c>
      <c r="E582" s="46">
        <f t="shared" si="128"/>
        <v>0</v>
      </c>
      <c r="F582" s="201">
        <f t="shared" si="129"/>
        <v>0</v>
      </c>
      <c r="H582" s="195">
        <v>31</v>
      </c>
      <c r="I582" s="46">
        <f t="shared" si="130"/>
        <v>0</v>
      </c>
      <c r="J582" s="201">
        <f t="shared" si="131"/>
        <v>0</v>
      </c>
      <c r="AE582" s="195">
        <v>31</v>
      </c>
      <c r="AF582" s="46">
        <f t="shared" si="132"/>
        <v>0</v>
      </c>
      <c r="AG582" s="201">
        <f t="shared" si="133"/>
        <v>0</v>
      </c>
      <c r="AI582" s="195">
        <v>31</v>
      </c>
      <c r="AJ582" s="46">
        <f t="shared" si="134"/>
        <v>0</v>
      </c>
      <c r="AK582" s="201">
        <f t="shared" si="135"/>
        <v>0</v>
      </c>
    </row>
    <row r="583" spans="4:37" ht="14.7" customHeight="1">
      <c r="D583" s="195">
        <v>32</v>
      </c>
      <c r="E583" s="46">
        <f t="shared" si="128"/>
        <v>0</v>
      </c>
      <c r="F583" s="201">
        <f t="shared" si="129"/>
        <v>0</v>
      </c>
      <c r="H583" s="195">
        <v>32</v>
      </c>
      <c r="I583" s="46">
        <f t="shared" si="130"/>
        <v>0</v>
      </c>
      <c r="J583" s="201">
        <f t="shared" si="131"/>
        <v>0</v>
      </c>
      <c r="AE583" s="195">
        <v>32</v>
      </c>
      <c r="AF583" s="46">
        <f t="shared" si="132"/>
        <v>0</v>
      </c>
      <c r="AG583" s="201">
        <f t="shared" si="133"/>
        <v>0</v>
      </c>
      <c r="AI583" s="195">
        <v>32</v>
      </c>
      <c r="AJ583" s="46">
        <f t="shared" si="134"/>
        <v>0</v>
      </c>
      <c r="AK583" s="201">
        <f t="shared" si="135"/>
        <v>0</v>
      </c>
    </row>
    <row r="584" spans="4:37" ht="14.7" customHeight="1">
      <c r="D584" s="195">
        <v>33</v>
      </c>
      <c r="E584" s="46">
        <f t="shared" ref="E584:E611" si="136">IF($K$22&lt;&gt;"再生砕石",0,SUMIF($K$23,D584,$K$19))</f>
        <v>0</v>
      </c>
      <c r="F584" s="201">
        <f t="shared" ref="F584:F611" si="137">IF($K$22&lt;&gt;"粒調砕石",0,SUMIF($K$23,D584,$K$19))</f>
        <v>0</v>
      </c>
      <c r="H584" s="195">
        <v>33</v>
      </c>
      <c r="I584" s="46">
        <f t="shared" ref="I584:I611" si="138">IF($K$35&lt;&gt;"再生砕石",0,SUMIF($K$36,H584,$K$32))</f>
        <v>0</v>
      </c>
      <c r="J584" s="201">
        <f t="shared" ref="J584:J611" si="139">IF($K$35&lt;&gt;"粒調砕石",0,SUMIF($K$36,H584,$K$32))</f>
        <v>0</v>
      </c>
      <c r="AE584" s="195">
        <v>33</v>
      </c>
      <c r="AF584" s="46">
        <f t="shared" ref="AF584:AF611" si="140">IF($AL$22&lt;&gt;"再生砕石",0,SUMIF($AL$23,AE584,$AL$19))</f>
        <v>0</v>
      </c>
      <c r="AG584" s="201">
        <f t="shared" ref="AG584:AG611" si="141">IF($AL$22&lt;&gt;"粒調砕石",0,SUMIF($AL$23,AE584,$AL$19))</f>
        <v>0</v>
      </c>
      <c r="AI584" s="195">
        <v>33</v>
      </c>
      <c r="AJ584" s="46">
        <f t="shared" ref="AJ584:AJ611" si="142">IF($AL$35&lt;&gt;"再生砕石",0,SUMIF($AL$36,AI584,$AL$32))</f>
        <v>0</v>
      </c>
      <c r="AK584" s="201">
        <f t="shared" ref="AK584:AK611" si="143">IF($AL$35&lt;&gt;"粒調砕石",0,SUMIF($AL$36,AI584,$AL$32))</f>
        <v>0</v>
      </c>
    </row>
    <row r="585" spans="4:37" ht="14.7" customHeight="1">
      <c r="D585" s="195">
        <v>34</v>
      </c>
      <c r="E585" s="46">
        <f t="shared" si="136"/>
        <v>0</v>
      </c>
      <c r="F585" s="201">
        <f t="shared" si="137"/>
        <v>0</v>
      </c>
      <c r="H585" s="195">
        <v>34</v>
      </c>
      <c r="I585" s="46">
        <f t="shared" si="138"/>
        <v>0</v>
      </c>
      <c r="J585" s="201">
        <f t="shared" si="139"/>
        <v>0</v>
      </c>
      <c r="AE585" s="195">
        <v>34</v>
      </c>
      <c r="AF585" s="46">
        <f t="shared" si="140"/>
        <v>0</v>
      </c>
      <c r="AG585" s="201">
        <f t="shared" si="141"/>
        <v>0</v>
      </c>
      <c r="AI585" s="195">
        <v>34</v>
      </c>
      <c r="AJ585" s="46">
        <f t="shared" si="142"/>
        <v>0</v>
      </c>
      <c r="AK585" s="201">
        <f t="shared" si="143"/>
        <v>0</v>
      </c>
    </row>
    <row r="586" spans="4:37" ht="14.7" customHeight="1">
      <c r="D586" s="195">
        <v>35</v>
      </c>
      <c r="E586" s="46">
        <f t="shared" si="136"/>
        <v>0</v>
      </c>
      <c r="F586" s="201">
        <f t="shared" si="137"/>
        <v>0</v>
      </c>
      <c r="H586" s="195">
        <v>35</v>
      </c>
      <c r="I586" s="46">
        <f t="shared" si="138"/>
        <v>0</v>
      </c>
      <c r="J586" s="201">
        <f t="shared" si="139"/>
        <v>0</v>
      </c>
      <c r="AE586" s="195">
        <v>35</v>
      </c>
      <c r="AF586" s="46">
        <f t="shared" si="140"/>
        <v>0</v>
      </c>
      <c r="AG586" s="201">
        <f t="shared" si="141"/>
        <v>0</v>
      </c>
      <c r="AI586" s="195">
        <v>35</v>
      </c>
      <c r="AJ586" s="46">
        <f t="shared" si="142"/>
        <v>0</v>
      </c>
      <c r="AK586" s="201">
        <f t="shared" si="143"/>
        <v>0</v>
      </c>
    </row>
    <row r="587" spans="4:37" ht="14.7" customHeight="1">
      <c r="D587" s="195">
        <v>36</v>
      </c>
      <c r="E587" s="46">
        <f t="shared" si="136"/>
        <v>0</v>
      </c>
      <c r="F587" s="201">
        <f t="shared" si="137"/>
        <v>0</v>
      </c>
      <c r="H587" s="195">
        <v>36</v>
      </c>
      <c r="I587" s="46">
        <f t="shared" si="138"/>
        <v>0</v>
      </c>
      <c r="J587" s="201">
        <f t="shared" si="139"/>
        <v>0</v>
      </c>
      <c r="AE587" s="195">
        <v>36</v>
      </c>
      <c r="AF587" s="46">
        <f t="shared" si="140"/>
        <v>0</v>
      </c>
      <c r="AG587" s="201">
        <f t="shared" si="141"/>
        <v>0</v>
      </c>
      <c r="AI587" s="195">
        <v>36</v>
      </c>
      <c r="AJ587" s="46">
        <f t="shared" si="142"/>
        <v>0</v>
      </c>
      <c r="AK587" s="201">
        <f t="shared" si="143"/>
        <v>0</v>
      </c>
    </row>
    <row r="588" spans="4:37" ht="14.7" customHeight="1">
      <c r="D588" s="195">
        <v>37</v>
      </c>
      <c r="E588" s="46">
        <f t="shared" si="136"/>
        <v>0</v>
      </c>
      <c r="F588" s="201">
        <f t="shared" si="137"/>
        <v>0</v>
      </c>
      <c r="H588" s="195">
        <v>37</v>
      </c>
      <c r="I588" s="46">
        <f t="shared" si="138"/>
        <v>0</v>
      </c>
      <c r="J588" s="201">
        <f t="shared" si="139"/>
        <v>0</v>
      </c>
      <c r="AE588" s="195">
        <v>37</v>
      </c>
      <c r="AF588" s="46">
        <f t="shared" si="140"/>
        <v>0</v>
      </c>
      <c r="AG588" s="201">
        <f t="shared" si="141"/>
        <v>0</v>
      </c>
      <c r="AI588" s="195">
        <v>37</v>
      </c>
      <c r="AJ588" s="46">
        <f t="shared" si="142"/>
        <v>0</v>
      </c>
      <c r="AK588" s="201">
        <f t="shared" si="143"/>
        <v>0</v>
      </c>
    </row>
    <row r="589" spans="4:37" ht="14.7" customHeight="1">
      <c r="D589" s="195">
        <v>38</v>
      </c>
      <c r="E589" s="46">
        <f t="shared" si="136"/>
        <v>0</v>
      </c>
      <c r="F589" s="201">
        <f t="shared" si="137"/>
        <v>0</v>
      </c>
      <c r="H589" s="195">
        <v>38</v>
      </c>
      <c r="I589" s="46">
        <f t="shared" si="138"/>
        <v>0</v>
      </c>
      <c r="J589" s="201">
        <f t="shared" si="139"/>
        <v>0</v>
      </c>
      <c r="AE589" s="195">
        <v>38</v>
      </c>
      <c r="AF589" s="46">
        <f t="shared" si="140"/>
        <v>0</v>
      </c>
      <c r="AG589" s="201">
        <f t="shared" si="141"/>
        <v>0</v>
      </c>
      <c r="AI589" s="195">
        <v>38</v>
      </c>
      <c r="AJ589" s="46">
        <f t="shared" si="142"/>
        <v>0</v>
      </c>
      <c r="AK589" s="201">
        <f t="shared" si="143"/>
        <v>0</v>
      </c>
    </row>
    <row r="590" spans="4:37" ht="14.7" customHeight="1">
      <c r="D590" s="195">
        <v>39</v>
      </c>
      <c r="E590" s="46">
        <f t="shared" si="136"/>
        <v>0</v>
      </c>
      <c r="F590" s="201">
        <f t="shared" si="137"/>
        <v>0</v>
      </c>
      <c r="H590" s="195">
        <v>39</v>
      </c>
      <c r="I590" s="46">
        <f t="shared" si="138"/>
        <v>0</v>
      </c>
      <c r="J590" s="201">
        <f t="shared" si="139"/>
        <v>0</v>
      </c>
      <c r="AE590" s="195">
        <v>39</v>
      </c>
      <c r="AF590" s="46">
        <f t="shared" si="140"/>
        <v>0</v>
      </c>
      <c r="AG590" s="201">
        <f t="shared" si="141"/>
        <v>0</v>
      </c>
      <c r="AI590" s="195">
        <v>39</v>
      </c>
      <c r="AJ590" s="46">
        <f t="shared" si="142"/>
        <v>0</v>
      </c>
      <c r="AK590" s="201">
        <f t="shared" si="143"/>
        <v>0</v>
      </c>
    </row>
    <row r="591" spans="4:37" ht="14.7" customHeight="1">
      <c r="D591" s="195">
        <v>40</v>
      </c>
      <c r="E591" s="46">
        <f t="shared" si="136"/>
        <v>0</v>
      </c>
      <c r="F591" s="201">
        <f t="shared" si="137"/>
        <v>0</v>
      </c>
      <c r="H591" s="195">
        <v>40</v>
      </c>
      <c r="I591" s="46">
        <f t="shared" si="138"/>
        <v>0</v>
      </c>
      <c r="J591" s="201">
        <f t="shared" si="139"/>
        <v>0</v>
      </c>
      <c r="AE591" s="195">
        <v>40</v>
      </c>
      <c r="AF591" s="46">
        <f t="shared" si="140"/>
        <v>0</v>
      </c>
      <c r="AG591" s="201">
        <f t="shared" si="141"/>
        <v>0</v>
      </c>
      <c r="AI591" s="195">
        <v>40</v>
      </c>
      <c r="AJ591" s="46">
        <f t="shared" si="142"/>
        <v>0</v>
      </c>
      <c r="AK591" s="201">
        <f t="shared" si="143"/>
        <v>0</v>
      </c>
    </row>
    <row r="592" spans="4:37" ht="14.7" customHeight="1">
      <c r="D592" s="195">
        <v>41</v>
      </c>
      <c r="E592" s="46">
        <f t="shared" si="136"/>
        <v>0</v>
      </c>
      <c r="F592" s="201">
        <f t="shared" si="137"/>
        <v>0</v>
      </c>
      <c r="H592" s="195">
        <v>41</v>
      </c>
      <c r="I592" s="46">
        <f t="shared" si="138"/>
        <v>0</v>
      </c>
      <c r="J592" s="201">
        <f t="shared" si="139"/>
        <v>0</v>
      </c>
      <c r="AE592" s="195">
        <v>41</v>
      </c>
      <c r="AF592" s="46">
        <f t="shared" si="140"/>
        <v>0</v>
      </c>
      <c r="AG592" s="201">
        <f t="shared" si="141"/>
        <v>0</v>
      </c>
      <c r="AI592" s="195">
        <v>41</v>
      </c>
      <c r="AJ592" s="46">
        <f t="shared" si="142"/>
        <v>0</v>
      </c>
      <c r="AK592" s="201">
        <f t="shared" si="143"/>
        <v>0</v>
      </c>
    </row>
    <row r="593" spans="4:37" ht="14.7" customHeight="1">
      <c r="D593" s="195">
        <v>42</v>
      </c>
      <c r="E593" s="46">
        <f t="shared" si="136"/>
        <v>0</v>
      </c>
      <c r="F593" s="201">
        <f t="shared" si="137"/>
        <v>0</v>
      </c>
      <c r="H593" s="195">
        <v>42</v>
      </c>
      <c r="I593" s="46">
        <f t="shared" si="138"/>
        <v>0</v>
      </c>
      <c r="J593" s="201">
        <f t="shared" si="139"/>
        <v>0</v>
      </c>
      <c r="AE593" s="195">
        <v>42</v>
      </c>
      <c r="AF593" s="46">
        <f t="shared" si="140"/>
        <v>0</v>
      </c>
      <c r="AG593" s="201">
        <f t="shared" si="141"/>
        <v>0</v>
      </c>
      <c r="AI593" s="195">
        <v>42</v>
      </c>
      <c r="AJ593" s="46">
        <f t="shared" si="142"/>
        <v>0</v>
      </c>
      <c r="AK593" s="201">
        <f t="shared" si="143"/>
        <v>0</v>
      </c>
    </row>
    <row r="594" spans="4:37" ht="14.7" customHeight="1">
      <c r="D594" s="195">
        <v>43</v>
      </c>
      <c r="E594" s="46">
        <f t="shared" si="136"/>
        <v>0</v>
      </c>
      <c r="F594" s="201">
        <f t="shared" si="137"/>
        <v>0</v>
      </c>
      <c r="H594" s="195">
        <v>43</v>
      </c>
      <c r="I594" s="46">
        <f t="shared" si="138"/>
        <v>0</v>
      </c>
      <c r="J594" s="201">
        <f t="shared" si="139"/>
        <v>0</v>
      </c>
      <c r="AE594" s="195">
        <v>43</v>
      </c>
      <c r="AF594" s="46">
        <f t="shared" si="140"/>
        <v>0</v>
      </c>
      <c r="AG594" s="201">
        <f t="shared" si="141"/>
        <v>0</v>
      </c>
      <c r="AI594" s="195">
        <v>43</v>
      </c>
      <c r="AJ594" s="46">
        <f t="shared" si="142"/>
        <v>0</v>
      </c>
      <c r="AK594" s="201">
        <f t="shared" si="143"/>
        <v>0</v>
      </c>
    </row>
    <row r="595" spans="4:37" ht="14.7" customHeight="1">
      <c r="D595" s="195">
        <v>44</v>
      </c>
      <c r="E595" s="46">
        <f t="shared" si="136"/>
        <v>0</v>
      </c>
      <c r="F595" s="201">
        <f t="shared" si="137"/>
        <v>0</v>
      </c>
      <c r="H595" s="195">
        <v>44</v>
      </c>
      <c r="I595" s="46">
        <f t="shared" si="138"/>
        <v>0</v>
      </c>
      <c r="J595" s="201">
        <f t="shared" si="139"/>
        <v>0</v>
      </c>
      <c r="AE595" s="195">
        <v>44</v>
      </c>
      <c r="AF595" s="46">
        <f t="shared" si="140"/>
        <v>0</v>
      </c>
      <c r="AG595" s="201">
        <f t="shared" si="141"/>
        <v>0</v>
      </c>
      <c r="AI595" s="195">
        <v>44</v>
      </c>
      <c r="AJ595" s="46">
        <f t="shared" si="142"/>
        <v>0</v>
      </c>
      <c r="AK595" s="201">
        <f t="shared" si="143"/>
        <v>0</v>
      </c>
    </row>
    <row r="596" spans="4:37" ht="14.7" customHeight="1">
      <c r="D596" s="195">
        <v>45</v>
      </c>
      <c r="E596" s="46">
        <f t="shared" si="136"/>
        <v>0</v>
      </c>
      <c r="F596" s="201">
        <f t="shared" si="137"/>
        <v>0</v>
      </c>
      <c r="H596" s="195">
        <v>45</v>
      </c>
      <c r="I596" s="46">
        <f t="shared" si="138"/>
        <v>0</v>
      </c>
      <c r="J596" s="201">
        <f t="shared" si="139"/>
        <v>0</v>
      </c>
      <c r="AE596" s="195">
        <v>45</v>
      </c>
      <c r="AF596" s="46">
        <f t="shared" si="140"/>
        <v>0</v>
      </c>
      <c r="AG596" s="201">
        <f t="shared" si="141"/>
        <v>0</v>
      </c>
      <c r="AI596" s="195">
        <v>45</v>
      </c>
      <c r="AJ596" s="46">
        <f t="shared" si="142"/>
        <v>0</v>
      </c>
      <c r="AK596" s="201">
        <f t="shared" si="143"/>
        <v>0</v>
      </c>
    </row>
    <row r="597" spans="4:37" ht="14.7" customHeight="1">
      <c r="D597" s="195">
        <v>46</v>
      </c>
      <c r="E597" s="46">
        <f t="shared" si="136"/>
        <v>0</v>
      </c>
      <c r="F597" s="201">
        <f t="shared" si="137"/>
        <v>0</v>
      </c>
      <c r="H597" s="195">
        <v>46</v>
      </c>
      <c r="I597" s="46">
        <f t="shared" si="138"/>
        <v>0</v>
      </c>
      <c r="J597" s="201">
        <f t="shared" si="139"/>
        <v>0</v>
      </c>
      <c r="AE597" s="195">
        <v>46</v>
      </c>
      <c r="AF597" s="46">
        <f t="shared" si="140"/>
        <v>0</v>
      </c>
      <c r="AG597" s="201">
        <f t="shared" si="141"/>
        <v>0</v>
      </c>
      <c r="AI597" s="195">
        <v>46</v>
      </c>
      <c r="AJ597" s="46">
        <f t="shared" si="142"/>
        <v>0</v>
      </c>
      <c r="AK597" s="201">
        <f t="shared" si="143"/>
        <v>0</v>
      </c>
    </row>
    <row r="598" spans="4:37" ht="14.7" customHeight="1">
      <c r="D598" s="195">
        <v>47</v>
      </c>
      <c r="E598" s="46">
        <f t="shared" si="136"/>
        <v>0</v>
      </c>
      <c r="F598" s="201">
        <f t="shared" si="137"/>
        <v>0</v>
      </c>
      <c r="H598" s="195">
        <v>47</v>
      </c>
      <c r="I598" s="46">
        <f t="shared" si="138"/>
        <v>0</v>
      </c>
      <c r="J598" s="201">
        <f t="shared" si="139"/>
        <v>0</v>
      </c>
      <c r="AE598" s="195">
        <v>47</v>
      </c>
      <c r="AF598" s="46">
        <f t="shared" si="140"/>
        <v>0</v>
      </c>
      <c r="AG598" s="201">
        <f t="shared" si="141"/>
        <v>0</v>
      </c>
      <c r="AI598" s="195">
        <v>47</v>
      </c>
      <c r="AJ598" s="46">
        <f t="shared" si="142"/>
        <v>0</v>
      </c>
      <c r="AK598" s="201">
        <f t="shared" si="143"/>
        <v>0</v>
      </c>
    </row>
    <row r="599" spans="4:37" ht="14.7" customHeight="1">
      <c r="D599" s="195">
        <v>48</v>
      </c>
      <c r="E599" s="46">
        <f t="shared" si="136"/>
        <v>0</v>
      </c>
      <c r="F599" s="201">
        <f t="shared" si="137"/>
        <v>0</v>
      </c>
      <c r="H599" s="195">
        <v>48</v>
      </c>
      <c r="I599" s="46">
        <f t="shared" si="138"/>
        <v>0</v>
      </c>
      <c r="J599" s="201">
        <f t="shared" si="139"/>
        <v>0</v>
      </c>
      <c r="AE599" s="195">
        <v>48</v>
      </c>
      <c r="AF599" s="46">
        <f t="shared" si="140"/>
        <v>0</v>
      </c>
      <c r="AG599" s="201">
        <f t="shared" si="141"/>
        <v>0</v>
      </c>
      <c r="AI599" s="195">
        <v>48</v>
      </c>
      <c r="AJ599" s="46">
        <f t="shared" si="142"/>
        <v>0</v>
      </c>
      <c r="AK599" s="201">
        <f t="shared" si="143"/>
        <v>0</v>
      </c>
    </row>
    <row r="600" spans="4:37" ht="14.7" customHeight="1">
      <c r="D600" s="195">
        <v>49</v>
      </c>
      <c r="E600" s="46">
        <f t="shared" si="136"/>
        <v>0</v>
      </c>
      <c r="F600" s="201">
        <f t="shared" si="137"/>
        <v>0</v>
      </c>
      <c r="H600" s="195">
        <v>49</v>
      </c>
      <c r="I600" s="46">
        <f t="shared" si="138"/>
        <v>0</v>
      </c>
      <c r="J600" s="201">
        <f t="shared" si="139"/>
        <v>0</v>
      </c>
      <c r="AE600" s="195">
        <v>49</v>
      </c>
      <c r="AF600" s="46">
        <f t="shared" si="140"/>
        <v>0</v>
      </c>
      <c r="AG600" s="201">
        <f t="shared" si="141"/>
        <v>0</v>
      </c>
      <c r="AI600" s="195">
        <v>49</v>
      </c>
      <c r="AJ600" s="46">
        <f t="shared" si="142"/>
        <v>0</v>
      </c>
      <c r="AK600" s="201">
        <f t="shared" si="143"/>
        <v>0</v>
      </c>
    </row>
    <row r="601" spans="4:37" ht="14.7" customHeight="1">
      <c r="D601" s="195">
        <v>50</v>
      </c>
      <c r="E601" s="46">
        <f t="shared" si="136"/>
        <v>0</v>
      </c>
      <c r="F601" s="201">
        <f t="shared" si="137"/>
        <v>0</v>
      </c>
      <c r="H601" s="195">
        <v>50</v>
      </c>
      <c r="I601" s="46">
        <f t="shared" si="138"/>
        <v>0</v>
      </c>
      <c r="J601" s="201">
        <f t="shared" si="139"/>
        <v>0</v>
      </c>
      <c r="AE601" s="195">
        <v>50</v>
      </c>
      <c r="AF601" s="46">
        <f t="shared" si="140"/>
        <v>0</v>
      </c>
      <c r="AG601" s="201">
        <f t="shared" si="141"/>
        <v>0</v>
      </c>
      <c r="AI601" s="195">
        <v>50</v>
      </c>
      <c r="AJ601" s="46">
        <f t="shared" si="142"/>
        <v>0</v>
      </c>
      <c r="AK601" s="201">
        <f t="shared" si="143"/>
        <v>0</v>
      </c>
    </row>
    <row r="602" spans="4:37" ht="14.7" customHeight="1">
      <c r="D602" s="195">
        <v>51</v>
      </c>
      <c r="E602" s="46">
        <f t="shared" si="136"/>
        <v>0</v>
      </c>
      <c r="F602" s="201">
        <f t="shared" si="137"/>
        <v>0</v>
      </c>
      <c r="H602" s="195">
        <v>51</v>
      </c>
      <c r="I602" s="46">
        <f t="shared" si="138"/>
        <v>0</v>
      </c>
      <c r="J602" s="201">
        <f t="shared" si="139"/>
        <v>0</v>
      </c>
      <c r="AE602" s="195">
        <v>51</v>
      </c>
      <c r="AF602" s="46">
        <f t="shared" si="140"/>
        <v>0</v>
      </c>
      <c r="AG602" s="201">
        <f t="shared" si="141"/>
        <v>0</v>
      </c>
      <c r="AI602" s="195">
        <v>51</v>
      </c>
      <c r="AJ602" s="46">
        <f t="shared" si="142"/>
        <v>0</v>
      </c>
      <c r="AK602" s="201">
        <f t="shared" si="143"/>
        <v>0</v>
      </c>
    </row>
    <row r="603" spans="4:37" ht="14.7" customHeight="1">
      <c r="D603" s="195">
        <v>52</v>
      </c>
      <c r="E603" s="46">
        <f t="shared" si="136"/>
        <v>0</v>
      </c>
      <c r="F603" s="201">
        <f t="shared" si="137"/>
        <v>0</v>
      </c>
      <c r="H603" s="195">
        <v>52</v>
      </c>
      <c r="I603" s="46">
        <f t="shared" si="138"/>
        <v>0</v>
      </c>
      <c r="J603" s="201">
        <f t="shared" si="139"/>
        <v>0</v>
      </c>
      <c r="AE603" s="195">
        <v>52</v>
      </c>
      <c r="AF603" s="46">
        <f t="shared" si="140"/>
        <v>0</v>
      </c>
      <c r="AG603" s="201">
        <f t="shared" si="141"/>
        <v>0</v>
      </c>
      <c r="AI603" s="195">
        <v>52</v>
      </c>
      <c r="AJ603" s="46">
        <f t="shared" si="142"/>
        <v>0</v>
      </c>
      <c r="AK603" s="201">
        <f t="shared" si="143"/>
        <v>0</v>
      </c>
    </row>
    <row r="604" spans="4:37" ht="14.7" customHeight="1">
      <c r="D604" s="195">
        <v>53</v>
      </c>
      <c r="E604" s="46">
        <f t="shared" si="136"/>
        <v>0</v>
      </c>
      <c r="F604" s="201">
        <f t="shared" si="137"/>
        <v>0</v>
      </c>
      <c r="H604" s="195">
        <v>53</v>
      </c>
      <c r="I604" s="46">
        <f t="shared" si="138"/>
        <v>0</v>
      </c>
      <c r="J604" s="201">
        <f t="shared" si="139"/>
        <v>0</v>
      </c>
      <c r="AE604" s="195">
        <v>53</v>
      </c>
      <c r="AF604" s="46">
        <f t="shared" si="140"/>
        <v>0</v>
      </c>
      <c r="AG604" s="201">
        <f t="shared" si="141"/>
        <v>0</v>
      </c>
      <c r="AI604" s="195">
        <v>53</v>
      </c>
      <c r="AJ604" s="46">
        <f t="shared" si="142"/>
        <v>0</v>
      </c>
      <c r="AK604" s="201">
        <f t="shared" si="143"/>
        <v>0</v>
      </c>
    </row>
    <row r="605" spans="4:37" ht="14.7" customHeight="1">
      <c r="D605" s="195">
        <v>54</v>
      </c>
      <c r="E605" s="46">
        <f t="shared" si="136"/>
        <v>0</v>
      </c>
      <c r="F605" s="201">
        <f t="shared" si="137"/>
        <v>0</v>
      </c>
      <c r="H605" s="195">
        <v>54</v>
      </c>
      <c r="I605" s="46">
        <f t="shared" si="138"/>
        <v>0</v>
      </c>
      <c r="J605" s="201">
        <f t="shared" si="139"/>
        <v>0</v>
      </c>
      <c r="AE605" s="195">
        <v>54</v>
      </c>
      <c r="AF605" s="46">
        <f t="shared" si="140"/>
        <v>0</v>
      </c>
      <c r="AG605" s="201">
        <f t="shared" si="141"/>
        <v>0</v>
      </c>
      <c r="AI605" s="195">
        <v>54</v>
      </c>
      <c r="AJ605" s="46">
        <f t="shared" si="142"/>
        <v>0</v>
      </c>
      <c r="AK605" s="201">
        <f t="shared" si="143"/>
        <v>0</v>
      </c>
    </row>
    <row r="606" spans="4:37" ht="14.7" customHeight="1">
      <c r="D606" s="195">
        <v>55</v>
      </c>
      <c r="E606" s="46">
        <f t="shared" si="136"/>
        <v>0</v>
      </c>
      <c r="F606" s="201">
        <f t="shared" si="137"/>
        <v>0</v>
      </c>
      <c r="H606" s="195">
        <v>55</v>
      </c>
      <c r="I606" s="46">
        <f t="shared" si="138"/>
        <v>0</v>
      </c>
      <c r="J606" s="201">
        <f t="shared" si="139"/>
        <v>0</v>
      </c>
      <c r="AE606" s="195">
        <v>55</v>
      </c>
      <c r="AF606" s="46">
        <f t="shared" si="140"/>
        <v>0</v>
      </c>
      <c r="AG606" s="201">
        <f t="shared" si="141"/>
        <v>0</v>
      </c>
      <c r="AI606" s="195">
        <v>55</v>
      </c>
      <c r="AJ606" s="46">
        <f t="shared" si="142"/>
        <v>0</v>
      </c>
      <c r="AK606" s="201">
        <f t="shared" si="143"/>
        <v>0</v>
      </c>
    </row>
    <row r="607" spans="4:37" ht="14.7" customHeight="1">
      <c r="D607" s="195">
        <v>56</v>
      </c>
      <c r="E607" s="46">
        <f t="shared" si="136"/>
        <v>0</v>
      </c>
      <c r="F607" s="201">
        <f t="shared" si="137"/>
        <v>0</v>
      </c>
      <c r="H607" s="195">
        <v>56</v>
      </c>
      <c r="I607" s="46">
        <f t="shared" si="138"/>
        <v>0</v>
      </c>
      <c r="J607" s="201">
        <f t="shared" si="139"/>
        <v>0</v>
      </c>
      <c r="AE607" s="195">
        <v>56</v>
      </c>
      <c r="AF607" s="46">
        <f t="shared" si="140"/>
        <v>0</v>
      </c>
      <c r="AG607" s="201">
        <f t="shared" si="141"/>
        <v>0</v>
      </c>
      <c r="AI607" s="195">
        <v>56</v>
      </c>
      <c r="AJ607" s="46">
        <f t="shared" si="142"/>
        <v>0</v>
      </c>
      <c r="AK607" s="201">
        <f t="shared" si="143"/>
        <v>0</v>
      </c>
    </row>
    <row r="608" spans="4:37" ht="14.7" customHeight="1">
      <c r="D608" s="195">
        <v>57</v>
      </c>
      <c r="E608" s="46">
        <f t="shared" si="136"/>
        <v>0</v>
      </c>
      <c r="F608" s="201">
        <f t="shared" si="137"/>
        <v>0</v>
      </c>
      <c r="H608" s="195">
        <v>57</v>
      </c>
      <c r="I608" s="46">
        <f t="shared" si="138"/>
        <v>0</v>
      </c>
      <c r="J608" s="201">
        <f t="shared" si="139"/>
        <v>0</v>
      </c>
      <c r="AE608" s="195">
        <v>57</v>
      </c>
      <c r="AF608" s="46">
        <f t="shared" si="140"/>
        <v>0</v>
      </c>
      <c r="AG608" s="201">
        <f t="shared" si="141"/>
        <v>0</v>
      </c>
      <c r="AI608" s="195">
        <v>57</v>
      </c>
      <c r="AJ608" s="46">
        <f t="shared" si="142"/>
        <v>0</v>
      </c>
      <c r="AK608" s="201">
        <f t="shared" si="143"/>
        <v>0</v>
      </c>
    </row>
    <row r="609" spans="4:37" ht="14.7" customHeight="1">
      <c r="D609" s="195">
        <v>58</v>
      </c>
      <c r="E609" s="46">
        <f t="shared" si="136"/>
        <v>0</v>
      </c>
      <c r="F609" s="201">
        <f t="shared" si="137"/>
        <v>0</v>
      </c>
      <c r="H609" s="195">
        <v>58</v>
      </c>
      <c r="I609" s="46">
        <f t="shared" si="138"/>
        <v>0</v>
      </c>
      <c r="J609" s="201">
        <f t="shared" si="139"/>
        <v>0</v>
      </c>
      <c r="AE609" s="195">
        <v>58</v>
      </c>
      <c r="AF609" s="46">
        <f t="shared" si="140"/>
        <v>0</v>
      </c>
      <c r="AG609" s="201">
        <f t="shared" si="141"/>
        <v>0</v>
      </c>
      <c r="AI609" s="195">
        <v>58</v>
      </c>
      <c r="AJ609" s="46">
        <f t="shared" si="142"/>
        <v>0</v>
      </c>
      <c r="AK609" s="201">
        <f t="shared" si="143"/>
        <v>0</v>
      </c>
    </row>
    <row r="610" spans="4:37" ht="14.7" customHeight="1">
      <c r="D610" s="195">
        <v>59</v>
      </c>
      <c r="E610" s="46">
        <f t="shared" si="136"/>
        <v>0</v>
      </c>
      <c r="F610" s="201">
        <f t="shared" si="137"/>
        <v>0</v>
      </c>
      <c r="H610" s="195">
        <v>59</v>
      </c>
      <c r="I610" s="46">
        <f t="shared" si="138"/>
        <v>0</v>
      </c>
      <c r="J610" s="201">
        <f t="shared" si="139"/>
        <v>0</v>
      </c>
      <c r="AE610" s="195">
        <v>59</v>
      </c>
      <c r="AF610" s="46">
        <f t="shared" si="140"/>
        <v>0</v>
      </c>
      <c r="AG610" s="201">
        <f t="shared" si="141"/>
        <v>0</v>
      </c>
      <c r="AI610" s="195">
        <v>59</v>
      </c>
      <c r="AJ610" s="46">
        <f t="shared" si="142"/>
        <v>0</v>
      </c>
      <c r="AK610" s="201">
        <f t="shared" si="143"/>
        <v>0</v>
      </c>
    </row>
    <row r="611" spans="4:37" ht="14.7" customHeight="1" thickBot="1">
      <c r="D611" s="196">
        <v>60</v>
      </c>
      <c r="E611" s="47">
        <f t="shared" si="136"/>
        <v>0</v>
      </c>
      <c r="F611" s="202">
        <f t="shared" si="137"/>
        <v>0</v>
      </c>
      <c r="H611" s="196">
        <v>60</v>
      </c>
      <c r="I611" s="47">
        <f t="shared" si="138"/>
        <v>0</v>
      </c>
      <c r="J611" s="202">
        <f t="shared" si="139"/>
        <v>0</v>
      </c>
      <c r="AE611" s="196">
        <v>60</v>
      </c>
      <c r="AF611" s="47">
        <f t="shared" si="140"/>
        <v>0</v>
      </c>
      <c r="AG611" s="202">
        <f t="shared" si="141"/>
        <v>0</v>
      </c>
      <c r="AI611" s="196">
        <v>60</v>
      </c>
      <c r="AJ611" s="47">
        <f t="shared" si="142"/>
        <v>0</v>
      </c>
      <c r="AK611" s="202">
        <f t="shared" si="143"/>
        <v>0</v>
      </c>
    </row>
    <row r="613" spans="4:37" ht="14.7" customHeight="1">
      <c r="F613" s="2" t="s">
        <v>370</v>
      </c>
      <c r="AG613" s="2" t="s">
        <v>370</v>
      </c>
    </row>
    <row r="614" spans="4:37" ht="14.7" customHeight="1">
      <c r="F614" s="2339"/>
      <c r="G614" s="2339" t="s">
        <v>87</v>
      </c>
      <c r="H614" s="2339"/>
      <c r="I614" s="2339"/>
      <c r="J614" s="2339"/>
      <c r="AG614" s="2339"/>
      <c r="AH614" s="2339" t="s">
        <v>87</v>
      </c>
      <c r="AI614" s="2339"/>
      <c r="AJ614" s="2339"/>
      <c r="AK614" s="2339"/>
    </row>
    <row r="615" spans="4:37" ht="14.7" customHeight="1">
      <c r="F615" s="2339"/>
      <c r="G615" s="2339" t="s">
        <v>368</v>
      </c>
      <c r="H615" s="2339"/>
      <c r="I615" s="2339" t="s">
        <v>369</v>
      </c>
      <c r="J615" s="2463"/>
      <c r="AG615" s="2339"/>
      <c r="AH615" s="2339" t="s">
        <v>368</v>
      </c>
      <c r="AI615" s="2339"/>
      <c r="AJ615" s="2339" t="s">
        <v>369</v>
      </c>
      <c r="AK615" s="2463"/>
    </row>
    <row r="616" spans="4:37" ht="14.7" customHeight="1">
      <c r="F616" s="460">
        <v>1</v>
      </c>
      <c r="G616" s="427" t="str">
        <f>IF(H616=0,"",MAX($G$614:G615)+1)</f>
        <v/>
      </c>
      <c r="H616" s="46">
        <f t="shared" ref="H616:H647" si="144">E424+I424+E488+I488+E552+I552</f>
        <v>0</v>
      </c>
      <c r="I616" s="427" t="str">
        <f>IF(J616=0,"",MAX($I$614:I615)+1)</f>
        <v/>
      </c>
      <c r="J616" s="461">
        <f>F424+J424+F488+J488+F552+J552</f>
        <v>0</v>
      </c>
      <c r="AG616" s="460">
        <v>1</v>
      </c>
      <c r="AH616" s="427" t="str">
        <f>IF(AI616=0,"",MAX($AH$614:AH615)+1)</f>
        <v/>
      </c>
      <c r="AI616" s="46">
        <f t="shared" ref="AI616:AI647" si="145">AF424+AJ424+AF488+AJ488+AF552+AJ552</f>
        <v>0</v>
      </c>
      <c r="AJ616" s="427" t="str">
        <f>IF(AK616=0,"",MAX($AJ$614:AJ615)+1)</f>
        <v/>
      </c>
      <c r="AK616" s="461">
        <f>AG424+AK424+AG488+AK488+AG552+AK552</f>
        <v>0</v>
      </c>
    </row>
    <row r="617" spans="4:37" ht="14.7" customHeight="1">
      <c r="F617" s="460">
        <v>2</v>
      </c>
      <c r="G617" s="427" t="str">
        <f>IF(H617=0,"",MAX($G$614:G616)+1)</f>
        <v/>
      </c>
      <c r="H617" s="46">
        <f t="shared" si="144"/>
        <v>0</v>
      </c>
      <c r="I617" s="427" t="str">
        <f>IF(J617=0,"",MAX($I$614:I616)+1)</f>
        <v/>
      </c>
      <c r="J617" s="461">
        <f t="shared" ref="J617:J675" si="146">F425+J425+F489+J489+F553+J553</f>
        <v>0</v>
      </c>
      <c r="AG617" s="460">
        <v>2</v>
      </c>
      <c r="AH617" s="427" t="str">
        <f>IF(AI617=0,"",MAX($AH$614:AH616)+1)</f>
        <v/>
      </c>
      <c r="AI617" s="46">
        <f t="shared" si="145"/>
        <v>0</v>
      </c>
      <c r="AJ617" s="427" t="str">
        <f>IF(AK617=0,"",MAX($AJ$614:AJ616)+1)</f>
        <v/>
      </c>
      <c r="AK617" s="461">
        <f t="shared" ref="AK617:AK632" si="147">AG425+AK425+AG489+AK489+AG553+AK553</f>
        <v>0</v>
      </c>
    </row>
    <row r="618" spans="4:37" ht="14.7" customHeight="1">
      <c r="F618" s="460">
        <v>3</v>
      </c>
      <c r="G618" s="427" t="str">
        <f>IF(H618=0,"",MAX($G$614:G617)+1)</f>
        <v/>
      </c>
      <c r="H618" s="46">
        <f t="shared" si="144"/>
        <v>0</v>
      </c>
      <c r="I618" s="427" t="str">
        <f>IF(J618=0,"",MAX($I$614:I617)+1)</f>
        <v/>
      </c>
      <c r="J618" s="461">
        <f t="shared" si="146"/>
        <v>0</v>
      </c>
      <c r="AG618" s="460">
        <v>3</v>
      </c>
      <c r="AH618" s="427" t="str">
        <f>IF(AI618=0,"",MAX($AH$614:AH617)+1)</f>
        <v/>
      </c>
      <c r="AI618" s="46">
        <f t="shared" si="145"/>
        <v>0</v>
      </c>
      <c r="AJ618" s="427" t="str">
        <f>IF(AK618=0,"",MAX($AJ$614:AJ617)+1)</f>
        <v/>
      </c>
      <c r="AK618" s="461">
        <f t="shared" si="147"/>
        <v>0</v>
      </c>
    </row>
    <row r="619" spans="4:37" ht="14.7" customHeight="1">
      <c r="F619" s="460">
        <v>4</v>
      </c>
      <c r="G619" s="427" t="str">
        <f>IF(H619=0,"",MAX($G$614:G618)+1)</f>
        <v/>
      </c>
      <c r="H619" s="46">
        <f t="shared" si="144"/>
        <v>0</v>
      </c>
      <c r="I619" s="427" t="str">
        <f>IF(J619=0,"",MAX($I$614:I618)+1)</f>
        <v/>
      </c>
      <c r="J619" s="461">
        <f t="shared" si="146"/>
        <v>0</v>
      </c>
      <c r="AG619" s="460">
        <v>4</v>
      </c>
      <c r="AH619" s="427" t="str">
        <f>IF(AI619=0,"",MAX($AH$614:AH618)+1)</f>
        <v/>
      </c>
      <c r="AI619" s="46">
        <f t="shared" si="145"/>
        <v>0</v>
      </c>
      <c r="AJ619" s="427" t="str">
        <f>IF(AK619=0,"",MAX($AJ$614:AJ618)+1)</f>
        <v/>
      </c>
      <c r="AK619" s="461">
        <f t="shared" si="147"/>
        <v>0</v>
      </c>
    </row>
    <row r="620" spans="4:37" ht="14.7" customHeight="1">
      <c r="F620" s="460">
        <v>5</v>
      </c>
      <c r="G620" s="427" t="str">
        <f>IF(H620=0,"",MAX($G$614:G619)+1)</f>
        <v/>
      </c>
      <c r="H620" s="46">
        <f t="shared" si="144"/>
        <v>0</v>
      </c>
      <c r="I620" s="427" t="str">
        <f>IF(J620=0,"",MAX($I$614:I619)+1)</f>
        <v/>
      </c>
      <c r="J620" s="461">
        <f t="shared" si="146"/>
        <v>0</v>
      </c>
      <c r="AG620" s="460">
        <v>5</v>
      </c>
      <c r="AH620" s="427" t="str">
        <f>IF(AI620=0,"",MAX($AH$614:AH619)+1)</f>
        <v/>
      </c>
      <c r="AI620" s="46">
        <f t="shared" si="145"/>
        <v>0</v>
      </c>
      <c r="AJ620" s="427" t="str">
        <f>IF(AK620=0,"",MAX($AJ$614:AJ619)+1)</f>
        <v/>
      </c>
      <c r="AK620" s="461">
        <f t="shared" si="147"/>
        <v>0</v>
      </c>
    </row>
    <row r="621" spans="4:37" ht="14.7" customHeight="1">
      <c r="F621" s="460">
        <v>6</v>
      </c>
      <c r="G621" s="427" t="str">
        <f>IF(H621=0,"",MAX($G$614:G620)+1)</f>
        <v/>
      </c>
      <c r="H621" s="46">
        <f t="shared" si="144"/>
        <v>0</v>
      </c>
      <c r="I621" s="427" t="str">
        <f>IF(J621=0,"",MAX($I$614:I620)+1)</f>
        <v/>
      </c>
      <c r="J621" s="461">
        <f t="shared" si="146"/>
        <v>0</v>
      </c>
      <c r="AG621" s="460">
        <v>6</v>
      </c>
      <c r="AH621" s="427" t="str">
        <f>IF(AI621=0,"",MAX($AH$614:AH620)+1)</f>
        <v/>
      </c>
      <c r="AI621" s="46">
        <f t="shared" si="145"/>
        <v>0</v>
      </c>
      <c r="AJ621" s="427" t="str">
        <f>IF(AK621=0,"",MAX($AJ$614:AJ620)+1)</f>
        <v/>
      </c>
      <c r="AK621" s="461">
        <f t="shared" si="147"/>
        <v>0</v>
      </c>
    </row>
    <row r="622" spans="4:37" ht="14.7" customHeight="1">
      <c r="F622" s="460">
        <v>7</v>
      </c>
      <c r="G622" s="427" t="str">
        <f>IF(H622=0,"",MAX($G$614:G621)+1)</f>
        <v/>
      </c>
      <c r="H622" s="46">
        <f t="shared" si="144"/>
        <v>0</v>
      </c>
      <c r="I622" s="427" t="str">
        <f>IF(J622=0,"",MAX($I$614:I621)+1)</f>
        <v/>
      </c>
      <c r="J622" s="461">
        <f t="shared" si="146"/>
        <v>0</v>
      </c>
      <c r="AG622" s="460">
        <v>7</v>
      </c>
      <c r="AH622" s="427" t="str">
        <f>IF(AI622=0,"",MAX($AH$614:AH621)+1)</f>
        <v/>
      </c>
      <c r="AI622" s="46">
        <f t="shared" si="145"/>
        <v>0</v>
      </c>
      <c r="AJ622" s="427" t="str">
        <f>IF(AK622=0,"",MAX($AJ$614:AJ621)+1)</f>
        <v/>
      </c>
      <c r="AK622" s="461">
        <f t="shared" si="147"/>
        <v>0</v>
      </c>
    </row>
    <row r="623" spans="4:37" ht="14.7" customHeight="1">
      <c r="F623" s="460">
        <v>8</v>
      </c>
      <c r="G623" s="427" t="str">
        <f>IF(H623=0,"",MAX($G$614:G622)+1)</f>
        <v/>
      </c>
      <c r="H623" s="46">
        <f t="shared" si="144"/>
        <v>0</v>
      </c>
      <c r="I623" s="427" t="str">
        <f>IF(J623=0,"",MAX($I$614:I622)+1)</f>
        <v/>
      </c>
      <c r="J623" s="461">
        <f t="shared" si="146"/>
        <v>0</v>
      </c>
      <c r="AG623" s="460">
        <v>8</v>
      </c>
      <c r="AH623" s="427" t="str">
        <f>IF(AI623=0,"",MAX($AH$614:AH622)+1)</f>
        <v/>
      </c>
      <c r="AI623" s="46">
        <f t="shared" si="145"/>
        <v>0</v>
      </c>
      <c r="AJ623" s="427" t="str">
        <f>IF(AK623=0,"",MAX($AJ$614:AJ622)+1)</f>
        <v/>
      </c>
      <c r="AK623" s="461">
        <f t="shared" si="147"/>
        <v>0</v>
      </c>
    </row>
    <row r="624" spans="4:37" ht="14.7" customHeight="1">
      <c r="F624" s="460">
        <v>9</v>
      </c>
      <c r="G624" s="427" t="str">
        <f>IF(H624=0,"",MAX($G$614:G623)+1)</f>
        <v/>
      </c>
      <c r="H624" s="46">
        <f t="shared" si="144"/>
        <v>0</v>
      </c>
      <c r="I624" s="427" t="str">
        <f>IF(J624=0,"",MAX($I$614:I623)+1)</f>
        <v/>
      </c>
      <c r="J624" s="461">
        <f t="shared" si="146"/>
        <v>0</v>
      </c>
      <c r="AG624" s="460">
        <v>9</v>
      </c>
      <c r="AH624" s="427" t="str">
        <f>IF(AI624=0,"",MAX($AH$614:AH623)+1)</f>
        <v/>
      </c>
      <c r="AI624" s="46">
        <f t="shared" si="145"/>
        <v>0</v>
      </c>
      <c r="AJ624" s="427" t="str">
        <f>IF(AK624=0,"",MAX($AJ$614:AJ623)+1)</f>
        <v/>
      </c>
      <c r="AK624" s="461">
        <f t="shared" si="147"/>
        <v>0</v>
      </c>
    </row>
    <row r="625" spans="6:37" ht="14.7" customHeight="1">
      <c r="F625" s="460">
        <v>10</v>
      </c>
      <c r="G625" s="427" t="str">
        <f>IF(H625=0,"",MAX($G$614:G624)+1)</f>
        <v/>
      </c>
      <c r="H625" s="46">
        <f t="shared" si="144"/>
        <v>0</v>
      </c>
      <c r="I625" s="427" t="str">
        <f>IF(J625=0,"",MAX($I$614:I624)+1)</f>
        <v/>
      </c>
      <c r="J625" s="461">
        <f t="shared" si="146"/>
        <v>0</v>
      </c>
      <c r="AG625" s="460">
        <v>10</v>
      </c>
      <c r="AH625" s="427" t="str">
        <f>IF(AI625=0,"",MAX($AH$614:AH624)+1)</f>
        <v/>
      </c>
      <c r="AI625" s="46">
        <f t="shared" si="145"/>
        <v>0</v>
      </c>
      <c r="AJ625" s="427" t="str">
        <f>IF(AK625=0,"",MAX($AJ$614:AJ624)+1)</f>
        <v/>
      </c>
      <c r="AK625" s="461">
        <f t="shared" si="147"/>
        <v>0</v>
      </c>
    </row>
    <row r="626" spans="6:37" ht="14.7" customHeight="1">
      <c r="F626" s="460">
        <v>11</v>
      </c>
      <c r="G626" s="427" t="str">
        <f>IF(H626=0,"",MAX($G$614:G625)+1)</f>
        <v/>
      </c>
      <c r="H626" s="46">
        <f t="shared" si="144"/>
        <v>0</v>
      </c>
      <c r="I626" s="427" t="str">
        <f>IF(J626=0,"",MAX($I$614:I625)+1)</f>
        <v/>
      </c>
      <c r="J626" s="461">
        <f t="shared" si="146"/>
        <v>0</v>
      </c>
      <c r="AG626" s="460">
        <v>11</v>
      </c>
      <c r="AH626" s="427" t="str">
        <f>IF(AI626=0,"",MAX($AH$614:AH625)+1)</f>
        <v/>
      </c>
      <c r="AI626" s="46">
        <f t="shared" si="145"/>
        <v>0</v>
      </c>
      <c r="AJ626" s="427" t="str">
        <f>IF(AK626=0,"",MAX($AJ$614:AJ625)+1)</f>
        <v/>
      </c>
      <c r="AK626" s="461">
        <f t="shared" si="147"/>
        <v>0</v>
      </c>
    </row>
    <row r="627" spans="6:37" ht="14.7" customHeight="1">
      <c r="F627" s="460">
        <v>12</v>
      </c>
      <c r="G627" s="427" t="str">
        <f>IF(H627=0,"",MAX($G$614:G626)+1)</f>
        <v/>
      </c>
      <c r="H627" s="46">
        <f t="shared" si="144"/>
        <v>0</v>
      </c>
      <c r="I627" s="427" t="str">
        <f>IF(J627=0,"",MAX($I$614:I626)+1)</f>
        <v/>
      </c>
      <c r="J627" s="461">
        <f t="shared" si="146"/>
        <v>0</v>
      </c>
      <c r="AG627" s="460">
        <v>12</v>
      </c>
      <c r="AH627" s="427" t="str">
        <f>IF(AI627=0,"",MAX($AH$614:AH626)+1)</f>
        <v/>
      </c>
      <c r="AI627" s="46">
        <f t="shared" si="145"/>
        <v>0</v>
      </c>
      <c r="AJ627" s="427" t="str">
        <f>IF(AK627=0,"",MAX($AJ$614:AJ626)+1)</f>
        <v/>
      </c>
      <c r="AK627" s="461">
        <f t="shared" si="147"/>
        <v>0</v>
      </c>
    </row>
    <row r="628" spans="6:37" ht="14.7" customHeight="1">
      <c r="F628" s="460">
        <v>13</v>
      </c>
      <c r="G628" s="427" t="str">
        <f>IF(H628=0,"",MAX($G$614:G627)+1)</f>
        <v/>
      </c>
      <c r="H628" s="46">
        <f t="shared" si="144"/>
        <v>0</v>
      </c>
      <c r="I628" s="427" t="str">
        <f>IF(J628=0,"",MAX($I$614:I627)+1)</f>
        <v/>
      </c>
      <c r="J628" s="461">
        <f t="shared" si="146"/>
        <v>0</v>
      </c>
      <c r="AG628" s="460">
        <v>13</v>
      </c>
      <c r="AH628" s="427" t="str">
        <f>IF(AI628=0,"",MAX($AH$614:AH627)+1)</f>
        <v/>
      </c>
      <c r="AI628" s="46">
        <f t="shared" si="145"/>
        <v>0</v>
      </c>
      <c r="AJ628" s="427" t="str">
        <f>IF(AK628=0,"",MAX($AJ$614:AJ627)+1)</f>
        <v/>
      </c>
      <c r="AK628" s="461">
        <f t="shared" si="147"/>
        <v>0</v>
      </c>
    </row>
    <row r="629" spans="6:37" ht="14.7" customHeight="1">
      <c r="F629" s="460">
        <v>14</v>
      </c>
      <c r="G629" s="427" t="str">
        <f>IF(H629=0,"",MAX($G$614:G628)+1)</f>
        <v/>
      </c>
      <c r="H629" s="46">
        <f t="shared" si="144"/>
        <v>0</v>
      </c>
      <c r="I629" s="427" t="str">
        <f>IF(J629=0,"",MAX($I$614:I628)+1)</f>
        <v/>
      </c>
      <c r="J629" s="461">
        <f t="shared" si="146"/>
        <v>0</v>
      </c>
      <c r="AG629" s="460">
        <v>14</v>
      </c>
      <c r="AH629" s="427" t="str">
        <f>IF(AI629=0,"",MAX($AH$614:AH628)+1)</f>
        <v/>
      </c>
      <c r="AI629" s="46">
        <f t="shared" si="145"/>
        <v>0</v>
      </c>
      <c r="AJ629" s="427" t="str">
        <f>IF(AK629=0,"",MAX($AJ$614:AJ628)+1)</f>
        <v/>
      </c>
      <c r="AK629" s="461">
        <f t="shared" si="147"/>
        <v>0</v>
      </c>
    </row>
    <row r="630" spans="6:37" ht="14.7" customHeight="1">
      <c r="F630" s="460">
        <v>15</v>
      </c>
      <c r="G630" s="427" t="str">
        <f>IF(H630=0,"",MAX($G$614:G629)+1)</f>
        <v/>
      </c>
      <c r="H630" s="46">
        <f t="shared" si="144"/>
        <v>0</v>
      </c>
      <c r="I630" s="427" t="str">
        <f>IF(J630=0,"",MAX($I$614:I629)+1)</f>
        <v/>
      </c>
      <c r="J630" s="461">
        <f t="shared" si="146"/>
        <v>0</v>
      </c>
      <c r="AG630" s="460">
        <v>15</v>
      </c>
      <c r="AH630" s="427" t="str">
        <f>IF(AI630=0,"",MAX($AH$614:AH629)+1)</f>
        <v/>
      </c>
      <c r="AI630" s="46">
        <f t="shared" si="145"/>
        <v>0</v>
      </c>
      <c r="AJ630" s="427" t="str">
        <f>IF(AK630=0,"",MAX($AJ$614:AJ629)+1)</f>
        <v/>
      </c>
      <c r="AK630" s="461">
        <f t="shared" si="147"/>
        <v>0</v>
      </c>
    </row>
    <row r="631" spans="6:37" ht="14.7" customHeight="1">
      <c r="F631" s="460">
        <v>16</v>
      </c>
      <c r="G631" s="427" t="str">
        <f>IF(H631=0,"",MAX($G$614:G630)+1)</f>
        <v/>
      </c>
      <c r="H631" s="46">
        <f t="shared" si="144"/>
        <v>0</v>
      </c>
      <c r="I631" s="427" t="str">
        <f>IF(J631=0,"",MAX($I$614:I630)+1)</f>
        <v/>
      </c>
      <c r="J631" s="461">
        <f t="shared" si="146"/>
        <v>0</v>
      </c>
      <c r="AG631" s="460">
        <v>16</v>
      </c>
      <c r="AH631" s="427" t="str">
        <f>IF(AI631=0,"",MAX($AH$614:AH630)+1)</f>
        <v/>
      </c>
      <c r="AI631" s="46">
        <f t="shared" si="145"/>
        <v>0</v>
      </c>
      <c r="AJ631" s="427" t="str">
        <f>IF(AK631=0,"",MAX($AJ$614:AJ630)+1)</f>
        <v/>
      </c>
      <c r="AK631" s="461">
        <f t="shared" si="147"/>
        <v>0</v>
      </c>
    </row>
    <row r="632" spans="6:37" ht="14.7" customHeight="1">
      <c r="F632" s="460">
        <v>17</v>
      </c>
      <c r="G632" s="427" t="str">
        <f>IF(H632=0,"",MAX($G$614:G631)+1)</f>
        <v/>
      </c>
      <c r="H632" s="46">
        <f t="shared" si="144"/>
        <v>0</v>
      </c>
      <c r="I632" s="427" t="str">
        <f>IF(J632=0,"",MAX($I$614:I631)+1)</f>
        <v/>
      </c>
      <c r="J632" s="461">
        <f t="shared" si="146"/>
        <v>0</v>
      </c>
      <c r="AG632" s="460">
        <v>17</v>
      </c>
      <c r="AH632" s="427" t="str">
        <f>IF(AI632=0,"",MAX($AH$614:AH631)+1)</f>
        <v/>
      </c>
      <c r="AI632" s="46">
        <f t="shared" si="145"/>
        <v>0</v>
      </c>
      <c r="AJ632" s="427" t="str">
        <f>IF(AK632=0,"",MAX($AJ$614:AJ631)+1)</f>
        <v/>
      </c>
      <c r="AK632" s="461">
        <f t="shared" si="147"/>
        <v>0</v>
      </c>
    </row>
    <row r="633" spans="6:37" ht="14.7" customHeight="1">
      <c r="F633" s="460">
        <v>18</v>
      </c>
      <c r="G633" s="427" t="str">
        <f>IF(H633=0,"",MAX($G$614:G632)+1)</f>
        <v/>
      </c>
      <c r="H633" s="46">
        <f t="shared" si="144"/>
        <v>0</v>
      </c>
      <c r="I633" s="427" t="str">
        <f>IF(J633=0,"",MAX($I$614:I632)+1)</f>
        <v/>
      </c>
      <c r="J633" s="461">
        <f t="shared" si="146"/>
        <v>0</v>
      </c>
      <c r="AG633" s="460">
        <v>18</v>
      </c>
      <c r="AH633" s="427" t="str">
        <f>IF(AI633=0,"",MAX($AH$614:AH632)+1)</f>
        <v/>
      </c>
      <c r="AI633" s="46">
        <f t="shared" si="145"/>
        <v>0</v>
      </c>
      <c r="AJ633" s="427" t="str">
        <f>IF(AK633=0,"",MAX($AJ$614:AJ632)+1)</f>
        <v/>
      </c>
      <c r="AK633" s="461">
        <f t="shared" ref="AK633:AK648" si="148">AG441+AK441+AG505+AK505+AG569+AK569</f>
        <v>0</v>
      </c>
    </row>
    <row r="634" spans="6:37" ht="14.7" customHeight="1">
      <c r="F634" s="460">
        <v>19</v>
      </c>
      <c r="G634" s="427" t="str">
        <f>IF(H634=0,"",MAX($G$614:G633)+1)</f>
        <v/>
      </c>
      <c r="H634" s="46">
        <f t="shared" si="144"/>
        <v>0</v>
      </c>
      <c r="I634" s="427" t="str">
        <f>IF(J634=0,"",MAX($I$614:I633)+1)</f>
        <v/>
      </c>
      <c r="J634" s="461">
        <f t="shared" si="146"/>
        <v>0</v>
      </c>
      <c r="AG634" s="460">
        <v>19</v>
      </c>
      <c r="AH634" s="427" t="str">
        <f>IF(AI634=0,"",MAX($AH$614:AH633)+1)</f>
        <v/>
      </c>
      <c r="AI634" s="46">
        <f t="shared" si="145"/>
        <v>0</v>
      </c>
      <c r="AJ634" s="427" t="str">
        <f>IF(AK634=0,"",MAX($AJ$614:AJ633)+1)</f>
        <v/>
      </c>
      <c r="AK634" s="461">
        <f t="shared" si="148"/>
        <v>0</v>
      </c>
    </row>
    <row r="635" spans="6:37" ht="14.7" customHeight="1">
      <c r="F635" s="460">
        <v>20</v>
      </c>
      <c r="G635" s="427" t="str">
        <f>IF(H635=0,"",MAX($G$614:G634)+1)</f>
        <v/>
      </c>
      <c r="H635" s="46">
        <f t="shared" si="144"/>
        <v>0</v>
      </c>
      <c r="I635" s="427" t="str">
        <f>IF(J635=0,"",MAX($I$614:I634)+1)</f>
        <v/>
      </c>
      <c r="J635" s="461">
        <f t="shared" si="146"/>
        <v>0</v>
      </c>
      <c r="AG635" s="460">
        <v>20</v>
      </c>
      <c r="AH635" s="427" t="str">
        <f>IF(AI635=0,"",MAX($AH$614:AH634)+1)</f>
        <v/>
      </c>
      <c r="AI635" s="46">
        <f t="shared" si="145"/>
        <v>0</v>
      </c>
      <c r="AJ635" s="427" t="str">
        <f>IF(AK635=0,"",MAX($AJ$614:AJ634)+1)</f>
        <v/>
      </c>
      <c r="AK635" s="461">
        <f t="shared" si="148"/>
        <v>0</v>
      </c>
    </row>
    <row r="636" spans="6:37" ht="14.7" customHeight="1">
      <c r="F636" s="460">
        <v>21</v>
      </c>
      <c r="G636" s="427" t="str">
        <f>IF(H636=0,"",MAX($G$614:G635)+1)</f>
        <v/>
      </c>
      <c r="H636" s="46">
        <f t="shared" si="144"/>
        <v>0</v>
      </c>
      <c r="I636" s="427" t="str">
        <f>IF(J636=0,"",MAX($I$614:I635)+1)</f>
        <v/>
      </c>
      <c r="J636" s="461">
        <f t="shared" si="146"/>
        <v>0</v>
      </c>
      <c r="AG636" s="460">
        <v>21</v>
      </c>
      <c r="AH636" s="427" t="str">
        <f>IF(AI636=0,"",MAX($AH$614:AH635)+1)</f>
        <v/>
      </c>
      <c r="AI636" s="46">
        <f t="shared" si="145"/>
        <v>0</v>
      </c>
      <c r="AJ636" s="427" t="str">
        <f>IF(AK636=0,"",MAX($AJ$614:AJ635)+1)</f>
        <v/>
      </c>
      <c r="AK636" s="461">
        <f t="shared" si="148"/>
        <v>0</v>
      </c>
    </row>
    <row r="637" spans="6:37" ht="14.7" customHeight="1">
      <c r="F637" s="460">
        <v>22</v>
      </c>
      <c r="G637" s="427" t="str">
        <f>IF(H637=0,"",MAX($G$614:G636)+1)</f>
        <v/>
      </c>
      <c r="H637" s="46">
        <f t="shared" si="144"/>
        <v>0</v>
      </c>
      <c r="I637" s="427" t="str">
        <f>IF(J637=0,"",MAX($I$614:I636)+1)</f>
        <v/>
      </c>
      <c r="J637" s="461">
        <f t="shared" si="146"/>
        <v>0</v>
      </c>
      <c r="AG637" s="460">
        <v>22</v>
      </c>
      <c r="AH637" s="427" t="str">
        <f>IF(AI637=0,"",MAX($AH$614:AH636)+1)</f>
        <v/>
      </c>
      <c r="AI637" s="46">
        <f t="shared" si="145"/>
        <v>0</v>
      </c>
      <c r="AJ637" s="427" t="str">
        <f>IF(AK637=0,"",MAX($AJ$614:AJ636)+1)</f>
        <v/>
      </c>
      <c r="AK637" s="461">
        <f t="shared" si="148"/>
        <v>0</v>
      </c>
    </row>
    <row r="638" spans="6:37" ht="14.7" customHeight="1">
      <c r="F638" s="460">
        <v>23</v>
      </c>
      <c r="G638" s="427" t="str">
        <f>IF(H638=0,"",MAX($G$614:G637)+1)</f>
        <v/>
      </c>
      <c r="H638" s="46">
        <f t="shared" si="144"/>
        <v>0</v>
      </c>
      <c r="I638" s="427" t="str">
        <f>IF(J638=0,"",MAX($I$614:I637)+1)</f>
        <v/>
      </c>
      <c r="J638" s="461">
        <f t="shared" si="146"/>
        <v>0</v>
      </c>
      <c r="AG638" s="460">
        <v>23</v>
      </c>
      <c r="AH638" s="427" t="str">
        <f>IF(AI638=0,"",MAX($AH$614:AH637)+1)</f>
        <v/>
      </c>
      <c r="AI638" s="46">
        <f t="shared" si="145"/>
        <v>0</v>
      </c>
      <c r="AJ638" s="427" t="str">
        <f>IF(AK638=0,"",MAX($AJ$614:AJ637)+1)</f>
        <v/>
      </c>
      <c r="AK638" s="461">
        <f t="shared" si="148"/>
        <v>0</v>
      </c>
    </row>
    <row r="639" spans="6:37" ht="14.7" customHeight="1">
      <c r="F639" s="460">
        <v>24</v>
      </c>
      <c r="G639" s="427" t="str">
        <f>IF(H639=0,"",MAX($G$614:G638)+1)</f>
        <v/>
      </c>
      <c r="H639" s="46">
        <f t="shared" si="144"/>
        <v>0</v>
      </c>
      <c r="I639" s="427" t="str">
        <f>IF(J639=0,"",MAX($I$614:I638)+1)</f>
        <v/>
      </c>
      <c r="J639" s="461">
        <f t="shared" si="146"/>
        <v>0</v>
      </c>
      <c r="AG639" s="460">
        <v>24</v>
      </c>
      <c r="AH639" s="427" t="str">
        <f>IF(AI639=0,"",MAX($AH$614:AH638)+1)</f>
        <v/>
      </c>
      <c r="AI639" s="46">
        <f t="shared" si="145"/>
        <v>0</v>
      </c>
      <c r="AJ639" s="427" t="str">
        <f>IF(AK639=0,"",MAX($AJ$614:AJ638)+1)</f>
        <v/>
      </c>
      <c r="AK639" s="461">
        <f t="shared" si="148"/>
        <v>0</v>
      </c>
    </row>
    <row r="640" spans="6:37" ht="14.7" customHeight="1">
      <c r="F640" s="460">
        <v>25</v>
      </c>
      <c r="G640" s="427" t="str">
        <f>IF(H640=0,"",MAX($G$614:G639)+1)</f>
        <v/>
      </c>
      <c r="H640" s="46">
        <f t="shared" si="144"/>
        <v>0</v>
      </c>
      <c r="I640" s="427" t="str">
        <f>IF(J640=0,"",MAX($I$614:I639)+1)</f>
        <v/>
      </c>
      <c r="J640" s="461">
        <f t="shared" si="146"/>
        <v>0</v>
      </c>
      <c r="AG640" s="460">
        <v>25</v>
      </c>
      <c r="AH640" s="427" t="str">
        <f>IF(AI640=0,"",MAX($AH$614:AH639)+1)</f>
        <v/>
      </c>
      <c r="AI640" s="46">
        <f t="shared" si="145"/>
        <v>0</v>
      </c>
      <c r="AJ640" s="427" t="str">
        <f>IF(AK640=0,"",MAX($AJ$614:AJ639)+1)</f>
        <v/>
      </c>
      <c r="AK640" s="461">
        <f t="shared" si="148"/>
        <v>0</v>
      </c>
    </row>
    <row r="641" spans="6:37" ht="14.7" customHeight="1">
      <c r="F641" s="460">
        <v>26</v>
      </c>
      <c r="G641" s="427" t="str">
        <f>IF(H641=0,"",MAX($G$614:G640)+1)</f>
        <v/>
      </c>
      <c r="H641" s="46">
        <f t="shared" si="144"/>
        <v>0</v>
      </c>
      <c r="I641" s="427" t="str">
        <f>IF(J641=0,"",MAX($I$614:I640)+1)</f>
        <v/>
      </c>
      <c r="J641" s="461">
        <f t="shared" si="146"/>
        <v>0</v>
      </c>
      <c r="AG641" s="460">
        <v>26</v>
      </c>
      <c r="AH641" s="427" t="str">
        <f>IF(AI641=0,"",MAX($AH$614:AH640)+1)</f>
        <v/>
      </c>
      <c r="AI641" s="46">
        <f t="shared" si="145"/>
        <v>0</v>
      </c>
      <c r="AJ641" s="427" t="str">
        <f>IF(AK641=0,"",MAX($AJ$614:AJ640)+1)</f>
        <v/>
      </c>
      <c r="AK641" s="461">
        <f t="shared" si="148"/>
        <v>0</v>
      </c>
    </row>
    <row r="642" spans="6:37" ht="14.7" customHeight="1">
      <c r="F642" s="460">
        <v>27</v>
      </c>
      <c r="G642" s="427" t="str">
        <f>IF(H642=0,"",MAX($G$614:G641)+1)</f>
        <v/>
      </c>
      <c r="H642" s="46">
        <f t="shared" si="144"/>
        <v>0</v>
      </c>
      <c r="I642" s="427" t="str">
        <f>IF(J642=0,"",MAX($I$614:I641)+1)</f>
        <v/>
      </c>
      <c r="J642" s="461">
        <f t="shared" si="146"/>
        <v>0</v>
      </c>
      <c r="AG642" s="460">
        <v>27</v>
      </c>
      <c r="AH642" s="427" t="str">
        <f>IF(AI642=0,"",MAX($AH$614:AH641)+1)</f>
        <v/>
      </c>
      <c r="AI642" s="46">
        <f t="shared" si="145"/>
        <v>0</v>
      </c>
      <c r="AJ642" s="427" t="str">
        <f>IF(AK642=0,"",MAX($AJ$614:AJ641)+1)</f>
        <v/>
      </c>
      <c r="AK642" s="461">
        <f t="shared" si="148"/>
        <v>0</v>
      </c>
    </row>
    <row r="643" spans="6:37" ht="14.7" customHeight="1">
      <c r="F643" s="460">
        <v>28</v>
      </c>
      <c r="G643" s="427" t="str">
        <f>IF(H643=0,"",MAX($G$614:G642)+1)</f>
        <v/>
      </c>
      <c r="H643" s="46">
        <f t="shared" si="144"/>
        <v>0</v>
      </c>
      <c r="I643" s="427" t="str">
        <f>IF(J643=0,"",MAX($I$614:I642)+1)</f>
        <v/>
      </c>
      <c r="J643" s="461">
        <f t="shared" si="146"/>
        <v>0</v>
      </c>
      <c r="AG643" s="460">
        <v>28</v>
      </c>
      <c r="AH643" s="427" t="str">
        <f>IF(AI643=0,"",MAX($AH$614:AH642)+1)</f>
        <v/>
      </c>
      <c r="AI643" s="46">
        <f t="shared" si="145"/>
        <v>0</v>
      </c>
      <c r="AJ643" s="427" t="str">
        <f>IF(AK643=0,"",MAX($AJ$614:AJ642)+1)</f>
        <v/>
      </c>
      <c r="AK643" s="461">
        <f t="shared" si="148"/>
        <v>0</v>
      </c>
    </row>
    <row r="644" spans="6:37" ht="14.7" customHeight="1">
      <c r="F644" s="460">
        <v>29</v>
      </c>
      <c r="G644" s="427" t="str">
        <f>IF(H644=0,"",MAX($G$614:G643)+1)</f>
        <v/>
      </c>
      <c r="H644" s="46">
        <f t="shared" si="144"/>
        <v>0</v>
      </c>
      <c r="I644" s="427" t="str">
        <f>IF(J644=0,"",MAX($I$614:I643)+1)</f>
        <v/>
      </c>
      <c r="J644" s="461">
        <f t="shared" si="146"/>
        <v>0</v>
      </c>
      <c r="AG644" s="460">
        <v>29</v>
      </c>
      <c r="AH644" s="427" t="str">
        <f>IF(AI644=0,"",MAX($AH$614:AH643)+1)</f>
        <v/>
      </c>
      <c r="AI644" s="46">
        <f t="shared" si="145"/>
        <v>0</v>
      </c>
      <c r="AJ644" s="427" t="str">
        <f>IF(AK644=0,"",MAX($AJ$614:AJ643)+1)</f>
        <v/>
      </c>
      <c r="AK644" s="461">
        <f t="shared" si="148"/>
        <v>0</v>
      </c>
    </row>
    <row r="645" spans="6:37" ht="14.7" customHeight="1">
      <c r="F645" s="460">
        <v>30</v>
      </c>
      <c r="G645" s="427" t="str">
        <f>IF(H645=0,"",MAX($G$614:G644)+1)</f>
        <v/>
      </c>
      <c r="H645" s="46">
        <f t="shared" si="144"/>
        <v>0</v>
      </c>
      <c r="I645" s="427" t="str">
        <f>IF(J645=0,"",MAX($I$614:I644)+1)</f>
        <v/>
      </c>
      <c r="J645" s="461">
        <f t="shared" si="146"/>
        <v>0</v>
      </c>
      <c r="AG645" s="460">
        <v>30</v>
      </c>
      <c r="AH645" s="427" t="str">
        <f>IF(AI645=0,"",MAX($AH$614:AH644)+1)</f>
        <v/>
      </c>
      <c r="AI645" s="46">
        <f t="shared" si="145"/>
        <v>0</v>
      </c>
      <c r="AJ645" s="427" t="str">
        <f>IF(AK645=0,"",MAX($AJ$614:AJ644)+1)</f>
        <v/>
      </c>
      <c r="AK645" s="461">
        <f t="shared" si="148"/>
        <v>0</v>
      </c>
    </row>
    <row r="646" spans="6:37" ht="14.7" customHeight="1">
      <c r="F646" s="460">
        <v>31</v>
      </c>
      <c r="G646" s="427" t="str">
        <f>IF(H646=0,"",MAX($G$614:G645)+1)</f>
        <v/>
      </c>
      <c r="H646" s="46">
        <f t="shared" si="144"/>
        <v>0</v>
      </c>
      <c r="I646" s="427" t="str">
        <f>IF(J646=0,"",MAX($I$614:I645)+1)</f>
        <v/>
      </c>
      <c r="J646" s="461">
        <f t="shared" si="146"/>
        <v>0</v>
      </c>
      <c r="AG646" s="460">
        <v>31</v>
      </c>
      <c r="AH646" s="427" t="str">
        <f>IF(AI646=0,"",MAX($AH$614:AH645)+1)</f>
        <v/>
      </c>
      <c r="AI646" s="46">
        <f t="shared" si="145"/>
        <v>0</v>
      </c>
      <c r="AJ646" s="427" t="str">
        <f>IF(AK646=0,"",MAX($AJ$614:AJ645)+1)</f>
        <v/>
      </c>
      <c r="AK646" s="461">
        <f t="shared" si="148"/>
        <v>0</v>
      </c>
    </row>
    <row r="647" spans="6:37" ht="14.7" customHeight="1">
      <c r="F647" s="460">
        <v>32</v>
      </c>
      <c r="G647" s="427" t="str">
        <f>IF(H647=0,"",MAX($G$614:G646)+1)</f>
        <v/>
      </c>
      <c r="H647" s="46">
        <f t="shared" si="144"/>
        <v>0</v>
      </c>
      <c r="I647" s="427" t="str">
        <f>IF(J647=0,"",MAX($I$614:I646)+1)</f>
        <v/>
      </c>
      <c r="J647" s="461">
        <f t="shared" si="146"/>
        <v>0</v>
      </c>
      <c r="AG647" s="460">
        <v>32</v>
      </c>
      <c r="AH647" s="427" t="str">
        <f>IF(AI647=0,"",MAX($AH$614:AH646)+1)</f>
        <v/>
      </c>
      <c r="AI647" s="46">
        <f t="shared" si="145"/>
        <v>0</v>
      </c>
      <c r="AJ647" s="427" t="str">
        <f>IF(AK647=0,"",MAX($AJ$614:AJ646)+1)</f>
        <v/>
      </c>
      <c r="AK647" s="461">
        <f t="shared" si="148"/>
        <v>0</v>
      </c>
    </row>
    <row r="648" spans="6:37" ht="14.7" customHeight="1">
      <c r="F648" s="460">
        <v>33</v>
      </c>
      <c r="G648" s="427" t="str">
        <f>IF(H648=0,"",MAX($G$614:G647)+1)</f>
        <v/>
      </c>
      <c r="H648" s="46">
        <f t="shared" ref="H648:H675" si="149">E456+I456+E520+I520+E584+I584</f>
        <v>0</v>
      </c>
      <c r="I648" s="427" t="str">
        <f>IF(J648=0,"",MAX($I$614:I647)+1)</f>
        <v/>
      </c>
      <c r="J648" s="461">
        <f t="shared" si="146"/>
        <v>0</v>
      </c>
      <c r="AG648" s="460">
        <v>33</v>
      </c>
      <c r="AH648" s="427" t="str">
        <f>IF(AI648=0,"",MAX($AH$614:AH647)+1)</f>
        <v/>
      </c>
      <c r="AI648" s="46">
        <f t="shared" ref="AI648:AI675" si="150">AF456+AJ456+AF520+AJ520+AF584+AJ584</f>
        <v>0</v>
      </c>
      <c r="AJ648" s="427" t="str">
        <f>IF(AK648=0,"",MAX($AJ$614:AJ647)+1)</f>
        <v/>
      </c>
      <c r="AK648" s="461">
        <f t="shared" si="148"/>
        <v>0</v>
      </c>
    </row>
    <row r="649" spans="6:37" ht="14.7" customHeight="1">
      <c r="F649" s="460">
        <v>34</v>
      </c>
      <c r="G649" s="427" t="str">
        <f>IF(H649=0,"",MAX($G$614:G648)+1)</f>
        <v/>
      </c>
      <c r="H649" s="46">
        <f t="shared" si="149"/>
        <v>0</v>
      </c>
      <c r="I649" s="427" t="str">
        <f>IF(J649=0,"",MAX($I$614:I648)+1)</f>
        <v/>
      </c>
      <c r="J649" s="461">
        <f t="shared" si="146"/>
        <v>0</v>
      </c>
      <c r="AG649" s="460">
        <v>34</v>
      </c>
      <c r="AH649" s="427" t="str">
        <f>IF(AI649=0,"",MAX($AH$614:AH648)+1)</f>
        <v/>
      </c>
      <c r="AI649" s="46">
        <f t="shared" si="150"/>
        <v>0</v>
      </c>
      <c r="AJ649" s="427" t="str">
        <f>IF(AK649=0,"",MAX($AJ$614:AJ648)+1)</f>
        <v/>
      </c>
      <c r="AK649" s="461">
        <f t="shared" ref="AK649:AK664" si="151">AG457+AK457+AG521+AK521+AG585+AK585</f>
        <v>0</v>
      </c>
    </row>
    <row r="650" spans="6:37" ht="14.7" customHeight="1">
      <c r="F650" s="460">
        <v>35</v>
      </c>
      <c r="G650" s="427" t="str">
        <f>IF(H650=0,"",MAX($G$614:G649)+1)</f>
        <v/>
      </c>
      <c r="H650" s="46">
        <f t="shared" si="149"/>
        <v>0</v>
      </c>
      <c r="I650" s="427" t="str">
        <f>IF(J650=0,"",MAX($I$614:I649)+1)</f>
        <v/>
      </c>
      <c r="J650" s="461">
        <f t="shared" si="146"/>
        <v>0</v>
      </c>
      <c r="AG650" s="460">
        <v>35</v>
      </c>
      <c r="AH650" s="427" t="str">
        <f>IF(AI650=0,"",MAX($AH$614:AH649)+1)</f>
        <v/>
      </c>
      <c r="AI650" s="46">
        <f t="shared" si="150"/>
        <v>0</v>
      </c>
      <c r="AJ650" s="427" t="str">
        <f>IF(AK650=0,"",MAX($AJ$614:AJ649)+1)</f>
        <v/>
      </c>
      <c r="AK650" s="461">
        <f t="shared" si="151"/>
        <v>0</v>
      </c>
    </row>
    <row r="651" spans="6:37" ht="14.7" customHeight="1">
      <c r="F651" s="460">
        <v>36</v>
      </c>
      <c r="G651" s="427" t="str">
        <f>IF(H651=0,"",MAX($G$614:G650)+1)</f>
        <v/>
      </c>
      <c r="H651" s="46">
        <f t="shared" si="149"/>
        <v>0</v>
      </c>
      <c r="I651" s="427" t="str">
        <f>IF(J651=0,"",MAX($I$614:I650)+1)</f>
        <v/>
      </c>
      <c r="J651" s="461">
        <f t="shared" si="146"/>
        <v>0</v>
      </c>
      <c r="AG651" s="460">
        <v>36</v>
      </c>
      <c r="AH651" s="427" t="str">
        <f>IF(AI651=0,"",MAX($AH$614:AH650)+1)</f>
        <v/>
      </c>
      <c r="AI651" s="46">
        <f t="shared" si="150"/>
        <v>0</v>
      </c>
      <c r="AJ651" s="427" t="str">
        <f>IF(AK651=0,"",MAX($AJ$614:AJ650)+1)</f>
        <v/>
      </c>
      <c r="AK651" s="461">
        <f t="shared" si="151"/>
        <v>0</v>
      </c>
    </row>
    <row r="652" spans="6:37" ht="14.7" customHeight="1">
      <c r="F652" s="460">
        <v>37</v>
      </c>
      <c r="G652" s="427" t="str">
        <f>IF(H652=0,"",MAX($G$614:G651)+1)</f>
        <v/>
      </c>
      <c r="H652" s="46">
        <f t="shared" si="149"/>
        <v>0</v>
      </c>
      <c r="I652" s="427" t="str">
        <f>IF(J652=0,"",MAX($I$614:I651)+1)</f>
        <v/>
      </c>
      <c r="J652" s="461">
        <f t="shared" si="146"/>
        <v>0</v>
      </c>
      <c r="AG652" s="460">
        <v>37</v>
      </c>
      <c r="AH652" s="427" t="str">
        <f>IF(AI652=0,"",MAX($AH$614:AH651)+1)</f>
        <v/>
      </c>
      <c r="AI652" s="46">
        <f t="shared" si="150"/>
        <v>0</v>
      </c>
      <c r="AJ652" s="427" t="str">
        <f>IF(AK652=0,"",MAX($AJ$614:AJ651)+1)</f>
        <v/>
      </c>
      <c r="AK652" s="461">
        <f t="shared" si="151"/>
        <v>0</v>
      </c>
    </row>
    <row r="653" spans="6:37" ht="14.7" customHeight="1">
      <c r="F653" s="460">
        <v>38</v>
      </c>
      <c r="G653" s="427" t="str">
        <f>IF(H653=0,"",MAX($G$614:G652)+1)</f>
        <v/>
      </c>
      <c r="H653" s="46">
        <f t="shared" si="149"/>
        <v>0</v>
      </c>
      <c r="I653" s="427" t="str">
        <f>IF(J653=0,"",MAX($I$614:I652)+1)</f>
        <v/>
      </c>
      <c r="J653" s="461">
        <f t="shared" si="146"/>
        <v>0</v>
      </c>
      <c r="AG653" s="460">
        <v>38</v>
      </c>
      <c r="AH653" s="427" t="str">
        <f>IF(AI653=0,"",MAX($AH$614:AH652)+1)</f>
        <v/>
      </c>
      <c r="AI653" s="46">
        <f t="shared" si="150"/>
        <v>0</v>
      </c>
      <c r="AJ653" s="427" t="str">
        <f>IF(AK653=0,"",MAX($AJ$614:AJ652)+1)</f>
        <v/>
      </c>
      <c r="AK653" s="461">
        <f t="shared" si="151"/>
        <v>0</v>
      </c>
    </row>
    <row r="654" spans="6:37" ht="14.7" customHeight="1">
      <c r="F654" s="460">
        <v>39</v>
      </c>
      <c r="G654" s="427" t="str">
        <f>IF(H654=0,"",MAX($G$614:G653)+1)</f>
        <v/>
      </c>
      <c r="H654" s="46">
        <f t="shared" si="149"/>
        <v>0</v>
      </c>
      <c r="I654" s="427" t="str">
        <f>IF(J654=0,"",MAX($I$614:I653)+1)</f>
        <v/>
      </c>
      <c r="J654" s="461">
        <f t="shared" si="146"/>
        <v>0</v>
      </c>
      <c r="AG654" s="460">
        <v>39</v>
      </c>
      <c r="AH654" s="427" t="str">
        <f>IF(AI654=0,"",MAX($AH$614:AH653)+1)</f>
        <v/>
      </c>
      <c r="AI654" s="46">
        <f t="shared" si="150"/>
        <v>0</v>
      </c>
      <c r="AJ654" s="427" t="str">
        <f>IF(AK654=0,"",MAX($AJ$614:AJ653)+1)</f>
        <v/>
      </c>
      <c r="AK654" s="461">
        <f t="shared" si="151"/>
        <v>0</v>
      </c>
    </row>
    <row r="655" spans="6:37" ht="14.7" customHeight="1">
      <c r="F655" s="460">
        <v>40</v>
      </c>
      <c r="G655" s="427" t="str">
        <f>IF(H655=0,"",MAX($G$614:G654)+1)</f>
        <v/>
      </c>
      <c r="H655" s="46">
        <f t="shared" si="149"/>
        <v>0</v>
      </c>
      <c r="I655" s="427" t="str">
        <f>IF(J655=0,"",MAX($I$614:I654)+1)</f>
        <v/>
      </c>
      <c r="J655" s="461">
        <f t="shared" si="146"/>
        <v>0</v>
      </c>
      <c r="AG655" s="460">
        <v>40</v>
      </c>
      <c r="AH655" s="427" t="str">
        <f>IF(AI655=0,"",MAX($AH$614:AH654)+1)</f>
        <v/>
      </c>
      <c r="AI655" s="46">
        <f t="shared" si="150"/>
        <v>0</v>
      </c>
      <c r="AJ655" s="427" t="str">
        <f>IF(AK655=0,"",MAX($AJ$614:AJ654)+1)</f>
        <v/>
      </c>
      <c r="AK655" s="461">
        <f t="shared" si="151"/>
        <v>0</v>
      </c>
    </row>
    <row r="656" spans="6:37" ht="14.7" customHeight="1">
      <c r="F656" s="460">
        <v>41</v>
      </c>
      <c r="G656" s="427" t="str">
        <f>IF(H656=0,"",MAX($G$614:G655)+1)</f>
        <v/>
      </c>
      <c r="H656" s="46">
        <f t="shared" si="149"/>
        <v>0</v>
      </c>
      <c r="I656" s="427" t="str">
        <f>IF(J656=0,"",MAX($I$614:I655)+1)</f>
        <v/>
      </c>
      <c r="J656" s="461">
        <f t="shared" si="146"/>
        <v>0</v>
      </c>
      <c r="AG656" s="460">
        <v>41</v>
      </c>
      <c r="AH656" s="427" t="str">
        <f>IF(AI656=0,"",MAX($AH$614:AH655)+1)</f>
        <v/>
      </c>
      <c r="AI656" s="46">
        <f t="shared" si="150"/>
        <v>0</v>
      </c>
      <c r="AJ656" s="427" t="str">
        <f>IF(AK656=0,"",MAX($AJ$614:AJ655)+1)</f>
        <v/>
      </c>
      <c r="AK656" s="461">
        <f t="shared" si="151"/>
        <v>0</v>
      </c>
    </row>
    <row r="657" spans="6:37" ht="14.7" customHeight="1">
      <c r="F657" s="460">
        <v>42</v>
      </c>
      <c r="G657" s="427" t="str">
        <f>IF(H657=0,"",MAX($G$614:G656)+1)</f>
        <v/>
      </c>
      <c r="H657" s="46">
        <f t="shared" si="149"/>
        <v>0</v>
      </c>
      <c r="I657" s="427" t="str">
        <f>IF(J657=0,"",MAX($I$614:I656)+1)</f>
        <v/>
      </c>
      <c r="J657" s="461">
        <f t="shared" si="146"/>
        <v>0</v>
      </c>
      <c r="AG657" s="460">
        <v>42</v>
      </c>
      <c r="AH657" s="427" t="str">
        <f>IF(AI657=0,"",MAX($AH$614:AH656)+1)</f>
        <v/>
      </c>
      <c r="AI657" s="46">
        <f t="shared" si="150"/>
        <v>0</v>
      </c>
      <c r="AJ657" s="427" t="str">
        <f>IF(AK657=0,"",MAX($AJ$614:AJ656)+1)</f>
        <v/>
      </c>
      <c r="AK657" s="461">
        <f t="shared" si="151"/>
        <v>0</v>
      </c>
    </row>
    <row r="658" spans="6:37" ht="14.7" customHeight="1">
      <c r="F658" s="460">
        <v>43</v>
      </c>
      <c r="G658" s="427" t="str">
        <f>IF(H658=0,"",MAX($G$614:G657)+1)</f>
        <v/>
      </c>
      <c r="H658" s="46">
        <f t="shared" si="149"/>
        <v>0</v>
      </c>
      <c r="I658" s="427" t="str">
        <f>IF(J658=0,"",MAX($I$614:I657)+1)</f>
        <v/>
      </c>
      <c r="J658" s="461">
        <f t="shared" si="146"/>
        <v>0</v>
      </c>
      <c r="AG658" s="460">
        <v>43</v>
      </c>
      <c r="AH658" s="427" t="str">
        <f>IF(AI658=0,"",MAX($AH$614:AH657)+1)</f>
        <v/>
      </c>
      <c r="AI658" s="46">
        <f t="shared" si="150"/>
        <v>0</v>
      </c>
      <c r="AJ658" s="427" t="str">
        <f>IF(AK658=0,"",MAX($AJ$614:AJ657)+1)</f>
        <v/>
      </c>
      <c r="AK658" s="461">
        <f t="shared" si="151"/>
        <v>0</v>
      </c>
    </row>
    <row r="659" spans="6:37" ht="14.7" customHeight="1">
      <c r="F659" s="460">
        <v>44</v>
      </c>
      <c r="G659" s="427" t="str">
        <f>IF(H659=0,"",MAX($G$614:G658)+1)</f>
        <v/>
      </c>
      <c r="H659" s="46">
        <f t="shared" si="149"/>
        <v>0</v>
      </c>
      <c r="I659" s="427" t="str">
        <f>IF(J659=0,"",MAX($I$614:I658)+1)</f>
        <v/>
      </c>
      <c r="J659" s="461">
        <f t="shared" si="146"/>
        <v>0</v>
      </c>
      <c r="AG659" s="460">
        <v>44</v>
      </c>
      <c r="AH659" s="427" t="str">
        <f>IF(AI659=0,"",MAX($AH$614:AH658)+1)</f>
        <v/>
      </c>
      <c r="AI659" s="46">
        <f t="shared" si="150"/>
        <v>0</v>
      </c>
      <c r="AJ659" s="427" t="str">
        <f>IF(AK659=0,"",MAX($AJ$614:AJ658)+1)</f>
        <v/>
      </c>
      <c r="AK659" s="461">
        <f t="shared" si="151"/>
        <v>0</v>
      </c>
    </row>
    <row r="660" spans="6:37" ht="14.7" customHeight="1">
      <c r="F660" s="460">
        <v>45</v>
      </c>
      <c r="G660" s="427" t="str">
        <f>IF(H660=0,"",MAX($G$614:G659)+1)</f>
        <v/>
      </c>
      <c r="H660" s="46">
        <f t="shared" si="149"/>
        <v>0</v>
      </c>
      <c r="I660" s="427" t="str">
        <f>IF(J660=0,"",MAX($I$614:I659)+1)</f>
        <v/>
      </c>
      <c r="J660" s="461">
        <f t="shared" si="146"/>
        <v>0</v>
      </c>
      <c r="AG660" s="460">
        <v>45</v>
      </c>
      <c r="AH660" s="427" t="str">
        <f>IF(AI660=0,"",MAX($AH$614:AH659)+1)</f>
        <v/>
      </c>
      <c r="AI660" s="46">
        <f t="shared" si="150"/>
        <v>0</v>
      </c>
      <c r="AJ660" s="427" t="str">
        <f>IF(AK660=0,"",MAX($AJ$614:AJ659)+1)</f>
        <v/>
      </c>
      <c r="AK660" s="461">
        <f t="shared" si="151"/>
        <v>0</v>
      </c>
    </row>
    <row r="661" spans="6:37" ht="14.7" customHeight="1">
      <c r="F661" s="460">
        <v>46</v>
      </c>
      <c r="G661" s="427" t="str">
        <f>IF(H661=0,"",MAX($G$614:G660)+1)</f>
        <v/>
      </c>
      <c r="H661" s="46">
        <f t="shared" si="149"/>
        <v>0</v>
      </c>
      <c r="I661" s="427" t="str">
        <f>IF(J661=0,"",MAX($I$614:I660)+1)</f>
        <v/>
      </c>
      <c r="J661" s="461">
        <f t="shared" si="146"/>
        <v>0</v>
      </c>
      <c r="AG661" s="460">
        <v>46</v>
      </c>
      <c r="AH661" s="427" t="str">
        <f>IF(AI661=0,"",MAX($AH$614:AH660)+1)</f>
        <v/>
      </c>
      <c r="AI661" s="46">
        <f t="shared" si="150"/>
        <v>0</v>
      </c>
      <c r="AJ661" s="427" t="str">
        <f>IF(AK661=0,"",MAX($AJ$614:AJ660)+1)</f>
        <v/>
      </c>
      <c r="AK661" s="461">
        <f t="shared" si="151"/>
        <v>0</v>
      </c>
    </row>
    <row r="662" spans="6:37" ht="14.7" customHeight="1">
      <c r="F662" s="460">
        <v>47</v>
      </c>
      <c r="G662" s="427" t="str">
        <f>IF(H662=0,"",MAX($G$614:G661)+1)</f>
        <v/>
      </c>
      <c r="H662" s="46">
        <f t="shared" si="149"/>
        <v>0</v>
      </c>
      <c r="I662" s="427" t="str">
        <f>IF(J662=0,"",MAX($I$614:I661)+1)</f>
        <v/>
      </c>
      <c r="J662" s="461">
        <f t="shared" si="146"/>
        <v>0</v>
      </c>
      <c r="AG662" s="460">
        <v>47</v>
      </c>
      <c r="AH662" s="427" t="str">
        <f>IF(AI662=0,"",MAX($AH$614:AH661)+1)</f>
        <v/>
      </c>
      <c r="AI662" s="46">
        <f t="shared" si="150"/>
        <v>0</v>
      </c>
      <c r="AJ662" s="427" t="str">
        <f>IF(AK662=0,"",MAX($AJ$614:AJ661)+1)</f>
        <v/>
      </c>
      <c r="AK662" s="461">
        <f t="shared" si="151"/>
        <v>0</v>
      </c>
    </row>
    <row r="663" spans="6:37" ht="14.7" customHeight="1">
      <c r="F663" s="460">
        <v>48</v>
      </c>
      <c r="G663" s="427" t="str">
        <f>IF(H663=0,"",MAX($G$614:G662)+1)</f>
        <v/>
      </c>
      <c r="H663" s="46">
        <f t="shared" si="149"/>
        <v>0</v>
      </c>
      <c r="I663" s="427" t="str">
        <f>IF(J663=0,"",MAX($I$614:I662)+1)</f>
        <v/>
      </c>
      <c r="J663" s="461">
        <f t="shared" si="146"/>
        <v>0</v>
      </c>
      <c r="AG663" s="460">
        <v>48</v>
      </c>
      <c r="AH663" s="427" t="str">
        <f>IF(AI663=0,"",MAX($AH$614:AH662)+1)</f>
        <v/>
      </c>
      <c r="AI663" s="46">
        <f t="shared" si="150"/>
        <v>0</v>
      </c>
      <c r="AJ663" s="427" t="str">
        <f>IF(AK663=0,"",MAX($AJ$614:AJ662)+1)</f>
        <v/>
      </c>
      <c r="AK663" s="461">
        <f t="shared" si="151"/>
        <v>0</v>
      </c>
    </row>
    <row r="664" spans="6:37" ht="14.7" customHeight="1">
      <c r="F664" s="460">
        <v>49</v>
      </c>
      <c r="G664" s="427" t="str">
        <f>IF(H664=0,"",MAX($G$614:G663)+1)</f>
        <v/>
      </c>
      <c r="H664" s="46">
        <f t="shared" si="149"/>
        <v>0</v>
      </c>
      <c r="I664" s="427" t="str">
        <f>IF(J664=0,"",MAX($I$614:I663)+1)</f>
        <v/>
      </c>
      <c r="J664" s="461">
        <f t="shared" si="146"/>
        <v>0</v>
      </c>
      <c r="AG664" s="460">
        <v>49</v>
      </c>
      <c r="AH664" s="427" t="str">
        <f>IF(AI664=0,"",MAX($AH$614:AH663)+1)</f>
        <v/>
      </c>
      <c r="AI664" s="46">
        <f t="shared" si="150"/>
        <v>0</v>
      </c>
      <c r="AJ664" s="427" t="str">
        <f>IF(AK664=0,"",MAX($AJ$614:AJ663)+1)</f>
        <v/>
      </c>
      <c r="AK664" s="461">
        <f t="shared" si="151"/>
        <v>0</v>
      </c>
    </row>
    <row r="665" spans="6:37" ht="14.7" customHeight="1">
      <c r="F665" s="460">
        <v>50</v>
      </c>
      <c r="G665" s="427" t="str">
        <f>IF(H665=0,"",MAX($G$614:G664)+1)</f>
        <v/>
      </c>
      <c r="H665" s="46">
        <f t="shared" si="149"/>
        <v>0</v>
      </c>
      <c r="I665" s="427" t="str">
        <f>IF(J665=0,"",MAX($I$614:I664)+1)</f>
        <v/>
      </c>
      <c r="J665" s="461">
        <f t="shared" si="146"/>
        <v>0</v>
      </c>
      <c r="AG665" s="460">
        <v>50</v>
      </c>
      <c r="AH665" s="427" t="str">
        <f>IF(AI665=0,"",MAX($AH$614:AH664)+1)</f>
        <v/>
      </c>
      <c r="AI665" s="46">
        <f t="shared" si="150"/>
        <v>0</v>
      </c>
      <c r="AJ665" s="427" t="str">
        <f>IF(AK665=0,"",MAX($AJ$614:AJ664)+1)</f>
        <v/>
      </c>
      <c r="AK665" s="461">
        <f t="shared" ref="AK665:AK675" si="152">AG473+AK473+AG537+AK537+AG601+AK601</f>
        <v>0</v>
      </c>
    </row>
    <row r="666" spans="6:37" ht="14.7" customHeight="1">
      <c r="F666" s="460">
        <v>51</v>
      </c>
      <c r="G666" s="427" t="str">
        <f>IF(H666=0,"",MAX($G$614:G665)+1)</f>
        <v/>
      </c>
      <c r="H666" s="46">
        <f t="shared" si="149"/>
        <v>0</v>
      </c>
      <c r="I666" s="427" t="str">
        <f>IF(J666=0,"",MAX($I$614:I665)+1)</f>
        <v/>
      </c>
      <c r="J666" s="461">
        <f t="shared" si="146"/>
        <v>0</v>
      </c>
      <c r="AG666" s="460">
        <v>51</v>
      </c>
      <c r="AH666" s="427" t="str">
        <f>IF(AI666=0,"",MAX($AH$614:AH665)+1)</f>
        <v/>
      </c>
      <c r="AI666" s="46">
        <f t="shared" si="150"/>
        <v>0</v>
      </c>
      <c r="AJ666" s="427" t="str">
        <f>IF(AK666=0,"",MAX($AJ$614:AJ665)+1)</f>
        <v/>
      </c>
      <c r="AK666" s="461">
        <f t="shared" si="152"/>
        <v>0</v>
      </c>
    </row>
    <row r="667" spans="6:37" ht="14.7" customHeight="1">
      <c r="F667" s="460">
        <v>52</v>
      </c>
      <c r="G667" s="427" t="str">
        <f>IF(H667=0,"",MAX($G$614:G666)+1)</f>
        <v/>
      </c>
      <c r="H667" s="46">
        <f t="shared" si="149"/>
        <v>0</v>
      </c>
      <c r="I667" s="427" t="str">
        <f>IF(J667=0,"",MAX($I$614:I666)+1)</f>
        <v/>
      </c>
      <c r="J667" s="461">
        <f t="shared" si="146"/>
        <v>0</v>
      </c>
      <c r="AG667" s="460">
        <v>52</v>
      </c>
      <c r="AH667" s="427" t="str">
        <f>IF(AI667=0,"",MAX($AH$614:AH666)+1)</f>
        <v/>
      </c>
      <c r="AI667" s="46">
        <f t="shared" si="150"/>
        <v>0</v>
      </c>
      <c r="AJ667" s="427" t="str">
        <f>IF(AK667=0,"",MAX($AJ$614:AJ666)+1)</f>
        <v/>
      </c>
      <c r="AK667" s="461">
        <f t="shared" si="152"/>
        <v>0</v>
      </c>
    </row>
    <row r="668" spans="6:37" ht="14.7" customHeight="1">
      <c r="F668" s="460">
        <v>53</v>
      </c>
      <c r="G668" s="427" t="str">
        <f>IF(H668=0,"",MAX($G$614:G667)+1)</f>
        <v/>
      </c>
      <c r="H668" s="46">
        <f t="shared" si="149"/>
        <v>0</v>
      </c>
      <c r="I668" s="427" t="str">
        <f>IF(J668=0,"",MAX($I$614:I667)+1)</f>
        <v/>
      </c>
      <c r="J668" s="461">
        <f t="shared" si="146"/>
        <v>0</v>
      </c>
      <c r="AG668" s="460">
        <v>53</v>
      </c>
      <c r="AH668" s="427" t="str">
        <f>IF(AI668=0,"",MAX($AH$614:AH667)+1)</f>
        <v/>
      </c>
      <c r="AI668" s="46">
        <f t="shared" si="150"/>
        <v>0</v>
      </c>
      <c r="AJ668" s="427" t="str">
        <f>IF(AK668=0,"",MAX($AJ$614:AJ667)+1)</f>
        <v/>
      </c>
      <c r="AK668" s="461">
        <f t="shared" si="152"/>
        <v>0</v>
      </c>
    </row>
    <row r="669" spans="6:37" ht="14.7" customHeight="1">
      <c r="F669" s="460">
        <v>54</v>
      </c>
      <c r="G669" s="427" t="str">
        <f>IF(H669=0,"",MAX($G$614:G668)+1)</f>
        <v/>
      </c>
      <c r="H669" s="46">
        <f t="shared" si="149"/>
        <v>0</v>
      </c>
      <c r="I669" s="427" t="str">
        <f>IF(J669=0,"",MAX($I$614:I668)+1)</f>
        <v/>
      </c>
      <c r="J669" s="461">
        <f t="shared" si="146"/>
        <v>0</v>
      </c>
      <c r="AG669" s="460">
        <v>54</v>
      </c>
      <c r="AH669" s="427" t="str">
        <f>IF(AI669=0,"",MAX($AH$614:AH668)+1)</f>
        <v/>
      </c>
      <c r="AI669" s="46">
        <f t="shared" si="150"/>
        <v>0</v>
      </c>
      <c r="AJ669" s="427" t="str">
        <f>IF(AK669=0,"",MAX($AJ$614:AJ668)+1)</f>
        <v/>
      </c>
      <c r="AK669" s="461">
        <f t="shared" si="152"/>
        <v>0</v>
      </c>
    </row>
    <row r="670" spans="6:37" ht="14.7" customHeight="1">
      <c r="F670" s="460">
        <v>55</v>
      </c>
      <c r="G670" s="427" t="str">
        <f>IF(H670=0,"",MAX($G$614:G669)+1)</f>
        <v/>
      </c>
      <c r="H670" s="46">
        <f t="shared" si="149"/>
        <v>0</v>
      </c>
      <c r="I670" s="427" t="str">
        <f>IF(J670=0,"",MAX($I$614:I669)+1)</f>
        <v/>
      </c>
      <c r="J670" s="461">
        <f t="shared" si="146"/>
        <v>0</v>
      </c>
      <c r="AG670" s="460">
        <v>55</v>
      </c>
      <c r="AH670" s="427" t="str">
        <f>IF(AI670=0,"",MAX($AH$614:AH669)+1)</f>
        <v/>
      </c>
      <c r="AI670" s="46">
        <f t="shared" si="150"/>
        <v>0</v>
      </c>
      <c r="AJ670" s="427" t="str">
        <f>IF(AK670=0,"",MAX($AJ$614:AJ669)+1)</f>
        <v/>
      </c>
      <c r="AK670" s="461">
        <f t="shared" si="152"/>
        <v>0</v>
      </c>
    </row>
    <row r="671" spans="6:37" ht="14.7" customHeight="1">
      <c r="F671" s="460">
        <v>56</v>
      </c>
      <c r="G671" s="427" t="str">
        <f>IF(H671=0,"",MAX($G$614:G670)+1)</f>
        <v/>
      </c>
      <c r="H671" s="46">
        <f t="shared" si="149"/>
        <v>0</v>
      </c>
      <c r="I671" s="427" t="str">
        <f>IF(J671=0,"",MAX($I$614:I670)+1)</f>
        <v/>
      </c>
      <c r="J671" s="461">
        <f t="shared" si="146"/>
        <v>0</v>
      </c>
      <c r="AG671" s="460">
        <v>56</v>
      </c>
      <c r="AH671" s="427" t="str">
        <f>IF(AI671=0,"",MAX($AH$614:AH670)+1)</f>
        <v/>
      </c>
      <c r="AI671" s="46">
        <f t="shared" si="150"/>
        <v>0</v>
      </c>
      <c r="AJ671" s="427" t="str">
        <f>IF(AK671=0,"",MAX($AJ$614:AJ670)+1)</f>
        <v/>
      </c>
      <c r="AK671" s="461">
        <f t="shared" si="152"/>
        <v>0</v>
      </c>
    </row>
    <row r="672" spans="6:37" ht="14.7" customHeight="1">
      <c r="F672" s="460">
        <v>57</v>
      </c>
      <c r="G672" s="427" t="str">
        <f>IF(H672=0,"",MAX($G$614:G671)+1)</f>
        <v/>
      </c>
      <c r="H672" s="46">
        <f t="shared" si="149"/>
        <v>0</v>
      </c>
      <c r="I672" s="427" t="str">
        <f>IF(J672=0,"",MAX($I$614:I671)+1)</f>
        <v/>
      </c>
      <c r="J672" s="461">
        <f t="shared" si="146"/>
        <v>0</v>
      </c>
      <c r="AG672" s="460">
        <v>57</v>
      </c>
      <c r="AH672" s="427" t="str">
        <f>IF(AI672=0,"",MAX($AH$614:AH671)+1)</f>
        <v/>
      </c>
      <c r="AI672" s="46">
        <f t="shared" si="150"/>
        <v>0</v>
      </c>
      <c r="AJ672" s="427" t="str">
        <f>IF(AK672=0,"",MAX($AJ$614:AJ671)+1)</f>
        <v/>
      </c>
      <c r="AK672" s="461">
        <f t="shared" si="152"/>
        <v>0</v>
      </c>
    </row>
    <row r="673" spans="6:37" ht="14.7" customHeight="1">
      <c r="F673" s="460">
        <v>58</v>
      </c>
      <c r="G673" s="427" t="str">
        <f>IF(H673=0,"",MAX($G$614:G672)+1)</f>
        <v/>
      </c>
      <c r="H673" s="46">
        <f t="shared" si="149"/>
        <v>0</v>
      </c>
      <c r="I673" s="427" t="str">
        <f>IF(J673=0,"",MAX($I$614:I672)+1)</f>
        <v/>
      </c>
      <c r="J673" s="461">
        <f t="shared" si="146"/>
        <v>0</v>
      </c>
      <c r="AG673" s="460">
        <v>58</v>
      </c>
      <c r="AH673" s="427" t="str">
        <f>IF(AI673=0,"",MAX($AH$614:AH672)+1)</f>
        <v/>
      </c>
      <c r="AI673" s="46">
        <f t="shared" si="150"/>
        <v>0</v>
      </c>
      <c r="AJ673" s="427" t="str">
        <f>IF(AK673=0,"",MAX($AJ$614:AJ672)+1)</f>
        <v/>
      </c>
      <c r="AK673" s="461">
        <f t="shared" si="152"/>
        <v>0</v>
      </c>
    </row>
    <row r="674" spans="6:37" ht="14.7" customHeight="1">
      <c r="F674" s="460">
        <v>59</v>
      </c>
      <c r="G674" s="427" t="str">
        <f>IF(H674=0,"",MAX($G$614:G673)+1)</f>
        <v/>
      </c>
      <c r="H674" s="46">
        <f t="shared" si="149"/>
        <v>0</v>
      </c>
      <c r="I674" s="427" t="str">
        <f>IF(J674=0,"",MAX($I$614:I673)+1)</f>
        <v/>
      </c>
      <c r="J674" s="461">
        <f t="shared" si="146"/>
        <v>0</v>
      </c>
      <c r="AG674" s="460">
        <v>59</v>
      </c>
      <c r="AH674" s="427" t="str">
        <f>IF(AI674=0,"",MAX($AH$614:AH673)+1)</f>
        <v/>
      </c>
      <c r="AI674" s="46">
        <f t="shared" si="150"/>
        <v>0</v>
      </c>
      <c r="AJ674" s="427" t="str">
        <f>IF(AK674=0,"",MAX($AJ$614:AJ673)+1)</f>
        <v/>
      </c>
      <c r="AK674" s="461">
        <f t="shared" si="152"/>
        <v>0</v>
      </c>
    </row>
    <row r="675" spans="6:37" ht="14.7" customHeight="1">
      <c r="F675" s="460">
        <v>60</v>
      </c>
      <c r="G675" s="427" t="str">
        <f>IF(H675=0,"",MAX($G$614:G674)+1)</f>
        <v/>
      </c>
      <c r="H675" s="46">
        <f t="shared" si="149"/>
        <v>0</v>
      </c>
      <c r="I675" s="427" t="str">
        <f>IF(J675=0,"",MAX($I$614:I674)+1)</f>
        <v/>
      </c>
      <c r="J675" s="461">
        <f t="shared" si="146"/>
        <v>0</v>
      </c>
      <c r="AG675" s="460">
        <v>60</v>
      </c>
      <c r="AH675" s="427" t="str">
        <f>IF(AI675=0,"",MAX($AH$614:AH674)+1)</f>
        <v/>
      </c>
      <c r="AI675" s="46">
        <f t="shared" si="150"/>
        <v>0</v>
      </c>
      <c r="AJ675" s="427" t="str">
        <f>IF(AK675=0,"",MAX($AJ$614:AJ674)+1)</f>
        <v/>
      </c>
      <c r="AK675" s="461">
        <f t="shared" si="152"/>
        <v>0</v>
      </c>
    </row>
  </sheetData>
  <mergeCells count="564">
    <mergeCell ref="W28:X28"/>
    <mergeCell ref="W14:X14"/>
    <mergeCell ref="Y14:Z14"/>
    <mergeCell ref="Y12:Z12"/>
    <mergeCell ref="Y15:Z15"/>
    <mergeCell ref="W19:X19"/>
    <mergeCell ref="R20:S20"/>
    <mergeCell ref="W20:X20"/>
    <mergeCell ref="T18:U18"/>
    <mergeCell ref="Y26:Z26"/>
    <mergeCell ref="Y27:Z27"/>
    <mergeCell ref="R14:S14"/>
    <mergeCell ref="W13:X13"/>
    <mergeCell ref="T13:U13"/>
    <mergeCell ref="W15:X15"/>
    <mergeCell ref="T15:U15"/>
    <mergeCell ref="Y25:Z25"/>
    <mergeCell ref="Y13:Z13"/>
    <mergeCell ref="T14:U14"/>
    <mergeCell ref="Y21:Z21"/>
    <mergeCell ref="Y18:Z18"/>
    <mergeCell ref="Y19:Z19"/>
    <mergeCell ref="Y20:Z20"/>
    <mergeCell ref="Y28:Z28"/>
    <mergeCell ref="W5:X5"/>
    <mergeCell ref="Y5:Z5"/>
    <mergeCell ref="AB1:AN1"/>
    <mergeCell ref="AU28:AY28"/>
    <mergeCell ref="Y3:Z3"/>
    <mergeCell ref="R4:S4"/>
    <mergeCell ref="T4:U4"/>
    <mergeCell ref="W4:X4"/>
    <mergeCell ref="Y4:Z4"/>
    <mergeCell ref="T5:U5"/>
    <mergeCell ref="Q3:S3"/>
    <mergeCell ref="R6:S6"/>
    <mergeCell ref="T6:U6"/>
    <mergeCell ref="W6:X6"/>
    <mergeCell ref="Y6:Z6"/>
    <mergeCell ref="W11:X11"/>
    <mergeCell ref="Y11:Z11"/>
    <mergeCell ref="W12:X12"/>
    <mergeCell ref="Q9:S9"/>
    <mergeCell ref="T9:U9"/>
    <mergeCell ref="V9:X9"/>
    <mergeCell ref="R13:S13"/>
    <mergeCell ref="R21:S21"/>
    <mergeCell ref="T21:U21"/>
    <mergeCell ref="C4:D4"/>
    <mergeCell ref="C5:D5"/>
    <mergeCell ref="R5:S5"/>
    <mergeCell ref="C6:D6"/>
    <mergeCell ref="N1:Q1"/>
    <mergeCell ref="R1:Z1"/>
    <mergeCell ref="T3:U3"/>
    <mergeCell ref="V3:X3"/>
    <mergeCell ref="F614:F615"/>
    <mergeCell ref="G614:J614"/>
    <mergeCell ref="G615:H615"/>
    <mergeCell ref="I615:J615"/>
    <mergeCell ref="C3:D3"/>
    <mergeCell ref="E3:F3"/>
    <mergeCell ref="G3:H3"/>
    <mergeCell ref="I3:J3"/>
    <mergeCell ref="K3:L6"/>
    <mergeCell ref="D422:D423"/>
    <mergeCell ref="E422:F422"/>
    <mergeCell ref="H422:H423"/>
    <mergeCell ref="I422:J422"/>
    <mergeCell ref="D486:D487"/>
    <mergeCell ref="E486:F486"/>
    <mergeCell ref="H486:H487"/>
    <mergeCell ref="I486:J486"/>
    <mergeCell ref="D550:D551"/>
    <mergeCell ref="E550:F550"/>
    <mergeCell ref="H550:H551"/>
    <mergeCell ref="I550:J550"/>
    <mergeCell ref="D332:D333"/>
    <mergeCell ref="E332:F332"/>
    <mergeCell ref="G332:H332"/>
    <mergeCell ref="I332:J332"/>
    <mergeCell ref="D376:D378"/>
    <mergeCell ref="E376:H376"/>
    <mergeCell ref="I376:J376"/>
    <mergeCell ref="E377:F378"/>
    <mergeCell ref="G377:H378"/>
    <mergeCell ref="I377:J378"/>
    <mergeCell ref="D200:D201"/>
    <mergeCell ref="E200:F200"/>
    <mergeCell ref="G200:H200"/>
    <mergeCell ref="I200:J200"/>
    <mergeCell ref="D244:D245"/>
    <mergeCell ref="E244:F244"/>
    <mergeCell ref="G244:H244"/>
    <mergeCell ref="I244:J244"/>
    <mergeCell ref="D288:D289"/>
    <mergeCell ref="E288:F288"/>
    <mergeCell ref="G288:H288"/>
    <mergeCell ref="I288:J288"/>
    <mergeCell ref="I68:J68"/>
    <mergeCell ref="D112:D113"/>
    <mergeCell ref="E112:F112"/>
    <mergeCell ref="G112:H112"/>
    <mergeCell ref="I112:J112"/>
    <mergeCell ref="D156:D157"/>
    <mergeCell ref="E156:F156"/>
    <mergeCell ref="G156:H156"/>
    <mergeCell ref="I156:J156"/>
    <mergeCell ref="D53:D55"/>
    <mergeCell ref="G53:G55"/>
    <mergeCell ref="D57:D59"/>
    <mergeCell ref="G57:G59"/>
    <mergeCell ref="D61:D63"/>
    <mergeCell ref="G61:G63"/>
    <mergeCell ref="D68:D69"/>
    <mergeCell ref="E68:F68"/>
    <mergeCell ref="G68:H68"/>
    <mergeCell ref="C37:D37"/>
    <mergeCell ref="E37:G37"/>
    <mergeCell ref="H37:J37"/>
    <mergeCell ref="K37:N37"/>
    <mergeCell ref="D41:D43"/>
    <mergeCell ref="G41:G43"/>
    <mergeCell ref="D45:D47"/>
    <mergeCell ref="G45:G47"/>
    <mergeCell ref="D49:D51"/>
    <mergeCell ref="G49:G51"/>
    <mergeCell ref="H33:J33"/>
    <mergeCell ref="K33:N33"/>
    <mergeCell ref="R35:S35"/>
    <mergeCell ref="C35:D36"/>
    <mergeCell ref="E35:G35"/>
    <mergeCell ref="H35:J35"/>
    <mergeCell ref="K35:N35"/>
    <mergeCell ref="R36:S36"/>
    <mergeCell ref="E36:G36"/>
    <mergeCell ref="H36:J36"/>
    <mergeCell ref="K36:N36"/>
    <mergeCell ref="AE550:AE551"/>
    <mergeCell ref="AF550:AG550"/>
    <mergeCell ref="AI550:AI551"/>
    <mergeCell ref="AJ550:AK550"/>
    <mergeCell ref="K23:N23"/>
    <mergeCell ref="R27:S27"/>
    <mergeCell ref="T27:U27"/>
    <mergeCell ref="W27:X27"/>
    <mergeCell ref="R26:S26"/>
    <mergeCell ref="K26:N26"/>
    <mergeCell ref="Q25:S25"/>
    <mergeCell ref="T25:U25"/>
    <mergeCell ref="V25:X25"/>
    <mergeCell ref="K24:N24"/>
    <mergeCell ref="R28:S28"/>
    <mergeCell ref="K25:N25"/>
    <mergeCell ref="W26:X26"/>
    <mergeCell ref="K27:N27"/>
    <mergeCell ref="T26:U26"/>
    <mergeCell ref="T30:U30"/>
    <mergeCell ref="W30:X30"/>
    <mergeCell ref="R29:S29"/>
    <mergeCell ref="T29:U29"/>
    <mergeCell ref="W29:X29"/>
    <mergeCell ref="AG614:AG615"/>
    <mergeCell ref="AZ36:BA36"/>
    <mergeCell ref="AU36:AY36"/>
    <mergeCell ref="AI422:AI423"/>
    <mergeCell ref="AJ422:AK422"/>
    <mergeCell ref="AF486:AG486"/>
    <mergeCell ref="AI486:AI487"/>
    <mergeCell ref="AH615:AI615"/>
    <mergeCell ref="AJ615:AK615"/>
    <mergeCell ref="AH614:AK614"/>
    <mergeCell ref="AH332:AI332"/>
    <mergeCell ref="AJ332:AK332"/>
    <mergeCell ref="AJ376:AK376"/>
    <mergeCell ref="AJ377:AK378"/>
    <mergeCell ref="AH288:AI288"/>
    <mergeCell ref="AJ288:AK288"/>
    <mergeCell ref="AJ68:AK68"/>
    <mergeCell ref="AF422:AG422"/>
    <mergeCell ref="AJ200:AK200"/>
    <mergeCell ref="V31:X31"/>
    <mergeCell ref="Y31:Z31"/>
    <mergeCell ref="Y34:Z34"/>
    <mergeCell ref="Y33:Z33"/>
    <mergeCell ref="W35:X35"/>
    <mergeCell ref="Y35:Z35"/>
    <mergeCell ref="T36:U36"/>
    <mergeCell ref="T35:U35"/>
    <mergeCell ref="W36:X36"/>
    <mergeCell ref="Y36:Z36"/>
    <mergeCell ref="T33:U33"/>
    <mergeCell ref="V33:X33"/>
    <mergeCell ref="T37:X37"/>
    <mergeCell ref="Y37:Z37"/>
    <mergeCell ref="Y29:Z29"/>
    <mergeCell ref="AF332:AG332"/>
    <mergeCell ref="AE376:AE378"/>
    <mergeCell ref="AF376:AI376"/>
    <mergeCell ref="AF377:AG378"/>
    <mergeCell ref="AH377:AI378"/>
    <mergeCell ref="AE288:AE289"/>
    <mergeCell ref="AF288:AG288"/>
    <mergeCell ref="Y30:Z30"/>
    <mergeCell ref="AE156:AE157"/>
    <mergeCell ref="AE200:AE201"/>
    <mergeCell ref="AF200:AG200"/>
    <mergeCell ref="AH200:AI200"/>
    <mergeCell ref="W34:X34"/>
    <mergeCell ref="AE49:AE51"/>
    <mergeCell ref="AH49:AH51"/>
    <mergeCell ref="AD35:AE36"/>
    <mergeCell ref="AF35:AH35"/>
    <mergeCell ref="AI35:AK35"/>
    <mergeCell ref="AE45:AE47"/>
    <mergeCell ref="AH45:AH47"/>
    <mergeCell ref="AD33:AE34"/>
    <mergeCell ref="C7:D7"/>
    <mergeCell ref="E7:F7"/>
    <mergeCell ref="G7:H7"/>
    <mergeCell ref="I7:J7"/>
    <mergeCell ref="K7:L8"/>
    <mergeCell ref="C8:D8"/>
    <mergeCell ref="AJ486:AK486"/>
    <mergeCell ref="AE332:AE333"/>
    <mergeCell ref="Y22:Z22"/>
    <mergeCell ref="AE486:AE487"/>
    <mergeCell ref="E28:G28"/>
    <mergeCell ref="C24:D24"/>
    <mergeCell ref="E24:G24"/>
    <mergeCell ref="H24:J24"/>
    <mergeCell ref="C26:D26"/>
    <mergeCell ref="E26:G26"/>
    <mergeCell ref="H26:J26"/>
    <mergeCell ref="C25:D25"/>
    <mergeCell ref="E25:G25"/>
    <mergeCell ref="H25:J25"/>
    <mergeCell ref="E27:G27"/>
    <mergeCell ref="H27:J27"/>
    <mergeCell ref="H28:J28"/>
    <mergeCell ref="AE422:AE423"/>
    <mergeCell ref="C13:D13"/>
    <mergeCell ref="E13:G13"/>
    <mergeCell ref="H13:J13"/>
    <mergeCell ref="K13:N13"/>
    <mergeCell ref="R15:S15"/>
    <mergeCell ref="H15:J15"/>
    <mergeCell ref="Y9:Z9"/>
    <mergeCell ref="R10:S10"/>
    <mergeCell ref="T10:U10"/>
    <mergeCell ref="W10:X10"/>
    <mergeCell ref="Y10:Z10"/>
    <mergeCell ref="C9:D9"/>
    <mergeCell ref="K9:L9"/>
    <mergeCell ref="C10:D10"/>
    <mergeCell ref="R12:S12"/>
    <mergeCell ref="T12:U12"/>
    <mergeCell ref="C12:D12"/>
    <mergeCell ref="E12:G12"/>
    <mergeCell ref="H12:J12"/>
    <mergeCell ref="K12:N12"/>
    <mergeCell ref="R11:S11"/>
    <mergeCell ref="T11:U11"/>
    <mergeCell ref="K10:L10"/>
    <mergeCell ref="C17:D17"/>
    <mergeCell ref="L17:M17"/>
    <mergeCell ref="C14:D15"/>
    <mergeCell ref="E14:G14"/>
    <mergeCell ref="H14:J14"/>
    <mergeCell ref="K14:N14"/>
    <mergeCell ref="K15:N15"/>
    <mergeCell ref="C16:D16"/>
    <mergeCell ref="E16:G16"/>
    <mergeCell ref="H16:J16"/>
    <mergeCell ref="K16:N16"/>
    <mergeCell ref="E15:G15"/>
    <mergeCell ref="R19:S19"/>
    <mergeCell ref="T19:U19"/>
    <mergeCell ref="T20:U20"/>
    <mergeCell ref="Q18:S18"/>
    <mergeCell ref="V18:X18"/>
    <mergeCell ref="K19:N19"/>
    <mergeCell ref="C20:D21"/>
    <mergeCell ref="E20:G20"/>
    <mergeCell ref="H20:J20"/>
    <mergeCell ref="K20:N20"/>
    <mergeCell ref="E21:G21"/>
    <mergeCell ref="H21:J21"/>
    <mergeCell ref="K21:N21"/>
    <mergeCell ref="W21:X21"/>
    <mergeCell ref="C18:D18"/>
    <mergeCell ref="L18:M18"/>
    <mergeCell ref="C19:D19"/>
    <mergeCell ref="E19:G19"/>
    <mergeCell ref="H19:J19"/>
    <mergeCell ref="C22:D23"/>
    <mergeCell ref="E22:G22"/>
    <mergeCell ref="H22:J22"/>
    <mergeCell ref="K22:N22"/>
    <mergeCell ref="E23:G23"/>
    <mergeCell ref="R22:S22"/>
    <mergeCell ref="T22:U22"/>
    <mergeCell ref="W22:X22"/>
    <mergeCell ref="H23:J23"/>
    <mergeCell ref="K28:N28"/>
    <mergeCell ref="C29:D29"/>
    <mergeCell ref="E29:G29"/>
    <mergeCell ref="H29:J29"/>
    <mergeCell ref="K29:N29"/>
    <mergeCell ref="C27:D28"/>
    <mergeCell ref="R30:S30"/>
    <mergeCell ref="R34:S34"/>
    <mergeCell ref="T34:U34"/>
    <mergeCell ref="T28:U28"/>
    <mergeCell ref="C30:D30"/>
    <mergeCell ref="L30:M30"/>
    <mergeCell ref="C31:D31"/>
    <mergeCell ref="L31:M31"/>
    <mergeCell ref="Q33:S33"/>
    <mergeCell ref="C32:D32"/>
    <mergeCell ref="E32:G32"/>
    <mergeCell ref="H32:J32"/>
    <mergeCell ref="K32:N32"/>
    <mergeCell ref="E34:G34"/>
    <mergeCell ref="H34:J34"/>
    <mergeCell ref="K34:N34"/>
    <mergeCell ref="C33:D34"/>
    <mergeCell ref="E33:G33"/>
    <mergeCell ref="AE244:AE245"/>
    <mergeCell ref="AF244:AG244"/>
    <mergeCell ref="AH244:AI244"/>
    <mergeCell ref="AJ244:AK244"/>
    <mergeCell ref="AF156:AG156"/>
    <mergeCell ref="AH156:AI156"/>
    <mergeCell ref="AJ156:AK156"/>
    <mergeCell ref="AE53:AE55"/>
    <mergeCell ref="AH53:AH55"/>
    <mergeCell ref="AE57:AE59"/>
    <mergeCell ref="AH57:AH59"/>
    <mergeCell ref="AE61:AE63"/>
    <mergeCell ref="AH61:AH63"/>
    <mergeCell ref="AE68:AE69"/>
    <mergeCell ref="AF68:AG68"/>
    <mergeCell ref="AH68:AI68"/>
    <mergeCell ref="AE112:AE113"/>
    <mergeCell ref="AF112:AG112"/>
    <mergeCell ref="AH112:AI112"/>
    <mergeCell ref="AJ112:AK112"/>
    <mergeCell ref="AD37:AE37"/>
    <mergeCell ref="AF37:AH37"/>
    <mergeCell ref="AI37:AK37"/>
    <mergeCell ref="AL37:AO37"/>
    <mergeCell ref="AE41:AE43"/>
    <mergeCell ref="AH41:AH43"/>
    <mergeCell ref="AZ35:BA35"/>
    <mergeCell ref="AF36:AH36"/>
    <mergeCell ref="AI36:AK36"/>
    <mergeCell ref="AL36:AO36"/>
    <mergeCell ref="AU33:AV33"/>
    <mergeCell ref="AS35:AT35"/>
    <mergeCell ref="AU35:AV35"/>
    <mergeCell ref="AX35:AY35"/>
    <mergeCell ref="AX33:AY33"/>
    <mergeCell ref="AL35:AO35"/>
    <mergeCell ref="AL41:AN41"/>
    <mergeCell ref="AL42:AN42"/>
    <mergeCell ref="AL43:AN43"/>
    <mergeCell ref="AZ33:BA33"/>
    <mergeCell ref="AF34:AH34"/>
    <mergeCell ref="AI34:AK34"/>
    <mergeCell ref="AL34:AO34"/>
    <mergeCell ref="AS34:AT34"/>
    <mergeCell ref="AU34:AV34"/>
    <mergeCell ref="AX34:AY34"/>
    <mergeCell ref="AZ34:BA34"/>
    <mergeCell ref="AS26:AT26"/>
    <mergeCell ref="AU26:AV26"/>
    <mergeCell ref="AZ32:BA32"/>
    <mergeCell ref="AU31:AV31"/>
    <mergeCell ref="AW31:AY31"/>
    <mergeCell ref="AZ31:BA31"/>
    <mergeCell ref="AZ28:BA28"/>
    <mergeCell ref="AX26:AY26"/>
    <mergeCell ref="AZ26:BA26"/>
    <mergeCell ref="AX27:AY27"/>
    <mergeCell ref="AZ27:BA27"/>
    <mergeCell ref="AU27:AV27"/>
    <mergeCell ref="AF33:AH33"/>
    <mergeCell ref="AI33:AK33"/>
    <mergeCell ref="AL33:AO33"/>
    <mergeCell ref="AS33:AT33"/>
    <mergeCell ref="AD32:AE32"/>
    <mergeCell ref="AF32:AH32"/>
    <mergeCell ref="AI32:AK32"/>
    <mergeCell ref="AL32:AO32"/>
    <mergeCell ref="AS32:AT32"/>
    <mergeCell ref="AU32:AV32"/>
    <mergeCell ref="AX32:AY32"/>
    <mergeCell ref="AF28:AH28"/>
    <mergeCell ref="AI28:AK28"/>
    <mergeCell ref="AL28:AO28"/>
    <mergeCell ref="AD29:AE29"/>
    <mergeCell ref="AF29:AH29"/>
    <mergeCell ref="AI29:AK29"/>
    <mergeCell ref="AL29:AO29"/>
    <mergeCell ref="AD30:AE30"/>
    <mergeCell ref="AM30:AN30"/>
    <mergeCell ref="AD31:AE31"/>
    <mergeCell ref="AM31:AN31"/>
    <mergeCell ref="AR31:AT31"/>
    <mergeCell ref="AD27:AE28"/>
    <mergeCell ref="AF27:AH27"/>
    <mergeCell ref="AI27:AK27"/>
    <mergeCell ref="AL27:AO27"/>
    <mergeCell ref="AS27:AT27"/>
    <mergeCell ref="AD26:AE26"/>
    <mergeCell ref="AF26:AH26"/>
    <mergeCell ref="AI26:AK26"/>
    <mergeCell ref="AL26:AO26"/>
    <mergeCell ref="AX24:AY24"/>
    <mergeCell ref="AZ24:BA24"/>
    <mergeCell ref="AD25:AE25"/>
    <mergeCell ref="AF25:AH25"/>
    <mergeCell ref="AI25:AK25"/>
    <mergeCell ref="AL25:AO25"/>
    <mergeCell ref="AS25:AT25"/>
    <mergeCell ref="AU25:AV25"/>
    <mergeCell ref="AX25:AY25"/>
    <mergeCell ref="AZ25:BA25"/>
    <mergeCell ref="AD24:AE24"/>
    <mergeCell ref="AF24:AH24"/>
    <mergeCell ref="AI24:AK24"/>
    <mergeCell ref="AL24:AO24"/>
    <mergeCell ref="AS24:AT24"/>
    <mergeCell ref="AU24:AV24"/>
    <mergeCell ref="AU23:AV23"/>
    <mergeCell ref="AX23:AY23"/>
    <mergeCell ref="AZ23:BA23"/>
    <mergeCell ref="AD18:AE18"/>
    <mergeCell ref="AM18:AN18"/>
    <mergeCell ref="AS18:AT18"/>
    <mergeCell ref="AU18:AV18"/>
    <mergeCell ref="AD20:AE21"/>
    <mergeCell ref="AF20:AH20"/>
    <mergeCell ref="AI20:AK20"/>
    <mergeCell ref="AD22:AE23"/>
    <mergeCell ref="AF22:AH22"/>
    <mergeCell ref="AI22:AK22"/>
    <mergeCell ref="AL22:AO22"/>
    <mergeCell ref="AS22:AT22"/>
    <mergeCell ref="AU22:AV22"/>
    <mergeCell ref="AF23:AH23"/>
    <mergeCell ref="AI23:AK23"/>
    <mergeCell ref="AL23:AO23"/>
    <mergeCell ref="AS23:AT23"/>
    <mergeCell ref="AX22:AY22"/>
    <mergeCell ref="AZ22:BA22"/>
    <mergeCell ref="AZ18:BA18"/>
    <mergeCell ref="AW21:AY21"/>
    <mergeCell ref="AZ21:BA21"/>
    <mergeCell ref="AD17:AE17"/>
    <mergeCell ref="AM17:AN17"/>
    <mergeCell ref="AS17:AT17"/>
    <mergeCell ref="AU17:AV17"/>
    <mergeCell ref="AX17:AY17"/>
    <mergeCell ref="AR21:AT21"/>
    <mergeCell ref="AU21:AV21"/>
    <mergeCell ref="AL21:AO21"/>
    <mergeCell ref="AX18:AY18"/>
    <mergeCell ref="AL20:AO20"/>
    <mergeCell ref="AF21:AH21"/>
    <mergeCell ref="AI21:AK21"/>
    <mergeCell ref="AD19:AE19"/>
    <mergeCell ref="AF19:AH19"/>
    <mergeCell ref="AI19:AK19"/>
    <mergeCell ref="AL19:AO19"/>
    <mergeCell ref="AZ17:BA17"/>
    <mergeCell ref="AI15:AK15"/>
    <mergeCell ref="AL15:AO15"/>
    <mergeCell ref="AS15:AT15"/>
    <mergeCell ref="AU15:AV15"/>
    <mergeCell ref="AX15:AY15"/>
    <mergeCell ref="AZ13:BA13"/>
    <mergeCell ref="AF16:AH16"/>
    <mergeCell ref="AD14:AE15"/>
    <mergeCell ref="AF14:AH14"/>
    <mergeCell ref="AI14:AK14"/>
    <mergeCell ref="AL14:AO14"/>
    <mergeCell ref="AI16:AK16"/>
    <mergeCell ref="AL16:AO16"/>
    <mergeCell ref="AF15:AH15"/>
    <mergeCell ref="AZ15:BA15"/>
    <mergeCell ref="AX16:AY16"/>
    <mergeCell ref="AZ16:BA16"/>
    <mergeCell ref="AS16:AT16"/>
    <mergeCell ref="AU16:AV16"/>
    <mergeCell ref="AD16:AE16"/>
    <mergeCell ref="AS14:AT14"/>
    <mergeCell ref="AU14:AV14"/>
    <mergeCell ref="AX14:AY14"/>
    <mergeCell ref="AZ14:BA14"/>
    <mergeCell ref="AD12:AE12"/>
    <mergeCell ref="AF12:AH12"/>
    <mergeCell ref="AI12:AK12"/>
    <mergeCell ref="AL12:AO12"/>
    <mergeCell ref="AS12:AT12"/>
    <mergeCell ref="AU12:AV12"/>
    <mergeCell ref="AI13:AK13"/>
    <mergeCell ref="AL13:AO13"/>
    <mergeCell ref="AZ12:BA12"/>
    <mergeCell ref="AX12:AY12"/>
    <mergeCell ref="AD13:AE13"/>
    <mergeCell ref="AF13:AH13"/>
    <mergeCell ref="AS13:AT13"/>
    <mergeCell ref="AU13:AV13"/>
    <mergeCell ref="AX13:AY13"/>
    <mergeCell ref="AD9:AE9"/>
    <mergeCell ref="AL9:AM9"/>
    <mergeCell ref="AD10:AE10"/>
    <mergeCell ref="AL10:AM10"/>
    <mergeCell ref="AR10:AT10"/>
    <mergeCell ref="AU10:AV10"/>
    <mergeCell ref="AD7:AE7"/>
    <mergeCell ref="AF7:AG7"/>
    <mergeCell ref="AH7:AI7"/>
    <mergeCell ref="AJ7:AK7"/>
    <mergeCell ref="AL7:AM8"/>
    <mergeCell ref="AS7:AT7"/>
    <mergeCell ref="AD8:AE8"/>
    <mergeCell ref="AU7:AV7"/>
    <mergeCell ref="AW10:AY10"/>
    <mergeCell ref="AZ10:BA10"/>
    <mergeCell ref="AS11:AT11"/>
    <mergeCell ref="AU11:AV11"/>
    <mergeCell ref="AX11:AY11"/>
    <mergeCell ref="AZ11:BA11"/>
    <mergeCell ref="AZ7:BA7"/>
    <mergeCell ref="AX7:AY7"/>
    <mergeCell ref="AX6:AY6"/>
    <mergeCell ref="AZ6:BA6"/>
    <mergeCell ref="AZ3:BA3"/>
    <mergeCell ref="AD4:AE4"/>
    <mergeCell ref="AS4:AT4"/>
    <mergeCell ref="AU4:AV4"/>
    <mergeCell ref="AX4:AY4"/>
    <mergeCell ref="AZ4:BA4"/>
    <mergeCell ref="AO1:AR1"/>
    <mergeCell ref="AS1:BA1"/>
    <mergeCell ref="AD3:AE3"/>
    <mergeCell ref="AF3:AG3"/>
    <mergeCell ref="AH3:AI3"/>
    <mergeCell ref="AJ3:AK3"/>
    <mergeCell ref="AL3:AM6"/>
    <mergeCell ref="AR3:AT3"/>
    <mergeCell ref="AU3:AV3"/>
    <mergeCell ref="AW3:AY3"/>
    <mergeCell ref="AD5:AE5"/>
    <mergeCell ref="AS5:AT5"/>
    <mergeCell ref="AU5:AV5"/>
    <mergeCell ref="AX5:AY5"/>
    <mergeCell ref="AZ5:BA5"/>
    <mergeCell ref="AD6:AE6"/>
    <mergeCell ref="AS6:AT6"/>
    <mergeCell ref="AU6:AV6"/>
  </mergeCells>
  <phoneticPr fontId="2"/>
  <dataValidations count="6">
    <dataValidation type="list" allowBlank="1" showInputMessage="1" showErrorMessage="1" sqref="AF16:AO16 AF29:AO29 E16:N16 E29:N29">
      <formula1>"昼間施工,夜間施工"</formula1>
    </dataValidation>
    <dataValidation type="list" allowBlank="1" showInputMessage="1" showErrorMessage="1" sqref="AF20:AO20 AW7 AR7 AF33:AO33 E20:N20 E33:N33">
      <formula1>"As,Co,As+Co"</formula1>
    </dataValidation>
    <dataValidation type="list" allowBlank="1" showInputMessage="1" showErrorMessage="1" sqref="AF14:AO14 AF27:AO27 E14:N14 E27:N27">
      <formula1>"車 道,歩 道"</formula1>
    </dataValidation>
    <dataValidation type="list" allowBlank="1" showInputMessage="1" showErrorMessage="1" sqref="AF15:AO15 AF28:AO28 E15:N15 E28:N28">
      <formula1>"W &lt; 1.4,1.4 ≦ W &lt; 3.0,3.0 &lt; W"</formula1>
    </dataValidation>
    <dataValidation type="list" allowBlank="1" showInputMessage="1" showErrorMessage="1" sqref="AF22:AO22 AF35:AO35 E22:N22 E35:N35">
      <formula1>"再生砕石,粒調砕石"</formula1>
    </dataValidation>
    <dataValidation type="list" allowBlank="1" showInputMessage="1" showErrorMessage="1" sqref="V21:V22">
      <formula1>"As（車道）＋As（歩道）,As（車道）＋Co,As（歩道）＋Co,全種"</formula1>
    </dataValidation>
  </dataValidations>
  <printOptions horizontalCentered="1"/>
  <pageMargins left="0.39370078740157483" right="0.39370078740157483" top="0.78740157480314965" bottom="0.59055118110236227" header="0.51181102362204722" footer="0.51181102362204722"/>
  <pageSetup paperSize="9" scale="93" orientation="landscape" verticalDpi="1200" r:id="rId1"/>
  <headerFooter alignWithMargins="0"/>
  <colBreaks count="1" manualBreakCount="1">
    <brk id="27" max="36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B97"/>
  <sheetViews>
    <sheetView showGridLines="0" showZeros="0" view="pageBreakPreview" zoomScale="115" zoomScaleNormal="85" zoomScaleSheetLayoutView="115" workbookViewId="0">
      <selection activeCell="F4" sqref="F4"/>
    </sheetView>
  </sheetViews>
  <sheetFormatPr defaultColWidth="9" defaultRowHeight="11.7" customHeight="1"/>
  <cols>
    <col min="1" max="2" width="2.6640625" style="760" customWidth="1"/>
    <col min="3" max="3" width="10.6640625" style="760" customWidth="1"/>
    <col min="4" max="4" width="4.6640625" style="760" customWidth="1"/>
    <col min="5" max="7" width="8.6640625" style="760" customWidth="1"/>
    <col min="8" max="10" width="2.6640625" style="760" customWidth="1"/>
    <col min="11" max="11" width="12.6640625" style="769" customWidth="1"/>
    <col min="12" max="12" width="2.109375" style="769" customWidth="1"/>
    <col min="13" max="13" width="6.6640625" style="769" customWidth="1"/>
    <col min="14" max="16" width="2.109375" style="769" customWidth="1"/>
    <col min="17" max="17" width="6.6640625" style="809" customWidth="1"/>
    <col min="18" max="20" width="2.109375" style="769" customWidth="1"/>
    <col min="21" max="21" width="6.6640625" style="809" customWidth="1"/>
    <col min="22" max="24" width="2.109375" style="769" customWidth="1"/>
    <col min="25" max="25" width="6.6640625" style="809" customWidth="1"/>
    <col min="26" max="27" width="2.109375" style="769" customWidth="1"/>
    <col min="28" max="28" width="8.6640625" style="809" customWidth="1"/>
    <col min="29" max="29" width="2.6640625" style="760" customWidth="1"/>
    <col min="30" max="16384" width="9" style="760"/>
  </cols>
  <sheetData>
    <row r="1" spans="1:28" ht="25.2" customHeight="1">
      <c r="A1" s="1" t="s">
        <v>187</v>
      </c>
      <c r="G1" s="2423" t="s">
        <v>188</v>
      </c>
      <c r="H1" s="2423"/>
      <c r="I1" s="2423"/>
      <c r="J1" s="2423"/>
      <c r="K1" s="2423"/>
      <c r="M1" s="2319" t="s">
        <v>157</v>
      </c>
      <c r="N1" s="2319"/>
      <c r="O1" s="2319"/>
      <c r="P1" s="2319"/>
      <c r="Q1" s="2319"/>
      <c r="R1" s="2320" t="str">
        <f>表紙!C2</f>
        <v>東白川特2高層配水池揚水管取替工事</v>
      </c>
      <c r="S1" s="2320"/>
      <c r="T1" s="2320"/>
      <c r="U1" s="2320"/>
      <c r="V1" s="2320"/>
      <c r="W1" s="2320"/>
      <c r="X1" s="2320"/>
      <c r="Y1" s="2320"/>
      <c r="Z1" s="2320"/>
      <c r="AA1" s="2320"/>
      <c r="AB1" s="2320"/>
    </row>
    <row r="2" spans="1:28" ht="11.7" customHeight="1" thickBot="1">
      <c r="B2" s="771" t="s">
        <v>110</v>
      </c>
      <c r="C2" s="771"/>
      <c r="D2" s="771"/>
      <c r="E2" s="771"/>
      <c r="F2" s="771"/>
      <c r="G2" s="771"/>
      <c r="H2" s="771"/>
      <c r="I2" s="760" t="s">
        <v>459</v>
      </c>
      <c r="S2" s="2250" t="s">
        <v>166</v>
      </c>
      <c r="T2" s="2250"/>
      <c r="U2" s="770" t="s">
        <v>438</v>
      </c>
      <c r="V2" s="40" t="s">
        <v>149</v>
      </c>
      <c r="W2" s="40"/>
    </row>
    <row r="3" spans="1:28" ht="11.7" customHeight="1">
      <c r="C3" s="2412" t="s">
        <v>98</v>
      </c>
      <c r="D3" s="2413"/>
      <c r="E3" s="2413"/>
      <c r="F3" s="2413"/>
      <c r="G3" s="2414"/>
      <c r="K3" s="4"/>
      <c r="M3" s="809" t="s">
        <v>167</v>
      </c>
    </row>
    <row r="4" spans="1:28" ht="11.7" customHeight="1">
      <c r="C4" s="2470" t="s">
        <v>156</v>
      </c>
      <c r="D4" s="2471"/>
      <c r="E4" s="250">
        <f>SUM('給水(舗'!K9:L9,'給水(舗'!AL9:AM9)</f>
        <v>0</v>
      </c>
      <c r="F4" s="835">
        <f>0.6*0.65</f>
        <v>0.39</v>
      </c>
      <c r="G4" s="215">
        <f>ROUND(E4*F4,2)</f>
        <v>0</v>
      </c>
      <c r="K4" s="4" t="s">
        <v>137</v>
      </c>
      <c r="L4" s="769" t="s">
        <v>168</v>
      </c>
      <c r="M4" s="36">
        <f>IF($U$2="仮置有り",$G$21,0)</f>
        <v>0</v>
      </c>
      <c r="N4" s="769" t="s">
        <v>169</v>
      </c>
      <c r="Q4" s="36"/>
      <c r="AA4" s="769" t="s">
        <v>170</v>
      </c>
      <c r="AB4" s="39">
        <f>M4</f>
        <v>0</v>
      </c>
    </row>
    <row r="5" spans="1:28" ht="11.7" customHeight="1">
      <c r="C5" s="2481"/>
      <c r="D5" s="2482"/>
      <c r="E5" s="222">
        <f>SUM('給水(舗'!K10:L10,'給水(舗'!AL10:AM10)</f>
        <v>0</v>
      </c>
      <c r="F5" s="266"/>
      <c r="G5" s="821">
        <f>ROUND(E5*F5,2)</f>
        <v>0</v>
      </c>
      <c r="K5" s="4"/>
      <c r="M5" s="809" t="s">
        <v>141</v>
      </c>
    </row>
    <row r="6" spans="1:28" ht="11.7" customHeight="1" thickBot="1">
      <c r="C6" s="2424" t="s">
        <v>103</v>
      </c>
      <c r="D6" s="2425"/>
      <c r="E6" s="2425"/>
      <c r="F6" s="2425"/>
      <c r="G6" s="13">
        <f>SUM(G4:G5)</f>
        <v>0</v>
      </c>
      <c r="K6" s="4" t="s">
        <v>140</v>
      </c>
      <c r="L6" s="769" t="s">
        <v>171</v>
      </c>
      <c r="M6" s="36">
        <f>IF($U$2="仮置有り",$G$34,0)</f>
        <v>0</v>
      </c>
      <c r="N6" s="769" t="s">
        <v>172</v>
      </c>
      <c r="Q6" s="36"/>
      <c r="AA6" s="769" t="s">
        <v>173</v>
      </c>
      <c r="AB6" s="39">
        <f>M6</f>
        <v>0</v>
      </c>
    </row>
    <row r="7" spans="1:28" ht="11.7" customHeight="1" thickBot="1">
      <c r="B7" s="760" t="s">
        <v>367</v>
      </c>
      <c r="K7" s="4"/>
      <c r="M7" s="809" t="s">
        <v>143</v>
      </c>
    </row>
    <row r="8" spans="1:28" ht="11.7" customHeight="1">
      <c r="C8" s="2416" t="s">
        <v>104</v>
      </c>
      <c r="D8" s="2415"/>
      <c r="E8" s="2286" t="s">
        <v>105</v>
      </c>
      <c r="F8" s="2415"/>
      <c r="G8" s="2287"/>
      <c r="K8" s="4" t="s">
        <v>83</v>
      </c>
      <c r="L8" s="769" t="s">
        <v>171</v>
      </c>
      <c r="M8" s="36">
        <f>IF($U$2="仮置有り",$G$47,0)</f>
        <v>0</v>
      </c>
      <c r="N8" s="769" t="s">
        <v>172</v>
      </c>
      <c r="AA8" s="769" t="s">
        <v>173</v>
      </c>
      <c r="AB8" s="39">
        <f>M8</f>
        <v>0</v>
      </c>
    </row>
    <row r="9" spans="1:28" ht="11.7" customHeight="1">
      <c r="C9" s="2472" t="s">
        <v>362</v>
      </c>
      <c r="D9" s="2473"/>
      <c r="E9" s="789">
        <f>SUMIF($C$58:$C$97,F9*100,$E$58:$E$97)</f>
        <v>0</v>
      </c>
      <c r="F9" s="389">
        <v>0.1</v>
      </c>
      <c r="G9" s="215">
        <f>ROUND(E9*F9,2)</f>
        <v>0</v>
      </c>
    </row>
    <row r="10" spans="1:28" ht="11.7" customHeight="1">
      <c r="C10" s="2474"/>
      <c r="D10" s="2475"/>
      <c r="E10" s="782">
        <f>SUMIF($C$58:$C$97,F10*100,$E$58:$E$97)</f>
        <v>0</v>
      </c>
      <c r="F10" s="390">
        <v>0.15</v>
      </c>
      <c r="G10" s="216">
        <f>ROUND(E10*F10,2)</f>
        <v>0</v>
      </c>
      <c r="I10" s="760" t="s">
        <v>444</v>
      </c>
    </row>
    <row r="11" spans="1:28" ht="11.7" customHeight="1">
      <c r="C11" s="2474"/>
      <c r="D11" s="2475"/>
      <c r="E11" s="782">
        <f t="shared" ref="E11:E20" si="0">SUMIF($C$58:$C$97,F11*100,$E$58:$E$97)</f>
        <v>0</v>
      </c>
      <c r="F11" s="390">
        <v>0.2</v>
      </c>
      <c r="G11" s="216">
        <f t="shared" ref="G11:G20" si="1">ROUND(E11*F11,2)</f>
        <v>0</v>
      </c>
      <c r="J11" s="760" t="s">
        <v>528</v>
      </c>
      <c r="M11" s="809" t="s">
        <v>161</v>
      </c>
      <c r="Q11" s="809" t="s">
        <v>138</v>
      </c>
      <c r="U11" s="809" t="s">
        <v>141</v>
      </c>
      <c r="Y11" s="809" t="s">
        <v>143</v>
      </c>
      <c r="AB11" s="809" t="s">
        <v>145</v>
      </c>
    </row>
    <row r="12" spans="1:28" ht="11.7" customHeight="1">
      <c r="C12" s="2474"/>
      <c r="D12" s="2475"/>
      <c r="E12" s="782">
        <f t="shared" si="0"/>
        <v>0</v>
      </c>
      <c r="F12" s="390"/>
      <c r="G12" s="216">
        <f t="shared" si="1"/>
        <v>0</v>
      </c>
      <c r="K12" s="769" t="s">
        <v>18</v>
      </c>
      <c r="L12" s="769" t="s">
        <v>162</v>
      </c>
      <c r="M12" s="36">
        <f>$G$6</f>
        <v>0</v>
      </c>
      <c r="N12" s="769" t="s">
        <v>163</v>
      </c>
      <c r="O12" s="769" t="s">
        <v>164</v>
      </c>
      <c r="P12" s="769" t="s">
        <v>162</v>
      </c>
      <c r="Q12" s="36">
        <f>$G$21</f>
        <v>0</v>
      </c>
      <c r="R12" s="769" t="s">
        <v>163</v>
      </c>
      <c r="S12" s="769" t="s">
        <v>164</v>
      </c>
      <c r="T12" s="769" t="s">
        <v>162</v>
      </c>
      <c r="U12" s="36">
        <f>$G$34</f>
        <v>0</v>
      </c>
      <c r="V12" s="769" t="s">
        <v>163</v>
      </c>
      <c r="W12" s="769" t="s">
        <v>164</v>
      </c>
      <c r="X12" s="769" t="s">
        <v>162</v>
      </c>
      <c r="Y12" s="36">
        <f>$G$47</f>
        <v>0</v>
      </c>
      <c r="Z12" s="769" t="s">
        <v>163</v>
      </c>
      <c r="AA12" s="769" t="s">
        <v>165</v>
      </c>
      <c r="AB12" s="39">
        <f>M12-Q12-U12-Y12</f>
        <v>0</v>
      </c>
    </row>
    <row r="13" spans="1:28" ht="11.7" customHeight="1">
      <c r="C13" s="2474"/>
      <c r="D13" s="2475"/>
      <c r="E13" s="782">
        <f t="shared" si="0"/>
        <v>0</v>
      </c>
      <c r="F13" s="390"/>
      <c r="G13" s="216">
        <f t="shared" si="1"/>
        <v>0</v>
      </c>
      <c r="J13" s="760" t="s">
        <v>189</v>
      </c>
      <c r="M13" s="809" t="s">
        <v>161</v>
      </c>
      <c r="Q13" s="809" t="s">
        <v>272</v>
      </c>
      <c r="T13" s="2478" t="s">
        <v>468</v>
      </c>
      <c r="U13" s="2478"/>
      <c r="V13" s="2478"/>
      <c r="W13" s="760"/>
      <c r="X13" s="760"/>
      <c r="Y13" s="760"/>
      <c r="Z13" s="760"/>
      <c r="AB13" s="809" t="s">
        <v>190</v>
      </c>
    </row>
    <row r="14" spans="1:28" ht="11.7" customHeight="1">
      <c r="C14" s="2474"/>
      <c r="D14" s="2475"/>
      <c r="E14" s="782">
        <f t="shared" si="0"/>
        <v>0</v>
      </c>
      <c r="F14" s="390"/>
      <c r="G14" s="216">
        <f t="shared" si="1"/>
        <v>0</v>
      </c>
      <c r="K14" s="769" t="s">
        <v>51</v>
      </c>
      <c r="L14" s="769" t="s">
        <v>162</v>
      </c>
      <c r="M14" s="36">
        <f>$G$6</f>
        <v>0</v>
      </c>
      <c r="N14" s="769" t="s">
        <v>163</v>
      </c>
      <c r="O14" s="769" t="s">
        <v>164</v>
      </c>
      <c r="P14" s="769" t="s">
        <v>162</v>
      </c>
      <c r="Q14" s="36">
        <f>IF('給水(舗'!AO41="○",'給水(舗'!AZ36,'給水(舗'!Y37)</f>
        <v>0</v>
      </c>
      <c r="R14" s="769" t="s">
        <v>163</v>
      </c>
      <c r="S14" s="769" t="s">
        <v>164</v>
      </c>
      <c r="T14" s="769" t="s">
        <v>162</v>
      </c>
      <c r="U14" s="36">
        <f>IF('給水(舗'!AO41="○",'給水(舗'!AZ28,'給水(舗'!Y31)</f>
        <v>0</v>
      </c>
      <c r="V14" s="769" t="s">
        <v>163</v>
      </c>
      <c r="W14" s="760"/>
      <c r="X14" s="760"/>
      <c r="Y14" s="760"/>
      <c r="Z14" s="760"/>
      <c r="AA14" s="769" t="s">
        <v>165</v>
      </c>
      <c r="AB14" s="39">
        <f>M14-Q14-U14</f>
        <v>0</v>
      </c>
    </row>
    <row r="15" spans="1:28" ht="11.7" customHeight="1">
      <c r="C15" s="2474"/>
      <c r="D15" s="2475"/>
      <c r="E15" s="782">
        <f t="shared" si="0"/>
        <v>0</v>
      </c>
      <c r="F15" s="390"/>
      <c r="G15" s="216">
        <f t="shared" si="1"/>
        <v>0</v>
      </c>
      <c r="J15" s="393" t="s">
        <v>445</v>
      </c>
      <c r="M15" s="809" t="s">
        <v>122</v>
      </c>
      <c r="Q15" s="809" t="s">
        <v>535</v>
      </c>
      <c r="S15" s="760"/>
      <c r="T15" s="760"/>
      <c r="U15" s="760"/>
      <c r="V15" s="760"/>
      <c r="W15" s="760"/>
      <c r="X15" s="760"/>
      <c r="Y15" s="760"/>
      <c r="Z15" s="760"/>
      <c r="AB15" s="809" t="s">
        <v>191</v>
      </c>
    </row>
    <row r="16" spans="1:28" ht="11.7" customHeight="1">
      <c r="C16" s="2474"/>
      <c r="D16" s="2475"/>
      <c r="E16" s="782">
        <f t="shared" si="0"/>
        <v>0</v>
      </c>
      <c r="F16" s="390"/>
      <c r="G16" s="216">
        <f t="shared" si="1"/>
        <v>0</v>
      </c>
      <c r="K16" s="769" t="s">
        <v>18</v>
      </c>
      <c r="L16" s="769" t="s">
        <v>23</v>
      </c>
      <c r="M16" s="36">
        <f>$AB$12</f>
        <v>0</v>
      </c>
      <c r="N16" s="769" t="s">
        <v>24</v>
      </c>
      <c r="O16" s="769" t="s">
        <v>25</v>
      </c>
      <c r="P16" s="769" t="s">
        <v>23</v>
      </c>
      <c r="Q16" s="36">
        <f>$AB$14</f>
        <v>0</v>
      </c>
      <c r="R16" s="769" t="s">
        <v>24</v>
      </c>
      <c r="S16" s="760"/>
      <c r="T16" s="760"/>
      <c r="U16" s="760"/>
      <c r="V16" s="760"/>
      <c r="W16" s="760"/>
      <c r="X16" s="760"/>
      <c r="Y16" s="760"/>
      <c r="Z16" s="760"/>
      <c r="AA16" s="769" t="s">
        <v>121</v>
      </c>
      <c r="AB16" s="39">
        <f>M16-Q16</f>
        <v>0</v>
      </c>
    </row>
    <row r="17" spans="3:28" ht="11.7" customHeight="1">
      <c r="C17" s="2474"/>
      <c r="D17" s="2475"/>
      <c r="E17" s="782">
        <f t="shared" si="0"/>
        <v>0</v>
      </c>
      <c r="F17" s="390"/>
      <c r="G17" s="216">
        <f t="shared" si="1"/>
        <v>0</v>
      </c>
      <c r="M17" s="36"/>
      <c r="Q17" s="36"/>
      <c r="AB17" s="550"/>
    </row>
    <row r="18" spans="3:28" ht="11.7" customHeight="1">
      <c r="C18" s="2474"/>
      <c r="D18" s="2475"/>
      <c r="E18" s="782">
        <f t="shared" si="0"/>
        <v>0</v>
      </c>
      <c r="F18" s="390"/>
      <c r="G18" s="216">
        <f t="shared" si="1"/>
        <v>0</v>
      </c>
      <c r="J18" s="393"/>
      <c r="M18" s="809"/>
      <c r="S18" s="760"/>
      <c r="T18" s="760"/>
      <c r="U18" s="760"/>
      <c r="V18" s="760"/>
      <c r="W18" s="760"/>
      <c r="X18" s="760"/>
      <c r="Y18" s="760"/>
      <c r="Z18" s="760"/>
      <c r="AB18" s="682"/>
    </row>
    <row r="19" spans="3:28" ht="11.7" customHeight="1">
      <c r="C19" s="2474"/>
      <c r="D19" s="2475"/>
      <c r="E19" s="782">
        <f t="shared" si="0"/>
        <v>0</v>
      </c>
      <c r="F19" s="390"/>
      <c r="G19" s="216">
        <f t="shared" si="1"/>
        <v>0</v>
      </c>
      <c r="Q19" s="36"/>
      <c r="S19" s="760"/>
      <c r="T19" s="760"/>
      <c r="U19" s="760"/>
      <c r="V19" s="760"/>
      <c r="W19" s="760"/>
      <c r="X19" s="760"/>
      <c r="Y19" s="760"/>
      <c r="Z19" s="760"/>
      <c r="AB19" s="43"/>
    </row>
    <row r="20" spans="3:28" ht="11.7" customHeight="1">
      <c r="C20" s="2474"/>
      <c r="D20" s="2475"/>
      <c r="E20" s="782">
        <f t="shared" si="0"/>
        <v>0</v>
      </c>
      <c r="F20" s="390"/>
      <c r="G20" s="216">
        <f t="shared" si="1"/>
        <v>0</v>
      </c>
    </row>
    <row r="21" spans="3:28" ht="11.7" customHeight="1">
      <c r="C21" s="2479"/>
      <c r="D21" s="2480"/>
      <c r="E21" s="258"/>
      <c r="F21" s="217" t="s">
        <v>107</v>
      </c>
      <c r="G21" s="821">
        <f>SUM(G9:G20)</f>
        <v>0</v>
      </c>
      <c r="K21" s="4"/>
      <c r="M21" s="36"/>
      <c r="AB21" s="43"/>
    </row>
    <row r="22" spans="3:28" ht="11.7" customHeight="1">
      <c r="C22" s="2472" t="s">
        <v>363</v>
      </c>
      <c r="D22" s="2473"/>
      <c r="E22" s="789">
        <f>SUMIF($C$58:$C$97,F22*100,$D$58:$D$97)</f>
        <v>0</v>
      </c>
      <c r="F22" s="389">
        <v>0.04</v>
      </c>
      <c r="G22" s="215">
        <f>ROUND(E22*F22,2)</f>
        <v>0</v>
      </c>
      <c r="I22" s="760" t="s">
        <v>446</v>
      </c>
    </row>
    <row r="23" spans="3:28" ht="11.7" customHeight="1">
      <c r="C23" s="2474"/>
      <c r="D23" s="2475"/>
      <c r="E23" s="782">
        <f t="shared" ref="E23:E33" si="2">SUMIF($C$58:$C$97,F23*100,$D$58:$D$97)</f>
        <v>0</v>
      </c>
      <c r="F23" s="390"/>
      <c r="G23" s="216">
        <f t="shared" ref="G23:G33" si="3">ROUND(E23*F23,2)</f>
        <v>0</v>
      </c>
      <c r="J23" s="2483" t="s">
        <v>537</v>
      </c>
      <c r="K23" s="2483"/>
      <c r="L23" s="2483"/>
      <c r="M23" s="2483"/>
      <c r="N23" s="2483"/>
      <c r="O23" s="2483"/>
      <c r="P23" s="2483"/>
      <c r="Q23" s="2483"/>
    </row>
    <row r="24" spans="3:28" ht="11.7" customHeight="1">
      <c r="C24" s="2474"/>
      <c r="D24" s="2475"/>
      <c r="E24" s="782">
        <f t="shared" si="2"/>
        <v>0</v>
      </c>
      <c r="F24" s="390"/>
      <c r="G24" s="216">
        <f t="shared" si="3"/>
        <v>0</v>
      </c>
      <c r="M24" s="809" t="s">
        <v>190</v>
      </c>
      <c r="Q24" s="809" t="s">
        <v>122</v>
      </c>
      <c r="S24" s="760"/>
      <c r="T24" s="760"/>
      <c r="U24" s="760"/>
      <c r="V24" s="760"/>
      <c r="W24" s="760"/>
      <c r="X24" s="760"/>
      <c r="Y24" s="760"/>
      <c r="Z24" s="760"/>
      <c r="AB24" s="809" t="s">
        <v>536</v>
      </c>
    </row>
    <row r="25" spans="3:28" ht="11.7" customHeight="1">
      <c r="C25" s="2474"/>
      <c r="D25" s="2475"/>
      <c r="E25" s="782">
        <f t="shared" si="2"/>
        <v>0</v>
      </c>
      <c r="F25" s="390"/>
      <c r="G25" s="216">
        <f t="shared" si="3"/>
        <v>0</v>
      </c>
      <c r="K25" s="4" t="s">
        <v>144</v>
      </c>
      <c r="L25" s="769" t="s">
        <v>23</v>
      </c>
      <c r="M25" s="36">
        <f>$AB$14</f>
        <v>0</v>
      </c>
      <c r="N25" s="769" t="s">
        <v>24</v>
      </c>
      <c r="O25" s="769" t="s">
        <v>25</v>
      </c>
      <c r="P25" s="769" t="s">
        <v>23</v>
      </c>
      <c r="Q25" s="36">
        <f>$AB$12</f>
        <v>0</v>
      </c>
      <c r="R25" s="769" t="s">
        <v>24</v>
      </c>
      <c r="S25" s="760"/>
      <c r="T25" s="760"/>
      <c r="U25" s="760"/>
      <c r="V25" s="760"/>
      <c r="W25" s="760"/>
      <c r="X25" s="760"/>
      <c r="Y25" s="760"/>
      <c r="Z25" s="760"/>
      <c r="AA25" s="769" t="s">
        <v>121</v>
      </c>
      <c r="AB25" s="39" t="str">
        <f>IF((M25-Q25)&gt;0,M25-Q25,"")</f>
        <v/>
      </c>
    </row>
    <row r="26" spans="3:28" ht="11.7" customHeight="1">
      <c r="C26" s="2474"/>
      <c r="D26" s="2475"/>
      <c r="E26" s="782">
        <f t="shared" si="2"/>
        <v>0</v>
      </c>
      <c r="F26" s="390"/>
      <c r="G26" s="216">
        <f t="shared" si="3"/>
        <v>0</v>
      </c>
      <c r="J26" s="760" t="s">
        <v>514</v>
      </c>
    </row>
    <row r="27" spans="3:28" ht="11.7" customHeight="1">
      <c r="C27" s="2474"/>
      <c r="D27" s="2475"/>
      <c r="E27" s="782">
        <f t="shared" si="2"/>
        <v>0</v>
      </c>
      <c r="F27" s="390"/>
      <c r="G27" s="216">
        <f t="shared" si="3"/>
        <v>0</v>
      </c>
      <c r="K27" s="4"/>
      <c r="M27" s="809" t="s">
        <v>194</v>
      </c>
      <c r="Q27" s="36"/>
      <c r="AB27" s="43"/>
    </row>
    <row r="28" spans="3:28" ht="11.7" customHeight="1">
      <c r="C28" s="2474"/>
      <c r="D28" s="2475"/>
      <c r="E28" s="782">
        <f t="shared" si="2"/>
        <v>0</v>
      </c>
      <c r="F28" s="390"/>
      <c r="G28" s="216">
        <f t="shared" si="3"/>
        <v>0</v>
      </c>
      <c r="K28" s="4" t="s">
        <v>144</v>
      </c>
      <c r="L28" s="769" t="s">
        <v>174</v>
      </c>
      <c r="M28" s="36" t="str">
        <f>$AB$25</f>
        <v/>
      </c>
      <c r="N28" s="769" t="s">
        <v>175</v>
      </c>
      <c r="Q28" s="36"/>
      <c r="AA28" s="769" t="s">
        <v>176</v>
      </c>
      <c r="AB28" s="39" t="str">
        <f>M28</f>
        <v/>
      </c>
    </row>
    <row r="29" spans="3:28" ht="11.7" customHeight="1">
      <c r="C29" s="2474"/>
      <c r="D29" s="2475"/>
      <c r="E29" s="782">
        <f t="shared" si="2"/>
        <v>0</v>
      </c>
      <c r="F29" s="390"/>
      <c r="G29" s="216">
        <f t="shared" si="3"/>
        <v>0</v>
      </c>
      <c r="J29" s="760" t="s">
        <v>20</v>
      </c>
      <c r="M29" s="809" t="s">
        <v>535</v>
      </c>
      <c r="O29" s="760"/>
      <c r="P29" s="760"/>
      <c r="Q29" s="760"/>
      <c r="R29" s="760"/>
      <c r="S29" s="760"/>
      <c r="T29" s="760"/>
      <c r="U29" s="760"/>
      <c r="V29" s="760"/>
      <c r="W29" s="760"/>
      <c r="X29" s="760"/>
      <c r="Y29" s="760"/>
      <c r="Z29" s="760"/>
    </row>
    <row r="30" spans="3:28" ht="11.7" customHeight="1">
      <c r="C30" s="2474"/>
      <c r="D30" s="2475"/>
      <c r="E30" s="782">
        <f t="shared" si="2"/>
        <v>0</v>
      </c>
      <c r="F30" s="390"/>
      <c r="G30" s="216">
        <f t="shared" si="3"/>
        <v>0</v>
      </c>
      <c r="K30" s="769" t="s">
        <v>192</v>
      </c>
      <c r="L30" s="769" t="s">
        <v>162</v>
      </c>
      <c r="M30" s="36">
        <f>$AB$14</f>
        <v>0</v>
      </c>
      <c r="N30" s="769" t="s">
        <v>163</v>
      </c>
      <c r="O30" s="760"/>
      <c r="P30" s="760"/>
      <c r="Q30" s="760"/>
      <c r="R30" s="760"/>
      <c r="S30" s="760"/>
      <c r="T30" s="760"/>
      <c r="U30" s="760"/>
      <c r="V30" s="760"/>
      <c r="W30" s="760"/>
      <c r="X30" s="760"/>
      <c r="Y30" s="760"/>
      <c r="Z30" s="760"/>
      <c r="AA30" s="769" t="s">
        <v>160</v>
      </c>
      <c r="AB30" s="39">
        <f>M30</f>
        <v>0</v>
      </c>
    </row>
    <row r="31" spans="3:28" ht="11.7" customHeight="1">
      <c r="C31" s="2474"/>
      <c r="D31" s="2475"/>
      <c r="E31" s="782">
        <f t="shared" si="2"/>
        <v>0</v>
      </c>
      <c r="F31" s="390"/>
      <c r="G31" s="216">
        <f t="shared" si="3"/>
        <v>0</v>
      </c>
    </row>
    <row r="32" spans="3:28" ht="11.7" customHeight="1">
      <c r="C32" s="2474"/>
      <c r="D32" s="2475"/>
      <c r="E32" s="782">
        <f t="shared" si="2"/>
        <v>0</v>
      </c>
      <c r="F32" s="390"/>
      <c r="G32" s="216">
        <f t="shared" si="3"/>
        <v>0</v>
      </c>
      <c r="I32" s="760" t="str">
        <f>IF(U2="仮置有り","□As殻Co殻運搬処理（仮置場～処分地）","□As殻Co殻運搬処理（現場～処分地）")</f>
        <v>□As殻Co殻運搬処理（現場～処分地）</v>
      </c>
      <c r="S32" s="2250" t="s">
        <v>177</v>
      </c>
      <c r="T32" s="2250"/>
      <c r="U32" s="775" t="str">
        <f>U2</f>
        <v>仮置無し</v>
      </c>
      <c r="V32" s="40" t="s">
        <v>149</v>
      </c>
    </row>
    <row r="33" spans="2:28" ht="11.7" customHeight="1">
      <c r="C33" s="2474"/>
      <c r="D33" s="2475"/>
      <c r="E33" s="782">
        <f t="shared" si="2"/>
        <v>0</v>
      </c>
      <c r="F33" s="390"/>
      <c r="G33" s="216">
        <f t="shared" si="3"/>
        <v>0</v>
      </c>
      <c r="J33" s="760" t="s">
        <v>22</v>
      </c>
      <c r="M33" s="809" t="s">
        <v>178</v>
      </c>
      <c r="Q33" s="809" t="s">
        <v>179</v>
      </c>
    </row>
    <row r="34" spans="2:28" ht="11.7" customHeight="1">
      <c r="C34" s="2479"/>
      <c r="D34" s="2480"/>
      <c r="E34" s="258"/>
      <c r="F34" s="217" t="s">
        <v>108</v>
      </c>
      <c r="G34" s="821">
        <f>SUM(G22:G33)</f>
        <v>0</v>
      </c>
      <c r="K34" s="769" t="s">
        <v>150</v>
      </c>
      <c r="L34" s="769" t="s">
        <v>180</v>
      </c>
      <c r="M34" s="36">
        <f>IF($U$2="仮置有り",$G$21,0)</f>
        <v>0</v>
      </c>
      <c r="N34" s="769" t="s">
        <v>181</v>
      </c>
      <c r="O34" s="769" t="s">
        <v>182</v>
      </c>
      <c r="P34" s="769" t="s">
        <v>180</v>
      </c>
      <c r="Q34" s="36">
        <f>IF($U$2="仮置有り",$G$34,0)</f>
        <v>0</v>
      </c>
      <c r="R34" s="769" t="s">
        <v>181</v>
      </c>
      <c r="U34" s="36"/>
      <c r="AA34" s="769" t="s">
        <v>183</v>
      </c>
      <c r="AB34" s="39">
        <f>M34+Q34</f>
        <v>0</v>
      </c>
    </row>
    <row r="35" spans="2:28" ht="11.7" customHeight="1">
      <c r="C35" s="2472" t="s">
        <v>83</v>
      </c>
      <c r="D35" s="2473"/>
      <c r="E35" s="789">
        <f>SUMIF($C$58:$C$97,F35*100,$F$58:$F$97)+SUMIF($C$58:$C$97,F35*100,$G$58:$G$97)</f>
        <v>0</v>
      </c>
      <c r="F35" s="389">
        <v>0.14000000000000001</v>
      </c>
      <c r="G35" s="215">
        <f>ROUND(E35*F35,2)</f>
        <v>0</v>
      </c>
      <c r="K35" s="4"/>
      <c r="M35" s="809" t="s">
        <v>184</v>
      </c>
    </row>
    <row r="36" spans="2:28" ht="11.7" customHeight="1">
      <c r="C36" s="2474"/>
      <c r="D36" s="2475"/>
      <c r="E36" s="782">
        <f t="shared" ref="E36:E46" si="4">SUMIF($C$58:$C$97,F36*100,$F$58:$F$97)+SUMIF($C$58:$C$97,F36*100,$G$58:$G$97)</f>
        <v>0</v>
      </c>
      <c r="F36" s="390">
        <v>0.15</v>
      </c>
      <c r="G36" s="216">
        <f t="shared" ref="G36:G46" si="5">ROUND(E36*F36,2)</f>
        <v>0</v>
      </c>
      <c r="K36" s="4" t="s">
        <v>185</v>
      </c>
      <c r="L36" s="769" t="s">
        <v>174</v>
      </c>
      <c r="M36" s="36">
        <f>IF($U$2="仮置有り",$G$47,0)</f>
        <v>0</v>
      </c>
      <c r="N36" s="769" t="s">
        <v>175</v>
      </c>
      <c r="AA36" s="769" t="s">
        <v>176</v>
      </c>
      <c r="AB36" s="39">
        <f>M36</f>
        <v>0</v>
      </c>
    </row>
    <row r="37" spans="2:28" ht="11.7" customHeight="1">
      <c r="C37" s="2474"/>
      <c r="D37" s="2475"/>
      <c r="E37" s="782">
        <f t="shared" si="4"/>
        <v>0</v>
      </c>
      <c r="F37" s="390"/>
      <c r="G37" s="216">
        <f t="shared" si="5"/>
        <v>0</v>
      </c>
      <c r="J37" s="760" t="s">
        <v>448</v>
      </c>
      <c r="K37" s="4"/>
      <c r="M37" s="809" t="s">
        <v>138</v>
      </c>
    </row>
    <row r="38" spans="2:28" ht="11.7" customHeight="1">
      <c r="C38" s="2474"/>
      <c r="D38" s="2475"/>
      <c r="E38" s="782">
        <f t="shared" si="4"/>
        <v>0</v>
      </c>
      <c r="F38" s="390"/>
      <c r="G38" s="216">
        <f t="shared" si="5"/>
        <v>0</v>
      </c>
      <c r="K38" s="4" t="s">
        <v>137</v>
      </c>
      <c r="L38" s="769" t="s">
        <v>168</v>
      </c>
      <c r="M38" s="36">
        <f>G21</f>
        <v>0</v>
      </c>
      <c r="N38" s="769" t="s">
        <v>169</v>
      </c>
      <c r="Q38" s="36"/>
      <c r="AA38" s="769" t="s">
        <v>170</v>
      </c>
      <c r="AB38" s="39">
        <f>M38</f>
        <v>0</v>
      </c>
    </row>
    <row r="39" spans="2:28" ht="11.7" customHeight="1">
      <c r="C39" s="2474"/>
      <c r="D39" s="2475"/>
      <c r="E39" s="782">
        <f t="shared" si="4"/>
        <v>0</v>
      </c>
      <c r="F39" s="390"/>
      <c r="G39" s="216">
        <f t="shared" si="5"/>
        <v>0</v>
      </c>
      <c r="K39" s="4"/>
      <c r="M39" s="809" t="s">
        <v>141</v>
      </c>
    </row>
    <row r="40" spans="2:28" ht="11.7" customHeight="1">
      <c r="C40" s="2474"/>
      <c r="D40" s="2475"/>
      <c r="E40" s="782">
        <f t="shared" si="4"/>
        <v>0</v>
      </c>
      <c r="F40" s="390"/>
      <c r="G40" s="216">
        <f t="shared" si="5"/>
        <v>0</v>
      </c>
      <c r="K40" s="4" t="s">
        <v>140</v>
      </c>
      <c r="L40" s="769" t="s">
        <v>174</v>
      </c>
      <c r="M40" s="36">
        <f>G34</f>
        <v>0</v>
      </c>
      <c r="N40" s="769" t="s">
        <v>175</v>
      </c>
      <c r="Q40" s="36"/>
      <c r="AA40" s="769" t="s">
        <v>176</v>
      </c>
      <c r="AB40" s="39">
        <f>M40</f>
        <v>0</v>
      </c>
    </row>
    <row r="41" spans="2:28" ht="11.7" customHeight="1">
      <c r="C41" s="2474"/>
      <c r="D41" s="2475"/>
      <c r="E41" s="782">
        <f t="shared" si="4"/>
        <v>0</v>
      </c>
      <c r="F41" s="390"/>
      <c r="G41" s="216">
        <f t="shared" si="5"/>
        <v>0</v>
      </c>
      <c r="K41" s="4"/>
      <c r="M41" s="809" t="s">
        <v>186</v>
      </c>
    </row>
    <row r="42" spans="2:28" ht="11.7" customHeight="1">
      <c r="C42" s="2474"/>
      <c r="D42" s="2475"/>
      <c r="E42" s="782">
        <f t="shared" si="4"/>
        <v>0</v>
      </c>
      <c r="F42" s="390"/>
      <c r="G42" s="216">
        <f t="shared" si="5"/>
        <v>0</v>
      </c>
      <c r="K42" s="4" t="s">
        <v>185</v>
      </c>
      <c r="L42" s="769" t="s">
        <v>174</v>
      </c>
      <c r="M42" s="36">
        <f>G47</f>
        <v>0</v>
      </c>
      <c r="N42" s="769" t="s">
        <v>175</v>
      </c>
      <c r="AA42" s="769" t="s">
        <v>176</v>
      </c>
      <c r="AB42" s="39">
        <f>M42</f>
        <v>0</v>
      </c>
    </row>
    <row r="43" spans="2:28" ht="11.7" customHeight="1">
      <c r="C43" s="2474"/>
      <c r="D43" s="2475"/>
      <c r="E43" s="782">
        <f t="shared" si="4"/>
        <v>0</v>
      </c>
      <c r="F43" s="390"/>
      <c r="G43" s="216">
        <f t="shared" si="5"/>
        <v>0</v>
      </c>
    </row>
    <row r="44" spans="2:28" ht="11.7" customHeight="1">
      <c r="C44" s="2474"/>
      <c r="D44" s="2475"/>
      <c r="E44" s="782">
        <f t="shared" si="4"/>
        <v>0</v>
      </c>
      <c r="F44" s="390"/>
      <c r="G44" s="216">
        <f t="shared" si="5"/>
        <v>0</v>
      </c>
      <c r="I44" s="760" t="s">
        <v>450</v>
      </c>
    </row>
    <row r="45" spans="2:28" ht="11.7" customHeight="1">
      <c r="C45" s="2474"/>
      <c r="D45" s="2475"/>
      <c r="E45" s="782">
        <f t="shared" si="4"/>
        <v>0</v>
      </c>
      <c r="F45" s="390"/>
      <c r="G45" s="216">
        <f t="shared" si="5"/>
        <v>0</v>
      </c>
      <c r="J45" s="760" t="s">
        <v>22</v>
      </c>
      <c r="K45" s="4"/>
      <c r="M45" s="809" t="s">
        <v>191</v>
      </c>
    </row>
    <row r="46" spans="2:28" ht="11.7" customHeight="1">
      <c r="C46" s="2474"/>
      <c r="D46" s="2475"/>
      <c r="E46" s="782">
        <f t="shared" si="4"/>
        <v>0</v>
      </c>
      <c r="F46" s="390"/>
      <c r="G46" s="216">
        <f t="shared" si="5"/>
        <v>0</v>
      </c>
      <c r="K46" s="4" t="s">
        <v>144</v>
      </c>
      <c r="L46" s="769" t="s">
        <v>174</v>
      </c>
      <c r="M46" s="36">
        <f>$AB$16</f>
        <v>0</v>
      </c>
      <c r="N46" s="769" t="s">
        <v>175</v>
      </c>
      <c r="Q46" s="36"/>
      <c r="AA46" s="769" t="s">
        <v>176</v>
      </c>
      <c r="AB46" s="39">
        <f>M46</f>
        <v>0</v>
      </c>
    </row>
    <row r="47" spans="2:28" ht="11.7" customHeight="1" thickBot="1">
      <c r="C47" s="2476"/>
      <c r="D47" s="2477"/>
      <c r="E47" s="267"/>
      <c r="F47" s="256" t="s">
        <v>109</v>
      </c>
      <c r="G47" s="257">
        <f>SUM(G35:G46)</f>
        <v>0</v>
      </c>
      <c r="J47" s="760" t="s">
        <v>452</v>
      </c>
      <c r="K47" s="4"/>
      <c r="M47" s="809" t="s">
        <v>191</v>
      </c>
    </row>
    <row r="48" spans="2:28" ht="11.7" customHeight="1" thickBot="1">
      <c r="B48" s="760" t="s">
        <v>503</v>
      </c>
      <c r="K48" s="4" t="s">
        <v>144</v>
      </c>
      <c r="L48" s="769" t="s">
        <v>174</v>
      </c>
      <c r="M48" s="36">
        <f>$AB$16</f>
        <v>0</v>
      </c>
      <c r="N48" s="769" t="s">
        <v>175</v>
      </c>
      <c r="AA48" s="769" t="s">
        <v>176</v>
      </c>
      <c r="AB48" s="39">
        <f>M48</f>
        <v>0</v>
      </c>
    </row>
    <row r="49" spans="2:28" ht="11.7" customHeight="1">
      <c r="C49" s="2256" t="s">
        <v>504</v>
      </c>
      <c r="D49" s="2257"/>
      <c r="E49" s="2257"/>
      <c r="F49" s="2257"/>
      <c r="G49" s="485">
        <f>SUM('給水(舗'!Y31,'給水(舗'!AO42)</f>
        <v>0</v>
      </c>
      <c r="K49" s="760"/>
      <c r="L49" s="760"/>
      <c r="M49" s="760"/>
      <c r="N49" s="760"/>
      <c r="O49" s="760"/>
      <c r="P49" s="760"/>
      <c r="Q49" s="760"/>
      <c r="R49" s="760"/>
      <c r="S49" s="760"/>
      <c r="T49" s="760"/>
      <c r="U49" s="760"/>
      <c r="V49" s="760"/>
      <c r="W49" s="760"/>
      <c r="X49" s="760"/>
      <c r="Y49" s="760"/>
      <c r="Z49" s="760"/>
      <c r="AA49" s="760"/>
      <c r="AB49" s="760"/>
    </row>
    <row r="50" spans="2:28" ht="11.7" customHeight="1" thickBot="1">
      <c r="C50" s="2258" t="s">
        <v>494</v>
      </c>
      <c r="D50" s="2259"/>
      <c r="E50" s="2259"/>
      <c r="F50" s="2259"/>
      <c r="G50" s="13">
        <f>SUM('給水(舗'!Y37,'給水(舗'!AO43)</f>
        <v>0</v>
      </c>
      <c r="K50" s="760"/>
      <c r="L50" s="760"/>
      <c r="M50" s="760"/>
      <c r="N50" s="760"/>
      <c r="O50" s="760"/>
      <c r="P50" s="760"/>
      <c r="Q50" s="760"/>
      <c r="R50" s="760"/>
      <c r="S50" s="760"/>
      <c r="T50" s="760"/>
      <c r="U50" s="760"/>
      <c r="V50" s="760"/>
      <c r="W50" s="760"/>
      <c r="X50" s="760"/>
      <c r="Y50" s="760"/>
      <c r="Z50" s="760"/>
      <c r="AA50" s="760"/>
      <c r="AB50" s="760"/>
    </row>
    <row r="51" spans="2:28" ht="11.7" customHeight="1">
      <c r="K51" s="760"/>
      <c r="L51" s="760"/>
      <c r="M51" s="760"/>
      <c r="N51" s="760"/>
      <c r="O51" s="760"/>
      <c r="P51" s="760"/>
      <c r="Q51" s="760"/>
      <c r="R51" s="760"/>
      <c r="S51" s="760"/>
      <c r="T51" s="760"/>
      <c r="U51" s="760"/>
      <c r="V51" s="760"/>
      <c r="W51" s="760"/>
      <c r="X51" s="760"/>
      <c r="Y51" s="760"/>
      <c r="Z51" s="760"/>
      <c r="AA51" s="760"/>
      <c r="AB51" s="760"/>
    </row>
    <row r="52" spans="2:28" ht="11.7" customHeight="1">
      <c r="K52" s="760"/>
      <c r="L52" s="760"/>
      <c r="M52" s="760"/>
      <c r="N52" s="760"/>
      <c r="O52" s="760"/>
      <c r="P52" s="760"/>
      <c r="Q52" s="760"/>
      <c r="R52" s="760"/>
      <c r="S52" s="760"/>
      <c r="T52" s="760"/>
      <c r="U52" s="760"/>
      <c r="V52" s="760"/>
      <c r="W52" s="760"/>
      <c r="X52" s="760"/>
      <c r="Y52" s="760"/>
      <c r="Z52" s="760"/>
      <c r="AA52" s="760"/>
      <c r="AB52" s="760"/>
    </row>
    <row r="54" spans="2:28" ht="11.7" customHeight="1">
      <c r="B54" s="760" t="s">
        <v>84</v>
      </c>
    </row>
    <row r="55" spans="2:28" ht="11.7" customHeight="1" thickBot="1">
      <c r="C55" s="760" t="s">
        <v>359</v>
      </c>
    </row>
    <row r="56" spans="2:28" ht="11.7" customHeight="1">
      <c r="C56" s="2199"/>
      <c r="D56" s="2200" t="s">
        <v>56</v>
      </c>
      <c r="E56" s="2200"/>
      <c r="F56" s="2200" t="s">
        <v>83</v>
      </c>
      <c r="G56" s="2200"/>
      <c r="H56" s="2177" t="s">
        <v>78</v>
      </c>
      <c r="I56" s="2384"/>
    </row>
    <row r="57" spans="2:28" ht="11.7" customHeight="1">
      <c r="C57" s="2238"/>
      <c r="D57" s="790" t="s">
        <v>354</v>
      </c>
      <c r="E57" s="790" t="s">
        <v>355</v>
      </c>
      <c r="F57" s="790" t="s">
        <v>354</v>
      </c>
      <c r="G57" s="790" t="s">
        <v>355</v>
      </c>
      <c r="H57" s="790" t="s">
        <v>354</v>
      </c>
      <c r="I57" s="791" t="s">
        <v>355</v>
      </c>
    </row>
    <row r="58" spans="2:28" ht="11.7" customHeight="1">
      <c r="C58" s="195">
        <v>1</v>
      </c>
      <c r="D58" s="165">
        <f>SUM('給水(舗'!E334,'給水(舗'!AF334)</f>
        <v>0</v>
      </c>
      <c r="E58" s="165">
        <f>SUM('給水(舗'!F334,'給水(舗'!AG334)</f>
        <v>0</v>
      </c>
      <c r="F58" s="165">
        <f>SUM('給水(舗'!G334,'給水(舗'!AH334)</f>
        <v>0</v>
      </c>
      <c r="G58" s="165">
        <f>SUM('給水(舗'!H334,'給水(舗'!AI334)</f>
        <v>0</v>
      </c>
      <c r="H58" s="165">
        <f>SUM('給水(舗'!I334,'給水(舗'!AJ334)</f>
        <v>0</v>
      </c>
      <c r="I58" s="197">
        <f>SUM('給水(舗'!J334,'給水(舗'!AK334)</f>
        <v>0</v>
      </c>
    </row>
    <row r="59" spans="2:28" ht="11.7" customHeight="1">
      <c r="C59" s="195">
        <v>2</v>
      </c>
      <c r="D59" s="165">
        <f>SUM('給水(舗'!E335,'給水(舗'!AF335)</f>
        <v>0</v>
      </c>
      <c r="E59" s="165">
        <f>SUM('給水(舗'!F335,'給水(舗'!AG335)</f>
        <v>0</v>
      </c>
      <c r="F59" s="165">
        <f>SUM('給水(舗'!G335,'給水(舗'!AH335)</f>
        <v>0</v>
      </c>
      <c r="G59" s="165">
        <f>SUM('給水(舗'!H335,'給水(舗'!AI335)</f>
        <v>0</v>
      </c>
      <c r="H59" s="165">
        <f>SUM('給水(舗'!I335,'給水(舗'!AJ335)</f>
        <v>0</v>
      </c>
      <c r="I59" s="197">
        <f>SUM('給水(舗'!J335,'給水(舗'!AK335)</f>
        <v>0</v>
      </c>
    </row>
    <row r="60" spans="2:28" ht="11.7" customHeight="1">
      <c r="C60" s="195">
        <v>3</v>
      </c>
      <c r="D60" s="165">
        <f>SUM('給水(舗'!E336,'給水(舗'!AF336)</f>
        <v>0</v>
      </c>
      <c r="E60" s="165">
        <f>SUM('給水(舗'!F336,'給水(舗'!AG336)</f>
        <v>0</v>
      </c>
      <c r="F60" s="165">
        <f>SUM('給水(舗'!G336,'給水(舗'!AH336)</f>
        <v>0</v>
      </c>
      <c r="G60" s="165">
        <f>SUM('給水(舗'!H336,'給水(舗'!AI336)</f>
        <v>0</v>
      </c>
      <c r="H60" s="165">
        <f>SUM('給水(舗'!I336,'給水(舗'!AJ336)</f>
        <v>0</v>
      </c>
      <c r="I60" s="197">
        <f>SUM('給水(舗'!J336,'給水(舗'!AK336)</f>
        <v>0</v>
      </c>
    </row>
    <row r="61" spans="2:28" ht="11.7" customHeight="1">
      <c r="C61" s="195">
        <v>4</v>
      </c>
      <c r="D61" s="165">
        <f>SUM('給水(舗'!E337,'給水(舗'!AF337)</f>
        <v>0</v>
      </c>
      <c r="E61" s="165">
        <f>SUM('給水(舗'!F337,'給水(舗'!AG337)</f>
        <v>0</v>
      </c>
      <c r="F61" s="165">
        <f>SUM('給水(舗'!G337,'給水(舗'!AH337)</f>
        <v>0</v>
      </c>
      <c r="G61" s="165">
        <f>SUM('給水(舗'!H337,'給水(舗'!AI337)</f>
        <v>0</v>
      </c>
      <c r="H61" s="165">
        <f>SUM('給水(舗'!I337,'給水(舗'!AJ337)</f>
        <v>0</v>
      </c>
      <c r="I61" s="197">
        <f>SUM('給水(舗'!J337,'給水(舗'!AK337)</f>
        <v>0</v>
      </c>
    </row>
    <row r="62" spans="2:28" ht="11.7" customHeight="1">
      <c r="C62" s="195">
        <v>5</v>
      </c>
      <c r="D62" s="165">
        <f>SUM('給水(舗'!E338,'給水(舗'!AF338)</f>
        <v>0</v>
      </c>
      <c r="E62" s="165">
        <f>SUM('給水(舗'!F338,'給水(舗'!AG338)</f>
        <v>0</v>
      </c>
      <c r="F62" s="165">
        <f>SUM('給水(舗'!G338,'給水(舗'!AH338)</f>
        <v>0</v>
      </c>
      <c r="G62" s="165">
        <f>SUM('給水(舗'!H338,'給水(舗'!AI338)</f>
        <v>0</v>
      </c>
      <c r="H62" s="165">
        <f>SUM('給水(舗'!I338,'給水(舗'!AJ338)</f>
        <v>0</v>
      </c>
      <c r="I62" s="197">
        <f>SUM('給水(舗'!J338,'給水(舗'!AK338)</f>
        <v>0</v>
      </c>
    </row>
    <row r="63" spans="2:28" ht="11.7" customHeight="1">
      <c r="C63" s="195">
        <v>6</v>
      </c>
      <c r="D63" s="165">
        <f>SUM('給水(舗'!E339,'給水(舗'!AF339)</f>
        <v>0</v>
      </c>
      <c r="E63" s="165">
        <f>SUM('給水(舗'!F339,'給水(舗'!AG339)</f>
        <v>0</v>
      </c>
      <c r="F63" s="165">
        <f>SUM('給水(舗'!G339,'給水(舗'!AH339)</f>
        <v>0</v>
      </c>
      <c r="G63" s="165">
        <f>SUM('給水(舗'!H339,'給水(舗'!AI339)</f>
        <v>0</v>
      </c>
      <c r="H63" s="165">
        <f>SUM('給水(舗'!I339,'給水(舗'!AJ339)</f>
        <v>0</v>
      </c>
      <c r="I63" s="197">
        <f>SUM('給水(舗'!J339,'給水(舗'!AK339)</f>
        <v>0</v>
      </c>
    </row>
    <row r="64" spans="2:28" ht="11.7" customHeight="1">
      <c r="C64" s="195">
        <v>7</v>
      </c>
      <c r="D64" s="165">
        <f>SUM('給水(舗'!E340,'給水(舗'!AF340)</f>
        <v>0</v>
      </c>
      <c r="E64" s="165">
        <f>SUM('給水(舗'!F340,'給水(舗'!AG340)</f>
        <v>0</v>
      </c>
      <c r="F64" s="165">
        <f>SUM('給水(舗'!G340,'給水(舗'!AH340)</f>
        <v>0</v>
      </c>
      <c r="G64" s="165">
        <f>SUM('給水(舗'!H340,'給水(舗'!AI340)</f>
        <v>0</v>
      </c>
      <c r="H64" s="165">
        <f>SUM('給水(舗'!I340,'給水(舗'!AJ340)</f>
        <v>0</v>
      </c>
      <c r="I64" s="197">
        <f>SUM('給水(舗'!J340,'給水(舗'!AK340)</f>
        <v>0</v>
      </c>
    </row>
    <row r="65" spans="3:9" ht="11.7" customHeight="1">
      <c r="C65" s="195">
        <v>8</v>
      </c>
      <c r="D65" s="165">
        <f>SUM('給水(舗'!E341,'給水(舗'!AF341)</f>
        <v>0</v>
      </c>
      <c r="E65" s="165">
        <f>SUM('給水(舗'!F341,'給水(舗'!AG341)</f>
        <v>0</v>
      </c>
      <c r="F65" s="165">
        <f>SUM('給水(舗'!G341,'給水(舗'!AH341)</f>
        <v>0</v>
      </c>
      <c r="G65" s="165">
        <f>SUM('給水(舗'!H341,'給水(舗'!AI341)</f>
        <v>0</v>
      </c>
      <c r="H65" s="165">
        <f>SUM('給水(舗'!I341,'給水(舗'!AJ341)</f>
        <v>0</v>
      </c>
      <c r="I65" s="197">
        <f>SUM('給水(舗'!J341,'給水(舗'!AK341)</f>
        <v>0</v>
      </c>
    </row>
    <row r="66" spans="3:9" ht="11.7" customHeight="1">
      <c r="C66" s="195">
        <v>9</v>
      </c>
      <c r="D66" s="165">
        <f>SUM('給水(舗'!E342,'給水(舗'!AF342)</f>
        <v>0</v>
      </c>
      <c r="E66" s="165">
        <f>SUM('給水(舗'!F342,'給水(舗'!AG342)</f>
        <v>0</v>
      </c>
      <c r="F66" s="165">
        <f>SUM('給水(舗'!G342,'給水(舗'!AH342)</f>
        <v>0</v>
      </c>
      <c r="G66" s="165">
        <f>SUM('給水(舗'!H342,'給水(舗'!AI342)</f>
        <v>0</v>
      </c>
      <c r="H66" s="165">
        <f>SUM('給水(舗'!I342,'給水(舗'!AJ342)</f>
        <v>0</v>
      </c>
      <c r="I66" s="197">
        <f>SUM('給水(舗'!J342,'給水(舗'!AK342)</f>
        <v>0</v>
      </c>
    </row>
    <row r="67" spans="3:9" ht="11.7" customHeight="1">
      <c r="C67" s="195">
        <v>10</v>
      </c>
      <c r="D67" s="165">
        <f>SUM('給水(舗'!E343,'給水(舗'!AF343)</f>
        <v>0</v>
      </c>
      <c r="E67" s="165">
        <f>SUM('給水(舗'!F343,'給水(舗'!AG343)</f>
        <v>0</v>
      </c>
      <c r="F67" s="165">
        <f>SUM('給水(舗'!G343,'給水(舗'!AH343)</f>
        <v>0</v>
      </c>
      <c r="G67" s="165">
        <f>SUM('給水(舗'!H343,'給水(舗'!AI343)</f>
        <v>0</v>
      </c>
      <c r="H67" s="165">
        <f>SUM('給水(舗'!I343,'給水(舗'!AJ343)</f>
        <v>0</v>
      </c>
      <c r="I67" s="197">
        <f>SUM('給水(舗'!J343,'給水(舗'!AK343)</f>
        <v>0</v>
      </c>
    </row>
    <row r="68" spans="3:9" ht="11.7" customHeight="1">
      <c r="C68" s="195">
        <v>11</v>
      </c>
      <c r="D68" s="165">
        <f>SUM('給水(舗'!E344,'給水(舗'!AF344)</f>
        <v>0</v>
      </c>
      <c r="E68" s="165">
        <f>SUM('給水(舗'!F344,'給水(舗'!AG344)</f>
        <v>0</v>
      </c>
      <c r="F68" s="165">
        <f>SUM('給水(舗'!G344,'給水(舗'!AH344)</f>
        <v>0</v>
      </c>
      <c r="G68" s="165">
        <f>SUM('給水(舗'!H344,'給水(舗'!AI344)</f>
        <v>0</v>
      </c>
      <c r="H68" s="165">
        <f>SUM('給水(舗'!I344,'給水(舗'!AJ344)</f>
        <v>0</v>
      </c>
      <c r="I68" s="197">
        <f>SUM('給水(舗'!J344,'給水(舗'!AK344)</f>
        <v>0</v>
      </c>
    </row>
    <row r="69" spans="3:9" ht="11.7" customHeight="1">
      <c r="C69" s="195">
        <v>12</v>
      </c>
      <c r="D69" s="165">
        <f>SUM('給水(舗'!E345,'給水(舗'!AF345)</f>
        <v>0</v>
      </c>
      <c r="E69" s="165">
        <f>SUM('給水(舗'!F345,'給水(舗'!AG345)</f>
        <v>0</v>
      </c>
      <c r="F69" s="165">
        <f>SUM('給水(舗'!G345,'給水(舗'!AH345)</f>
        <v>0</v>
      </c>
      <c r="G69" s="165">
        <f>SUM('給水(舗'!H345,'給水(舗'!AI345)</f>
        <v>0</v>
      </c>
      <c r="H69" s="165">
        <f>SUM('給水(舗'!I345,'給水(舗'!AJ345)</f>
        <v>0</v>
      </c>
      <c r="I69" s="197">
        <f>SUM('給水(舗'!J345,'給水(舗'!AK345)</f>
        <v>0</v>
      </c>
    </row>
    <row r="70" spans="3:9" ht="11.7" customHeight="1">
      <c r="C70" s="195">
        <v>13</v>
      </c>
      <c r="D70" s="165">
        <f>SUM('給水(舗'!E346,'給水(舗'!AF346)</f>
        <v>0</v>
      </c>
      <c r="E70" s="165">
        <f>SUM('給水(舗'!F346,'給水(舗'!AG346)</f>
        <v>0</v>
      </c>
      <c r="F70" s="165">
        <f>SUM('給水(舗'!G346,'給水(舗'!AH346)</f>
        <v>0</v>
      </c>
      <c r="G70" s="165">
        <f>SUM('給水(舗'!H346,'給水(舗'!AI346)</f>
        <v>0</v>
      </c>
      <c r="H70" s="165">
        <f>SUM('給水(舗'!I346,'給水(舗'!AJ346)</f>
        <v>0</v>
      </c>
      <c r="I70" s="197">
        <f>SUM('給水(舗'!J346,'給水(舗'!AK346)</f>
        <v>0</v>
      </c>
    </row>
    <row r="71" spans="3:9" ht="11.7" customHeight="1">
      <c r="C71" s="195">
        <v>14</v>
      </c>
      <c r="D71" s="165">
        <f>SUM('給水(舗'!E347,'給水(舗'!AF347)</f>
        <v>0</v>
      </c>
      <c r="E71" s="165">
        <f>SUM('給水(舗'!F347,'給水(舗'!AG347)</f>
        <v>0</v>
      </c>
      <c r="F71" s="165">
        <f>SUM('給水(舗'!G347,'給水(舗'!AH347)</f>
        <v>0</v>
      </c>
      <c r="G71" s="165">
        <f>SUM('給水(舗'!H347,'給水(舗'!AI347)</f>
        <v>0</v>
      </c>
      <c r="H71" s="165">
        <f>SUM('給水(舗'!I347,'給水(舗'!AJ347)</f>
        <v>0</v>
      </c>
      <c r="I71" s="197">
        <f>SUM('給水(舗'!J347,'給水(舗'!AK347)</f>
        <v>0</v>
      </c>
    </row>
    <row r="72" spans="3:9" ht="11.7" customHeight="1">
      <c r="C72" s="195">
        <v>15</v>
      </c>
      <c r="D72" s="165">
        <f>SUM('給水(舗'!E348,'給水(舗'!AF348)</f>
        <v>0</v>
      </c>
      <c r="E72" s="165">
        <f>SUM('給水(舗'!F348,'給水(舗'!AG348)</f>
        <v>0</v>
      </c>
      <c r="F72" s="165">
        <f>SUM('給水(舗'!G348,'給水(舗'!AH348)</f>
        <v>0</v>
      </c>
      <c r="G72" s="165">
        <f>SUM('給水(舗'!H348,'給水(舗'!AI348)</f>
        <v>0</v>
      </c>
      <c r="H72" s="165">
        <f>SUM('給水(舗'!I348,'給水(舗'!AJ348)</f>
        <v>0</v>
      </c>
      <c r="I72" s="197">
        <f>SUM('給水(舗'!J348,'給水(舗'!AK348)</f>
        <v>0</v>
      </c>
    </row>
    <row r="73" spans="3:9" ht="11.7" customHeight="1">
      <c r="C73" s="195">
        <v>16</v>
      </c>
      <c r="D73" s="165">
        <f>SUM('給水(舗'!E349,'給水(舗'!AF349)</f>
        <v>0</v>
      </c>
      <c r="E73" s="165">
        <f>SUM('給水(舗'!F349,'給水(舗'!AG349)</f>
        <v>0</v>
      </c>
      <c r="F73" s="165">
        <f>SUM('給水(舗'!G349,'給水(舗'!AH349)</f>
        <v>0</v>
      </c>
      <c r="G73" s="165">
        <f>SUM('給水(舗'!H349,'給水(舗'!AI349)</f>
        <v>0</v>
      </c>
      <c r="H73" s="165">
        <f>SUM('給水(舗'!I349,'給水(舗'!AJ349)</f>
        <v>0</v>
      </c>
      <c r="I73" s="197">
        <f>SUM('給水(舗'!J349,'給水(舗'!AK349)</f>
        <v>0</v>
      </c>
    </row>
    <row r="74" spans="3:9" ht="11.7" customHeight="1">
      <c r="C74" s="195">
        <v>17</v>
      </c>
      <c r="D74" s="165">
        <f>SUM('給水(舗'!E350,'給水(舗'!AF350)</f>
        <v>0</v>
      </c>
      <c r="E74" s="165">
        <f>SUM('給水(舗'!F350,'給水(舗'!AG350)</f>
        <v>0</v>
      </c>
      <c r="F74" s="165">
        <f>SUM('給水(舗'!G350,'給水(舗'!AH350)</f>
        <v>0</v>
      </c>
      <c r="G74" s="165">
        <f>SUM('給水(舗'!H350,'給水(舗'!AI350)</f>
        <v>0</v>
      </c>
      <c r="H74" s="165">
        <f>SUM('給水(舗'!I350,'給水(舗'!AJ350)</f>
        <v>0</v>
      </c>
      <c r="I74" s="197">
        <f>SUM('給水(舗'!J350,'給水(舗'!AK350)</f>
        <v>0</v>
      </c>
    </row>
    <row r="75" spans="3:9" ht="11.7" customHeight="1">
      <c r="C75" s="195">
        <v>18</v>
      </c>
      <c r="D75" s="165">
        <f>SUM('給水(舗'!E351,'給水(舗'!AF351)</f>
        <v>0</v>
      </c>
      <c r="E75" s="165">
        <f>SUM('給水(舗'!F351,'給水(舗'!AG351)</f>
        <v>0</v>
      </c>
      <c r="F75" s="165">
        <f>SUM('給水(舗'!G351,'給水(舗'!AH351)</f>
        <v>0</v>
      </c>
      <c r="G75" s="165">
        <f>SUM('給水(舗'!H351,'給水(舗'!AI351)</f>
        <v>0</v>
      </c>
      <c r="H75" s="165">
        <f>SUM('給水(舗'!I351,'給水(舗'!AJ351)</f>
        <v>0</v>
      </c>
      <c r="I75" s="197">
        <f>SUM('給水(舗'!J351,'給水(舗'!AK351)</f>
        <v>0</v>
      </c>
    </row>
    <row r="76" spans="3:9" ht="11.7" customHeight="1">
      <c r="C76" s="195">
        <v>19</v>
      </c>
      <c r="D76" s="165">
        <f>SUM('給水(舗'!E352,'給水(舗'!AF352)</f>
        <v>0</v>
      </c>
      <c r="E76" s="165">
        <f>SUM('給水(舗'!F352,'給水(舗'!AG352)</f>
        <v>0</v>
      </c>
      <c r="F76" s="165">
        <f>SUM('給水(舗'!G352,'給水(舗'!AH352)</f>
        <v>0</v>
      </c>
      <c r="G76" s="165">
        <f>SUM('給水(舗'!H352,'給水(舗'!AI352)</f>
        <v>0</v>
      </c>
      <c r="H76" s="165">
        <f>SUM('給水(舗'!I352,'給水(舗'!AJ352)</f>
        <v>0</v>
      </c>
      <c r="I76" s="197">
        <f>SUM('給水(舗'!J352,'給水(舗'!AK352)</f>
        <v>0</v>
      </c>
    </row>
    <row r="77" spans="3:9" ht="11.7" customHeight="1">
      <c r="C77" s="195">
        <v>20</v>
      </c>
      <c r="D77" s="165">
        <f>SUM('給水(舗'!E353,'給水(舗'!AF353)</f>
        <v>0</v>
      </c>
      <c r="E77" s="165">
        <f>SUM('給水(舗'!F353,'給水(舗'!AG353)</f>
        <v>0</v>
      </c>
      <c r="F77" s="165">
        <f>SUM('給水(舗'!G353,'給水(舗'!AH353)</f>
        <v>0</v>
      </c>
      <c r="G77" s="165">
        <f>SUM('給水(舗'!H353,'給水(舗'!AI353)</f>
        <v>0</v>
      </c>
      <c r="H77" s="165">
        <f>SUM('給水(舗'!I353,'給水(舗'!AJ353)</f>
        <v>0</v>
      </c>
      <c r="I77" s="197">
        <f>SUM('給水(舗'!J353,'給水(舗'!AK353)</f>
        <v>0</v>
      </c>
    </row>
    <row r="78" spans="3:9" ht="11.7" customHeight="1">
      <c r="C78" s="195">
        <v>21</v>
      </c>
      <c r="D78" s="165">
        <f>SUM('給水(舗'!E354,'給水(舗'!AF354)</f>
        <v>0</v>
      </c>
      <c r="E78" s="165">
        <f>SUM('給水(舗'!F354,'給水(舗'!AG354)</f>
        <v>0</v>
      </c>
      <c r="F78" s="165">
        <f>SUM('給水(舗'!G354,'給水(舗'!AH354)</f>
        <v>0</v>
      </c>
      <c r="G78" s="165">
        <f>SUM('給水(舗'!H354,'給水(舗'!AI354)</f>
        <v>0</v>
      </c>
      <c r="H78" s="165">
        <f>SUM('給水(舗'!I354,'給水(舗'!AJ354)</f>
        <v>0</v>
      </c>
      <c r="I78" s="197">
        <f>SUM('給水(舗'!J354,'給水(舗'!AK354)</f>
        <v>0</v>
      </c>
    </row>
    <row r="79" spans="3:9" ht="11.7" customHeight="1">
      <c r="C79" s="195">
        <v>22</v>
      </c>
      <c r="D79" s="165">
        <f>SUM('給水(舗'!E355,'給水(舗'!AF355)</f>
        <v>0</v>
      </c>
      <c r="E79" s="165">
        <f>SUM('給水(舗'!F355,'給水(舗'!AG355)</f>
        <v>0</v>
      </c>
      <c r="F79" s="165">
        <f>SUM('給水(舗'!G355,'給水(舗'!AH355)</f>
        <v>0</v>
      </c>
      <c r="G79" s="165">
        <f>SUM('給水(舗'!H355,'給水(舗'!AI355)</f>
        <v>0</v>
      </c>
      <c r="H79" s="165">
        <f>SUM('給水(舗'!I355,'給水(舗'!AJ355)</f>
        <v>0</v>
      </c>
      <c r="I79" s="197">
        <f>SUM('給水(舗'!J355,'給水(舗'!AK355)</f>
        <v>0</v>
      </c>
    </row>
    <row r="80" spans="3:9" ht="11.7" customHeight="1">
      <c r="C80" s="195">
        <v>23</v>
      </c>
      <c r="D80" s="165">
        <f>SUM('給水(舗'!E356,'給水(舗'!AF356)</f>
        <v>0</v>
      </c>
      <c r="E80" s="165">
        <f>SUM('給水(舗'!F356,'給水(舗'!AG356)</f>
        <v>0</v>
      </c>
      <c r="F80" s="165">
        <f>SUM('給水(舗'!G356,'給水(舗'!AH356)</f>
        <v>0</v>
      </c>
      <c r="G80" s="165">
        <f>SUM('給水(舗'!H356,'給水(舗'!AI356)</f>
        <v>0</v>
      </c>
      <c r="H80" s="165">
        <f>SUM('給水(舗'!I356,'給水(舗'!AJ356)</f>
        <v>0</v>
      </c>
      <c r="I80" s="197">
        <f>SUM('給水(舗'!J356,'給水(舗'!AK356)</f>
        <v>0</v>
      </c>
    </row>
    <row r="81" spans="3:9" ht="11.7" customHeight="1">
      <c r="C81" s="195">
        <v>24</v>
      </c>
      <c r="D81" s="165">
        <f>SUM('給水(舗'!E357,'給水(舗'!AF357)</f>
        <v>0</v>
      </c>
      <c r="E81" s="165">
        <f>SUM('給水(舗'!F357,'給水(舗'!AG357)</f>
        <v>0</v>
      </c>
      <c r="F81" s="165">
        <f>SUM('給水(舗'!G357,'給水(舗'!AH357)</f>
        <v>0</v>
      </c>
      <c r="G81" s="165">
        <f>SUM('給水(舗'!H357,'給水(舗'!AI357)</f>
        <v>0</v>
      </c>
      <c r="H81" s="165">
        <f>SUM('給水(舗'!I357,'給水(舗'!AJ357)</f>
        <v>0</v>
      </c>
      <c r="I81" s="197">
        <f>SUM('給水(舗'!J357,'給水(舗'!AK357)</f>
        <v>0</v>
      </c>
    </row>
    <row r="82" spans="3:9" ht="11.7" customHeight="1">
      <c r="C82" s="195">
        <v>25</v>
      </c>
      <c r="D82" s="165">
        <f>SUM('給水(舗'!E358,'給水(舗'!AF358)</f>
        <v>0</v>
      </c>
      <c r="E82" s="165">
        <f>SUM('給水(舗'!F358,'給水(舗'!AG358)</f>
        <v>0</v>
      </c>
      <c r="F82" s="165">
        <f>SUM('給水(舗'!G358,'給水(舗'!AH358)</f>
        <v>0</v>
      </c>
      <c r="G82" s="165">
        <f>SUM('給水(舗'!H358,'給水(舗'!AI358)</f>
        <v>0</v>
      </c>
      <c r="H82" s="165">
        <f>SUM('給水(舗'!I358,'給水(舗'!AJ358)</f>
        <v>0</v>
      </c>
      <c r="I82" s="197">
        <f>SUM('給水(舗'!J358,'給水(舗'!AK358)</f>
        <v>0</v>
      </c>
    </row>
    <row r="83" spans="3:9" ht="11.7" customHeight="1">
      <c r="C83" s="195">
        <v>26</v>
      </c>
      <c r="D83" s="165">
        <f>SUM('給水(舗'!E359,'給水(舗'!AF359)</f>
        <v>0</v>
      </c>
      <c r="E83" s="165">
        <f>SUM('給水(舗'!F359,'給水(舗'!AG359)</f>
        <v>0</v>
      </c>
      <c r="F83" s="165">
        <f>SUM('給水(舗'!G359,'給水(舗'!AH359)</f>
        <v>0</v>
      </c>
      <c r="G83" s="165">
        <f>SUM('給水(舗'!H359,'給水(舗'!AI359)</f>
        <v>0</v>
      </c>
      <c r="H83" s="165">
        <f>SUM('給水(舗'!I359,'給水(舗'!AJ359)</f>
        <v>0</v>
      </c>
      <c r="I83" s="197">
        <f>SUM('給水(舗'!J359,'給水(舗'!AK359)</f>
        <v>0</v>
      </c>
    </row>
    <row r="84" spans="3:9" ht="11.7" customHeight="1">
      <c r="C84" s="195">
        <v>27</v>
      </c>
      <c r="D84" s="165">
        <f>SUM('給水(舗'!E360,'給水(舗'!AF360)</f>
        <v>0</v>
      </c>
      <c r="E84" s="165">
        <f>SUM('給水(舗'!F360,'給水(舗'!AG360)</f>
        <v>0</v>
      </c>
      <c r="F84" s="165">
        <f>SUM('給水(舗'!G360,'給水(舗'!AH360)</f>
        <v>0</v>
      </c>
      <c r="G84" s="165">
        <f>SUM('給水(舗'!H360,'給水(舗'!AI360)</f>
        <v>0</v>
      </c>
      <c r="H84" s="165">
        <f>SUM('給水(舗'!I360,'給水(舗'!AJ360)</f>
        <v>0</v>
      </c>
      <c r="I84" s="197">
        <f>SUM('給水(舗'!J360,'給水(舗'!AK360)</f>
        <v>0</v>
      </c>
    </row>
    <row r="85" spans="3:9" ht="11.7" customHeight="1">
      <c r="C85" s="195">
        <v>28</v>
      </c>
      <c r="D85" s="165">
        <f>SUM('給水(舗'!E361,'給水(舗'!AF361)</f>
        <v>0</v>
      </c>
      <c r="E85" s="165">
        <f>SUM('給水(舗'!F361,'給水(舗'!AG361)</f>
        <v>0</v>
      </c>
      <c r="F85" s="165">
        <f>SUM('給水(舗'!G361,'給水(舗'!AH361)</f>
        <v>0</v>
      </c>
      <c r="G85" s="165">
        <f>SUM('給水(舗'!H361,'給水(舗'!AI361)</f>
        <v>0</v>
      </c>
      <c r="H85" s="165">
        <f>SUM('給水(舗'!I361,'給水(舗'!AJ361)</f>
        <v>0</v>
      </c>
      <c r="I85" s="197">
        <f>SUM('給水(舗'!J361,'給水(舗'!AK361)</f>
        <v>0</v>
      </c>
    </row>
    <row r="86" spans="3:9" ht="11.7" customHeight="1">
      <c r="C86" s="195">
        <v>29</v>
      </c>
      <c r="D86" s="165">
        <f>SUM('給水(舗'!E362,'給水(舗'!AF362)</f>
        <v>0</v>
      </c>
      <c r="E86" s="165">
        <f>SUM('給水(舗'!F362,'給水(舗'!AG362)</f>
        <v>0</v>
      </c>
      <c r="F86" s="165">
        <f>SUM('給水(舗'!G362,'給水(舗'!AH362)</f>
        <v>0</v>
      </c>
      <c r="G86" s="165">
        <f>SUM('給水(舗'!H362,'給水(舗'!AI362)</f>
        <v>0</v>
      </c>
      <c r="H86" s="165">
        <f>SUM('給水(舗'!I362,'給水(舗'!AJ362)</f>
        <v>0</v>
      </c>
      <c r="I86" s="197">
        <f>SUM('給水(舗'!J362,'給水(舗'!AK362)</f>
        <v>0</v>
      </c>
    </row>
    <row r="87" spans="3:9" ht="11.7" customHeight="1">
      <c r="C87" s="195">
        <v>30</v>
      </c>
      <c r="D87" s="165">
        <f>SUM('給水(舗'!E363,'給水(舗'!AF363)</f>
        <v>0</v>
      </c>
      <c r="E87" s="165">
        <f>SUM('給水(舗'!F363,'給水(舗'!AG363)</f>
        <v>0</v>
      </c>
      <c r="F87" s="165">
        <f>SUM('給水(舗'!G363,'給水(舗'!AH363)</f>
        <v>0</v>
      </c>
      <c r="G87" s="165">
        <f>SUM('給水(舗'!H363,'給水(舗'!AI363)</f>
        <v>0</v>
      </c>
      <c r="H87" s="165">
        <f>SUM('給水(舗'!I363,'給水(舗'!AJ363)</f>
        <v>0</v>
      </c>
      <c r="I87" s="197">
        <f>SUM('給水(舗'!J363,'給水(舗'!AK363)</f>
        <v>0</v>
      </c>
    </row>
    <row r="88" spans="3:9" ht="11.7" customHeight="1">
      <c r="C88" s="195">
        <v>31</v>
      </c>
      <c r="D88" s="165">
        <f>SUM('給水(舗'!E364,'給水(舗'!AF364)</f>
        <v>0</v>
      </c>
      <c r="E88" s="165">
        <f>SUM('給水(舗'!F364,'給水(舗'!AG364)</f>
        <v>0</v>
      </c>
      <c r="F88" s="165">
        <f>SUM('給水(舗'!G364,'給水(舗'!AH364)</f>
        <v>0</v>
      </c>
      <c r="G88" s="165">
        <f>SUM('給水(舗'!H364,'給水(舗'!AI364)</f>
        <v>0</v>
      </c>
      <c r="H88" s="165">
        <f>SUM('給水(舗'!I364,'給水(舗'!AJ364)</f>
        <v>0</v>
      </c>
      <c r="I88" s="197">
        <f>SUM('給水(舗'!J364,'給水(舗'!AK364)</f>
        <v>0</v>
      </c>
    </row>
    <row r="89" spans="3:9" ht="11.7" customHeight="1">
      <c r="C89" s="195">
        <v>32</v>
      </c>
      <c r="D89" s="165">
        <f>SUM('給水(舗'!E365,'給水(舗'!AF365)</f>
        <v>0</v>
      </c>
      <c r="E89" s="165">
        <f>SUM('給水(舗'!F365,'給水(舗'!AG365)</f>
        <v>0</v>
      </c>
      <c r="F89" s="165">
        <f>SUM('給水(舗'!G365,'給水(舗'!AH365)</f>
        <v>0</v>
      </c>
      <c r="G89" s="165">
        <f>SUM('給水(舗'!H365,'給水(舗'!AI365)</f>
        <v>0</v>
      </c>
      <c r="H89" s="165">
        <f>SUM('給水(舗'!I365,'給水(舗'!AJ365)</f>
        <v>0</v>
      </c>
      <c r="I89" s="197">
        <f>SUM('給水(舗'!J365,'給水(舗'!AK365)</f>
        <v>0</v>
      </c>
    </row>
    <row r="90" spans="3:9" ht="11.7" customHeight="1">
      <c r="C90" s="195">
        <v>33</v>
      </c>
      <c r="D90" s="165">
        <f>SUM('給水(舗'!E366,'給水(舗'!AF366)</f>
        <v>0</v>
      </c>
      <c r="E90" s="165">
        <f>SUM('給水(舗'!F366,'給水(舗'!AG366)</f>
        <v>0</v>
      </c>
      <c r="F90" s="165">
        <f>SUM('給水(舗'!G366,'給水(舗'!AH366)</f>
        <v>0</v>
      </c>
      <c r="G90" s="165">
        <f>SUM('給水(舗'!H366,'給水(舗'!AI366)</f>
        <v>0</v>
      </c>
      <c r="H90" s="165">
        <f>SUM('給水(舗'!I366,'給水(舗'!AJ366)</f>
        <v>0</v>
      </c>
      <c r="I90" s="197">
        <f>SUM('給水(舗'!J366,'給水(舗'!AK366)</f>
        <v>0</v>
      </c>
    </row>
    <row r="91" spans="3:9" ht="11.7" customHeight="1">
      <c r="C91" s="195">
        <v>34</v>
      </c>
      <c r="D91" s="165">
        <f>SUM('給水(舗'!E367,'給水(舗'!AF367)</f>
        <v>0</v>
      </c>
      <c r="E91" s="165">
        <f>SUM('給水(舗'!F367,'給水(舗'!AG367)</f>
        <v>0</v>
      </c>
      <c r="F91" s="165">
        <f>SUM('給水(舗'!G367,'給水(舗'!AH367)</f>
        <v>0</v>
      </c>
      <c r="G91" s="165">
        <f>SUM('給水(舗'!H367,'給水(舗'!AI367)</f>
        <v>0</v>
      </c>
      <c r="H91" s="165">
        <f>SUM('給水(舗'!I367,'給水(舗'!AJ367)</f>
        <v>0</v>
      </c>
      <c r="I91" s="197">
        <f>SUM('給水(舗'!J367,'給水(舗'!AK367)</f>
        <v>0</v>
      </c>
    </row>
    <row r="92" spans="3:9" ht="11.7" customHeight="1">
      <c r="C92" s="195">
        <v>35</v>
      </c>
      <c r="D92" s="165">
        <f>SUM('給水(舗'!E368,'給水(舗'!AF368)</f>
        <v>0</v>
      </c>
      <c r="E92" s="165">
        <f>SUM('給水(舗'!F368,'給水(舗'!AG368)</f>
        <v>0</v>
      </c>
      <c r="F92" s="165">
        <f>SUM('給水(舗'!G368,'給水(舗'!AH368)</f>
        <v>0</v>
      </c>
      <c r="G92" s="165">
        <f>SUM('給水(舗'!H368,'給水(舗'!AI368)</f>
        <v>0</v>
      </c>
      <c r="H92" s="165">
        <f>SUM('給水(舗'!I368,'給水(舗'!AJ368)</f>
        <v>0</v>
      </c>
      <c r="I92" s="197">
        <f>SUM('給水(舗'!J368,'給水(舗'!AK368)</f>
        <v>0</v>
      </c>
    </row>
    <row r="93" spans="3:9" ht="11.7" customHeight="1">
      <c r="C93" s="195">
        <v>36</v>
      </c>
      <c r="D93" s="165">
        <f>SUM('給水(舗'!E369,'給水(舗'!AF369)</f>
        <v>0</v>
      </c>
      <c r="E93" s="165">
        <f>SUM('給水(舗'!F369,'給水(舗'!AG369)</f>
        <v>0</v>
      </c>
      <c r="F93" s="165">
        <f>SUM('給水(舗'!G369,'給水(舗'!AH369)</f>
        <v>0</v>
      </c>
      <c r="G93" s="165">
        <f>SUM('給水(舗'!H369,'給水(舗'!AI369)</f>
        <v>0</v>
      </c>
      <c r="H93" s="165">
        <f>SUM('給水(舗'!I369,'給水(舗'!AJ369)</f>
        <v>0</v>
      </c>
      <c r="I93" s="197">
        <f>SUM('給水(舗'!J369,'給水(舗'!AK369)</f>
        <v>0</v>
      </c>
    </row>
    <row r="94" spans="3:9" ht="11.7" customHeight="1">
      <c r="C94" s="195">
        <v>37</v>
      </c>
      <c r="D94" s="165">
        <f>SUM('給水(舗'!E370,'給水(舗'!AF370)</f>
        <v>0</v>
      </c>
      <c r="E94" s="165">
        <f>SUM('給水(舗'!F370,'給水(舗'!AG370)</f>
        <v>0</v>
      </c>
      <c r="F94" s="165">
        <f>SUM('給水(舗'!G370,'給水(舗'!AH370)</f>
        <v>0</v>
      </c>
      <c r="G94" s="165">
        <f>SUM('給水(舗'!H370,'給水(舗'!AI370)</f>
        <v>0</v>
      </c>
      <c r="H94" s="165">
        <f>SUM('給水(舗'!I370,'給水(舗'!AJ370)</f>
        <v>0</v>
      </c>
      <c r="I94" s="197">
        <f>SUM('給水(舗'!J370,'給水(舗'!AK370)</f>
        <v>0</v>
      </c>
    </row>
    <row r="95" spans="3:9" ht="11.7" customHeight="1">
      <c r="C95" s="195">
        <v>38</v>
      </c>
      <c r="D95" s="165">
        <f>SUM('給水(舗'!E371,'給水(舗'!AF371)</f>
        <v>0</v>
      </c>
      <c r="E95" s="165">
        <f>SUM('給水(舗'!F371,'給水(舗'!AG371)</f>
        <v>0</v>
      </c>
      <c r="F95" s="165">
        <f>SUM('給水(舗'!G371,'給水(舗'!AH371)</f>
        <v>0</v>
      </c>
      <c r="G95" s="165">
        <f>SUM('給水(舗'!H371,'給水(舗'!AI371)</f>
        <v>0</v>
      </c>
      <c r="H95" s="165">
        <f>SUM('給水(舗'!I371,'給水(舗'!AJ371)</f>
        <v>0</v>
      </c>
      <c r="I95" s="197">
        <f>SUM('給水(舗'!J371,'給水(舗'!AK371)</f>
        <v>0</v>
      </c>
    </row>
    <row r="96" spans="3:9" ht="11.7" customHeight="1">
      <c r="C96" s="195">
        <v>39</v>
      </c>
      <c r="D96" s="165">
        <f>SUM('給水(舗'!E372,'給水(舗'!AF372)</f>
        <v>0</v>
      </c>
      <c r="E96" s="165">
        <f>SUM('給水(舗'!F372,'給水(舗'!AG372)</f>
        <v>0</v>
      </c>
      <c r="F96" s="165">
        <f>SUM('給水(舗'!G372,'給水(舗'!AH372)</f>
        <v>0</v>
      </c>
      <c r="G96" s="165">
        <f>SUM('給水(舗'!H372,'給水(舗'!AI372)</f>
        <v>0</v>
      </c>
      <c r="H96" s="165">
        <f>SUM('給水(舗'!I372,'給水(舗'!AJ372)</f>
        <v>0</v>
      </c>
      <c r="I96" s="197">
        <f>SUM('給水(舗'!J372,'給水(舗'!AK372)</f>
        <v>0</v>
      </c>
    </row>
    <row r="97" spans="3:9" ht="11.7" customHeight="1" thickBot="1">
      <c r="C97" s="196">
        <v>40</v>
      </c>
      <c r="D97" s="198">
        <f>SUM('給水(舗'!E373,'給水(舗'!AF373)</f>
        <v>0</v>
      </c>
      <c r="E97" s="198">
        <f>SUM('給水(舗'!F373,'給水(舗'!AG373)</f>
        <v>0</v>
      </c>
      <c r="F97" s="198">
        <f>SUM('給水(舗'!G373,'給水(舗'!AH373)</f>
        <v>0</v>
      </c>
      <c r="G97" s="198">
        <f>SUM('給水(舗'!H373,'給水(舗'!AI373)</f>
        <v>0</v>
      </c>
      <c r="H97" s="198">
        <f>SUM('給水(舗'!I373,'給水(舗'!AJ373)</f>
        <v>0</v>
      </c>
      <c r="I97" s="199">
        <f>SUM('給水(舗'!J373,'給水(舗'!AK373)</f>
        <v>0</v>
      </c>
    </row>
  </sheetData>
  <mergeCells count="22">
    <mergeCell ref="H56:I56"/>
    <mergeCell ref="C50:F50"/>
    <mergeCell ref="D56:E56"/>
    <mergeCell ref="F56:G56"/>
    <mergeCell ref="C49:F49"/>
    <mergeCell ref="C56:C57"/>
    <mergeCell ref="G1:K1"/>
    <mergeCell ref="C4:D4"/>
    <mergeCell ref="S2:T2"/>
    <mergeCell ref="C35:D47"/>
    <mergeCell ref="T13:V13"/>
    <mergeCell ref="C6:F6"/>
    <mergeCell ref="R1:AB1"/>
    <mergeCell ref="M1:Q1"/>
    <mergeCell ref="S32:T32"/>
    <mergeCell ref="E8:G8"/>
    <mergeCell ref="C3:G3"/>
    <mergeCell ref="C8:D8"/>
    <mergeCell ref="C9:D21"/>
    <mergeCell ref="C22:D34"/>
    <mergeCell ref="C5:D5"/>
    <mergeCell ref="J23:Q23"/>
  </mergeCells>
  <phoneticPr fontId="2"/>
  <dataValidations disablePrompts="1" count="1">
    <dataValidation type="list" allowBlank="1" showInputMessage="1" showErrorMessage="1" sqref="U2">
      <formula1>"仮置有り,仮置無し"</formula1>
    </dataValidation>
  </dataValidations>
  <printOptions horizontalCentered="1"/>
  <pageMargins left="0.39370078740157483" right="0.39370078740157483" top="0.6692913385826772" bottom="0.19685039370078741" header="0.23622047244094491" footer="0.19685039370078741"/>
  <pageSetup paperSize="9" scale="95" orientation="landscape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Z40"/>
  <sheetViews>
    <sheetView showGridLines="0" showZeros="0" view="pageBreakPreview" zoomScaleNormal="100" zoomScaleSheetLayoutView="100" workbookViewId="0">
      <selection activeCell="D29" sqref="D29"/>
    </sheetView>
  </sheetViews>
  <sheetFormatPr defaultColWidth="9" defaultRowHeight="17.100000000000001" customHeight="1"/>
  <cols>
    <col min="1" max="2" width="2.6640625" style="760" customWidth="1"/>
    <col min="3" max="3" width="13.6640625" style="760" customWidth="1"/>
    <col min="4" max="8" width="9.6640625" style="760" customWidth="1"/>
    <col min="9" max="10" width="2.6640625" style="760" customWidth="1"/>
    <col min="11" max="11" width="13.6640625" style="760" customWidth="1"/>
    <col min="12" max="12" width="9.6640625" style="760" customWidth="1"/>
    <col min="13" max="14" width="5.109375" style="760" customWidth="1"/>
    <col min="15" max="16" width="9.6640625" style="760" customWidth="1"/>
    <col min="17" max="18" width="5.109375" style="760" customWidth="1"/>
    <col min="19" max="19" width="2.6640625" style="760" customWidth="1"/>
    <col min="20" max="16384" width="9" style="760"/>
  </cols>
  <sheetData>
    <row r="1" spans="1:26" ht="25.2" customHeight="1">
      <c r="A1" s="1" t="s">
        <v>195</v>
      </c>
      <c r="K1" s="2375" t="s">
        <v>157</v>
      </c>
      <c r="L1" s="2375"/>
      <c r="M1" s="2320" t="str">
        <f>表紙!C2</f>
        <v>東白川特2高層配水池揚水管取替工事</v>
      </c>
      <c r="N1" s="2320"/>
      <c r="O1" s="2320"/>
      <c r="P1" s="2320"/>
      <c r="Q1" s="2320"/>
      <c r="R1" s="2320"/>
    </row>
    <row r="2" spans="1:26" ht="17.100000000000001" customHeight="1" thickBot="1">
      <c r="B2" s="760" t="s">
        <v>405</v>
      </c>
      <c r="J2" s="760" t="s">
        <v>204</v>
      </c>
    </row>
    <row r="3" spans="1:26" s="4" customFormat="1" ht="17.100000000000001" customHeight="1" thickBot="1">
      <c r="C3" s="2199" t="s">
        <v>202</v>
      </c>
      <c r="D3" s="2200" t="s">
        <v>197</v>
      </c>
      <c r="E3" s="2200"/>
      <c r="F3" s="2200"/>
      <c r="G3" s="2200" t="s">
        <v>201</v>
      </c>
      <c r="H3" s="2239" t="s">
        <v>203</v>
      </c>
      <c r="K3" s="2199" t="s">
        <v>202</v>
      </c>
      <c r="L3" s="2200" t="s">
        <v>197</v>
      </c>
      <c r="M3" s="2200"/>
      <c r="N3" s="2200"/>
      <c r="O3" s="2200"/>
      <c r="P3" s="2200" t="s">
        <v>201</v>
      </c>
      <c r="Q3" s="2200" t="s">
        <v>203</v>
      </c>
      <c r="R3" s="2239"/>
      <c r="U3" s="836" t="s">
        <v>209</v>
      </c>
      <c r="V3" s="836"/>
      <c r="W3" s="836"/>
      <c r="X3" s="836"/>
      <c r="Y3" s="836"/>
      <c r="Z3" s="836"/>
    </row>
    <row r="4" spans="1:26" s="4" customFormat="1" ht="17.100000000000001" customHeight="1" thickBot="1">
      <c r="C4" s="2515"/>
      <c r="D4" s="810" t="s">
        <v>198</v>
      </c>
      <c r="E4" s="810" t="s">
        <v>199</v>
      </c>
      <c r="F4" s="810" t="s">
        <v>200</v>
      </c>
      <c r="G4" s="2516"/>
      <c r="H4" s="2517"/>
      <c r="K4" s="2244"/>
      <c r="L4" s="748" t="s">
        <v>198</v>
      </c>
      <c r="M4" s="2149" t="s">
        <v>199</v>
      </c>
      <c r="N4" s="2149"/>
      <c r="O4" s="748" t="s">
        <v>200</v>
      </c>
      <c r="P4" s="2149"/>
      <c r="Q4" s="2149"/>
      <c r="R4" s="2504"/>
      <c r="U4" s="48" t="s">
        <v>213</v>
      </c>
      <c r="V4" s="51"/>
      <c r="W4" s="51"/>
      <c r="X4" s="52" t="s">
        <v>214</v>
      </c>
      <c r="Y4" s="51"/>
      <c r="Z4" s="56"/>
    </row>
    <row r="5" spans="1:26" ht="17.100000000000001" customHeight="1" thickTop="1">
      <c r="C5" s="268" t="s">
        <v>722</v>
      </c>
      <c r="D5" s="269">
        <v>0.8</v>
      </c>
      <c r="E5" s="813">
        <v>1.2</v>
      </c>
      <c r="F5" s="270">
        <f t="shared" ref="F5:F11" si="0">ROUND(D5*E5,2)</f>
        <v>0.96</v>
      </c>
      <c r="G5" s="269">
        <f>延長表!G50</f>
        <v>3</v>
      </c>
      <c r="H5" s="816">
        <f t="shared" ref="H5:H11" si="1">ROUND(F5*G5,2)</f>
        <v>2.88</v>
      </c>
      <c r="K5" s="268">
        <v>200</v>
      </c>
      <c r="L5" s="269">
        <v>0.6</v>
      </c>
      <c r="M5" s="2506">
        <v>1</v>
      </c>
      <c r="N5" s="2506"/>
      <c r="O5" s="270">
        <f t="shared" ref="O5:O11" si="2">ROUND(L5*M5,2)</f>
        <v>0.6</v>
      </c>
      <c r="P5" s="269">
        <f>延長表!G45</f>
        <v>42.09</v>
      </c>
      <c r="Q5" s="2484">
        <f t="shared" ref="Q5:Q11" si="3">ROUND(O5*P5,2)</f>
        <v>25.25</v>
      </c>
      <c r="R5" s="2485"/>
      <c r="U5" s="2171" t="s">
        <v>196</v>
      </c>
      <c r="V5" s="2142"/>
      <c r="W5" s="2142"/>
      <c r="X5" s="2143" t="s">
        <v>196</v>
      </c>
      <c r="Y5" s="2145"/>
      <c r="Z5" s="2146"/>
    </row>
    <row r="6" spans="1:26" ht="17.100000000000001" customHeight="1">
      <c r="C6" s="560" t="s">
        <v>723</v>
      </c>
      <c r="D6" s="561">
        <v>0.8</v>
      </c>
      <c r="E6" s="812">
        <v>1.2</v>
      </c>
      <c r="F6" s="562">
        <f t="shared" si="0"/>
        <v>0.96</v>
      </c>
      <c r="G6" s="561">
        <f>延長表!G51</f>
        <v>703.3</v>
      </c>
      <c r="H6" s="814">
        <f t="shared" si="1"/>
        <v>675.17</v>
      </c>
      <c r="K6" s="560">
        <v>300</v>
      </c>
      <c r="L6" s="561">
        <v>0.7</v>
      </c>
      <c r="M6" s="2486">
        <v>1.2</v>
      </c>
      <c r="N6" s="2486"/>
      <c r="O6" s="562">
        <f t="shared" si="2"/>
        <v>0.84</v>
      </c>
      <c r="P6" s="561">
        <f>延長表!G46</f>
        <v>1.5150000000000001</v>
      </c>
      <c r="Q6" s="2487">
        <f t="shared" si="3"/>
        <v>1.27</v>
      </c>
      <c r="R6" s="2488"/>
      <c r="U6" s="2172"/>
      <c r="V6" s="790" t="s">
        <v>555</v>
      </c>
      <c r="W6" s="790" t="s">
        <v>557</v>
      </c>
      <c r="X6" s="2144"/>
      <c r="Y6" s="790" t="s">
        <v>555</v>
      </c>
      <c r="Z6" s="791" t="s">
        <v>557</v>
      </c>
    </row>
    <row r="7" spans="1:26" ht="17.100000000000001" customHeight="1">
      <c r="C7" s="560" t="s">
        <v>739</v>
      </c>
      <c r="D7" s="561">
        <v>0.8</v>
      </c>
      <c r="E7" s="812">
        <v>1.2</v>
      </c>
      <c r="F7" s="562">
        <f t="shared" si="0"/>
        <v>0.96</v>
      </c>
      <c r="G7" s="561">
        <f>延長表!G55</f>
        <v>499.2</v>
      </c>
      <c r="H7" s="814">
        <f t="shared" si="1"/>
        <v>479.23</v>
      </c>
      <c r="K7" s="560"/>
      <c r="L7" s="561"/>
      <c r="M7" s="2486"/>
      <c r="N7" s="2486"/>
      <c r="O7" s="562">
        <f t="shared" si="2"/>
        <v>0</v>
      </c>
      <c r="P7" s="561"/>
      <c r="Q7" s="2487">
        <f t="shared" si="3"/>
        <v>0</v>
      </c>
      <c r="R7" s="2488"/>
      <c r="U7" s="49" t="s">
        <v>541</v>
      </c>
      <c r="V7" s="629">
        <v>0.6</v>
      </c>
      <c r="W7" s="629">
        <v>0.6</v>
      </c>
      <c r="X7" s="586" t="s">
        <v>541</v>
      </c>
      <c r="Y7" s="594">
        <v>0.9</v>
      </c>
      <c r="Z7" s="57"/>
    </row>
    <row r="8" spans="1:26" ht="17.100000000000001" customHeight="1">
      <c r="C8" s="271" t="s">
        <v>725</v>
      </c>
      <c r="D8" s="272">
        <v>0.8</v>
      </c>
      <c r="E8" s="811">
        <v>1.2</v>
      </c>
      <c r="F8" s="273">
        <f t="shared" si="0"/>
        <v>0.96</v>
      </c>
      <c r="G8" s="272">
        <f>延長表!G56</f>
        <v>309.2</v>
      </c>
      <c r="H8" s="815">
        <f t="shared" si="1"/>
        <v>296.83</v>
      </c>
      <c r="K8" s="271"/>
      <c r="L8" s="272"/>
      <c r="M8" s="2505"/>
      <c r="N8" s="2505"/>
      <c r="O8" s="273">
        <f t="shared" si="2"/>
        <v>0</v>
      </c>
      <c r="P8" s="272"/>
      <c r="Q8" s="2491">
        <f t="shared" si="3"/>
        <v>0</v>
      </c>
      <c r="R8" s="2492"/>
      <c r="U8" s="49" t="s">
        <v>542</v>
      </c>
      <c r="V8" s="629">
        <v>0.6</v>
      </c>
      <c r="W8" s="629">
        <v>0.6</v>
      </c>
      <c r="X8" s="586" t="s">
        <v>542</v>
      </c>
      <c r="Y8" s="594">
        <v>0.9</v>
      </c>
      <c r="Z8" s="57"/>
    </row>
    <row r="9" spans="1:26" ht="17.100000000000001" customHeight="1">
      <c r="C9" s="271"/>
      <c r="D9" s="272"/>
      <c r="E9" s="811"/>
      <c r="F9" s="273">
        <f t="shared" si="0"/>
        <v>0</v>
      </c>
      <c r="G9" s="272"/>
      <c r="H9" s="815">
        <f t="shared" si="1"/>
        <v>0</v>
      </c>
      <c r="K9" s="271"/>
      <c r="L9" s="272"/>
      <c r="M9" s="2505"/>
      <c r="N9" s="2505"/>
      <c r="O9" s="273">
        <f t="shared" si="2"/>
        <v>0</v>
      </c>
      <c r="P9" s="272"/>
      <c r="Q9" s="2491">
        <f t="shared" si="3"/>
        <v>0</v>
      </c>
      <c r="R9" s="2492"/>
      <c r="U9" s="49">
        <v>75</v>
      </c>
      <c r="V9" s="629">
        <v>0.6</v>
      </c>
      <c r="W9" s="598">
        <v>0.8</v>
      </c>
      <c r="X9" s="597">
        <v>75</v>
      </c>
      <c r="Y9" s="594">
        <v>0.9</v>
      </c>
      <c r="Z9" s="593">
        <v>0.9</v>
      </c>
    </row>
    <row r="10" spans="1:26" ht="17.100000000000001" customHeight="1">
      <c r="C10" s="271"/>
      <c r="D10" s="272"/>
      <c r="E10" s="811"/>
      <c r="F10" s="273">
        <f t="shared" si="0"/>
        <v>0</v>
      </c>
      <c r="G10" s="272"/>
      <c r="H10" s="815">
        <f t="shared" si="1"/>
        <v>0</v>
      </c>
      <c r="K10" s="271"/>
      <c r="L10" s="272"/>
      <c r="M10" s="2505"/>
      <c r="N10" s="2505"/>
      <c r="O10" s="273">
        <f t="shared" si="2"/>
        <v>0</v>
      </c>
      <c r="P10" s="272"/>
      <c r="Q10" s="2491">
        <f t="shared" si="3"/>
        <v>0</v>
      </c>
      <c r="R10" s="2492"/>
      <c r="U10" s="49">
        <v>100</v>
      </c>
      <c r="V10" s="629">
        <v>0.6</v>
      </c>
      <c r="W10" s="598">
        <v>0.8</v>
      </c>
      <c r="X10" s="597">
        <v>100</v>
      </c>
      <c r="Y10" s="594">
        <v>0.9</v>
      </c>
      <c r="Z10" s="593">
        <v>0.9</v>
      </c>
    </row>
    <row r="11" spans="1:26" ht="17.100000000000001" customHeight="1" thickBot="1">
      <c r="C11" s="274"/>
      <c r="D11" s="275"/>
      <c r="E11" s="276"/>
      <c r="F11" s="277">
        <f t="shared" si="0"/>
        <v>0</v>
      </c>
      <c r="G11" s="275"/>
      <c r="H11" s="278">
        <f t="shared" si="1"/>
        <v>0</v>
      </c>
      <c r="K11" s="274"/>
      <c r="L11" s="275"/>
      <c r="M11" s="2496"/>
      <c r="N11" s="2497"/>
      <c r="O11" s="277">
        <f t="shared" si="2"/>
        <v>0</v>
      </c>
      <c r="P11" s="275"/>
      <c r="Q11" s="2494">
        <f t="shared" si="3"/>
        <v>0</v>
      </c>
      <c r="R11" s="2495"/>
      <c r="U11" s="49">
        <v>150</v>
      </c>
      <c r="V11" s="629">
        <v>0.6</v>
      </c>
      <c r="W11" s="598">
        <v>0.8</v>
      </c>
      <c r="X11" s="597">
        <v>150</v>
      </c>
      <c r="Y11" s="594">
        <v>0.9</v>
      </c>
      <c r="Z11" s="593">
        <v>0.9</v>
      </c>
    </row>
    <row r="12" spans="1:26" ht="17.100000000000001" customHeight="1">
      <c r="U12" s="49">
        <v>200</v>
      </c>
      <c r="V12" s="630">
        <v>0.6</v>
      </c>
      <c r="W12" s="598">
        <v>0.8</v>
      </c>
      <c r="X12" s="597">
        <v>200</v>
      </c>
      <c r="Y12" s="595">
        <v>0.9</v>
      </c>
      <c r="Z12" s="593">
        <v>0.9</v>
      </c>
    </row>
    <row r="13" spans="1:26" ht="17.100000000000001" customHeight="1" thickBot="1">
      <c r="B13" s="760" t="s">
        <v>409</v>
      </c>
      <c r="C13" s="760" t="s">
        <v>552</v>
      </c>
      <c r="J13" s="760" t="s">
        <v>205</v>
      </c>
      <c r="U13" s="49">
        <v>300</v>
      </c>
      <c r="V13" s="630">
        <v>0.7</v>
      </c>
      <c r="W13" s="598">
        <v>0.8</v>
      </c>
      <c r="X13" s="597">
        <v>300</v>
      </c>
      <c r="Y13" s="595">
        <v>0.9</v>
      </c>
      <c r="Z13" s="593">
        <v>0.9</v>
      </c>
    </row>
    <row r="14" spans="1:26" ht="17.100000000000001" customHeight="1">
      <c r="B14" s="4"/>
      <c r="C14" s="2199" t="s">
        <v>202</v>
      </c>
      <c r="D14" s="2200" t="s">
        <v>197</v>
      </c>
      <c r="E14" s="2200"/>
      <c r="F14" s="2200"/>
      <c r="G14" s="2200" t="s">
        <v>201</v>
      </c>
      <c r="H14" s="2239" t="s">
        <v>203</v>
      </c>
      <c r="J14" s="4"/>
      <c r="K14" s="2199" t="s">
        <v>202</v>
      </c>
      <c r="L14" s="2290" t="s">
        <v>201</v>
      </c>
      <c r="M14" s="2290"/>
      <c r="N14" s="2290" t="s">
        <v>203</v>
      </c>
      <c r="O14" s="2290"/>
      <c r="P14" s="2290" t="s">
        <v>206</v>
      </c>
      <c r="Q14" s="2291"/>
      <c r="U14" s="49">
        <v>400</v>
      </c>
      <c r="V14" s="631" t="s">
        <v>215</v>
      </c>
      <c r="W14" s="631" t="s">
        <v>215</v>
      </c>
      <c r="X14" s="54">
        <v>400</v>
      </c>
      <c r="Y14" s="591">
        <v>1</v>
      </c>
      <c r="Z14" s="592">
        <v>1</v>
      </c>
    </row>
    <row r="15" spans="1:26" ht="17.100000000000001" customHeight="1" thickBot="1">
      <c r="B15" s="4"/>
      <c r="C15" s="2515"/>
      <c r="D15" s="810" t="s">
        <v>198</v>
      </c>
      <c r="E15" s="810" t="s">
        <v>199</v>
      </c>
      <c r="F15" s="810" t="s">
        <v>200</v>
      </c>
      <c r="G15" s="2516"/>
      <c r="H15" s="2517"/>
      <c r="J15" s="4"/>
      <c r="K15" s="2515"/>
      <c r="L15" s="2493"/>
      <c r="M15" s="2493"/>
      <c r="N15" s="2493"/>
      <c r="O15" s="2493"/>
      <c r="P15" s="2489"/>
      <c r="Q15" s="2490"/>
      <c r="U15" s="49">
        <v>500</v>
      </c>
      <c r="V15" s="631" t="s">
        <v>215</v>
      </c>
      <c r="W15" s="631" t="s">
        <v>215</v>
      </c>
      <c r="X15" s="54">
        <v>500</v>
      </c>
      <c r="Y15" s="591">
        <v>1.1000000000000001</v>
      </c>
      <c r="Z15" s="592">
        <v>1.1000000000000001</v>
      </c>
    </row>
    <row r="16" spans="1:26" ht="17.100000000000001" customHeight="1" thickTop="1">
      <c r="C16" s="268" t="s">
        <v>741</v>
      </c>
      <c r="D16" s="269">
        <v>0.9</v>
      </c>
      <c r="E16" s="813">
        <v>1.7</v>
      </c>
      <c r="F16" s="270">
        <f>ROUND(D16*E16,2)</f>
        <v>1.53</v>
      </c>
      <c r="G16" s="269">
        <f>延長表!G34</f>
        <v>1.5</v>
      </c>
      <c r="H16" s="816">
        <f>ROUND(F16*G16,2)</f>
        <v>2.2999999999999998</v>
      </c>
      <c r="K16" s="279"/>
      <c r="L16" s="2500">
        <f t="shared" ref="L16:L33" si="4">SUMIF($C$5:$C$11,K16,$G$5:$G$11)+SUMIF($K$5:$K$11,K16,$P$5:$P$11)+SUMIF($C$16:$C$33,K16,$G$16:$G$33)</f>
        <v>0</v>
      </c>
      <c r="M16" s="2500"/>
      <c r="N16" s="2501">
        <f t="shared" ref="N16:N25" si="5">SUMIF($C$5:$C$11,K16,$H$5:$H$11)+SUMIF($K$5:$K$11,K16,$Q$5:$R$11)+SUMIF($C$16:$C$33,K16,$H$16:$H$33)</f>
        <v>0</v>
      </c>
      <c r="O16" s="2502"/>
      <c r="P16" s="2507">
        <f>SUM(N16)</f>
        <v>0</v>
      </c>
      <c r="Q16" s="2508"/>
      <c r="U16" s="49">
        <v>600</v>
      </c>
      <c r="V16" s="631" t="s">
        <v>215</v>
      </c>
      <c r="W16" s="631" t="s">
        <v>215</v>
      </c>
      <c r="X16" s="54">
        <v>600</v>
      </c>
      <c r="Y16" s="587">
        <v>1.2</v>
      </c>
      <c r="Z16" s="588">
        <v>1.2</v>
      </c>
    </row>
    <row r="17" spans="3:26" ht="17.100000000000001" customHeight="1">
      <c r="C17" s="560" t="s">
        <v>742</v>
      </c>
      <c r="D17" s="561">
        <v>1</v>
      </c>
      <c r="E17" s="812">
        <v>1.7</v>
      </c>
      <c r="F17" s="562">
        <f>ROUND(D17*E17,2)</f>
        <v>1.7</v>
      </c>
      <c r="G17" s="561">
        <f>延長表!G35</f>
        <v>233.5</v>
      </c>
      <c r="H17" s="814">
        <f>ROUND(F17*G17,2)</f>
        <v>396.95</v>
      </c>
      <c r="K17" s="563" t="s">
        <v>747</v>
      </c>
      <c r="L17" s="2503">
        <f t="shared" si="4"/>
        <v>3</v>
      </c>
      <c r="M17" s="2503"/>
      <c r="N17" s="2498">
        <f t="shared" si="5"/>
        <v>2.88</v>
      </c>
      <c r="O17" s="2499"/>
      <c r="P17" s="2509">
        <f>SUM(N17:O21)</f>
        <v>1456.4099999999999</v>
      </c>
      <c r="Q17" s="2510"/>
      <c r="U17" s="49">
        <v>700</v>
      </c>
      <c r="V17" s="631" t="s">
        <v>215</v>
      </c>
      <c r="W17" s="631" t="s">
        <v>215</v>
      </c>
      <c r="X17" s="54">
        <v>700</v>
      </c>
      <c r="Y17" s="587">
        <v>1.5</v>
      </c>
      <c r="Z17" s="588">
        <v>1.5</v>
      </c>
    </row>
    <row r="18" spans="3:26" ht="17.100000000000001" customHeight="1">
      <c r="C18" s="560" t="s">
        <v>744</v>
      </c>
      <c r="D18" s="561">
        <v>1</v>
      </c>
      <c r="E18" s="832">
        <v>1.7</v>
      </c>
      <c r="F18" s="562">
        <f t="shared" ref="F18:F33" si="6">ROUND(D18*E18,2)</f>
        <v>1.7</v>
      </c>
      <c r="G18" s="561">
        <f>延長表!G36</f>
        <v>86.6</v>
      </c>
      <c r="H18" s="814">
        <f t="shared" ref="H18:H33" si="7">ROUND(F18*G18,2)</f>
        <v>147.22</v>
      </c>
      <c r="K18" s="563" t="s">
        <v>719</v>
      </c>
      <c r="L18" s="2503">
        <f t="shared" si="4"/>
        <v>703.3</v>
      </c>
      <c r="M18" s="2503"/>
      <c r="N18" s="2498">
        <f t="shared" si="5"/>
        <v>675.17</v>
      </c>
      <c r="O18" s="2499"/>
      <c r="P18" s="2511"/>
      <c r="Q18" s="2512"/>
      <c r="U18" s="49">
        <v>800</v>
      </c>
      <c r="V18" s="631" t="s">
        <v>215</v>
      </c>
      <c r="W18" s="631" t="s">
        <v>215</v>
      </c>
      <c r="X18" s="54">
        <v>800</v>
      </c>
      <c r="Y18" s="587">
        <v>1.6</v>
      </c>
      <c r="Z18" s="588">
        <v>1.6</v>
      </c>
    </row>
    <row r="19" spans="3:26" ht="17.100000000000001" customHeight="1" thickBot="1">
      <c r="C19" s="271" t="s">
        <v>745</v>
      </c>
      <c r="D19" s="561">
        <v>1</v>
      </c>
      <c r="E19" s="832">
        <v>1.7</v>
      </c>
      <c r="F19" s="273">
        <f t="shared" si="6"/>
        <v>1.7</v>
      </c>
      <c r="G19" s="272">
        <f>延長表!G37</f>
        <v>448.03</v>
      </c>
      <c r="H19" s="815">
        <f t="shared" si="7"/>
        <v>761.65</v>
      </c>
      <c r="K19" s="280" t="s">
        <v>724</v>
      </c>
      <c r="L19" s="2503">
        <f t="shared" si="4"/>
        <v>499.2</v>
      </c>
      <c r="M19" s="2503"/>
      <c r="N19" s="2498">
        <f t="shared" si="5"/>
        <v>479.23</v>
      </c>
      <c r="O19" s="2499"/>
      <c r="P19" s="2511"/>
      <c r="Q19" s="2512"/>
      <c r="U19" s="50">
        <v>900</v>
      </c>
      <c r="V19" s="632" t="s">
        <v>215</v>
      </c>
      <c r="W19" s="632" t="s">
        <v>215</v>
      </c>
      <c r="X19" s="55">
        <v>900</v>
      </c>
      <c r="Y19" s="589">
        <v>1.9</v>
      </c>
      <c r="Z19" s="590">
        <v>1.9</v>
      </c>
    </row>
    <row r="20" spans="3:26" ht="17.100000000000001" customHeight="1">
      <c r="C20" s="271" t="s">
        <v>721</v>
      </c>
      <c r="D20" s="561">
        <v>0.9</v>
      </c>
      <c r="E20" s="832">
        <v>1.7</v>
      </c>
      <c r="F20" s="273">
        <f t="shared" si="6"/>
        <v>1.53</v>
      </c>
      <c r="G20" s="272">
        <f>延長表!G42</f>
        <v>1.6</v>
      </c>
      <c r="H20" s="815">
        <f t="shared" si="7"/>
        <v>2.4500000000000002</v>
      </c>
      <c r="K20" s="280" t="s">
        <v>725</v>
      </c>
      <c r="L20" s="2503">
        <f t="shared" si="4"/>
        <v>309.2</v>
      </c>
      <c r="M20" s="2503"/>
      <c r="N20" s="2498">
        <f t="shared" si="5"/>
        <v>296.83</v>
      </c>
      <c r="O20" s="2499"/>
      <c r="P20" s="2511"/>
      <c r="Q20" s="2512"/>
    </row>
    <row r="21" spans="3:26" ht="17.100000000000001" customHeight="1">
      <c r="C21" s="271" t="s">
        <v>720</v>
      </c>
      <c r="D21" s="561">
        <v>1</v>
      </c>
      <c r="E21" s="832">
        <v>1.7</v>
      </c>
      <c r="F21" s="273">
        <f t="shared" si="6"/>
        <v>1.7</v>
      </c>
      <c r="G21" s="272">
        <f>延長表!G43+延長表!G52</f>
        <v>238.6</v>
      </c>
      <c r="H21" s="815">
        <f t="shared" si="7"/>
        <v>405.62</v>
      </c>
      <c r="K21" s="280" t="s">
        <v>741</v>
      </c>
      <c r="L21" s="2503">
        <f t="shared" si="4"/>
        <v>1.5</v>
      </c>
      <c r="M21" s="2503"/>
      <c r="N21" s="2498">
        <f t="shared" si="5"/>
        <v>2.2999999999999998</v>
      </c>
      <c r="O21" s="2499"/>
      <c r="P21" s="2513"/>
      <c r="Q21" s="2514"/>
    </row>
    <row r="22" spans="3:26" ht="17.100000000000001" customHeight="1">
      <c r="C22" s="271" t="s">
        <v>746</v>
      </c>
      <c r="D22" s="272">
        <v>1</v>
      </c>
      <c r="E22" s="832">
        <v>1.7</v>
      </c>
      <c r="F22" s="273">
        <f t="shared" si="6"/>
        <v>1.7</v>
      </c>
      <c r="G22" s="272">
        <f>延長表!G44</f>
        <v>105.2</v>
      </c>
      <c r="H22" s="815">
        <f t="shared" si="7"/>
        <v>178.84</v>
      </c>
      <c r="K22" s="280" t="s">
        <v>742</v>
      </c>
      <c r="L22" s="2503">
        <f t="shared" si="4"/>
        <v>233.5</v>
      </c>
      <c r="M22" s="2503"/>
      <c r="N22" s="2498">
        <f t="shared" si="5"/>
        <v>396.95</v>
      </c>
      <c r="O22" s="2499"/>
      <c r="P22" s="2509">
        <f>SUM(N22:O26)</f>
        <v>1890.28</v>
      </c>
      <c r="Q22" s="2510"/>
    </row>
    <row r="23" spans="3:26" ht="17.100000000000001" customHeight="1">
      <c r="C23" s="271"/>
      <c r="D23" s="272"/>
      <c r="E23" s="811"/>
      <c r="F23" s="273">
        <f t="shared" si="6"/>
        <v>0</v>
      </c>
      <c r="G23" s="272"/>
      <c r="H23" s="815">
        <f t="shared" si="7"/>
        <v>0</v>
      </c>
      <c r="K23" s="280" t="s">
        <v>744</v>
      </c>
      <c r="L23" s="2503">
        <f t="shared" si="4"/>
        <v>86.6</v>
      </c>
      <c r="M23" s="2503"/>
      <c r="N23" s="2498">
        <f t="shared" si="5"/>
        <v>147.22</v>
      </c>
      <c r="O23" s="2498"/>
      <c r="P23" s="2511"/>
      <c r="Q23" s="2512"/>
    </row>
    <row r="24" spans="3:26" ht="17.100000000000001" customHeight="1">
      <c r="C24" s="271"/>
      <c r="D24" s="272"/>
      <c r="E24" s="811"/>
      <c r="F24" s="273">
        <f t="shared" si="6"/>
        <v>0</v>
      </c>
      <c r="G24" s="272"/>
      <c r="H24" s="815">
        <f t="shared" si="7"/>
        <v>0</v>
      </c>
      <c r="K24" s="280" t="s">
        <v>745</v>
      </c>
      <c r="L24" s="2503">
        <f t="shared" si="4"/>
        <v>448.03</v>
      </c>
      <c r="M24" s="2503"/>
      <c r="N24" s="2498">
        <f t="shared" si="5"/>
        <v>761.65</v>
      </c>
      <c r="O24" s="2498"/>
      <c r="P24" s="2511"/>
      <c r="Q24" s="2512"/>
    </row>
    <row r="25" spans="3:26" ht="17.100000000000001" customHeight="1">
      <c r="C25" s="271"/>
      <c r="D25" s="272"/>
      <c r="E25" s="811"/>
      <c r="F25" s="273">
        <f t="shared" si="6"/>
        <v>0</v>
      </c>
      <c r="G25" s="272"/>
      <c r="H25" s="815">
        <f t="shared" si="7"/>
        <v>0</v>
      </c>
      <c r="K25" s="280" t="s">
        <v>720</v>
      </c>
      <c r="L25" s="2503">
        <f t="shared" si="4"/>
        <v>238.6</v>
      </c>
      <c r="M25" s="2503"/>
      <c r="N25" s="2498">
        <f t="shared" si="5"/>
        <v>405.62</v>
      </c>
      <c r="O25" s="2498"/>
      <c r="P25" s="2511"/>
      <c r="Q25" s="2512"/>
    </row>
    <row r="26" spans="3:26" ht="17.100000000000001" customHeight="1">
      <c r="C26" s="271"/>
      <c r="D26" s="272"/>
      <c r="E26" s="811"/>
      <c r="F26" s="273">
        <f t="shared" si="6"/>
        <v>0</v>
      </c>
      <c r="G26" s="272"/>
      <c r="H26" s="815">
        <f t="shared" si="7"/>
        <v>0</v>
      </c>
      <c r="K26" s="280" t="s">
        <v>746</v>
      </c>
      <c r="L26" s="2503">
        <f t="shared" si="4"/>
        <v>105.2</v>
      </c>
      <c r="M26" s="2503"/>
      <c r="N26" s="2498">
        <f>SUMIF($C$5:$C$11,K26,$H$5:$H$11)+SUMIF($K$5:$K$11,K26,$Q$5:$R$11)+SUMIF($C$16:$C$33,K26,$H$16:$H$33)</f>
        <v>178.84</v>
      </c>
      <c r="O26" s="2498"/>
      <c r="P26" s="2513"/>
      <c r="Q26" s="2514"/>
    </row>
    <row r="27" spans="3:26" ht="17.100000000000001" customHeight="1">
      <c r="C27" s="271"/>
      <c r="D27" s="272"/>
      <c r="E27" s="811"/>
      <c r="F27" s="273">
        <f t="shared" si="6"/>
        <v>0</v>
      </c>
      <c r="G27" s="272"/>
      <c r="H27" s="815">
        <f t="shared" si="7"/>
        <v>0</v>
      </c>
      <c r="K27" s="280" t="s">
        <v>1051</v>
      </c>
      <c r="L27" s="2503">
        <f t="shared" si="4"/>
        <v>1.6</v>
      </c>
      <c r="M27" s="2503"/>
      <c r="N27" s="2498">
        <f t="shared" ref="N27:N33" si="8">SUMIF($C$5:$C$11,K27,$H$5:$H$11)+SUMIF($K$5:$K$11,K27,$Q$5:$R$11)+SUMIF($C$16:$C$33,K27,$H$16:$H$33)</f>
        <v>2.4500000000000002</v>
      </c>
      <c r="O27" s="2498"/>
      <c r="P27" s="2509">
        <f>SUM(N27:O29)</f>
        <v>28.97</v>
      </c>
      <c r="Q27" s="2510"/>
    </row>
    <row r="28" spans="3:26" ht="17.100000000000001" customHeight="1">
      <c r="C28" s="271"/>
      <c r="D28" s="272"/>
      <c r="E28" s="811"/>
      <c r="F28" s="273">
        <f>ROUND(D28*E28,2)</f>
        <v>0</v>
      </c>
      <c r="G28" s="272"/>
      <c r="H28" s="815">
        <f>ROUND(F28*G28,2)</f>
        <v>0</v>
      </c>
      <c r="K28" s="280">
        <v>200</v>
      </c>
      <c r="L28" s="2503">
        <f t="shared" si="4"/>
        <v>42.09</v>
      </c>
      <c r="M28" s="2503"/>
      <c r="N28" s="2498">
        <f t="shared" si="8"/>
        <v>25.25</v>
      </c>
      <c r="O28" s="2498"/>
      <c r="P28" s="2511"/>
      <c r="Q28" s="2512"/>
      <c r="R28" s="609"/>
    </row>
    <row r="29" spans="3:26" ht="17.100000000000001" customHeight="1">
      <c r="C29" s="271"/>
      <c r="D29" s="272"/>
      <c r="E29" s="811"/>
      <c r="F29" s="273">
        <f>ROUND(D29*E29,2)</f>
        <v>0</v>
      </c>
      <c r="G29" s="272"/>
      <c r="H29" s="815">
        <f>ROUND(F29*G29,2)</f>
        <v>0</v>
      </c>
      <c r="K29" s="280">
        <v>300</v>
      </c>
      <c r="L29" s="2503">
        <f t="shared" si="4"/>
        <v>1.5150000000000001</v>
      </c>
      <c r="M29" s="2503"/>
      <c r="N29" s="2498">
        <f t="shared" si="8"/>
        <v>1.27</v>
      </c>
      <c r="O29" s="2498"/>
      <c r="P29" s="2513"/>
      <c r="Q29" s="2514"/>
      <c r="R29" s="609"/>
    </row>
    <row r="30" spans="3:26" ht="17.100000000000001" customHeight="1">
      <c r="C30" s="271"/>
      <c r="D30" s="272"/>
      <c r="E30" s="811"/>
      <c r="F30" s="273">
        <f>ROUND(D30*E30,2)</f>
        <v>0</v>
      </c>
      <c r="G30" s="272"/>
      <c r="H30" s="815">
        <f>ROUND(F30*G30,2)</f>
        <v>0</v>
      </c>
      <c r="K30" s="280"/>
      <c r="L30" s="2503">
        <f t="shared" si="4"/>
        <v>0</v>
      </c>
      <c r="M30" s="2503"/>
      <c r="N30" s="2498">
        <f t="shared" si="8"/>
        <v>0</v>
      </c>
      <c r="O30" s="2498"/>
      <c r="P30" s="2521">
        <f>SUM(N30:O33)</f>
        <v>0</v>
      </c>
      <c r="Q30" s="2522"/>
      <c r="R30" s="609"/>
    </row>
    <row r="31" spans="3:26" ht="17.100000000000001" customHeight="1">
      <c r="C31" s="271"/>
      <c r="D31" s="272"/>
      <c r="E31" s="811"/>
      <c r="F31" s="273">
        <f>ROUND(D31*E31,2)</f>
        <v>0</v>
      </c>
      <c r="G31" s="272"/>
      <c r="H31" s="815">
        <f>ROUND(F31*G31,2)</f>
        <v>0</v>
      </c>
      <c r="K31" s="280"/>
      <c r="L31" s="2503">
        <f t="shared" si="4"/>
        <v>0</v>
      </c>
      <c r="M31" s="2503"/>
      <c r="N31" s="2498">
        <f t="shared" si="8"/>
        <v>0</v>
      </c>
      <c r="O31" s="2498"/>
      <c r="P31" s="2523"/>
      <c r="Q31" s="2524"/>
      <c r="R31" s="609"/>
    </row>
    <row r="32" spans="3:26" ht="17.100000000000001" customHeight="1">
      <c r="C32" s="271"/>
      <c r="D32" s="272"/>
      <c r="E32" s="811"/>
      <c r="F32" s="273">
        <f>ROUND(D32*E32,2)</f>
        <v>0</v>
      </c>
      <c r="G32" s="272"/>
      <c r="H32" s="815">
        <f>ROUND(F32*G32,2)</f>
        <v>0</v>
      </c>
      <c r="K32" s="280"/>
      <c r="L32" s="2503">
        <f t="shared" si="4"/>
        <v>0</v>
      </c>
      <c r="M32" s="2503"/>
      <c r="N32" s="2498">
        <f t="shared" si="8"/>
        <v>0</v>
      </c>
      <c r="O32" s="2498"/>
      <c r="P32" s="2523"/>
      <c r="Q32" s="2524"/>
      <c r="R32" s="609"/>
    </row>
    <row r="33" spans="2:18" ht="17.100000000000001" customHeight="1" thickBot="1">
      <c r="C33" s="274"/>
      <c r="D33" s="275"/>
      <c r="E33" s="276"/>
      <c r="F33" s="277">
        <f t="shared" si="6"/>
        <v>0</v>
      </c>
      <c r="G33" s="275"/>
      <c r="H33" s="278">
        <f t="shared" si="7"/>
        <v>0</v>
      </c>
      <c r="K33" s="281"/>
      <c r="L33" s="2520">
        <f t="shared" si="4"/>
        <v>0</v>
      </c>
      <c r="M33" s="2520"/>
      <c r="N33" s="2527">
        <f t="shared" si="8"/>
        <v>0</v>
      </c>
      <c r="O33" s="2527"/>
      <c r="P33" s="2525"/>
      <c r="Q33" s="2526"/>
    </row>
    <row r="35" spans="2:18" ht="17.100000000000001" customHeight="1" thickBot="1">
      <c r="B35" s="349"/>
      <c r="C35" s="2518" t="s">
        <v>433</v>
      </c>
      <c r="D35" s="2519"/>
      <c r="E35" s="2519"/>
      <c r="F35" s="2519"/>
      <c r="G35" s="2519"/>
      <c r="H35" s="2519"/>
      <c r="I35" s="837"/>
      <c r="J35" s="837"/>
      <c r="K35" s="837"/>
      <c r="L35" s="837"/>
      <c r="M35" s="837"/>
      <c r="N35" s="837"/>
      <c r="O35" s="837"/>
      <c r="P35" s="837"/>
      <c r="Q35" s="837"/>
      <c r="R35" s="837"/>
    </row>
    <row r="36" spans="2:18" ht="17.100000000000001" customHeight="1" thickBot="1">
      <c r="C36" s="758" t="s">
        <v>424</v>
      </c>
      <c r="D36" s="749" t="s">
        <v>435</v>
      </c>
      <c r="E36" s="749" t="s">
        <v>428</v>
      </c>
      <c r="F36" s="749" t="s">
        <v>429</v>
      </c>
      <c r="G36" s="749" t="s">
        <v>430</v>
      </c>
      <c r="H36" s="348"/>
    </row>
    <row r="37" spans="2:18" ht="17.100000000000001" customHeight="1" thickTop="1">
      <c r="C37" s="334" t="s">
        <v>431</v>
      </c>
      <c r="D37" s="343">
        <v>1</v>
      </c>
      <c r="E37" s="333">
        <v>1.2</v>
      </c>
      <c r="F37" s="333">
        <v>0.9</v>
      </c>
      <c r="G37" s="333">
        <v>1.33</v>
      </c>
      <c r="H37" s="336" t="s">
        <v>426</v>
      </c>
    </row>
    <row r="38" spans="2:18" ht="17.100000000000001" customHeight="1">
      <c r="C38" s="337" t="s">
        <v>432</v>
      </c>
      <c r="D38" s="344">
        <v>2</v>
      </c>
      <c r="E38" s="338">
        <v>1</v>
      </c>
      <c r="F38" s="338">
        <v>1</v>
      </c>
      <c r="G38" s="338">
        <v>1</v>
      </c>
      <c r="H38" s="339"/>
    </row>
    <row r="39" spans="2:18" ht="17.100000000000001" customHeight="1">
      <c r="C39" s="335" t="s">
        <v>427</v>
      </c>
      <c r="D39" s="345">
        <v>3</v>
      </c>
      <c r="E39" s="331">
        <v>1.2</v>
      </c>
      <c r="F39" s="331">
        <v>0.95</v>
      </c>
      <c r="G39" s="331">
        <v>1.26</v>
      </c>
      <c r="H39" s="332"/>
    </row>
    <row r="40" spans="2:18" ht="17.100000000000001" customHeight="1" thickBot="1">
      <c r="C40" s="340" t="s">
        <v>425</v>
      </c>
      <c r="D40" s="346">
        <v>4</v>
      </c>
      <c r="E40" s="341">
        <v>1.2</v>
      </c>
      <c r="F40" s="341">
        <v>0.9</v>
      </c>
      <c r="G40" s="341">
        <v>1.44</v>
      </c>
      <c r="H40" s="342"/>
    </row>
  </sheetData>
  <mergeCells count="79">
    <mergeCell ref="P27:Q29"/>
    <mergeCell ref="N32:O32"/>
    <mergeCell ref="N20:O20"/>
    <mergeCell ref="N24:O24"/>
    <mergeCell ref="P30:Q33"/>
    <mergeCell ref="N30:O30"/>
    <mergeCell ref="N31:O31"/>
    <mergeCell ref="N29:O29"/>
    <mergeCell ref="N28:O28"/>
    <mergeCell ref="N33:O33"/>
    <mergeCell ref="N27:O27"/>
    <mergeCell ref="N26:O26"/>
    <mergeCell ref="N23:O23"/>
    <mergeCell ref="N25:O25"/>
    <mergeCell ref="N22:O22"/>
    <mergeCell ref="P22:Q26"/>
    <mergeCell ref="C35:H35"/>
    <mergeCell ref="L20:M20"/>
    <mergeCell ref="L27:M27"/>
    <mergeCell ref="L21:M21"/>
    <mergeCell ref="L32:M32"/>
    <mergeCell ref="L33:M33"/>
    <mergeCell ref="L30:M30"/>
    <mergeCell ref="L31:M31"/>
    <mergeCell ref="L29:M29"/>
    <mergeCell ref="L28:M28"/>
    <mergeCell ref="L26:M26"/>
    <mergeCell ref="L24:M24"/>
    <mergeCell ref="L23:M23"/>
    <mergeCell ref="L25:M25"/>
    <mergeCell ref="L22:M22"/>
    <mergeCell ref="C3:C4"/>
    <mergeCell ref="D3:F3"/>
    <mergeCell ref="G3:G4"/>
    <mergeCell ref="H3:H4"/>
    <mergeCell ref="M4:N4"/>
    <mergeCell ref="K3:K4"/>
    <mergeCell ref="L3:O3"/>
    <mergeCell ref="C14:C15"/>
    <mergeCell ref="G14:G15"/>
    <mergeCell ref="H14:H15"/>
    <mergeCell ref="K14:K15"/>
    <mergeCell ref="D14:F14"/>
    <mergeCell ref="M1:R1"/>
    <mergeCell ref="L17:M17"/>
    <mergeCell ref="Q3:R4"/>
    <mergeCell ref="N17:O17"/>
    <mergeCell ref="M9:N9"/>
    <mergeCell ref="M7:N7"/>
    <mergeCell ref="M8:N8"/>
    <mergeCell ref="P3:P4"/>
    <mergeCell ref="K1:L1"/>
    <mergeCell ref="M5:N5"/>
    <mergeCell ref="P16:Q16"/>
    <mergeCell ref="P17:Q21"/>
    <mergeCell ref="N21:O21"/>
    <mergeCell ref="L18:M18"/>
    <mergeCell ref="M10:N10"/>
    <mergeCell ref="N18:O18"/>
    <mergeCell ref="N19:O19"/>
    <mergeCell ref="N14:O15"/>
    <mergeCell ref="L16:M16"/>
    <mergeCell ref="N16:O16"/>
    <mergeCell ref="L19:M19"/>
    <mergeCell ref="M6:N6"/>
    <mergeCell ref="Q6:R6"/>
    <mergeCell ref="Q7:R7"/>
    <mergeCell ref="P14:Q15"/>
    <mergeCell ref="Q8:R8"/>
    <mergeCell ref="Q9:R9"/>
    <mergeCell ref="L14:M15"/>
    <mergeCell ref="Q10:R10"/>
    <mergeCell ref="Q11:R11"/>
    <mergeCell ref="M11:N11"/>
    <mergeCell ref="U5:U6"/>
    <mergeCell ref="V5:W5"/>
    <mergeCell ref="Y5:Z5"/>
    <mergeCell ref="X5:X6"/>
    <mergeCell ref="Q5:R5"/>
  </mergeCells>
  <phoneticPr fontId="2"/>
  <printOptions horizontalCentered="1"/>
  <pageMargins left="0.39370078740157483" right="0.39370078740157483" top="0.78740157480314965" bottom="0.78740157480314965" header="0.51181102362204722" footer="0.51181102362204722"/>
  <pageSetup paperSize="9" scale="88" orientation="landscape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F0"/>
  </sheetPr>
  <dimension ref="A1:AY703"/>
  <sheetViews>
    <sheetView showGridLines="0" showZeros="0" view="pageBreakPreview" zoomScaleNormal="70" zoomScaleSheetLayoutView="100" workbookViewId="0">
      <selection activeCell="H25" sqref="H25:J25"/>
    </sheetView>
  </sheetViews>
  <sheetFormatPr defaultColWidth="0" defaultRowHeight="13.2" customHeight="1"/>
  <cols>
    <col min="1" max="2" width="2.6640625" style="2" customWidth="1"/>
    <col min="3" max="3" width="7.6640625" style="2" customWidth="1"/>
    <col min="4" max="4" width="4.6640625" style="2" customWidth="1"/>
    <col min="5" max="11" width="6.6640625" style="2" customWidth="1"/>
    <col min="12" max="13" width="3.6640625" style="2" customWidth="1"/>
    <col min="14" max="14" width="6.6640625" style="2" customWidth="1"/>
    <col min="15" max="16" width="2.6640625" style="2" customWidth="1"/>
    <col min="17" max="17" width="5.109375" style="2" customWidth="1"/>
    <col min="18" max="18" width="2.6640625" style="2" customWidth="1"/>
    <col min="19" max="19" width="7.6640625" style="2" customWidth="1"/>
    <col min="20" max="20" width="9.6640625" style="2" customWidth="1"/>
    <col min="21" max="21" width="5.109375" style="2" customWidth="1"/>
    <col min="22" max="22" width="2.6640625" style="2" customWidth="1"/>
    <col min="23" max="23" width="7.6640625" style="2" customWidth="1"/>
    <col min="24" max="24" width="9.6640625" style="2" customWidth="1"/>
    <col min="25" max="25" width="1" style="2" customWidth="1"/>
    <col min="26" max="27" width="2.6640625" style="2" customWidth="1"/>
    <col min="28" max="28" width="7.6640625" style="2" customWidth="1"/>
    <col min="29" max="29" width="4.6640625" style="2" customWidth="1"/>
    <col min="30" max="36" width="6.6640625" style="2" customWidth="1"/>
    <col min="37" max="38" width="3.6640625" style="2" customWidth="1"/>
    <col min="39" max="39" width="6.6640625" style="2" customWidth="1"/>
    <col min="40" max="41" width="2.6640625" style="2" customWidth="1"/>
    <col min="42" max="42" width="5.109375" style="2" customWidth="1"/>
    <col min="43" max="43" width="2.6640625" style="2" customWidth="1"/>
    <col min="44" max="44" width="7.6640625" style="2" customWidth="1"/>
    <col min="45" max="45" width="9.6640625" style="2" customWidth="1"/>
    <col min="46" max="46" width="5.109375" style="2" customWidth="1"/>
    <col min="47" max="47" width="2.6640625" style="2" customWidth="1"/>
    <col min="48" max="48" width="7.6640625" style="2" customWidth="1"/>
    <col min="49" max="49" width="9.6640625" style="2" customWidth="1"/>
    <col min="50" max="50" width="1" style="2" customWidth="1"/>
    <col min="51" max="51" width="4" style="2" customWidth="1"/>
    <col min="52" max="16384" width="0" style="2" hidden="1"/>
  </cols>
  <sheetData>
    <row r="1" spans="1:51" ht="25.2" customHeight="1">
      <c r="A1" s="731" t="str">
        <f>IF(AT51="×","■管工事（PEφ50～φ300）【新設】（PEφ50～PEφ75）【取替】　舗装復旧積算用集計表","■管工事（PEφ50～PEφ300）【新設】（PEφ50～φ75）【取替】　舗装復旧積算用集計表No.1")</f>
        <v>■管工事（PEφ50～φ300）【新設】（PEφ50～PEφ75）【取替】　舗装復旧積算用集計表</v>
      </c>
      <c r="N1" s="730"/>
      <c r="O1" s="730"/>
      <c r="P1" s="2528" t="s">
        <v>157</v>
      </c>
      <c r="Q1" s="2528"/>
      <c r="R1" s="2191" t="str">
        <f>表紙!C2</f>
        <v>東白川特2高層配水池揚水管取替工事</v>
      </c>
      <c r="S1" s="2191"/>
      <c r="T1" s="2191"/>
      <c r="U1" s="2191"/>
      <c r="V1" s="2191"/>
      <c r="W1" s="2191"/>
      <c r="X1" s="2191"/>
      <c r="Y1" s="374"/>
      <c r="Z1" s="2192" t="str">
        <f>IF(AT51="×","二枚目使用する時は印刷範囲へ(※掘削延長を入力すると１Pも含め様式変換されます)","■管工事（PEφ50～φ150）【新設】　舗装復旧積算用集計表No.2")</f>
        <v>二枚目使用する時は印刷範囲へ(※掘削延長を入力すると１Pも含め様式変換されます)</v>
      </c>
      <c r="AA1" s="2192"/>
      <c r="AB1" s="2192"/>
      <c r="AC1" s="2192"/>
      <c r="AD1" s="2192"/>
      <c r="AE1" s="2192"/>
      <c r="AF1" s="2192"/>
      <c r="AG1" s="2192"/>
      <c r="AH1" s="2192"/>
      <c r="AI1" s="2192"/>
      <c r="AJ1" s="2192"/>
      <c r="AK1" s="2192"/>
      <c r="AL1" s="2192"/>
      <c r="AM1" s="2190" t="s">
        <v>157</v>
      </c>
      <c r="AN1" s="2190"/>
      <c r="AO1" s="2190"/>
      <c r="AP1" s="2190"/>
      <c r="AQ1" s="2191" t="str">
        <f>表紙!C2</f>
        <v>東白川特2高層配水池揚水管取替工事</v>
      </c>
      <c r="AR1" s="2191"/>
      <c r="AS1" s="2191"/>
      <c r="AT1" s="2191"/>
      <c r="AU1" s="2191"/>
      <c r="AV1" s="2191"/>
      <c r="AW1" s="2191"/>
      <c r="AX1" s="374"/>
      <c r="AY1" s="282"/>
    </row>
    <row r="2" spans="1:51" ht="13.2" customHeight="1" thickBot="1">
      <c r="B2" s="2" t="str">
        <f>IF(AT51="×","□掘削面積","□掘削面積No.1")</f>
        <v>□掘削面積</v>
      </c>
      <c r="P2" s="2" t="str">
        <f>IF(AT51="×","○舗装号工別　試験堀 掘削面積・路盤土量","○舗装号工別　試験堀 掘削面積・路盤土量No.1")</f>
        <v>○舗装号工別　試験堀 掘削面積・路盤土量</v>
      </c>
      <c r="Y2" s="15"/>
      <c r="AA2" s="2" t="s">
        <v>464</v>
      </c>
      <c r="AO2" s="2" t="s">
        <v>454</v>
      </c>
      <c r="AX2" s="15"/>
    </row>
    <row r="3" spans="1:51" ht="13.2" customHeight="1">
      <c r="C3" s="2193" t="s">
        <v>70</v>
      </c>
      <c r="D3" s="2194"/>
      <c r="E3" s="2195" t="s">
        <v>736</v>
      </c>
      <c r="F3" s="2196"/>
      <c r="G3" s="2197"/>
      <c r="H3" s="2195" t="s">
        <v>1048</v>
      </c>
      <c r="I3" s="2196"/>
      <c r="J3" s="2197"/>
      <c r="K3" s="2195"/>
      <c r="L3" s="2196"/>
      <c r="M3" s="2196"/>
      <c r="N3" s="2198"/>
      <c r="Q3" s="2416" t="s">
        <v>453</v>
      </c>
      <c r="R3" s="2563"/>
      <c r="S3" s="365" t="s">
        <v>49</v>
      </c>
      <c r="T3" s="186" t="s">
        <v>1</v>
      </c>
      <c r="U3" s="2416" t="s">
        <v>453</v>
      </c>
      <c r="V3" s="2563"/>
      <c r="W3" s="365" t="s">
        <v>49</v>
      </c>
      <c r="X3" s="186" t="s">
        <v>1</v>
      </c>
      <c r="Y3" s="375"/>
      <c r="AB3" s="2193" t="s">
        <v>70</v>
      </c>
      <c r="AC3" s="2194"/>
      <c r="AD3" s="2195" t="s">
        <v>351</v>
      </c>
      <c r="AE3" s="2196"/>
      <c r="AF3" s="2197"/>
      <c r="AG3" s="2195" t="s">
        <v>475</v>
      </c>
      <c r="AH3" s="2196"/>
      <c r="AI3" s="2197"/>
      <c r="AJ3" s="2195" t="s">
        <v>477</v>
      </c>
      <c r="AK3" s="2196"/>
      <c r="AL3" s="2196"/>
      <c r="AM3" s="2198"/>
      <c r="AP3" s="2416" t="s">
        <v>453</v>
      </c>
      <c r="AQ3" s="2563"/>
      <c r="AR3" s="365" t="s">
        <v>49</v>
      </c>
      <c r="AS3" s="186" t="s">
        <v>1</v>
      </c>
      <c r="AT3" s="2416" t="s">
        <v>453</v>
      </c>
      <c r="AU3" s="2563"/>
      <c r="AV3" s="365" t="s">
        <v>49</v>
      </c>
      <c r="AW3" s="186" t="s">
        <v>1</v>
      </c>
      <c r="AX3" s="375"/>
    </row>
    <row r="4" spans="1:51" ht="13.2" customHeight="1">
      <c r="C4" s="2201" t="s">
        <v>71</v>
      </c>
      <c r="D4" s="2202"/>
      <c r="E4" s="2203" t="s">
        <v>734</v>
      </c>
      <c r="F4" s="2204"/>
      <c r="G4" s="2205"/>
      <c r="H4" s="2203" t="s">
        <v>1046</v>
      </c>
      <c r="I4" s="2204"/>
      <c r="J4" s="2205"/>
      <c r="K4" s="2203"/>
      <c r="L4" s="2204"/>
      <c r="M4" s="2204"/>
      <c r="N4" s="2206"/>
      <c r="Q4" s="2556" t="str">
        <f>$E$3</f>
        <v>3</v>
      </c>
      <c r="R4" s="2557"/>
      <c r="S4" s="366">
        <f>$E$23</f>
        <v>25</v>
      </c>
      <c r="T4" s="362">
        <f>$E$19</f>
        <v>1.2</v>
      </c>
      <c r="U4" s="2558">
        <f>$E$25</f>
        <v>0</v>
      </c>
      <c r="V4" s="2559"/>
      <c r="W4" s="358">
        <f>$E$45</f>
        <v>0</v>
      </c>
      <c r="X4" s="362">
        <f>$E$41</f>
        <v>0</v>
      </c>
      <c r="Y4" s="373"/>
      <c r="AB4" s="2201" t="s">
        <v>71</v>
      </c>
      <c r="AC4" s="2202"/>
      <c r="AD4" s="2203" t="s">
        <v>361</v>
      </c>
      <c r="AE4" s="2204"/>
      <c r="AF4" s="2205"/>
      <c r="AG4" s="2203" t="s">
        <v>476</v>
      </c>
      <c r="AH4" s="2204"/>
      <c r="AI4" s="2205"/>
      <c r="AJ4" s="2203" t="s">
        <v>476</v>
      </c>
      <c r="AK4" s="2204"/>
      <c r="AL4" s="2204"/>
      <c r="AM4" s="2206"/>
      <c r="AP4" s="2556" t="str">
        <f>$AD$3</f>
        <v>3</v>
      </c>
      <c r="AQ4" s="2557"/>
      <c r="AR4" s="366">
        <f>$AD$23</f>
        <v>25</v>
      </c>
      <c r="AS4" s="362">
        <f>$AD$19</f>
        <v>0</v>
      </c>
      <c r="AT4" s="2558">
        <f>$AD$25</f>
        <v>0</v>
      </c>
      <c r="AU4" s="2559"/>
      <c r="AV4" s="358">
        <f>$AD$45</f>
        <v>0</v>
      </c>
      <c r="AW4" s="362">
        <f>$AD$41</f>
        <v>0</v>
      </c>
      <c r="AX4" s="373"/>
    </row>
    <row r="5" spans="1:51" ht="13.2" customHeight="1">
      <c r="C5" s="2201" t="s">
        <v>72</v>
      </c>
      <c r="D5" s="2202"/>
      <c r="E5" s="2208" t="s">
        <v>5</v>
      </c>
      <c r="F5" s="2209"/>
      <c r="G5" s="2210"/>
      <c r="H5" s="2208" t="s">
        <v>4</v>
      </c>
      <c r="I5" s="2209"/>
      <c r="J5" s="2210"/>
      <c r="K5" s="2208"/>
      <c r="L5" s="2209"/>
      <c r="M5" s="2209"/>
      <c r="N5" s="2211"/>
      <c r="Q5" s="2560" t="str">
        <f>$H$3</f>
        <v>10→10-1</v>
      </c>
      <c r="R5" s="2561"/>
      <c r="S5" s="367">
        <f>$H$23</f>
        <v>0</v>
      </c>
      <c r="T5" s="363">
        <f>$H$19</f>
        <v>0.6</v>
      </c>
      <c r="U5" s="2560">
        <f>$H$25</f>
        <v>0</v>
      </c>
      <c r="V5" s="2562"/>
      <c r="W5" s="357">
        <f>$H$45</f>
        <v>0</v>
      </c>
      <c r="X5" s="363">
        <f>$H$41</f>
        <v>0</v>
      </c>
      <c r="Y5" s="373"/>
      <c r="AB5" s="2201" t="s">
        <v>72</v>
      </c>
      <c r="AC5" s="2202"/>
      <c r="AD5" s="2208" t="s">
        <v>474</v>
      </c>
      <c r="AE5" s="2209"/>
      <c r="AF5" s="2210"/>
      <c r="AG5" s="2208" t="s">
        <v>4</v>
      </c>
      <c r="AH5" s="2209"/>
      <c r="AI5" s="2210"/>
      <c r="AJ5" s="2208" t="s">
        <v>5</v>
      </c>
      <c r="AK5" s="2209"/>
      <c r="AL5" s="2209"/>
      <c r="AM5" s="2211"/>
      <c r="AP5" s="2560" t="str">
        <f>$AG$3</f>
        <v>10</v>
      </c>
      <c r="AQ5" s="2561"/>
      <c r="AR5" s="367">
        <f>$AG$23</f>
        <v>10</v>
      </c>
      <c r="AS5" s="363">
        <f>$AG$19</f>
        <v>0</v>
      </c>
      <c r="AT5" s="2560">
        <f>$AG$25</f>
        <v>0</v>
      </c>
      <c r="AU5" s="2562"/>
      <c r="AV5" s="357">
        <f>$AG$45</f>
        <v>0</v>
      </c>
      <c r="AW5" s="363">
        <f>$AG$41</f>
        <v>0</v>
      </c>
      <c r="AX5" s="373"/>
    </row>
    <row r="6" spans="1:51" ht="13.2" customHeight="1" thickBot="1">
      <c r="C6" s="2201"/>
      <c r="D6" s="2202"/>
      <c r="E6" s="2208" t="s">
        <v>358</v>
      </c>
      <c r="F6" s="2209"/>
      <c r="G6" s="2210"/>
      <c r="H6" s="2208" t="s">
        <v>357</v>
      </c>
      <c r="I6" s="2209"/>
      <c r="J6" s="2210"/>
      <c r="K6" s="2208"/>
      <c r="L6" s="2209"/>
      <c r="M6" s="2209"/>
      <c r="N6" s="2211"/>
      <c r="Q6" s="2553">
        <f>$K$3</f>
        <v>0</v>
      </c>
      <c r="R6" s="2554"/>
      <c r="S6" s="368">
        <f>$K$23</f>
        <v>0</v>
      </c>
      <c r="T6" s="364">
        <f>$K$19</f>
        <v>0</v>
      </c>
      <c r="U6" s="2553">
        <f>$K$25</f>
        <v>0</v>
      </c>
      <c r="V6" s="2555"/>
      <c r="W6" s="369">
        <f>$K$45</f>
        <v>0</v>
      </c>
      <c r="X6" s="364">
        <f>$K$41</f>
        <v>0</v>
      </c>
      <c r="Y6" s="373"/>
      <c r="AB6" s="2201"/>
      <c r="AC6" s="2202"/>
      <c r="AD6" s="2208" t="s">
        <v>358</v>
      </c>
      <c r="AE6" s="2209"/>
      <c r="AF6" s="2210"/>
      <c r="AG6" s="2208" t="s">
        <v>357</v>
      </c>
      <c r="AH6" s="2209"/>
      <c r="AI6" s="2210"/>
      <c r="AJ6" s="2208" t="s">
        <v>358</v>
      </c>
      <c r="AK6" s="2209"/>
      <c r="AL6" s="2209"/>
      <c r="AM6" s="2211"/>
      <c r="AP6" s="2553" t="str">
        <f>$AJ$3</f>
        <v>2</v>
      </c>
      <c r="AQ6" s="2554"/>
      <c r="AR6" s="368">
        <f>$AJ$23</f>
        <v>50</v>
      </c>
      <c r="AS6" s="364">
        <f>$AJ$19</f>
        <v>0</v>
      </c>
      <c r="AT6" s="2553">
        <f>$AJ$25</f>
        <v>0</v>
      </c>
      <c r="AU6" s="2555"/>
      <c r="AV6" s="369">
        <f>$AJ$45</f>
        <v>0</v>
      </c>
      <c r="AW6" s="364">
        <f>$AJ$41</f>
        <v>0</v>
      </c>
      <c r="AX6" s="373"/>
    </row>
    <row r="7" spans="1:51" ht="13.2" customHeight="1">
      <c r="C7" s="2201" t="s">
        <v>59</v>
      </c>
      <c r="D7" s="2202"/>
      <c r="E7" s="2208" t="s">
        <v>74</v>
      </c>
      <c r="F7" s="2209"/>
      <c r="G7" s="2210"/>
      <c r="H7" s="2208" t="s">
        <v>74</v>
      </c>
      <c r="I7" s="2209"/>
      <c r="J7" s="2210"/>
      <c r="K7" s="2208"/>
      <c r="L7" s="2209"/>
      <c r="M7" s="2209"/>
      <c r="N7" s="2211"/>
      <c r="T7" s="2234" t="str">
        <f>IF(AT51="×","※試掘先行路盤（再使用分） 土量 計 ： H’=　","※試掘先行路盤（再使用分） 土量No.1 計 ：　")</f>
        <v>※試掘先行路盤（再使用分） 土量 計 ： H’=　</v>
      </c>
      <c r="U7" s="2234"/>
      <c r="V7" s="2234"/>
      <c r="W7" s="2234"/>
      <c r="X7" s="361">
        <f>ROUND(SUMPRODUCT(S4:S6,T4:T6)/100+SUMPRODUCT(W4:W6,X4:X6)/100,2)</f>
        <v>0.3</v>
      </c>
      <c r="Y7" s="163"/>
      <c r="AB7" s="2201" t="s">
        <v>59</v>
      </c>
      <c r="AC7" s="2202"/>
      <c r="AD7" s="2208" t="s">
        <v>74</v>
      </c>
      <c r="AE7" s="2209"/>
      <c r="AF7" s="2210"/>
      <c r="AG7" s="2208" t="s">
        <v>74</v>
      </c>
      <c r="AH7" s="2209"/>
      <c r="AI7" s="2210"/>
      <c r="AJ7" s="2208" t="s">
        <v>74</v>
      </c>
      <c r="AK7" s="2209"/>
      <c r="AL7" s="2209"/>
      <c r="AM7" s="2211"/>
      <c r="AP7" s="2234" t="s">
        <v>509</v>
      </c>
      <c r="AQ7" s="2234"/>
      <c r="AR7" s="2234"/>
      <c r="AS7" s="2234"/>
      <c r="AT7" s="2234"/>
      <c r="AU7" s="2234"/>
      <c r="AV7" s="2234"/>
      <c r="AW7" s="361" t="str">
        <f>IF(AT51="×","",AT53+X7)</f>
        <v/>
      </c>
      <c r="AX7" s="163"/>
    </row>
    <row r="8" spans="1:51" ht="13.2" customHeight="1" thickBot="1">
      <c r="C8" s="214" t="s">
        <v>202</v>
      </c>
      <c r="D8" s="93" t="s">
        <v>210</v>
      </c>
      <c r="E8" s="283" t="s">
        <v>208</v>
      </c>
      <c r="F8" s="284" t="s">
        <v>209</v>
      </c>
      <c r="G8" s="285" t="s">
        <v>1</v>
      </c>
      <c r="H8" s="283" t="s">
        <v>208</v>
      </c>
      <c r="I8" s="284" t="s">
        <v>209</v>
      </c>
      <c r="J8" s="285" t="s">
        <v>1</v>
      </c>
      <c r="K8" s="283" t="s">
        <v>208</v>
      </c>
      <c r="L8" s="2542" t="s">
        <v>209</v>
      </c>
      <c r="M8" s="2542"/>
      <c r="N8" s="286" t="s">
        <v>1</v>
      </c>
      <c r="P8" s="2" t="str">
        <f>IF(AT51="×","□舗装切断工","□舗装切断工No.1")</f>
        <v>□舗装切断工</v>
      </c>
      <c r="Y8" s="15"/>
      <c r="AB8" s="214" t="s">
        <v>202</v>
      </c>
      <c r="AC8" s="93" t="s">
        <v>210</v>
      </c>
      <c r="AD8" s="283" t="s">
        <v>208</v>
      </c>
      <c r="AE8" s="284" t="s">
        <v>209</v>
      </c>
      <c r="AF8" s="285" t="s">
        <v>1</v>
      </c>
      <c r="AG8" s="283" t="s">
        <v>208</v>
      </c>
      <c r="AH8" s="284" t="s">
        <v>209</v>
      </c>
      <c r="AI8" s="285" t="s">
        <v>1</v>
      </c>
      <c r="AJ8" s="283" t="s">
        <v>208</v>
      </c>
      <c r="AK8" s="2542" t="s">
        <v>209</v>
      </c>
      <c r="AL8" s="2542"/>
      <c r="AM8" s="286" t="s">
        <v>1</v>
      </c>
      <c r="AS8" s="38"/>
      <c r="AT8" s="38"/>
      <c r="AU8" s="38"/>
      <c r="AV8" s="38"/>
      <c r="AW8" s="163"/>
      <c r="AX8" s="163"/>
    </row>
    <row r="9" spans="1:51" ht="13.2" customHeight="1" thickBot="1">
      <c r="C9" s="287" t="s">
        <v>740</v>
      </c>
      <c r="D9" s="93" t="s">
        <v>295</v>
      </c>
      <c r="E9" s="239">
        <f>延長表!I42</f>
        <v>1.6</v>
      </c>
      <c r="F9" s="726">
        <v>0.9</v>
      </c>
      <c r="G9" s="241">
        <f>ROUND(E9*F9,2)</f>
        <v>1.44</v>
      </c>
      <c r="H9" s="239"/>
      <c r="I9" s="726">
        <f>$F$9</f>
        <v>0.9</v>
      </c>
      <c r="J9" s="241">
        <f>ROUND(H9*I9,2)</f>
        <v>0</v>
      </c>
      <c r="K9" s="239"/>
      <c r="L9" s="2347">
        <f>$F$9</f>
        <v>0.9</v>
      </c>
      <c r="M9" s="2347"/>
      <c r="N9" s="288">
        <f>ROUND(K9*L9,2)</f>
        <v>0</v>
      </c>
      <c r="Q9" s="2251" t="s">
        <v>81</v>
      </c>
      <c r="R9" s="2178"/>
      <c r="S9" s="2179"/>
      <c r="T9" s="19" t="s">
        <v>66</v>
      </c>
      <c r="U9" s="2251" t="s">
        <v>81</v>
      </c>
      <c r="V9" s="2178"/>
      <c r="W9" s="2179"/>
      <c r="X9" s="20" t="s">
        <v>66</v>
      </c>
      <c r="Y9" s="161"/>
      <c r="AB9" s="287" t="s">
        <v>543</v>
      </c>
      <c r="AC9" s="93" t="s">
        <v>211</v>
      </c>
      <c r="AD9" s="239"/>
      <c r="AE9" s="741">
        <f>IF(AB9="",0,IF(AC9="有",VLOOKUP(AB9,掘削幅矢板,2,FALSE),VLOOKUP(AB9,掘削幅,2,FALSE)))</f>
        <v>0.6</v>
      </c>
      <c r="AF9" s="241">
        <f>ROUND(AD9*AE9,2)</f>
        <v>0</v>
      </c>
      <c r="AG9" s="239"/>
      <c r="AH9" s="240">
        <f>$AE$9</f>
        <v>0.6</v>
      </c>
      <c r="AI9" s="241">
        <f>ROUND(AG9*AH9,2)</f>
        <v>0</v>
      </c>
      <c r="AJ9" s="239"/>
      <c r="AK9" s="2347">
        <f>$AE$9</f>
        <v>0.6</v>
      </c>
      <c r="AL9" s="2347"/>
      <c r="AM9" s="288">
        <f>ROUND(AJ9*AK9,2)</f>
        <v>0</v>
      </c>
      <c r="AO9" s="2" t="s">
        <v>455</v>
      </c>
      <c r="AX9" s="15"/>
    </row>
    <row r="10" spans="1:51" ht="13.2" customHeight="1">
      <c r="C10" s="287">
        <v>200</v>
      </c>
      <c r="D10" s="93"/>
      <c r="E10" s="239">
        <f>延長表!I45</f>
        <v>34.75</v>
      </c>
      <c r="F10" s="726">
        <f>IF(C10="",0,IF(D10="有",VLOOKUP(C10,掘削幅矢板,2,FALSE),VLOOKUP(C10,掘削幅,2,FALSE)))</f>
        <v>0.6</v>
      </c>
      <c r="G10" s="241">
        <f>ROUND(E10*F10,2)</f>
        <v>20.85</v>
      </c>
      <c r="H10" s="239">
        <f>延長表!P45</f>
        <v>7.34</v>
      </c>
      <c r="I10" s="726">
        <f>$F$10</f>
        <v>0.6</v>
      </c>
      <c r="J10" s="241">
        <f>ROUND(H10*I10,2)</f>
        <v>4.4000000000000004</v>
      </c>
      <c r="K10" s="239"/>
      <c r="L10" s="2347">
        <f>$F$10</f>
        <v>0.6</v>
      </c>
      <c r="M10" s="2347"/>
      <c r="N10" s="288">
        <f>ROUND(K10*L10,2)</f>
        <v>0</v>
      </c>
      <c r="Q10" s="211" t="s">
        <v>56</v>
      </c>
      <c r="R10" s="2378" t="s">
        <v>492</v>
      </c>
      <c r="S10" s="2378"/>
      <c r="T10" s="230">
        <f>F51+F55+F59+F63+F67+F71</f>
        <v>90.41</v>
      </c>
      <c r="U10" s="211" t="s">
        <v>83</v>
      </c>
      <c r="V10" s="2378" t="s">
        <v>492</v>
      </c>
      <c r="W10" s="2378"/>
      <c r="X10" s="231">
        <f>I51+I55+I59+I63+I67+I71</f>
        <v>0</v>
      </c>
      <c r="Y10" s="376"/>
      <c r="AB10" s="287" t="s">
        <v>544</v>
      </c>
      <c r="AC10" s="93" t="s">
        <v>211</v>
      </c>
      <c r="AD10" s="239"/>
      <c r="AE10" s="726">
        <f>IF(AB10="",0,IF(AC10="有",VLOOKUP(AB10,掘削幅矢板,2,FALSE),VLOOKUP(AB10,掘削幅,2,FALSE)))</f>
        <v>0.6</v>
      </c>
      <c r="AF10" s="241">
        <f>ROUND(AD10*AE10,2)</f>
        <v>0</v>
      </c>
      <c r="AG10" s="239"/>
      <c r="AH10" s="240">
        <f>$AE$10</f>
        <v>0.6</v>
      </c>
      <c r="AI10" s="241">
        <f>ROUND(AG10*AH10,2)</f>
        <v>0</v>
      </c>
      <c r="AJ10" s="239"/>
      <c r="AK10" s="2347">
        <f>$AE$10</f>
        <v>0.6</v>
      </c>
      <c r="AL10" s="2347"/>
      <c r="AM10" s="288">
        <f>ROUND(AJ10*AK10,2)</f>
        <v>0</v>
      </c>
      <c r="AP10" s="2251" t="s">
        <v>81</v>
      </c>
      <c r="AQ10" s="2178"/>
      <c r="AR10" s="2179"/>
      <c r="AS10" s="19" t="s">
        <v>66</v>
      </c>
      <c r="AT10" s="2251" t="s">
        <v>81</v>
      </c>
      <c r="AU10" s="2178"/>
      <c r="AV10" s="2179"/>
      <c r="AW10" s="20" t="s">
        <v>66</v>
      </c>
      <c r="AX10" s="161"/>
    </row>
    <row r="11" spans="1:51" ht="13.2" customHeight="1">
      <c r="C11" s="287">
        <v>300</v>
      </c>
      <c r="D11" s="93"/>
      <c r="E11" s="239">
        <f>延長表!I46</f>
        <v>1.01</v>
      </c>
      <c r="F11" s="726">
        <f>IF(C11="",0,IF(D11="有",VLOOKUP(C11,掘削幅矢板,2,FALSE),VLOOKUP(C11,掘削幅,2,FALSE)))</f>
        <v>0.7</v>
      </c>
      <c r="G11" s="241">
        <f>ROUND(E11*F11,2)</f>
        <v>0.71</v>
      </c>
      <c r="H11" s="239">
        <f>延長表!P46</f>
        <v>0.505</v>
      </c>
      <c r="I11" s="240">
        <f>$F$11</f>
        <v>0.7</v>
      </c>
      <c r="J11" s="241">
        <f>ROUND(H11*I11,2)</f>
        <v>0.35</v>
      </c>
      <c r="K11" s="239"/>
      <c r="L11" s="2347">
        <f>$F$11</f>
        <v>0.7</v>
      </c>
      <c r="M11" s="2347"/>
      <c r="N11" s="288">
        <f>ROUND(K11*L11,2)</f>
        <v>0</v>
      </c>
      <c r="Q11" s="212" t="s">
        <v>56</v>
      </c>
      <c r="R11" s="2359" t="s">
        <v>493</v>
      </c>
      <c r="S11" s="2359"/>
      <c r="T11" s="234">
        <f>F52+F56+F60+F64+F68+F72</f>
        <v>0</v>
      </c>
      <c r="U11" s="212" t="s">
        <v>83</v>
      </c>
      <c r="V11" s="2359" t="s">
        <v>493</v>
      </c>
      <c r="W11" s="2359"/>
      <c r="X11" s="235">
        <f>I52+I56+I60+I64+I68+I72</f>
        <v>0</v>
      </c>
      <c r="Y11" s="376"/>
      <c r="AB11" s="287"/>
      <c r="AC11" s="93"/>
      <c r="AD11" s="239"/>
      <c r="AE11" s="596">
        <f>IF(AB11="",0,IF(AC11="有",VLOOKUP(AB11,掘削幅矢板,2,FALSE),VLOOKUP(AB11,掘削幅,2,FALSE)))</f>
        <v>0</v>
      </c>
      <c r="AF11" s="241">
        <f>ROUND(AD11*AE11,2)</f>
        <v>0</v>
      </c>
      <c r="AG11" s="239"/>
      <c r="AH11" s="240">
        <f>$AE$11</f>
        <v>0</v>
      </c>
      <c r="AI11" s="241">
        <f>ROUND(AG11*AH11,2)</f>
        <v>0</v>
      </c>
      <c r="AJ11" s="239"/>
      <c r="AK11" s="2347">
        <f>$AE$11</f>
        <v>0</v>
      </c>
      <c r="AL11" s="2347"/>
      <c r="AM11" s="288">
        <f>ROUND(AJ11*AK11,2)</f>
        <v>0</v>
      </c>
      <c r="AP11" s="211" t="s">
        <v>56</v>
      </c>
      <c r="AQ11" s="2378" t="s">
        <v>492</v>
      </c>
      <c r="AR11" s="2378"/>
      <c r="AS11" s="230">
        <f>AE51+AE55+AE59+AE63+AE67+AE71</f>
        <v>0</v>
      </c>
      <c r="AT11" s="211" t="s">
        <v>83</v>
      </c>
      <c r="AU11" s="2378" t="s">
        <v>492</v>
      </c>
      <c r="AV11" s="2378"/>
      <c r="AW11" s="231">
        <f>AH51+AH55+AH59+AH63+AH67+AH71</f>
        <v>0</v>
      </c>
      <c r="AX11" s="376"/>
    </row>
    <row r="12" spans="1:51" ht="13.2" customHeight="1" thickBot="1">
      <c r="C12" s="287"/>
      <c r="D12" s="93"/>
      <c r="E12" s="239"/>
      <c r="F12" s="726">
        <f>IF(C12="",0,IF(D12="有",VLOOKUP(C12,掘削幅矢板,2,FALSE),VLOOKUP(C12,掘削幅,2,FALSE)))</f>
        <v>0</v>
      </c>
      <c r="G12" s="241">
        <f>ROUND(E12*F12,2)</f>
        <v>0</v>
      </c>
      <c r="H12" s="239"/>
      <c r="I12" s="240">
        <f>$F$12</f>
        <v>0</v>
      </c>
      <c r="J12" s="241">
        <f>ROUND(H12*I12,2)</f>
        <v>0</v>
      </c>
      <c r="K12" s="239"/>
      <c r="L12" s="2347">
        <f>$F$12</f>
        <v>0</v>
      </c>
      <c r="M12" s="2347"/>
      <c r="N12" s="209">
        <f>ROUND(K12*L12,2)</f>
        <v>0</v>
      </c>
      <c r="Q12" s="249" t="s">
        <v>56</v>
      </c>
      <c r="R12" s="2388" t="s">
        <v>80</v>
      </c>
      <c r="S12" s="2388"/>
      <c r="T12" s="526">
        <f>F53+F57+F61+F65+F69+F73</f>
        <v>0</v>
      </c>
      <c r="U12" s="378"/>
      <c r="V12" s="2390"/>
      <c r="W12" s="2390"/>
      <c r="X12" s="555"/>
      <c r="Y12" s="376"/>
      <c r="AB12" s="287"/>
      <c r="AC12" s="93"/>
      <c r="AD12" s="239"/>
      <c r="AE12" s="596">
        <f>IF(AB12="",0,IF(AC12="有",VLOOKUP(AB12,掘削幅矢板,2,FALSE),VLOOKUP(AB12,掘削幅,2,FALSE)))</f>
        <v>0</v>
      </c>
      <c r="AF12" s="241">
        <f>ROUND(AD12*AE12,2)</f>
        <v>0</v>
      </c>
      <c r="AG12" s="239"/>
      <c r="AH12" s="240">
        <f>$AE$12</f>
        <v>0</v>
      </c>
      <c r="AI12" s="241">
        <f>ROUND(AG12*AH12,2)</f>
        <v>0</v>
      </c>
      <c r="AJ12" s="239"/>
      <c r="AK12" s="2347">
        <f>$AE$12</f>
        <v>0</v>
      </c>
      <c r="AL12" s="2347"/>
      <c r="AM12" s="209">
        <f>ROUND(AJ12*AK12,2)</f>
        <v>0</v>
      </c>
      <c r="AP12" s="212" t="s">
        <v>56</v>
      </c>
      <c r="AQ12" s="2359" t="s">
        <v>493</v>
      </c>
      <c r="AR12" s="2359"/>
      <c r="AS12" s="234">
        <f>AE52+AE56+AE60+AE64+AE68+AE72</f>
        <v>0</v>
      </c>
      <c r="AT12" s="212" t="s">
        <v>83</v>
      </c>
      <c r="AU12" s="2359" t="s">
        <v>493</v>
      </c>
      <c r="AV12" s="2359"/>
      <c r="AW12" s="235">
        <f>AH52+AH56+AH60+AH64+AH68+AH72</f>
        <v>0</v>
      </c>
      <c r="AX12" s="376"/>
    </row>
    <row r="13" spans="1:51" ht="13.2" customHeight="1">
      <c r="C13" s="287"/>
      <c r="D13" s="93"/>
      <c r="E13" s="239"/>
      <c r="F13" s="726">
        <f>IF(C13="",0,IF(D13="有",VLOOKUP(C13,掘削幅矢板,2,FALSE),VLOOKUP(C13,掘削幅,2,FALSE)))</f>
        <v>0</v>
      </c>
      <c r="G13" s="241">
        <f>ROUND(E13*F13,2)</f>
        <v>0</v>
      </c>
      <c r="H13" s="239"/>
      <c r="I13" s="240">
        <f>$F$13</f>
        <v>0</v>
      </c>
      <c r="J13" s="241">
        <f>ROUND(H13*I13,2)</f>
        <v>0</v>
      </c>
      <c r="K13" s="239"/>
      <c r="L13" s="2347">
        <f>$F$13</f>
        <v>0</v>
      </c>
      <c r="M13" s="2347"/>
      <c r="N13" s="209">
        <f>ROUND(K13*L13,2)</f>
        <v>0</v>
      </c>
      <c r="Q13" s="31"/>
      <c r="R13" s="31"/>
      <c r="S13" s="31"/>
      <c r="T13" s="31"/>
      <c r="U13" s="31"/>
      <c r="V13" s="31"/>
      <c r="W13" s="31"/>
      <c r="X13" s="31"/>
      <c r="Y13" s="377"/>
      <c r="AB13" s="287"/>
      <c r="AC13" s="93"/>
      <c r="AD13" s="239"/>
      <c r="AE13" s="596">
        <f>IF(AB13="",0,IF(AC13="有",VLOOKUP(AB13,掘削幅矢板,2,FALSE),VLOOKUP(AB13,掘削幅,2,FALSE)))</f>
        <v>0</v>
      </c>
      <c r="AF13" s="241">
        <f>ROUND(AD13*AE13,2)</f>
        <v>0</v>
      </c>
      <c r="AG13" s="239"/>
      <c r="AH13" s="240">
        <f>$AE$13</f>
        <v>0</v>
      </c>
      <c r="AI13" s="241">
        <f>ROUND(AG13*AH13,2)</f>
        <v>0</v>
      </c>
      <c r="AJ13" s="239"/>
      <c r="AK13" s="2347">
        <f>$AE$13</f>
        <v>0</v>
      </c>
      <c r="AL13" s="2347"/>
      <c r="AM13" s="209">
        <f>ROUND(AJ13*AK13,2)</f>
        <v>0</v>
      </c>
      <c r="AP13" s="212" t="s">
        <v>56</v>
      </c>
      <c r="AQ13" s="2359" t="s">
        <v>80</v>
      </c>
      <c r="AR13" s="2359"/>
      <c r="AS13" s="234">
        <f>AE53+AE57+AE61+AE65+AE69+AE73</f>
        <v>0</v>
      </c>
      <c r="AT13" s="383"/>
      <c r="AU13" s="2362"/>
      <c r="AV13" s="2362"/>
      <c r="AW13" s="556"/>
      <c r="AX13" s="376"/>
    </row>
    <row r="14" spans="1:51" ht="13.2" customHeight="1" thickBot="1">
      <c r="C14" s="2201" t="s">
        <v>406</v>
      </c>
      <c r="D14" s="2202"/>
      <c r="E14" s="2214">
        <f>SUM(G9:G13)</f>
        <v>23.000000000000004</v>
      </c>
      <c r="F14" s="2202"/>
      <c r="G14" s="2207"/>
      <c r="H14" s="2214">
        <f>SUM(J9:J13)</f>
        <v>4.75</v>
      </c>
      <c r="I14" s="2202"/>
      <c r="J14" s="2207"/>
      <c r="K14" s="2214">
        <f>SUM(N9:N13)</f>
        <v>0</v>
      </c>
      <c r="L14" s="2348"/>
      <c r="M14" s="2202"/>
      <c r="N14" s="2215"/>
      <c r="P14" s="2" t="str">
        <f>IF(AT51="×","□舗装版破砕工","□舗装版破砕工No.1")</f>
        <v>□舗装版破砕工</v>
      </c>
      <c r="Q14" s="31"/>
      <c r="R14" s="31"/>
      <c r="S14" s="31"/>
      <c r="T14" s="31"/>
      <c r="U14" s="31"/>
      <c r="V14" s="31"/>
      <c r="W14" s="31"/>
      <c r="X14" s="31"/>
      <c r="Y14" s="377"/>
      <c r="AB14" s="2201" t="s">
        <v>406</v>
      </c>
      <c r="AC14" s="2202"/>
      <c r="AD14" s="2214">
        <f>SUM(AF9:AF13)</f>
        <v>0</v>
      </c>
      <c r="AE14" s="2202"/>
      <c r="AF14" s="2207"/>
      <c r="AG14" s="2214">
        <f>SUM(AI9:AI13)</f>
        <v>0</v>
      </c>
      <c r="AH14" s="2202"/>
      <c r="AI14" s="2207"/>
      <c r="AJ14" s="2214">
        <f>SUM(AM9:AM13)</f>
        <v>0</v>
      </c>
      <c r="AK14" s="2348"/>
      <c r="AL14" s="2202"/>
      <c r="AM14" s="2215"/>
      <c r="AP14" s="378"/>
      <c r="AQ14" s="2551"/>
      <c r="AR14" s="2552"/>
      <c r="AS14" s="554"/>
      <c r="AT14" s="378"/>
      <c r="AU14" s="2377"/>
      <c r="AV14" s="2377"/>
      <c r="AW14" s="555"/>
      <c r="AX14" s="376"/>
    </row>
    <row r="15" spans="1:51" ht="13.2" customHeight="1">
      <c r="C15" s="2201" t="s">
        <v>407</v>
      </c>
      <c r="D15" s="2202"/>
      <c r="E15" s="2536">
        <f>'試掘（舗50'!E9:G9</f>
        <v>1.2</v>
      </c>
      <c r="F15" s="2537"/>
      <c r="G15" s="2538"/>
      <c r="H15" s="2536">
        <f>'試掘（舗50'!H9:J9</f>
        <v>0.6</v>
      </c>
      <c r="I15" s="2537"/>
      <c r="J15" s="2538"/>
      <c r="K15" s="2536"/>
      <c r="L15" s="2537"/>
      <c r="M15" s="2537"/>
      <c r="N15" s="2539"/>
      <c r="Q15" s="2251" t="s">
        <v>81</v>
      </c>
      <c r="R15" s="2178"/>
      <c r="S15" s="2179"/>
      <c r="T15" s="19" t="s">
        <v>66</v>
      </c>
      <c r="U15" s="2251" t="s">
        <v>81</v>
      </c>
      <c r="V15" s="2178"/>
      <c r="W15" s="2179"/>
      <c r="X15" s="20" t="s">
        <v>66</v>
      </c>
      <c r="Y15" s="161"/>
      <c r="AB15" s="2201" t="s">
        <v>407</v>
      </c>
      <c r="AC15" s="2202"/>
      <c r="AD15" s="2536"/>
      <c r="AE15" s="2537"/>
      <c r="AF15" s="2538"/>
      <c r="AG15" s="2536"/>
      <c r="AH15" s="2537"/>
      <c r="AI15" s="2538"/>
      <c r="AJ15" s="2536"/>
      <c r="AK15" s="2537"/>
      <c r="AL15" s="2537"/>
      <c r="AM15" s="2539"/>
      <c r="AP15" s="31"/>
      <c r="AQ15" s="31"/>
      <c r="AR15" s="31"/>
      <c r="AS15" s="31"/>
      <c r="AT15" s="31"/>
      <c r="AU15" s="31"/>
      <c r="AV15" s="31"/>
      <c r="AW15" s="31"/>
      <c r="AX15" s="377"/>
    </row>
    <row r="16" spans="1:51" ht="13.2" customHeight="1" thickBot="1">
      <c r="C16" s="2201" t="s">
        <v>301</v>
      </c>
      <c r="D16" s="2202"/>
      <c r="E16" s="2214">
        <f>E14-E15</f>
        <v>21.800000000000004</v>
      </c>
      <c r="F16" s="2202"/>
      <c r="G16" s="2207"/>
      <c r="H16" s="2214">
        <f>H14-H15</f>
        <v>4.1500000000000004</v>
      </c>
      <c r="I16" s="2202"/>
      <c r="J16" s="2207"/>
      <c r="K16" s="2214">
        <f>K14-K15</f>
        <v>0</v>
      </c>
      <c r="L16" s="2348"/>
      <c r="M16" s="2202"/>
      <c r="N16" s="2215"/>
      <c r="Q16" s="263" t="s">
        <v>77</v>
      </c>
      <c r="R16" s="2431">
        <f>IF(MAX($E$389:$E$428)&lt;ROW()-15,"",INDEX($D$389:$D$428,MATCH(ROW()-15,$E$389:$E$428,0),1))</f>
        <v>4</v>
      </c>
      <c r="S16" s="2432"/>
      <c r="T16" s="224">
        <f>SUMIF($D$389:$D$428,R16,$F$389:$F$428)</f>
        <v>4.75</v>
      </c>
      <c r="U16" s="263" t="s">
        <v>82</v>
      </c>
      <c r="V16" s="2433" t="str">
        <f>IF(MAX($G$389:$G$428)&lt;ROW()-15,"",INDEX($D$389:$D$428,MATCH(ROW()-15,$G$389:$G$428,0),1))</f>
        <v/>
      </c>
      <c r="W16" s="2434"/>
      <c r="X16" s="225">
        <f>SUMIF($D$389:$D$428,V16,$H$389:$H$428)</f>
        <v>0</v>
      </c>
      <c r="Y16" s="37"/>
      <c r="AB16" s="2201" t="s">
        <v>301</v>
      </c>
      <c r="AC16" s="2202"/>
      <c r="AD16" s="2214">
        <f>AD14-AD15</f>
        <v>0</v>
      </c>
      <c r="AE16" s="2202"/>
      <c r="AF16" s="2207"/>
      <c r="AG16" s="2214">
        <f>AG14-AG15</f>
        <v>0</v>
      </c>
      <c r="AH16" s="2202"/>
      <c r="AI16" s="2207"/>
      <c r="AJ16" s="2214">
        <f>AJ14-AJ15</f>
        <v>0</v>
      </c>
      <c r="AK16" s="2348"/>
      <c r="AL16" s="2202"/>
      <c r="AM16" s="2215"/>
      <c r="AO16" s="2" t="s">
        <v>456</v>
      </c>
      <c r="AP16" s="31"/>
      <c r="AQ16" s="31"/>
      <c r="AR16" s="31"/>
      <c r="AS16" s="31"/>
      <c r="AT16" s="31"/>
      <c r="AU16" s="31"/>
      <c r="AV16" s="31"/>
      <c r="AW16" s="31"/>
      <c r="AX16" s="377"/>
    </row>
    <row r="17" spans="2:50" ht="13.2" customHeight="1">
      <c r="C17" s="2201" t="s">
        <v>76</v>
      </c>
      <c r="D17" s="2202"/>
      <c r="E17" s="2208" t="s">
        <v>77</v>
      </c>
      <c r="F17" s="2209"/>
      <c r="G17" s="2210"/>
      <c r="H17" s="2208" t="s">
        <v>77</v>
      </c>
      <c r="I17" s="2209"/>
      <c r="J17" s="2210"/>
      <c r="K17" s="2208"/>
      <c r="L17" s="2209"/>
      <c r="M17" s="2209"/>
      <c r="N17" s="2211"/>
      <c r="Q17" s="264" t="s">
        <v>77</v>
      </c>
      <c r="R17" s="2438">
        <f t="shared" ref="R17:R22" si="0">IF(MAX($E$389:$E$428)&lt;ROW()-15,"",INDEX($D$389:$D$428,MATCH(ROW()-15,$E$389:$E$428,0),1))</f>
        <v>5</v>
      </c>
      <c r="S17" s="2439"/>
      <c r="T17" s="226">
        <f t="shared" ref="T17:T22" si="1">SUMIF($D$389:$D$428,R17,$F$389:$F$428)</f>
        <v>1.2</v>
      </c>
      <c r="U17" s="264" t="s">
        <v>82</v>
      </c>
      <c r="V17" s="2440" t="str">
        <f t="shared" ref="V17:V22" si="2">IF(MAX($G$389:$G$428)&lt;ROW()-15,"",INDEX($D$389:$D$428,MATCH(ROW()-15,$G$389:$G$428,0),1))</f>
        <v/>
      </c>
      <c r="W17" s="2441"/>
      <c r="X17" s="227">
        <f t="shared" ref="X17:X22" si="3">SUMIF($D$389:$D$428,V17,$H$389:$H$428)</f>
        <v>0</v>
      </c>
      <c r="Y17" s="37"/>
      <c r="AB17" s="2201" t="s">
        <v>76</v>
      </c>
      <c r="AC17" s="2202"/>
      <c r="AD17" s="2208" t="s">
        <v>77</v>
      </c>
      <c r="AE17" s="2209"/>
      <c r="AF17" s="2210"/>
      <c r="AG17" s="2208" t="s">
        <v>77</v>
      </c>
      <c r="AH17" s="2209"/>
      <c r="AI17" s="2210"/>
      <c r="AJ17" s="2208" t="s">
        <v>77</v>
      </c>
      <c r="AK17" s="2209"/>
      <c r="AL17" s="2209"/>
      <c r="AM17" s="2211"/>
      <c r="AP17" s="2251" t="s">
        <v>81</v>
      </c>
      <c r="AQ17" s="2178"/>
      <c r="AR17" s="2179"/>
      <c r="AS17" s="19" t="s">
        <v>66</v>
      </c>
      <c r="AT17" s="2251" t="s">
        <v>81</v>
      </c>
      <c r="AU17" s="2178"/>
      <c r="AV17" s="2179"/>
      <c r="AW17" s="20" t="s">
        <v>66</v>
      </c>
      <c r="AX17" s="161"/>
    </row>
    <row r="18" spans="2:50" ht="13.2" customHeight="1">
      <c r="C18" s="2201"/>
      <c r="D18" s="2202"/>
      <c r="E18" s="2216">
        <v>10</v>
      </c>
      <c r="F18" s="2217"/>
      <c r="G18" s="2218"/>
      <c r="H18" s="2216">
        <v>4</v>
      </c>
      <c r="I18" s="2217"/>
      <c r="J18" s="2218"/>
      <c r="K18" s="2216"/>
      <c r="L18" s="2217"/>
      <c r="M18" s="2217"/>
      <c r="N18" s="2219"/>
      <c r="Q18" s="264" t="s">
        <v>77</v>
      </c>
      <c r="R18" s="2438">
        <f t="shared" si="0"/>
        <v>10</v>
      </c>
      <c r="S18" s="2439"/>
      <c r="T18" s="226">
        <f t="shared" si="1"/>
        <v>21.800000000000004</v>
      </c>
      <c r="U18" s="264" t="s">
        <v>82</v>
      </c>
      <c r="V18" s="2440" t="str">
        <f t="shared" si="2"/>
        <v/>
      </c>
      <c r="W18" s="2441"/>
      <c r="X18" s="227">
        <f t="shared" si="3"/>
        <v>0</v>
      </c>
      <c r="Y18" s="37"/>
      <c r="AB18" s="2201"/>
      <c r="AC18" s="2202"/>
      <c r="AD18" s="2216">
        <v>10</v>
      </c>
      <c r="AE18" s="2217"/>
      <c r="AF18" s="2218"/>
      <c r="AG18" s="2216">
        <v>4</v>
      </c>
      <c r="AH18" s="2217"/>
      <c r="AI18" s="2218"/>
      <c r="AJ18" s="2216">
        <v>15</v>
      </c>
      <c r="AK18" s="2217"/>
      <c r="AL18" s="2217"/>
      <c r="AM18" s="2219"/>
      <c r="AP18" s="263" t="s">
        <v>77</v>
      </c>
      <c r="AQ18" s="2431" t="str">
        <f>IF(MAX($AD$389:$AD$428)&lt;ROW()-17,"",INDEX($AC$389:$AC$428,MATCH(ROW()-17,$AD$389:$AD$428,0),1))</f>
        <v/>
      </c>
      <c r="AR18" s="2432"/>
      <c r="AS18" s="224">
        <f>SUMIF($AC$389:$AC$428,AQ18,$AE$389:$AE$428)</f>
        <v>0</v>
      </c>
      <c r="AT18" s="263" t="s">
        <v>82</v>
      </c>
      <c r="AU18" s="2433" t="str">
        <f>IF(MAX($AF$389:$AF$428)&lt;ROW()-17,"",INDEX($AC$389:$AC$428,MATCH(ROW()-17,$AF$389:$AF$428,0),1))</f>
        <v/>
      </c>
      <c r="AV18" s="2434"/>
      <c r="AW18" s="225">
        <f>SUMIF($AC$389:$AC$428,AU18,$AG$389:$AG$428)</f>
        <v>0</v>
      </c>
      <c r="AX18" s="37"/>
    </row>
    <row r="19" spans="2:50" ht="13.2" customHeight="1">
      <c r="C19" s="2212" t="s">
        <v>439</v>
      </c>
      <c r="D19" s="2213"/>
      <c r="E19" s="2531">
        <f>E15</f>
        <v>1.2</v>
      </c>
      <c r="F19" s="2532"/>
      <c r="G19" s="2533"/>
      <c r="H19" s="2531">
        <f>H15</f>
        <v>0.6</v>
      </c>
      <c r="I19" s="2532"/>
      <c r="J19" s="2533"/>
      <c r="K19" s="2531">
        <f>K15</f>
        <v>0</v>
      </c>
      <c r="L19" s="2532"/>
      <c r="M19" s="2532"/>
      <c r="N19" s="2534"/>
      <c r="Q19" s="264" t="s">
        <v>77</v>
      </c>
      <c r="R19" s="2438" t="str">
        <f t="shared" si="0"/>
        <v/>
      </c>
      <c r="S19" s="2439"/>
      <c r="T19" s="226">
        <f t="shared" si="1"/>
        <v>0</v>
      </c>
      <c r="U19" s="264" t="s">
        <v>82</v>
      </c>
      <c r="V19" s="2440" t="str">
        <f t="shared" si="2"/>
        <v/>
      </c>
      <c r="W19" s="2441"/>
      <c r="X19" s="227">
        <f t="shared" si="3"/>
        <v>0</v>
      </c>
      <c r="Y19" s="37"/>
      <c r="AB19" s="2212" t="s">
        <v>439</v>
      </c>
      <c r="AC19" s="2213"/>
      <c r="AD19" s="2531">
        <f>AD15</f>
        <v>0</v>
      </c>
      <c r="AE19" s="2532"/>
      <c r="AF19" s="2533"/>
      <c r="AG19" s="2531">
        <f>AG15</f>
        <v>0</v>
      </c>
      <c r="AH19" s="2532"/>
      <c r="AI19" s="2533"/>
      <c r="AJ19" s="2531">
        <f>AJ15</f>
        <v>0</v>
      </c>
      <c r="AK19" s="2532"/>
      <c r="AL19" s="2532"/>
      <c r="AM19" s="2534"/>
      <c r="AP19" s="264" t="s">
        <v>77</v>
      </c>
      <c r="AQ19" s="2438" t="str">
        <f t="shared" ref="AQ19:AQ25" si="4">IF(MAX($AD$389:$AD$428)&lt;ROW()-17,"",INDEX($AC$389:$AC$428,MATCH(ROW()-17,$AD$389:$AD$428,0),1))</f>
        <v/>
      </c>
      <c r="AR19" s="2439"/>
      <c r="AS19" s="226">
        <f t="shared" ref="AS19:AS25" si="5">SUMIF($AC$389:$AC$428,AQ19,$AE$389:$AE$428)</f>
        <v>0</v>
      </c>
      <c r="AT19" s="264" t="s">
        <v>82</v>
      </c>
      <c r="AU19" s="2440" t="str">
        <f t="shared" ref="AU19:AU26" si="6">IF(MAX($AF$389:$AF$428)&lt;ROW()-17,"",INDEX($AC$389:$AC$428,MATCH(ROW()-17,$AF$389:$AF$428,0),1))</f>
        <v/>
      </c>
      <c r="AV19" s="2441"/>
      <c r="AW19" s="227">
        <f t="shared" ref="AW19:AW26" si="7">SUMIF($AC$389:$AC$428,AU19,$AG$389:$AG$428)</f>
        <v>0</v>
      </c>
      <c r="AX19" s="37"/>
    </row>
    <row r="20" spans="2:50" ht="13.2" customHeight="1">
      <c r="C20" s="2535" t="s">
        <v>440</v>
      </c>
      <c r="D20" s="2202"/>
      <c r="E20" s="2208" t="s">
        <v>77</v>
      </c>
      <c r="F20" s="2209"/>
      <c r="G20" s="2210"/>
      <c r="H20" s="2208" t="s">
        <v>77</v>
      </c>
      <c r="I20" s="2209"/>
      <c r="J20" s="2210"/>
      <c r="K20" s="2208"/>
      <c r="L20" s="2209"/>
      <c r="M20" s="2209"/>
      <c r="N20" s="2211"/>
      <c r="Q20" s="264" t="s">
        <v>77</v>
      </c>
      <c r="R20" s="2438" t="str">
        <f t="shared" si="0"/>
        <v/>
      </c>
      <c r="S20" s="2439"/>
      <c r="T20" s="226">
        <f t="shared" si="1"/>
        <v>0</v>
      </c>
      <c r="U20" s="264" t="s">
        <v>82</v>
      </c>
      <c r="V20" s="2440" t="str">
        <f t="shared" si="2"/>
        <v/>
      </c>
      <c r="W20" s="2441"/>
      <c r="X20" s="227">
        <f t="shared" si="3"/>
        <v>0</v>
      </c>
      <c r="Y20" s="37"/>
      <c r="AB20" s="2535" t="s">
        <v>440</v>
      </c>
      <c r="AC20" s="2202"/>
      <c r="AD20" s="2208" t="s">
        <v>77</v>
      </c>
      <c r="AE20" s="2209"/>
      <c r="AF20" s="2210"/>
      <c r="AG20" s="2208" t="s">
        <v>77</v>
      </c>
      <c r="AH20" s="2209"/>
      <c r="AI20" s="2210"/>
      <c r="AJ20" s="2208" t="s">
        <v>77</v>
      </c>
      <c r="AK20" s="2209"/>
      <c r="AL20" s="2209"/>
      <c r="AM20" s="2211"/>
      <c r="AP20" s="264" t="s">
        <v>77</v>
      </c>
      <c r="AQ20" s="2438" t="str">
        <f t="shared" si="4"/>
        <v/>
      </c>
      <c r="AR20" s="2439"/>
      <c r="AS20" s="226">
        <f t="shared" si="5"/>
        <v>0</v>
      </c>
      <c r="AT20" s="264" t="s">
        <v>82</v>
      </c>
      <c r="AU20" s="2440" t="str">
        <f t="shared" si="6"/>
        <v/>
      </c>
      <c r="AV20" s="2441"/>
      <c r="AW20" s="227">
        <f t="shared" si="7"/>
        <v>0</v>
      </c>
      <c r="AX20" s="37"/>
    </row>
    <row r="21" spans="2:50" ht="13.2" customHeight="1">
      <c r="C21" s="2201"/>
      <c r="D21" s="2202"/>
      <c r="E21" s="2216">
        <v>5</v>
      </c>
      <c r="F21" s="2217"/>
      <c r="G21" s="2218"/>
      <c r="H21" s="2216">
        <v>4</v>
      </c>
      <c r="I21" s="2217"/>
      <c r="J21" s="2218"/>
      <c r="K21" s="2216"/>
      <c r="L21" s="2217"/>
      <c r="M21" s="2217"/>
      <c r="N21" s="2219"/>
      <c r="Q21" s="264" t="s">
        <v>77</v>
      </c>
      <c r="R21" s="2438" t="str">
        <f t="shared" si="0"/>
        <v/>
      </c>
      <c r="S21" s="2439"/>
      <c r="T21" s="226">
        <f t="shared" si="1"/>
        <v>0</v>
      </c>
      <c r="U21" s="264" t="s">
        <v>82</v>
      </c>
      <c r="V21" s="2440" t="str">
        <f t="shared" si="2"/>
        <v/>
      </c>
      <c r="W21" s="2441"/>
      <c r="X21" s="227">
        <f t="shared" si="3"/>
        <v>0</v>
      </c>
      <c r="Y21" s="37"/>
      <c r="AB21" s="2201"/>
      <c r="AC21" s="2202"/>
      <c r="AD21" s="2216">
        <v>5</v>
      </c>
      <c r="AE21" s="2217"/>
      <c r="AF21" s="2218"/>
      <c r="AG21" s="2216">
        <v>4</v>
      </c>
      <c r="AH21" s="2217"/>
      <c r="AI21" s="2218"/>
      <c r="AJ21" s="2216">
        <v>10</v>
      </c>
      <c r="AK21" s="2217"/>
      <c r="AL21" s="2217"/>
      <c r="AM21" s="2219"/>
      <c r="AP21" s="264" t="s">
        <v>77</v>
      </c>
      <c r="AQ21" s="2438" t="str">
        <f t="shared" si="4"/>
        <v/>
      </c>
      <c r="AR21" s="2439"/>
      <c r="AS21" s="226">
        <f t="shared" si="5"/>
        <v>0</v>
      </c>
      <c r="AT21" s="264" t="s">
        <v>82</v>
      </c>
      <c r="AU21" s="2440" t="str">
        <f t="shared" si="6"/>
        <v/>
      </c>
      <c r="AV21" s="2441"/>
      <c r="AW21" s="227">
        <f t="shared" si="7"/>
        <v>0</v>
      </c>
      <c r="AX21" s="37"/>
    </row>
    <row r="22" spans="2:50" ht="13.2" customHeight="1">
      <c r="C22" s="2201" t="s">
        <v>87</v>
      </c>
      <c r="D22" s="2207"/>
      <c r="E22" s="2208" t="s">
        <v>366</v>
      </c>
      <c r="F22" s="2209"/>
      <c r="G22" s="2210"/>
      <c r="H22" s="2208"/>
      <c r="I22" s="2209"/>
      <c r="J22" s="2210"/>
      <c r="K22" s="2208"/>
      <c r="L22" s="2209"/>
      <c r="M22" s="2209"/>
      <c r="N22" s="2211"/>
      <c r="Q22" s="264" t="s">
        <v>77</v>
      </c>
      <c r="R22" s="2438" t="str">
        <f t="shared" si="0"/>
        <v/>
      </c>
      <c r="S22" s="2439"/>
      <c r="T22" s="226">
        <f t="shared" si="1"/>
        <v>0</v>
      </c>
      <c r="U22" s="264" t="s">
        <v>82</v>
      </c>
      <c r="V22" s="2440" t="str">
        <f t="shared" si="2"/>
        <v/>
      </c>
      <c r="W22" s="2441"/>
      <c r="X22" s="227">
        <f t="shared" si="3"/>
        <v>0</v>
      </c>
      <c r="Y22" s="37"/>
      <c r="AB22" s="2201" t="s">
        <v>87</v>
      </c>
      <c r="AC22" s="2207"/>
      <c r="AD22" s="2208" t="s">
        <v>366</v>
      </c>
      <c r="AE22" s="2209"/>
      <c r="AF22" s="2210"/>
      <c r="AG22" s="2208" t="s">
        <v>365</v>
      </c>
      <c r="AH22" s="2209"/>
      <c r="AI22" s="2210"/>
      <c r="AJ22" s="2208" t="s">
        <v>366</v>
      </c>
      <c r="AK22" s="2209"/>
      <c r="AL22" s="2209"/>
      <c r="AM22" s="2211"/>
      <c r="AP22" s="264" t="s">
        <v>77</v>
      </c>
      <c r="AQ22" s="2438" t="str">
        <f t="shared" si="4"/>
        <v/>
      </c>
      <c r="AR22" s="2439"/>
      <c r="AS22" s="226">
        <f t="shared" si="5"/>
        <v>0</v>
      </c>
      <c r="AT22" s="264" t="s">
        <v>82</v>
      </c>
      <c r="AU22" s="2440" t="str">
        <f t="shared" si="6"/>
        <v/>
      </c>
      <c r="AV22" s="2441"/>
      <c r="AW22" s="227">
        <f t="shared" si="7"/>
        <v>0</v>
      </c>
      <c r="AX22" s="37"/>
    </row>
    <row r="23" spans="2:50" ht="13.2" customHeight="1" thickBot="1">
      <c r="C23" s="2201"/>
      <c r="D23" s="2207"/>
      <c r="E23" s="2216">
        <v>25</v>
      </c>
      <c r="F23" s="2217"/>
      <c r="G23" s="2218"/>
      <c r="H23" s="2216"/>
      <c r="I23" s="2217"/>
      <c r="J23" s="2218"/>
      <c r="K23" s="2216"/>
      <c r="L23" s="2217"/>
      <c r="M23" s="2217"/>
      <c r="N23" s="2219"/>
      <c r="Q23" s="378"/>
      <c r="R23" s="2222"/>
      <c r="S23" s="2444"/>
      <c r="T23" s="551"/>
      <c r="U23" s="378"/>
      <c r="V23" s="2222"/>
      <c r="W23" s="2444"/>
      <c r="X23" s="552"/>
      <c r="Y23" s="37"/>
      <c r="AB23" s="2201"/>
      <c r="AC23" s="2207"/>
      <c r="AD23" s="2216">
        <v>25</v>
      </c>
      <c r="AE23" s="2217"/>
      <c r="AF23" s="2218"/>
      <c r="AG23" s="2216">
        <v>10</v>
      </c>
      <c r="AH23" s="2217"/>
      <c r="AI23" s="2218"/>
      <c r="AJ23" s="2216">
        <v>50</v>
      </c>
      <c r="AK23" s="2217"/>
      <c r="AL23" s="2217"/>
      <c r="AM23" s="2219"/>
      <c r="AP23" s="264" t="s">
        <v>77</v>
      </c>
      <c r="AQ23" s="2438" t="str">
        <f t="shared" si="4"/>
        <v/>
      </c>
      <c r="AR23" s="2439"/>
      <c r="AS23" s="226">
        <f t="shared" si="5"/>
        <v>0</v>
      </c>
      <c r="AT23" s="264" t="s">
        <v>82</v>
      </c>
      <c r="AU23" s="2440" t="str">
        <f t="shared" si="6"/>
        <v/>
      </c>
      <c r="AV23" s="2441"/>
      <c r="AW23" s="227">
        <f t="shared" si="7"/>
        <v>0</v>
      </c>
      <c r="AX23" s="37"/>
    </row>
    <row r="24" spans="2:50" ht="13.2" customHeight="1" thickBot="1">
      <c r="B24" s="15"/>
      <c r="C24" s="2549" t="s">
        <v>78</v>
      </c>
      <c r="D24" s="2550"/>
      <c r="E24" s="2545">
        <v>5</v>
      </c>
      <c r="F24" s="2546"/>
      <c r="G24" s="2547"/>
      <c r="H24" s="2545">
        <v>4</v>
      </c>
      <c r="I24" s="2546"/>
      <c r="J24" s="2547"/>
      <c r="K24" s="2545"/>
      <c r="L24" s="2546"/>
      <c r="M24" s="2546"/>
      <c r="N24" s="2548"/>
      <c r="O24" s="15"/>
      <c r="P24" s="15"/>
      <c r="Q24" s="161"/>
      <c r="R24" s="38"/>
      <c r="S24" s="38"/>
      <c r="T24" s="37"/>
      <c r="U24" s="161"/>
      <c r="V24" s="38"/>
      <c r="W24" s="38"/>
      <c r="X24" s="37"/>
      <c r="Y24" s="37"/>
      <c r="AA24" s="15"/>
      <c r="AB24" s="2549" t="s">
        <v>78</v>
      </c>
      <c r="AC24" s="2550"/>
      <c r="AD24" s="2545">
        <v>5</v>
      </c>
      <c r="AE24" s="2546"/>
      <c r="AF24" s="2547"/>
      <c r="AG24" s="2545">
        <v>4</v>
      </c>
      <c r="AH24" s="2546"/>
      <c r="AI24" s="2547"/>
      <c r="AJ24" s="2545">
        <v>10</v>
      </c>
      <c r="AK24" s="2546"/>
      <c r="AL24" s="2546"/>
      <c r="AM24" s="2548"/>
      <c r="AP24" s="264" t="s">
        <v>77</v>
      </c>
      <c r="AQ24" s="2438" t="str">
        <f t="shared" si="4"/>
        <v/>
      </c>
      <c r="AR24" s="2439"/>
      <c r="AS24" s="226">
        <f t="shared" si="5"/>
        <v>0</v>
      </c>
      <c r="AT24" s="264" t="s">
        <v>82</v>
      </c>
      <c r="AU24" s="2440" t="str">
        <f t="shared" si="6"/>
        <v/>
      </c>
      <c r="AV24" s="2441"/>
      <c r="AW24" s="227">
        <f t="shared" si="7"/>
        <v>0</v>
      </c>
      <c r="AX24" s="37"/>
    </row>
    <row r="25" spans="2:50" ht="13.2" customHeight="1" thickBot="1">
      <c r="C25" s="2193" t="s">
        <v>70</v>
      </c>
      <c r="D25" s="2194"/>
      <c r="E25" s="2195"/>
      <c r="F25" s="2196"/>
      <c r="G25" s="2197"/>
      <c r="H25" s="2195"/>
      <c r="I25" s="2196"/>
      <c r="J25" s="2197"/>
      <c r="K25" s="2195"/>
      <c r="L25" s="2196"/>
      <c r="M25" s="2196"/>
      <c r="N25" s="2198"/>
      <c r="O25" s="15"/>
      <c r="P25" s="2" t="s">
        <v>549</v>
      </c>
      <c r="Q25" s="161"/>
      <c r="R25" s="38"/>
      <c r="S25" s="38"/>
      <c r="T25" s="37"/>
      <c r="U25" s="161"/>
      <c r="V25" s="38"/>
      <c r="W25" s="38"/>
      <c r="X25" s="37"/>
      <c r="Y25" s="37"/>
      <c r="AB25" s="2193" t="s">
        <v>70</v>
      </c>
      <c r="AC25" s="2194"/>
      <c r="AD25" s="2195"/>
      <c r="AE25" s="2196"/>
      <c r="AF25" s="2197"/>
      <c r="AG25" s="2195"/>
      <c r="AH25" s="2196"/>
      <c r="AI25" s="2197"/>
      <c r="AJ25" s="2195"/>
      <c r="AK25" s="2196"/>
      <c r="AL25" s="2196"/>
      <c r="AM25" s="2198"/>
      <c r="AP25" s="264" t="s">
        <v>77</v>
      </c>
      <c r="AQ25" s="2438" t="str">
        <f t="shared" si="4"/>
        <v/>
      </c>
      <c r="AR25" s="2439"/>
      <c r="AS25" s="226">
        <f t="shared" si="5"/>
        <v>0</v>
      </c>
      <c r="AT25" s="264" t="s">
        <v>82</v>
      </c>
      <c r="AU25" s="2440" t="str">
        <f t="shared" si="6"/>
        <v/>
      </c>
      <c r="AV25" s="2441"/>
      <c r="AW25" s="227">
        <f t="shared" si="7"/>
        <v>0</v>
      </c>
      <c r="AX25" s="37"/>
    </row>
    <row r="26" spans="2:50" ht="13.2" customHeight="1">
      <c r="C26" s="2201" t="s">
        <v>71</v>
      </c>
      <c r="D26" s="2202"/>
      <c r="E26" s="2203"/>
      <c r="F26" s="2204"/>
      <c r="G26" s="2205"/>
      <c r="H26" s="2203"/>
      <c r="I26" s="2204"/>
      <c r="J26" s="2205"/>
      <c r="K26" s="2203"/>
      <c r="L26" s="2204"/>
      <c r="M26" s="2204"/>
      <c r="N26" s="2206"/>
      <c r="O26" s="15"/>
      <c r="P26" s="15"/>
      <c r="Q26" s="2251" t="s">
        <v>81</v>
      </c>
      <c r="R26" s="2178"/>
      <c r="S26" s="2179"/>
      <c r="T26" s="19" t="s">
        <v>66</v>
      </c>
      <c r="U26" s="2251" t="s">
        <v>81</v>
      </c>
      <c r="V26" s="2178"/>
      <c r="W26" s="2179"/>
      <c r="X26" s="20" t="s">
        <v>66</v>
      </c>
      <c r="Y26" s="37"/>
      <c r="AB26" s="2201" t="s">
        <v>71</v>
      </c>
      <c r="AC26" s="2202"/>
      <c r="AD26" s="2203"/>
      <c r="AE26" s="2204"/>
      <c r="AF26" s="2205"/>
      <c r="AG26" s="2203"/>
      <c r="AH26" s="2204"/>
      <c r="AI26" s="2205"/>
      <c r="AJ26" s="2203"/>
      <c r="AK26" s="2204"/>
      <c r="AL26" s="2204"/>
      <c r="AM26" s="2206"/>
      <c r="AP26" s="410" t="s">
        <v>473</v>
      </c>
      <c r="AQ26" s="2438" t="str">
        <f>IF(MAX($AD$389:$AD$428)&lt;ROW()-17,"",INDEX($AC$389:$AC$428,MATCH(ROW()-17,$AD$389:$AD$428,0),1))</f>
        <v/>
      </c>
      <c r="AR26" s="2439"/>
      <c r="AS26" s="226">
        <f>SUMIF($AC$389:$AC$428,AQ26,$AE$389:$AE$428)</f>
        <v>0</v>
      </c>
      <c r="AT26" s="264" t="s">
        <v>479</v>
      </c>
      <c r="AU26" s="2440" t="str">
        <f t="shared" si="6"/>
        <v/>
      </c>
      <c r="AV26" s="2441"/>
      <c r="AW26" s="227">
        <f t="shared" si="7"/>
        <v>0</v>
      </c>
      <c r="AX26" s="37"/>
    </row>
    <row r="27" spans="2:50" ht="13.2" customHeight="1" thickBot="1">
      <c r="C27" s="2201" t="s">
        <v>72</v>
      </c>
      <c r="D27" s="2202"/>
      <c r="E27" s="2208"/>
      <c r="F27" s="2209"/>
      <c r="G27" s="2210"/>
      <c r="H27" s="2208"/>
      <c r="I27" s="2209"/>
      <c r="J27" s="2210"/>
      <c r="K27" s="2208"/>
      <c r="L27" s="2209"/>
      <c r="M27" s="2209"/>
      <c r="N27" s="2211"/>
      <c r="O27" s="15"/>
      <c r="P27" s="15"/>
      <c r="Q27" s="535" t="s">
        <v>534</v>
      </c>
      <c r="R27" s="2543">
        <v>15</v>
      </c>
      <c r="S27" s="2544"/>
      <c r="T27" s="529">
        <f>SUMPRODUCT(($D$344:$D$383&lt;=15)*$D$344:$D$383*$F$344:$F$383)/100+SUMPRODUCT(($AC$344:$AC$383&lt;=15)*$AC$344:$AC$383*$AE$344:$AE$383)/100</f>
        <v>2.2400000000000007</v>
      </c>
      <c r="U27" s="263" t="s">
        <v>548</v>
      </c>
      <c r="V27" s="2543">
        <v>15</v>
      </c>
      <c r="W27" s="2544"/>
      <c r="X27" s="530">
        <f>SUMPRODUCT(($D$389:$D$428&lt;=15)*$D$389:$D$428*$H$389:$H$428)/100+SUMPRODUCT(($AC$389:$AC$428&lt;=15)*$AC$389:$AC$428*$AG$389:$AG$428)/100</f>
        <v>0</v>
      </c>
      <c r="Y27" s="37"/>
      <c r="AB27" s="2201" t="s">
        <v>72</v>
      </c>
      <c r="AC27" s="2202"/>
      <c r="AD27" s="2208"/>
      <c r="AE27" s="2209"/>
      <c r="AF27" s="2210"/>
      <c r="AG27" s="2208"/>
      <c r="AH27" s="2209"/>
      <c r="AI27" s="2210"/>
      <c r="AJ27" s="2208"/>
      <c r="AK27" s="2209"/>
      <c r="AL27" s="2209"/>
      <c r="AM27" s="2211"/>
      <c r="AP27" s="378"/>
      <c r="AQ27" s="2222"/>
      <c r="AR27" s="2444"/>
      <c r="AS27" s="551"/>
      <c r="AT27" s="378"/>
      <c r="AU27" s="2222"/>
      <c r="AV27" s="2444"/>
      <c r="AW27" s="552"/>
      <c r="AX27" s="37"/>
    </row>
    <row r="28" spans="2:50" ht="13.2" customHeight="1">
      <c r="C28" s="2201"/>
      <c r="D28" s="2202"/>
      <c r="E28" s="2208"/>
      <c r="F28" s="2209"/>
      <c r="G28" s="2210"/>
      <c r="H28" s="2208"/>
      <c r="I28" s="2209"/>
      <c r="J28" s="2210"/>
      <c r="K28" s="2208"/>
      <c r="L28" s="2209"/>
      <c r="M28" s="2209"/>
      <c r="N28" s="2211"/>
      <c r="O28" s="15"/>
      <c r="P28" s="15"/>
      <c r="Q28" s="410" t="s">
        <v>534</v>
      </c>
      <c r="R28" s="2464">
        <v>15</v>
      </c>
      <c r="S28" s="2465"/>
      <c r="T28" s="541">
        <f>SUMPRODUCT(($D$344:$D$383&gt;15)*$D$344:$D$383*$F$344:$F$383)/100+SUMPRODUCT(($AC$344:$AC$383&gt;15)*$AC$344:$AC$383*$AE$344:$AE$383)/100</f>
        <v>0</v>
      </c>
      <c r="U28" s="410" t="s">
        <v>550</v>
      </c>
      <c r="V28" s="2464">
        <v>15</v>
      </c>
      <c r="W28" s="2465"/>
      <c r="X28" s="542">
        <f>SUMPRODUCT(($D$389:$D$428&gt;15)*$D$389:$D$428*$H$389:$H$428)/100+SUMPRODUCT(($AC$389:$AC$428&gt;15)*$AC$389:$AC$428*$AG$389:$AG$428)/100</f>
        <v>0</v>
      </c>
      <c r="Y28" s="37"/>
      <c r="AB28" s="2201"/>
      <c r="AC28" s="2202"/>
      <c r="AD28" s="2208"/>
      <c r="AE28" s="2209"/>
      <c r="AF28" s="2210"/>
      <c r="AG28" s="2208"/>
      <c r="AH28" s="2209"/>
      <c r="AI28" s="2210"/>
      <c r="AJ28" s="2208"/>
      <c r="AK28" s="2209"/>
      <c r="AL28" s="2209"/>
      <c r="AM28" s="2211"/>
      <c r="AP28" s="31"/>
      <c r="AQ28" s="31"/>
      <c r="AR28" s="31"/>
      <c r="AS28" s="31"/>
      <c r="AT28" s="31"/>
      <c r="AU28" s="31"/>
      <c r="AV28" s="31"/>
      <c r="AW28" s="31"/>
      <c r="AX28" s="377"/>
    </row>
    <row r="29" spans="2:50" ht="13.2" customHeight="1" thickBot="1">
      <c r="C29" s="2201" t="s">
        <v>59</v>
      </c>
      <c r="D29" s="2202"/>
      <c r="E29" s="2208"/>
      <c r="F29" s="2209"/>
      <c r="G29" s="2210"/>
      <c r="H29" s="2208"/>
      <c r="I29" s="2209"/>
      <c r="J29" s="2210"/>
      <c r="K29" s="2208"/>
      <c r="L29" s="2209"/>
      <c r="M29" s="2209"/>
      <c r="N29" s="2211"/>
      <c r="O29" s="15"/>
      <c r="P29" s="15"/>
      <c r="Q29" s="263" t="s">
        <v>532</v>
      </c>
      <c r="R29" s="2385">
        <v>15</v>
      </c>
      <c r="S29" s="2385"/>
      <c r="T29" s="543">
        <f>SUMPRODUCT(($D$344:$D$383&lt;=15)*$D$344:$D$383*$E$344:$E$383)/100+SUMPRODUCT(($AC$344:$AC$383&lt;=15)*$AC$344:$AC$383*$AD$344:$AD$383)/100</f>
        <v>0.19</v>
      </c>
      <c r="U29" s="540" t="s">
        <v>533</v>
      </c>
      <c r="V29" s="2385">
        <v>15</v>
      </c>
      <c r="W29" s="2385"/>
      <c r="X29" s="544">
        <f>IF($U$29="全種",$T$27+$X$27+$T$29,"0")+IF($U$29="As（車道）＋As（歩道）",$T$27+$T$29,"0")+IF($U$29="As（車道）＋Co",$T$27+$X$27,"0")+IF($U$29="As（歩道）＋Co",$T$29+$X$27,"0")</f>
        <v>2.4300000000000006</v>
      </c>
      <c r="Y29" s="377"/>
      <c r="AB29" s="2201" t="s">
        <v>59</v>
      </c>
      <c r="AC29" s="2202"/>
      <c r="AD29" s="2208"/>
      <c r="AE29" s="2209"/>
      <c r="AF29" s="2210"/>
      <c r="AG29" s="2208"/>
      <c r="AH29" s="2209"/>
      <c r="AI29" s="2210"/>
      <c r="AJ29" s="2208"/>
      <c r="AK29" s="2209"/>
      <c r="AL29" s="2209"/>
      <c r="AM29" s="2211"/>
      <c r="AO29" s="2" t="s">
        <v>457</v>
      </c>
      <c r="AP29" s="31"/>
      <c r="AQ29" s="31"/>
      <c r="AR29" s="31"/>
      <c r="AS29" s="31"/>
      <c r="AT29" s="31"/>
      <c r="AU29" s="31"/>
      <c r="AV29" s="31"/>
      <c r="AW29" s="31"/>
      <c r="AX29" s="377"/>
    </row>
    <row r="30" spans="2:50" ht="13.2" customHeight="1" thickBot="1">
      <c r="C30" s="214" t="s">
        <v>202</v>
      </c>
      <c r="D30" s="93" t="s">
        <v>210</v>
      </c>
      <c r="E30" s="283" t="s">
        <v>208</v>
      </c>
      <c r="F30" s="284" t="s">
        <v>209</v>
      </c>
      <c r="G30" s="285" t="s">
        <v>1</v>
      </c>
      <c r="H30" s="283" t="s">
        <v>208</v>
      </c>
      <c r="I30" s="284" t="s">
        <v>209</v>
      </c>
      <c r="J30" s="285" t="s">
        <v>1</v>
      </c>
      <c r="K30" s="283" t="s">
        <v>208</v>
      </c>
      <c r="L30" s="2542" t="s">
        <v>209</v>
      </c>
      <c r="M30" s="2542"/>
      <c r="N30" s="286" t="s">
        <v>1</v>
      </c>
      <c r="O30" s="15"/>
      <c r="P30" s="15"/>
      <c r="Q30" s="385" t="s">
        <v>532</v>
      </c>
      <c r="R30" s="2398">
        <v>15</v>
      </c>
      <c r="S30" s="2398"/>
      <c r="T30" s="545"/>
      <c r="U30" s="537" t="s">
        <v>533</v>
      </c>
      <c r="V30" s="2398">
        <v>15</v>
      </c>
      <c r="W30" s="2398"/>
      <c r="X30" s="546">
        <f>IF($U$30="全種",$T$28+$X$28+$T$30,"0")+IF($U$30="As（車道）＋As（歩道）",$T$28+$T$30,"0")+IF($U$30="As（車道）＋Co",$T$28+$X$28,"0")+IF($U$30="As（歩道）＋Co",$T$30+$X$28,"0")</f>
        <v>0</v>
      </c>
      <c r="Y30" s="377"/>
      <c r="AB30" s="214" t="s">
        <v>202</v>
      </c>
      <c r="AC30" s="93" t="s">
        <v>210</v>
      </c>
      <c r="AD30" s="283" t="s">
        <v>208</v>
      </c>
      <c r="AE30" s="284" t="s">
        <v>209</v>
      </c>
      <c r="AF30" s="285" t="s">
        <v>1</v>
      </c>
      <c r="AG30" s="283" t="s">
        <v>208</v>
      </c>
      <c r="AH30" s="284" t="s">
        <v>209</v>
      </c>
      <c r="AI30" s="285" t="s">
        <v>1</v>
      </c>
      <c r="AJ30" s="283" t="s">
        <v>208</v>
      </c>
      <c r="AK30" s="2542" t="s">
        <v>209</v>
      </c>
      <c r="AL30" s="2542"/>
      <c r="AM30" s="286" t="s">
        <v>1</v>
      </c>
      <c r="AP30" s="2251" t="s">
        <v>96</v>
      </c>
      <c r="AQ30" s="2178"/>
      <c r="AR30" s="2179"/>
      <c r="AS30" s="19" t="s">
        <v>66</v>
      </c>
      <c r="AT30" s="2251" t="s">
        <v>96</v>
      </c>
      <c r="AU30" s="2178"/>
      <c r="AV30" s="2179"/>
      <c r="AW30" s="20" t="s">
        <v>66</v>
      </c>
      <c r="AX30" s="161"/>
    </row>
    <row r="31" spans="2:50" ht="13.2" customHeight="1">
      <c r="C31" s="287" t="s">
        <v>543</v>
      </c>
      <c r="D31" s="93" t="s">
        <v>211</v>
      </c>
      <c r="E31" s="239"/>
      <c r="F31" s="726">
        <f>IF(C31="",0,IF(D31="有",VLOOKUP(C31,掘削幅矢板,2,FALSE),VLOOKUP(C31,掘削幅,2,FALSE)))</f>
        <v>0.6</v>
      </c>
      <c r="G31" s="241">
        <f>ROUND(E31*F31,2)</f>
        <v>0</v>
      </c>
      <c r="H31" s="239"/>
      <c r="I31" s="726">
        <f>$F$31</f>
        <v>0.6</v>
      </c>
      <c r="J31" s="241">
        <f>ROUND(H31*I31,2)</f>
        <v>0</v>
      </c>
      <c r="K31" s="239"/>
      <c r="L31" s="2347">
        <f>$F$31</f>
        <v>0.6</v>
      </c>
      <c r="M31" s="2347"/>
      <c r="N31" s="288">
        <f>ROUND(K31*L31,2)</f>
        <v>0</v>
      </c>
      <c r="O31" s="15"/>
      <c r="P31" s="15"/>
      <c r="Q31" s="377"/>
      <c r="R31" s="377"/>
      <c r="S31" s="377"/>
      <c r="T31" s="377"/>
      <c r="U31" s="377"/>
      <c r="V31" s="377"/>
      <c r="W31" s="377"/>
      <c r="X31" s="377"/>
      <c r="Y31" s="377"/>
      <c r="AB31" s="287" t="s">
        <v>543</v>
      </c>
      <c r="AC31" s="93" t="s">
        <v>211</v>
      </c>
      <c r="AD31" s="239"/>
      <c r="AE31" s="726">
        <f>IF(AB31="",0,IF(AC31="有",VLOOKUP(AB31,掘削幅矢板,2,FALSE),VLOOKUP(AB31,掘削幅,2,FALSE)))</f>
        <v>0.6</v>
      </c>
      <c r="AF31" s="241">
        <f>ROUND(AD31*AE31,2)</f>
        <v>0</v>
      </c>
      <c r="AG31" s="239"/>
      <c r="AH31" s="240">
        <f>$AE$31</f>
        <v>0.6</v>
      </c>
      <c r="AI31" s="241">
        <f>ROUND(AG31*AH31,2)</f>
        <v>0</v>
      </c>
      <c r="AJ31" s="239"/>
      <c r="AK31" s="2347">
        <f>$AE$31</f>
        <v>0.6</v>
      </c>
      <c r="AL31" s="2347"/>
      <c r="AM31" s="288">
        <f>ROUND(AJ31*AK31,2)</f>
        <v>0</v>
      </c>
      <c r="AP31" s="263" t="s">
        <v>365</v>
      </c>
      <c r="AQ31" s="2431" t="str">
        <f t="shared" ref="AQ31:AQ36" si="8">IF(MAX($AF$626:$AF$685)&lt;ROW()-30,"",INDEX($AE$626:$AG$685,MATCH(ROW()-30,$AF$626:$AF$685,0),1))</f>
        <v/>
      </c>
      <c r="AR31" s="2432"/>
      <c r="AS31" s="224">
        <f t="shared" ref="AS31:AS36" si="9">SUMIF($AE$626:$AE$685,AQ31,$AG$626:$AG$685)</f>
        <v>0</v>
      </c>
      <c r="AT31" s="263" t="s">
        <v>366</v>
      </c>
      <c r="AU31" s="2431" t="str">
        <f t="shared" ref="AU31:AU36" si="10">IF(MAX($AH$626:$AH$685)&lt;ROW()-30,"",INDEX($AE$626:$AH$685,MATCH(ROW()-30,$AH$626:$AH$685,0),1))</f>
        <v/>
      </c>
      <c r="AV31" s="2432"/>
      <c r="AW31" s="225">
        <f t="shared" ref="AW31:AW36" si="11">SUMIF($AE$626:$AE$685,AU31,$AI$626:$AI$685)</f>
        <v>0</v>
      </c>
      <c r="AX31" s="37"/>
    </row>
    <row r="32" spans="2:50" ht="13.2" customHeight="1" thickBot="1">
      <c r="C32" s="287" t="s">
        <v>544</v>
      </c>
      <c r="D32" s="93" t="s">
        <v>211</v>
      </c>
      <c r="E32" s="239"/>
      <c r="F32" s="726">
        <f>IF(C32="",0,IF(D32="有",VLOOKUP(C32,掘削幅矢板,2,FALSE),VLOOKUP(C32,掘削幅,2,FALSE)))</f>
        <v>0.6</v>
      </c>
      <c r="G32" s="241">
        <f>ROUND(E32*F32,2)</f>
        <v>0</v>
      </c>
      <c r="H32" s="239"/>
      <c r="I32" s="726">
        <f>$F$32</f>
        <v>0.6</v>
      </c>
      <c r="J32" s="241">
        <f>ROUND(H32*I32,2)</f>
        <v>0</v>
      </c>
      <c r="K32" s="239"/>
      <c r="L32" s="2347">
        <f>$F$32</f>
        <v>0.6</v>
      </c>
      <c r="M32" s="2347"/>
      <c r="N32" s="288">
        <f>ROUND(K32*L32,2)</f>
        <v>0</v>
      </c>
      <c r="P32" s="2" t="str">
        <f>IF(AT51="×","□先行路盤","□先行路盤No.1")</f>
        <v>□先行路盤</v>
      </c>
      <c r="Q32" s="31"/>
      <c r="R32" s="31"/>
      <c r="S32" s="31"/>
      <c r="T32" s="31"/>
      <c r="U32" s="31"/>
      <c r="V32" s="31"/>
      <c r="W32" s="31"/>
      <c r="X32" s="31"/>
      <c r="Y32" s="377"/>
      <c r="AB32" s="287" t="s">
        <v>544</v>
      </c>
      <c r="AC32" s="93" t="s">
        <v>211</v>
      </c>
      <c r="AD32" s="239"/>
      <c r="AE32" s="726">
        <f>IF(AB32="",0,IF(AC32="有",VLOOKUP(AB32,掘削幅矢板,2,FALSE),VLOOKUP(AB32,掘削幅,2,FALSE)))</f>
        <v>0.6</v>
      </c>
      <c r="AF32" s="241">
        <f>ROUND(AD32*AE32,2)</f>
        <v>0</v>
      </c>
      <c r="AG32" s="239"/>
      <c r="AH32" s="240">
        <f>$AE$32</f>
        <v>0.6</v>
      </c>
      <c r="AI32" s="241">
        <f>ROUND(AG32*AH32,2)</f>
        <v>0</v>
      </c>
      <c r="AJ32" s="239"/>
      <c r="AK32" s="2347">
        <f>$AE$32</f>
        <v>0.6</v>
      </c>
      <c r="AL32" s="2347"/>
      <c r="AM32" s="288">
        <f>ROUND(AJ32*AK32,2)</f>
        <v>0</v>
      </c>
      <c r="AP32" s="264" t="s">
        <v>365</v>
      </c>
      <c r="AQ32" s="2438" t="str">
        <f t="shared" si="8"/>
        <v/>
      </c>
      <c r="AR32" s="2439"/>
      <c r="AS32" s="226">
        <f t="shared" si="9"/>
        <v>0</v>
      </c>
      <c r="AT32" s="264" t="s">
        <v>366</v>
      </c>
      <c r="AU32" s="2438" t="str">
        <f t="shared" si="10"/>
        <v/>
      </c>
      <c r="AV32" s="2439"/>
      <c r="AW32" s="227">
        <f t="shared" si="11"/>
        <v>0</v>
      </c>
      <c r="AX32" s="37"/>
    </row>
    <row r="33" spans="3:50" ht="13.2" customHeight="1">
      <c r="C33" s="287">
        <v>75</v>
      </c>
      <c r="D33" s="93"/>
      <c r="E33" s="239"/>
      <c r="F33" s="726">
        <f>IF(C33="",0,IF(D33="有",VLOOKUP(C33,掘削幅矢板,2,FALSE),VLOOKUP(C33,掘削幅,2,FALSE)))</f>
        <v>0.6</v>
      </c>
      <c r="G33" s="241">
        <f>ROUND(E33*F33,2)</f>
        <v>0</v>
      </c>
      <c r="H33" s="239"/>
      <c r="I33" s="240">
        <f>$F$33</f>
        <v>0.6</v>
      </c>
      <c r="J33" s="241">
        <f>ROUND(H33*I33,2)</f>
        <v>0</v>
      </c>
      <c r="K33" s="239"/>
      <c r="L33" s="2347">
        <f>$F$33</f>
        <v>0.6</v>
      </c>
      <c r="M33" s="2347"/>
      <c r="N33" s="288">
        <f>ROUND(K33*L33,2)</f>
        <v>0</v>
      </c>
      <c r="Q33" s="2251" t="s">
        <v>96</v>
      </c>
      <c r="R33" s="2178"/>
      <c r="S33" s="2179"/>
      <c r="T33" s="19" t="s">
        <v>66</v>
      </c>
      <c r="U33" s="2251" t="s">
        <v>96</v>
      </c>
      <c r="V33" s="2178"/>
      <c r="W33" s="2179"/>
      <c r="X33" s="20" t="s">
        <v>66</v>
      </c>
      <c r="Y33" s="161"/>
      <c r="AB33" s="287"/>
      <c r="AC33" s="93"/>
      <c r="AD33" s="239"/>
      <c r="AE33" s="596">
        <f>IF(AB33="",0,IF(AC33="有",VLOOKUP(AB33,掘削幅矢板,2,FALSE),VLOOKUP(AB33,掘削幅,2,FALSE)))</f>
        <v>0</v>
      </c>
      <c r="AF33" s="241">
        <f>ROUND(AD33*AE33,2)</f>
        <v>0</v>
      </c>
      <c r="AG33" s="239"/>
      <c r="AH33" s="240">
        <f>$AE$33</f>
        <v>0</v>
      </c>
      <c r="AI33" s="241">
        <f>ROUND(AG33*AH33,2)</f>
        <v>0</v>
      </c>
      <c r="AJ33" s="239"/>
      <c r="AK33" s="2347">
        <f>$AE$33</f>
        <v>0</v>
      </c>
      <c r="AL33" s="2347"/>
      <c r="AM33" s="288">
        <f>ROUND(AJ33*AK33,2)</f>
        <v>0</v>
      </c>
      <c r="AP33" s="264" t="s">
        <v>365</v>
      </c>
      <c r="AQ33" s="2438" t="str">
        <f t="shared" si="8"/>
        <v/>
      </c>
      <c r="AR33" s="2439"/>
      <c r="AS33" s="226">
        <f t="shared" si="9"/>
        <v>0</v>
      </c>
      <c r="AT33" s="264" t="s">
        <v>366</v>
      </c>
      <c r="AU33" s="2438" t="str">
        <f t="shared" si="10"/>
        <v/>
      </c>
      <c r="AV33" s="2439"/>
      <c r="AW33" s="227">
        <f t="shared" si="11"/>
        <v>0</v>
      </c>
      <c r="AX33" s="37"/>
    </row>
    <row r="34" spans="3:50" ht="13.2" customHeight="1">
      <c r="C34" s="287">
        <v>100</v>
      </c>
      <c r="D34" s="93"/>
      <c r="E34" s="239"/>
      <c r="F34" s="726">
        <f>IF(C34="",0,IF(D34="有",VLOOKUP(C34,掘削幅矢板,2,FALSE),VLOOKUP(C34,掘削幅,2,FALSE)))</f>
        <v>0.6</v>
      </c>
      <c r="G34" s="241">
        <f>ROUND(E34*F34,2)</f>
        <v>0</v>
      </c>
      <c r="H34" s="239"/>
      <c r="I34" s="240">
        <f>$F$34</f>
        <v>0.6</v>
      </c>
      <c r="J34" s="241">
        <f>ROUND(H34*I34,2)</f>
        <v>0</v>
      </c>
      <c r="K34" s="239"/>
      <c r="L34" s="2347">
        <f>$F$34</f>
        <v>0.6</v>
      </c>
      <c r="M34" s="2347"/>
      <c r="N34" s="209">
        <f>ROUND(K34*L34,2)</f>
        <v>0</v>
      </c>
      <c r="Q34" s="263" t="s">
        <v>365</v>
      </c>
      <c r="R34" s="2431" t="str">
        <f>IF(MAX($G$626:$G$685)&lt;ROW()-33,"",INDEX($F$626:$H$685,MATCH(ROW()-33,$G$626:$G$685,0),1))</f>
        <v/>
      </c>
      <c r="S34" s="2432"/>
      <c r="T34" s="224">
        <f>SUMIF($F$626:$F$685,R34,$H$626:$H$685)</f>
        <v>0</v>
      </c>
      <c r="U34" s="263" t="s">
        <v>366</v>
      </c>
      <c r="V34" s="2431">
        <f>IF(MAX($I$626:$I$685)&lt;ROW()-33,"",INDEX($F$626:$I$685,MATCH(ROW()-33,$I$626:$I$685,0),1))</f>
        <v>25</v>
      </c>
      <c r="W34" s="2432"/>
      <c r="X34" s="225">
        <f>SUMIF($F$626:$F$685,V34,$J$626:$J$685)</f>
        <v>23.000000000000004</v>
      </c>
      <c r="Y34" s="37"/>
      <c r="AB34" s="287"/>
      <c r="AC34" s="93"/>
      <c r="AD34" s="239"/>
      <c r="AE34" s="596">
        <f>IF(AB34="",0,IF(AC34="有",VLOOKUP(AB34,掘削幅矢板,2,FALSE),VLOOKUP(AB34,掘削幅,2,FALSE)))</f>
        <v>0</v>
      </c>
      <c r="AF34" s="241">
        <f>ROUND(AD34*AE34,2)</f>
        <v>0</v>
      </c>
      <c r="AG34" s="239"/>
      <c r="AH34" s="240">
        <f>$AE$34</f>
        <v>0</v>
      </c>
      <c r="AI34" s="241">
        <f>ROUND(AG34*AH34,2)</f>
        <v>0</v>
      </c>
      <c r="AJ34" s="239"/>
      <c r="AK34" s="2347">
        <f>$AE$34</f>
        <v>0</v>
      </c>
      <c r="AL34" s="2347"/>
      <c r="AM34" s="209">
        <f>ROUND(AJ34*AK34,2)</f>
        <v>0</v>
      </c>
      <c r="AP34" s="264" t="s">
        <v>365</v>
      </c>
      <c r="AQ34" s="2438" t="str">
        <f t="shared" si="8"/>
        <v/>
      </c>
      <c r="AR34" s="2439"/>
      <c r="AS34" s="226">
        <f t="shared" si="9"/>
        <v>0</v>
      </c>
      <c r="AT34" s="264" t="s">
        <v>366</v>
      </c>
      <c r="AU34" s="2438" t="str">
        <f t="shared" si="10"/>
        <v/>
      </c>
      <c r="AV34" s="2439"/>
      <c r="AW34" s="227">
        <f t="shared" si="11"/>
        <v>0</v>
      </c>
      <c r="AX34" s="37"/>
    </row>
    <row r="35" spans="3:50" ht="13.2" customHeight="1">
      <c r="C35" s="287">
        <v>150</v>
      </c>
      <c r="D35" s="93"/>
      <c r="E35" s="239"/>
      <c r="F35" s="726">
        <f>IF(C35="",0,IF(D35="有",VLOOKUP(C35,掘削幅矢板,2,FALSE),VLOOKUP(C35,掘削幅,2,FALSE)))</f>
        <v>0.6</v>
      </c>
      <c r="G35" s="241">
        <f>ROUND(E35*F35,2)</f>
        <v>0</v>
      </c>
      <c r="H35" s="239"/>
      <c r="I35" s="240">
        <f>$F$35</f>
        <v>0.6</v>
      </c>
      <c r="J35" s="241">
        <f>ROUND(H35*I35,2)</f>
        <v>0</v>
      </c>
      <c r="K35" s="239"/>
      <c r="L35" s="2347">
        <f>$F$35</f>
        <v>0.6</v>
      </c>
      <c r="M35" s="2347"/>
      <c r="N35" s="209">
        <f>ROUND(K35*L35,2)</f>
        <v>0</v>
      </c>
      <c r="Q35" s="264" t="s">
        <v>365</v>
      </c>
      <c r="R35" s="2438" t="str">
        <f>IF(MAX($G$626:$G$685)&lt;ROW()-33,"",INDEX($F$626:$H$685,MATCH(ROW()-33,$G$626:$G$685,0),1))</f>
        <v/>
      </c>
      <c r="S35" s="2439"/>
      <c r="T35" s="226">
        <f>SUMIF($F$626:$F$685,R35,$H$626:$H$685)</f>
        <v>0</v>
      </c>
      <c r="U35" s="264" t="s">
        <v>366</v>
      </c>
      <c r="V35" s="2438" t="str">
        <f>IF(MAX($I$626:$I$685)&lt;ROW()-33,"",INDEX($F$626:$I$685,MATCH(ROW()-33,$I$626:$I$685,0),1))</f>
        <v/>
      </c>
      <c r="W35" s="2439"/>
      <c r="X35" s="227">
        <f>SUMIF($F$626:$F$685,V35,$J$626:$J$685)</f>
        <v>0</v>
      </c>
      <c r="Y35" s="37"/>
      <c r="AB35" s="287"/>
      <c r="AC35" s="93"/>
      <c r="AD35" s="239"/>
      <c r="AE35" s="596">
        <f>IF(AB35="",0,IF(AC35="有",VLOOKUP(AB35,掘削幅矢板,2,FALSE),VLOOKUP(AB35,掘削幅,2,FALSE)))</f>
        <v>0</v>
      </c>
      <c r="AF35" s="241">
        <f>ROUND(AD35*AE35,2)</f>
        <v>0</v>
      </c>
      <c r="AG35" s="239"/>
      <c r="AH35" s="240">
        <f>$AE$35</f>
        <v>0</v>
      </c>
      <c r="AI35" s="241">
        <f>ROUND(AG35*AH35,2)</f>
        <v>0</v>
      </c>
      <c r="AJ35" s="239"/>
      <c r="AK35" s="2347">
        <f>$AE$35</f>
        <v>0</v>
      </c>
      <c r="AL35" s="2347"/>
      <c r="AM35" s="209">
        <f>ROUND(AJ35*AK35,2)</f>
        <v>0</v>
      </c>
      <c r="AP35" s="264" t="s">
        <v>365</v>
      </c>
      <c r="AQ35" s="2438" t="str">
        <f t="shared" si="8"/>
        <v/>
      </c>
      <c r="AR35" s="2439"/>
      <c r="AS35" s="226">
        <f t="shared" si="9"/>
        <v>0</v>
      </c>
      <c r="AT35" s="264" t="s">
        <v>366</v>
      </c>
      <c r="AU35" s="2438" t="str">
        <f t="shared" si="10"/>
        <v/>
      </c>
      <c r="AV35" s="2439"/>
      <c r="AW35" s="227">
        <f t="shared" si="11"/>
        <v>0</v>
      </c>
      <c r="AX35" s="37"/>
    </row>
    <row r="36" spans="3:50" ht="13.2" customHeight="1">
      <c r="C36" s="2201" t="s">
        <v>406</v>
      </c>
      <c r="D36" s="2202"/>
      <c r="E36" s="2214">
        <f>SUM(G31:G35)</f>
        <v>0</v>
      </c>
      <c r="F36" s="2202"/>
      <c r="G36" s="2207"/>
      <c r="H36" s="2214">
        <f>SUM(J31:J35)</f>
        <v>0</v>
      </c>
      <c r="I36" s="2202"/>
      <c r="J36" s="2207"/>
      <c r="K36" s="2214">
        <f>SUM(N31:N35)</f>
        <v>0</v>
      </c>
      <c r="L36" s="2348"/>
      <c r="M36" s="2202"/>
      <c r="N36" s="2215"/>
      <c r="Q36" s="264" t="s">
        <v>365</v>
      </c>
      <c r="R36" s="2438" t="str">
        <f>IF(MAX($G$626:$G$685)&lt;ROW()-33,"",INDEX($F$626:$H$685,MATCH(ROW()-33,$G$626:$G$685,0),1))</f>
        <v/>
      </c>
      <c r="S36" s="2439"/>
      <c r="T36" s="226">
        <f>SUMIF($F$626:$F$685,R36,$H$626:$H$685)</f>
        <v>0</v>
      </c>
      <c r="U36" s="264" t="s">
        <v>366</v>
      </c>
      <c r="V36" s="2438" t="str">
        <f>IF(MAX($I$626:$I$685)&lt;ROW()-33,"",INDEX($F$626:$I$685,MATCH(ROW()-33,$I$626:$I$685,0),1))</f>
        <v/>
      </c>
      <c r="W36" s="2439"/>
      <c r="X36" s="227">
        <f>SUMIF($F$626:$F$685,V36,$J$626:$J$685)</f>
        <v>0</v>
      </c>
      <c r="Y36" s="37"/>
      <c r="AB36" s="2201" t="s">
        <v>406</v>
      </c>
      <c r="AC36" s="2202"/>
      <c r="AD36" s="2214">
        <f>SUM(AF31:AF35)</f>
        <v>0</v>
      </c>
      <c r="AE36" s="2202"/>
      <c r="AF36" s="2207"/>
      <c r="AG36" s="2214">
        <f>SUM(AI31:AI35)</f>
        <v>0</v>
      </c>
      <c r="AH36" s="2202"/>
      <c r="AI36" s="2207"/>
      <c r="AJ36" s="2214">
        <f>SUM(AM31:AM35)</f>
        <v>0</v>
      </c>
      <c r="AK36" s="2348"/>
      <c r="AL36" s="2202"/>
      <c r="AM36" s="2215"/>
      <c r="AP36" s="419" t="s">
        <v>478</v>
      </c>
      <c r="AQ36" s="2540" t="str">
        <f t="shared" si="8"/>
        <v/>
      </c>
      <c r="AR36" s="2541"/>
      <c r="AS36" s="420">
        <f t="shared" si="9"/>
        <v>0</v>
      </c>
      <c r="AT36" s="419" t="s">
        <v>366</v>
      </c>
      <c r="AU36" s="2540" t="str">
        <f t="shared" si="10"/>
        <v/>
      </c>
      <c r="AV36" s="2541"/>
      <c r="AW36" s="421">
        <f t="shared" si="11"/>
        <v>0</v>
      </c>
      <c r="AX36" s="37"/>
    </row>
    <row r="37" spans="3:50" ht="13.2" customHeight="1" thickBot="1">
      <c r="C37" s="2201" t="s">
        <v>407</v>
      </c>
      <c r="D37" s="2202"/>
      <c r="E37" s="2536"/>
      <c r="F37" s="2537"/>
      <c r="G37" s="2538"/>
      <c r="H37" s="2536"/>
      <c r="I37" s="2537"/>
      <c r="J37" s="2538"/>
      <c r="K37" s="2536"/>
      <c r="L37" s="2537"/>
      <c r="M37" s="2537"/>
      <c r="N37" s="2539"/>
      <c r="Q37" s="264" t="s">
        <v>365</v>
      </c>
      <c r="R37" s="2438" t="str">
        <f>IF(MAX($G$626:$G$685)&lt;ROW()-33,"",INDEX($F$626:$H$685,MATCH(ROW()-33,$G$626:$G$685,0),1))</f>
        <v/>
      </c>
      <c r="S37" s="2439"/>
      <c r="T37" s="226">
        <f>SUMIF($F$626:$F$685,R37,$H$626:$H$685)</f>
        <v>0</v>
      </c>
      <c r="U37" s="264" t="s">
        <v>366</v>
      </c>
      <c r="V37" s="2438" t="str">
        <f>IF(MAX($I$626:$I$685)&lt;ROW()-33,"",INDEX($F$626:$I$685,MATCH(ROW()-33,$I$626:$I$685,0),1))</f>
        <v/>
      </c>
      <c r="W37" s="2439"/>
      <c r="X37" s="227">
        <f>SUMIF($F$626:$F$685,V37,$J$626:$J$685)</f>
        <v>0</v>
      </c>
      <c r="Y37" s="37"/>
      <c r="AB37" s="2201" t="s">
        <v>407</v>
      </c>
      <c r="AC37" s="2202"/>
      <c r="AD37" s="2536"/>
      <c r="AE37" s="2537"/>
      <c r="AF37" s="2538"/>
      <c r="AG37" s="2536"/>
      <c r="AH37" s="2537"/>
      <c r="AI37" s="2538"/>
      <c r="AJ37" s="2536"/>
      <c r="AK37" s="2537"/>
      <c r="AL37" s="2537"/>
      <c r="AM37" s="2539"/>
      <c r="AP37" s="384"/>
      <c r="AQ37" s="2222"/>
      <c r="AR37" s="2444"/>
      <c r="AS37" s="551"/>
      <c r="AT37" s="484"/>
      <c r="AU37" s="2222"/>
      <c r="AV37" s="2444"/>
      <c r="AW37" s="552"/>
      <c r="AX37" s="163"/>
    </row>
    <row r="38" spans="3:50" ht="13.2" customHeight="1">
      <c r="C38" s="2201" t="s">
        <v>301</v>
      </c>
      <c r="D38" s="2202"/>
      <c r="E38" s="2214">
        <f>E36-E37</f>
        <v>0</v>
      </c>
      <c r="F38" s="2202"/>
      <c r="G38" s="2207"/>
      <c r="H38" s="2214">
        <f>H36-H37</f>
        <v>0</v>
      </c>
      <c r="I38" s="2202"/>
      <c r="J38" s="2207"/>
      <c r="K38" s="2214">
        <f>K36-K37</f>
        <v>0</v>
      </c>
      <c r="L38" s="2348"/>
      <c r="M38" s="2202"/>
      <c r="N38" s="2215"/>
      <c r="Q38" s="264" t="s">
        <v>365</v>
      </c>
      <c r="R38" s="2438" t="str">
        <f>IF(MAX($G$626:$G$685)&lt;ROW()-33,"",INDEX($F$626:$H$685,MATCH(ROW()-33,$G$626:$G$685,0),1))</f>
        <v/>
      </c>
      <c r="S38" s="2439"/>
      <c r="T38" s="226">
        <f>SUMIF($F$626:$F$685,R38,$H$626:$H$685)</f>
        <v>0</v>
      </c>
      <c r="U38" s="264" t="s">
        <v>366</v>
      </c>
      <c r="V38" s="2438" t="str">
        <f>IF(MAX($I$626:$I$685)&lt;ROW()-33,"",INDEX($F$626:$I$685,MATCH(ROW()-33,$I$626:$I$685,0),1))</f>
        <v/>
      </c>
      <c r="W38" s="2439"/>
      <c r="X38" s="227">
        <f>SUMIF($F$626:$F$685,V38,$J$626:$J$685)</f>
        <v>0</v>
      </c>
      <c r="Y38" s="37"/>
      <c r="AB38" s="2201" t="s">
        <v>301</v>
      </c>
      <c r="AC38" s="2202"/>
      <c r="AD38" s="2214">
        <f>AD36-AD37</f>
        <v>0</v>
      </c>
      <c r="AE38" s="2202"/>
      <c r="AF38" s="2207"/>
      <c r="AG38" s="2214">
        <f>AG36-AG37</f>
        <v>0</v>
      </c>
      <c r="AH38" s="2202"/>
      <c r="AI38" s="2207"/>
      <c r="AJ38" s="2214">
        <f>AJ36-AJ37</f>
        <v>0</v>
      </c>
      <c r="AK38" s="2348"/>
      <c r="AL38" s="2202"/>
      <c r="AM38" s="2215"/>
      <c r="AS38" s="2234" t="s">
        <v>507</v>
      </c>
      <c r="AT38" s="2234"/>
      <c r="AU38" s="2234"/>
      <c r="AV38" s="2234"/>
      <c r="AW38" s="361" t="str">
        <f>IF(AT51="×","",AT52+X40)</f>
        <v/>
      </c>
      <c r="AX38" s="15"/>
    </row>
    <row r="39" spans="3:50" ht="13.2" customHeight="1" thickBot="1">
      <c r="C39" s="2201" t="s">
        <v>76</v>
      </c>
      <c r="D39" s="2202"/>
      <c r="E39" s="2208"/>
      <c r="F39" s="2209"/>
      <c r="G39" s="2210"/>
      <c r="H39" s="2208"/>
      <c r="I39" s="2209"/>
      <c r="J39" s="2210"/>
      <c r="K39" s="2208"/>
      <c r="L39" s="2209"/>
      <c r="M39" s="2209"/>
      <c r="N39" s="2211"/>
      <c r="Q39" s="384"/>
      <c r="R39" s="2222"/>
      <c r="S39" s="2444"/>
      <c r="T39" s="551"/>
      <c r="U39" s="484"/>
      <c r="V39" s="2222"/>
      <c r="W39" s="2444"/>
      <c r="X39" s="552"/>
      <c r="Y39" s="163"/>
      <c r="AB39" s="2201" t="s">
        <v>76</v>
      </c>
      <c r="AC39" s="2202"/>
      <c r="AD39" s="2208"/>
      <c r="AE39" s="2209"/>
      <c r="AF39" s="2210"/>
      <c r="AG39" s="2208"/>
      <c r="AH39" s="2209"/>
      <c r="AI39" s="2210"/>
      <c r="AJ39" s="2208"/>
      <c r="AK39" s="2209"/>
      <c r="AL39" s="2209"/>
      <c r="AM39" s="2211"/>
      <c r="AO39" s="2" t="s">
        <v>458</v>
      </c>
      <c r="AP39" s="31"/>
      <c r="AQ39" s="31"/>
      <c r="AR39" s="31"/>
      <c r="AS39" s="31"/>
      <c r="AT39" s="31"/>
      <c r="AU39" s="31"/>
      <c r="AV39" s="31"/>
      <c r="AW39" s="31"/>
      <c r="AX39" s="377"/>
    </row>
    <row r="40" spans="3:50" ht="13.2" customHeight="1">
      <c r="C40" s="2201"/>
      <c r="D40" s="2202"/>
      <c r="E40" s="2216"/>
      <c r="F40" s="2217"/>
      <c r="G40" s="2218"/>
      <c r="H40" s="2216"/>
      <c r="I40" s="2217"/>
      <c r="J40" s="2218"/>
      <c r="K40" s="2216"/>
      <c r="L40" s="2217"/>
      <c r="M40" s="2217"/>
      <c r="N40" s="2219"/>
      <c r="T40" s="2234" t="str">
        <f>IF(AT51="×","※先行路盤 土量 計 ： H=　","※先行路盤 土量No.1 計 ：　")</f>
        <v>※先行路盤 土量 計 ： H=　</v>
      </c>
      <c r="U40" s="2234"/>
      <c r="V40" s="2234"/>
      <c r="W40" s="2234"/>
      <c r="X40" s="361">
        <f>ROUND(SUMPRODUCT(R34:R39,T34:T39)/100+SUMPRODUCT(V34:V39,X34:X39)/100,2)</f>
        <v>5.75</v>
      </c>
      <c r="Y40" s="15"/>
      <c r="AB40" s="2201"/>
      <c r="AC40" s="2202"/>
      <c r="AD40" s="2216"/>
      <c r="AE40" s="2217"/>
      <c r="AF40" s="2218"/>
      <c r="AG40" s="2216"/>
      <c r="AH40" s="2217"/>
      <c r="AI40" s="2218"/>
      <c r="AJ40" s="2216"/>
      <c r="AK40" s="2217"/>
      <c r="AL40" s="2217"/>
      <c r="AM40" s="2219"/>
      <c r="AP40" s="2251" t="s">
        <v>81</v>
      </c>
      <c r="AQ40" s="2178"/>
      <c r="AR40" s="2179"/>
      <c r="AS40" s="19" t="s">
        <v>66</v>
      </c>
      <c r="AT40" s="2251" t="s">
        <v>81</v>
      </c>
      <c r="AU40" s="2178"/>
      <c r="AV40" s="2179"/>
      <c r="AW40" s="20" t="s">
        <v>66</v>
      </c>
      <c r="AX40" s="161"/>
    </row>
    <row r="41" spans="3:50" ht="13.2" customHeight="1" thickBot="1">
      <c r="C41" s="2212" t="s">
        <v>439</v>
      </c>
      <c r="D41" s="2213"/>
      <c r="E41" s="2531">
        <f>E37</f>
        <v>0</v>
      </c>
      <c r="F41" s="2532"/>
      <c r="G41" s="2533"/>
      <c r="H41" s="2531">
        <f>H37</f>
        <v>0</v>
      </c>
      <c r="I41" s="2532"/>
      <c r="J41" s="2533"/>
      <c r="K41" s="2531">
        <f>K37</f>
        <v>0</v>
      </c>
      <c r="L41" s="2532"/>
      <c r="M41" s="2532"/>
      <c r="N41" s="2534"/>
      <c r="P41" s="2" t="str">
        <f>IF(AT51="×","□仮復旧工","□仮復旧工No.1")</f>
        <v>□仮復旧工</v>
      </c>
      <c r="Q41" s="31"/>
      <c r="R41" s="31"/>
      <c r="S41" s="31"/>
      <c r="T41" s="31"/>
      <c r="U41" s="31"/>
      <c r="V41" s="31"/>
      <c r="W41" s="31"/>
      <c r="X41" s="31"/>
      <c r="Y41" s="377"/>
      <c r="AB41" s="2212" t="s">
        <v>439</v>
      </c>
      <c r="AC41" s="2213"/>
      <c r="AD41" s="2531">
        <f>AD37</f>
        <v>0</v>
      </c>
      <c r="AE41" s="2532"/>
      <c r="AF41" s="2533"/>
      <c r="AG41" s="2531">
        <f>AG37</f>
        <v>0</v>
      </c>
      <c r="AH41" s="2532"/>
      <c r="AI41" s="2533"/>
      <c r="AJ41" s="2531">
        <f>AJ37</f>
        <v>0</v>
      </c>
      <c r="AK41" s="2532"/>
      <c r="AL41" s="2532"/>
      <c r="AM41" s="2534"/>
      <c r="AP41" s="211" t="s">
        <v>56</v>
      </c>
      <c r="AQ41" s="2431" t="str">
        <f>IF(MAX($AH$389:$AH$428)&lt;ROW()-40,"",INDEX($AC$389:$AC$428,MATCH(ROW()-40,$AH$389:$AH$428,0),1))</f>
        <v/>
      </c>
      <c r="AR41" s="2432"/>
      <c r="AS41" s="224">
        <f>SUMIF($AC$389:$AC$428,AQ41,$AI$389:$AI$428)</f>
        <v>0</v>
      </c>
      <c r="AT41" s="211" t="s">
        <v>56</v>
      </c>
      <c r="AU41" s="2431" t="str">
        <f>IF(MAX($AH$389:$AH$428)&lt;ROW()-36,"",INDEX($AC$389:$AC$428,MATCH(ROW()-36,$AH$389:$AH$428,0),1))</f>
        <v/>
      </c>
      <c r="AV41" s="2432"/>
      <c r="AW41" s="225">
        <f>SUMIF($AC$389:$AC$428,AU41,$AI$389:$AI$428)</f>
        <v>0</v>
      </c>
      <c r="AX41" s="37"/>
    </row>
    <row r="42" spans="3:50" ht="13.2" customHeight="1">
      <c r="C42" s="2535" t="s">
        <v>440</v>
      </c>
      <c r="D42" s="2202"/>
      <c r="E42" s="2208"/>
      <c r="F42" s="2209"/>
      <c r="G42" s="2210"/>
      <c r="H42" s="2208"/>
      <c r="I42" s="2209"/>
      <c r="J42" s="2210"/>
      <c r="K42" s="2208"/>
      <c r="L42" s="2209"/>
      <c r="M42" s="2209"/>
      <c r="N42" s="2211"/>
      <c r="Q42" s="2251" t="s">
        <v>81</v>
      </c>
      <c r="R42" s="2178"/>
      <c r="S42" s="2179"/>
      <c r="T42" s="19" t="s">
        <v>66</v>
      </c>
      <c r="U42" s="2251" t="s">
        <v>81</v>
      </c>
      <c r="V42" s="2178"/>
      <c r="W42" s="2179"/>
      <c r="X42" s="20" t="s">
        <v>66</v>
      </c>
      <c r="Y42" s="161"/>
      <c r="AB42" s="2535" t="s">
        <v>440</v>
      </c>
      <c r="AC42" s="2202"/>
      <c r="AD42" s="2208"/>
      <c r="AE42" s="2209"/>
      <c r="AF42" s="2210"/>
      <c r="AG42" s="2208"/>
      <c r="AH42" s="2209"/>
      <c r="AI42" s="2210"/>
      <c r="AJ42" s="2208"/>
      <c r="AK42" s="2209"/>
      <c r="AL42" s="2209"/>
      <c r="AM42" s="2211"/>
      <c r="AP42" s="212" t="s">
        <v>56</v>
      </c>
      <c r="AQ42" s="2438" t="str">
        <f>IF(MAX($AH$389:$AH$428)&lt;ROW()-40,"",INDEX($AC$389:$AC$428,MATCH(ROW()-40,$AH$389:$AH$428,0),1))</f>
        <v/>
      </c>
      <c r="AR42" s="2439"/>
      <c r="AS42" s="226">
        <f>SUMIF($AC$389:$AC$428,AQ42,$AI$389:$AI$428)</f>
        <v>0</v>
      </c>
      <c r="AT42" s="212" t="s">
        <v>56</v>
      </c>
      <c r="AU42" s="2438" t="str">
        <f>IF(MAX($AH$389:$AH$428)&lt;ROW()-36,"",INDEX($AC$389:$AC$428,MATCH(ROW()-36,$AH$389:$AH$428,0),1))</f>
        <v/>
      </c>
      <c r="AV42" s="2439"/>
      <c r="AW42" s="227">
        <f>SUMIF($AC$389:$AC$428,AU42,$AI$389:$AI$428)</f>
        <v>0</v>
      </c>
      <c r="AX42" s="37"/>
    </row>
    <row r="43" spans="3:50" ht="13.2" customHeight="1">
      <c r="C43" s="2201"/>
      <c r="D43" s="2202"/>
      <c r="E43" s="2216"/>
      <c r="F43" s="2217"/>
      <c r="G43" s="2218"/>
      <c r="H43" s="2216"/>
      <c r="I43" s="2217"/>
      <c r="J43" s="2218"/>
      <c r="K43" s="2216"/>
      <c r="L43" s="2217"/>
      <c r="M43" s="2217"/>
      <c r="N43" s="2219"/>
      <c r="Q43" s="211" t="s">
        <v>56</v>
      </c>
      <c r="R43" s="2431">
        <f>IF(MAX($I$389:$I$428)&lt;ROW()-42,"",INDEX($D$389:$D$428,MATCH(ROW()-42,$I$389:$I$428,0),1))</f>
        <v>4</v>
      </c>
      <c r="S43" s="2432"/>
      <c r="T43" s="224">
        <f>SUMIF($D$389:$D$428,R43,$J$389:$J$428)</f>
        <v>4.75</v>
      </c>
      <c r="U43" s="211" t="s">
        <v>56</v>
      </c>
      <c r="V43" s="2431" t="str">
        <f>IF(MAX($I$389:$I$428)&lt;ROW()-39,"",INDEX($D$389:$D$428,MATCH(ROW()-39,$I$389:$I$428,0),1))</f>
        <v/>
      </c>
      <c r="W43" s="2432"/>
      <c r="X43" s="225">
        <f>SUMIF($D$389:$D$428,V43,$J$389:$J$428)</f>
        <v>0</v>
      </c>
      <c r="Y43" s="37"/>
      <c r="AB43" s="2201"/>
      <c r="AC43" s="2202"/>
      <c r="AD43" s="2216"/>
      <c r="AE43" s="2217"/>
      <c r="AF43" s="2218"/>
      <c r="AG43" s="2216"/>
      <c r="AH43" s="2217"/>
      <c r="AI43" s="2218"/>
      <c r="AJ43" s="2216"/>
      <c r="AK43" s="2217"/>
      <c r="AL43" s="2217"/>
      <c r="AM43" s="2219"/>
      <c r="AP43" s="212" t="s">
        <v>56</v>
      </c>
      <c r="AQ43" s="2438" t="str">
        <f>IF(MAX($AH$389:$AH$428)&lt;ROW()-40,"",INDEX($AC$389:$AC$428,MATCH(ROW()-40,$AH$389:$AH$428,0),1))</f>
        <v/>
      </c>
      <c r="AR43" s="2439"/>
      <c r="AS43" s="226">
        <f>SUMIF($AC$389:$AC$428,AQ43,$AI$389:$AI$428)</f>
        <v>0</v>
      </c>
      <c r="AT43" s="383"/>
      <c r="AU43" s="2216"/>
      <c r="AV43" s="2443"/>
      <c r="AW43" s="553"/>
      <c r="AX43" s="37"/>
    </row>
    <row r="44" spans="3:50" ht="13.2" customHeight="1" thickBot="1">
      <c r="C44" s="2201" t="s">
        <v>87</v>
      </c>
      <c r="D44" s="2207"/>
      <c r="E44" s="2208"/>
      <c r="F44" s="2209"/>
      <c r="G44" s="2210"/>
      <c r="H44" s="2208"/>
      <c r="I44" s="2209"/>
      <c r="J44" s="2210"/>
      <c r="K44" s="2208"/>
      <c r="L44" s="2209"/>
      <c r="M44" s="2209"/>
      <c r="N44" s="2211"/>
      <c r="Q44" s="212" t="s">
        <v>56</v>
      </c>
      <c r="R44" s="2438">
        <f>IF(MAX($I$389:$I$428)&lt;ROW()-42,"",INDEX($D$389:$D$428,MATCH(ROW()-42,$I$389:$I$428,0),1))</f>
        <v>5</v>
      </c>
      <c r="S44" s="2439"/>
      <c r="T44" s="226">
        <f>SUMIF($D$389:$D$428,R44,$J$389:$J$428)</f>
        <v>23.000000000000004</v>
      </c>
      <c r="U44" s="212" t="s">
        <v>56</v>
      </c>
      <c r="V44" s="2438" t="str">
        <f>IF(MAX($I$389:$I$428)&lt;ROW()-39,"",INDEX($D$389:$D$428,MATCH(ROW()-39,$I$389:$I$428,0),1))</f>
        <v/>
      </c>
      <c r="W44" s="2439"/>
      <c r="X44" s="227">
        <f>SUMIF($D$389:$D$428,V44,$J$389:$J$428)</f>
        <v>0</v>
      </c>
      <c r="Y44" s="37"/>
      <c r="AB44" s="2201" t="s">
        <v>87</v>
      </c>
      <c r="AC44" s="2207"/>
      <c r="AD44" s="2208"/>
      <c r="AE44" s="2209"/>
      <c r="AF44" s="2210"/>
      <c r="AG44" s="2208"/>
      <c r="AH44" s="2209"/>
      <c r="AI44" s="2210"/>
      <c r="AJ44" s="2208"/>
      <c r="AK44" s="2209"/>
      <c r="AL44" s="2209"/>
      <c r="AM44" s="2211"/>
      <c r="AP44" s="249" t="s">
        <v>56</v>
      </c>
      <c r="AQ44" s="2460" t="str">
        <f>IF(MAX($AH$389:$AH$428)&lt;ROW()-40,"",INDEX($AC$389:$AC$428,MATCH(ROW()-40,$AH$389:$AH$428,0),1))</f>
        <v/>
      </c>
      <c r="AR44" s="2461"/>
      <c r="AS44" s="228">
        <f>SUMIF($AC$389:$AC$428,AQ44,$AI$389:$AI$428)</f>
        <v>0</v>
      </c>
      <c r="AT44" s="378"/>
      <c r="AU44" s="2222"/>
      <c r="AV44" s="2444"/>
      <c r="AW44" s="552"/>
      <c r="AX44" s="37"/>
    </row>
    <row r="45" spans="3:50" ht="13.2" customHeight="1" thickBot="1">
      <c r="C45" s="2201"/>
      <c r="D45" s="2207"/>
      <c r="E45" s="2216"/>
      <c r="F45" s="2217"/>
      <c r="G45" s="2218"/>
      <c r="H45" s="2216"/>
      <c r="I45" s="2217"/>
      <c r="J45" s="2218"/>
      <c r="K45" s="2216"/>
      <c r="L45" s="2217"/>
      <c r="M45" s="2217"/>
      <c r="N45" s="2219"/>
      <c r="Q45" s="249" t="s">
        <v>56</v>
      </c>
      <c r="R45" s="2460" t="str">
        <f>IF(MAX($I$389:$I$428)&lt;ROW()-42,"",INDEX($D$389:$D$428,MATCH(ROW()-42,$I$389:$I$428,0),1))</f>
        <v/>
      </c>
      <c r="S45" s="2461"/>
      <c r="T45" s="226">
        <f>SUMIF($D$389:$D$428,R45,$J$389:$J$428)</f>
        <v>0</v>
      </c>
      <c r="U45" s="383"/>
      <c r="V45" s="2216"/>
      <c r="W45" s="2443"/>
      <c r="X45" s="553"/>
      <c r="Y45" s="37"/>
      <c r="AB45" s="2201"/>
      <c r="AC45" s="2207"/>
      <c r="AD45" s="2216"/>
      <c r="AE45" s="2217"/>
      <c r="AF45" s="2218"/>
      <c r="AG45" s="2216"/>
      <c r="AH45" s="2217"/>
      <c r="AI45" s="2218"/>
      <c r="AJ45" s="2216"/>
      <c r="AK45" s="2217"/>
      <c r="AL45" s="2217"/>
      <c r="AM45" s="2219"/>
      <c r="AS45" s="2234" t="s">
        <v>499</v>
      </c>
      <c r="AT45" s="2234"/>
      <c r="AU45" s="2234"/>
      <c r="AV45" s="2234"/>
      <c r="AW45" s="361" t="str">
        <f>IF(AT51="×","",AT54+X46)</f>
        <v/>
      </c>
      <c r="AX45" s="163"/>
    </row>
    <row r="46" spans="3:50" ht="13.2" customHeight="1" thickBot="1">
      <c r="C46" s="2220" t="s">
        <v>78</v>
      </c>
      <c r="D46" s="2221"/>
      <c r="E46" s="2222"/>
      <c r="F46" s="2223"/>
      <c r="G46" s="2224"/>
      <c r="H46" s="2222"/>
      <c r="I46" s="2223"/>
      <c r="J46" s="2224"/>
      <c r="K46" s="2222"/>
      <c r="L46" s="2223"/>
      <c r="M46" s="2223"/>
      <c r="N46" s="2225"/>
      <c r="T46" s="2234" t="str">
        <f>IF(AT51="×","※仮復旧 土量 計 ： M=　","※仮復旧 土量No.1 計 ：　")</f>
        <v>※仮復旧 土量 計 ： M=　</v>
      </c>
      <c r="U46" s="2234"/>
      <c r="V46" s="2234"/>
      <c r="W46" s="2234"/>
      <c r="X46" s="361">
        <f>ROUND(SUMPRODUCT(R43:R45,T43:T45)/100+SUMPRODUCT(V43:V45,X43:X45)/100,2)</f>
        <v>1.34</v>
      </c>
      <c r="Y46" s="163"/>
      <c r="AB46" s="2220" t="s">
        <v>78</v>
      </c>
      <c r="AC46" s="2221"/>
      <c r="AD46" s="2222"/>
      <c r="AE46" s="2223"/>
      <c r="AF46" s="2224"/>
      <c r="AG46" s="2222"/>
      <c r="AH46" s="2223"/>
      <c r="AI46" s="2224"/>
      <c r="AJ46" s="2222"/>
      <c r="AK46" s="2223"/>
      <c r="AL46" s="2223"/>
      <c r="AM46" s="2225"/>
      <c r="AX46" s="15"/>
    </row>
    <row r="47" spans="3:50" ht="13.2" customHeight="1">
      <c r="Y47" s="15"/>
    </row>
    <row r="49" spans="2:46" ht="13.2" customHeight="1">
      <c r="B49" s="2" t="s">
        <v>84</v>
      </c>
      <c r="AA49" s="2" t="s">
        <v>84</v>
      </c>
    </row>
    <row r="50" spans="2:46" ht="13.2" customHeight="1" thickBot="1">
      <c r="D50" s="2" t="s">
        <v>85</v>
      </c>
      <c r="AC50" s="2" t="s">
        <v>85</v>
      </c>
    </row>
    <row r="51" spans="2:46" ht="13.2" customHeight="1">
      <c r="D51" s="2235" t="s">
        <v>56</v>
      </c>
      <c r="E51" s="22" t="s">
        <v>492</v>
      </c>
      <c r="F51" s="28">
        <f>IF($E$17&lt;&gt;"As",0,IF($E$18&lt;=15,ROUND(SUM($E$9:$E$13)*2,2),0))</f>
        <v>74.72</v>
      </c>
      <c r="G51" s="2235" t="s">
        <v>83</v>
      </c>
      <c r="H51" s="22" t="s">
        <v>492</v>
      </c>
      <c r="I51" s="27">
        <f>IF($E$17&lt;&gt;"Co",0,IF($E$18&lt;=15,ROUND(SUM($E$9:$E$13)*2,2),0))</f>
        <v>0</v>
      </c>
      <c r="AC51" s="2235" t="s">
        <v>56</v>
      </c>
      <c r="AD51" s="22" t="s">
        <v>492</v>
      </c>
      <c r="AE51" s="28">
        <f>IF($AD$17&lt;&gt;"As",0,IF($AD$18&lt;=15,ROUND(SUM($AD$9:$AD$13)*2,2),0))</f>
        <v>0</v>
      </c>
      <c r="AF51" s="2235" t="s">
        <v>83</v>
      </c>
      <c r="AG51" s="22" t="s">
        <v>492</v>
      </c>
      <c r="AH51" s="27">
        <f>IF($AD$17&lt;&gt;"Co",0,IF($AD$18&lt;=15,ROUND(SUM($AD$9:$AD$13)*2,2),0))</f>
        <v>0</v>
      </c>
      <c r="AR51" s="486" t="s">
        <v>480</v>
      </c>
      <c r="AS51" s="487"/>
      <c r="AT51" s="491" t="str">
        <f>IF(SUM(AD16:AM16,AD19:AM19,AD38:AM38,AD41:AM41)=0,"×","○")</f>
        <v>×</v>
      </c>
    </row>
    <row r="52" spans="2:46" ht="13.2" customHeight="1">
      <c r="D52" s="2236"/>
      <c r="E52" s="23" t="s">
        <v>493</v>
      </c>
      <c r="F52" s="29">
        <f>IF($E$17&lt;&gt;"As",0,IF(AND($E$18&gt;15,$E$18&lt;=30),ROUND(SUM($E$9:$E$13)*2,2),0))</f>
        <v>0</v>
      </c>
      <c r="G52" s="2236"/>
      <c r="H52" s="23" t="s">
        <v>493</v>
      </c>
      <c r="I52" s="24">
        <f>IF($E$17&lt;&gt;"Co",0,IF(AND($E$18&gt;15,$E$18&lt;=30),ROUND(SUM($E$9:$E$13)*2,2),0))</f>
        <v>0</v>
      </c>
      <c r="AC52" s="2236"/>
      <c r="AD52" s="23" t="s">
        <v>493</v>
      </c>
      <c r="AE52" s="29">
        <f>IF($AD$17&lt;&gt;"As",0,IF(AND($AD$18&gt;15,$AD$18&lt;=30),ROUND(SUM($AD$9:$AD$13)*2,2),0))</f>
        <v>0</v>
      </c>
      <c r="AF52" s="2236"/>
      <c r="AG52" s="23" t="s">
        <v>493</v>
      </c>
      <c r="AH52" s="24">
        <f>IF($AD$17&lt;&gt;"Co",0,IF(AND($AD$18&gt;15,$AD$18&lt;=30),ROUND(SUM($AD$9:$AD$13)*2,2),0))</f>
        <v>0</v>
      </c>
      <c r="AR52" s="490" t="s">
        <v>497</v>
      </c>
      <c r="AS52" s="489"/>
      <c r="AT52" s="492">
        <f>ROUND(SUMPRODUCT(AQ31:AQ37,AS31:AS37)/100+SUMPRODUCT(AU31:AU37,AW31:AW37)/100,2)</f>
        <v>0</v>
      </c>
    </row>
    <row r="53" spans="2:46" ht="13.2" customHeight="1" thickBot="1">
      <c r="D53" s="2237"/>
      <c r="E53" s="25" t="s">
        <v>80</v>
      </c>
      <c r="F53" s="30">
        <f>IF($E$17&lt;&gt;"As",0,IF(AND($E$18&gt;30,$E$18&lt;=40),ROUND(SUM($E$9:$E$13)*2,2),0))</f>
        <v>0</v>
      </c>
      <c r="G53" s="2237"/>
      <c r="H53" s="25"/>
      <c r="I53" s="26"/>
      <c r="AC53" s="2237"/>
      <c r="AD53" s="25" t="s">
        <v>80</v>
      </c>
      <c r="AE53" s="30">
        <f>IF($AD$17&lt;&gt;"As",0,IF(AND($AD$18&gt;30,$AD$18&lt;=40),ROUND(SUM($AD$9:$AD$13)*2,2),0))</f>
        <v>0</v>
      </c>
      <c r="AF53" s="2237"/>
      <c r="AG53" s="25"/>
      <c r="AH53" s="26"/>
      <c r="AR53" s="490" t="s">
        <v>510</v>
      </c>
      <c r="AS53" s="489"/>
      <c r="AT53" s="492">
        <f>ROUND(SUMPRODUCT(AR4:AR6,AS4:AS6)/100+SUMPRODUCT(AV4:AV6,AW4:AW6)/100,2)</f>
        <v>0</v>
      </c>
    </row>
    <row r="54" spans="2:46" ht="13.2" customHeight="1" thickBot="1">
      <c r="D54" s="2" t="s">
        <v>88</v>
      </c>
      <c r="AC54" s="2" t="s">
        <v>88</v>
      </c>
      <c r="AR54" s="488" t="s">
        <v>498</v>
      </c>
      <c r="AS54" s="429"/>
      <c r="AT54" s="493">
        <f>ROUND(SUMPRODUCT(AQ41:AQ44,AS41:AS44)/100+SUMPRODUCT(AU41:AU44,AW41:AW44)/100,2)</f>
        <v>0</v>
      </c>
    </row>
    <row r="55" spans="2:46" ht="13.2" customHeight="1">
      <c r="D55" s="2235" t="s">
        <v>56</v>
      </c>
      <c r="E55" s="22" t="s">
        <v>492</v>
      </c>
      <c r="F55" s="28">
        <f>IF($H$17&lt;&gt;"As",0,IF($H$18&lt;=15,ROUND(SUM($H$9:$H$13)*2,2),0))</f>
        <v>15.69</v>
      </c>
      <c r="G55" s="2235" t="s">
        <v>83</v>
      </c>
      <c r="H55" s="22" t="s">
        <v>492</v>
      </c>
      <c r="I55" s="27">
        <f>IF($H$17&lt;&gt;"Co",0,IF($H$18&lt;=15,ROUND(SUM($H$9:$H$13)*2,2),0))</f>
        <v>0</v>
      </c>
      <c r="AC55" s="2235" t="s">
        <v>56</v>
      </c>
      <c r="AD55" s="22" t="s">
        <v>492</v>
      </c>
      <c r="AE55" s="28">
        <f>IF($AG$17&lt;&gt;"As",0,IF($AG$18&lt;=15,ROUND(SUM($AG$9:$AG$13)*2,2),0))</f>
        <v>0</v>
      </c>
      <c r="AF55" s="2235" t="s">
        <v>83</v>
      </c>
      <c r="AG55" s="22" t="s">
        <v>492</v>
      </c>
      <c r="AH55" s="27">
        <f>IF($AG$17&lt;&gt;"Co",0,IF($AG$18&lt;=15,ROUND(SUM($AG$9:$AG$13)*2,2),0))</f>
        <v>0</v>
      </c>
    </row>
    <row r="56" spans="2:46" ht="13.2" customHeight="1">
      <c r="D56" s="2236"/>
      <c r="E56" s="23" t="s">
        <v>493</v>
      </c>
      <c r="F56" s="29">
        <f>IF($H$17&lt;&gt;"As",0,IF(AND($H$18&gt;15,$H$18&lt;=30),ROUND(SUM($H$9:$H$13)*2,2),0))</f>
        <v>0</v>
      </c>
      <c r="G56" s="2236"/>
      <c r="H56" s="23" t="s">
        <v>493</v>
      </c>
      <c r="I56" s="24">
        <f>IF($H$17&lt;&gt;"Co",0,IF(AND($H$18&gt;15,$H$18&lt;=30),ROUND(SUM($H$9:$H$13)*2,2),0))</f>
        <v>0</v>
      </c>
      <c r="AC56" s="2236"/>
      <c r="AD56" s="23" t="s">
        <v>493</v>
      </c>
      <c r="AE56" s="29">
        <f>IF($AG$17&lt;&gt;"As",0,IF(AND($AG$18&gt;15,$AG$18&lt;=30),ROUND(SUM($AG$9:$AG$13)*2,2),0))</f>
        <v>0</v>
      </c>
      <c r="AF56" s="2236"/>
      <c r="AG56" s="23" t="s">
        <v>493</v>
      </c>
      <c r="AH56" s="24">
        <f>IF($AG$17&lt;&gt;"Co",0,IF(AND($AG$18&gt;15,$AG$18&lt;=30),ROUND(SUM($AG$9:$AG$13)*2,2),0))</f>
        <v>0</v>
      </c>
    </row>
    <row r="57" spans="2:46" ht="13.2" customHeight="1" thickBot="1">
      <c r="D57" s="2237"/>
      <c r="E57" s="25" t="s">
        <v>80</v>
      </c>
      <c r="F57" s="30">
        <f>IF($H$17&lt;&gt;"As",0,IF(AND($H$18&gt;30,$H$18&lt;=40),ROUND(SUM($H$9:$H$13)*2,2),0))</f>
        <v>0</v>
      </c>
      <c r="G57" s="2237"/>
      <c r="H57" s="25"/>
      <c r="I57" s="26"/>
      <c r="AC57" s="2237"/>
      <c r="AD57" s="25" t="s">
        <v>80</v>
      </c>
      <c r="AE57" s="30">
        <f>IF($AG$17&lt;&gt;"As",0,IF(AND($AG$18&gt;30,$AG$18&lt;=40),ROUND(SUM($AG$9:$AG$13)*2,2),0))</f>
        <v>0</v>
      </c>
      <c r="AF57" s="2237"/>
      <c r="AG57" s="25"/>
      <c r="AH57" s="26"/>
    </row>
    <row r="58" spans="2:46" ht="13.2" customHeight="1" thickBot="1">
      <c r="D58" s="2" t="s">
        <v>89</v>
      </c>
      <c r="AC58" s="2" t="s">
        <v>89</v>
      </c>
    </row>
    <row r="59" spans="2:46" ht="13.2" customHeight="1">
      <c r="D59" s="2235" t="s">
        <v>56</v>
      </c>
      <c r="E59" s="22" t="s">
        <v>492</v>
      </c>
      <c r="F59" s="28">
        <f>IF($K$17&lt;&gt;"As",0,IF($K$18&lt;=15,ROUND(SUM($K$9:$K$13)*2,2),0))</f>
        <v>0</v>
      </c>
      <c r="G59" s="2235" t="s">
        <v>83</v>
      </c>
      <c r="H59" s="22" t="s">
        <v>492</v>
      </c>
      <c r="I59" s="27">
        <f>IF($K$17&lt;&gt;"Co",0,IF($K$18&lt;=15,ROUND(SUM($K$9:$K$13)*2,2),0))</f>
        <v>0</v>
      </c>
      <c r="AC59" s="2235" t="s">
        <v>56</v>
      </c>
      <c r="AD59" s="22" t="s">
        <v>492</v>
      </c>
      <c r="AE59" s="28">
        <f>IF($AJ$17&lt;&gt;"As",0,IF($AJ$18&lt;=15,ROUND(SUM($AJ$9:$AJ$13)*2,2),0))</f>
        <v>0</v>
      </c>
      <c r="AF59" s="2235" t="s">
        <v>83</v>
      </c>
      <c r="AG59" s="22" t="s">
        <v>492</v>
      </c>
      <c r="AH59" s="27">
        <f>IF($AJ$17&lt;&gt;"Co",0,IF($AJ$18&lt;=15,ROUND(SUM($AJ$9:$AJ$13)*2,2),0))</f>
        <v>0</v>
      </c>
    </row>
    <row r="60" spans="2:46" ht="13.2" customHeight="1">
      <c r="D60" s="2236"/>
      <c r="E60" s="23" t="s">
        <v>493</v>
      </c>
      <c r="F60" s="29">
        <f>IF($K$17&lt;&gt;"As",0,IF(AND($K$18&gt;15,$K$18&lt;=30),ROUND(SUM($K$9:$K$13)*2,2),0))</f>
        <v>0</v>
      </c>
      <c r="G60" s="2236"/>
      <c r="H60" s="23" t="s">
        <v>493</v>
      </c>
      <c r="I60" s="24">
        <f>IF($K$17&lt;&gt;"Co",0,IF(AND($K$18&gt;15,$K$18&lt;=30),ROUND(SUM($K$9:$K$13)*2,2),0))</f>
        <v>0</v>
      </c>
      <c r="AC60" s="2236"/>
      <c r="AD60" s="23" t="s">
        <v>493</v>
      </c>
      <c r="AE60" s="29">
        <f>IF($AJ$17&lt;&gt;"As",0,IF(AND($AJ$18&gt;15,$AJ$18&lt;=30),ROUND(SUM($AJ$9:$AJ$13)*2,2),0))</f>
        <v>0</v>
      </c>
      <c r="AF60" s="2236"/>
      <c r="AG60" s="23" t="s">
        <v>493</v>
      </c>
      <c r="AH60" s="24">
        <f>IF($AJ$17&lt;&gt;"Co",0,IF(AND($AJ$18&gt;15,$AJ$18&lt;=30),ROUND(SUM($AJ$9:$AJ$13)*2,2),0))</f>
        <v>0</v>
      </c>
    </row>
    <row r="61" spans="2:46" ht="13.2" customHeight="1" thickBot="1">
      <c r="D61" s="2237"/>
      <c r="E61" s="25" t="s">
        <v>80</v>
      </c>
      <c r="F61" s="30">
        <f>IF($K$17&lt;&gt;"As",0,IF(AND($K$18&gt;30,$K$18&lt;=40),ROUND(SUM($K$9:$K$13)*2,2),0))</f>
        <v>0</v>
      </c>
      <c r="G61" s="2237"/>
      <c r="H61" s="25"/>
      <c r="I61" s="26"/>
      <c r="AC61" s="2237"/>
      <c r="AD61" s="25" t="s">
        <v>80</v>
      </c>
      <c r="AE61" s="30">
        <f>IF($AJ$17&lt;&gt;"As",0,IF(AND($AJ$18&gt;30,$AJ$18&lt;=40),ROUND(SUM($AJ$9:$AJ$13)*2,2),0))</f>
        <v>0</v>
      </c>
      <c r="AF61" s="2237"/>
      <c r="AG61" s="25"/>
      <c r="AH61" s="26"/>
    </row>
    <row r="62" spans="2:46" ht="13.2" customHeight="1" thickBot="1">
      <c r="D62" s="2" t="s">
        <v>90</v>
      </c>
      <c r="AC62" s="2" t="s">
        <v>90</v>
      </c>
    </row>
    <row r="63" spans="2:46" ht="13.2" customHeight="1">
      <c r="D63" s="2235" t="s">
        <v>56</v>
      </c>
      <c r="E63" s="22" t="s">
        <v>492</v>
      </c>
      <c r="F63" s="28">
        <f>IF($E$39&lt;&gt;"As",0,IF($E$40&lt;=15,ROUND(SUM($E$31:$E$35)*2,2),0))</f>
        <v>0</v>
      </c>
      <c r="G63" s="2235" t="s">
        <v>83</v>
      </c>
      <c r="H63" s="22" t="s">
        <v>492</v>
      </c>
      <c r="I63" s="27">
        <f>IF($E$39&lt;&gt;"Co",0,IF($E$40&lt;=15,ROUND(SUM($E$31:$E$35)*2,2),0))</f>
        <v>0</v>
      </c>
      <c r="AC63" s="2235" t="s">
        <v>56</v>
      </c>
      <c r="AD63" s="22" t="s">
        <v>492</v>
      </c>
      <c r="AE63" s="28">
        <f>IF($AD$39&lt;&gt;"As",0,IF($AD$40&lt;=15,ROUND(SUM($AD$31:$AD$35)*2,2),0))</f>
        <v>0</v>
      </c>
      <c r="AF63" s="2235" t="s">
        <v>83</v>
      </c>
      <c r="AG63" s="22" t="s">
        <v>492</v>
      </c>
      <c r="AH63" s="27">
        <f>IF($AD$39&lt;&gt;"Co",0,IF($AD$40&lt;=15,ROUND(SUM($AD$31:$AD$35)*2,2),0))</f>
        <v>0</v>
      </c>
    </row>
    <row r="64" spans="2:46" ht="13.2" customHeight="1">
      <c r="D64" s="2236"/>
      <c r="E64" s="23" t="s">
        <v>493</v>
      </c>
      <c r="F64" s="29">
        <f>IF($E$39&lt;&gt;"As",0,IF(AND($E$40&gt;15,$E$40&lt;=30),ROUND(SUM($E$31:$E$35)*2,2),0))</f>
        <v>0</v>
      </c>
      <c r="G64" s="2236"/>
      <c r="H64" s="23" t="s">
        <v>493</v>
      </c>
      <c r="I64" s="24">
        <f>IF($E$39&lt;&gt;"Co",0,IF(AND($E$40&gt;15,$E$40&lt;=30),ROUND(SUM($E$31:$E$35)*2,2),0))</f>
        <v>0</v>
      </c>
      <c r="AC64" s="2236"/>
      <c r="AD64" s="23" t="s">
        <v>493</v>
      </c>
      <c r="AE64" s="29">
        <f>IF($AD$39&lt;&gt;"As",0,IF(AND($AD$40&gt;15,$AD$40&lt;=30),ROUND(SUM($AD$31:$AD$35)*2,2),0))</f>
        <v>0</v>
      </c>
      <c r="AF64" s="2236"/>
      <c r="AG64" s="23" t="s">
        <v>493</v>
      </c>
      <c r="AH64" s="24">
        <f>IF($AD$39&lt;&gt;"Co",0,IF(AND($AD$40&gt;15,$AD$40&lt;=30),ROUND(SUM($AD$31:$AD$35)*2,2),0))</f>
        <v>0</v>
      </c>
    </row>
    <row r="65" spans="2:35" ht="13.2" customHeight="1" thickBot="1">
      <c r="D65" s="2237"/>
      <c r="E65" s="25" t="s">
        <v>80</v>
      </c>
      <c r="F65" s="30">
        <f>IF($E$39&lt;&gt;"As",0,IF(AND($E$40&gt;30,$E$40&lt;=40),ROUND(SUM($E$31:$E$35)*2,2),0))</f>
        <v>0</v>
      </c>
      <c r="G65" s="2237"/>
      <c r="H65" s="25"/>
      <c r="I65" s="26"/>
      <c r="AC65" s="2237"/>
      <c r="AD65" s="25" t="s">
        <v>80</v>
      </c>
      <c r="AE65" s="30">
        <f>IF($AD$39&lt;&gt;"As",0,IF(AND($AD$40&gt;30,$AD$40&lt;=40),ROUND(SUM($AD$31:$AD$35)*2,2),0))</f>
        <v>0</v>
      </c>
      <c r="AF65" s="2237"/>
      <c r="AG65" s="25"/>
      <c r="AH65" s="26"/>
    </row>
    <row r="66" spans="2:35" ht="13.2" customHeight="1" thickBot="1">
      <c r="D66" s="2" t="s">
        <v>91</v>
      </c>
      <c r="AC66" s="2" t="s">
        <v>91</v>
      </c>
    </row>
    <row r="67" spans="2:35" ht="13.2" customHeight="1">
      <c r="D67" s="2235" t="s">
        <v>56</v>
      </c>
      <c r="E67" s="22" t="s">
        <v>492</v>
      </c>
      <c r="F67" s="28">
        <f>IF($H$39&lt;&gt;"As",0,IF($H$40&lt;=15,ROUND(SUM($H$31:$H$35)*2,2),0))</f>
        <v>0</v>
      </c>
      <c r="G67" s="2235" t="s">
        <v>83</v>
      </c>
      <c r="H67" s="22" t="s">
        <v>492</v>
      </c>
      <c r="I67" s="27">
        <f>IF($H$39&lt;&gt;"Co",0,IF($H$40&lt;=15,ROUND(SUM($H$31:$H$35)*2,2),0))</f>
        <v>0</v>
      </c>
      <c r="AC67" s="2235" t="s">
        <v>56</v>
      </c>
      <c r="AD67" s="22" t="s">
        <v>492</v>
      </c>
      <c r="AE67" s="28">
        <f>IF($AG$39&lt;&gt;"As",0,IF($AG$40&lt;=15,ROUND(SUM($AG$31:$AG$35)*2,2),0))</f>
        <v>0</v>
      </c>
      <c r="AF67" s="2235" t="s">
        <v>83</v>
      </c>
      <c r="AG67" s="22" t="s">
        <v>492</v>
      </c>
      <c r="AH67" s="27">
        <f>IF($AG$39&lt;&gt;"Co",0,IF($AG$40&lt;=15,ROUND(SUM($AG$31:$AG$35)*2,2),0))</f>
        <v>0</v>
      </c>
    </row>
    <row r="68" spans="2:35" ht="13.2" customHeight="1">
      <c r="D68" s="2236"/>
      <c r="E68" s="23" t="s">
        <v>493</v>
      </c>
      <c r="F68" s="29">
        <f>IF($H$39&lt;&gt;"As",0,IF(AND($H$40&gt;15,$H$40&lt;=30),ROUND(SUM($H$31:$H$35)*2,2),0))</f>
        <v>0</v>
      </c>
      <c r="G68" s="2236"/>
      <c r="H68" s="23" t="s">
        <v>493</v>
      </c>
      <c r="I68" s="24">
        <f>IF($H$39&lt;&gt;"Co",0,IF(AND($H$40&gt;15,$H$40&lt;=30),ROUND(SUM($H$31:$H$35)*2,2),0))</f>
        <v>0</v>
      </c>
      <c r="AC68" s="2236"/>
      <c r="AD68" s="23" t="s">
        <v>493</v>
      </c>
      <c r="AE68" s="29">
        <f>IF($AG$39&lt;&gt;"As",0,IF(AND($AG$40&gt;15,$AG$40&lt;=30),ROUND(SUM($AG$31:$AG$35)*2,2),0))</f>
        <v>0</v>
      </c>
      <c r="AF68" s="2236"/>
      <c r="AG68" s="23" t="s">
        <v>493</v>
      </c>
      <c r="AH68" s="24">
        <f>IF($AG$39&lt;&gt;"Co",0,IF(AND($AG$40&gt;15,$AG$40&lt;=30),ROUND(SUM($AG$31:$AG$35)*2,2),0))</f>
        <v>0</v>
      </c>
    </row>
    <row r="69" spans="2:35" ht="13.2" customHeight="1" thickBot="1">
      <c r="D69" s="2237"/>
      <c r="E69" s="25" t="s">
        <v>80</v>
      </c>
      <c r="F69" s="30">
        <f>IF($H$39&lt;&gt;"As",0,IF(AND($H$40&gt;30,$H$40&lt;=40),ROUND(SUM($H$31:$H$35)*2,2),0))</f>
        <v>0</v>
      </c>
      <c r="G69" s="2237"/>
      <c r="H69" s="25"/>
      <c r="I69" s="26"/>
      <c r="AC69" s="2237"/>
      <c r="AD69" s="25" t="s">
        <v>80</v>
      </c>
      <c r="AE69" s="30">
        <f>IF($AG$39&lt;&gt;"As",0,IF(AND($AG$40&gt;30,$AG$40&lt;=40),ROUND(SUM($AG$31:$AG$35)*2,2),0))</f>
        <v>0</v>
      </c>
      <c r="AF69" s="2237"/>
      <c r="AG69" s="25"/>
      <c r="AH69" s="26"/>
    </row>
    <row r="70" spans="2:35" ht="13.2" customHeight="1" thickBot="1">
      <c r="D70" s="2" t="s">
        <v>92</v>
      </c>
      <c r="AC70" s="2" t="s">
        <v>92</v>
      </c>
    </row>
    <row r="71" spans="2:35" ht="13.2" customHeight="1">
      <c r="D71" s="2235" t="s">
        <v>56</v>
      </c>
      <c r="E71" s="22" t="s">
        <v>492</v>
      </c>
      <c r="F71" s="28">
        <f>IF($K$39&lt;&gt;"As",0,IF($K$40&lt;=15,ROUND(SUM($K$31:$K$35)*2,2),0))</f>
        <v>0</v>
      </c>
      <c r="G71" s="2235" t="s">
        <v>83</v>
      </c>
      <c r="H71" s="22" t="s">
        <v>492</v>
      </c>
      <c r="I71" s="27">
        <f>IF($K$39&lt;&gt;"Co",0,IF($K$40&lt;=15,ROUND(SUM($K$31:$K$35)*2,2),0))</f>
        <v>0</v>
      </c>
      <c r="AC71" s="2235" t="s">
        <v>56</v>
      </c>
      <c r="AD71" s="22" t="s">
        <v>492</v>
      </c>
      <c r="AE71" s="28">
        <f>IF($AJ$39&lt;&gt;"As",0,IF($AJ$40&lt;=15,ROUND(SUM($AJ$31:$AJ$35)*2,2),0))</f>
        <v>0</v>
      </c>
      <c r="AF71" s="2235" t="s">
        <v>83</v>
      </c>
      <c r="AG71" s="22" t="s">
        <v>492</v>
      </c>
      <c r="AH71" s="27">
        <f>IF($AJ$39&lt;&gt;"Co",0,IF($AJ$40&lt;=15,ROUND(SUM($AJ$31:$AJ$35)*2,2),0))</f>
        <v>0</v>
      </c>
    </row>
    <row r="72" spans="2:35" ht="13.2" customHeight="1">
      <c r="D72" s="2236"/>
      <c r="E72" s="23" t="s">
        <v>493</v>
      </c>
      <c r="F72" s="29">
        <f>IF($K$39&lt;&gt;"As",0,IF(AND($K$40&gt;15,$K$40&lt;=30),ROUND(SUM($K$31:$K$35)*2,2),0))</f>
        <v>0</v>
      </c>
      <c r="G72" s="2236"/>
      <c r="H72" s="23" t="s">
        <v>493</v>
      </c>
      <c r="I72" s="24">
        <f>IF($K$39&lt;&gt;"Co",0,IF(AND($K$40&gt;15,$K$40&lt;=30),ROUND(SUM($K$31:$K$35)*2,2),0))</f>
        <v>0</v>
      </c>
      <c r="AC72" s="2236"/>
      <c r="AD72" s="23" t="s">
        <v>493</v>
      </c>
      <c r="AE72" s="29">
        <f>IF($AJ$39&lt;&gt;"As",0,IF(AND($AJ$40&gt;15,$AJ$40&lt;=30),ROUND(SUM($AJ$31:$AJ$35)*2,2),0))</f>
        <v>0</v>
      </c>
      <c r="AF72" s="2236"/>
      <c r="AG72" s="23" t="s">
        <v>493</v>
      </c>
      <c r="AH72" s="24">
        <f>IF($AJ$39&lt;&gt;"Co",0,IF(AND($AJ$40&gt;15,$AJ$40&lt;=30),ROUND(SUM($AJ$31:$AJ$35)*2,2),0))</f>
        <v>0</v>
      </c>
    </row>
    <row r="73" spans="2:35" ht="13.2" customHeight="1" thickBot="1">
      <c r="D73" s="2237"/>
      <c r="E73" s="25" t="s">
        <v>80</v>
      </c>
      <c r="F73" s="30">
        <f>IF($K$39&lt;&gt;"As",0,IF(AND($K$40&gt;30,$K$40&lt;=40),ROUND(SUM($K$31:$K$35)*2,2),0))</f>
        <v>0</v>
      </c>
      <c r="G73" s="2237"/>
      <c r="H73" s="25"/>
      <c r="I73" s="26"/>
      <c r="AC73" s="2237"/>
      <c r="AD73" s="25" t="s">
        <v>80</v>
      </c>
      <c r="AE73" s="30">
        <f>IF($AJ$39&lt;&gt;"As",0,IF(AND($AJ$40&gt;30,$AJ$40&lt;=40),ROUND(SUM($AJ$31:$AJ$35)*2,2),0))</f>
        <v>0</v>
      </c>
      <c r="AF73" s="2237"/>
      <c r="AG73" s="25"/>
      <c r="AH73" s="26"/>
    </row>
    <row r="76" spans="2:35" ht="13.2" customHeight="1">
      <c r="B76" s="2" t="s">
        <v>84</v>
      </c>
      <c r="AA76" s="2" t="s">
        <v>84</v>
      </c>
    </row>
    <row r="77" spans="2:35" ht="13.2" customHeight="1" thickBot="1">
      <c r="D77" s="2" t="s">
        <v>85</v>
      </c>
      <c r="AC77" s="2" t="s">
        <v>85</v>
      </c>
    </row>
    <row r="78" spans="2:35" ht="13.2" customHeight="1">
      <c r="D78" s="2199"/>
      <c r="E78" s="2200" t="s">
        <v>56</v>
      </c>
      <c r="F78" s="2200"/>
      <c r="G78" s="2200" t="s">
        <v>83</v>
      </c>
      <c r="H78" s="2200"/>
      <c r="I78" s="2200" t="s">
        <v>78</v>
      </c>
      <c r="J78" s="2239"/>
      <c r="AC78" s="2199"/>
      <c r="AD78" s="2200" t="s">
        <v>56</v>
      </c>
      <c r="AE78" s="2200"/>
      <c r="AF78" s="2200" t="s">
        <v>83</v>
      </c>
      <c r="AG78" s="2200"/>
      <c r="AH78" s="2200" t="s">
        <v>78</v>
      </c>
      <c r="AI78" s="2239"/>
    </row>
    <row r="79" spans="2:35" ht="13.2" customHeight="1">
      <c r="D79" s="2238"/>
      <c r="E79" s="21" t="s">
        <v>354</v>
      </c>
      <c r="F79" s="21" t="s">
        <v>355</v>
      </c>
      <c r="G79" s="21" t="s">
        <v>354</v>
      </c>
      <c r="H79" s="21" t="s">
        <v>355</v>
      </c>
      <c r="I79" s="21" t="s">
        <v>354</v>
      </c>
      <c r="J79" s="194" t="s">
        <v>355</v>
      </c>
      <c r="AC79" s="2238"/>
      <c r="AD79" s="21" t="s">
        <v>354</v>
      </c>
      <c r="AE79" s="21" t="s">
        <v>355</v>
      </c>
      <c r="AF79" s="21" t="s">
        <v>354</v>
      </c>
      <c r="AG79" s="21" t="s">
        <v>355</v>
      </c>
      <c r="AH79" s="21" t="s">
        <v>354</v>
      </c>
      <c r="AI79" s="194" t="s">
        <v>355</v>
      </c>
    </row>
    <row r="80" spans="2:35" ht="13.2" customHeight="1">
      <c r="D80" s="195">
        <v>1</v>
      </c>
      <c r="E80" s="165">
        <f t="shared" ref="E80:E119" si="12">IF($E$17&lt;&gt;"As",0,IF($E$5&lt;&gt;"歩 道",0,SUMIF($E$18,D80,$E$16)))+IF($E$20&lt;&gt;"As",0,IF($E$5&lt;&gt;"歩 道",0,SUMIF($E$21,D80,$E$19)))</f>
        <v>0</v>
      </c>
      <c r="F80" s="165">
        <f>IF($E$17&lt;&gt;"As",0,IF($E$5&lt;&gt;"車 道",0,SUMIF($E$18,D80,$E$16)))+IF($E$20&lt;&gt;"As",0,IF($E$5&lt;&gt;"車 道",0,SUMIF($E$21,D80,$E$19)))</f>
        <v>0</v>
      </c>
      <c r="G80" s="165">
        <f t="shared" ref="G80:G119" si="13">IF($E$17&lt;&gt;"Co",0,IF($E$5&lt;&gt;"歩 道",0,SUMIF($E$18,D80,$E$16)))+IF($E$20&lt;&gt;"Co",0,IF($E$5&lt;&gt;"歩 道",0,SUMIF($E$21,D80,$E$19)))</f>
        <v>0</v>
      </c>
      <c r="H80" s="165">
        <f t="shared" ref="H80:H119" si="14">IF($E$17&lt;&gt;"Co",0,IF($E$5&lt;&gt;"車 道",0,SUMIF($E$18,D80,$E$16)))+IF($E$20&lt;&gt;"Co",0,IF($E$5&lt;&gt;"車 道",0,SUMIF($E$21,D80,$E$19)))</f>
        <v>0</v>
      </c>
      <c r="I80" s="165">
        <f t="shared" ref="I80:I119" si="15">IF($E$5&lt;&gt;"歩 道",0,SUMIF($E$24,D80,$E$16)+SUMIF($E$24,D80,$E$19))</f>
        <v>0</v>
      </c>
      <c r="J80" s="197">
        <f t="shared" ref="J80:J119" si="16">IF($E$5&lt;&gt;"車 道",0,SUMIF($E$24,D80,$E$16)+SUMIF($E$24,D80,$E$19))</f>
        <v>0</v>
      </c>
      <c r="AC80" s="195">
        <v>1</v>
      </c>
      <c r="AD80" s="165">
        <f t="shared" ref="AD80:AD119" si="17">IF($AD$17&lt;&gt;"As",0,IF($AD$5&lt;&gt;"歩 道",0,SUMIF($AD$18,AC80,$AD$16)))+IF($AD$20&lt;&gt;"As",0,IF($AD$5&lt;&gt;"歩 道",0,SUMIF($AD$21,AC80,$AD$19)))</f>
        <v>0</v>
      </c>
      <c r="AE80" s="165">
        <f t="shared" ref="AE80:AE119" si="18">IF($AD$17&lt;&gt;"As",0,IF($AD$5&lt;&gt;"車 道",0,SUMIF($AD$18,AC80,$AD$16)))+IF($AD$20&lt;&gt;"As",0,IF($AD$5&lt;&gt;"車 道",0,SUMIF($AD$21,AC80,$AD$19)))</f>
        <v>0</v>
      </c>
      <c r="AF80" s="165">
        <f t="shared" ref="AF80:AF119" si="19">IF($AD$17&lt;&gt;"Co",0,IF($AD$5&lt;&gt;"歩 道",0,SUMIF($AD$18,AC80,$AD$16)))+IF($AD$20&lt;&gt;"Co",0,IF($AD$5&lt;&gt;"歩 道",0,SUMIF($AD$21,AC80,$AD$19)))</f>
        <v>0</v>
      </c>
      <c r="AG80" s="165">
        <f>IF($AD$17&lt;&gt;"Co",0,IF($AD$5&lt;&gt;"車 道",0,SUMIF($AD$18,AC80,$AD$16)))+IF($AD$20&lt;&gt;"Co",0,IF($AD$5&lt;&gt;"車 道",0,SUMIF($AD$21,AC80,$AD$19)))</f>
        <v>0</v>
      </c>
      <c r="AH80" s="165">
        <f t="shared" ref="AH80:AH119" si="20">IF($AD$5&lt;&gt;"歩 道",0,SUMIF($AD$24,AC80,$AD$16)+SUMIF($AD$24,AC80,$AD$19))</f>
        <v>0</v>
      </c>
      <c r="AI80" s="197">
        <f t="shared" ref="AI80:AI119" si="21">IF($AD$5&lt;&gt;"車 道",0,SUMIF($AD$24,AC80,$AD$16)+SUMIF($AD$24,AC80,$AD$19))</f>
        <v>0</v>
      </c>
    </row>
    <row r="81" spans="4:35" ht="13.2" customHeight="1">
      <c r="D81" s="195">
        <v>2</v>
      </c>
      <c r="E81" s="165">
        <f t="shared" si="12"/>
        <v>0</v>
      </c>
      <c r="F81" s="165">
        <f t="shared" ref="F81:F119" si="22">IF($E$17&lt;&gt;"As",0,IF($E$5&lt;&gt;"車 道",0,SUMIF($E$18,D81,$E$16)))+IF($E$20&lt;&gt;"As",0,IF($E$5&lt;&gt;"車 道",0,SUMIF($E$21,D81,$E$19)))</f>
        <v>0</v>
      </c>
      <c r="G81" s="165">
        <f t="shared" si="13"/>
        <v>0</v>
      </c>
      <c r="H81" s="165">
        <f t="shared" si="14"/>
        <v>0</v>
      </c>
      <c r="I81" s="165">
        <f t="shared" si="15"/>
        <v>0</v>
      </c>
      <c r="J81" s="197">
        <f t="shared" si="16"/>
        <v>0</v>
      </c>
      <c r="AC81" s="195">
        <v>2</v>
      </c>
      <c r="AD81" s="165">
        <f t="shared" si="17"/>
        <v>0</v>
      </c>
      <c r="AE81" s="165">
        <f t="shared" si="18"/>
        <v>0</v>
      </c>
      <c r="AF81" s="165">
        <f t="shared" si="19"/>
        <v>0</v>
      </c>
      <c r="AG81" s="165">
        <f t="shared" ref="AG81:AG119" si="23">IF($AD$17&lt;&gt;"Co",0,IF($AD$5&lt;&gt;"車 道",0,SUMIF($AD$18,AC81,$AD$16)))+IF($AD$20&lt;&gt;"Co",0,IF($AD$5&lt;&gt;"車 道",0,SUMIF($AD$21,AC81,$AD$19)))</f>
        <v>0</v>
      </c>
      <c r="AH81" s="165">
        <f t="shared" si="20"/>
        <v>0</v>
      </c>
      <c r="AI81" s="197">
        <f t="shared" si="21"/>
        <v>0</v>
      </c>
    </row>
    <row r="82" spans="4:35" ht="13.2" customHeight="1">
      <c r="D82" s="195">
        <v>3</v>
      </c>
      <c r="E82" s="165">
        <f t="shared" si="12"/>
        <v>0</v>
      </c>
      <c r="F82" s="165">
        <f t="shared" si="22"/>
        <v>0</v>
      </c>
      <c r="G82" s="165">
        <f t="shared" si="13"/>
        <v>0</v>
      </c>
      <c r="H82" s="165">
        <f t="shared" si="14"/>
        <v>0</v>
      </c>
      <c r="I82" s="165">
        <f t="shared" si="15"/>
        <v>0</v>
      </c>
      <c r="J82" s="197">
        <f t="shared" si="16"/>
        <v>0</v>
      </c>
      <c r="AC82" s="195">
        <v>3</v>
      </c>
      <c r="AD82" s="165">
        <f t="shared" si="17"/>
        <v>0</v>
      </c>
      <c r="AE82" s="165">
        <f t="shared" si="18"/>
        <v>0</v>
      </c>
      <c r="AF82" s="165">
        <f t="shared" si="19"/>
        <v>0</v>
      </c>
      <c r="AG82" s="165">
        <f t="shared" si="23"/>
        <v>0</v>
      </c>
      <c r="AH82" s="165">
        <f t="shared" si="20"/>
        <v>0</v>
      </c>
      <c r="AI82" s="197">
        <f t="shared" si="21"/>
        <v>0</v>
      </c>
    </row>
    <row r="83" spans="4:35" ht="13.2" customHeight="1">
      <c r="D83" s="195">
        <v>4</v>
      </c>
      <c r="E83" s="165">
        <f t="shared" si="12"/>
        <v>0</v>
      </c>
      <c r="F83" s="165">
        <f t="shared" si="22"/>
        <v>0</v>
      </c>
      <c r="G83" s="165">
        <f t="shared" si="13"/>
        <v>0</v>
      </c>
      <c r="H83" s="165">
        <f t="shared" si="14"/>
        <v>0</v>
      </c>
      <c r="I83" s="165">
        <f t="shared" si="15"/>
        <v>0</v>
      </c>
      <c r="J83" s="197">
        <f t="shared" si="16"/>
        <v>0</v>
      </c>
      <c r="AC83" s="195">
        <v>4</v>
      </c>
      <c r="AD83" s="165">
        <f t="shared" si="17"/>
        <v>0</v>
      </c>
      <c r="AE83" s="165">
        <f t="shared" si="18"/>
        <v>0</v>
      </c>
      <c r="AF83" s="165">
        <f t="shared" si="19"/>
        <v>0</v>
      </c>
      <c r="AG83" s="165">
        <f t="shared" si="23"/>
        <v>0</v>
      </c>
      <c r="AH83" s="165">
        <f t="shared" si="20"/>
        <v>0</v>
      </c>
      <c r="AI83" s="197">
        <f t="shared" si="21"/>
        <v>0</v>
      </c>
    </row>
    <row r="84" spans="4:35" ht="13.2" customHeight="1">
      <c r="D84" s="195">
        <v>5</v>
      </c>
      <c r="E84" s="165">
        <f t="shared" si="12"/>
        <v>0</v>
      </c>
      <c r="F84" s="165">
        <f t="shared" si="22"/>
        <v>1.2</v>
      </c>
      <c r="G84" s="165">
        <f t="shared" si="13"/>
        <v>0</v>
      </c>
      <c r="H84" s="165">
        <f t="shared" si="14"/>
        <v>0</v>
      </c>
      <c r="I84" s="165">
        <f t="shared" si="15"/>
        <v>0</v>
      </c>
      <c r="J84" s="197">
        <f t="shared" si="16"/>
        <v>23.000000000000004</v>
      </c>
      <c r="AC84" s="195">
        <v>5</v>
      </c>
      <c r="AD84" s="165">
        <f t="shared" si="17"/>
        <v>0</v>
      </c>
      <c r="AE84" s="165">
        <f t="shared" si="18"/>
        <v>0</v>
      </c>
      <c r="AF84" s="165">
        <f t="shared" si="19"/>
        <v>0</v>
      </c>
      <c r="AG84" s="165">
        <f t="shared" si="23"/>
        <v>0</v>
      </c>
      <c r="AH84" s="165">
        <f t="shared" si="20"/>
        <v>0</v>
      </c>
      <c r="AI84" s="197">
        <f t="shared" si="21"/>
        <v>0</v>
      </c>
    </row>
    <row r="85" spans="4:35" ht="13.2" customHeight="1">
      <c r="D85" s="195">
        <v>6</v>
      </c>
      <c r="E85" s="165">
        <f t="shared" si="12"/>
        <v>0</v>
      </c>
      <c r="F85" s="165">
        <f t="shared" si="22"/>
        <v>0</v>
      </c>
      <c r="G85" s="165">
        <f t="shared" si="13"/>
        <v>0</v>
      </c>
      <c r="H85" s="165">
        <f t="shared" si="14"/>
        <v>0</v>
      </c>
      <c r="I85" s="165">
        <f t="shared" si="15"/>
        <v>0</v>
      </c>
      <c r="J85" s="197">
        <f t="shared" si="16"/>
        <v>0</v>
      </c>
      <c r="AC85" s="195">
        <v>6</v>
      </c>
      <c r="AD85" s="165">
        <f t="shared" si="17"/>
        <v>0</v>
      </c>
      <c r="AE85" s="165">
        <f t="shared" si="18"/>
        <v>0</v>
      </c>
      <c r="AF85" s="165">
        <f t="shared" si="19"/>
        <v>0</v>
      </c>
      <c r="AG85" s="165">
        <f t="shared" si="23"/>
        <v>0</v>
      </c>
      <c r="AH85" s="165">
        <f t="shared" si="20"/>
        <v>0</v>
      </c>
      <c r="AI85" s="197">
        <f t="shared" si="21"/>
        <v>0</v>
      </c>
    </row>
    <row r="86" spans="4:35" ht="13.2" customHeight="1">
      <c r="D86" s="195">
        <v>7</v>
      </c>
      <c r="E86" s="165">
        <f t="shared" si="12"/>
        <v>0</v>
      </c>
      <c r="F86" s="165">
        <f t="shared" si="22"/>
        <v>0</v>
      </c>
      <c r="G86" s="165">
        <f t="shared" si="13"/>
        <v>0</v>
      </c>
      <c r="H86" s="165">
        <f t="shared" si="14"/>
        <v>0</v>
      </c>
      <c r="I86" s="165">
        <f t="shared" si="15"/>
        <v>0</v>
      </c>
      <c r="J86" s="197">
        <f t="shared" si="16"/>
        <v>0</v>
      </c>
      <c r="AC86" s="195">
        <v>7</v>
      </c>
      <c r="AD86" s="165">
        <f t="shared" si="17"/>
        <v>0</v>
      </c>
      <c r="AE86" s="165">
        <f t="shared" si="18"/>
        <v>0</v>
      </c>
      <c r="AF86" s="165">
        <f t="shared" si="19"/>
        <v>0</v>
      </c>
      <c r="AG86" s="165">
        <f t="shared" si="23"/>
        <v>0</v>
      </c>
      <c r="AH86" s="165">
        <f t="shared" si="20"/>
        <v>0</v>
      </c>
      <c r="AI86" s="197">
        <f t="shared" si="21"/>
        <v>0</v>
      </c>
    </row>
    <row r="87" spans="4:35" ht="13.2" customHeight="1">
      <c r="D87" s="195">
        <v>8</v>
      </c>
      <c r="E87" s="165">
        <f t="shared" si="12"/>
        <v>0</v>
      </c>
      <c r="F87" s="165">
        <f t="shared" si="22"/>
        <v>0</v>
      </c>
      <c r="G87" s="165">
        <f t="shared" si="13"/>
        <v>0</v>
      </c>
      <c r="H87" s="165">
        <f t="shared" si="14"/>
        <v>0</v>
      </c>
      <c r="I87" s="165">
        <f t="shared" si="15"/>
        <v>0</v>
      </c>
      <c r="J87" s="197">
        <f t="shared" si="16"/>
        <v>0</v>
      </c>
      <c r="AC87" s="195">
        <v>8</v>
      </c>
      <c r="AD87" s="165">
        <f t="shared" si="17"/>
        <v>0</v>
      </c>
      <c r="AE87" s="165">
        <f t="shared" si="18"/>
        <v>0</v>
      </c>
      <c r="AF87" s="165">
        <f t="shared" si="19"/>
        <v>0</v>
      </c>
      <c r="AG87" s="165">
        <f t="shared" si="23"/>
        <v>0</v>
      </c>
      <c r="AH87" s="165">
        <f t="shared" si="20"/>
        <v>0</v>
      </c>
      <c r="AI87" s="197">
        <f t="shared" si="21"/>
        <v>0</v>
      </c>
    </row>
    <row r="88" spans="4:35" ht="13.2" customHeight="1">
      <c r="D88" s="195">
        <v>9</v>
      </c>
      <c r="E88" s="165">
        <f t="shared" si="12"/>
        <v>0</v>
      </c>
      <c r="F88" s="165">
        <f t="shared" si="22"/>
        <v>0</v>
      </c>
      <c r="G88" s="165">
        <f t="shared" si="13"/>
        <v>0</v>
      </c>
      <c r="H88" s="165">
        <f t="shared" si="14"/>
        <v>0</v>
      </c>
      <c r="I88" s="165">
        <f t="shared" si="15"/>
        <v>0</v>
      </c>
      <c r="J88" s="197">
        <f t="shared" si="16"/>
        <v>0</v>
      </c>
      <c r="AC88" s="195">
        <v>9</v>
      </c>
      <c r="AD88" s="165">
        <f t="shared" si="17"/>
        <v>0</v>
      </c>
      <c r="AE88" s="165">
        <f t="shared" si="18"/>
        <v>0</v>
      </c>
      <c r="AF88" s="165">
        <f t="shared" si="19"/>
        <v>0</v>
      </c>
      <c r="AG88" s="165">
        <f t="shared" si="23"/>
        <v>0</v>
      </c>
      <c r="AH88" s="165">
        <f t="shared" si="20"/>
        <v>0</v>
      </c>
      <c r="AI88" s="197">
        <f t="shared" si="21"/>
        <v>0</v>
      </c>
    </row>
    <row r="89" spans="4:35" ht="13.2" customHeight="1">
      <c r="D89" s="195">
        <v>10</v>
      </c>
      <c r="E89" s="165">
        <f t="shared" si="12"/>
        <v>0</v>
      </c>
      <c r="F89" s="165">
        <f t="shared" si="22"/>
        <v>21.800000000000004</v>
      </c>
      <c r="G89" s="165">
        <f t="shared" si="13"/>
        <v>0</v>
      </c>
      <c r="H89" s="165">
        <f t="shared" si="14"/>
        <v>0</v>
      </c>
      <c r="I89" s="165">
        <f t="shared" si="15"/>
        <v>0</v>
      </c>
      <c r="J89" s="197">
        <f t="shared" si="16"/>
        <v>0</v>
      </c>
      <c r="AC89" s="195">
        <v>10</v>
      </c>
      <c r="AD89" s="165">
        <f t="shared" si="17"/>
        <v>0</v>
      </c>
      <c r="AE89" s="165">
        <f t="shared" si="18"/>
        <v>0</v>
      </c>
      <c r="AF89" s="165">
        <f t="shared" si="19"/>
        <v>0</v>
      </c>
      <c r="AG89" s="165">
        <f t="shared" si="23"/>
        <v>0</v>
      </c>
      <c r="AH89" s="165">
        <f t="shared" si="20"/>
        <v>0</v>
      </c>
      <c r="AI89" s="197">
        <f t="shared" si="21"/>
        <v>0</v>
      </c>
    </row>
    <row r="90" spans="4:35" ht="13.2" customHeight="1">
      <c r="D90" s="195">
        <v>11</v>
      </c>
      <c r="E90" s="165">
        <f t="shared" si="12"/>
        <v>0</v>
      </c>
      <c r="F90" s="165">
        <f t="shared" si="22"/>
        <v>0</v>
      </c>
      <c r="G90" s="165">
        <f t="shared" si="13"/>
        <v>0</v>
      </c>
      <c r="H90" s="165">
        <f t="shared" si="14"/>
        <v>0</v>
      </c>
      <c r="I90" s="165">
        <f t="shared" si="15"/>
        <v>0</v>
      </c>
      <c r="J90" s="197">
        <f t="shared" si="16"/>
        <v>0</v>
      </c>
      <c r="AC90" s="195">
        <v>11</v>
      </c>
      <c r="AD90" s="165">
        <f t="shared" si="17"/>
        <v>0</v>
      </c>
      <c r="AE90" s="165">
        <f t="shared" si="18"/>
        <v>0</v>
      </c>
      <c r="AF90" s="165">
        <f t="shared" si="19"/>
        <v>0</v>
      </c>
      <c r="AG90" s="165">
        <f t="shared" si="23"/>
        <v>0</v>
      </c>
      <c r="AH90" s="165">
        <f t="shared" si="20"/>
        <v>0</v>
      </c>
      <c r="AI90" s="197">
        <f t="shared" si="21"/>
        <v>0</v>
      </c>
    </row>
    <row r="91" spans="4:35" ht="13.2" customHeight="1">
      <c r="D91" s="195">
        <v>12</v>
      </c>
      <c r="E91" s="165">
        <f t="shared" si="12"/>
        <v>0</v>
      </c>
      <c r="F91" s="165">
        <f t="shared" si="22"/>
        <v>0</v>
      </c>
      <c r="G91" s="165">
        <f t="shared" si="13"/>
        <v>0</v>
      </c>
      <c r="H91" s="165">
        <f t="shared" si="14"/>
        <v>0</v>
      </c>
      <c r="I91" s="165">
        <f t="shared" si="15"/>
        <v>0</v>
      </c>
      <c r="J91" s="197">
        <f t="shared" si="16"/>
        <v>0</v>
      </c>
      <c r="AC91" s="195">
        <v>12</v>
      </c>
      <c r="AD91" s="165">
        <f t="shared" si="17"/>
        <v>0</v>
      </c>
      <c r="AE91" s="165">
        <f t="shared" si="18"/>
        <v>0</v>
      </c>
      <c r="AF91" s="165">
        <f t="shared" si="19"/>
        <v>0</v>
      </c>
      <c r="AG91" s="165">
        <f t="shared" si="23"/>
        <v>0</v>
      </c>
      <c r="AH91" s="165">
        <f t="shared" si="20"/>
        <v>0</v>
      </c>
      <c r="AI91" s="197">
        <f t="shared" si="21"/>
        <v>0</v>
      </c>
    </row>
    <row r="92" spans="4:35" ht="13.2" customHeight="1">
      <c r="D92" s="195">
        <v>13</v>
      </c>
      <c r="E92" s="165">
        <f t="shared" si="12"/>
        <v>0</v>
      </c>
      <c r="F92" s="165">
        <f t="shared" si="22"/>
        <v>0</v>
      </c>
      <c r="G92" s="165">
        <f t="shared" si="13"/>
        <v>0</v>
      </c>
      <c r="H92" s="165">
        <f t="shared" si="14"/>
        <v>0</v>
      </c>
      <c r="I92" s="165">
        <f t="shared" si="15"/>
        <v>0</v>
      </c>
      <c r="J92" s="197">
        <f t="shared" si="16"/>
        <v>0</v>
      </c>
      <c r="AC92" s="195">
        <v>13</v>
      </c>
      <c r="AD92" s="165">
        <f t="shared" si="17"/>
        <v>0</v>
      </c>
      <c r="AE92" s="165">
        <f t="shared" si="18"/>
        <v>0</v>
      </c>
      <c r="AF92" s="165">
        <f t="shared" si="19"/>
        <v>0</v>
      </c>
      <c r="AG92" s="165">
        <f t="shared" si="23"/>
        <v>0</v>
      </c>
      <c r="AH92" s="165">
        <f t="shared" si="20"/>
        <v>0</v>
      </c>
      <c r="AI92" s="197">
        <f t="shared" si="21"/>
        <v>0</v>
      </c>
    </row>
    <row r="93" spans="4:35" ht="13.2" customHeight="1">
      <c r="D93" s="195">
        <v>14</v>
      </c>
      <c r="E93" s="165">
        <f t="shared" si="12"/>
        <v>0</v>
      </c>
      <c r="F93" s="165">
        <f t="shared" si="22"/>
        <v>0</v>
      </c>
      <c r="G93" s="165">
        <f t="shared" si="13"/>
        <v>0</v>
      </c>
      <c r="H93" s="165">
        <f t="shared" si="14"/>
        <v>0</v>
      </c>
      <c r="I93" s="165">
        <f t="shared" si="15"/>
        <v>0</v>
      </c>
      <c r="J93" s="197">
        <f t="shared" si="16"/>
        <v>0</v>
      </c>
      <c r="AC93" s="195">
        <v>14</v>
      </c>
      <c r="AD93" s="165">
        <f t="shared" si="17"/>
        <v>0</v>
      </c>
      <c r="AE93" s="165">
        <f t="shared" si="18"/>
        <v>0</v>
      </c>
      <c r="AF93" s="165">
        <f t="shared" si="19"/>
        <v>0</v>
      </c>
      <c r="AG93" s="165">
        <f t="shared" si="23"/>
        <v>0</v>
      </c>
      <c r="AH93" s="165">
        <f t="shared" si="20"/>
        <v>0</v>
      </c>
      <c r="AI93" s="197">
        <f t="shared" si="21"/>
        <v>0</v>
      </c>
    </row>
    <row r="94" spans="4:35" ht="13.2" customHeight="1">
      <c r="D94" s="195">
        <v>15</v>
      </c>
      <c r="E94" s="165">
        <f t="shared" si="12"/>
        <v>0</v>
      </c>
      <c r="F94" s="165">
        <f t="shared" si="22"/>
        <v>0</v>
      </c>
      <c r="G94" s="165">
        <f t="shared" si="13"/>
        <v>0</v>
      </c>
      <c r="H94" s="165">
        <f t="shared" si="14"/>
        <v>0</v>
      </c>
      <c r="I94" s="165">
        <f t="shared" si="15"/>
        <v>0</v>
      </c>
      <c r="J94" s="197">
        <f t="shared" si="16"/>
        <v>0</v>
      </c>
      <c r="AC94" s="195">
        <v>15</v>
      </c>
      <c r="AD94" s="165">
        <f t="shared" si="17"/>
        <v>0</v>
      </c>
      <c r="AE94" s="165">
        <f t="shared" si="18"/>
        <v>0</v>
      </c>
      <c r="AF94" s="165">
        <f t="shared" si="19"/>
        <v>0</v>
      </c>
      <c r="AG94" s="165">
        <f t="shared" si="23"/>
        <v>0</v>
      </c>
      <c r="AH94" s="165">
        <f t="shared" si="20"/>
        <v>0</v>
      </c>
      <c r="AI94" s="197">
        <f t="shared" si="21"/>
        <v>0</v>
      </c>
    </row>
    <row r="95" spans="4:35" ht="13.2" customHeight="1">
      <c r="D95" s="195">
        <v>16</v>
      </c>
      <c r="E95" s="165">
        <f t="shared" si="12"/>
        <v>0</v>
      </c>
      <c r="F95" s="165">
        <f t="shared" si="22"/>
        <v>0</v>
      </c>
      <c r="G95" s="165">
        <f t="shared" si="13"/>
        <v>0</v>
      </c>
      <c r="H95" s="165">
        <f t="shared" si="14"/>
        <v>0</v>
      </c>
      <c r="I95" s="165">
        <f t="shared" si="15"/>
        <v>0</v>
      </c>
      <c r="J95" s="197">
        <f t="shared" si="16"/>
        <v>0</v>
      </c>
      <c r="AC95" s="195">
        <v>16</v>
      </c>
      <c r="AD95" s="165">
        <f t="shared" si="17"/>
        <v>0</v>
      </c>
      <c r="AE95" s="165">
        <f t="shared" si="18"/>
        <v>0</v>
      </c>
      <c r="AF95" s="165">
        <f t="shared" si="19"/>
        <v>0</v>
      </c>
      <c r="AG95" s="165">
        <f t="shared" si="23"/>
        <v>0</v>
      </c>
      <c r="AH95" s="165">
        <f t="shared" si="20"/>
        <v>0</v>
      </c>
      <c r="AI95" s="197">
        <f t="shared" si="21"/>
        <v>0</v>
      </c>
    </row>
    <row r="96" spans="4:35" ht="13.2" customHeight="1">
      <c r="D96" s="195">
        <v>17</v>
      </c>
      <c r="E96" s="165">
        <f t="shared" si="12"/>
        <v>0</v>
      </c>
      <c r="F96" s="165">
        <f t="shared" si="22"/>
        <v>0</v>
      </c>
      <c r="G96" s="165">
        <f t="shared" si="13"/>
        <v>0</v>
      </c>
      <c r="H96" s="165">
        <f t="shared" si="14"/>
        <v>0</v>
      </c>
      <c r="I96" s="165">
        <f t="shared" si="15"/>
        <v>0</v>
      </c>
      <c r="J96" s="197">
        <f t="shared" si="16"/>
        <v>0</v>
      </c>
      <c r="AC96" s="195">
        <v>17</v>
      </c>
      <c r="AD96" s="165">
        <f t="shared" si="17"/>
        <v>0</v>
      </c>
      <c r="AE96" s="165">
        <f t="shared" si="18"/>
        <v>0</v>
      </c>
      <c r="AF96" s="165">
        <f t="shared" si="19"/>
        <v>0</v>
      </c>
      <c r="AG96" s="165">
        <f t="shared" si="23"/>
        <v>0</v>
      </c>
      <c r="AH96" s="165">
        <f t="shared" si="20"/>
        <v>0</v>
      </c>
      <c r="AI96" s="197">
        <f t="shared" si="21"/>
        <v>0</v>
      </c>
    </row>
    <row r="97" spans="4:35" ht="13.2" customHeight="1">
      <c r="D97" s="195">
        <v>18</v>
      </c>
      <c r="E97" s="165">
        <f t="shared" si="12"/>
        <v>0</v>
      </c>
      <c r="F97" s="165">
        <f t="shared" si="22"/>
        <v>0</v>
      </c>
      <c r="G97" s="165">
        <f t="shared" si="13"/>
        <v>0</v>
      </c>
      <c r="H97" s="165">
        <f t="shared" si="14"/>
        <v>0</v>
      </c>
      <c r="I97" s="165">
        <f t="shared" si="15"/>
        <v>0</v>
      </c>
      <c r="J97" s="197">
        <f t="shared" si="16"/>
        <v>0</v>
      </c>
      <c r="AC97" s="195">
        <v>18</v>
      </c>
      <c r="AD97" s="165">
        <f t="shared" si="17"/>
        <v>0</v>
      </c>
      <c r="AE97" s="165">
        <f t="shared" si="18"/>
        <v>0</v>
      </c>
      <c r="AF97" s="165">
        <f t="shared" si="19"/>
        <v>0</v>
      </c>
      <c r="AG97" s="165">
        <f t="shared" si="23"/>
        <v>0</v>
      </c>
      <c r="AH97" s="165">
        <f t="shared" si="20"/>
        <v>0</v>
      </c>
      <c r="AI97" s="197">
        <f t="shared" si="21"/>
        <v>0</v>
      </c>
    </row>
    <row r="98" spans="4:35" ht="13.2" customHeight="1">
      <c r="D98" s="195">
        <v>19</v>
      </c>
      <c r="E98" s="165">
        <f t="shared" si="12"/>
        <v>0</v>
      </c>
      <c r="F98" s="165">
        <f t="shared" si="22"/>
        <v>0</v>
      </c>
      <c r="G98" s="165">
        <f t="shared" si="13"/>
        <v>0</v>
      </c>
      <c r="H98" s="165">
        <f t="shared" si="14"/>
        <v>0</v>
      </c>
      <c r="I98" s="165">
        <f t="shared" si="15"/>
        <v>0</v>
      </c>
      <c r="J98" s="197">
        <f t="shared" si="16"/>
        <v>0</v>
      </c>
      <c r="AC98" s="195">
        <v>19</v>
      </c>
      <c r="AD98" s="165">
        <f t="shared" si="17"/>
        <v>0</v>
      </c>
      <c r="AE98" s="165">
        <f t="shared" si="18"/>
        <v>0</v>
      </c>
      <c r="AF98" s="165">
        <f t="shared" si="19"/>
        <v>0</v>
      </c>
      <c r="AG98" s="165">
        <f t="shared" si="23"/>
        <v>0</v>
      </c>
      <c r="AH98" s="165">
        <f t="shared" si="20"/>
        <v>0</v>
      </c>
      <c r="AI98" s="197">
        <f t="shared" si="21"/>
        <v>0</v>
      </c>
    </row>
    <row r="99" spans="4:35" ht="13.2" customHeight="1">
      <c r="D99" s="195">
        <v>20</v>
      </c>
      <c r="E99" s="165">
        <f t="shared" si="12"/>
        <v>0</v>
      </c>
      <c r="F99" s="165">
        <f t="shared" si="22"/>
        <v>0</v>
      </c>
      <c r="G99" s="165">
        <f t="shared" si="13"/>
        <v>0</v>
      </c>
      <c r="H99" s="165">
        <f t="shared" si="14"/>
        <v>0</v>
      </c>
      <c r="I99" s="165">
        <f t="shared" si="15"/>
        <v>0</v>
      </c>
      <c r="J99" s="197">
        <f t="shared" si="16"/>
        <v>0</v>
      </c>
      <c r="AC99" s="195">
        <v>20</v>
      </c>
      <c r="AD99" s="165">
        <f t="shared" si="17"/>
        <v>0</v>
      </c>
      <c r="AE99" s="165">
        <f t="shared" si="18"/>
        <v>0</v>
      </c>
      <c r="AF99" s="165">
        <f t="shared" si="19"/>
        <v>0</v>
      </c>
      <c r="AG99" s="165">
        <f t="shared" si="23"/>
        <v>0</v>
      </c>
      <c r="AH99" s="165">
        <f t="shared" si="20"/>
        <v>0</v>
      </c>
      <c r="AI99" s="197">
        <f t="shared" si="21"/>
        <v>0</v>
      </c>
    </row>
    <row r="100" spans="4:35" ht="13.2" customHeight="1">
      <c r="D100" s="195">
        <v>21</v>
      </c>
      <c r="E100" s="165">
        <f t="shared" si="12"/>
        <v>0</v>
      </c>
      <c r="F100" s="165">
        <f t="shared" si="22"/>
        <v>0</v>
      </c>
      <c r="G100" s="165">
        <f t="shared" si="13"/>
        <v>0</v>
      </c>
      <c r="H100" s="165">
        <f t="shared" si="14"/>
        <v>0</v>
      </c>
      <c r="I100" s="165">
        <f t="shared" si="15"/>
        <v>0</v>
      </c>
      <c r="J100" s="197">
        <f t="shared" si="16"/>
        <v>0</v>
      </c>
      <c r="AC100" s="195">
        <v>21</v>
      </c>
      <c r="AD100" s="165">
        <f t="shared" si="17"/>
        <v>0</v>
      </c>
      <c r="AE100" s="165">
        <f t="shared" si="18"/>
        <v>0</v>
      </c>
      <c r="AF100" s="165">
        <f t="shared" si="19"/>
        <v>0</v>
      </c>
      <c r="AG100" s="165">
        <f t="shared" si="23"/>
        <v>0</v>
      </c>
      <c r="AH100" s="165">
        <f t="shared" si="20"/>
        <v>0</v>
      </c>
      <c r="AI100" s="197">
        <f t="shared" si="21"/>
        <v>0</v>
      </c>
    </row>
    <row r="101" spans="4:35" ht="13.2" customHeight="1">
      <c r="D101" s="195">
        <v>22</v>
      </c>
      <c r="E101" s="165">
        <f t="shared" si="12"/>
        <v>0</v>
      </c>
      <c r="F101" s="165">
        <f t="shared" si="22"/>
        <v>0</v>
      </c>
      <c r="G101" s="165">
        <f t="shared" si="13"/>
        <v>0</v>
      </c>
      <c r="H101" s="165">
        <f t="shared" si="14"/>
        <v>0</v>
      </c>
      <c r="I101" s="165">
        <f t="shared" si="15"/>
        <v>0</v>
      </c>
      <c r="J101" s="197">
        <f t="shared" si="16"/>
        <v>0</v>
      </c>
      <c r="AC101" s="195">
        <v>22</v>
      </c>
      <c r="AD101" s="165">
        <f t="shared" si="17"/>
        <v>0</v>
      </c>
      <c r="AE101" s="165">
        <f t="shared" si="18"/>
        <v>0</v>
      </c>
      <c r="AF101" s="165">
        <f t="shared" si="19"/>
        <v>0</v>
      </c>
      <c r="AG101" s="165">
        <f t="shared" si="23"/>
        <v>0</v>
      </c>
      <c r="AH101" s="165">
        <f t="shared" si="20"/>
        <v>0</v>
      </c>
      <c r="AI101" s="197">
        <f t="shared" si="21"/>
        <v>0</v>
      </c>
    </row>
    <row r="102" spans="4:35" ht="13.2" customHeight="1">
      <c r="D102" s="195">
        <v>23</v>
      </c>
      <c r="E102" s="165">
        <f t="shared" si="12"/>
        <v>0</v>
      </c>
      <c r="F102" s="165">
        <f t="shared" si="22"/>
        <v>0</v>
      </c>
      <c r="G102" s="165">
        <f t="shared" si="13"/>
        <v>0</v>
      </c>
      <c r="H102" s="165">
        <f t="shared" si="14"/>
        <v>0</v>
      </c>
      <c r="I102" s="165">
        <f t="shared" si="15"/>
        <v>0</v>
      </c>
      <c r="J102" s="197">
        <f t="shared" si="16"/>
        <v>0</v>
      </c>
      <c r="AC102" s="195">
        <v>23</v>
      </c>
      <c r="AD102" s="165">
        <f t="shared" si="17"/>
        <v>0</v>
      </c>
      <c r="AE102" s="165">
        <f t="shared" si="18"/>
        <v>0</v>
      </c>
      <c r="AF102" s="165">
        <f t="shared" si="19"/>
        <v>0</v>
      </c>
      <c r="AG102" s="165">
        <f t="shared" si="23"/>
        <v>0</v>
      </c>
      <c r="AH102" s="165">
        <f t="shared" si="20"/>
        <v>0</v>
      </c>
      <c r="AI102" s="197">
        <f t="shared" si="21"/>
        <v>0</v>
      </c>
    </row>
    <row r="103" spans="4:35" ht="13.2" customHeight="1">
      <c r="D103" s="195">
        <v>24</v>
      </c>
      <c r="E103" s="165">
        <f t="shared" si="12"/>
        <v>0</v>
      </c>
      <c r="F103" s="165">
        <f t="shared" si="22"/>
        <v>0</v>
      </c>
      <c r="G103" s="165">
        <f t="shared" si="13"/>
        <v>0</v>
      </c>
      <c r="H103" s="165">
        <f t="shared" si="14"/>
        <v>0</v>
      </c>
      <c r="I103" s="165">
        <f t="shared" si="15"/>
        <v>0</v>
      </c>
      <c r="J103" s="197">
        <f t="shared" si="16"/>
        <v>0</v>
      </c>
      <c r="AC103" s="195">
        <v>24</v>
      </c>
      <c r="AD103" s="165">
        <f t="shared" si="17"/>
        <v>0</v>
      </c>
      <c r="AE103" s="165">
        <f t="shared" si="18"/>
        <v>0</v>
      </c>
      <c r="AF103" s="165">
        <f t="shared" si="19"/>
        <v>0</v>
      </c>
      <c r="AG103" s="165">
        <f t="shared" si="23"/>
        <v>0</v>
      </c>
      <c r="AH103" s="165">
        <f t="shared" si="20"/>
        <v>0</v>
      </c>
      <c r="AI103" s="197">
        <f t="shared" si="21"/>
        <v>0</v>
      </c>
    </row>
    <row r="104" spans="4:35" ht="13.2" customHeight="1">
      <c r="D104" s="195">
        <v>25</v>
      </c>
      <c r="E104" s="165">
        <f t="shared" si="12"/>
        <v>0</v>
      </c>
      <c r="F104" s="165">
        <f t="shared" si="22"/>
        <v>0</v>
      </c>
      <c r="G104" s="165">
        <f t="shared" si="13"/>
        <v>0</v>
      </c>
      <c r="H104" s="165">
        <f t="shared" si="14"/>
        <v>0</v>
      </c>
      <c r="I104" s="165">
        <f t="shared" si="15"/>
        <v>0</v>
      </c>
      <c r="J104" s="197">
        <f t="shared" si="16"/>
        <v>0</v>
      </c>
      <c r="AC104" s="195">
        <v>25</v>
      </c>
      <c r="AD104" s="165">
        <f t="shared" si="17"/>
        <v>0</v>
      </c>
      <c r="AE104" s="165">
        <f t="shared" si="18"/>
        <v>0</v>
      </c>
      <c r="AF104" s="165">
        <f t="shared" si="19"/>
        <v>0</v>
      </c>
      <c r="AG104" s="165">
        <f t="shared" si="23"/>
        <v>0</v>
      </c>
      <c r="AH104" s="165">
        <f t="shared" si="20"/>
        <v>0</v>
      </c>
      <c r="AI104" s="197">
        <f t="shared" si="21"/>
        <v>0</v>
      </c>
    </row>
    <row r="105" spans="4:35" ht="13.2" customHeight="1">
      <c r="D105" s="195">
        <v>26</v>
      </c>
      <c r="E105" s="165">
        <f t="shared" si="12"/>
        <v>0</v>
      </c>
      <c r="F105" s="165">
        <f t="shared" si="22"/>
        <v>0</v>
      </c>
      <c r="G105" s="165">
        <f t="shared" si="13"/>
        <v>0</v>
      </c>
      <c r="H105" s="165">
        <f t="shared" si="14"/>
        <v>0</v>
      </c>
      <c r="I105" s="165">
        <f t="shared" si="15"/>
        <v>0</v>
      </c>
      <c r="J105" s="197">
        <f t="shared" si="16"/>
        <v>0</v>
      </c>
      <c r="AC105" s="195">
        <v>26</v>
      </c>
      <c r="AD105" s="165">
        <f t="shared" si="17"/>
        <v>0</v>
      </c>
      <c r="AE105" s="165">
        <f t="shared" si="18"/>
        <v>0</v>
      </c>
      <c r="AF105" s="165">
        <f t="shared" si="19"/>
        <v>0</v>
      </c>
      <c r="AG105" s="165">
        <f t="shared" si="23"/>
        <v>0</v>
      </c>
      <c r="AH105" s="165">
        <f t="shared" si="20"/>
        <v>0</v>
      </c>
      <c r="AI105" s="197">
        <f t="shared" si="21"/>
        <v>0</v>
      </c>
    </row>
    <row r="106" spans="4:35" ht="13.2" customHeight="1">
      <c r="D106" s="195">
        <v>27</v>
      </c>
      <c r="E106" s="165">
        <f t="shared" si="12"/>
        <v>0</v>
      </c>
      <c r="F106" s="165">
        <f t="shared" si="22"/>
        <v>0</v>
      </c>
      <c r="G106" s="165">
        <f t="shared" si="13"/>
        <v>0</v>
      </c>
      <c r="H106" s="165">
        <f t="shared" si="14"/>
        <v>0</v>
      </c>
      <c r="I106" s="165">
        <f t="shared" si="15"/>
        <v>0</v>
      </c>
      <c r="J106" s="197">
        <f t="shared" si="16"/>
        <v>0</v>
      </c>
      <c r="AC106" s="195">
        <v>27</v>
      </c>
      <c r="AD106" s="165">
        <f t="shared" si="17"/>
        <v>0</v>
      </c>
      <c r="AE106" s="165">
        <f t="shared" si="18"/>
        <v>0</v>
      </c>
      <c r="AF106" s="165">
        <f t="shared" si="19"/>
        <v>0</v>
      </c>
      <c r="AG106" s="165">
        <f t="shared" si="23"/>
        <v>0</v>
      </c>
      <c r="AH106" s="165">
        <f t="shared" si="20"/>
        <v>0</v>
      </c>
      <c r="AI106" s="197">
        <f t="shared" si="21"/>
        <v>0</v>
      </c>
    </row>
    <row r="107" spans="4:35" ht="13.2" customHeight="1">
      <c r="D107" s="195">
        <v>28</v>
      </c>
      <c r="E107" s="165">
        <f t="shared" si="12"/>
        <v>0</v>
      </c>
      <c r="F107" s="165">
        <f t="shared" si="22"/>
        <v>0</v>
      </c>
      <c r="G107" s="165">
        <f t="shared" si="13"/>
        <v>0</v>
      </c>
      <c r="H107" s="165">
        <f t="shared" si="14"/>
        <v>0</v>
      </c>
      <c r="I107" s="165">
        <f t="shared" si="15"/>
        <v>0</v>
      </c>
      <c r="J107" s="197">
        <f t="shared" si="16"/>
        <v>0</v>
      </c>
      <c r="AC107" s="195">
        <v>28</v>
      </c>
      <c r="AD107" s="165">
        <f t="shared" si="17"/>
        <v>0</v>
      </c>
      <c r="AE107" s="165">
        <f t="shared" si="18"/>
        <v>0</v>
      </c>
      <c r="AF107" s="165">
        <f t="shared" si="19"/>
        <v>0</v>
      </c>
      <c r="AG107" s="165">
        <f t="shared" si="23"/>
        <v>0</v>
      </c>
      <c r="AH107" s="165">
        <f t="shared" si="20"/>
        <v>0</v>
      </c>
      <c r="AI107" s="197">
        <f t="shared" si="21"/>
        <v>0</v>
      </c>
    </row>
    <row r="108" spans="4:35" ht="13.2" customHeight="1">
      <c r="D108" s="195">
        <v>29</v>
      </c>
      <c r="E108" s="165">
        <f t="shared" si="12"/>
        <v>0</v>
      </c>
      <c r="F108" s="165">
        <f t="shared" si="22"/>
        <v>0</v>
      </c>
      <c r="G108" s="165">
        <f t="shared" si="13"/>
        <v>0</v>
      </c>
      <c r="H108" s="165">
        <f t="shared" si="14"/>
        <v>0</v>
      </c>
      <c r="I108" s="165">
        <f t="shared" si="15"/>
        <v>0</v>
      </c>
      <c r="J108" s="197">
        <f t="shared" si="16"/>
        <v>0</v>
      </c>
      <c r="AC108" s="195">
        <v>29</v>
      </c>
      <c r="AD108" s="165">
        <f t="shared" si="17"/>
        <v>0</v>
      </c>
      <c r="AE108" s="165">
        <f t="shared" si="18"/>
        <v>0</v>
      </c>
      <c r="AF108" s="165">
        <f t="shared" si="19"/>
        <v>0</v>
      </c>
      <c r="AG108" s="165">
        <f t="shared" si="23"/>
        <v>0</v>
      </c>
      <c r="AH108" s="165">
        <f t="shared" si="20"/>
        <v>0</v>
      </c>
      <c r="AI108" s="197">
        <f t="shared" si="21"/>
        <v>0</v>
      </c>
    </row>
    <row r="109" spans="4:35" ht="13.2" customHeight="1">
      <c r="D109" s="195">
        <v>30</v>
      </c>
      <c r="E109" s="165">
        <f t="shared" si="12"/>
        <v>0</v>
      </c>
      <c r="F109" s="165">
        <f t="shared" si="22"/>
        <v>0</v>
      </c>
      <c r="G109" s="165">
        <f t="shared" si="13"/>
        <v>0</v>
      </c>
      <c r="H109" s="165">
        <f t="shared" si="14"/>
        <v>0</v>
      </c>
      <c r="I109" s="165">
        <f t="shared" si="15"/>
        <v>0</v>
      </c>
      <c r="J109" s="197">
        <f t="shared" si="16"/>
        <v>0</v>
      </c>
      <c r="AC109" s="195">
        <v>30</v>
      </c>
      <c r="AD109" s="165">
        <f t="shared" si="17"/>
        <v>0</v>
      </c>
      <c r="AE109" s="165">
        <f t="shared" si="18"/>
        <v>0</v>
      </c>
      <c r="AF109" s="165">
        <f t="shared" si="19"/>
        <v>0</v>
      </c>
      <c r="AG109" s="165">
        <f t="shared" si="23"/>
        <v>0</v>
      </c>
      <c r="AH109" s="165">
        <f t="shared" si="20"/>
        <v>0</v>
      </c>
      <c r="AI109" s="197">
        <f t="shared" si="21"/>
        <v>0</v>
      </c>
    </row>
    <row r="110" spans="4:35" ht="13.2" customHeight="1">
      <c r="D110" s="195">
        <v>31</v>
      </c>
      <c r="E110" s="165">
        <f t="shared" si="12"/>
        <v>0</v>
      </c>
      <c r="F110" s="165">
        <f t="shared" si="22"/>
        <v>0</v>
      </c>
      <c r="G110" s="165">
        <f t="shared" si="13"/>
        <v>0</v>
      </c>
      <c r="H110" s="165">
        <f t="shared" si="14"/>
        <v>0</v>
      </c>
      <c r="I110" s="165">
        <f t="shared" si="15"/>
        <v>0</v>
      </c>
      <c r="J110" s="197">
        <f t="shared" si="16"/>
        <v>0</v>
      </c>
      <c r="AC110" s="195">
        <v>31</v>
      </c>
      <c r="AD110" s="165">
        <f t="shared" si="17"/>
        <v>0</v>
      </c>
      <c r="AE110" s="165">
        <f t="shared" si="18"/>
        <v>0</v>
      </c>
      <c r="AF110" s="165">
        <f t="shared" si="19"/>
        <v>0</v>
      </c>
      <c r="AG110" s="165">
        <f t="shared" si="23"/>
        <v>0</v>
      </c>
      <c r="AH110" s="165">
        <f t="shared" si="20"/>
        <v>0</v>
      </c>
      <c r="AI110" s="197">
        <f t="shared" si="21"/>
        <v>0</v>
      </c>
    </row>
    <row r="111" spans="4:35" ht="13.2" customHeight="1">
      <c r="D111" s="195">
        <v>32</v>
      </c>
      <c r="E111" s="165">
        <f t="shared" si="12"/>
        <v>0</v>
      </c>
      <c r="F111" s="165">
        <f t="shared" si="22"/>
        <v>0</v>
      </c>
      <c r="G111" s="165">
        <f t="shared" si="13"/>
        <v>0</v>
      </c>
      <c r="H111" s="165">
        <f t="shared" si="14"/>
        <v>0</v>
      </c>
      <c r="I111" s="165">
        <f t="shared" si="15"/>
        <v>0</v>
      </c>
      <c r="J111" s="197">
        <f t="shared" si="16"/>
        <v>0</v>
      </c>
      <c r="AC111" s="195">
        <v>32</v>
      </c>
      <c r="AD111" s="165">
        <f t="shared" si="17"/>
        <v>0</v>
      </c>
      <c r="AE111" s="165">
        <f t="shared" si="18"/>
        <v>0</v>
      </c>
      <c r="AF111" s="165">
        <f t="shared" si="19"/>
        <v>0</v>
      </c>
      <c r="AG111" s="165">
        <f t="shared" si="23"/>
        <v>0</v>
      </c>
      <c r="AH111" s="165">
        <f t="shared" si="20"/>
        <v>0</v>
      </c>
      <c r="AI111" s="197">
        <f t="shared" si="21"/>
        <v>0</v>
      </c>
    </row>
    <row r="112" spans="4:35" ht="13.2" customHeight="1">
      <c r="D112" s="195">
        <v>33</v>
      </c>
      <c r="E112" s="165">
        <f t="shared" si="12"/>
        <v>0</v>
      </c>
      <c r="F112" s="165">
        <f t="shared" si="22"/>
        <v>0</v>
      </c>
      <c r="G112" s="165">
        <f t="shared" si="13"/>
        <v>0</v>
      </c>
      <c r="H112" s="165">
        <f t="shared" si="14"/>
        <v>0</v>
      </c>
      <c r="I112" s="165">
        <f t="shared" si="15"/>
        <v>0</v>
      </c>
      <c r="J112" s="197">
        <f t="shared" si="16"/>
        <v>0</v>
      </c>
      <c r="AC112" s="195">
        <v>33</v>
      </c>
      <c r="AD112" s="165">
        <f t="shared" si="17"/>
        <v>0</v>
      </c>
      <c r="AE112" s="165">
        <f t="shared" si="18"/>
        <v>0</v>
      </c>
      <c r="AF112" s="165">
        <f t="shared" si="19"/>
        <v>0</v>
      </c>
      <c r="AG112" s="165">
        <f t="shared" si="23"/>
        <v>0</v>
      </c>
      <c r="AH112" s="165">
        <f t="shared" si="20"/>
        <v>0</v>
      </c>
      <c r="AI112" s="197">
        <f t="shared" si="21"/>
        <v>0</v>
      </c>
    </row>
    <row r="113" spans="4:35" ht="13.2" customHeight="1">
      <c r="D113" s="195">
        <v>34</v>
      </c>
      <c r="E113" s="165">
        <f t="shared" si="12"/>
        <v>0</v>
      </c>
      <c r="F113" s="165">
        <f t="shared" si="22"/>
        <v>0</v>
      </c>
      <c r="G113" s="165">
        <f t="shared" si="13"/>
        <v>0</v>
      </c>
      <c r="H113" s="165">
        <f t="shared" si="14"/>
        <v>0</v>
      </c>
      <c r="I113" s="165">
        <f t="shared" si="15"/>
        <v>0</v>
      </c>
      <c r="J113" s="197">
        <f t="shared" si="16"/>
        <v>0</v>
      </c>
      <c r="AC113" s="195">
        <v>34</v>
      </c>
      <c r="AD113" s="165">
        <f t="shared" si="17"/>
        <v>0</v>
      </c>
      <c r="AE113" s="165">
        <f t="shared" si="18"/>
        <v>0</v>
      </c>
      <c r="AF113" s="165">
        <f t="shared" si="19"/>
        <v>0</v>
      </c>
      <c r="AG113" s="165">
        <f t="shared" si="23"/>
        <v>0</v>
      </c>
      <c r="AH113" s="165">
        <f t="shared" si="20"/>
        <v>0</v>
      </c>
      <c r="AI113" s="197">
        <f t="shared" si="21"/>
        <v>0</v>
      </c>
    </row>
    <row r="114" spans="4:35" ht="13.2" customHeight="1">
      <c r="D114" s="195">
        <v>35</v>
      </c>
      <c r="E114" s="165">
        <f t="shared" si="12"/>
        <v>0</v>
      </c>
      <c r="F114" s="165">
        <f t="shared" si="22"/>
        <v>0</v>
      </c>
      <c r="G114" s="165">
        <f t="shared" si="13"/>
        <v>0</v>
      </c>
      <c r="H114" s="165">
        <f t="shared" si="14"/>
        <v>0</v>
      </c>
      <c r="I114" s="165">
        <f t="shared" si="15"/>
        <v>0</v>
      </c>
      <c r="J114" s="197">
        <f t="shared" si="16"/>
        <v>0</v>
      </c>
      <c r="AC114" s="195">
        <v>35</v>
      </c>
      <c r="AD114" s="165">
        <f t="shared" si="17"/>
        <v>0</v>
      </c>
      <c r="AE114" s="165">
        <f t="shared" si="18"/>
        <v>0</v>
      </c>
      <c r="AF114" s="165">
        <f t="shared" si="19"/>
        <v>0</v>
      </c>
      <c r="AG114" s="165">
        <f t="shared" si="23"/>
        <v>0</v>
      </c>
      <c r="AH114" s="165">
        <f t="shared" si="20"/>
        <v>0</v>
      </c>
      <c r="AI114" s="197">
        <f t="shared" si="21"/>
        <v>0</v>
      </c>
    </row>
    <row r="115" spans="4:35" ht="13.2" customHeight="1">
      <c r="D115" s="195">
        <v>36</v>
      </c>
      <c r="E115" s="165">
        <f t="shared" si="12"/>
        <v>0</v>
      </c>
      <c r="F115" s="165">
        <f t="shared" si="22"/>
        <v>0</v>
      </c>
      <c r="G115" s="165">
        <f t="shared" si="13"/>
        <v>0</v>
      </c>
      <c r="H115" s="165">
        <f t="shared" si="14"/>
        <v>0</v>
      </c>
      <c r="I115" s="165">
        <f t="shared" si="15"/>
        <v>0</v>
      </c>
      <c r="J115" s="197">
        <f t="shared" si="16"/>
        <v>0</v>
      </c>
      <c r="AC115" s="195">
        <v>36</v>
      </c>
      <c r="AD115" s="165">
        <f t="shared" si="17"/>
        <v>0</v>
      </c>
      <c r="AE115" s="165">
        <f t="shared" si="18"/>
        <v>0</v>
      </c>
      <c r="AF115" s="165">
        <f t="shared" si="19"/>
        <v>0</v>
      </c>
      <c r="AG115" s="165">
        <f t="shared" si="23"/>
        <v>0</v>
      </c>
      <c r="AH115" s="165">
        <f t="shared" si="20"/>
        <v>0</v>
      </c>
      <c r="AI115" s="197">
        <f t="shared" si="21"/>
        <v>0</v>
      </c>
    </row>
    <row r="116" spans="4:35" ht="13.2" customHeight="1">
      <c r="D116" s="195">
        <v>37</v>
      </c>
      <c r="E116" s="165">
        <f t="shared" si="12"/>
        <v>0</v>
      </c>
      <c r="F116" s="165">
        <f t="shared" si="22"/>
        <v>0</v>
      </c>
      <c r="G116" s="165">
        <f t="shared" si="13"/>
        <v>0</v>
      </c>
      <c r="H116" s="165">
        <f t="shared" si="14"/>
        <v>0</v>
      </c>
      <c r="I116" s="165">
        <f t="shared" si="15"/>
        <v>0</v>
      </c>
      <c r="J116" s="197">
        <f t="shared" si="16"/>
        <v>0</v>
      </c>
      <c r="AC116" s="195">
        <v>37</v>
      </c>
      <c r="AD116" s="165">
        <f t="shared" si="17"/>
        <v>0</v>
      </c>
      <c r="AE116" s="165">
        <f t="shared" si="18"/>
        <v>0</v>
      </c>
      <c r="AF116" s="165">
        <f t="shared" si="19"/>
        <v>0</v>
      </c>
      <c r="AG116" s="165">
        <f t="shared" si="23"/>
        <v>0</v>
      </c>
      <c r="AH116" s="165">
        <f t="shared" si="20"/>
        <v>0</v>
      </c>
      <c r="AI116" s="197">
        <f t="shared" si="21"/>
        <v>0</v>
      </c>
    </row>
    <row r="117" spans="4:35" ht="13.2" customHeight="1">
      <c r="D117" s="195">
        <v>38</v>
      </c>
      <c r="E117" s="165">
        <f t="shared" si="12"/>
        <v>0</v>
      </c>
      <c r="F117" s="165">
        <f t="shared" si="22"/>
        <v>0</v>
      </c>
      <c r="G117" s="165">
        <f t="shared" si="13"/>
        <v>0</v>
      </c>
      <c r="H117" s="165">
        <f t="shared" si="14"/>
        <v>0</v>
      </c>
      <c r="I117" s="165">
        <f t="shared" si="15"/>
        <v>0</v>
      </c>
      <c r="J117" s="197">
        <f t="shared" si="16"/>
        <v>0</v>
      </c>
      <c r="AC117" s="195">
        <v>38</v>
      </c>
      <c r="AD117" s="165">
        <f t="shared" si="17"/>
        <v>0</v>
      </c>
      <c r="AE117" s="165">
        <f t="shared" si="18"/>
        <v>0</v>
      </c>
      <c r="AF117" s="165">
        <f t="shared" si="19"/>
        <v>0</v>
      </c>
      <c r="AG117" s="165">
        <f t="shared" si="23"/>
        <v>0</v>
      </c>
      <c r="AH117" s="165">
        <f t="shared" si="20"/>
        <v>0</v>
      </c>
      <c r="AI117" s="197">
        <f t="shared" si="21"/>
        <v>0</v>
      </c>
    </row>
    <row r="118" spans="4:35" ht="13.2" customHeight="1">
      <c r="D118" s="195">
        <v>39</v>
      </c>
      <c r="E118" s="165">
        <f t="shared" si="12"/>
        <v>0</v>
      </c>
      <c r="F118" s="165">
        <f t="shared" si="22"/>
        <v>0</v>
      </c>
      <c r="G118" s="165">
        <f t="shared" si="13"/>
        <v>0</v>
      </c>
      <c r="H118" s="165">
        <f t="shared" si="14"/>
        <v>0</v>
      </c>
      <c r="I118" s="165">
        <f t="shared" si="15"/>
        <v>0</v>
      </c>
      <c r="J118" s="197">
        <f t="shared" si="16"/>
        <v>0</v>
      </c>
      <c r="AC118" s="195">
        <v>39</v>
      </c>
      <c r="AD118" s="165">
        <f t="shared" si="17"/>
        <v>0</v>
      </c>
      <c r="AE118" s="165">
        <f t="shared" si="18"/>
        <v>0</v>
      </c>
      <c r="AF118" s="165">
        <f t="shared" si="19"/>
        <v>0</v>
      </c>
      <c r="AG118" s="165">
        <f t="shared" si="23"/>
        <v>0</v>
      </c>
      <c r="AH118" s="165">
        <f t="shared" si="20"/>
        <v>0</v>
      </c>
      <c r="AI118" s="197">
        <f t="shared" si="21"/>
        <v>0</v>
      </c>
    </row>
    <row r="119" spans="4:35" ht="13.2" customHeight="1" thickBot="1">
      <c r="D119" s="196">
        <v>40</v>
      </c>
      <c r="E119" s="198">
        <f t="shared" si="12"/>
        <v>0</v>
      </c>
      <c r="F119" s="198">
        <f t="shared" si="22"/>
        <v>0</v>
      </c>
      <c r="G119" s="198">
        <f t="shared" si="13"/>
        <v>0</v>
      </c>
      <c r="H119" s="198">
        <f t="shared" si="14"/>
        <v>0</v>
      </c>
      <c r="I119" s="198">
        <f t="shared" si="15"/>
        <v>0</v>
      </c>
      <c r="J119" s="199">
        <f t="shared" si="16"/>
        <v>0</v>
      </c>
      <c r="AC119" s="196">
        <v>40</v>
      </c>
      <c r="AD119" s="198">
        <f t="shared" si="17"/>
        <v>0</v>
      </c>
      <c r="AE119" s="198">
        <f t="shared" si="18"/>
        <v>0</v>
      </c>
      <c r="AF119" s="198">
        <f t="shared" si="19"/>
        <v>0</v>
      </c>
      <c r="AG119" s="198">
        <f t="shared" si="23"/>
        <v>0</v>
      </c>
      <c r="AH119" s="198">
        <f t="shared" si="20"/>
        <v>0</v>
      </c>
      <c r="AI119" s="199">
        <f t="shared" si="21"/>
        <v>0</v>
      </c>
    </row>
    <row r="121" spans="4:35" ht="13.2" customHeight="1" thickBot="1">
      <c r="D121" s="2" t="s">
        <v>88</v>
      </c>
      <c r="AC121" s="2" t="s">
        <v>88</v>
      </c>
    </row>
    <row r="122" spans="4:35" ht="13.2" customHeight="1">
      <c r="D122" s="2199"/>
      <c r="E122" s="2200" t="s">
        <v>56</v>
      </c>
      <c r="F122" s="2200"/>
      <c r="G122" s="2200" t="s">
        <v>83</v>
      </c>
      <c r="H122" s="2200"/>
      <c r="I122" s="2200" t="s">
        <v>78</v>
      </c>
      <c r="J122" s="2239"/>
      <c r="AC122" s="2199"/>
      <c r="AD122" s="2200" t="s">
        <v>56</v>
      </c>
      <c r="AE122" s="2200"/>
      <c r="AF122" s="2200" t="s">
        <v>83</v>
      </c>
      <c r="AG122" s="2200"/>
      <c r="AH122" s="2200" t="s">
        <v>78</v>
      </c>
      <c r="AI122" s="2239"/>
    </row>
    <row r="123" spans="4:35" ht="13.2" customHeight="1">
      <c r="D123" s="2238"/>
      <c r="E123" s="21" t="s">
        <v>354</v>
      </c>
      <c r="F123" s="21" t="s">
        <v>355</v>
      </c>
      <c r="G123" s="21" t="s">
        <v>354</v>
      </c>
      <c r="H123" s="21" t="s">
        <v>355</v>
      </c>
      <c r="I123" s="21" t="s">
        <v>354</v>
      </c>
      <c r="J123" s="194" t="s">
        <v>355</v>
      </c>
      <c r="AC123" s="2238"/>
      <c r="AD123" s="21" t="s">
        <v>354</v>
      </c>
      <c r="AE123" s="21" t="s">
        <v>355</v>
      </c>
      <c r="AF123" s="21" t="s">
        <v>354</v>
      </c>
      <c r="AG123" s="21" t="s">
        <v>355</v>
      </c>
      <c r="AH123" s="21" t="s">
        <v>354</v>
      </c>
      <c r="AI123" s="194" t="s">
        <v>355</v>
      </c>
    </row>
    <row r="124" spans="4:35" ht="13.2" customHeight="1">
      <c r="D124" s="195">
        <v>1</v>
      </c>
      <c r="E124" s="165">
        <f t="shared" ref="E124:E163" si="24">IF($H$17&lt;&gt;"As",0,IF($H$5&lt;&gt;"歩 道",0,SUMIF($H$18,D124,$H$16)))+IF($H$20&lt;&gt;"As",0,IF($H$5&lt;&gt;"歩 道",0,SUMIF($H$21,D124,$H$19)))</f>
        <v>0</v>
      </c>
      <c r="F124" s="165">
        <f t="shared" ref="F124:F163" si="25">IF($H$17&lt;&gt;"As",0,IF($H$5&lt;&gt;"車 道",0,SUMIF($H$18,D124,$H$16)))+IF($H$20&lt;&gt;"As",0,IF($H$5&lt;&gt;"車 道",0,SUMIF($H$21,D124,$H$19)))</f>
        <v>0</v>
      </c>
      <c r="G124" s="165">
        <f t="shared" ref="G124:G163" si="26">IF($H$17&lt;&gt;"Co",0,IF($H$5&lt;&gt;"歩 道",0,SUMIF($H$18,D124,$H$16)))+IF($H$20&lt;&gt;"Co",0,IF($H$5&lt;&gt;"歩 道",0,SUMIF($H$21,D124,$H$19)))</f>
        <v>0</v>
      </c>
      <c r="H124" s="165">
        <f t="shared" ref="H124:H163" si="27">IF($H$17&lt;&gt;"Co",0,IF($H$5&lt;&gt;"車 道",0,SUMIF($H$18,D124,$H$16)))+IF($H$20&lt;&gt;"Co",0,IF($H$5&lt;&gt;"車 道",0,SUMIF($H$21,D124,$H$19)))</f>
        <v>0</v>
      </c>
      <c r="I124" s="165">
        <f t="shared" ref="I124:I163" si="28">IF($H$5&lt;&gt;"歩 道",0,SUMIF($H$24,D124,$H$16)+SUMIF($H$24,D124,$H$19))</f>
        <v>0</v>
      </c>
      <c r="J124" s="197">
        <f t="shared" ref="J124:J163" si="29">IF($H$5&lt;&gt;"車 道",0,SUMIF($H$24,D124,$H$16)+SUMIF($H$24,D124,$H$19))</f>
        <v>0</v>
      </c>
      <c r="AC124" s="195">
        <v>1</v>
      </c>
      <c r="AD124" s="165">
        <f t="shared" ref="AD124:AD163" si="30">IF($AG$17&lt;&gt;"As",0,IF($AG$5&lt;&gt;"歩 道",0,SUMIF($AG$18,AC124,$AG$16)))+IF($AG$20&lt;&gt;"As",0,IF($AG$5&lt;&gt;"歩 道",0,SUMIF($AG$21,AC124,$AG$19)))</f>
        <v>0</v>
      </c>
      <c r="AE124" s="165">
        <f t="shared" ref="AE124:AE163" si="31">IF($AG$17&lt;&gt;"As",0,IF($AG$5&lt;&gt;"車 道",0,SUMIF($AG$18,AC124,$AG$16)))+IF($AG$20&lt;&gt;"As",0,IF($AG$5&lt;&gt;"車 道",0,SUMIF($AG$21,AC124,$AG$19)))</f>
        <v>0</v>
      </c>
      <c r="AF124" s="165">
        <f t="shared" ref="AF124:AF163" si="32">IF($AG$17&lt;&gt;"Co",0,IF($AG$5&lt;&gt;"歩 道",0,SUMIF($AG$18,AC124,$AG$16)))+IF($AG$20&lt;&gt;"Co",0,IF($AG$5&lt;&gt;"歩 道",0,SUMIF($AG$21,AC124,$AG$19)))</f>
        <v>0</v>
      </c>
      <c r="AG124" s="165">
        <f t="shared" ref="AG124:AG163" si="33">IF($AG$17&lt;&gt;"Co",0,IF($AG$5&lt;&gt;"車 道",0,SUMIF($AG$18,AC124,$AG$16)))+IF($AG$20&lt;&gt;"Co",0,IF($AG$5&lt;&gt;"車 道",0,SUMIF($AG$21,AC124,$AG$19)))</f>
        <v>0</v>
      </c>
      <c r="AH124" s="165">
        <f t="shared" ref="AH124:AH163" si="34">IF($AG$5&lt;&gt;"歩 道",0,SUMIF($AG$24,AC124,$AG$16)+SUMIF($AG$24,AC124,$AG$19))</f>
        <v>0</v>
      </c>
      <c r="AI124" s="197">
        <f t="shared" ref="AI124:AI163" si="35">IF($AG$5&lt;&gt;"車 道",0,SUMIF($AG$24,AC124,$AG$16)+SUMIF($AG$24,AC124,$AG$19))</f>
        <v>0</v>
      </c>
    </row>
    <row r="125" spans="4:35" ht="13.2" customHeight="1">
      <c r="D125" s="195">
        <v>2</v>
      </c>
      <c r="E125" s="165">
        <f t="shared" si="24"/>
        <v>0</v>
      </c>
      <c r="F125" s="165">
        <f t="shared" si="25"/>
        <v>0</v>
      </c>
      <c r="G125" s="165">
        <f t="shared" si="26"/>
        <v>0</v>
      </c>
      <c r="H125" s="165">
        <f t="shared" si="27"/>
        <v>0</v>
      </c>
      <c r="I125" s="165">
        <f t="shared" si="28"/>
        <v>0</v>
      </c>
      <c r="J125" s="197">
        <f t="shared" si="29"/>
        <v>0</v>
      </c>
      <c r="AC125" s="195">
        <v>2</v>
      </c>
      <c r="AD125" s="165">
        <f t="shared" si="30"/>
        <v>0</v>
      </c>
      <c r="AE125" s="165">
        <f t="shared" si="31"/>
        <v>0</v>
      </c>
      <c r="AF125" s="165">
        <f t="shared" si="32"/>
        <v>0</v>
      </c>
      <c r="AG125" s="165">
        <f t="shared" si="33"/>
        <v>0</v>
      </c>
      <c r="AH125" s="165">
        <f t="shared" si="34"/>
        <v>0</v>
      </c>
      <c r="AI125" s="197">
        <f t="shared" si="35"/>
        <v>0</v>
      </c>
    </row>
    <row r="126" spans="4:35" ht="13.2" customHeight="1">
      <c r="D126" s="195">
        <v>3</v>
      </c>
      <c r="E126" s="165">
        <f t="shared" si="24"/>
        <v>0</v>
      </c>
      <c r="F126" s="165">
        <f t="shared" si="25"/>
        <v>0</v>
      </c>
      <c r="G126" s="165">
        <f t="shared" si="26"/>
        <v>0</v>
      </c>
      <c r="H126" s="165">
        <f t="shared" si="27"/>
        <v>0</v>
      </c>
      <c r="I126" s="165">
        <f t="shared" si="28"/>
        <v>0</v>
      </c>
      <c r="J126" s="197">
        <f t="shared" si="29"/>
        <v>0</v>
      </c>
      <c r="AC126" s="195">
        <v>3</v>
      </c>
      <c r="AD126" s="165">
        <f t="shared" si="30"/>
        <v>0</v>
      </c>
      <c r="AE126" s="165">
        <f t="shared" si="31"/>
        <v>0</v>
      </c>
      <c r="AF126" s="165">
        <f t="shared" si="32"/>
        <v>0</v>
      </c>
      <c r="AG126" s="165">
        <f t="shared" si="33"/>
        <v>0</v>
      </c>
      <c r="AH126" s="165">
        <f t="shared" si="34"/>
        <v>0</v>
      </c>
      <c r="AI126" s="197">
        <f t="shared" si="35"/>
        <v>0</v>
      </c>
    </row>
    <row r="127" spans="4:35" ht="13.2" customHeight="1">
      <c r="D127" s="195">
        <v>4</v>
      </c>
      <c r="E127" s="165">
        <f t="shared" si="24"/>
        <v>4.75</v>
      </c>
      <c r="F127" s="165">
        <f t="shared" si="25"/>
        <v>0</v>
      </c>
      <c r="G127" s="165">
        <f t="shared" si="26"/>
        <v>0</v>
      </c>
      <c r="H127" s="165">
        <f t="shared" si="27"/>
        <v>0</v>
      </c>
      <c r="I127" s="165">
        <f t="shared" si="28"/>
        <v>4.75</v>
      </c>
      <c r="J127" s="197">
        <f t="shared" si="29"/>
        <v>0</v>
      </c>
      <c r="AC127" s="195">
        <v>4</v>
      </c>
      <c r="AD127" s="165">
        <f t="shared" si="30"/>
        <v>0</v>
      </c>
      <c r="AE127" s="165">
        <f t="shared" si="31"/>
        <v>0</v>
      </c>
      <c r="AF127" s="165">
        <f t="shared" si="32"/>
        <v>0</v>
      </c>
      <c r="AG127" s="165">
        <f t="shared" si="33"/>
        <v>0</v>
      </c>
      <c r="AH127" s="165">
        <f t="shared" si="34"/>
        <v>0</v>
      </c>
      <c r="AI127" s="197">
        <f t="shared" si="35"/>
        <v>0</v>
      </c>
    </row>
    <row r="128" spans="4:35" ht="13.2" customHeight="1">
      <c r="D128" s="195">
        <v>5</v>
      </c>
      <c r="E128" s="165">
        <f t="shared" si="24"/>
        <v>0</v>
      </c>
      <c r="F128" s="165">
        <f t="shared" si="25"/>
        <v>0</v>
      </c>
      <c r="G128" s="165">
        <f t="shared" si="26"/>
        <v>0</v>
      </c>
      <c r="H128" s="165">
        <f t="shared" si="27"/>
        <v>0</v>
      </c>
      <c r="I128" s="165">
        <f t="shared" si="28"/>
        <v>0</v>
      </c>
      <c r="J128" s="197">
        <f t="shared" si="29"/>
        <v>0</v>
      </c>
      <c r="AC128" s="195">
        <v>5</v>
      </c>
      <c r="AD128" s="165">
        <f t="shared" si="30"/>
        <v>0</v>
      </c>
      <c r="AE128" s="165">
        <f t="shared" si="31"/>
        <v>0</v>
      </c>
      <c r="AF128" s="165">
        <f t="shared" si="32"/>
        <v>0</v>
      </c>
      <c r="AG128" s="165">
        <f t="shared" si="33"/>
        <v>0</v>
      </c>
      <c r="AH128" s="165">
        <f t="shared" si="34"/>
        <v>0</v>
      </c>
      <c r="AI128" s="197">
        <f t="shared" si="35"/>
        <v>0</v>
      </c>
    </row>
    <row r="129" spans="4:35" ht="13.2" customHeight="1">
      <c r="D129" s="195">
        <v>6</v>
      </c>
      <c r="E129" s="165">
        <f t="shared" si="24"/>
        <v>0</v>
      </c>
      <c r="F129" s="165">
        <f t="shared" si="25"/>
        <v>0</v>
      </c>
      <c r="G129" s="165">
        <f t="shared" si="26"/>
        <v>0</v>
      </c>
      <c r="H129" s="165">
        <f t="shared" si="27"/>
        <v>0</v>
      </c>
      <c r="I129" s="165">
        <f t="shared" si="28"/>
        <v>0</v>
      </c>
      <c r="J129" s="197">
        <f t="shared" si="29"/>
        <v>0</v>
      </c>
      <c r="AC129" s="195">
        <v>6</v>
      </c>
      <c r="AD129" s="165">
        <f t="shared" si="30"/>
        <v>0</v>
      </c>
      <c r="AE129" s="165">
        <f t="shared" si="31"/>
        <v>0</v>
      </c>
      <c r="AF129" s="165">
        <f t="shared" si="32"/>
        <v>0</v>
      </c>
      <c r="AG129" s="165">
        <f t="shared" si="33"/>
        <v>0</v>
      </c>
      <c r="AH129" s="165">
        <f t="shared" si="34"/>
        <v>0</v>
      </c>
      <c r="AI129" s="197">
        <f t="shared" si="35"/>
        <v>0</v>
      </c>
    </row>
    <row r="130" spans="4:35" ht="13.2" customHeight="1">
      <c r="D130" s="195">
        <v>7</v>
      </c>
      <c r="E130" s="165">
        <f t="shared" si="24"/>
        <v>0</v>
      </c>
      <c r="F130" s="165">
        <f t="shared" si="25"/>
        <v>0</v>
      </c>
      <c r="G130" s="165">
        <f t="shared" si="26"/>
        <v>0</v>
      </c>
      <c r="H130" s="165">
        <f t="shared" si="27"/>
        <v>0</v>
      </c>
      <c r="I130" s="165">
        <f t="shared" si="28"/>
        <v>0</v>
      </c>
      <c r="J130" s="197">
        <f t="shared" si="29"/>
        <v>0</v>
      </c>
      <c r="AC130" s="195">
        <v>7</v>
      </c>
      <c r="AD130" s="165">
        <f t="shared" si="30"/>
        <v>0</v>
      </c>
      <c r="AE130" s="165">
        <f t="shared" si="31"/>
        <v>0</v>
      </c>
      <c r="AF130" s="165">
        <f t="shared" si="32"/>
        <v>0</v>
      </c>
      <c r="AG130" s="165">
        <f t="shared" si="33"/>
        <v>0</v>
      </c>
      <c r="AH130" s="165">
        <f t="shared" si="34"/>
        <v>0</v>
      </c>
      <c r="AI130" s="197">
        <f t="shared" si="35"/>
        <v>0</v>
      </c>
    </row>
    <row r="131" spans="4:35" ht="13.2" customHeight="1">
      <c r="D131" s="195">
        <v>8</v>
      </c>
      <c r="E131" s="165">
        <f t="shared" si="24"/>
        <v>0</v>
      </c>
      <c r="F131" s="165">
        <f t="shared" si="25"/>
        <v>0</v>
      </c>
      <c r="G131" s="165">
        <f t="shared" si="26"/>
        <v>0</v>
      </c>
      <c r="H131" s="165">
        <f t="shared" si="27"/>
        <v>0</v>
      </c>
      <c r="I131" s="165">
        <f t="shared" si="28"/>
        <v>0</v>
      </c>
      <c r="J131" s="197">
        <f t="shared" si="29"/>
        <v>0</v>
      </c>
      <c r="AC131" s="195">
        <v>8</v>
      </c>
      <c r="AD131" s="165">
        <f t="shared" si="30"/>
        <v>0</v>
      </c>
      <c r="AE131" s="165">
        <f t="shared" si="31"/>
        <v>0</v>
      </c>
      <c r="AF131" s="165">
        <f t="shared" si="32"/>
        <v>0</v>
      </c>
      <c r="AG131" s="165">
        <f t="shared" si="33"/>
        <v>0</v>
      </c>
      <c r="AH131" s="165">
        <f t="shared" si="34"/>
        <v>0</v>
      </c>
      <c r="AI131" s="197">
        <f t="shared" si="35"/>
        <v>0</v>
      </c>
    </row>
    <row r="132" spans="4:35" ht="13.2" customHeight="1">
      <c r="D132" s="195">
        <v>9</v>
      </c>
      <c r="E132" s="165">
        <f t="shared" si="24"/>
        <v>0</v>
      </c>
      <c r="F132" s="165">
        <f t="shared" si="25"/>
        <v>0</v>
      </c>
      <c r="G132" s="165">
        <f t="shared" si="26"/>
        <v>0</v>
      </c>
      <c r="H132" s="165">
        <f t="shared" si="27"/>
        <v>0</v>
      </c>
      <c r="I132" s="165">
        <f t="shared" si="28"/>
        <v>0</v>
      </c>
      <c r="J132" s="197">
        <f t="shared" si="29"/>
        <v>0</v>
      </c>
      <c r="AC132" s="195">
        <v>9</v>
      </c>
      <c r="AD132" s="165">
        <f t="shared" si="30"/>
        <v>0</v>
      </c>
      <c r="AE132" s="165">
        <f t="shared" si="31"/>
        <v>0</v>
      </c>
      <c r="AF132" s="165">
        <f t="shared" si="32"/>
        <v>0</v>
      </c>
      <c r="AG132" s="165">
        <f t="shared" si="33"/>
        <v>0</v>
      </c>
      <c r="AH132" s="165">
        <f t="shared" si="34"/>
        <v>0</v>
      </c>
      <c r="AI132" s="197">
        <f t="shared" si="35"/>
        <v>0</v>
      </c>
    </row>
    <row r="133" spans="4:35" ht="13.2" customHeight="1">
      <c r="D133" s="195">
        <v>10</v>
      </c>
      <c r="E133" s="165">
        <f t="shared" si="24"/>
        <v>0</v>
      </c>
      <c r="F133" s="165">
        <f t="shared" si="25"/>
        <v>0</v>
      </c>
      <c r="G133" s="165">
        <f t="shared" si="26"/>
        <v>0</v>
      </c>
      <c r="H133" s="165">
        <f t="shared" si="27"/>
        <v>0</v>
      </c>
      <c r="I133" s="165">
        <f t="shared" si="28"/>
        <v>0</v>
      </c>
      <c r="J133" s="197">
        <f t="shared" si="29"/>
        <v>0</v>
      </c>
      <c r="AC133" s="195">
        <v>10</v>
      </c>
      <c r="AD133" s="165">
        <f t="shared" si="30"/>
        <v>0</v>
      </c>
      <c r="AE133" s="165">
        <f t="shared" si="31"/>
        <v>0</v>
      </c>
      <c r="AF133" s="165">
        <f t="shared" si="32"/>
        <v>0</v>
      </c>
      <c r="AG133" s="165">
        <f t="shared" si="33"/>
        <v>0</v>
      </c>
      <c r="AH133" s="165">
        <f t="shared" si="34"/>
        <v>0</v>
      </c>
      <c r="AI133" s="197">
        <f t="shared" si="35"/>
        <v>0</v>
      </c>
    </row>
    <row r="134" spans="4:35" ht="13.2" customHeight="1">
      <c r="D134" s="195">
        <v>11</v>
      </c>
      <c r="E134" s="165">
        <f t="shared" si="24"/>
        <v>0</v>
      </c>
      <c r="F134" s="165">
        <f t="shared" si="25"/>
        <v>0</v>
      </c>
      <c r="G134" s="165">
        <f t="shared" si="26"/>
        <v>0</v>
      </c>
      <c r="H134" s="165">
        <f t="shared" si="27"/>
        <v>0</v>
      </c>
      <c r="I134" s="165">
        <f t="shared" si="28"/>
        <v>0</v>
      </c>
      <c r="J134" s="197">
        <f t="shared" si="29"/>
        <v>0</v>
      </c>
      <c r="AC134" s="195">
        <v>11</v>
      </c>
      <c r="AD134" s="165">
        <f t="shared" si="30"/>
        <v>0</v>
      </c>
      <c r="AE134" s="165">
        <f t="shared" si="31"/>
        <v>0</v>
      </c>
      <c r="AF134" s="165">
        <f t="shared" si="32"/>
        <v>0</v>
      </c>
      <c r="AG134" s="165">
        <f t="shared" si="33"/>
        <v>0</v>
      </c>
      <c r="AH134" s="165">
        <f t="shared" si="34"/>
        <v>0</v>
      </c>
      <c r="AI134" s="197">
        <f t="shared" si="35"/>
        <v>0</v>
      </c>
    </row>
    <row r="135" spans="4:35" ht="13.2" customHeight="1">
      <c r="D135" s="195">
        <v>12</v>
      </c>
      <c r="E135" s="165">
        <f t="shared" si="24"/>
        <v>0</v>
      </c>
      <c r="F135" s="165">
        <f t="shared" si="25"/>
        <v>0</v>
      </c>
      <c r="G135" s="165">
        <f t="shared" si="26"/>
        <v>0</v>
      </c>
      <c r="H135" s="165">
        <f t="shared" si="27"/>
        <v>0</v>
      </c>
      <c r="I135" s="165">
        <f t="shared" si="28"/>
        <v>0</v>
      </c>
      <c r="J135" s="197">
        <f t="shared" si="29"/>
        <v>0</v>
      </c>
      <c r="AC135" s="195">
        <v>12</v>
      </c>
      <c r="AD135" s="165">
        <f t="shared" si="30"/>
        <v>0</v>
      </c>
      <c r="AE135" s="165">
        <f t="shared" si="31"/>
        <v>0</v>
      </c>
      <c r="AF135" s="165">
        <f t="shared" si="32"/>
        <v>0</v>
      </c>
      <c r="AG135" s="165">
        <f t="shared" si="33"/>
        <v>0</v>
      </c>
      <c r="AH135" s="165">
        <f t="shared" si="34"/>
        <v>0</v>
      </c>
      <c r="AI135" s="197">
        <f t="shared" si="35"/>
        <v>0</v>
      </c>
    </row>
    <row r="136" spans="4:35" ht="13.2" customHeight="1">
      <c r="D136" s="195">
        <v>13</v>
      </c>
      <c r="E136" s="165">
        <f t="shared" si="24"/>
        <v>0</v>
      </c>
      <c r="F136" s="165">
        <f t="shared" si="25"/>
        <v>0</v>
      </c>
      <c r="G136" s="165">
        <f t="shared" si="26"/>
        <v>0</v>
      </c>
      <c r="H136" s="165">
        <f t="shared" si="27"/>
        <v>0</v>
      </c>
      <c r="I136" s="165">
        <f t="shared" si="28"/>
        <v>0</v>
      </c>
      <c r="J136" s="197">
        <f t="shared" si="29"/>
        <v>0</v>
      </c>
      <c r="AC136" s="195">
        <v>13</v>
      </c>
      <c r="AD136" s="165">
        <f t="shared" si="30"/>
        <v>0</v>
      </c>
      <c r="AE136" s="165">
        <f t="shared" si="31"/>
        <v>0</v>
      </c>
      <c r="AF136" s="165">
        <f t="shared" si="32"/>
        <v>0</v>
      </c>
      <c r="AG136" s="165">
        <f t="shared" si="33"/>
        <v>0</v>
      </c>
      <c r="AH136" s="165">
        <f t="shared" si="34"/>
        <v>0</v>
      </c>
      <c r="AI136" s="197">
        <f t="shared" si="35"/>
        <v>0</v>
      </c>
    </row>
    <row r="137" spans="4:35" ht="13.2" customHeight="1">
      <c r="D137" s="195">
        <v>14</v>
      </c>
      <c r="E137" s="165">
        <f t="shared" si="24"/>
        <v>0</v>
      </c>
      <c r="F137" s="165">
        <f t="shared" si="25"/>
        <v>0</v>
      </c>
      <c r="G137" s="165">
        <f t="shared" si="26"/>
        <v>0</v>
      </c>
      <c r="H137" s="165">
        <f t="shared" si="27"/>
        <v>0</v>
      </c>
      <c r="I137" s="165">
        <f t="shared" si="28"/>
        <v>0</v>
      </c>
      <c r="J137" s="197">
        <f t="shared" si="29"/>
        <v>0</v>
      </c>
      <c r="AC137" s="195">
        <v>14</v>
      </c>
      <c r="AD137" s="165">
        <f t="shared" si="30"/>
        <v>0</v>
      </c>
      <c r="AE137" s="165">
        <f t="shared" si="31"/>
        <v>0</v>
      </c>
      <c r="AF137" s="165">
        <f t="shared" si="32"/>
        <v>0</v>
      </c>
      <c r="AG137" s="165">
        <f t="shared" si="33"/>
        <v>0</v>
      </c>
      <c r="AH137" s="165">
        <f t="shared" si="34"/>
        <v>0</v>
      </c>
      <c r="AI137" s="197">
        <f t="shared" si="35"/>
        <v>0</v>
      </c>
    </row>
    <row r="138" spans="4:35" ht="13.2" customHeight="1">
      <c r="D138" s="195">
        <v>15</v>
      </c>
      <c r="E138" s="165">
        <f t="shared" si="24"/>
        <v>0</v>
      </c>
      <c r="F138" s="165">
        <f t="shared" si="25"/>
        <v>0</v>
      </c>
      <c r="G138" s="165">
        <f t="shared" si="26"/>
        <v>0</v>
      </c>
      <c r="H138" s="165">
        <f t="shared" si="27"/>
        <v>0</v>
      </c>
      <c r="I138" s="165">
        <f t="shared" si="28"/>
        <v>0</v>
      </c>
      <c r="J138" s="197">
        <f t="shared" si="29"/>
        <v>0</v>
      </c>
      <c r="AC138" s="195">
        <v>15</v>
      </c>
      <c r="AD138" s="165">
        <f t="shared" si="30"/>
        <v>0</v>
      </c>
      <c r="AE138" s="165">
        <f t="shared" si="31"/>
        <v>0</v>
      </c>
      <c r="AF138" s="165">
        <f t="shared" si="32"/>
        <v>0</v>
      </c>
      <c r="AG138" s="165">
        <f t="shared" si="33"/>
        <v>0</v>
      </c>
      <c r="AH138" s="165">
        <f t="shared" si="34"/>
        <v>0</v>
      </c>
      <c r="AI138" s="197">
        <f t="shared" si="35"/>
        <v>0</v>
      </c>
    </row>
    <row r="139" spans="4:35" ht="13.2" customHeight="1">
      <c r="D139" s="195">
        <v>16</v>
      </c>
      <c r="E139" s="165">
        <f t="shared" si="24"/>
        <v>0</v>
      </c>
      <c r="F139" s="165">
        <f t="shared" si="25"/>
        <v>0</v>
      </c>
      <c r="G139" s="165">
        <f t="shared" si="26"/>
        <v>0</v>
      </c>
      <c r="H139" s="165">
        <f t="shared" si="27"/>
        <v>0</v>
      </c>
      <c r="I139" s="165">
        <f t="shared" si="28"/>
        <v>0</v>
      </c>
      <c r="J139" s="197">
        <f t="shared" si="29"/>
        <v>0</v>
      </c>
      <c r="AC139" s="195">
        <v>16</v>
      </c>
      <c r="AD139" s="165">
        <f t="shared" si="30"/>
        <v>0</v>
      </c>
      <c r="AE139" s="165">
        <f t="shared" si="31"/>
        <v>0</v>
      </c>
      <c r="AF139" s="165">
        <f t="shared" si="32"/>
        <v>0</v>
      </c>
      <c r="AG139" s="165">
        <f t="shared" si="33"/>
        <v>0</v>
      </c>
      <c r="AH139" s="165">
        <f t="shared" si="34"/>
        <v>0</v>
      </c>
      <c r="AI139" s="197">
        <f t="shared" si="35"/>
        <v>0</v>
      </c>
    </row>
    <row r="140" spans="4:35" ht="13.2" customHeight="1">
      <c r="D140" s="195">
        <v>17</v>
      </c>
      <c r="E140" s="165">
        <f t="shared" si="24"/>
        <v>0</v>
      </c>
      <c r="F140" s="165">
        <f t="shared" si="25"/>
        <v>0</v>
      </c>
      <c r="G140" s="165">
        <f t="shared" si="26"/>
        <v>0</v>
      </c>
      <c r="H140" s="165">
        <f t="shared" si="27"/>
        <v>0</v>
      </c>
      <c r="I140" s="165">
        <f t="shared" si="28"/>
        <v>0</v>
      </c>
      <c r="J140" s="197">
        <f t="shared" si="29"/>
        <v>0</v>
      </c>
      <c r="AC140" s="195">
        <v>17</v>
      </c>
      <c r="AD140" s="165">
        <f t="shared" si="30"/>
        <v>0</v>
      </c>
      <c r="AE140" s="165">
        <f t="shared" si="31"/>
        <v>0</v>
      </c>
      <c r="AF140" s="165">
        <f t="shared" si="32"/>
        <v>0</v>
      </c>
      <c r="AG140" s="165">
        <f t="shared" si="33"/>
        <v>0</v>
      </c>
      <c r="AH140" s="165">
        <f t="shared" si="34"/>
        <v>0</v>
      </c>
      <c r="AI140" s="197">
        <f t="shared" si="35"/>
        <v>0</v>
      </c>
    </row>
    <row r="141" spans="4:35" ht="13.2" customHeight="1">
      <c r="D141" s="195">
        <v>18</v>
      </c>
      <c r="E141" s="165">
        <f t="shared" si="24"/>
        <v>0</v>
      </c>
      <c r="F141" s="165">
        <f t="shared" si="25"/>
        <v>0</v>
      </c>
      <c r="G141" s="165">
        <f t="shared" si="26"/>
        <v>0</v>
      </c>
      <c r="H141" s="165">
        <f t="shared" si="27"/>
        <v>0</v>
      </c>
      <c r="I141" s="165">
        <f t="shared" si="28"/>
        <v>0</v>
      </c>
      <c r="J141" s="197">
        <f t="shared" si="29"/>
        <v>0</v>
      </c>
      <c r="AC141" s="195">
        <v>18</v>
      </c>
      <c r="AD141" s="165">
        <f t="shared" si="30"/>
        <v>0</v>
      </c>
      <c r="AE141" s="165">
        <f t="shared" si="31"/>
        <v>0</v>
      </c>
      <c r="AF141" s="165">
        <f t="shared" si="32"/>
        <v>0</v>
      </c>
      <c r="AG141" s="165">
        <f t="shared" si="33"/>
        <v>0</v>
      </c>
      <c r="AH141" s="165">
        <f t="shared" si="34"/>
        <v>0</v>
      </c>
      <c r="AI141" s="197">
        <f t="shared" si="35"/>
        <v>0</v>
      </c>
    </row>
    <row r="142" spans="4:35" ht="13.2" customHeight="1">
      <c r="D142" s="195">
        <v>19</v>
      </c>
      <c r="E142" s="165">
        <f t="shared" si="24"/>
        <v>0</v>
      </c>
      <c r="F142" s="165">
        <f t="shared" si="25"/>
        <v>0</v>
      </c>
      <c r="G142" s="165">
        <f t="shared" si="26"/>
        <v>0</v>
      </c>
      <c r="H142" s="165">
        <f t="shared" si="27"/>
        <v>0</v>
      </c>
      <c r="I142" s="165">
        <f t="shared" si="28"/>
        <v>0</v>
      </c>
      <c r="J142" s="197">
        <f t="shared" si="29"/>
        <v>0</v>
      </c>
      <c r="AC142" s="195">
        <v>19</v>
      </c>
      <c r="AD142" s="165">
        <f t="shared" si="30"/>
        <v>0</v>
      </c>
      <c r="AE142" s="165">
        <f t="shared" si="31"/>
        <v>0</v>
      </c>
      <c r="AF142" s="165">
        <f t="shared" si="32"/>
        <v>0</v>
      </c>
      <c r="AG142" s="165">
        <f t="shared" si="33"/>
        <v>0</v>
      </c>
      <c r="AH142" s="165">
        <f t="shared" si="34"/>
        <v>0</v>
      </c>
      <c r="AI142" s="197">
        <f t="shared" si="35"/>
        <v>0</v>
      </c>
    </row>
    <row r="143" spans="4:35" ht="13.2" customHeight="1">
      <c r="D143" s="195">
        <v>20</v>
      </c>
      <c r="E143" s="165">
        <f t="shared" si="24"/>
        <v>0</v>
      </c>
      <c r="F143" s="165">
        <f t="shared" si="25"/>
        <v>0</v>
      </c>
      <c r="G143" s="165">
        <f t="shared" si="26"/>
        <v>0</v>
      </c>
      <c r="H143" s="165">
        <f t="shared" si="27"/>
        <v>0</v>
      </c>
      <c r="I143" s="165">
        <f t="shared" si="28"/>
        <v>0</v>
      </c>
      <c r="J143" s="197">
        <f t="shared" si="29"/>
        <v>0</v>
      </c>
      <c r="AC143" s="195">
        <v>20</v>
      </c>
      <c r="AD143" s="165">
        <f t="shared" si="30"/>
        <v>0</v>
      </c>
      <c r="AE143" s="165">
        <f t="shared" si="31"/>
        <v>0</v>
      </c>
      <c r="AF143" s="165">
        <f t="shared" si="32"/>
        <v>0</v>
      </c>
      <c r="AG143" s="165">
        <f t="shared" si="33"/>
        <v>0</v>
      </c>
      <c r="AH143" s="165">
        <f t="shared" si="34"/>
        <v>0</v>
      </c>
      <c r="AI143" s="197">
        <f t="shared" si="35"/>
        <v>0</v>
      </c>
    </row>
    <row r="144" spans="4:35" ht="13.2" customHeight="1">
      <c r="D144" s="195">
        <v>21</v>
      </c>
      <c r="E144" s="165">
        <f t="shared" si="24"/>
        <v>0</v>
      </c>
      <c r="F144" s="165">
        <f t="shared" si="25"/>
        <v>0</v>
      </c>
      <c r="G144" s="165">
        <f t="shared" si="26"/>
        <v>0</v>
      </c>
      <c r="H144" s="165">
        <f t="shared" si="27"/>
        <v>0</v>
      </c>
      <c r="I144" s="165">
        <f t="shared" si="28"/>
        <v>0</v>
      </c>
      <c r="J144" s="197">
        <f t="shared" si="29"/>
        <v>0</v>
      </c>
      <c r="AC144" s="195">
        <v>21</v>
      </c>
      <c r="AD144" s="165">
        <f t="shared" si="30"/>
        <v>0</v>
      </c>
      <c r="AE144" s="165">
        <f t="shared" si="31"/>
        <v>0</v>
      </c>
      <c r="AF144" s="165">
        <f t="shared" si="32"/>
        <v>0</v>
      </c>
      <c r="AG144" s="165">
        <f t="shared" si="33"/>
        <v>0</v>
      </c>
      <c r="AH144" s="165">
        <f t="shared" si="34"/>
        <v>0</v>
      </c>
      <c r="AI144" s="197">
        <f t="shared" si="35"/>
        <v>0</v>
      </c>
    </row>
    <row r="145" spans="4:35" ht="13.2" customHeight="1">
      <c r="D145" s="195">
        <v>22</v>
      </c>
      <c r="E145" s="165">
        <f t="shared" si="24"/>
        <v>0</v>
      </c>
      <c r="F145" s="165">
        <f t="shared" si="25"/>
        <v>0</v>
      </c>
      <c r="G145" s="165">
        <f t="shared" si="26"/>
        <v>0</v>
      </c>
      <c r="H145" s="165">
        <f t="shared" si="27"/>
        <v>0</v>
      </c>
      <c r="I145" s="165">
        <f t="shared" si="28"/>
        <v>0</v>
      </c>
      <c r="J145" s="197">
        <f t="shared" si="29"/>
        <v>0</v>
      </c>
      <c r="AC145" s="195">
        <v>22</v>
      </c>
      <c r="AD145" s="165">
        <f t="shared" si="30"/>
        <v>0</v>
      </c>
      <c r="AE145" s="165">
        <f t="shared" si="31"/>
        <v>0</v>
      </c>
      <c r="AF145" s="165">
        <f t="shared" si="32"/>
        <v>0</v>
      </c>
      <c r="AG145" s="165">
        <f t="shared" si="33"/>
        <v>0</v>
      </c>
      <c r="AH145" s="165">
        <f t="shared" si="34"/>
        <v>0</v>
      </c>
      <c r="AI145" s="197">
        <f t="shared" si="35"/>
        <v>0</v>
      </c>
    </row>
    <row r="146" spans="4:35" ht="13.2" customHeight="1">
      <c r="D146" s="195">
        <v>23</v>
      </c>
      <c r="E146" s="165">
        <f t="shared" si="24"/>
        <v>0</v>
      </c>
      <c r="F146" s="165">
        <f t="shared" si="25"/>
        <v>0</v>
      </c>
      <c r="G146" s="165">
        <f t="shared" si="26"/>
        <v>0</v>
      </c>
      <c r="H146" s="165">
        <f t="shared" si="27"/>
        <v>0</v>
      </c>
      <c r="I146" s="165">
        <f t="shared" si="28"/>
        <v>0</v>
      </c>
      <c r="J146" s="197">
        <f t="shared" si="29"/>
        <v>0</v>
      </c>
      <c r="AC146" s="195">
        <v>23</v>
      </c>
      <c r="AD146" s="165">
        <f t="shared" si="30"/>
        <v>0</v>
      </c>
      <c r="AE146" s="165">
        <f t="shared" si="31"/>
        <v>0</v>
      </c>
      <c r="AF146" s="165">
        <f t="shared" si="32"/>
        <v>0</v>
      </c>
      <c r="AG146" s="165">
        <f t="shared" si="33"/>
        <v>0</v>
      </c>
      <c r="AH146" s="165">
        <f t="shared" si="34"/>
        <v>0</v>
      </c>
      <c r="AI146" s="197">
        <f t="shared" si="35"/>
        <v>0</v>
      </c>
    </row>
    <row r="147" spans="4:35" ht="13.2" customHeight="1">
      <c r="D147" s="195">
        <v>24</v>
      </c>
      <c r="E147" s="165">
        <f t="shared" si="24"/>
        <v>0</v>
      </c>
      <c r="F147" s="165">
        <f t="shared" si="25"/>
        <v>0</v>
      </c>
      <c r="G147" s="165">
        <f t="shared" si="26"/>
        <v>0</v>
      </c>
      <c r="H147" s="165">
        <f t="shared" si="27"/>
        <v>0</v>
      </c>
      <c r="I147" s="165">
        <f t="shared" si="28"/>
        <v>0</v>
      </c>
      <c r="J147" s="197">
        <f t="shared" si="29"/>
        <v>0</v>
      </c>
      <c r="AC147" s="195">
        <v>24</v>
      </c>
      <c r="AD147" s="165">
        <f t="shared" si="30"/>
        <v>0</v>
      </c>
      <c r="AE147" s="165">
        <f t="shared" si="31"/>
        <v>0</v>
      </c>
      <c r="AF147" s="165">
        <f t="shared" si="32"/>
        <v>0</v>
      </c>
      <c r="AG147" s="165">
        <f t="shared" si="33"/>
        <v>0</v>
      </c>
      <c r="AH147" s="165">
        <f t="shared" si="34"/>
        <v>0</v>
      </c>
      <c r="AI147" s="197">
        <f t="shared" si="35"/>
        <v>0</v>
      </c>
    </row>
    <row r="148" spans="4:35" ht="13.2" customHeight="1">
      <c r="D148" s="195">
        <v>25</v>
      </c>
      <c r="E148" s="165">
        <f t="shared" si="24"/>
        <v>0</v>
      </c>
      <c r="F148" s="165">
        <f t="shared" si="25"/>
        <v>0</v>
      </c>
      <c r="G148" s="165">
        <f t="shared" si="26"/>
        <v>0</v>
      </c>
      <c r="H148" s="165">
        <f t="shared" si="27"/>
        <v>0</v>
      </c>
      <c r="I148" s="165">
        <f t="shared" si="28"/>
        <v>0</v>
      </c>
      <c r="J148" s="197">
        <f t="shared" si="29"/>
        <v>0</v>
      </c>
      <c r="AC148" s="195">
        <v>25</v>
      </c>
      <c r="AD148" s="165">
        <f t="shared" si="30"/>
        <v>0</v>
      </c>
      <c r="AE148" s="165">
        <f t="shared" si="31"/>
        <v>0</v>
      </c>
      <c r="AF148" s="165">
        <f t="shared" si="32"/>
        <v>0</v>
      </c>
      <c r="AG148" s="165">
        <f t="shared" si="33"/>
        <v>0</v>
      </c>
      <c r="AH148" s="165">
        <f t="shared" si="34"/>
        <v>0</v>
      </c>
      <c r="AI148" s="197">
        <f t="shared" si="35"/>
        <v>0</v>
      </c>
    </row>
    <row r="149" spans="4:35" ht="13.2" customHeight="1">
      <c r="D149" s="195">
        <v>26</v>
      </c>
      <c r="E149" s="165">
        <f t="shared" si="24"/>
        <v>0</v>
      </c>
      <c r="F149" s="165">
        <f t="shared" si="25"/>
        <v>0</v>
      </c>
      <c r="G149" s="165">
        <f t="shared" si="26"/>
        <v>0</v>
      </c>
      <c r="H149" s="165">
        <f t="shared" si="27"/>
        <v>0</v>
      </c>
      <c r="I149" s="165">
        <f t="shared" si="28"/>
        <v>0</v>
      </c>
      <c r="J149" s="197">
        <f t="shared" si="29"/>
        <v>0</v>
      </c>
      <c r="AC149" s="195">
        <v>26</v>
      </c>
      <c r="AD149" s="165">
        <f t="shared" si="30"/>
        <v>0</v>
      </c>
      <c r="AE149" s="165">
        <f t="shared" si="31"/>
        <v>0</v>
      </c>
      <c r="AF149" s="165">
        <f t="shared" si="32"/>
        <v>0</v>
      </c>
      <c r="AG149" s="165">
        <f t="shared" si="33"/>
        <v>0</v>
      </c>
      <c r="AH149" s="165">
        <f t="shared" si="34"/>
        <v>0</v>
      </c>
      <c r="AI149" s="197">
        <f t="shared" si="35"/>
        <v>0</v>
      </c>
    </row>
    <row r="150" spans="4:35" ht="13.2" customHeight="1">
      <c r="D150" s="195">
        <v>27</v>
      </c>
      <c r="E150" s="165">
        <f t="shared" si="24"/>
        <v>0</v>
      </c>
      <c r="F150" s="165">
        <f t="shared" si="25"/>
        <v>0</v>
      </c>
      <c r="G150" s="165">
        <f t="shared" si="26"/>
        <v>0</v>
      </c>
      <c r="H150" s="165">
        <f t="shared" si="27"/>
        <v>0</v>
      </c>
      <c r="I150" s="165">
        <f t="shared" si="28"/>
        <v>0</v>
      </c>
      <c r="J150" s="197">
        <f t="shared" si="29"/>
        <v>0</v>
      </c>
      <c r="AC150" s="195">
        <v>27</v>
      </c>
      <c r="AD150" s="165">
        <f t="shared" si="30"/>
        <v>0</v>
      </c>
      <c r="AE150" s="165">
        <f t="shared" si="31"/>
        <v>0</v>
      </c>
      <c r="AF150" s="165">
        <f t="shared" si="32"/>
        <v>0</v>
      </c>
      <c r="AG150" s="165">
        <f t="shared" si="33"/>
        <v>0</v>
      </c>
      <c r="AH150" s="165">
        <f t="shared" si="34"/>
        <v>0</v>
      </c>
      <c r="AI150" s="197">
        <f t="shared" si="35"/>
        <v>0</v>
      </c>
    </row>
    <row r="151" spans="4:35" ht="13.2" customHeight="1">
      <c r="D151" s="195">
        <v>28</v>
      </c>
      <c r="E151" s="165">
        <f t="shared" si="24"/>
        <v>0</v>
      </c>
      <c r="F151" s="165">
        <f t="shared" si="25"/>
        <v>0</v>
      </c>
      <c r="G151" s="165">
        <f t="shared" si="26"/>
        <v>0</v>
      </c>
      <c r="H151" s="165">
        <f t="shared" si="27"/>
        <v>0</v>
      </c>
      <c r="I151" s="165">
        <f t="shared" si="28"/>
        <v>0</v>
      </c>
      <c r="J151" s="197">
        <f t="shared" si="29"/>
        <v>0</v>
      </c>
      <c r="AC151" s="195">
        <v>28</v>
      </c>
      <c r="AD151" s="165">
        <f t="shared" si="30"/>
        <v>0</v>
      </c>
      <c r="AE151" s="165">
        <f t="shared" si="31"/>
        <v>0</v>
      </c>
      <c r="AF151" s="165">
        <f t="shared" si="32"/>
        <v>0</v>
      </c>
      <c r="AG151" s="165">
        <f t="shared" si="33"/>
        <v>0</v>
      </c>
      <c r="AH151" s="165">
        <f t="shared" si="34"/>
        <v>0</v>
      </c>
      <c r="AI151" s="197">
        <f t="shared" si="35"/>
        <v>0</v>
      </c>
    </row>
    <row r="152" spans="4:35" ht="13.2" customHeight="1">
      <c r="D152" s="195">
        <v>29</v>
      </c>
      <c r="E152" s="165">
        <f t="shared" si="24"/>
        <v>0</v>
      </c>
      <c r="F152" s="165">
        <f t="shared" si="25"/>
        <v>0</v>
      </c>
      <c r="G152" s="165">
        <f t="shared" si="26"/>
        <v>0</v>
      </c>
      <c r="H152" s="165">
        <f t="shared" si="27"/>
        <v>0</v>
      </c>
      <c r="I152" s="165">
        <f t="shared" si="28"/>
        <v>0</v>
      </c>
      <c r="J152" s="197">
        <f t="shared" si="29"/>
        <v>0</v>
      </c>
      <c r="AC152" s="195">
        <v>29</v>
      </c>
      <c r="AD152" s="165">
        <f t="shared" si="30"/>
        <v>0</v>
      </c>
      <c r="AE152" s="165">
        <f t="shared" si="31"/>
        <v>0</v>
      </c>
      <c r="AF152" s="165">
        <f t="shared" si="32"/>
        <v>0</v>
      </c>
      <c r="AG152" s="165">
        <f t="shared" si="33"/>
        <v>0</v>
      </c>
      <c r="AH152" s="165">
        <f t="shared" si="34"/>
        <v>0</v>
      </c>
      <c r="AI152" s="197">
        <f t="shared" si="35"/>
        <v>0</v>
      </c>
    </row>
    <row r="153" spans="4:35" ht="13.2" customHeight="1">
      <c r="D153" s="195">
        <v>30</v>
      </c>
      <c r="E153" s="165">
        <f t="shared" si="24"/>
        <v>0</v>
      </c>
      <c r="F153" s="165">
        <f t="shared" si="25"/>
        <v>0</v>
      </c>
      <c r="G153" s="165">
        <f t="shared" si="26"/>
        <v>0</v>
      </c>
      <c r="H153" s="165">
        <f t="shared" si="27"/>
        <v>0</v>
      </c>
      <c r="I153" s="165">
        <f t="shared" si="28"/>
        <v>0</v>
      </c>
      <c r="J153" s="197">
        <f t="shared" si="29"/>
        <v>0</v>
      </c>
      <c r="AC153" s="195">
        <v>30</v>
      </c>
      <c r="AD153" s="165">
        <f t="shared" si="30"/>
        <v>0</v>
      </c>
      <c r="AE153" s="165">
        <f t="shared" si="31"/>
        <v>0</v>
      </c>
      <c r="AF153" s="165">
        <f t="shared" si="32"/>
        <v>0</v>
      </c>
      <c r="AG153" s="165">
        <f t="shared" si="33"/>
        <v>0</v>
      </c>
      <c r="AH153" s="165">
        <f t="shared" si="34"/>
        <v>0</v>
      </c>
      <c r="AI153" s="197">
        <f t="shared" si="35"/>
        <v>0</v>
      </c>
    </row>
    <row r="154" spans="4:35" ht="13.2" customHeight="1">
      <c r="D154" s="195">
        <v>31</v>
      </c>
      <c r="E154" s="165">
        <f t="shared" si="24"/>
        <v>0</v>
      </c>
      <c r="F154" s="165">
        <f t="shared" si="25"/>
        <v>0</v>
      </c>
      <c r="G154" s="165">
        <f t="shared" si="26"/>
        <v>0</v>
      </c>
      <c r="H154" s="165">
        <f t="shared" si="27"/>
        <v>0</v>
      </c>
      <c r="I154" s="165">
        <f t="shared" si="28"/>
        <v>0</v>
      </c>
      <c r="J154" s="197">
        <f t="shared" si="29"/>
        <v>0</v>
      </c>
      <c r="AC154" s="195">
        <v>31</v>
      </c>
      <c r="AD154" s="165">
        <f t="shared" si="30"/>
        <v>0</v>
      </c>
      <c r="AE154" s="165">
        <f t="shared" si="31"/>
        <v>0</v>
      </c>
      <c r="AF154" s="165">
        <f t="shared" si="32"/>
        <v>0</v>
      </c>
      <c r="AG154" s="165">
        <f t="shared" si="33"/>
        <v>0</v>
      </c>
      <c r="AH154" s="165">
        <f t="shared" si="34"/>
        <v>0</v>
      </c>
      <c r="AI154" s="197">
        <f t="shared" si="35"/>
        <v>0</v>
      </c>
    </row>
    <row r="155" spans="4:35" ht="13.2" customHeight="1">
      <c r="D155" s="195">
        <v>32</v>
      </c>
      <c r="E155" s="165">
        <f t="shared" si="24"/>
        <v>0</v>
      </c>
      <c r="F155" s="165">
        <f t="shared" si="25"/>
        <v>0</v>
      </c>
      <c r="G155" s="165">
        <f t="shared" si="26"/>
        <v>0</v>
      </c>
      <c r="H155" s="165">
        <f t="shared" si="27"/>
        <v>0</v>
      </c>
      <c r="I155" s="165">
        <f t="shared" si="28"/>
        <v>0</v>
      </c>
      <c r="J155" s="197">
        <f t="shared" si="29"/>
        <v>0</v>
      </c>
      <c r="AC155" s="195">
        <v>32</v>
      </c>
      <c r="AD155" s="165">
        <f t="shared" si="30"/>
        <v>0</v>
      </c>
      <c r="AE155" s="165">
        <f t="shared" si="31"/>
        <v>0</v>
      </c>
      <c r="AF155" s="165">
        <f t="shared" si="32"/>
        <v>0</v>
      </c>
      <c r="AG155" s="165">
        <f t="shared" si="33"/>
        <v>0</v>
      </c>
      <c r="AH155" s="165">
        <f t="shared" si="34"/>
        <v>0</v>
      </c>
      <c r="AI155" s="197">
        <f t="shared" si="35"/>
        <v>0</v>
      </c>
    </row>
    <row r="156" spans="4:35" ht="13.2" customHeight="1">
      <c r="D156" s="195">
        <v>33</v>
      </c>
      <c r="E156" s="165">
        <f t="shared" si="24"/>
        <v>0</v>
      </c>
      <c r="F156" s="165">
        <f t="shared" si="25"/>
        <v>0</v>
      </c>
      <c r="G156" s="165">
        <f t="shared" si="26"/>
        <v>0</v>
      </c>
      <c r="H156" s="165">
        <f t="shared" si="27"/>
        <v>0</v>
      </c>
      <c r="I156" s="165">
        <f t="shared" si="28"/>
        <v>0</v>
      </c>
      <c r="J156" s="197">
        <f t="shared" si="29"/>
        <v>0</v>
      </c>
      <c r="AC156" s="195">
        <v>33</v>
      </c>
      <c r="AD156" s="165">
        <f t="shared" si="30"/>
        <v>0</v>
      </c>
      <c r="AE156" s="165">
        <f t="shared" si="31"/>
        <v>0</v>
      </c>
      <c r="AF156" s="165">
        <f t="shared" si="32"/>
        <v>0</v>
      </c>
      <c r="AG156" s="165">
        <f t="shared" si="33"/>
        <v>0</v>
      </c>
      <c r="AH156" s="165">
        <f t="shared" si="34"/>
        <v>0</v>
      </c>
      <c r="AI156" s="197">
        <f t="shared" si="35"/>
        <v>0</v>
      </c>
    </row>
    <row r="157" spans="4:35" ht="13.2" customHeight="1">
      <c r="D157" s="195">
        <v>34</v>
      </c>
      <c r="E157" s="165">
        <f t="shared" si="24"/>
        <v>0</v>
      </c>
      <c r="F157" s="165">
        <f t="shared" si="25"/>
        <v>0</v>
      </c>
      <c r="G157" s="165">
        <f t="shared" si="26"/>
        <v>0</v>
      </c>
      <c r="H157" s="165">
        <f t="shared" si="27"/>
        <v>0</v>
      </c>
      <c r="I157" s="165">
        <f t="shared" si="28"/>
        <v>0</v>
      </c>
      <c r="J157" s="197">
        <f t="shared" si="29"/>
        <v>0</v>
      </c>
      <c r="AC157" s="195">
        <v>34</v>
      </c>
      <c r="AD157" s="165">
        <f t="shared" si="30"/>
        <v>0</v>
      </c>
      <c r="AE157" s="165">
        <f t="shared" si="31"/>
        <v>0</v>
      </c>
      <c r="AF157" s="165">
        <f t="shared" si="32"/>
        <v>0</v>
      </c>
      <c r="AG157" s="165">
        <f t="shared" si="33"/>
        <v>0</v>
      </c>
      <c r="AH157" s="165">
        <f t="shared" si="34"/>
        <v>0</v>
      </c>
      <c r="AI157" s="197">
        <f t="shared" si="35"/>
        <v>0</v>
      </c>
    </row>
    <row r="158" spans="4:35" ht="13.2" customHeight="1">
      <c r="D158" s="195">
        <v>35</v>
      </c>
      <c r="E158" s="165">
        <f t="shared" si="24"/>
        <v>0</v>
      </c>
      <c r="F158" s="165">
        <f t="shared" si="25"/>
        <v>0</v>
      </c>
      <c r="G158" s="165">
        <f t="shared" si="26"/>
        <v>0</v>
      </c>
      <c r="H158" s="165">
        <f t="shared" si="27"/>
        <v>0</v>
      </c>
      <c r="I158" s="165">
        <f t="shared" si="28"/>
        <v>0</v>
      </c>
      <c r="J158" s="197">
        <f t="shared" si="29"/>
        <v>0</v>
      </c>
      <c r="AC158" s="195">
        <v>35</v>
      </c>
      <c r="AD158" s="165">
        <f t="shared" si="30"/>
        <v>0</v>
      </c>
      <c r="AE158" s="165">
        <f t="shared" si="31"/>
        <v>0</v>
      </c>
      <c r="AF158" s="165">
        <f t="shared" si="32"/>
        <v>0</v>
      </c>
      <c r="AG158" s="165">
        <f t="shared" si="33"/>
        <v>0</v>
      </c>
      <c r="AH158" s="165">
        <f t="shared" si="34"/>
        <v>0</v>
      </c>
      <c r="AI158" s="197">
        <f t="shared" si="35"/>
        <v>0</v>
      </c>
    </row>
    <row r="159" spans="4:35" ht="13.2" customHeight="1">
      <c r="D159" s="195">
        <v>36</v>
      </c>
      <c r="E159" s="165">
        <f t="shared" si="24"/>
        <v>0</v>
      </c>
      <c r="F159" s="165">
        <f t="shared" si="25"/>
        <v>0</v>
      </c>
      <c r="G159" s="165">
        <f t="shared" si="26"/>
        <v>0</v>
      </c>
      <c r="H159" s="165">
        <f t="shared" si="27"/>
        <v>0</v>
      </c>
      <c r="I159" s="165">
        <f t="shared" si="28"/>
        <v>0</v>
      </c>
      <c r="J159" s="197">
        <f t="shared" si="29"/>
        <v>0</v>
      </c>
      <c r="AC159" s="195">
        <v>36</v>
      </c>
      <c r="AD159" s="165">
        <f t="shared" si="30"/>
        <v>0</v>
      </c>
      <c r="AE159" s="165">
        <f t="shared" si="31"/>
        <v>0</v>
      </c>
      <c r="AF159" s="165">
        <f t="shared" si="32"/>
        <v>0</v>
      </c>
      <c r="AG159" s="165">
        <f t="shared" si="33"/>
        <v>0</v>
      </c>
      <c r="AH159" s="165">
        <f t="shared" si="34"/>
        <v>0</v>
      </c>
      <c r="AI159" s="197">
        <f t="shared" si="35"/>
        <v>0</v>
      </c>
    </row>
    <row r="160" spans="4:35" ht="13.2" customHeight="1">
      <c r="D160" s="195">
        <v>37</v>
      </c>
      <c r="E160" s="165">
        <f t="shared" si="24"/>
        <v>0</v>
      </c>
      <c r="F160" s="165">
        <f t="shared" si="25"/>
        <v>0</v>
      </c>
      <c r="G160" s="165">
        <f t="shared" si="26"/>
        <v>0</v>
      </c>
      <c r="H160" s="165">
        <f t="shared" si="27"/>
        <v>0</v>
      </c>
      <c r="I160" s="165">
        <f t="shared" si="28"/>
        <v>0</v>
      </c>
      <c r="J160" s="197">
        <f t="shared" si="29"/>
        <v>0</v>
      </c>
      <c r="AC160" s="195">
        <v>37</v>
      </c>
      <c r="AD160" s="165">
        <f t="shared" si="30"/>
        <v>0</v>
      </c>
      <c r="AE160" s="165">
        <f t="shared" si="31"/>
        <v>0</v>
      </c>
      <c r="AF160" s="165">
        <f t="shared" si="32"/>
        <v>0</v>
      </c>
      <c r="AG160" s="165">
        <f t="shared" si="33"/>
        <v>0</v>
      </c>
      <c r="AH160" s="165">
        <f t="shared" si="34"/>
        <v>0</v>
      </c>
      <c r="AI160" s="197">
        <f t="shared" si="35"/>
        <v>0</v>
      </c>
    </row>
    <row r="161" spans="4:35" ht="13.2" customHeight="1">
      <c r="D161" s="195">
        <v>38</v>
      </c>
      <c r="E161" s="165">
        <f t="shared" si="24"/>
        <v>0</v>
      </c>
      <c r="F161" s="165">
        <f t="shared" si="25"/>
        <v>0</v>
      </c>
      <c r="G161" s="165">
        <f t="shared" si="26"/>
        <v>0</v>
      </c>
      <c r="H161" s="165">
        <f t="shared" si="27"/>
        <v>0</v>
      </c>
      <c r="I161" s="165">
        <f t="shared" si="28"/>
        <v>0</v>
      </c>
      <c r="J161" s="197">
        <f t="shared" si="29"/>
        <v>0</v>
      </c>
      <c r="AC161" s="195">
        <v>38</v>
      </c>
      <c r="AD161" s="165">
        <f t="shared" si="30"/>
        <v>0</v>
      </c>
      <c r="AE161" s="165">
        <f t="shared" si="31"/>
        <v>0</v>
      </c>
      <c r="AF161" s="165">
        <f t="shared" si="32"/>
        <v>0</v>
      </c>
      <c r="AG161" s="165">
        <f t="shared" si="33"/>
        <v>0</v>
      </c>
      <c r="AH161" s="165">
        <f t="shared" si="34"/>
        <v>0</v>
      </c>
      <c r="AI161" s="197">
        <f t="shared" si="35"/>
        <v>0</v>
      </c>
    </row>
    <row r="162" spans="4:35" ht="13.2" customHeight="1">
      <c r="D162" s="195">
        <v>39</v>
      </c>
      <c r="E162" s="165">
        <f t="shared" si="24"/>
        <v>0</v>
      </c>
      <c r="F162" s="165">
        <f t="shared" si="25"/>
        <v>0</v>
      </c>
      <c r="G162" s="165">
        <f t="shared" si="26"/>
        <v>0</v>
      </c>
      <c r="H162" s="165">
        <f t="shared" si="27"/>
        <v>0</v>
      </c>
      <c r="I162" s="165">
        <f t="shared" si="28"/>
        <v>0</v>
      </c>
      <c r="J162" s="197">
        <f t="shared" si="29"/>
        <v>0</v>
      </c>
      <c r="AC162" s="195">
        <v>39</v>
      </c>
      <c r="AD162" s="165">
        <f t="shared" si="30"/>
        <v>0</v>
      </c>
      <c r="AE162" s="165">
        <f t="shared" si="31"/>
        <v>0</v>
      </c>
      <c r="AF162" s="165">
        <f t="shared" si="32"/>
        <v>0</v>
      </c>
      <c r="AG162" s="165">
        <f t="shared" si="33"/>
        <v>0</v>
      </c>
      <c r="AH162" s="165">
        <f t="shared" si="34"/>
        <v>0</v>
      </c>
      <c r="AI162" s="197">
        <f t="shared" si="35"/>
        <v>0</v>
      </c>
    </row>
    <row r="163" spans="4:35" ht="13.2" customHeight="1" thickBot="1">
      <c r="D163" s="196">
        <v>40</v>
      </c>
      <c r="E163" s="198">
        <f t="shared" si="24"/>
        <v>0</v>
      </c>
      <c r="F163" s="198">
        <f t="shared" si="25"/>
        <v>0</v>
      </c>
      <c r="G163" s="198">
        <f t="shared" si="26"/>
        <v>0</v>
      </c>
      <c r="H163" s="198">
        <f t="shared" si="27"/>
        <v>0</v>
      </c>
      <c r="I163" s="198">
        <f t="shared" si="28"/>
        <v>0</v>
      </c>
      <c r="J163" s="199">
        <f t="shared" si="29"/>
        <v>0</v>
      </c>
      <c r="AC163" s="196">
        <v>40</v>
      </c>
      <c r="AD163" s="198">
        <f t="shared" si="30"/>
        <v>0</v>
      </c>
      <c r="AE163" s="198">
        <f t="shared" si="31"/>
        <v>0</v>
      </c>
      <c r="AF163" s="198">
        <f t="shared" si="32"/>
        <v>0</v>
      </c>
      <c r="AG163" s="198">
        <f t="shared" si="33"/>
        <v>0</v>
      </c>
      <c r="AH163" s="198">
        <f t="shared" si="34"/>
        <v>0</v>
      </c>
      <c r="AI163" s="199">
        <f t="shared" si="35"/>
        <v>0</v>
      </c>
    </row>
    <row r="165" spans="4:35" ht="13.2" customHeight="1" thickBot="1">
      <c r="D165" s="2" t="s">
        <v>89</v>
      </c>
      <c r="AC165" s="2" t="s">
        <v>89</v>
      </c>
    </row>
    <row r="166" spans="4:35" ht="13.2" customHeight="1">
      <c r="D166" s="2199"/>
      <c r="E166" s="2200" t="s">
        <v>56</v>
      </c>
      <c r="F166" s="2200"/>
      <c r="G166" s="2200" t="s">
        <v>83</v>
      </c>
      <c r="H166" s="2200"/>
      <c r="I166" s="2200" t="s">
        <v>78</v>
      </c>
      <c r="J166" s="2239"/>
      <c r="AC166" s="2199"/>
      <c r="AD166" s="2200" t="s">
        <v>56</v>
      </c>
      <c r="AE166" s="2200"/>
      <c r="AF166" s="2200" t="s">
        <v>83</v>
      </c>
      <c r="AG166" s="2200"/>
      <c r="AH166" s="2200" t="s">
        <v>78</v>
      </c>
      <c r="AI166" s="2239"/>
    </row>
    <row r="167" spans="4:35" ht="13.2" customHeight="1">
      <c r="D167" s="2238"/>
      <c r="E167" s="21" t="s">
        <v>354</v>
      </c>
      <c r="F167" s="21" t="s">
        <v>355</v>
      </c>
      <c r="G167" s="21" t="s">
        <v>354</v>
      </c>
      <c r="H167" s="21" t="s">
        <v>355</v>
      </c>
      <c r="I167" s="21" t="s">
        <v>354</v>
      </c>
      <c r="J167" s="194" t="s">
        <v>355</v>
      </c>
      <c r="AC167" s="2238"/>
      <c r="AD167" s="21" t="s">
        <v>354</v>
      </c>
      <c r="AE167" s="21" t="s">
        <v>355</v>
      </c>
      <c r="AF167" s="21" t="s">
        <v>354</v>
      </c>
      <c r="AG167" s="21" t="s">
        <v>355</v>
      </c>
      <c r="AH167" s="21" t="s">
        <v>354</v>
      </c>
      <c r="AI167" s="194" t="s">
        <v>355</v>
      </c>
    </row>
    <row r="168" spans="4:35" ht="13.2" customHeight="1">
      <c r="D168" s="195">
        <v>1</v>
      </c>
      <c r="E168" s="165">
        <f t="shared" ref="E168:E207" si="36">IF($K$17&lt;&gt;"As",0,IF($K$5&lt;&gt;"歩 道",0,SUMIF($K$18,D168,$K$16)))+IF($K$20&lt;&gt;"As",0,IF($K$5&lt;&gt;"歩 道",0,SUMIF($K$21,D168,$K$19)))</f>
        <v>0</v>
      </c>
      <c r="F168" s="165">
        <f t="shared" ref="F168:F207" si="37">IF($K$17&lt;&gt;"As",0,IF($K$5&lt;&gt;"車 道",0,SUMIF($K$18,D168,$K$16)))+IF($K$20&lt;&gt;"As",0,IF($K$5&lt;&gt;"車 道",0,SUMIF($K$21,D168,$K$19)))</f>
        <v>0</v>
      </c>
      <c r="G168" s="165">
        <f t="shared" ref="G168:G207" si="38">IF($K$17&lt;&gt;"Co",0,IF($K$5&lt;&gt;"歩 道",0,SUMIF($K$18,D168,$K$16)))+IF($K$20&lt;&gt;"Co",0,IF($K$5&lt;&gt;"歩 道",0,SUMIF($K$21,D168,$K$19)))</f>
        <v>0</v>
      </c>
      <c r="H168" s="165">
        <f t="shared" ref="H168:H207" si="39">IF($K$17&lt;&gt;"Co",0,IF($K$5&lt;&gt;"車 道",0,SUMIF($K$18,D168,$K$16)))+IF($K$20&lt;&gt;"Co",0,IF($K$5&lt;&gt;"車 道",0,SUMIF($K$21,D168,$K$19)))</f>
        <v>0</v>
      </c>
      <c r="I168" s="165">
        <f t="shared" ref="I168:I207" si="40">IF($K$5&lt;&gt;"歩 道",0,SUMIF($K$24,D168,$K$16)+SUMIF($K$24,D168,$K$19))</f>
        <v>0</v>
      </c>
      <c r="J168" s="197">
        <f t="shared" ref="J168:J207" si="41">IF($K$5&lt;&gt;"車 道",0,SUMIF($K$24,D168,$K$16)+SUMIF($K$24,D168,$K$19))</f>
        <v>0</v>
      </c>
      <c r="AC168" s="195">
        <v>1</v>
      </c>
      <c r="AD168" s="165">
        <f t="shared" ref="AD168:AD207" si="42">IF($AJ$17&lt;&gt;"As",0,IF($AJ$5&lt;&gt;"歩 道",0,SUMIF($AJ$18,AC168,$AJ$16)))+IF($AJ$20&lt;&gt;"As",0,IF($AJ$5&lt;&gt;"歩 道",0,SUMIF($AJ$21,AC168,$AJ$19)))</f>
        <v>0</v>
      </c>
      <c r="AE168" s="165">
        <f t="shared" ref="AE168:AE207" si="43">IF($AJ$17&lt;&gt;"As",0,IF($AJ$5&lt;&gt;"車 道",0,SUMIF($AJ$18,AC168,$AJ$16)))+IF($AJ$20&lt;&gt;"As",0,IF($AJ$5&lt;&gt;"車 道",0,SUMIF($AJ$21,AC168,$AJ$19)))</f>
        <v>0</v>
      </c>
      <c r="AF168" s="165">
        <f t="shared" ref="AF168:AF207" si="44">IF($AJ$17&lt;&gt;"Co",0,IF($AJ$5&lt;&gt;"歩 道",0,SUMIF($AJ$18,AC168,$AJ$16)))+IF($AJ$20&lt;&gt;"Co",0,IF($AJ$5&lt;&gt;"歩 道",0,SUMIF($AJ$21,AC168,$AJ$19)))</f>
        <v>0</v>
      </c>
      <c r="AG168" s="165">
        <f t="shared" ref="AG168:AG207" si="45">IF($AJ$17&lt;&gt;"Co",0,IF($AJ$5&lt;&gt;"車 道",0,SUMIF($AJ$18,AC168,$AJ$16)))+IF($AJ$20&lt;&gt;"Co",0,IF($AJ$5&lt;&gt;"車 道",0,SUMIF($AJ$21,AC168,$AJ$19)))</f>
        <v>0</v>
      </c>
      <c r="AH168" s="165">
        <f t="shared" ref="AH168:AH207" si="46">IF($AJ$5&lt;&gt;"歩 道",0,SUMIF($AJ$24,AC168,$AJ$16)+SUMIF($AJ$24,AC168,$AJ$19))</f>
        <v>0</v>
      </c>
      <c r="AI168" s="197">
        <f t="shared" ref="AI168:AI207" si="47">IF($AJ$5&lt;&gt;"車 道",0,SUMIF($AJ$24,AC168,$AJ$16)+SUMIF($AJ$24,AC168,$AJ$19))</f>
        <v>0</v>
      </c>
    </row>
    <row r="169" spans="4:35" ht="13.2" customHeight="1">
      <c r="D169" s="195">
        <v>2</v>
      </c>
      <c r="E169" s="165">
        <f t="shared" si="36"/>
        <v>0</v>
      </c>
      <c r="F169" s="165">
        <f t="shared" si="37"/>
        <v>0</v>
      </c>
      <c r="G169" s="165">
        <f t="shared" si="38"/>
        <v>0</v>
      </c>
      <c r="H169" s="165">
        <f t="shared" si="39"/>
        <v>0</v>
      </c>
      <c r="I169" s="165">
        <f t="shared" si="40"/>
        <v>0</v>
      </c>
      <c r="J169" s="197">
        <f t="shared" si="41"/>
        <v>0</v>
      </c>
      <c r="AC169" s="195">
        <v>2</v>
      </c>
      <c r="AD169" s="165">
        <f t="shared" si="42"/>
        <v>0</v>
      </c>
      <c r="AE169" s="165">
        <f t="shared" si="43"/>
        <v>0</v>
      </c>
      <c r="AF169" s="165">
        <f t="shared" si="44"/>
        <v>0</v>
      </c>
      <c r="AG169" s="165">
        <f t="shared" si="45"/>
        <v>0</v>
      </c>
      <c r="AH169" s="165">
        <f t="shared" si="46"/>
        <v>0</v>
      </c>
      <c r="AI169" s="197">
        <f t="shared" si="47"/>
        <v>0</v>
      </c>
    </row>
    <row r="170" spans="4:35" ht="13.2" customHeight="1">
      <c r="D170" s="195">
        <v>3</v>
      </c>
      <c r="E170" s="165">
        <f t="shared" si="36"/>
        <v>0</v>
      </c>
      <c r="F170" s="165">
        <f t="shared" si="37"/>
        <v>0</v>
      </c>
      <c r="G170" s="165">
        <f t="shared" si="38"/>
        <v>0</v>
      </c>
      <c r="H170" s="165">
        <f t="shared" si="39"/>
        <v>0</v>
      </c>
      <c r="I170" s="165">
        <f t="shared" si="40"/>
        <v>0</v>
      </c>
      <c r="J170" s="197">
        <f t="shared" si="41"/>
        <v>0</v>
      </c>
      <c r="AC170" s="195">
        <v>3</v>
      </c>
      <c r="AD170" s="165">
        <f t="shared" si="42"/>
        <v>0</v>
      </c>
      <c r="AE170" s="165">
        <f t="shared" si="43"/>
        <v>0</v>
      </c>
      <c r="AF170" s="165">
        <f t="shared" si="44"/>
        <v>0</v>
      </c>
      <c r="AG170" s="165">
        <f t="shared" si="45"/>
        <v>0</v>
      </c>
      <c r="AH170" s="165">
        <f t="shared" si="46"/>
        <v>0</v>
      </c>
      <c r="AI170" s="197">
        <f t="shared" si="47"/>
        <v>0</v>
      </c>
    </row>
    <row r="171" spans="4:35" ht="13.2" customHeight="1">
      <c r="D171" s="195">
        <v>4</v>
      </c>
      <c r="E171" s="165">
        <f t="shared" si="36"/>
        <v>0</v>
      </c>
      <c r="F171" s="165">
        <f t="shared" si="37"/>
        <v>0</v>
      </c>
      <c r="G171" s="165">
        <f t="shared" si="38"/>
        <v>0</v>
      </c>
      <c r="H171" s="165">
        <f t="shared" si="39"/>
        <v>0</v>
      </c>
      <c r="I171" s="165">
        <f t="shared" si="40"/>
        <v>0</v>
      </c>
      <c r="J171" s="197">
        <f t="shared" si="41"/>
        <v>0</v>
      </c>
      <c r="AC171" s="195">
        <v>4</v>
      </c>
      <c r="AD171" s="165">
        <f t="shared" si="42"/>
        <v>0</v>
      </c>
      <c r="AE171" s="165">
        <f t="shared" si="43"/>
        <v>0</v>
      </c>
      <c r="AF171" s="165">
        <f t="shared" si="44"/>
        <v>0</v>
      </c>
      <c r="AG171" s="165">
        <f t="shared" si="45"/>
        <v>0</v>
      </c>
      <c r="AH171" s="165">
        <f t="shared" si="46"/>
        <v>0</v>
      </c>
      <c r="AI171" s="197">
        <f t="shared" si="47"/>
        <v>0</v>
      </c>
    </row>
    <row r="172" spans="4:35" ht="13.2" customHeight="1">
      <c r="D172" s="195">
        <v>5</v>
      </c>
      <c r="E172" s="165">
        <f t="shared" si="36"/>
        <v>0</v>
      </c>
      <c r="F172" s="165">
        <f t="shared" si="37"/>
        <v>0</v>
      </c>
      <c r="G172" s="165">
        <f t="shared" si="38"/>
        <v>0</v>
      </c>
      <c r="H172" s="165">
        <f t="shared" si="39"/>
        <v>0</v>
      </c>
      <c r="I172" s="165">
        <f t="shared" si="40"/>
        <v>0</v>
      </c>
      <c r="J172" s="197">
        <f t="shared" si="41"/>
        <v>0</v>
      </c>
      <c r="AC172" s="195">
        <v>5</v>
      </c>
      <c r="AD172" s="165">
        <f t="shared" si="42"/>
        <v>0</v>
      </c>
      <c r="AE172" s="165">
        <f t="shared" si="43"/>
        <v>0</v>
      </c>
      <c r="AF172" s="165">
        <f t="shared" si="44"/>
        <v>0</v>
      </c>
      <c r="AG172" s="165">
        <f t="shared" si="45"/>
        <v>0</v>
      </c>
      <c r="AH172" s="165">
        <f t="shared" si="46"/>
        <v>0</v>
      </c>
      <c r="AI172" s="197">
        <f t="shared" si="47"/>
        <v>0</v>
      </c>
    </row>
    <row r="173" spans="4:35" ht="13.2" customHeight="1">
      <c r="D173" s="195">
        <v>6</v>
      </c>
      <c r="E173" s="165">
        <f t="shared" si="36"/>
        <v>0</v>
      </c>
      <c r="F173" s="165">
        <f t="shared" si="37"/>
        <v>0</v>
      </c>
      <c r="G173" s="165">
        <f t="shared" si="38"/>
        <v>0</v>
      </c>
      <c r="H173" s="165">
        <f t="shared" si="39"/>
        <v>0</v>
      </c>
      <c r="I173" s="165">
        <f t="shared" si="40"/>
        <v>0</v>
      </c>
      <c r="J173" s="197">
        <f t="shared" si="41"/>
        <v>0</v>
      </c>
      <c r="AC173" s="195">
        <v>6</v>
      </c>
      <c r="AD173" s="165">
        <f t="shared" si="42"/>
        <v>0</v>
      </c>
      <c r="AE173" s="165">
        <f t="shared" si="43"/>
        <v>0</v>
      </c>
      <c r="AF173" s="165">
        <f t="shared" si="44"/>
        <v>0</v>
      </c>
      <c r="AG173" s="165">
        <f t="shared" si="45"/>
        <v>0</v>
      </c>
      <c r="AH173" s="165">
        <f t="shared" si="46"/>
        <v>0</v>
      </c>
      <c r="AI173" s="197">
        <f t="shared" si="47"/>
        <v>0</v>
      </c>
    </row>
    <row r="174" spans="4:35" ht="13.2" customHeight="1">
      <c r="D174" s="195">
        <v>7</v>
      </c>
      <c r="E174" s="165">
        <f t="shared" si="36"/>
        <v>0</v>
      </c>
      <c r="F174" s="165">
        <f t="shared" si="37"/>
        <v>0</v>
      </c>
      <c r="G174" s="165">
        <f t="shared" si="38"/>
        <v>0</v>
      </c>
      <c r="H174" s="165">
        <f t="shared" si="39"/>
        <v>0</v>
      </c>
      <c r="I174" s="165">
        <f t="shared" si="40"/>
        <v>0</v>
      </c>
      <c r="J174" s="197">
        <f t="shared" si="41"/>
        <v>0</v>
      </c>
      <c r="AC174" s="195">
        <v>7</v>
      </c>
      <c r="AD174" s="165">
        <f t="shared" si="42"/>
        <v>0</v>
      </c>
      <c r="AE174" s="165">
        <f t="shared" si="43"/>
        <v>0</v>
      </c>
      <c r="AF174" s="165">
        <f t="shared" si="44"/>
        <v>0</v>
      </c>
      <c r="AG174" s="165">
        <f t="shared" si="45"/>
        <v>0</v>
      </c>
      <c r="AH174" s="165">
        <f t="shared" si="46"/>
        <v>0</v>
      </c>
      <c r="AI174" s="197">
        <f t="shared" si="47"/>
        <v>0</v>
      </c>
    </row>
    <row r="175" spans="4:35" ht="13.2" customHeight="1">
      <c r="D175" s="195">
        <v>8</v>
      </c>
      <c r="E175" s="165">
        <f t="shared" si="36"/>
        <v>0</v>
      </c>
      <c r="F175" s="165">
        <f t="shared" si="37"/>
        <v>0</v>
      </c>
      <c r="G175" s="165">
        <f t="shared" si="38"/>
        <v>0</v>
      </c>
      <c r="H175" s="165">
        <f t="shared" si="39"/>
        <v>0</v>
      </c>
      <c r="I175" s="165">
        <f t="shared" si="40"/>
        <v>0</v>
      </c>
      <c r="J175" s="197">
        <f t="shared" si="41"/>
        <v>0</v>
      </c>
      <c r="AC175" s="195">
        <v>8</v>
      </c>
      <c r="AD175" s="165">
        <f t="shared" si="42"/>
        <v>0</v>
      </c>
      <c r="AE175" s="165">
        <f t="shared" si="43"/>
        <v>0</v>
      </c>
      <c r="AF175" s="165">
        <f t="shared" si="44"/>
        <v>0</v>
      </c>
      <c r="AG175" s="165">
        <f t="shared" si="45"/>
        <v>0</v>
      </c>
      <c r="AH175" s="165">
        <f t="shared" si="46"/>
        <v>0</v>
      </c>
      <c r="AI175" s="197">
        <f t="shared" si="47"/>
        <v>0</v>
      </c>
    </row>
    <row r="176" spans="4:35" ht="13.2" customHeight="1">
      <c r="D176" s="195">
        <v>9</v>
      </c>
      <c r="E176" s="165">
        <f t="shared" si="36"/>
        <v>0</v>
      </c>
      <c r="F176" s="165">
        <f t="shared" si="37"/>
        <v>0</v>
      </c>
      <c r="G176" s="165">
        <f t="shared" si="38"/>
        <v>0</v>
      </c>
      <c r="H176" s="165">
        <f t="shared" si="39"/>
        <v>0</v>
      </c>
      <c r="I176" s="165">
        <f t="shared" si="40"/>
        <v>0</v>
      </c>
      <c r="J176" s="197">
        <f t="shared" si="41"/>
        <v>0</v>
      </c>
      <c r="AC176" s="195">
        <v>9</v>
      </c>
      <c r="AD176" s="165">
        <f t="shared" si="42"/>
        <v>0</v>
      </c>
      <c r="AE176" s="165">
        <f t="shared" si="43"/>
        <v>0</v>
      </c>
      <c r="AF176" s="165">
        <f t="shared" si="44"/>
        <v>0</v>
      </c>
      <c r="AG176" s="165">
        <f t="shared" si="45"/>
        <v>0</v>
      </c>
      <c r="AH176" s="165">
        <f t="shared" si="46"/>
        <v>0</v>
      </c>
      <c r="AI176" s="197">
        <f t="shared" si="47"/>
        <v>0</v>
      </c>
    </row>
    <row r="177" spans="4:35" ht="13.2" customHeight="1">
      <c r="D177" s="195">
        <v>10</v>
      </c>
      <c r="E177" s="165">
        <f t="shared" si="36"/>
        <v>0</v>
      </c>
      <c r="F177" s="165">
        <f t="shared" si="37"/>
        <v>0</v>
      </c>
      <c r="G177" s="165">
        <f t="shared" si="38"/>
        <v>0</v>
      </c>
      <c r="H177" s="165">
        <f t="shared" si="39"/>
        <v>0</v>
      </c>
      <c r="I177" s="165">
        <f t="shared" si="40"/>
        <v>0</v>
      </c>
      <c r="J177" s="197">
        <f t="shared" si="41"/>
        <v>0</v>
      </c>
      <c r="AC177" s="195">
        <v>10</v>
      </c>
      <c r="AD177" s="165">
        <f t="shared" si="42"/>
        <v>0</v>
      </c>
      <c r="AE177" s="165">
        <f t="shared" si="43"/>
        <v>0</v>
      </c>
      <c r="AF177" s="165">
        <f t="shared" si="44"/>
        <v>0</v>
      </c>
      <c r="AG177" s="165">
        <f t="shared" si="45"/>
        <v>0</v>
      </c>
      <c r="AH177" s="165">
        <f t="shared" si="46"/>
        <v>0</v>
      </c>
      <c r="AI177" s="197">
        <f t="shared" si="47"/>
        <v>0</v>
      </c>
    </row>
    <row r="178" spans="4:35" ht="13.2" customHeight="1">
      <c r="D178" s="195">
        <v>11</v>
      </c>
      <c r="E178" s="165">
        <f t="shared" si="36"/>
        <v>0</v>
      </c>
      <c r="F178" s="165">
        <f t="shared" si="37"/>
        <v>0</v>
      </c>
      <c r="G178" s="165">
        <f t="shared" si="38"/>
        <v>0</v>
      </c>
      <c r="H178" s="165">
        <f t="shared" si="39"/>
        <v>0</v>
      </c>
      <c r="I178" s="165">
        <f t="shared" si="40"/>
        <v>0</v>
      </c>
      <c r="J178" s="197">
        <f t="shared" si="41"/>
        <v>0</v>
      </c>
      <c r="AC178" s="195">
        <v>11</v>
      </c>
      <c r="AD178" s="165">
        <f t="shared" si="42"/>
        <v>0</v>
      </c>
      <c r="AE178" s="165">
        <f t="shared" si="43"/>
        <v>0</v>
      </c>
      <c r="AF178" s="165">
        <f t="shared" si="44"/>
        <v>0</v>
      </c>
      <c r="AG178" s="165">
        <f t="shared" si="45"/>
        <v>0</v>
      </c>
      <c r="AH178" s="165">
        <f t="shared" si="46"/>
        <v>0</v>
      </c>
      <c r="AI178" s="197">
        <f t="shared" si="47"/>
        <v>0</v>
      </c>
    </row>
    <row r="179" spans="4:35" ht="13.2" customHeight="1">
      <c r="D179" s="195">
        <v>12</v>
      </c>
      <c r="E179" s="165">
        <f t="shared" si="36"/>
        <v>0</v>
      </c>
      <c r="F179" s="165">
        <f t="shared" si="37"/>
        <v>0</v>
      </c>
      <c r="G179" s="165">
        <f t="shared" si="38"/>
        <v>0</v>
      </c>
      <c r="H179" s="165">
        <f t="shared" si="39"/>
        <v>0</v>
      </c>
      <c r="I179" s="165">
        <f t="shared" si="40"/>
        <v>0</v>
      </c>
      <c r="J179" s="197">
        <f t="shared" si="41"/>
        <v>0</v>
      </c>
      <c r="AC179" s="195">
        <v>12</v>
      </c>
      <c r="AD179" s="165">
        <f t="shared" si="42"/>
        <v>0</v>
      </c>
      <c r="AE179" s="165">
        <f t="shared" si="43"/>
        <v>0</v>
      </c>
      <c r="AF179" s="165">
        <f t="shared" si="44"/>
        <v>0</v>
      </c>
      <c r="AG179" s="165">
        <f t="shared" si="45"/>
        <v>0</v>
      </c>
      <c r="AH179" s="165">
        <f t="shared" si="46"/>
        <v>0</v>
      </c>
      <c r="AI179" s="197">
        <f t="shared" si="47"/>
        <v>0</v>
      </c>
    </row>
    <row r="180" spans="4:35" ht="13.2" customHeight="1">
      <c r="D180" s="195">
        <v>13</v>
      </c>
      <c r="E180" s="165">
        <f t="shared" si="36"/>
        <v>0</v>
      </c>
      <c r="F180" s="165">
        <f t="shared" si="37"/>
        <v>0</v>
      </c>
      <c r="G180" s="165">
        <f t="shared" si="38"/>
        <v>0</v>
      </c>
      <c r="H180" s="165">
        <f t="shared" si="39"/>
        <v>0</v>
      </c>
      <c r="I180" s="165">
        <f t="shared" si="40"/>
        <v>0</v>
      </c>
      <c r="J180" s="197">
        <f t="shared" si="41"/>
        <v>0</v>
      </c>
      <c r="AC180" s="195">
        <v>13</v>
      </c>
      <c r="AD180" s="165">
        <f t="shared" si="42"/>
        <v>0</v>
      </c>
      <c r="AE180" s="165">
        <f t="shared" si="43"/>
        <v>0</v>
      </c>
      <c r="AF180" s="165">
        <f t="shared" si="44"/>
        <v>0</v>
      </c>
      <c r="AG180" s="165">
        <f t="shared" si="45"/>
        <v>0</v>
      </c>
      <c r="AH180" s="165">
        <f t="shared" si="46"/>
        <v>0</v>
      </c>
      <c r="AI180" s="197">
        <f t="shared" si="47"/>
        <v>0</v>
      </c>
    </row>
    <row r="181" spans="4:35" ht="13.2" customHeight="1">
      <c r="D181" s="195">
        <v>14</v>
      </c>
      <c r="E181" s="165">
        <f t="shared" si="36"/>
        <v>0</v>
      </c>
      <c r="F181" s="165">
        <f t="shared" si="37"/>
        <v>0</v>
      </c>
      <c r="G181" s="165">
        <f t="shared" si="38"/>
        <v>0</v>
      </c>
      <c r="H181" s="165">
        <f t="shared" si="39"/>
        <v>0</v>
      </c>
      <c r="I181" s="165">
        <f t="shared" si="40"/>
        <v>0</v>
      </c>
      <c r="J181" s="197">
        <f t="shared" si="41"/>
        <v>0</v>
      </c>
      <c r="AC181" s="195">
        <v>14</v>
      </c>
      <c r="AD181" s="165">
        <f t="shared" si="42"/>
        <v>0</v>
      </c>
      <c r="AE181" s="165">
        <f t="shared" si="43"/>
        <v>0</v>
      </c>
      <c r="AF181" s="165">
        <f t="shared" si="44"/>
        <v>0</v>
      </c>
      <c r="AG181" s="165">
        <f t="shared" si="45"/>
        <v>0</v>
      </c>
      <c r="AH181" s="165">
        <f t="shared" si="46"/>
        <v>0</v>
      </c>
      <c r="AI181" s="197">
        <f t="shared" si="47"/>
        <v>0</v>
      </c>
    </row>
    <row r="182" spans="4:35" ht="13.2" customHeight="1">
      <c r="D182" s="195">
        <v>15</v>
      </c>
      <c r="E182" s="165">
        <f t="shared" si="36"/>
        <v>0</v>
      </c>
      <c r="F182" s="165">
        <f t="shared" si="37"/>
        <v>0</v>
      </c>
      <c r="G182" s="165">
        <f t="shared" si="38"/>
        <v>0</v>
      </c>
      <c r="H182" s="165">
        <f t="shared" si="39"/>
        <v>0</v>
      </c>
      <c r="I182" s="165">
        <f t="shared" si="40"/>
        <v>0</v>
      </c>
      <c r="J182" s="197">
        <f t="shared" si="41"/>
        <v>0</v>
      </c>
      <c r="AC182" s="195">
        <v>15</v>
      </c>
      <c r="AD182" s="165">
        <f t="shared" si="42"/>
        <v>0</v>
      </c>
      <c r="AE182" s="165">
        <f t="shared" si="43"/>
        <v>0</v>
      </c>
      <c r="AF182" s="165">
        <f t="shared" si="44"/>
        <v>0</v>
      </c>
      <c r="AG182" s="165">
        <f t="shared" si="45"/>
        <v>0</v>
      </c>
      <c r="AH182" s="165">
        <f t="shared" si="46"/>
        <v>0</v>
      </c>
      <c r="AI182" s="197">
        <f t="shared" si="47"/>
        <v>0</v>
      </c>
    </row>
    <row r="183" spans="4:35" ht="13.2" customHeight="1">
      <c r="D183" s="195">
        <v>16</v>
      </c>
      <c r="E183" s="165">
        <f t="shared" si="36"/>
        <v>0</v>
      </c>
      <c r="F183" s="165">
        <f t="shared" si="37"/>
        <v>0</v>
      </c>
      <c r="G183" s="165">
        <f t="shared" si="38"/>
        <v>0</v>
      </c>
      <c r="H183" s="165">
        <f t="shared" si="39"/>
        <v>0</v>
      </c>
      <c r="I183" s="165">
        <f t="shared" si="40"/>
        <v>0</v>
      </c>
      <c r="J183" s="197">
        <f t="shared" si="41"/>
        <v>0</v>
      </c>
      <c r="AC183" s="195">
        <v>16</v>
      </c>
      <c r="AD183" s="165">
        <f t="shared" si="42"/>
        <v>0</v>
      </c>
      <c r="AE183" s="165">
        <f t="shared" si="43"/>
        <v>0</v>
      </c>
      <c r="AF183" s="165">
        <f t="shared" si="44"/>
        <v>0</v>
      </c>
      <c r="AG183" s="165">
        <f t="shared" si="45"/>
        <v>0</v>
      </c>
      <c r="AH183" s="165">
        <f t="shared" si="46"/>
        <v>0</v>
      </c>
      <c r="AI183" s="197">
        <f t="shared" si="47"/>
        <v>0</v>
      </c>
    </row>
    <row r="184" spans="4:35" ht="13.2" customHeight="1">
      <c r="D184" s="195">
        <v>17</v>
      </c>
      <c r="E184" s="165">
        <f t="shared" si="36"/>
        <v>0</v>
      </c>
      <c r="F184" s="165">
        <f t="shared" si="37"/>
        <v>0</v>
      </c>
      <c r="G184" s="165">
        <f t="shared" si="38"/>
        <v>0</v>
      </c>
      <c r="H184" s="165">
        <f t="shared" si="39"/>
        <v>0</v>
      </c>
      <c r="I184" s="165">
        <f t="shared" si="40"/>
        <v>0</v>
      </c>
      <c r="J184" s="197">
        <f t="shared" si="41"/>
        <v>0</v>
      </c>
      <c r="AC184" s="195">
        <v>17</v>
      </c>
      <c r="AD184" s="165">
        <f t="shared" si="42"/>
        <v>0</v>
      </c>
      <c r="AE184" s="165">
        <f t="shared" si="43"/>
        <v>0</v>
      </c>
      <c r="AF184" s="165">
        <f t="shared" si="44"/>
        <v>0</v>
      </c>
      <c r="AG184" s="165">
        <f t="shared" si="45"/>
        <v>0</v>
      </c>
      <c r="AH184" s="165">
        <f t="shared" si="46"/>
        <v>0</v>
      </c>
      <c r="AI184" s="197">
        <f t="shared" si="47"/>
        <v>0</v>
      </c>
    </row>
    <row r="185" spans="4:35" ht="13.2" customHeight="1">
      <c r="D185" s="195">
        <v>18</v>
      </c>
      <c r="E185" s="165">
        <f t="shared" si="36"/>
        <v>0</v>
      </c>
      <c r="F185" s="165">
        <f t="shared" si="37"/>
        <v>0</v>
      </c>
      <c r="G185" s="165">
        <f t="shared" si="38"/>
        <v>0</v>
      </c>
      <c r="H185" s="165">
        <f t="shared" si="39"/>
        <v>0</v>
      </c>
      <c r="I185" s="165">
        <f t="shared" si="40"/>
        <v>0</v>
      </c>
      <c r="J185" s="197">
        <f t="shared" si="41"/>
        <v>0</v>
      </c>
      <c r="AC185" s="195">
        <v>18</v>
      </c>
      <c r="AD185" s="165">
        <f t="shared" si="42"/>
        <v>0</v>
      </c>
      <c r="AE185" s="165">
        <f t="shared" si="43"/>
        <v>0</v>
      </c>
      <c r="AF185" s="165">
        <f t="shared" si="44"/>
        <v>0</v>
      </c>
      <c r="AG185" s="165">
        <f t="shared" si="45"/>
        <v>0</v>
      </c>
      <c r="AH185" s="165">
        <f t="shared" si="46"/>
        <v>0</v>
      </c>
      <c r="AI185" s="197">
        <f t="shared" si="47"/>
        <v>0</v>
      </c>
    </row>
    <row r="186" spans="4:35" ht="13.2" customHeight="1">
      <c r="D186" s="195">
        <v>19</v>
      </c>
      <c r="E186" s="165">
        <f t="shared" si="36"/>
        <v>0</v>
      </c>
      <c r="F186" s="165">
        <f t="shared" si="37"/>
        <v>0</v>
      </c>
      <c r="G186" s="165">
        <f t="shared" si="38"/>
        <v>0</v>
      </c>
      <c r="H186" s="165">
        <f t="shared" si="39"/>
        <v>0</v>
      </c>
      <c r="I186" s="165">
        <f t="shared" si="40"/>
        <v>0</v>
      </c>
      <c r="J186" s="197">
        <f t="shared" si="41"/>
        <v>0</v>
      </c>
      <c r="AC186" s="195">
        <v>19</v>
      </c>
      <c r="AD186" s="165">
        <f t="shared" si="42"/>
        <v>0</v>
      </c>
      <c r="AE186" s="165">
        <f t="shared" si="43"/>
        <v>0</v>
      </c>
      <c r="AF186" s="165">
        <f t="shared" si="44"/>
        <v>0</v>
      </c>
      <c r="AG186" s="165">
        <f t="shared" si="45"/>
        <v>0</v>
      </c>
      <c r="AH186" s="165">
        <f t="shared" si="46"/>
        <v>0</v>
      </c>
      <c r="AI186" s="197">
        <f t="shared" si="47"/>
        <v>0</v>
      </c>
    </row>
    <row r="187" spans="4:35" ht="13.2" customHeight="1">
      <c r="D187" s="195">
        <v>20</v>
      </c>
      <c r="E187" s="165">
        <f t="shared" si="36"/>
        <v>0</v>
      </c>
      <c r="F187" s="165">
        <f t="shared" si="37"/>
        <v>0</v>
      </c>
      <c r="G187" s="165">
        <f t="shared" si="38"/>
        <v>0</v>
      </c>
      <c r="H187" s="165">
        <f t="shared" si="39"/>
        <v>0</v>
      </c>
      <c r="I187" s="165">
        <f t="shared" si="40"/>
        <v>0</v>
      </c>
      <c r="J187" s="197">
        <f t="shared" si="41"/>
        <v>0</v>
      </c>
      <c r="AC187" s="195">
        <v>20</v>
      </c>
      <c r="AD187" s="165">
        <f t="shared" si="42"/>
        <v>0</v>
      </c>
      <c r="AE187" s="165">
        <f t="shared" si="43"/>
        <v>0</v>
      </c>
      <c r="AF187" s="165">
        <f t="shared" si="44"/>
        <v>0</v>
      </c>
      <c r="AG187" s="165">
        <f t="shared" si="45"/>
        <v>0</v>
      </c>
      <c r="AH187" s="165">
        <f t="shared" si="46"/>
        <v>0</v>
      </c>
      <c r="AI187" s="197">
        <f t="shared" si="47"/>
        <v>0</v>
      </c>
    </row>
    <row r="188" spans="4:35" ht="13.2" customHeight="1">
      <c r="D188" s="195">
        <v>21</v>
      </c>
      <c r="E188" s="165">
        <f t="shared" si="36"/>
        <v>0</v>
      </c>
      <c r="F188" s="165">
        <f t="shared" si="37"/>
        <v>0</v>
      </c>
      <c r="G188" s="165">
        <f t="shared" si="38"/>
        <v>0</v>
      </c>
      <c r="H188" s="165">
        <f t="shared" si="39"/>
        <v>0</v>
      </c>
      <c r="I188" s="165">
        <f t="shared" si="40"/>
        <v>0</v>
      </c>
      <c r="J188" s="197">
        <f t="shared" si="41"/>
        <v>0</v>
      </c>
      <c r="AC188" s="195">
        <v>21</v>
      </c>
      <c r="AD188" s="165">
        <f t="shared" si="42"/>
        <v>0</v>
      </c>
      <c r="AE188" s="165">
        <f t="shared" si="43"/>
        <v>0</v>
      </c>
      <c r="AF188" s="165">
        <f t="shared" si="44"/>
        <v>0</v>
      </c>
      <c r="AG188" s="165">
        <f t="shared" si="45"/>
        <v>0</v>
      </c>
      <c r="AH188" s="165">
        <f t="shared" si="46"/>
        <v>0</v>
      </c>
      <c r="AI188" s="197">
        <f t="shared" si="47"/>
        <v>0</v>
      </c>
    </row>
    <row r="189" spans="4:35" ht="13.2" customHeight="1">
      <c r="D189" s="195">
        <v>22</v>
      </c>
      <c r="E189" s="165">
        <f t="shared" si="36"/>
        <v>0</v>
      </c>
      <c r="F189" s="165">
        <f t="shared" si="37"/>
        <v>0</v>
      </c>
      <c r="G189" s="165">
        <f t="shared" si="38"/>
        <v>0</v>
      </c>
      <c r="H189" s="165">
        <f t="shared" si="39"/>
        <v>0</v>
      </c>
      <c r="I189" s="165">
        <f t="shared" si="40"/>
        <v>0</v>
      </c>
      <c r="J189" s="197">
        <f t="shared" si="41"/>
        <v>0</v>
      </c>
      <c r="AC189" s="195">
        <v>22</v>
      </c>
      <c r="AD189" s="165">
        <f t="shared" si="42"/>
        <v>0</v>
      </c>
      <c r="AE189" s="165">
        <f t="shared" si="43"/>
        <v>0</v>
      </c>
      <c r="AF189" s="165">
        <f t="shared" si="44"/>
        <v>0</v>
      </c>
      <c r="AG189" s="165">
        <f t="shared" si="45"/>
        <v>0</v>
      </c>
      <c r="AH189" s="165">
        <f t="shared" si="46"/>
        <v>0</v>
      </c>
      <c r="AI189" s="197">
        <f t="shared" si="47"/>
        <v>0</v>
      </c>
    </row>
    <row r="190" spans="4:35" ht="13.2" customHeight="1">
      <c r="D190" s="195">
        <v>23</v>
      </c>
      <c r="E190" s="165">
        <f t="shared" si="36"/>
        <v>0</v>
      </c>
      <c r="F190" s="165">
        <f t="shared" si="37"/>
        <v>0</v>
      </c>
      <c r="G190" s="165">
        <f t="shared" si="38"/>
        <v>0</v>
      </c>
      <c r="H190" s="165">
        <f t="shared" si="39"/>
        <v>0</v>
      </c>
      <c r="I190" s="165">
        <f t="shared" si="40"/>
        <v>0</v>
      </c>
      <c r="J190" s="197">
        <f t="shared" si="41"/>
        <v>0</v>
      </c>
      <c r="AC190" s="195">
        <v>23</v>
      </c>
      <c r="AD190" s="165">
        <f t="shared" si="42"/>
        <v>0</v>
      </c>
      <c r="AE190" s="165">
        <f t="shared" si="43"/>
        <v>0</v>
      </c>
      <c r="AF190" s="165">
        <f t="shared" si="44"/>
        <v>0</v>
      </c>
      <c r="AG190" s="165">
        <f t="shared" si="45"/>
        <v>0</v>
      </c>
      <c r="AH190" s="165">
        <f t="shared" si="46"/>
        <v>0</v>
      </c>
      <c r="AI190" s="197">
        <f t="shared" si="47"/>
        <v>0</v>
      </c>
    </row>
    <row r="191" spans="4:35" ht="13.2" customHeight="1">
      <c r="D191" s="195">
        <v>24</v>
      </c>
      <c r="E191" s="165">
        <f t="shared" si="36"/>
        <v>0</v>
      </c>
      <c r="F191" s="165">
        <f t="shared" si="37"/>
        <v>0</v>
      </c>
      <c r="G191" s="165">
        <f t="shared" si="38"/>
        <v>0</v>
      </c>
      <c r="H191" s="165">
        <f t="shared" si="39"/>
        <v>0</v>
      </c>
      <c r="I191" s="165">
        <f t="shared" si="40"/>
        <v>0</v>
      </c>
      <c r="J191" s="197">
        <f t="shared" si="41"/>
        <v>0</v>
      </c>
      <c r="AC191" s="195">
        <v>24</v>
      </c>
      <c r="AD191" s="165">
        <f t="shared" si="42"/>
        <v>0</v>
      </c>
      <c r="AE191" s="165">
        <f t="shared" si="43"/>
        <v>0</v>
      </c>
      <c r="AF191" s="165">
        <f t="shared" si="44"/>
        <v>0</v>
      </c>
      <c r="AG191" s="165">
        <f t="shared" si="45"/>
        <v>0</v>
      </c>
      <c r="AH191" s="165">
        <f t="shared" si="46"/>
        <v>0</v>
      </c>
      <c r="AI191" s="197">
        <f t="shared" si="47"/>
        <v>0</v>
      </c>
    </row>
    <row r="192" spans="4:35" ht="13.2" customHeight="1">
      <c r="D192" s="195">
        <v>25</v>
      </c>
      <c r="E192" s="165">
        <f t="shared" si="36"/>
        <v>0</v>
      </c>
      <c r="F192" s="165">
        <f t="shared" si="37"/>
        <v>0</v>
      </c>
      <c r="G192" s="165">
        <f t="shared" si="38"/>
        <v>0</v>
      </c>
      <c r="H192" s="165">
        <f t="shared" si="39"/>
        <v>0</v>
      </c>
      <c r="I192" s="165">
        <f t="shared" si="40"/>
        <v>0</v>
      </c>
      <c r="J192" s="197">
        <f t="shared" si="41"/>
        <v>0</v>
      </c>
      <c r="AC192" s="195">
        <v>25</v>
      </c>
      <c r="AD192" s="165">
        <f t="shared" si="42"/>
        <v>0</v>
      </c>
      <c r="AE192" s="165">
        <f t="shared" si="43"/>
        <v>0</v>
      </c>
      <c r="AF192" s="165">
        <f t="shared" si="44"/>
        <v>0</v>
      </c>
      <c r="AG192" s="165">
        <f t="shared" si="45"/>
        <v>0</v>
      </c>
      <c r="AH192" s="165">
        <f t="shared" si="46"/>
        <v>0</v>
      </c>
      <c r="AI192" s="197">
        <f t="shared" si="47"/>
        <v>0</v>
      </c>
    </row>
    <row r="193" spans="4:35" ht="13.2" customHeight="1">
      <c r="D193" s="195">
        <v>26</v>
      </c>
      <c r="E193" s="165">
        <f t="shared" si="36"/>
        <v>0</v>
      </c>
      <c r="F193" s="165">
        <f t="shared" si="37"/>
        <v>0</v>
      </c>
      <c r="G193" s="165">
        <f t="shared" si="38"/>
        <v>0</v>
      </c>
      <c r="H193" s="165">
        <f t="shared" si="39"/>
        <v>0</v>
      </c>
      <c r="I193" s="165">
        <f t="shared" si="40"/>
        <v>0</v>
      </c>
      <c r="J193" s="197">
        <f t="shared" si="41"/>
        <v>0</v>
      </c>
      <c r="AC193" s="195">
        <v>26</v>
      </c>
      <c r="AD193" s="165">
        <f t="shared" si="42"/>
        <v>0</v>
      </c>
      <c r="AE193" s="165">
        <f t="shared" si="43"/>
        <v>0</v>
      </c>
      <c r="AF193" s="165">
        <f t="shared" si="44"/>
        <v>0</v>
      </c>
      <c r="AG193" s="165">
        <f t="shared" si="45"/>
        <v>0</v>
      </c>
      <c r="AH193" s="165">
        <f t="shared" si="46"/>
        <v>0</v>
      </c>
      <c r="AI193" s="197">
        <f t="shared" si="47"/>
        <v>0</v>
      </c>
    </row>
    <row r="194" spans="4:35" ht="13.2" customHeight="1">
      <c r="D194" s="195">
        <v>27</v>
      </c>
      <c r="E194" s="165">
        <f t="shared" si="36"/>
        <v>0</v>
      </c>
      <c r="F194" s="165">
        <f t="shared" si="37"/>
        <v>0</v>
      </c>
      <c r="G194" s="165">
        <f t="shared" si="38"/>
        <v>0</v>
      </c>
      <c r="H194" s="165">
        <f t="shared" si="39"/>
        <v>0</v>
      </c>
      <c r="I194" s="165">
        <f t="shared" si="40"/>
        <v>0</v>
      </c>
      <c r="J194" s="197">
        <f t="shared" si="41"/>
        <v>0</v>
      </c>
      <c r="AC194" s="195">
        <v>27</v>
      </c>
      <c r="AD194" s="165">
        <f t="shared" si="42"/>
        <v>0</v>
      </c>
      <c r="AE194" s="165">
        <f t="shared" si="43"/>
        <v>0</v>
      </c>
      <c r="AF194" s="165">
        <f t="shared" si="44"/>
        <v>0</v>
      </c>
      <c r="AG194" s="165">
        <f t="shared" si="45"/>
        <v>0</v>
      </c>
      <c r="AH194" s="165">
        <f t="shared" si="46"/>
        <v>0</v>
      </c>
      <c r="AI194" s="197">
        <f t="shared" si="47"/>
        <v>0</v>
      </c>
    </row>
    <row r="195" spans="4:35" ht="13.2" customHeight="1">
      <c r="D195" s="195">
        <v>28</v>
      </c>
      <c r="E195" s="165">
        <f t="shared" si="36"/>
        <v>0</v>
      </c>
      <c r="F195" s="165">
        <f t="shared" si="37"/>
        <v>0</v>
      </c>
      <c r="G195" s="165">
        <f t="shared" si="38"/>
        <v>0</v>
      </c>
      <c r="H195" s="165">
        <f t="shared" si="39"/>
        <v>0</v>
      </c>
      <c r="I195" s="165">
        <f t="shared" si="40"/>
        <v>0</v>
      </c>
      <c r="J195" s="197">
        <f t="shared" si="41"/>
        <v>0</v>
      </c>
      <c r="AC195" s="195">
        <v>28</v>
      </c>
      <c r="AD195" s="165">
        <f t="shared" si="42"/>
        <v>0</v>
      </c>
      <c r="AE195" s="165">
        <f t="shared" si="43"/>
        <v>0</v>
      </c>
      <c r="AF195" s="165">
        <f t="shared" si="44"/>
        <v>0</v>
      </c>
      <c r="AG195" s="165">
        <f t="shared" si="45"/>
        <v>0</v>
      </c>
      <c r="AH195" s="165">
        <f t="shared" si="46"/>
        <v>0</v>
      </c>
      <c r="AI195" s="197">
        <f t="shared" si="47"/>
        <v>0</v>
      </c>
    </row>
    <row r="196" spans="4:35" ht="13.2" customHeight="1">
      <c r="D196" s="195">
        <v>29</v>
      </c>
      <c r="E196" s="165">
        <f t="shared" si="36"/>
        <v>0</v>
      </c>
      <c r="F196" s="165">
        <f t="shared" si="37"/>
        <v>0</v>
      </c>
      <c r="G196" s="165">
        <f t="shared" si="38"/>
        <v>0</v>
      </c>
      <c r="H196" s="165">
        <f t="shared" si="39"/>
        <v>0</v>
      </c>
      <c r="I196" s="165">
        <f t="shared" si="40"/>
        <v>0</v>
      </c>
      <c r="J196" s="197">
        <f t="shared" si="41"/>
        <v>0</v>
      </c>
      <c r="AC196" s="195">
        <v>29</v>
      </c>
      <c r="AD196" s="165">
        <f t="shared" si="42"/>
        <v>0</v>
      </c>
      <c r="AE196" s="165">
        <f t="shared" si="43"/>
        <v>0</v>
      </c>
      <c r="AF196" s="165">
        <f t="shared" si="44"/>
        <v>0</v>
      </c>
      <c r="AG196" s="165">
        <f t="shared" si="45"/>
        <v>0</v>
      </c>
      <c r="AH196" s="165">
        <f t="shared" si="46"/>
        <v>0</v>
      </c>
      <c r="AI196" s="197">
        <f t="shared" si="47"/>
        <v>0</v>
      </c>
    </row>
    <row r="197" spans="4:35" ht="13.2" customHeight="1">
      <c r="D197" s="195">
        <v>30</v>
      </c>
      <c r="E197" s="165">
        <f t="shared" si="36"/>
        <v>0</v>
      </c>
      <c r="F197" s="165">
        <f t="shared" si="37"/>
        <v>0</v>
      </c>
      <c r="G197" s="165">
        <f t="shared" si="38"/>
        <v>0</v>
      </c>
      <c r="H197" s="165">
        <f t="shared" si="39"/>
        <v>0</v>
      </c>
      <c r="I197" s="165">
        <f t="shared" si="40"/>
        <v>0</v>
      </c>
      <c r="J197" s="197">
        <f t="shared" si="41"/>
        <v>0</v>
      </c>
      <c r="AC197" s="195">
        <v>30</v>
      </c>
      <c r="AD197" s="165">
        <f t="shared" si="42"/>
        <v>0</v>
      </c>
      <c r="AE197" s="165">
        <f t="shared" si="43"/>
        <v>0</v>
      </c>
      <c r="AF197" s="165">
        <f t="shared" si="44"/>
        <v>0</v>
      </c>
      <c r="AG197" s="165">
        <f t="shared" si="45"/>
        <v>0</v>
      </c>
      <c r="AH197" s="165">
        <f t="shared" si="46"/>
        <v>0</v>
      </c>
      <c r="AI197" s="197">
        <f t="shared" si="47"/>
        <v>0</v>
      </c>
    </row>
    <row r="198" spans="4:35" ht="13.2" customHeight="1">
      <c r="D198" s="195">
        <v>31</v>
      </c>
      <c r="E198" s="165">
        <f t="shared" si="36"/>
        <v>0</v>
      </c>
      <c r="F198" s="165">
        <f t="shared" si="37"/>
        <v>0</v>
      </c>
      <c r="G198" s="165">
        <f t="shared" si="38"/>
        <v>0</v>
      </c>
      <c r="H198" s="165">
        <f t="shared" si="39"/>
        <v>0</v>
      </c>
      <c r="I198" s="165">
        <f t="shared" si="40"/>
        <v>0</v>
      </c>
      <c r="J198" s="197">
        <f t="shared" si="41"/>
        <v>0</v>
      </c>
      <c r="AC198" s="195">
        <v>31</v>
      </c>
      <c r="AD198" s="165">
        <f t="shared" si="42"/>
        <v>0</v>
      </c>
      <c r="AE198" s="165">
        <f t="shared" si="43"/>
        <v>0</v>
      </c>
      <c r="AF198" s="165">
        <f t="shared" si="44"/>
        <v>0</v>
      </c>
      <c r="AG198" s="165">
        <f t="shared" si="45"/>
        <v>0</v>
      </c>
      <c r="AH198" s="165">
        <f t="shared" si="46"/>
        <v>0</v>
      </c>
      <c r="AI198" s="197">
        <f t="shared" si="47"/>
        <v>0</v>
      </c>
    </row>
    <row r="199" spans="4:35" ht="13.2" customHeight="1">
      <c r="D199" s="195">
        <v>32</v>
      </c>
      <c r="E199" s="165">
        <f t="shared" si="36"/>
        <v>0</v>
      </c>
      <c r="F199" s="165">
        <f t="shared" si="37"/>
        <v>0</v>
      </c>
      <c r="G199" s="165">
        <f t="shared" si="38"/>
        <v>0</v>
      </c>
      <c r="H199" s="165">
        <f t="shared" si="39"/>
        <v>0</v>
      </c>
      <c r="I199" s="165">
        <f t="shared" si="40"/>
        <v>0</v>
      </c>
      <c r="J199" s="197">
        <f t="shared" si="41"/>
        <v>0</v>
      </c>
      <c r="AC199" s="195">
        <v>32</v>
      </c>
      <c r="AD199" s="165">
        <f t="shared" si="42"/>
        <v>0</v>
      </c>
      <c r="AE199" s="165">
        <f t="shared" si="43"/>
        <v>0</v>
      </c>
      <c r="AF199" s="165">
        <f t="shared" si="44"/>
        <v>0</v>
      </c>
      <c r="AG199" s="165">
        <f t="shared" si="45"/>
        <v>0</v>
      </c>
      <c r="AH199" s="165">
        <f t="shared" si="46"/>
        <v>0</v>
      </c>
      <c r="AI199" s="197">
        <f t="shared" si="47"/>
        <v>0</v>
      </c>
    </row>
    <row r="200" spans="4:35" ht="13.2" customHeight="1">
      <c r="D200" s="195">
        <v>33</v>
      </c>
      <c r="E200" s="165">
        <f t="shared" si="36"/>
        <v>0</v>
      </c>
      <c r="F200" s="165">
        <f t="shared" si="37"/>
        <v>0</v>
      </c>
      <c r="G200" s="165">
        <f t="shared" si="38"/>
        <v>0</v>
      </c>
      <c r="H200" s="165">
        <f t="shared" si="39"/>
        <v>0</v>
      </c>
      <c r="I200" s="165">
        <f t="shared" si="40"/>
        <v>0</v>
      </c>
      <c r="J200" s="197">
        <f t="shared" si="41"/>
        <v>0</v>
      </c>
      <c r="AC200" s="195">
        <v>33</v>
      </c>
      <c r="AD200" s="165">
        <f t="shared" si="42"/>
        <v>0</v>
      </c>
      <c r="AE200" s="165">
        <f t="shared" si="43"/>
        <v>0</v>
      </c>
      <c r="AF200" s="165">
        <f t="shared" si="44"/>
        <v>0</v>
      </c>
      <c r="AG200" s="165">
        <f t="shared" si="45"/>
        <v>0</v>
      </c>
      <c r="AH200" s="165">
        <f t="shared" si="46"/>
        <v>0</v>
      </c>
      <c r="AI200" s="197">
        <f t="shared" si="47"/>
        <v>0</v>
      </c>
    </row>
    <row r="201" spans="4:35" ht="13.2" customHeight="1">
      <c r="D201" s="195">
        <v>34</v>
      </c>
      <c r="E201" s="165">
        <f t="shared" si="36"/>
        <v>0</v>
      </c>
      <c r="F201" s="165">
        <f t="shared" si="37"/>
        <v>0</v>
      </c>
      <c r="G201" s="165">
        <f t="shared" si="38"/>
        <v>0</v>
      </c>
      <c r="H201" s="165">
        <f t="shared" si="39"/>
        <v>0</v>
      </c>
      <c r="I201" s="165">
        <f t="shared" si="40"/>
        <v>0</v>
      </c>
      <c r="J201" s="197">
        <f t="shared" si="41"/>
        <v>0</v>
      </c>
      <c r="AC201" s="195">
        <v>34</v>
      </c>
      <c r="AD201" s="165">
        <f t="shared" si="42"/>
        <v>0</v>
      </c>
      <c r="AE201" s="165">
        <f t="shared" si="43"/>
        <v>0</v>
      </c>
      <c r="AF201" s="165">
        <f t="shared" si="44"/>
        <v>0</v>
      </c>
      <c r="AG201" s="165">
        <f t="shared" si="45"/>
        <v>0</v>
      </c>
      <c r="AH201" s="165">
        <f t="shared" si="46"/>
        <v>0</v>
      </c>
      <c r="AI201" s="197">
        <f t="shared" si="47"/>
        <v>0</v>
      </c>
    </row>
    <row r="202" spans="4:35" ht="13.2" customHeight="1">
      <c r="D202" s="195">
        <v>35</v>
      </c>
      <c r="E202" s="165">
        <f t="shared" si="36"/>
        <v>0</v>
      </c>
      <c r="F202" s="165">
        <f t="shared" si="37"/>
        <v>0</v>
      </c>
      <c r="G202" s="165">
        <f t="shared" si="38"/>
        <v>0</v>
      </c>
      <c r="H202" s="165">
        <f t="shared" si="39"/>
        <v>0</v>
      </c>
      <c r="I202" s="165">
        <f t="shared" si="40"/>
        <v>0</v>
      </c>
      <c r="J202" s="197">
        <f t="shared" si="41"/>
        <v>0</v>
      </c>
      <c r="AC202" s="195">
        <v>35</v>
      </c>
      <c r="AD202" s="165">
        <f t="shared" si="42"/>
        <v>0</v>
      </c>
      <c r="AE202" s="165">
        <f t="shared" si="43"/>
        <v>0</v>
      </c>
      <c r="AF202" s="165">
        <f t="shared" si="44"/>
        <v>0</v>
      </c>
      <c r="AG202" s="165">
        <f t="shared" si="45"/>
        <v>0</v>
      </c>
      <c r="AH202" s="165">
        <f t="shared" si="46"/>
        <v>0</v>
      </c>
      <c r="AI202" s="197">
        <f t="shared" si="47"/>
        <v>0</v>
      </c>
    </row>
    <row r="203" spans="4:35" ht="13.2" customHeight="1">
      <c r="D203" s="195">
        <v>36</v>
      </c>
      <c r="E203" s="165">
        <f t="shared" si="36"/>
        <v>0</v>
      </c>
      <c r="F203" s="165">
        <f t="shared" si="37"/>
        <v>0</v>
      </c>
      <c r="G203" s="165">
        <f t="shared" si="38"/>
        <v>0</v>
      </c>
      <c r="H203" s="165">
        <f t="shared" si="39"/>
        <v>0</v>
      </c>
      <c r="I203" s="165">
        <f t="shared" si="40"/>
        <v>0</v>
      </c>
      <c r="J203" s="197">
        <f t="shared" si="41"/>
        <v>0</v>
      </c>
      <c r="AC203" s="195">
        <v>36</v>
      </c>
      <c r="AD203" s="165">
        <f t="shared" si="42"/>
        <v>0</v>
      </c>
      <c r="AE203" s="165">
        <f t="shared" si="43"/>
        <v>0</v>
      </c>
      <c r="AF203" s="165">
        <f t="shared" si="44"/>
        <v>0</v>
      </c>
      <c r="AG203" s="165">
        <f t="shared" si="45"/>
        <v>0</v>
      </c>
      <c r="AH203" s="165">
        <f t="shared" si="46"/>
        <v>0</v>
      </c>
      <c r="AI203" s="197">
        <f t="shared" si="47"/>
        <v>0</v>
      </c>
    </row>
    <row r="204" spans="4:35" ht="13.2" customHeight="1">
      <c r="D204" s="195">
        <v>37</v>
      </c>
      <c r="E204" s="165">
        <f t="shared" si="36"/>
        <v>0</v>
      </c>
      <c r="F204" s="165">
        <f t="shared" si="37"/>
        <v>0</v>
      </c>
      <c r="G204" s="165">
        <f t="shared" si="38"/>
        <v>0</v>
      </c>
      <c r="H204" s="165">
        <f t="shared" si="39"/>
        <v>0</v>
      </c>
      <c r="I204" s="165">
        <f t="shared" si="40"/>
        <v>0</v>
      </c>
      <c r="J204" s="197">
        <f t="shared" si="41"/>
        <v>0</v>
      </c>
      <c r="AC204" s="195">
        <v>37</v>
      </c>
      <c r="AD204" s="165">
        <f t="shared" si="42"/>
        <v>0</v>
      </c>
      <c r="AE204" s="165">
        <f t="shared" si="43"/>
        <v>0</v>
      </c>
      <c r="AF204" s="165">
        <f t="shared" si="44"/>
        <v>0</v>
      </c>
      <c r="AG204" s="165">
        <f t="shared" si="45"/>
        <v>0</v>
      </c>
      <c r="AH204" s="165">
        <f t="shared" si="46"/>
        <v>0</v>
      </c>
      <c r="AI204" s="197">
        <f t="shared" si="47"/>
        <v>0</v>
      </c>
    </row>
    <row r="205" spans="4:35" ht="13.2" customHeight="1">
      <c r="D205" s="195">
        <v>38</v>
      </c>
      <c r="E205" s="165">
        <f t="shared" si="36"/>
        <v>0</v>
      </c>
      <c r="F205" s="165">
        <f t="shared" si="37"/>
        <v>0</v>
      </c>
      <c r="G205" s="165">
        <f t="shared" si="38"/>
        <v>0</v>
      </c>
      <c r="H205" s="165">
        <f t="shared" si="39"/>
        <v>0</v>
      </c>
      <c r="I205" s="165">
        <f t="shared" si="40"/>
        <v>0</v>
      </c>
      <c r="J205" s="197">
        <f t="shared" si="41"/>
        <v>0</v>
      </c>
      <c r="AC205" s="195">
        <v>38</v>
      </c>
      <c r="AD205" s="165">
        <f t="shared" si="42"/>
        <v>0</v>
      </c>
      <c r="AE205" s="165">
        <f t="shared" si="43"/>
        <v>0</v>
      </c>
      <c r="AF205" s="165">
        <f t="shared" si="44"/>
        <v>0</v>
      </c>
      <c r="AG205" s="165">
        <f t="shared" si="45"/>
        <v>0</v>
      </c>
      <c r="AH205" s="165">
        <f t="shared" si="46"/>
        <v>0</v>
      </c>
      <c r="AI205" s="197">
        <f t="shared" si="47"/>
        <v>0</v>
      </c>
    </row>
    <row r="206" spans="4:35" ht="13.2" customHeight="1">
      <c r="D206" s="195">
        <v>39</v>
      </c>
      <c r="E206" s="165">
        <f t="shared" si="36"/>
        <v>0</v>
      </c>
      <c r="F206" s="165">
        <f t="shared" si="37"/>
        <v>0</v>
      </c>
      <c r="G206" s="165">
        <f t="shared" si="38"/>
        <v>0</v>
      </c>
      <c r="H206" s="165">
        <f t="shared" si="39"/>
        <v>0</v>
      </c>
      <c r="I206" s="165">
        <f t="shared" si="40"/>
        <v>0</v>
      </c>
      <c r="J206" s="197">
        <f t="shared" si="41"/>
        <v>0</v>
      </c>
      <c r="AC206" s="195">
        <v>39</v>
      </c>
      <c r="AD206" s="165">
        <f t="shared" si="42"/>
        <v>0</v>
      </c>
      <c r="AE206" s="165">
        <f t="shared" si="43"/>
        <v>0</v>
      </c>
      <c r="AF206" s="165">
        <f t="shared" si="44"/>
        <v>0</v>
      </c>
      <c r="AG206" s="165">
        <f t="shared" si="45"/>
        <v>0</v>
      </c>
      <c r="AH206" s="165">
        <f t="shared" si="46"/>
        <v>0</v>
      </c>
      <c r="AI206" s="197">
        <f t="shared" si="47"/>
        <v>0</v>
      </c>
    </row>
    <row r="207" spans="4:35" ht="13.2" customHeight="1" thickBot="1">
      <c r="D207" s="196">
        <v>40</v>
      </c>
      <c r="E207" s="198">
        <f t="shared" si="36"/>
        <v>0</v>
      </c>
      <c r="F207" s="198">
        <f t="shared" si="37"/>
        <v>0</v>
      </c>
      <c r="G207" s="198">
        <f t="shared" si="38"/>
        <v>0</v>
      </c>
      <c r="H207" s="198">
        <f t="shared" si="39"/>
        <v>0</v>
      </c>
      <c r="I207" s="198">
        <f t="shared" si="40"/>
        <v>0</v>
      </c>
      <c r="J207" s="199">
        <f t="shared" si="41"/>
        <v>0</v>
      </c>
      <c r="AC207" s="196">
        <v>40</v>
      </c>
      <c r="AD207" s="198">
        <f t="shared" si="42"/>
        <v>0</v>
      </c>
      <c r="AE207" s="198">
        <f t="shared" si="43"/>
        <v>0</v>
      </c>
      <c r="AF207" s="198">
        <f t="shared" si="44"/>
        <v>0</v>
      </c>
      <c r="AG207" s="198">
        <f t="shared" si="45"/>
        <v>0</v>
      </c>
      <c r="AH207" s="198">
        <f t="shared" si="46"/>
        <v>0</v>
      </c>
      <c r="AI207" s="199">
        <f t="shared" si="47"/>
        <v>0</v>
      </c>
    </row>
    <row r="209" spans="4:35" ht="13.2" customHeight="1" thickBot="1">
      <c r="D209" s="2" t="s">
        <v>90</v>
      </c>
      <c r="AC209" s="2" t="s">
        <v>90</v>
      </c>
    </row>
    <row r="210" spans="4:35" ht="13.2" customHeight="1">
      <c r="D210" s="2199"/>
      <c r="E210" s="2200" t="s">
        <v>56</v>
      </c>
      <c r="F210" s="2200"/>
      <c r="G210" s="2200" t="s">
        <v>83</v>
      </c>
      <c r="H210" s="2200"/>
      <c r="I210" s="2200" t="s">
        <v>78</v>
      </c>
      <c r="J210" s="2239"/>
      <c r="AC210" s="2199"/>
      <c r="AD210" s="2200" t="s">
        <v>56</v>
      </c>
      <c r="AE210" s="2200"/>
      <c r="AF210" s="2200" t="s">
        <v>83</v>
      </c>
      <c r="AG210" s="2200"/>
      <c r="AH210" s="2200" t="s">
        <v>78</v>
      </c>
      <c r="AI210" s="2239"/>
    </row>
    <row r="211" spans="4:35" ht="13.2" customHeight="1">
      <c r="D211" s="2238"/>
      <c r="E211" s="21" t="s">
        <v>354</v>
      </c>
      <c r="F211" s="21" t="s">
        <v>355</v>
      </c>
      <c r="G211" s="21" t="s">
        <v>354</v>
      </c>
      <c r="H211" s="21" t="s">
        <v>355</v>
      </c>
      <c r="I211" s="21" t="s">
        <v>354</v>
      </c>
      <c r="J211" s="194" t="s">
        <v>355</v>
      </c>
      <c r="AC211" s="2238"/>
      <c r="AD211" s="21" t="s">
        <v>354</v>
      </c>
      <c r="AE211" s="21" t="s">
        <v>355</v>
      </c>
      <c r="AF211" s="21" t="s">
        <v>354</v>
      </c>
      <c r="AG211" s="21" t="s">
        <v>355</v>
      </c>
      <c r="AH211" s="21" t="s">
        <v>354</v>
      </c>
      <c r="AI211" s="194" t="s">
        <v>355</v>
      </c>
    </row>
    <row r="212" spans="4:35" ht="13.2" customHeight="1">
      <c r="D212" s="195">
        <v>1</v>
      </c>
      <c r="E212" s="165">
        <f t="shared" ref="E212:E251" si="48">IF($E$39&lt;&gt;"As",0,IF($E$27&lt;&gt;"歩 道",0,SUMIF($E$40,D212,$E$38)))+IF($E$42&lt;&gt;"As",0,IF($E$27&lt;&gt;"歩 道",0,SUMIF($E$43,D212,$E$41)))</f>
        <v>0</v>
      </c>
      <c r="F212" s="165">
        <f t="shared" ref="F212:F251" si="49">IF($E$39&lt;&gt;"As",0,IF($E$27&lt;&gt;"車 道",0,SUMIF($E$40,D212,$E$38)))+IF($E$42&lt;&gt;"As",0,IF($E$27&lt;&gt;"車 道",0,SUMIF($E$43,D212,$E$41)))</f>
        <v>0</v>
      </c>
      <c r="G212" s="165">
        <f t="shared" ref="G212:G251" si="50">IF($E$39&lt;&gt;"Co",0,IF($E$27&lt;&gt;"歩 道",0,SUMIF($E$40,D212,$E$38)))+IF($E$42&lt;&gt;"Co",0,IF($E$27&lt;&gt;"歩 道",0,SUMIF($E$43,D212,$E$41)))</f>
        <v>0</v>
      </c>
      <c r="H212" s="165">
        <f t="shared" ref="H212:H251" si="51">IF($E$39&lt;&gt;"Co",0,IF($E$27&lt;&gt;"車 道",0,SUMIF($E$40,D212,$E$38)))+IF($E$42&lt;&gt;"Co",0,IF($E$27&lt;&gt;"車 道",0,SUMIF($E$43,D212,$E$41)))</f>
        <v>0</v>
      </c>
      <c r="I212" s="165">
        <f t="shared" ref="I212:I251" si="52">IF($E$27&lt;&gt;"歩 道",0,SUMIF($E$46,D212,$E$38)+SUMIF($E$46,D212,$E$41))</f>
        <v>0</v>
      </c>
      <c r="J212" s="197">
        <f t="shared" ref="J212:J251" si="53">IF($E$27&lt;&gt;"車 道",0,SUMIF($E$46,D212,$E$38)+SUMIF($E$46,D212,$E$41))</f>
        <v>0</v>
      </c>
      <c r="AC212" s="195">
        <v>1</v>
      </c>
      <c r="AD212" s="165">
        <f t="shared" ref="AD212:AD251" si="54">IF($AD$39&lt;&gt;"As",0,IF($AD$27&lt;&gt;"歩 道",0,SUMIF($AD$40,AC212,$AD$38)))+IF($AD$42&lt;&gt;"As",0,IF($AD$27&lt;&gt;"歩 道",0,SUMIF($AD$43,AC212,$AD$41)))</f>
        <v>0</v>
      </c>
      <c r="AE212" s="165">
        <f t="shared" ref="AE212:AE251" si="55">IF($AD$39&lt;&gt;"As",0,IF($AD$27&lt;&gt;"車 道",0,SUMIF($AD$40,AC212,$AD$38)))+IF($AD$42&lt;&gt;"As",0,IF($AD$27&lt;&gt;"車 道",0,SUMIF($AD$43,AC212,$AD$41)))</f>
        <v>0</v>
      </c>
      <c r="AF212" s="165">
        <f t="shared" ref="AF212:AF251" si="56">IF($AD$39&lt;&gt;"Co",0,IF($AD$27&lt;&gt;"歩 道",0,SUMIF($AD$40,AC212,$AD$38)))+IF($AD$42&lt;&gt;"Co",0,IF($AD$27&lt;&gt;"歩 道",0,SUMIF($AD$43,AC212,$AD$41)))</f>
        <v>0</v>
      </c>
      <c r="AG212" s="165">
        <f t="shared" ref="AG212:AG251" si="57">IF($AD$39&lt;&gt;"Co",0,IF($AD$27&lt;&gt;"車 道",0,SUMIF($AD$40,AC212,$AD$38)))+IF($AD$42&lt;&gt;"Co",0,IF($AD$27&lt;&gt;"車 道",0,SUMIF($AD$43,AC212,$AD$41)))</f>
        <v>0</v>
      </c>
      <c r="AH212" s="165">
        <f t="shared" ref="AH212:AH251" si="58">IF($AD$27&lt;&gt;"歩 道",0,SUMIF($AD$46,AC212,$AD$38)+SUMIF($AD$46,AC212,$AD$41))</f>
        <v>0</v>
      </c>
      <c r="AI212" s="197">
        <f t="shared" ref="AI212:AI251" si="59">IF($AD$27&lt;&gt;"車 道",0,SUMIF($AD$46,AC212,$AD$38)+SUMIF($AD$46,AC212,$AD$41))</f>
        <v>0</v>
      </c>
    </row>
    <row r="213" spans="4:35" ht="13.2" customHeight="1">
      <c r="D213" s="195">
        <v>2</v>
      </c>
      <c r="E213" s="165">
        <f t="shared" si="48"/>
        <v>0</v>
      </c>
      <c r="F213" s="165">
        <f t="shared" si="49"/>
        <v>0</v>
      </c>
      <c r="G213" s="165">
        <f t="shared" si="50"/>
        <v>0</v>
      </c>
      <c r="H213" s="165">
        <f t="shared" si="51"/>
        <v>0</v>
      </c>
      <c r="I213" s="165">
        <f t="shared" si="52"/>
        <v>0</v>
      </c>
      <c r="J213" s="197">
        <f t="shared" si="53"/>
        <v>0</v>
      </c>
      <c r="AC213" s="195">
        <v>2</v>
      </c>
      <c r="AD213" s="165">
        <f t="shared" si="54"/>
        <v>0</v>
      </c>
      <c r="AE213" s="165">
        <f t="shared" si="55"/>
        <v>0</v>
      </c>
      <c r="AF213" s="165">
        <f t="shared" si="56"/>
        <v>0</v>
      </c>
      <c r="AG213" s="165">
        <f t="shared" si="57"/>
        <v>0</v>
      </c>
      <c r="AH213" s="165">
        <f t="shared" si="58"/>
        <v>0</v>
      </c>
      <c r="AI213" s="197">
        <f t="shared" si="59"/>
        <v>0</v>
      </c>
    </row>
    <row r="214" spans="4:35" ht="13.2" customHeight="1">
      <c r="D214" s="195">
        <v>3</v>
      </c>
      <c r="E214" s="165">
        <f t="shared" si="48"/>
        <v>0</v>
      </c>
      <c r="F214" s="165">
        <f t="shared" si="49"/>
        <v>0</v>
      </c>
      <c r="G214" s="165">
        <f t="shared" si="50"/>
        <v>0</v>
      </c>
      <c r="H214" s="165">
        <f t="shared" si="51"/>
        <v>0</v>
      </c>
      <c r="I214" s="165">
        <f t="shared" si="52"/>
        <v>0</v>
      </c>
      <c r="J214" s="197">
        <f t="shared" si="53"/>
        <v>0</v>
      </c>
      <c r="AC214" s="195">
        <v>3</v>
      </c>
      <c r="AD214" s="165">
        <f t="shared" si="54"/>
        <v>0</v>
      </c>
      <c r="AE214" s="165">
        <f t="shared" si="55"/>
        <v>0</v>
      </c>
      <c r="AF214" s="165">
        <f t="shared" si="56"/>
        <v>0</v>
      </c>
      <c r="AG214" s="165">
        <f t="shared" si="57"/>
        <v>0</v>
      </c>
      <c r="AH214" s="165">
        <f t="shared" si="58"/>
        <v>0</v>
      </c>
      <c r="AI214" s="197">
        <f t="shared" si="59"/>
        <v>0</v>
      </c>
    </row>
    <row r="215" spans="4:35" ht="13.2" customHeight="1">
      <c r="D215" s="195">
        <v>4</v>
      </c>
      <c r="E215" s="165">
        <f t="shared" si="48"/>
        <v>0</v>
      </c>
      <c r="F215" s="165">
        <f t="shared" si="49"/>
        <v>0</v>
      </c>
      <c r="G215" s="165">
        <f t="shared" si="50"/>
        <v>0</v>
      </c>
      <c r="H215" s="165">
        <f t="shared" si="51"/>
        <v>0</v>
      </c>
      <c r="I215" s="165">
        <f t="shared" si="52"/>
        <v>0</v>
      </c>
      <c r="J215" s="197">
        <f t="shared" si="53"/>
        <v>0</v>
      </c>
      <c r="AC215" s="195">
        <v>4</v>
      </c>
      <c r="AD215" s="165">
        <f t="shared" si="54"/>
        <v>0</v>
      </c>
      <c r="AE215" s="165">
        <f t="shared" si="55"/>
        <v>0</v>
      </c>
      <c r="AF215" s="165">
        <f t="shared" si="56"/>
        <v>0</v>
      </c>
      <c r="AG215" s="165">
        <f t="shared" si="57"/>
        <v>0</v>
      </c>
      <c r="AH215" s="165">
        <f t="shared" si="58"/>
        <v>0</v>
      </c>
      <c r="AI215" s="197">
        <f t="shared" si="59"/>
        <v>0</v>
      </c>
    </row>
    <row r="216" spans="4:35" ht="13.2" customHeight="1">
      <c r="D216" s="195">
        <v>5</v>
      </c>
      <c r="E216" s="165">
        <f t="shared" si="48"/>
        <v>0</v>
      </c>
      <c r="F216" s="165">
        <f t="shared" si="49"/>
        <v>0</v>
      </c>
      <c r="G216" s="165">
        <f t="shared" si="50"/>
        <v>0</v>
      </c>
      <c r="H216" s="165">
        <f t="shared" si="51"/>
        <v>0</v>
      </c>
      <c r="I216" s="165">
        <f t="shared" si="52"/>
        <v>0</v>
      </c>
      <c r="J216" s="197">
        <f t="shared" si="53"/>
        <v>0</v>
      </c>
      <c r="AC216" s="195">
        <v>5</v>
      </c>
      <c r="AD216" s="165">
        <f t="shared" si="54"/>
        <v>0</v>
      </c>
      <c r="AE216" s="165">
        <f t="shared" si="55"/>
        <v>0</v>
      </c>
      <c r="AF216" s="165">
        <f t="shared" si="56"/>
        <v>0</v>
      </c>
      <c r="AG216" s="165">
        <f t="shared" si="57"/>
        <v>0</v>
      </c>
      <c r="AH216" s="165">
        <f t="shared" si="58"/>
        <v>0</v>
      </c>
      <c r="AI216" s="197">
        <f t="shared" si="59"/>
        <v>0</v>
      </c>
    </row>
    <row r="217" spans="4:35" ht="13.2" customHeight="1">
      <c r="D217" s="195">
        <v>6</v>
      </c>
      <c r="E217" s="165">
        <f t="shared" si="48"/>
        <v>0</v>
      </c>
      <c r="F217" s="165">
        <f t="shared" si="49"/>
        <v>0</v>
      </c>
      <c r="G217" s="165">
        <f t="shared" si="50"/>
        <v>0</v>
      </c>
      <c r="H217" s="165">
        <f t="shared" si="51"/>
        <v>0</v>
      </c>
      <c r="I217" s="165">
        <f t="shared" si="52"/>
        <v>0</v>
      </c>
      <c r="J217" s="197">
        <f t="shared" si="53"/>
        <v>0</v>
      </c>
      <c r="AC217" s="195">
        <v>6</v>
      </c>
      <c r="AD217" s="165">
        <f t="shared" si="54"/>
        <v>0</v>
      </c>
      <c r="AE217" s="165">
        <f t="shared" si="55"/>
        <v>0</v>
      </c>
      <c r="AF217" s="165">
        <f t="shared" si="56"/>
        <v>0</v>
      </c>
      <c r="AG217" s="165">
        <f t="shared" si="57"/>
        <v>0</v>
      </c>
      <c r="AH217" s="165">
        <f t="shared" si="58"/>
        <v>0</v>
      </c>
      <c r="AI217" s="197">
        <f t="shared" si="59"/>
        <v>0</v>
      </c>
    </row>
    <row r="218" spans="4:35" ht="13.2" customHeight="1">
      <c r="D218" s="195">
        <v>7</v>
      </c>
      <c r="E218" s="165">
        <f t="shared" si="48"/>
        <v>0</v>
      </c>
      <c r="F218" s="165">
        <f t="shared" si="49"/>
        <v>0</v>
      </c>
      <c r="G218" s="165">
        <f t="shared" si="50"/>
        <v>0</v>
      </c>
      <c r="H218" s="165">
        <f t="shared" si="51"/>
        <v>0</v>
      </c>
      <c r="I218" s="165">
        <f t="shared" si="52"/>
        <v>0</v>
      </c>
      <c r="J218" s="197">
        <f t="shared" si="53"/>
        <v>0</v>
      </c>
      <c r="AC218" s="195">
        <v>7</v>
      </c>
      <c r="AD218" s="165">
        <f t="shared" si="54"/>
        <v>0</v>
      </c>
      <c r="AE218" s="165">
        <f t="shared" si="55"/>
        <v>0</v>
      </c>
      <c r="AF218" s="165">
        <f t="shared" si="56"/>
        <v>0</v>
      </c>
      <c r="AG218" s="165">
        <f t="shared" si="57"/>
        <v>0</v>
      </c>
      <c r="AH218" s="165">
        <f t="shared" si="58"/>
        <v>0</v>
      </c>
      <c r="AI218" s="197">
        <f t="shared" si="59"/>
        <v>0</v>
      </c>
    </row>
    <row r="219" spans="4:35" ht="13.2" customHeight="1">
      <c r="D219" s="195">
        <v>8</v>
      </c>
      <c r="E219" s="165">
        <f t="shared" si="48"/>
        <v>0</v>
      </c>
      <c r="F219" s="165">
        <f t="shared" si="49"/>
        <v>0</v>
      </c>
      <c r="G219" s="165">
        <f t="shared" si="50"/>
        <v>0</v>
      </c>
      <c r="H219" s="165">
        <f t="shared" si="51"/>
        <v>0</v>
      </c>
      <c r="I219" s="165">
        <f t="shared" si="52"/>
        <v>0</v>
      </c>
      <c r="J219" s="197">
        <f t="shared" si="53"/>
        <v>0</v>
      </c>
      <c r="AC219" s="195">
        <v>8</v>
      </c>
      <c r="AD219" s="165">
        <f t="shared" si="54"/>
        <v>0</v>
      </c>
      <c r="AE219" s="165">
        <f t="shared" si="55"/>
        <v>0</v>
      </c>
      <c r="AF219" s="165">
        <f t="shared" si="56"/>
        <v>0</v>
      </c>
      <c r="AG219" s="165">
        <f t="shared" si="57"/>
        <v>0</v>
      </c>
      <c r="AH219" s="165">
        <f t="shared" si="58"/>
        <v>0</v>
      </c>
      <c r="AI219" s="197">
        <f t="shared" si="59"/>
        <v>0</v>
      </c>
    </row>
    <row r="220" spans="4:35" ht="13.2" customHeight="1">
      <c r="D220" s="195">
        <v>9</v>
      </c>
      <c r="E220" s="165">
        <f t="shared" si="48"/>
        <v>0</v>
      </c>
      <c r="F220" s="165">
        <f t="shared" si="49"/>
        <v>0</v>
      </c>
      <c r="G220" s="165">
        <f t="shared" si="50"/>
        <v>0</v>
      </c>
      <c r="H220" s="165">
        <f t="shared" si="51"/>
        <v>0</v>
      </c>
      <c r="I220" s="165">
        <f t="shared" si="52"/>
        <v>0</v>
      </c>
      <c r="J220" s="197">
        <f t="shared" si="53"/>
        <v>0</v>
      </c>
      <c r="AC220" s="195">
        <v>9</v>
      </c>
      <c r="AD220" s="165">
        <f t="shared" si="54"/>
        <v>0</v>
      </c>
      <c r="AE220" s="165">
        <f t="shared" si="55"/>
        <v>0</v>
      </c>
      <c r="AF220" s="165">
        <f t="shared" si="56"/>
        <v>0</v>
      </c>
      <c r="AG220" s="165">
        <f t="shared" si="57"/>
        <v>0</v>
      </c>
      <c r="AH220" s="165">
        <f t="shared" si="58"/>
        <v>0</v>
      </c>
      <c r="AI220" s="197">
        <f t="shared" si="59"/>
        <v>0</v>
      </c>
    </row>
    <row r="221" spans="4:35" ht="13.2" customHeight="1">
      <c r="D221" s="195">
        <v>10</v>
      </c>
      <c r="E221" s="165">
        <f t="shared" si="48"/>
        <v>0</v>
      </c>
      <c r="F221" s="165">
        <f t="shared" si="49"/>
        <v>0</v>
      </c>
      <c r="G221" s="165">
        <f t="shared" si="50"/>
        <v>0</v>
      </c>
      <c r="H221" s="165">
        <f t="shared" si="51"/>
        <v>0</v>
      </c>
      <c r="I221" s="165">
        <f t="shared" si="52"/>
        <v>0</v>
      </c>
      <c r="J221" s="197">
        <f t="shared" si="53"/>
        <v>0</v>
      </c>
      <c r="AC221" s="195">
        <v>10</v>
      </c>
      <c r="AD221" s="165">
        <f t="shared" si="54"/>
        <v>0</v>
      </c>
      <c r="AE221" s="165">
        <f t="shared" si="55"/>
        <v>0</v>
      </c>
      <c r="AF221" s="165">
        <f t="shared" si="56"/>
        <v>0</v>
      </c>
      <c r="AG221" s="165">
        <f t="shared" si="57"/>
        <v>0</v>
      </c>
      <c r="AH221" s="165">
        <f t="shared" si="58"/>
        <v>0</v>
      </c>
      <c r="AI221" s="197">
        <f t="shared" si="59"/>
        <v>0</v>
      </c>
    </row>
    <row r="222" spans="4:35" ht="13.2" customHeight="1">
      <c r="D222" s="195">
        <v>11</v>
      </c>
      <c r="E222" s="165">
        <f t="shared" si="48"/>
        <v>0</v>
      </c>
      <c r="F222" s="165">
        <f t="shared" si="49"/>
        <v>0</v>
      </c>
      <c r="G222" s="165">
        <f t="shared" si="50"/>
        <v>0</v>
      </c>
      <c r="H222" s="165">
        <f t="shared" si="51"/>
        <v>0</v>
      </c>
      <c r="I222" s="165">
        <f t="shared" si="52"/>
        <v>0</v>
      </c>
      <c r="J222" s="197">
        <f t="shared" si="53"/>
        <v>0</v>
      </c>
      <c r="AC222" s="195">
        <v>11</v>
      </c>
      <c r="AD222" s="165">
        <f t="shared" si="54"/>
        <v>0</v>
      </c>
      <c r="AE222" s="165">
        <f t="shared" si="55"/>
        <v>0</v>
      </c>
      <c r="AF222" s="165">
        <f t="shared" si="56"/>
        <v>0</v>
      </c>
      <c r="AG222" s="165">
        <f t="shared" si="57"/>
        <v>0</v>
      </c>
      <c r="AH222" s="165">
        <f t="shared" si="58"/>
        <v>0</v>
      </c>
      <c r="AI222" s="197">
        <f t="shared" si="59"/>
        <v>0</v>
      </c>
    </row>
    <row r="223" spans="4:35" ht="13.2" customHeight="1">
      <c r="D223" s="195">
        <v>12</v>
      </c>
      <c r="E223" s="165">
        <f t="shared" si="48"/>
        <v>0</v>
      </c>
      <c r="F223" s="165">
        <f t="shared" si="49"/>
        <v>0</v>
      </c>
      <c r="G223" s="165">
        <f t="shared" si="50"/>
        <v>0</v>
      </c>
      <c r="H223" s="165">
        <f t="shared" si="51"/>
        <v>0</v>
      </c>
      <c r="I223" s="165">
        <f t="shared" si="52"/>
        <v>0</v>
      </c>
      <c r="J223" s="197">
        <f t="shared" si="53"/>
        <v>0</v>
      </c>
      <c r="AC223" s="195">
        <v>12</v>
      </c>
      <c r="AD223" s="165">
        <f t="shared" si="54"/>
        <v>0</v>
      </c>
      <c r="AE223" s="165">
        <f t="shared" si="55"/>
        <v>0</v>
      </c>
      <c r="AF223" s="165">
        <f t="shared" si="56"/>
        <v>0</v>
      </c>
      <c r="AG223" s="165">
        <f t="shared" si="57"/>
        <v>0</v>
      </c>
      <c r="AH223" s="165">
        <f t="shared" si="58"/>
        <v>0</v>
      </c>
      <c r="AI223" s="197">
        <f t="shared" si="59"/>
        <v>0</v>
      </c>
    </row>
    <row r="224" spans="4:35" ht="13.2" customHeight="1">
      <c r="D224" s="195">
        <v>13</v>
      </c>
      <c r="E224" s="165">
        <f t="shared" si="48"/>
        <v>0</v>
      </c>
      <c r="F224" s="165">
        <f t="shared" si="49"/>
        <v>0</v>
      </c>
      <c r="G224" s="165">
        <f t="shared" si="50"/>
        <v>0</v>
      </c>
      <c r="H224" s="165">
        <f t="shared" si="51"/>
        <v>0</v>
      </c>
      <c r="I224" s="165">
        <f t="shared" si="52"/>
        <v>0</v>
      </c>
      <c r="J224" s="197">
        <f t="shared" si="53"/>
        <v>0</v>
      </c>
      <c r="AC224" s="195">
        <v>13</v>
      </c>
      <c r="AD224" s="165">
        <f t="shared" si="54"/>
        <v>0</v>
      </c>
      <c r="AE224" s="165">
        <f t="shared" si="55"/>
        <v>0</v>
      </c>
      <c r="AF224" s="165">
        <f t="shared" si="56"/>
        <v>0</v>
      </c>
      <c r="AG224" s="165">
        <f t="shared" si="57"/>
        <v>0</v>
      </c>
      <c r="AH224" s="165">
        <f t="shared" si="58"/>
        <v>0</v>
      </c>
      <c r="AI224" s="197">
        <f t="shared" si="59"/>
        <v>0</v>
      </c>
    </row>
    <row r="225" spans="4:35" ht="13.2" customHeight="1">
      <c r="D225" s="195">
        <v>14</v>
      </c>
      <c r="E225" s="165">
        <f t="shared" si="48"/>
        <v>0</v>
      </c>
      <c r="F225" s="165">
        <f t="shared" si="49"/>
        <v>0</v>
      </c>
      <c r="G225" s="165">
        <f t="shared" si="50"/>
        <v>0</v>
      </c>
      <c r="H225" s="165">
        <f t="shared" si="51"/>
        <v>0</v>
      </c>
      <c r="I225" s="165">
        <f t="shared" si="52"/>
        <v>0</v>
      </c>
      <c r="J225" s="197">
        <f t="shared" si="53"/>
        <v>0</v>
      </c>
      <c r="AC225" s="195">
        <v>14</v>
      </c>
      <c r="AD225" s="165">
        <f t="shared" si="54"/>
        <v>0</v>
      </c>
      <c r="AE225" s="165">
        <f t="shared" si="55"/>
        <v>0</v>
      </c>
      <c r="AF225" s="165">
        <f t="shared" si="56"/>
        <v>0</v>
      </c>
      <c r="AG225" s="165">
        <f t="shared" si="57"/>
        <v>0</v>
      </c>
      <c r="AH225" s="165">
        <f t="shared" si="58"/>
        <v>0</v>
      </c>
      <c r="AI225" s="197">
        <f t="shared" si="59"/>
        <v>0</v>
      </c>
    </row>
    <row r="226" spans="4:35" ht="13.2" customHeight="1">
      <c r="D226" s="195">
        <v>15</v>
      </c>
      <c r="E226" s="165">
        <f t="shared" si="48"/>
        <v>0</v>
      </c>
      <c r="F226" s="165">
        <f t="shared" si="49"/>
        <v>0</v>
      </c>
      <c r="G226" s="165">
        <f t="shared" si="50"/>
        <v>0</v>
      </c>
      <c r="H226" s="165">
        <f t="shared" si="51"/>
        <v>0</v>
      </c>
      <c r="I226" s="165">
        <f t="shared" si="52"/>
        <v>0</v>
      </c>
      <c r="J226" s="197">
        <f t="shared" si="53"/>
        <v>0</v>
      </c>
      <c r="AC226" s="195">
        <v>15</v>
      </c>
      <c r="AD226" s="165">
        <f t="shared" si="54"/>
        <v>0</v>
      </c>
      <c r="AE226" s="165">
        <f t="shared" si="55"/>
        <v>0</v>
      </c>
      <c r="AF226" s="165">
        <f t="shared" si="56"/>
        <v>0</v>
      </c>
      <c r="AG226" s="165">
        <f t="shared" si="57"/>
        <v>0</v>
      </c>
      <c r="AH226" s="165">
        <f t="shared" si="58"/>
        <v>0</v>
      </c>
      <c r="AI226" s="197">
        <f t="shared" si="59"/>
        <v>0</v>
      </c>
    </row>
    <row r="227" spans="4:35" ht="13.2" customHeight="1">
      <c r="D227" s="195">
        <v>16</v>
      </c>
      <c r="E227" s="165">
        <f t="shared" si="48"/>
        <v>0</v>
      </c>
      <c r="F227" s="165">
        <f t="shared" si="49"/>
        <v>0</v>
      </c>
      <c r="G227" s="165">
        <f t="shared" si="50"/>
        <v>0</v>
      </c>
      <c r="H227" s="165">
        <f t="shared" si="51"/>
        <v>0</v>
      </c>
      <c r="I227" s="165">
        <f t="shared" si="52"/>
        <v>0</v>
      </c>
      <c r="J227" s="197">
        <f t="shared" si="53"/>
        <v>0</v>
      </c>
      <c r="AC227" s="195">
        <v>16</v>
      </c>
      <c r="AD227" s="165">
        <f t="shared" si="54"/>
        <v>0</v>
      </c>
      <c r="AE227" s="165">
        <f t="shared" si="55"/>
        <v>0</v>
      </c>
      <c r="AF227" s="165">
        <f t="shared" si="56"/>
        <v>0</v>
      </c>
      <c r="AG227" s="165">
        <f t="shared" si="57"/>
        <v>0</v>
      </c>
      <c r="AH227" s="165">
        <f t="shared" si="58"/>
        <v>0</v>
      </c>
      <c r="AI227" s="197">
        <f t="shared" si="59"/>
        <v>0</v>
      </c>
    </row>
    <row r="228" spans="4:35" ht="13.2" customHeight="1">
      <c r="D228" s="195">
        <v>17</v>
      </c>
      <c r="E228" s="165">
        <f t="shared" si="48"/>
        <v>0</v>
      </c>
      <c r="F228" s="165">
        <f t="shared" si="49"/>
        <v>0</v>
      </c>
      <c r="G228" s="165">
        <f t="shared" si="50"/>
        <v>0</v>
      </c>
      <c r="H228" s="165">
        <f t="shared" si="51"/>
        <v>0</v>
      </c>
      <c r="I228" s="165">
        <f t="shared" si="52"/>
        <v>0</v>
      </c>
      <c r="J228" s="197">
        <f t="shared" si="53"/>
        <v>0</v>
      </c>
      <c r="AC228" s="195">
        <v>17</v>
      </c>
      <c r="AD228" s="165">
        <f t="shared" si="54"/>
        <v>0</v>
      </c>
      <c r="AE228" s="165">
        <f t="shared" si="55"/>
        <v>0</v>
      </c>
      <c r="AF228" s="165">
        <f t="shared" si="56"/>
        <v>0</v>
      </c>
      <c r="AG228" s="165">
        <f t="shared" si="57"/>
        <v>0</v>
      </c>
      <c r="AH228" s="165">
        <f t="shared" si="58"/>
        <v>0</v>
      </c>
      <c r="AI228" s="197">
        <f t="shared" si="59"/>
        <v>0</v>
      </c>
    </row>
    <row r="229" spans="4:35" ht="13.2" customHeight="1">
      <c r="D229" s="195">
        <v>18</v>
      </c>
      <c r="E229" s="165">
        <f t="shared" si="48"/>
        <v>0</v>
      </c>
      <c r="F229" s="165">
        <f t="shared" si="49"/>
        <v>0</v>
      </c>
      <c r="G229" s="165">
        <f t="shared" si="50"/>
        <v>0</v>
      </c>
      <c r="H229" s="165">
        <f t="shared" si="51"/>
        <v>0</v>
      </c>
      <c r="I229" s="165">
        <f t="shared" si="52"/>
        <v>0</v>
      </c>
      <c r="J229" s="197">
        <f t="shared" si="53"/>
        <v>0</v>
      </c>
      <c r="AC229" s="195">
        <v>18</v>
      </c>
      <c r="AD229" s="165">
        <f t="shared" si="54"/>
        <v>0</v>
      </c>
      <c r="AE229" s="165">
        <f t="shared" si="55"/>
        <v>0</v>
      </c>
      <c r="AF229" s="165">
        <f t="shared" si="56"/>
        <v>0</v>
      </c>
      <c r="AG229" s="165">
        <f t="shared" si="57"/>
        <v>0</v>
      </c>
      <c r="AH229" s="165">
        <f t="shared" si="58"/>
        <v>0</v>
      </c>
      <c r="AI229" s="197">
        <f t="shared" si="59"/>
        <v>0</v>
      </c>
    </row>
    <row r="230" spans="4:35" ht="13.2" customHeight="1">
      <c r="D230" s="195">
        <v>19</v>
      </c>
      <c r="E230" s="165">
        <f t="shared" si="48"/>
        <v>0</v>
      </c>
      <c r="F230" s="165">
        <f t="shared" si="49"/>
        <v>0</v>
      </c>
      <c r="G230" s="165">
        <f t="shared" si="50"/>
        <v>0</v>
      </c>
      <c r="H230" s="165">
        <f t="shared" si="51"/>
        <v>0</v>
      </c>
      <c r="I230" s="165">
        <f t="shared" si="52"/>
        <v>0</v>
      </c>
      <c r="J230" s="197">
        <f t="shared" si="53"/>
        <v>0</v>
      </c>
      <c r="AC230" s="195">
        <v>19</v>
      </c>
      <c r="AD230" s="165">
        <f t="shared" si="54"/>
        <v>0</v>
      </c>
      <c r="AE230" s="165">
        <f t="shared" si="55"/>
        <v>0</v>
      </c>
      <c r="AF230" s="165">
        <f t="shared" si="56"/>
        <v>0</v>
      </c>
      <c r="AG230" s="165">
        <f t="shared" si="57"/>
        <v>0</v>
      </c>
      <c r="AH230" s="165">
        <f t="shared" si="58"/>
        <v>0</v>
      </c>
      <c r="AI230" s="197">
        <f t="shared" si="59"/>
        <v>0</v>
      </c>
    </row>
    <row r="231" spans="4:35" ht="13.2" customHeight="1">
      <c r="D231" s="195">
        <v>20</v>
      </c>
      <c r="E231" s="165">
        <f t="shared" si="48"/>
        <v>0</v>
      </c>
      <c r="F231" s="165">
        <f t="shared" si="49"/>
        <v>0</v>
      </c>
      <c r="G231" s="165">
        <f t="shared" si="50"/>
        <v>0</v>
      </c>
      <c r="H231" s="165">
        <f t="shared" si="51"/>
        <v>0</v>
      </c>
      <c r="I231" s="165">
        <f t="shared" si="52"/>
        <v>0</v>
      </c>
      <c r="J231" s="197">
        <f t="shared" si="53"/>
        <v>0</v>
      </c>
      <c r="AC231" s="195">
        <v>20</v>
      </c>
      <c r="AD231" s="165">
        <f t="shared" si="54"/>
        <v>0</v>
      </c>
      <c r="AE231" s="165">
        <f t="shared" si="55"/>
        <v>0</v>
      </c>
      <c r="AF231" s="165">
        <f t="shared" si="56"/>
        <v>0</v>
      </c>
      <c r="AG231" s="165">
        <f t="shared" si="57"/>
        <v>0</v>
      </c>
      <c r="AH231" s="165">
        <f t="shared" si="58"/>
        <v>0</v>
      </c>
      <c r="AI231" s="197">
        <f t="shared" si="59"/>
        <v>0</v>
      </c>
    </row>
    <row r="232" spans="4:35" ht="13.2" customHeight="1">
      <c r="D232" s="195">
        <v>21</v>
      </c>
      <c r="E232" s="165">
        <f t="shared" si="48"/>
        <v>0</v>
      </c>
      <c r="F232" s="165">
        <f t="shared" si="49"/>
        <v>0</v>
      </c>
      <c r="G232" s="165">
        <f t="shared" si="50"/>
        <v>0</v>
      </c>
      <c r="H232" s="165">
        <f t="shared" si="51"/>
        <v>0</v>
      </c>
      <c r="I232" s="165">
        <f t="shared" si="52"/>
        <v>0</v>
      </c>
      <c r="J232" s="197">
        <f t="shared" si="53"/>
        <v>0</v>
      </c>
      <c r="AC232" s="195">
        <v>21</v>
      </c>
      <c r="AD232" s="165">
        <f t="shared" si="54"/>
        <v>0</v>
      </c>
      <c r="AE232" s="165">
        <f t="shared" si="55"/>
        <v>0</v>
      </c>
      <c r="AF232" s="165">
        <f t="shared" si="56"/>
        <v>0</v>
      </c>
      <c r="AG232" s="165">
        <f t="shared" si="57"/>
        <v>0</v>
      </c>
      <c r="AH232" s="165">
        <f t="shared" si="58"/>
        <v>0</v>
      </c>
      <c r="AI232" s="197">
        <f t="shared" si="59"/>
        <v>0</v>
      </c>
    </row>
    <row r="233" spans="4:35" ht="13.2" customHeight="1">
      <c r="D233" s="195">
        <v>22</v>
      </c>
      <c r="E233" s="165">
        <f t="shared" si="48"/>
        <v>0</v>
      </c>
      <c r="F233" s="165">
        <f t="shared" si="49"/>
        <v>0</v>
      </c>
      <c r="G233" s="165">
        <f t="shared" si="50"/>
        <v>0</v>
      </c>
      <c r="H233" s="165">
        <f t="shared" si="51"/>
        <v>0</v>
      </c>
      <c r="I233" s="165">
        <f t="shared" si="52"/>
        <v>0</v>
      </c>
      <c r="J233" s="197">
        <f t="shared" si="53"/>
        <v>0</v>
      </c>
      <c r="AC233" s="195">
        <v>22</v>
      </c>
      <c r="AD233" s="165">
        <f t="shared" si="54"/>
        <v>0</v>
      </c>
      <c r="AE233" s="165">
        <f t="shared" si="55"/>
        <v>0</v>
      </c>
      <c r="AF233" s="165">
        <f t="shared" si="56"/>
        <v>0</v>
      </c>
      <c r="AG233" s="165">
        <f t="shared" si="57"/>
        <v>0</v>
      </c>
      <c r="AH233" s="165">
        <f t="shared" si="58"/>
        <v>0</v>
      </c>
      <c r="AI233" s="197">
        <f t="shared" si="59"/>
        <v>0</v>
      </c>
    </row>
    <row r="234" spans="4:35" ht="13.2" customHeight="1">
      <c r="D234" s="195">
        <v>23</v>
      </c>
      <c r="E234" s="165">
        <f t="shared" si="48"/>
        <v>0</v>
      </c>
      <c r="F234" s="165">
        <f t="shared" si="49"/>
        <v>0</v>
      </c>
      <c r="G234" s="165">
        <f t="shared" si="50"/>
        <v>0</v>
      </c>
      <c r="H234" s="165">
        <f t="shared" si="51"/>
        <v>0</v>
      </c>
      <c r="I234" s="165">
        <f t="shared" si="52"/>
        <v>0</v>
      </c>
      <c r="J234" s="197">
        <f t="shared" si="53"/>
        <v>0</v>
      </c>
      <c r="AC234" s="195">
        <v>23</v>
      </c>
      <c r="AD234" s="165">
        <f t="shared" si="54"/>
        <v>0</v>
      </c>
      <c r="AE234" s="165">
        <f t="shared" si="55"/>
        <v>0</v>
      </c>
      <c r="AF234" s="165">
        <f t="shared" si="56"/>
        <v>0</v>
      </c>
      <c r="AG234" s="165">
        <f t="shared" si="57"/>
        <v>0</v>
      </c>
      <c r="AH234" s="165">
        <f t="shared" si="58"/>
        <v>0</v>
      </c>
      <c r="AI234" s="197">
        <f t="shared" si="59"/>
        <v>0</v>
      </c>
    </row>
    <row r="235" spans="4:35" ht="13.2" customHeight="1">
      <c r="D235" s="195">
        <v>24</v>
      </c>
      <c r="E235" s="165">
        <f t="shared" si="48"/>
        <v>0</v>
      </c>
      <c r="F235" s="165">
        <f t="shared" si="49"/>
        <v>0</v>
      </c>
      <c r="G235" s="165">
        <f t="shared" si="50"/>
        <v>0</v>
      </c>
      <c r="H235" s="165">
        <f t="shared" si="51"/>
        <v>0</v>
      </c>
      <c r="I235" s="165">
        <f t="shared" si="52"/>
        <v>0</v>
      </c>
      <c r="J235" s="197">
        <f t="shared" si="53"/>
        <v>0</v>
      </c>
      <c r="AC235" s="195">
        <v>24</v>
      </c>
      <c r="AD235" s="165">
        <f t="shared" si="54"/>
        <v>0</v>
      </c>
      <c r="AE235" s="165">
        <f t="shared" si="55"/>
        <v>0</v>
      </c>
      <c r="AF235" s="165">
        <f t="shared" si="56"/>
        <v>0</v>
      </c>
      <c r="AG235" s="165">
        <f t="shared" si="57"/>
        <v>0</v>
      </c>
      <c r="AH235" s="165">
        <f t="shared" si="58"/>
        <v>0</v>
      </c>
      <c r="AI235" s="197">
        <f t="shared" si="59"/>
        <v>0</v>
      </c>
    </row>
    <row r="236" spans="4:35" ht="13.2" customHeight="1">
      <c r="D236" s="195">
        <v>25</v>
      </c>
      <c r="E236" s="165">
        <f t="shared" si="48"/>
        <v>0</v>
      </c>
      <c r="F236" s="165">
        <f t="shared" si="49"/>
        <v>0</v>
      </c>
      <c r="G236" s="165">
        <f t="shared" si="50"/>
        <v>0</v>
      </c>
      <c r="H236" s="165">
        <f t="shared" si="51"/>
        <v>0</v>
      </c>
      <c r="I236" s="165">
        <f t="shared" si="52"/>
        <v>0</v>
      </c>
      <c r="J236" s="197">
        <f t="shared" si="53"/>
        <v>0</v>
      </c>
      <c r="AC236" s="195">
        <v>25</v>
      </c>
      <c r="AD236" s="165">
        <f t="shared" si="54"/>
        <v>0</v>
      </c>
      <c r="AE236" s="165">
        <f t="shared" si="55"/>
        <v>0</v>
      </c>
      <c r="AF236" s="165">
        <f t="shared" si="56"/>
        <v>0</v>
      </c>
      <c r="AG236" s="165">
        <f t="shared" si="57"/>
        <v>0</v>
      </c>
      <c r="AH236" s="165">
        <f t="shared" si="58"/>
        <v>0</v>
      </c>
      <c r="AI236" s="197">
        <f t="shared" si="59"/>
        <v>0</v>
      </c>
    </row>
    <row r="237" spans="4:35" ht="13.2" customHeight="1">
      <c r="D237" s="195">
        <v>26</v>
      </c>
      <c r="E237" s="165">
        <f t="shared" si="48"/>
        <v>0</v>
      </c>
      <c r="F237" s="165">
        <f t="shared" si="49"/>
        <v>0</v>
      </c>
      <c r="G237" s="165">
        <f t="shared" si="50"/>
        <v>0</v>
      </c>
      <c r="H237" s="165">
        <f t="shared" si="51"/>
        <v>0</v>
      </c>
      <c r="I237" s="165">
        <f t="shared" si="52"/>
        <v>0</v>
      </c>
      <c r="J237" s="197">
        <f t="shared" si="53"/>
        <v>0</v>
      </c>
      <c r="AC237" s="195">
        <v>26</v>
      </c>
      <c r="AD237" s="165">
        <f t="shared" si="54"/>
        <v>0</v>
      </c>
      <c r="AE237" s="165">
        <f t="shared" si="55"/>
        <v>0</v>
      </c>
      <c r="AF237" s="165">
        <f t="shared" si="56"/>
        <v>0</v>
      </c>
      <c r="AG237" s="165">
        <f t="shared" si="57"/>
        <v>0</v>
      </c>
      <c r="AH237" s="165">
        <f t="shared" si="58"/>
        <v>0</v>
      </c>
      <c r="AI237" s="197">
        <f t="shared" si="59"/>
        <v>0</v>
      </c>
    </row>
    <row r="238" spans="4:35" ht="13.2" customHeight="1">
      <c r="D238" s="195">
        <v>27</v>
      </c>
      <c r="E238" s="165">
        <f t="shared" si="48"/>
        <v>0</v>
      </c>
      <c r="F238" s="165">
        <f t="shared" si="49"/>
        <v>0</v>
      </c>
      <c r="G238" s="165">
        <f t="shared" si="50"/>
        <v>0</v>
      </c>
      <c r="H238" s="165">
        <f t="shared" si="51"/>
        <v>0</v>
      </c>
      <c r="I238" s="165">
        <f t="shared" si="52"/>
        <v>0</v>
      </c>
      <c r="J238" s="197">
        <f t="shared" si="53"/>
        <v>0</v>
      </c>
      <c r="AC238" s="195">
        <v>27</v>
      </c>
      <c r="AD238" s="165">
        <f t="shared" si="54"/>
        <v>0</v>
      </c>
      <c r="AE238" s="165">
        <f t="shared" si="55"/>
        <v>0</v>
      </c>
      <c r="AF238" s="165">
        <f t="shared" si="56"/>
        <v>0</v>
      </c>
      <c r="AG238" s="165">
        <f t="shared" si="57"/>
        <v>0</v>
      </c>
      <c r="AH238" s="165">
        <f t="shared" si="58"/>
        <v>0</v>
      </c>
      <c r="AI238" s="197">
        <f t="shared" si="59"/>
        <v>0</v>
      </c>
    </row>
    <row r="239" spans="4:35" ht="13.2" customHeight="1">
      <c r="D239" s="195">
        <v>28</v>
      </c>
      <c r="E239" s="165">
        <f t="shared" si="48"/>
        <v>0</v>
      </c>
      <c r="F239" s="165">
        <f t="shared" si="49"/>
        <v>0</v>
      </c>
      <c r="G239" s="165">
        <f t="shared" si="50"/>
        <v>0</v>
      </c>
      <c r="H239" s="165">
        <f t="shared" si="51"/>
        <v>0</v>
      </c>
      <c r="I239" s="165">
        <f t="shared" si="52"/>
        <v>0</v>
      </c>
      <c r="J239" s="197">
        <f t="shared" si="53"/>
        <v>0</v>
      </c>
      <c r="AC239" s="195">
        <v>28</v>
      </c>
      <c r="AD239" s="165">
        <f t="shared" si="54"/>
        <v>0</v>
      </c>
      <c r="AE239" s="165">
        <f t="shared" si="55"/>
        <v>0</v>
      </c>
      <c r="AF239" s="165">
        <f t="shared" si="56"/>
        <v>0</v>
      </c>
      <c r="AG239" s="165">
        <f t="shared" si="57"/>
        <v>0</v>
      </c>
      <c r="AH239" s="165">
        <f t="shared" si="58"/>
        <v>0</v>
      </c>
      <c r="AI239" s="197">
        <f t="shared" si="59"/>
        <v>0</v>
      </c>
    </row>
    <row r="240" spans="4:35" ht="13.2" customHeight="1">
      <c r="D240" s="195">
        <v>29</v>
      </c>
      <c r="E240" s="165">
        <f t="shared" si="48"/>
        <v>0</v>
      </c>
      <c r="F240" s="165">
        <f t="shared" si="49"/>
        <v>0</v>
      </c>
      <c r="G240" s="165">
        <f t="shared" si="50"/>
        <v>0</v>
      </c>
      <c r="H240" s="165">
        <f t="shared" si="51"/>
        <v>0</v>
      </c>
      <c r="I240" s="165">
        <f t="shared" si="52"/>
        <v>0</v>
      </c>
      <c r="J240" s="197">
        <f t="shared" si="53"/>
        <v>0</v>
      </c>
      <c r="AC240" s="195">
        <v>29</v>
      </c>
      <c r="AD240" s="165">
        <f t="shared" si="54"/>
        <v>0</v>
      </c>
      <c r="AE240" s="165">
        <f t="shared" si="55"/>
        <v>0</v>
      </c>
      <c r="AF240" s="165">
        <f t="shared" si="56"/>
        <v>0</v>
      </c>
      <c r="AG240" s="165">
        <f t="shared" si="57"/>
        <v>0</v>
      </c>
      <c r="AH240" s="165">
        <f t="shared" si="58"/>
        <v>0</v>
      </c>
      <c r="AI240" s="197">
        <f t="shared" si="59"/>
        <v>0</v>
      </c>
    </row>
    <row r="241" spans="4:35" ht="13.2" customHeight="1">
      <c r="D241" s="195">
        <v>30</v>
      </c>
      <c r="E241" s="165">
        <f t="shared" si="48"/>
        <v>0</v>
      </c>
      <c r="F241" s="165">
        <f t="shared" si="49"/>
        <v>0</v>
      </c>
      <c r="G241" s="165">
        <f t="shared" si="50"/>
        <v>0</v>
      </c>
      <c r="H241" s="165">
        <f t="shared" si="51"/>
        <v>0</v>
      </c>
      <c r="I241" s="165">
        <f t="shared" si="52"/>
        <v>0</v>
      </c>
      <c r="J241" s="197">
        <f t="shared" si="53"/>
        <v>0</v>
      </c>
      <c r="AC241" s="195">
        <v>30</v>
      </c>
      <c r="AD241" s="165">
        <f t="shared" si="54"/>
        <v>0</v>
      </c>
      <c r="AE241" s="165">
        <f t="shared" si="55"/>
        <v>0</v>
      </c>
      <c r="AF241" s="165">
        <f t="shared" si="56"/>
        <v>0</v>
      </c>
      <c r="AG241" s="165">
        <f t="shared" si="57"/>
        <v>0</v>
      </c>
      <c r="AH241" s="165">
        <f t="shared" si="58"/>
        <v>0</v>
      </c>
      <c r="AI241" s="197">
        <f t="shared" si="59"/>
        <v>0</v>
      </c>
    </row>
    <row r="242" spans="4:35" ht="13.2" customHeight="1">
      <c r="D242" s="195">
        <v>31</v>
      </c>
      <c r="E242" s="165">
        <f t="shared" si="48"/>
        <v>0</v>
      </c>
      <c r="F242" s="165">
        <f t="shared" si="49"/>
        <v>0</v>
      </c>
      <c r="G242" s="165">
        <f t="shared" si="50"/>
        <v>0</v>
      </c>
      <c r="H242" s="165">
        <f t="shared" si="51"/>
        <v>0</v>
      </c>
      <c r="I242" s="165">
        <f t="shared" si="52"/>
        <v>0</v>
      </c>
      <c r="J242" s="197">
        <f t="shared" si="53"/>
        <v>0</v>
      </c>
      <c r="AC242" s="195">
        <v>31</v>
      </c>
      <c r="AD242" s="165">
        <f t="shared" si="54"/>
        <v>0</v>
      </c>
      <c r="AE242" s="165">
        <f t="shared" si="55"/>
        <v>0</v>
      </c>
      <c r="AF242" s="165">
        <f t="shared" si="56"/>
        <v>0</v>
      </c>
      <c r="AG242" s="165">
        <f t="shared" si="57"/>
        <v>0</v>
      </c>
      <c r="AH242" s="165">
        <f t="shared" si="58"/>
        <v>0</v>
      </c>
      <c r="AI242" s="197">
        <f t="shared" si="59"/>
        <v>0</v>
      </c>
    </row>
    <row r="243" spans="4:35" ht="13.2" customHeight="1">
      <c r="D243" s="195">
        <v>32</v>
      </c>
      <c r="E243" s="165">
        <f t="shared" si="48"/>
        <v>0</v>
      </c>
      <c r="F243" s="165">
        <f t="shared" si="49"/>
        <v>0</v>
      </c>
      <c r="G243" s="165">
        <f t="shared" si="50"/>
        <v>0</v>
      </c>
      <c r="H243" s="165">
        <f t="shared" si="51"/>
        <v>0</v>
      </c>
      <c r="I243" s="165">
        <f t="shared" si="52"/>
        <v>0</v>
      </c>
      <c r="J243" s="197">
        <f t="shared" si="53"/>
        <v>0</v>
      </c>
      <c r="AC243" s="195">
        <v>32</v>
      </c>
      <c r="AD243" s="165">
        <f t="shared" si="54"/>
        <v>0</v>
      </c>
      <c r="AE243" s="165">
        <f t="shared" si="55"/>
        <v>0</v>
      </c>
      <c r="AF243" s="165">
        <f t="shared" si="56"/>
        <v>0</v>
      </c>
      <c r="AG243" s="165">
        <f t="shared" si="57"/>
        <v>0</v>
      </c>
      <c r="AH243" s="165">
        <f t="shared" si="58"/>
        <v>0</v>
      </c>
      <c r="AI243" s="197">
        <f t="shared" si="59"/>
        <v>0</v>
      </c>
    </row>
    <row r="244" spans="4:35" ht="13.2" customHeight="1">
      <c r="D244" s="195">
        <v>33</v>
      </c>
      <c r="E244" s="165">
        <f t="shared" si="48"/>
        <v>0</v>
      </c>
      <c r="F244" s="165">
        <f t="shared" si="49"/>
        <v>0</v>
      </c>
      <c r="G244" s="165">
        <f t="shared" si="50"/>
        <v>0</v>
      </c>
      <c r="H244" s="165">
        <f t="shared" si="51"/>
        <v>0</v>
      </c>
      <c r="I244" s="165">
        <f t="shared" si="52"/>
        <v>0</v>
      </c>
      <c r="J244" s="197">
        <f t="shared" si="53"/>
        <v>0</v>
      </c>
      <c r="AC244" s="195">
        <v>33</v>
      </c>
      <c r="AD244" s="165">
        <f t="shared" si="54"/>
        <v>0</v>
      </c>
      <c r="AE244" s="165">
        <f t="shared" si="55"/>
        <v>0</v>
      </c>
      <c r="AF244" s="165">
        <f t="shared" si="56"/>
        <v>0</v>
      </c>
      <c r="AG244" s="165">
        <f t="shared" si="57"/>
        <v>0</v>
      </c>
      <c r="AH244" s="165">
        <f t="shared" si="58"/>
        <v>0</v>
      </c>
      <c r="AI244" s="197">
        <f t="shared" si="59"/>
        <v>0</v>
      </c>
    </row>
    <row r="245" spans="4:35" ht="13.2" customHeight="1">
      <c r="D245" s="195">
        <v>34</v>
      </c>
      <c r="E245" s="165">
        <f t="shared" si="48"/>
        <v>0</v>
      </c>
      <c r="F245" s="165">
        <f t="shared" si="49"/>
        <v>0</v>
      </c>
      <c r="G245" s="165">
        <f t="shared" si="50"/>
        <v>0</v>
      </c>
      <c r="H245" s="165">
        <f t="shared" si="51"/>
        <v>0</v>
      </c>
      <c r="I245" s="165">
        <f t="shared" si="52"/>
        <v>0</v>
      </c>
      <c r="J245" s="197">
        <f t="shared" si="53"/>
        <v>0</v>
      </c>
      <c r="AC245" s="195">
        <v>34</v>
      </c>
      <c r="AD245" s="165">
        <f t="shared" si="54"/>
        <v>0</v>
      </c>
      <c r="AE245" s="165">
        <f t="shared" si="55"/>
        <v>0</v>
      </c>
      <c r="AF245" s="165">
        <f t="shared" si="56"/>
        <v>0</v>
      </c>
      <c r="AG245" s="165">
        <f t="shared" si="57"/>
        <v>0</v>
      </c>
      <c r="AH245" s="165">
        <f t="shared" si="58"/>
        <v>0</v>
      </c>
      <c r="AI245" s="197">
        <f t="shared" si="59"/>
        <v>0</v>
      </c>
    </row>
    <row r="246" spans="4:35" ht="13.2" customHeight="1">
      <c r="D246" s="195">
        <v>35</v>
      </c>
      <c r="E246" s="165">
        <f t="shared" si="48"/>
        <v>0</v>
      </c>
      <c r="F246" s="165">
        <f t="shared" si="49"/>
        <v>0</v>
      </c>
      <c r="G246" s="165">
        <f t="shared" si="50"/>
        <v>0</v>
      </c>
      <c r="H246" s="165">
        <f t="shared" si="51"/>
        <v>0</v>
      </c>
      <c r="I246" s="165">
        <f t="shared" si="52"/>
        <v>0</v>
      </c>
      <c r="J246" s="197">
        <f t="shared" si="53"/>
        <v>0</v>
      </c>
      <c r="AC246" s="195">
        <v>35</v>
      </c>
      <c r="AD246" s="165">
        <f t="shared" si="54"/>
        <v>0</v>
      </c>
      <c r="AE246" s="165">
        <f t="shared" si="55"/>
        <v>0</v>
      </c>
      <c r="AF246" s="165">
        <f t="shared" si="56"/>
        <v>0</v>
      </c>
      <c r="AG246" s="165">
        <f t="shared" si="57"/>
        <v>0</v>
      </c>
      <c r="AH246" s="165">
        <f t="shared" si="58"/>
        <v>0</v>
      </c>
      <c r="AI246" s="197">
        <f t="shared" si="59"/>
        <v>0</v>
      </c>
    </row>
    <row r="247" spans="4:35" ht="13.2" customHeight="1">
      <c r="D247" s="195">
        <v>36</v>
      </c>
      <c r="E247" s="165">
        <f t="shared" si="48"/>
        <v>0</v>
      </c>
      <c r="F247" s="165">
        <f t="shared" si="49"/>
        <v>0</v>
      </c>
      <c r="G247" s="165">
        <f t="shared" si="50"/>
        <v>0</v>
      </c>
      <c r="H247" s="165">
        <f t="shared" si="51"/>
        <v>0</v>
      </c>
      <c r="I247" s="165">
        <f t="shared" si="52"/>
        <v>0</v>
      </c>
      <c r="J247" s="197">
        <f t="shared" si="53"/>
        <v>0</v>
      </c>
      <c r="AC247" s="195">
        <v>36</v>
      </c>
      <c r="AD247" s="165">
        <f t="shared" si="54"/>
        <v>0</v>
      </c>
      <c r="AE247" s="165">
        <f t="shared" si="55"/>
        <v>0</v>
      </c>
      <c r="AF247" s="165">
        <f t="shared" si="56"/>
        <v>0</v>
      </c>
      <c r="AG247" s="165">
        <f t="shared" si="57"/>
        <v>0</v>
      </c>
      <c r="AH247" s="165">
        <f t="shared" si="58"/>
        <v>0</v>
      </c>
      <c r="AI247" s="197">
        <f t="shared" si="59"/>
        <v>0</v>
      </c>
    </row>
    <row r="248" spans="4:35" ht="13.2" customHeight="1">
      <c r="D248" s="195">
        <v>37</v>
      </c>
      <c r="E248" s="165">
        <f t="shared" si="48"/>
        <v>0</v>
      </c>
      <c r="F248" s="165">
        <f t="shared" si="49"/>
        <v>0</v>
      </c>
      <c r="G248" s="165">
        <f t="shared" si="50"/>
        <v>0</v>
      </c>
      <c r="H248" s="165">
        <f t="shared" si="51"/>
        <v>0</v>
      </c>
      <c r="I248" s="165">
        <f t="shared" si="52"/>
        <v>0</v>
      </c>
      <c r="J248" s="197">
        <f t="shared" si="53"/>
        <v>0</v>
      </c>
      <c r="AC248" s="195">
        <v>37</v>
      </c>
      <c r="AD248" s="165">
        <f t="shared" si="54"/>
        <v>0</v>
      </c>
      <c r="AE248" s="165">
        <f t="shared" si="55"/>
        <v>0</v>
      </c>
      <c r="AF248" s="165">
        <f t="shared" si="56"/>
        <v>0</v>
      </c>
      <c r="AG248" s="165">
        <f t="shared" si="57"/>
        <v>0</v>
      </c>
      <c r="AH248" s="165">
        <f t="shared" si="58"/>
        <v>0</v>
      </c>
      <c r="AI248" s="197">
        <f t="shared" si="59"/>
        <v>0</v>
      </c>
    </row>
    <row r="249" spans="4:35" ht="13.2" customHeight="1">
      <c r="D249" s="195">
        <v>38</v>
      </c>
      <c r="E249" s="165">
        <f t="shared" si="48"/>
        <v>0</v>
      </c>
      <c r="F249" s="165">
        <f t="shared" si="49"/>
        <v>0</v>
      </c>
      <c r="G249" s="165">
        <f t="shared" si="50"/>
        <v>0</v>
      </c>
      <c r="H249" s="165">
        <f t="shared" si="51"/>
        <v>0</v>
      </c>
      <c r="I249" s="165">
        <f t="shared" si="52"/>
        <v>0</v>
      </c>
      <c r="J249" s="197">
        <f t="shared" si="53"/>
        <v>0</v>
      </c>
      <c r="AC249" s="195">
        <v>38</v>
      </c>
      <c r="AD249" s="165">
        <f t="shared" si="54"/>
        <v>0</v>
      </c>
      <c r="AE249" s="165">
        <f t="shared" si="55"/>
        <v>0</v>
      </c>
      <c r="AF249" s="165">
        <f t="shared" si="56"/>
        <v>0</v>
      </c>
      <c r="AG249" s="165">
        <f t="shared" si="57"/>
        <v>0</v>
      </c>
      <c r="AH249" s="165">
        <f t="shared" si="58"/>
        <v>0</v>
      </c>
      <c r="AI249" s="197">
        <f t="shared" si="59"/>
        <v>0</v>
      </c>
    </row>
    <row r="250" spans="4:35" ht="13.2" customHeight="1">
      <c r="D250" s="195">
        <v>39</v>
      </c>
      <c r="E250" s="165">
        <f t="shared" si="48"/>
        <v>0</v>
      </c>
      <c r="F250" s="165">
        <f t="shared" si="49"/>
        <v>0</v>
      </c>
      <c r="G250" s="165">
        <f t="shared" si="50"/>
        <v>0</v>
      </c>
      <c r="H250" s="165">
        <f t="shared" si="51"/>
        <v>0</v>
      </c>
      <c r="I250" s="165">
        <f t="shared" si="52"/>
        <v>0</v>
      </c>
      <c r="J250" s="197">
        <f t="shared" si="53"/>
        <v>0</v>
      </c>
      <c r="AC250" s="195">
        <v>39</v>
      </c>
      <c r="AD250" s="165">
        <f t="shared" si="54"/>
        <v>0</v>
      </c>
      <c r="AE250" s="165">
        <f t="shared" si="55"/>
        <v>0</v>
      </c>
      <c r="AF250" s="165">
        <f t="shared" si="56"/>
        <v>0</v>
      </c>
      <c r="AG250" s="165">
        <f t="shared" si="57"/>
        <v>0</v>
      </c>
      <c r="AH250" s="165">
        <f t="shared" si="58"/>
        <v>0</v>
      </c>
      <c r="AI250" s="197">
        <f t="shared" si="59"/>
        <v>0</v>
      </c>
    </row>
    <row r="251" spans="4:35" ht="13.2" customHeight="1" thickBot="1">
      <c r="D251" s="196">
        <v>40</v>
      </c>
      <c r="E251" s="198">
        <f t="shared" si="48"/>
        <v>0</v>
      </c>
      <c r="F251" s="198">
        <f t="shared" si="49"/>
        <v>0</v>
      </c>
      <c r="G251" s="198">
        <f t="shared" si="50"/>
        <v>0</v>
      </c>
      <c r="H251" s="198">
        <f t="shared" si="51"/>
        <v>0</v>
      </c>
      <c r="I251" s="198">
        <f t="shared" si="52"/>
        <v>0</v>
      </c>
      <c r="J251" s="199">
        <f t="shared" si="53"/>
        <v>0</v>
      </c>
      <c r="AC251" s="196">
        <v>40</v>
      </c>
      <c r="AD251" s="198">
        <f t="shared" si="54"/>
        <v>0</v>
      </c>
      <c r="AE251" s="198">
        <f t="shared" si="55"/>
        <v>0</v>
      </c>
      <c r="AF251" s="198">
        <f t="shared" si="56"/>
        <v>0</v>
      </c>
      <c r="AG251" s="198">
        <f t="shared" si="57"/>
        <v>0</v>
      </c>
      <c r="AH251" s="198">
        <f t="shared" si="58"/>
        <v>0</v>
      </c>
      <c r="AI251" s="199">
        <f t="shared" si="59"/>
        <v>0</v>
      </c>
    </row>
    <row r="253" spans="4:35" ht="13.2" customHeight="1" thickBot="1">
      <c r="D253" s="2" t="s">
        <v>91</v>
      </c>
      <c r="AC253" s="2" t="s">
        <v>91</v>
      </c>
    </row>
    <row r="254" spans="4:35" ht="13.2" customHeight="1">
      <c r="D254" s="2199"/>
      <c r="E254" s="2200" t="s">
        <v>56</v>
      </c>
      <c r="F254" s="2200"/>
      <c r="G254" s="2200" t="s">
        <v>83</v>
      </c>
      <c r="H254" s="2200"/>
      <c r="I254" s="2200" t="s">
        <v>78</v>
      </c>
      <c r="J254" s="2239"/>
      <c r="AC254" s="2199"/>
      <c r="AD254" s="2200" t="s">
        <v>56</v>
      </c>
      <c r="AE254" s="2200"/>
      <c r="AF254" s="2200" t="s">
        <v>83</v>
      </c>
      <c r="AG254" s="2200"/>
      <c r="AH254" s="2200" t="s">
        <v>78</v>
      </c>
      <c r="AI254" s="2239"/>
    </row>
    <row r="255" spans="4:35" ht="13.2" customHeight="1">
      <c r="D255" s="2238"/>
      <c r="E255" s="21" t="s">
        <v>354</v>
      </c>
      <c r="F255" s="21" t="s">
        <v>355</v>
      </c>
      <c r="G255" s="21" t="s">
        <v>354</v>
      </c>
      <c r="H255" s="21" t="s">
        <v>355</v>
      </c>
      <c r="I255" s="21" t="s">
        <v>354</v>
      </c>
      <c r="J255" s="194" t="s">
        <v>355</v>
      </c>
      <c r="AC255" s="2238"/>
      <c r="AD255" s="21" t="s">
        <v>354</v>
      </c>
      <c r="AE255" s="21" t="s">
        <v>355</v>
      </c>
      <c r="AF255" s="21" t="s">
        <v>354</v>
      </c>
      <c r="AG255" s="21" t="s">
        <v>355</v>
      </c>
      <c r="AH255" s="21" t="s">
        <v>354</v>
      </c>
      <c r="AI255" s="194" t="s">
        <v>355</v>
      </c>
    </row>
    <row r="256" spans="4:35" ht="13.2" customHeight="1">
      <c r="D256" s="195">
        <v>1</v>
      </c>
      <c r="E256" s="165">
        <f t="shared" ref="E256:E295" si="60">IF($H$39&lt;&gt;"As",0,IF($H$27&lt;&gt;"歩 道",0,SUMIF($H$40,D256,$H$38)))+IF($H$42&lt;&gt;"As",0,IF($H$27&lt;&gt;"歩 道",0,SUMIF($H$43,D256,$H$41)))</f>
        <v>0</v>
      </c>
      <c r="F256" s="165">
        <f t="shared" ref="F256:F295" si="61">IF($H$39&lt;&gt;"As",0,IF($H$27&lt;&gt;"車 道",0,SUMIF($H$40,D256,$H$38)))+IF($H$42&lt;&gt;"As",0,IF($H$27&lt;&gt;"車 道",0,SUMIF($H$43,D256,$H$41)))</f>
        <v>0</v>
      </c>
      <c r="G256" s="165">
        <f t="shared" ref="G256:G295" si="62">IF($H$39&lt;&gt;"Co",0,IF($H$27&lt;&gt;"歩 道",0,SUMIF($H$40,D256,$H$38)))+IF($H$42&lt;&gt;"Co",0,IF($H$27&lt;&gt;"歩 道",0,SUMIF($H$43,D256,$H$41)))</f>
        <v>0</v>
      </c>
      <c r="H256" s="165">
        <f t="shared" ref="H256:H295" si="63">IF($H$39&lt;&gt;"Co",0,IF($H$27&lt;&gt;"車 道",0,SUMIF($H$40,D256,$H$38)))+IF($H$42&lt;&gt;"Co",0,IF($H$27&lt;&gt;"車 道",0,SUMIF($H$43,D256,$H$41)))</f>
        <v>0</v>
      </c>
      <c r="I256" s="165">
        <f t="shared" ref="I256:I295" si="64">IF($H$27&lt;&gt;"歩 道",0,SUMIF($H$46,D256,$H$38)+SUMIF($H$46,D256,$H$41))</f>
        <v>0</v>
      </c>
      <c r="J256" s="197">
        <f t="shared" ref="J256:J295" si="65">IF($H$27&lt;&gt;"車 道",0,SUMIF($H$46,D256,$H$38)+SUMIF($H$46,D256,$H$41))</f>
        <v>0</v>
      </c>
      <c r="AC256" s="195">
        <v>1</v>
      </c>
      <c r="AD256" s="165">
        <f t="shared" ref="AD256:AD295" si="66">IF($AG$39&lt;&gt;"As",0,IF($AG$27&lt;&gt;"歩 道",0,SUMIF($AG$40,AC256,$AG$38)))+IF($AG$42&lt;&gt;"As",0,IF($AG$27&lt;&gt;"歩 道",0,SUMIF($AG$43,AC256,$AG$41)))</f>
        <v>0</v>
      </c>
      <c r="AE256" s="165">
        <f t="shared" ref="AE256:AE295" si="67">IF($AG$39&lt;&gt;"As",0,IF($AG$27&lt;&gt;"車 道",0,SUMIF($AG$40,AC256,$AG$38)))+IF($AG$42&lt;&gt;"As",0,IF($AG$27&lt;&gt;"車 道",0,SUMIF($AG$43,AC256,$AG$41)))</f>
        <v>0</v>
      </c>
      <c r="AF256" s="165">
        <f t="shared" ref="AF256:AF295" si="68">IF($AG$39&lt;&gt;"Co",0,IF($AG$27&lt;&gt;"歩 道",0,SUMIF($AG$40,AC256,$AG$38)))+IF($AG$42&lt;&gt;"Co",0,IF($AG$27&lt;&gt;"歩 道",0,SUMIF($AG$43,AC256,$AG$41)))</f>
        <v>0</v>
      </c>
      <c r="AG256" s="165">
        <f t="shared" ref="AG256:AG295" si="69">IF($AG$39&lt;&gt;"Co",0,IF($AG$27&lt;&gt;"車 道",0,SUMIF($AG$40,AC256,$AG$38)))+IF($AG$42&lt;&gt;"Co",0,IF($AG$27&lt;&gt;"車 道",0,SUMIF($AG$43,AC256,$AG$41)))</f>
        <v>0</v>
      </c>
      <c r="AH256" s="165">
        <f t="shared" ref="AH256:AH295" si="70">IF($AG$27&lt;&gt;"歩 道",0,SUMIF($AG$46,AC256,$AG$38)+SUMIF($AG$46,AC256,$AG$41))</f>
        <v>0</v>
      </c>
      <c r="AI256" s="197">
        <f t="shared" ref="AI256:AI295" si="71">IF($AG$27&lt;&gt;"車 道",0,SUMIF($AG$46,AC256,$AG$38)+SUMIF($AG$46,AC256,$AG$41))</f>
        <v>0</v>
      </c>
    </row>
    <row r="257" spans="4:35" ht="13.2" customHeight="1">
      <c r="D257" s="195">
        <v>2</v>
      </c>
      <c r="E257" s="165">
        <f t="shared" si="60"/>
        <v>0</v>
      </c>
      <c r="F257" s="165">
        <f t="shared" si="61"/>
        <v>0</v>
      </c>
      <c r="G257" s="165">
        <f t="shared" si="62"/>
        <v>0</v>
      </c>
      <c r="H257" s="165">
        <f t="shared" si="63"/>
        <v>0</v>
      </c>
      <c r="I257" s="165">
        <f t="shared" si="64"/>
        <v>0</v>
      </c>
      <c r="J257" s="197">
        <f t="shared" si="65"/>
        <v>0</v>
      </c>
      <c r="AC257" s="195">
        <v>2</v>
      </c>
      <c r="AD257" s="165">
        <f t="shared" si="66"/>
        <v>0</v>
      </c>
      <c r="AE257" s="165">
        <f t="shared" si="67"/>
        <v>0</v>
      </c>
      <c r="AF257" s="165">
        <f t="shared" si="68"/>
        <v>0</v>
      </c>
      <c r="AG257" s="165">
        <f t="shared" si="69"/>
        <v>0</v>
      </c>
      <c r="AH257" s="165">
        <f t="shared" si="70"/>
        <v>0</v>
      </c>
      <c r="AI257" s="197">
        <f t="shared" si="71"/>
        <v>0</v>
      </c>
    </row>
    <row r="258" spans="4:35" ht="13.2" customHeight="1">
      <c r="D258" s="195">
        <v>3</v>
      </c>
      <c r="E258" s="165">
        <f t="shared" si="60"/>
        <v>0</v>
      </c>
      <c r="F258" s="165">
        <f t="shared" si="61"/>
        <v>0</v>
      </c>
      <c r="G258" s="165">
        <f t="shared" si="62"/>
        <v>0</v>
      </c>
      <c r="H258" s="165">
        <f t="shared" si="63"/>
        <v>0</v>
      </c>
      <c r="I258" s="165">
        <f t="shared" si="64"/>
        <v>0</v>
      </c>
      <c r="J258" s="197">
        <f t="shared" si="65"/>
        <v>0</v>
      </c>
      <c r="AC258" s="195">
        <v>3</v>
      </c>
      <c r="AD258" s="165">
        <f t="shared" si="66"/>
        <v>0</v>
      </c>
      <c r="AE258" s="165">
        <f t="shared" si="67"/>
        <v>0</v>
      </c>
      <c r="AF258" s="165">
        <f t="shared" si="68"/>
        <v>0</v>
      </c>
      <c r="AG258" s="165">
        <f t="shared" si="69"/>
        <v>0</v>
      </c>
      <c r="AH258" s="165">
        <f t="shared" si="70"/>
        <v>0</v>
      </c>
      <c r="AI258" s="197">
        <f t="shared" si="71"/>
        <v>0</v>
      </c>
    </row>
    <row r="259" spans="4:35" ht="13.2" customHeight="1">
      <c r="D259" s="195">
        <v>4</v>
      </c>
      <c r="E259" s="165">
        <f t="shared" si="60"/>
        <v>0</v>
      </c>
      <c r="F259" s="165">
        <f t="shared" si="61"/>
        <v>0</v>
      </c>
      <c r="G259" s="165">
        <f t="shared" si="62"/>
        <v>0</v>
      </c>
      <c r="H259" s="165">
        <f t="shared" si="63"/>
        <v>0</v>
      </c>
      <c r="I259" s="165">
        <f t="shared" si="64"/>
        <v>0</v>
      </c>
      <c r="J259" s="197">
        <f t="shared" si="65"/>
        <v>0</v>
      </c>
      <c r="AC259" s="195">
        <v>4</v>
      </c>
      <c r="AD259" s="165">
        <f t="shared" si="66"/>
        <v>0</v>
      </c>
      <c r="AE259" s="165">
        <f t="shared" si="67"/>
        <v>0</v>
      </c>
      <c r="AF259" s="165">
        <f t="shared" si="68"/>
        <v>0</v>
      </c>
      <c r="AG259" s="165">
        <f t="shared" si="69"/>
        <v>0</v>
      </c>
      <c r="AH259" s="165">
        <f t="shared" si="70"/>
        <v>0</v>
      </c>
      <c r="AI259" s="197">
        <f t="shared" si="71"/>
        <v>0</v>
      </c>
    </row>
    <row r="260" spans="4:35" ht="13.2" customHeight="1">
      <c r="D260" s="195">
        <v>5</v>
      </c>
      <c r="E260" s="165">
        <f t="shared" si="60"/>
        <v>0</v>
      </c>
      <c r="F260" s="165">
        <f t="shared" si="61"/>
        <v>0</v>
      </c>
      <c r="G260" s="165">
        <f t="shared" si="62"/>
        <v>0</v>
      </c>
      <c r="H260" s="165">
        <f t="shared" si="63"/>
        <v>0</v>
      </c>
      <c r="I260" s="165">
        <f t="shared" si="64"/>
        <v>0</v>
      </c>
      <c r="J260" s="197">
        <f t="shared" si="65"/>
        <v>0</v>
      </c>
      <c r="AC260" s="195">
        <v>5</v>
      </c>
      <c r="AD260" s="165">
        <f t="shared" si="66"/>
        <v>0</v>
      </c>
      <c r="AE260" s="165">
        <f t="shared" si="67"/>
        <v>0</v>
      </c>
      <c r="AF260" s="165">
        <f t="shared" si="68"/>
        <v>0</v>
      </c>
      <c r="AG260" s="165">
        <f t="shared" si="69"/>
        <v>0</v>
      </c>
      <c r="AH260" s="165">
        <f t="shared" si="70"/>
        <v>0</v>
      </c>
      <c r="AI260" s="197">
        <f t="shared" si="71"/>
        <v>0</v>
      </c>
    </row>
    <row r="261" spans="4:35" ht="13.2" customHeight="1">
      <c r="D261" s="195">
        <v>6</v>
      </c>
      <c r="E261" s="165">
        <f t="shared" si="60"/>
        <v>0</v>
      </c>
      <c r="F261" s="165">
        <f t="shared" si="61"/>
        <v>0</v>
      </c>
      <c r="G261" s="165">
        <f t="shared" si="62"/>
        <v>0</v>
      </c>
      <c r="H261" s="165">
        <f t="shared" si="63"/>
        <v>0</v>
      </c>
      <c r="I261" s="165">
        <f t="shared" si="64"/>
        <v>0</v>
      </c>
      <c r="J261" s="197">
        <f t="shared" si="65"/>
        <v>0</v>
      </c>
      <c r="AC261" s="195">
        <v>6</v>
      </c>
      <c r="AD261" s="165">
        <f t="shared" si="66"/>
        <v>0</v>
      </c>
      <c r="AE261" s="165">
        <f t="shared" si="67"/>
        <v>0</v>
      </c>
      <c r="AF261" s="165">
        <f t="shared" si="68"/>
        <v>0</v>
      </c>
      <c r="AG261" s="165">
        <f t="shared" si="69"/>
        <v>0</v>
      </c>
      <c r="AH261" s="165">
        <f t="shared" si="70"/>
        <v>0</v>
      </c>
      <c r="AI261" s="197">
        <f t="shared" si="71"/>
        <v>0</v>
      </c>
    </row>
    <row r="262" spans="4:35" ht="13.2" customHeight="1">
      <c r="D262" s="195">
        <v>7</v>
      </c>
      <c r="E262" s="165">
        <f t="shared" si="60"/>
        <v>0</v>
      </c>
      <c r="F262" s="165">
        <f t="shared" si="61"/>
        <v>0</v>
      </c>
      <c r="G262" s="165">
        <f t="shared" si="62"/>
        <v>0</v>
      </c>
      <c r="H262" s="165">
        <f t="shared" si="63"/>
        <v>0</v>
      </c>
      <c r="I262" s="165">
        <f t="shared" si="64"/>
        <v>0</v>
      </c>
      <c r="J262" s="197">
        <f t="shared" si="65"/>
        <v>0</v>
      </c>
      <c r="AC262" s="195">
        <v>7</v>
      </c>
      <c r="AD262" s="165">
        <f t="shared" si="66"/>
        <v>0</v>
      </c>
      <c r="AE262" s="165">
        <f t="shared" si="67"/>
        <v>0</v>
      </c>
      <c r="AF262" s="165">
        <f t="shared" si="68"/>
        <v>0</v>
      </c>
      <c r="AG262" s="165">
        <f t="shared" si="69"/>
        <v>0</v>
      </c>
      <c r="AH262" s="165">
        <f t="shared" si="70"/>
        <v>0</v>
      </c>
      <c r="AI262" s="197">
        <f t="shared" si="71"/>
        <v>0</v>
      </c>
    </row>
    <row r="263" spans="4:35" ht="13.2" customHeight="1">
      <c r="D263" s="195">
        <v>8</v>
      </c>
      <c r="E263" s="165">
        <f t="shared" si="60"/>
        <v>0</v>
      </c>
      <c r="F263" s="165">
        <f t="shared" si="61"/>
        <v>0</v>
      </c>
      <c r="G263" s="165">
        <f t="shared" si="62"/>
        <v>0</v>
      </c>
      <c r="H263" s="165">
        <f t="shared" si="63"/>
        <v>0</v>
      </c>
      <c r="I263" s="165">
        <f t="shared" si="64"/>
        <v>0</v>
      </c>
      <c r="J263" s="197">
        <f t="shared" si="65"/>
        <v>0</v>
      </c>
      <c r="AC263" s="195">
        <v>8</v>
      </c>
      <c r="AD263" s="165">
        <f t="shared" si="66"/>
        <v>0</v>
      </c>
      <c r="AE263" s="165">
        <f t="shared" si="67"/>
        <v>0</v>
      </c>
      <c r="AF263" s="165">
        <f t="shared" si="68"/>
        <v>0</v>
      </c>
      <c r="AG263" s="165">
        <f t="shared" si="69"/>
        <v>0</v>
      </c>
      <c r="AH263" s="165">
        <f t="shared" si="70"/>
        <v>0</v>
      </c>
      <c r="AI263" s="197">
        <f t="shared" si="71"/>
        <v>0</v>
      </c>
    </row>
    <row r="264" spans="4:35" ht="13.2" customHeight="1">
      <c r="D264" s="195">
        <v>9</v>
      </c>
      <c r="E264" s="165">
        <f t="shared" si="60"/>
        <v>0</v>
      </c>
      <c r="F264" s="165">
        <f t="shared" si="61"/>
        <v>0</v>
      </c>
      <c r="G264" s="165">
        <f t="shared" si="62"/>
        <v>0</v>
      </c>
      <c r="H264" s="165">
        <f t="shared" si="63"/>
        <v>0</v>
      </c>
      <c r="I264" s="165">
        <f t="shared" si="64"/>
        <v>0</v>
      </c>
      <c r="J264" s="197">
        <f t="shared" si="65"/>
        <v>0</v>
      </c>
      <c r="AC264" s="195">
        <v>9</v>
      </c>
      <c r="AD264" s="165">
        <f t="shared" si="66"/>
        <v>0</v>
      </c>
      <c r="AE264" s="165">
        <f t="shared" si="67"/>
        <v>0</v>
      </c>
      <c r="AF264" s="165">
        <f t="shared" si="68"/>
        <v>0</v>
      </c>
      <c r="AG264" s="165">
        <f t="shared" si="69"/>
        <v>0</v>
      </c>
      <c r="AH264" s="165">
        <f t="shared" si="70"/>
        <v>0</v>
      </c>
      <c r="AI264" s="197">
        <f t="shared" si="71"/>
        <v>0</v>
      </c>
    </row>
    <row r="265" spans="4:35" ht="13.2" customHeight="1">
      <c r="D265" s="195">
        <v>10</v>
      </c>
      <c r="E265" s="165">
        <f t="shared" si="60"/>
        <v>0</v>
      </c>
      <c r="F265" s="165">
        <f t="shared" si="61"/>
        <v>0</v>
      </c>
      <c r="G265" s="165">
        <f t="shared" si="62"/>
        <v>0</v>
      </c>
      <c r="H265" s="165">
        <f t="shared" si="63"/>
        <v>0</v>
      </c>
      <c r="I265" s="165">
        <f t="shared" si="64"/>
        <v>0</v>
      </c>
      <c r="J265" s="197">
        <f t="shared" si="65"/>
        <v>0</v>
      </c>
      <c r="AC265" s="195">
        <v>10</v>
      </c>
      <c r="AD265" s="165">
        <f t="shared" si="66"/>
        <v>0</v>
      </c>
      <c r="AE265" s="165">
        <f t="shared" si="67"/>
        <v>0</v>
      </c>
      <c r="AF265" s="165">
        <f t="shared" si="68"/>
        <v>0</v>
      </c>
      <c r="AG265" s="165">
        <f t="shared" si="69"/>
        <v>0</v>
      </c>
      <c r="AH265" s="165">
        <f t="shared" si="70"/>
        <v>0</v>
      </c>
      <c r="AI265" s="197">
        <f t="shared" si="71"/>
        <v>0</v>
      </c>
    </row>
    <row r="266" spans="4:35" ht="13.2" customHeight="1">
      <c r="D266" s="195">
        <v>11</v>
      </c>
      <c r="E266" s="165">
        <f t="shared" si="60"/>
        <v>0</v>
      </c>
      <c r="F266" s="165">
        <f t="shared" si="61"/>
        <v>0</v>
      </c>
      <c r="G266" s="165">
        <f t="shared" si="62"/>
        <v>0</v>
      </c>
      <c r="H266" s="165">
        <f t="shared" si="63"/>
        <v>0</v>
      </c>
      <c r="I266" s="165">
        <f t="shared" si="64"/>
        <v>0</v>
      </c>
      <c r="J266" s="197">
        <f t="shared" si="65"/>
        <v>0</v>
      </c>
      <c r="AC266" s="195">
        <v>11</v>
      </c>
      <c r="AD266" s="165">
        <f t="shared" si="66"/>
        <v>0</v>
      </c>
      <c r="AE266" s="165">
        <f t="shared" si="67"/>
        <v>0</v>
      </c>
      <c r="AF266" s="165">
        <f t="shared" si="68"/>
        <v>0</v>
      </c>
      <c r="AG266" s="165">
        <f t="shared" si="69"/>
        <v>0</v>
      </c>
      <c r="AH266" s="165">
        <f t="shared" si="70"/>
        <v>0</v>
      </c>
      <c r="AI266" s="197">
        <f t="shared" si="71"/>
        <v>0</v>
      </c>
    </row>
    <row r="267" spans="4:35" ht="13.2" customHeight="1">
      <c r="D267" s="195">
        <v>12</v>
      </c>
      <c r="E267" s="165">
        <f t="shared" si="60"/>
        <v>0</v>
      </c>
      <c r="F267" s="165">
        <f t="shared" si="61"/>
        <v>0</v>
      </c>
      <c r="G267" s="165">
        <f t="shared" si="62"/>
        <v>0</v>
      </c>
      <c r="H267" s="165">
        <f t="shared" si="63"/>
        <v>0</v>
      </c>
      <c r="I267" s="165">
        <f t="shared" si="64"/>
        <v>0</v>
      </c>
      <c r="J267" s="197">
        <f t="shared" si="65"/>
        <v>0</v>
      </c>
      <c r="AC267" s="195">
        <v>12</v>
      </c>
      <c r="AD267" s="165">
        <f t="shared" si="66"/>
        <v>0</v>
      </c>
      <c r="AE267" s="165">
        <f t="shared" si="67"/>
        <v>0</v>
      </c>
      <c r="AF267" s="165">
        <f t="shared" si="68"/>
        <v>0</v>
      </c>
      <c r="AG267" s="165">
        <f t="shared" si="69"/>
        <v>0</v>
      </c>
      <c r="AH267" s="165">
        <f t="shared" si="70"/>
        <v>0</v>
      </c>
      <c r="AI267" s="197">
        <f t="shared" si="71"/>
        <v>0</v>
      </c>
    </row>
    <row r="268" spans="4:35" ht="13.2" customHeight="1">
      <c r="D268" s="195">
        <v>13</v>
      </c>
      <c r="E268" s="165">
        <f t="shared" si="60"/>
        <v>0</v>
      </c>
      <c r="F268" s="165">
        <f t="shared" si="61"/>
        <v>0</v>
      </c>
      <c r="G268" s="165">
        <f t="shared" si="62"/>
        <v>0</v>
      </c>
      <c r="H268" s="165">
        <f t="shared" si="63"/>
        <v>0</v>
      </c>
      <c r="I268" s="165">
        <f t="shared" si="64"/>
        <v>0</v>
      </c>
      <c r="J268" s="197">
        <f t="shared" si="65"/>
        <v>0</v>
      </c>
      <c r="AC268" s="195">
        <v>13</v>
      </c>
      <c r="AD268" s="165">
        <f t="shared" si="66"/>
        <v>0</v>
      </c>
      <c r="AE268" s="165">
        <f t="shared" si="67"/>
        <v>0</v>
      </c>
      <c r="AF268" s="165">
        <f t="shared" si="68"/>
        <v>0</v>
      </c>
      <c r="AG268" s="165">
        <f t="shared" si="69"/>
        <v>0</v>
      </c>
      <c r="AH268" s="165">
        <f t="shared" si="70"/>
        <v>0</v>
      </c>
      <c r="AI268" s="197">
        <f t="shared" si="71"/>
        <v>0</v>
      </c>
    </row>
    <row r="269" spans="4:35" ht="13.2" customHeight="1">
      <c r="D269" s="195">
        <v>14</v>
      </c>
      <c r="E269" s="165">
        <f t="shared" si="60"/>
        <v>0</v>
      </c>
      <c r="F269" s="165">
        <f t="shared" si="61"/>
        <v>0</v>
      </c>
      <c r="G269" s="165">
        <f t="shared" si="62"/>
        <v>0</v>
      </c>
      <c r="H269" s="165">
        <f t="shared" si="63"/>
        <v>0</v>
      </c>
      <c r="I269" s="165">
        <f t="shared" si="64"/>
        <v>0</v>
      </c>
      <c r="J269" s="197">
        <f t="shared" si="65"/>
        <v>0</v>
      </c>
      <c r="AC269" s="195">
        <v>14</v>
      </c>
      <c r="AD269" s="165">
        <f t="shared" si="66"/>
        <v>0</v>
      </c>
      <c r="AE269" s="165">
        <f t="shared" si="67"/>
        <v>0</v>
      </c>
      <c r="AF269" s="165">
        <f t="shared" si="68"/>
        <v>0</v>
      </c>
      <c r="AG269" s="165">
        <f t="shared" si="69"/>
        <v>0</v>
      </c>
      <c r="AH269" s="165">
        <f t="shared" si="70"/>
        <v>0</v>
      </c>
      <c r="AI269" s="197">
        <f t="shared" si="71"/>
        <v>0</v>
      </c>
    </row>
    <row r="270" spans="4:35" ht="13.2" customHeight="1">
      <c r="D270" s="195">
        <v>15</v>
      </c>
      <c r="E270" s="165">
        <f t="shared" si="60"/>
        <v>0</v>
      </c>
      <c r="F270" s="165">
        <f t="shared" si="61"/>
        <v>0</v>
      </c>
      <c r="G270" s="165">
        <f t="shared" si="62"/>
        <v>0</v>
      </c>
      <c r="H270" s="165">
        <f t="shared" si="63"/>
        <v>0</v>
      </c>
      <c r="I270" s="165">
        <f t="shared" si="64"/>
        <v>0</v>
      </c>
      <c r="J270" s="197">
        <f t="shared" si="65"/>
        <v>0</v>
      </c>
      <c r="AC270" s="195">
        <v>15</v>
      </c>
      <c r="AD270" s="165">
        <f t="shared" si="66"/>
        <v>0</v>
      </c>
      <c r="AE270" s="165">
        <f t="shared" si="67"/>
        <v>0</v>
      </c>
      <c r="AF270" s="165">
        <f t="shared" si="68"/>
        <v>0</v>
      </c>
      <c r="AG270" s="165">
        <f t="shared" si="69"/>
        <v>0</v>
      </c>
      <c r="AH270" s="165">
        <f t="shared" si="70"/>
        <v>0</v>
      </c>
      <c r="AI270" s="197">
        <f t="shared" si="71"/>
        <v>0</v>
      </c>
    </row>
    <row r="271" spans="4:35" ht="13.2" customHeight="1">
      <c r="D271" s="195">
        <v>16</v>
      </c>
      <c r="E271" s="165">
        <f t="shared" si="60"/>
        <v>0</v>
      </c>
      <c r="F271" s="165">
        <f t="shared" si="61"/>
        <v>0</v>
      </c>
      <c r="G271" s="165">
        <f t="shared" si="62"/>
        <v>0</v>
      </c>
      <c r="H271" s="165">
        <f t="shared" si="63"/>
        <v>0</v>
      </c>
      <c r="I271" s="165">
        <f t="shared" si="64"/>
        <v>0</v>
      </c>
      <c r="J271" s="197">
        <f t="shared" si="65"/>
        <v>0</v>
      </c>
      <c r="AC271" s="195">
        <v>16</v>
      </c>
      <c r="AD271" s="165">
        <f t="shared" si="66"/>
        <v>0</v>
      </c>
      <c r="AE271" s="165">
        <f t="shared" si="67"/>
        <v>0</v>
      </c>
      <c r="AF271" s="165">
        <f t="shared" si="68"/>
        <v>0</v>
      </c>
      <c r="AG271" s="165">
        <f t="shared" si="69"/>
        <v>0</v>
      </c>
      <c r="AH271" s="165">
        <f t="shared" si="70"/>
        <v>0</v>
      </c>
      <c r="AI271" s="197">
        <f t="shared" si="71"/>
        <v>0</v>
      </c>
    </row>
    <row r="272" spans="4:35" ht="13.2" customHeight="1">
      <c r="D272" s="195">
        <v>17</v>
      </c>
      <c r="E272" s="165">
        <f t="shared" si="60"/>
        <v>0</v>
      </c>
      <c r="F272" s="165">
        <f t="shared" si="61"/>
        <v>0</v>
      </c>
      <c r="G272" s="165">
        <f t="shared" si="62"/>
        <v>0</v>
      </c>
      <c r="H272" s="165">
        <f t="shared" si="63"/>
        <v>0</v>
      </c>
      <c r="I272" s="165">
        <f t="shared" si="64"/>
        <v>0</v>
      </c>
      <c r="J272" s="197">
        <f t="shared" si="65"/>
        <v>0</v>
      </c>
      <c r="AC272" s="195">
        <v>17</v>
      </c>
      <c r="AD272" s="165">
        <f t="shared" si="66"/>
        <v>0</v>
      </c>
      <c r="AE272" s="165">
        <f t="shared" si="67"/>
        <v>0</v>
      </c>
      <c r="AF272" s="165">
        <f t="shared" si="68"/>
        <v>0</v>
      </c>
      <c r="AG272" s="165">
        <f t="shared" si="69"/>
        <v>0</v>
      </c>
      <c r="AH272" s="165">
        <f t="shared" si="70"/>
        <v>0</v>
      </c>
      <c r="AI272" s="197">
        <f t="shared" si="71"/>
        <v>0</v>
      </c>
    </row>
    <row r="273" spans="4:35" ht="13.2" customHeight="1">
      <c r="D273" s="195">
        <v>18</v>
      </c>
      <c r="E273" s="165">
        <f t="shared" si="60"/>
        <v>0</v>
      </c>
      <c r="F273" s="165">
        <f t="shared" si="61"/>
        <v>0</v>
      </c>
      <c r="G273" s="165">
        <f t="shared" si="62"/>
        <v>0</v>
      </c>
      <c r="H273" s="165">
        <f t="shared" si="63"/>
        <v>0</v>
      </c>
      <c r="I273" s="165">
        <f t="shared" si="64"/>
        <v>0</v>
      </c>
      <c r="J273" s="197">
        <f t="shared" si="65"/>
        <v>0</v>
      </c>
      <c r="AC273" s="195">
        <v>18</v>
      </c>
      <c r="AD273" s="165">
        <f t="shared" si="66"/>
        <v>0</v>
      </c>
      <c r="AE273" s="165">
        <f t="shared" si="67"/>
        <v>0</v>
      </c>
      <c r="AF273" s="165">
        <f t="shared" si="68"/>
        <v>0</v>
      </c>
      <c r="AG273" s="165">
        <f t="shared" si="69"/>
        <v>0</v>
      </c>
      <c r="AH273" s="165">
        <f t="shared" si="70"/>
        <v>0</v>
      </c>
      <c r="AI273" s="197">
        <f t="shared" si="71"/>
        <v>0</v>
      </c>
    </row>
    <row r="274" spans="4:35" ht="13.2" customHeight="1">
      <c r="D274" s="195">
        <v>19</v>
      </c>
      <c r="E274" s="165">
        <f t="shared" si="60"/>
        <v>0</v>
      </c>
      <c r="F274" s="165">
        <f t="shared" si="61"/>
        <v>0</v>
      </c>
      <c r="G274" s="165">
        <f t="shared" si="62"/>
        <v>0</v>
      </c>
      <c r="H274" s="165">
        <f t="shared" si="63"/>
        <v>0</v>
      </c>
      <c r="I274" s="165">
        <f t="shared" si="64"/>
        <v>0</v>
      </c>
      <c r="J274" s="197">
        <f t="shared" si="65"/>
        <v>0</v>
      </c>
      <c r="AC274" s="195">
        <v>19</v>
      </c>
      <c r="AD274" s="165">
        <f t="shared" si="66"/>
        <v>0</v>
      </c>
      <c r="AE274" s="165">
        <f t="shared" si="67"/>
        <v>0</v>
      </c>
      <c r="AF274" s="165">
        <f t="shared" si="68"/>
        <v>0</v>
      </c>
      <c r="AG274" s="165">
        <f t="shared" si="69"/>
        <v>0</v>
      </c>
      <c r="AH274" s="165">
        <f t="shared" si="70"/>
        <v>0</v>
      </c>
      <c r="AI274" s="197">
        <f t="shared" si="71"/>
        <v>0</v>
      </c>
    </row>
    <row r="275" spans="4:35" ht="13.2" customHeight="1">
      <c r="D275" s="195">
        <v>20</v>
      </c>
      <c r="E275" s="165">
        <f t="shared" si="60"/>
        <v>0</v>
      </c>
      <c r="F275" s="165">
        <f t="shared" si="61"/>
        <v>0</v>
      </c>
      <c r="G275" s="165">
        <f t="shared" si="62"/>
        <v>0</v>
      </c>
      <c r="H275" s="165">
        <f t="shared" si="63"/>
        <v>0</v>
      </c>
      <c r="I275" s="165">
        <f t="shared" si="64"/>
        <v>0</v>
      </c>
      <c r="J275" s="197">
        <f t="shared" si="65"/>
        <v>0</v>
      </c>
      <c r="AC275" s="195">
        <v>20</v>
      </c>
      <c r="AD275" s="165">
        <f t="shared" si="66"/>
        <v>0</v>
      </c>
      <c r="AE275" s="165">
        <f t="shared" si="67"/>
        <v>0</v>
      </c>
      <c r="AF275" s="165">
        <f t="shared" si="68"/>
        <v>0</v>
      </c>
      <c r="AG275" s="165">
        <f t="shared" si="69"/>
        <v>0</v>
      </c>
      <c r="AH275" s="165">
        <f t="shared" si="70"/>
        <v>0</v>
      </c>
      <c r="AI275" s="197">
        <f t="shared" si="71"/>
        <v>0</v>
      </c>
    </row>
    <row r="276" spans="4:35" ht="13.2" customHeight="1">
      <c r="D276" s="195">
        <v>21</v>
      </c>
      <c r="E276" s="165">
        <f t="shared" si="60"/>
        <v>0</v>
      </c>
      <c r="F276" s="165">
        <f t="shared" si="61"/>
        <v>0</v>
      </c>
      <c r="G276" s="165">
        <f t="shared" si="62"/>
        <v>0</v>
      </c>
      <c r="H276" s="165">
        <f t="shared" si="63"/>
        <v>0</v>
      </c>
      <c r="I276" s="165">
        <f t="shared" si="64"/>
        <v>0</v>
      </c>
      <c r="J276" s="197">
        <f t="shared" si="65"/>
        <v>0</v>
      </c>
      <c r="AC276" s="195">
        <v>21</v>
      </c>
      <c r="AD276" s="165">
        <f t="shared" si="66"/>
        <v>0</v>
      </c>
      <c r="AE276" s="165">
        <f t="shared" si="67"/>
        <v>0</v>
      </c>
      <c r="AF276" s="165">
        <f t="shared" si="68"/>
        <v>0</v>
      </c>
      <c r="AG276" s="165">
        <f t="shared" si="69"/>
        <v>0</v>
      </c>
      <c r="AH276" s="165">
        <f t="shared" si="70"/>
        <v>0</v>
      </c>
      <c r="AI276" s="197">
        <f t="shared" si="71"/>
        <v>0</v>
      </c>
    </row>
    <row r="277" spans="4:35" ht="13.2" customHeight="1">
      <c r="D277" s="195">
        <v>22</v>
      </c>
      <c r="E277" s="165">
        <f t="shared" si="60"/>
        <v>0</v>
      </c>
      <c r="F277" s="165">
        <f t="shared" si="61"/>
        <v>0</v>
      </c>
      <c r="G277" s="165">
        <f t="shared" si="62"/>
        <v>0</v>
      </c>
      <c r="H277" s="165">
        <f t="shared" si="63"/>
        <v>0</v>
      </c>
      <c r="I277" s="165">
        <f t="shared" si="64"/>
        <v>0</v>
      </c>
      <c r="J277" s="197">
        <f t="shared" si="65"/>
        <v>0</v>
      </c>
      <c r="AC277" s="195">
        <v>22</v>
      </c>
      <c r="AD277" s="165">
        <f t="shared" si="66"/>
        <v>0</v>
      </c>
      <c r="AE277" s="165">
        <f t="shared" si="67"/>
        <v>0</v>
      </c>
      <c r="AF277" s="165">
        <f t="shared" si="68"/>
        <v>0</v>
      </c>
      <c r="AG277" s="165">
        <f t="shared" si="69"/>
        <v>0</v>
      </c>
      <c r="AH277" s="165">
        <f t="shared" si="70"/>
        <v>0</v>
      </c>
      <c r="AI277" s="197">
        <f t="shared" si="71"/>
        <v>0</v>
      </c>
    </row>
    <row r="278" spans="4:35" ht="13.2" customHeight="1">
      <c r="D278" s="195">
        <v>23</v>
      </c>
      <c r="E278" s="165">
        <f t="shared" si="60"/>
        <v>0</v>
      </c>
      <c r="F278" s="165">
        <f t="shared" si="61"/>
        <v>0</v>
      </c>
      <c r="G278" s="165">
        <f t="shared" si="62"/>
        <v>0</v>
      </c>
      <c r="H278" s="165">
        <f t="shared" si="63"/>
        <v>0</v>
      </c>
      <c r="I278" s="165">
        <f t="shared" si="64"/>
        <v>0</v>
      </c>
      <c r="J278" s="197">
        <f t="shared" si="65"/>
        <v>0</v>
      </c>
      <c r="AC278" s="195">
        <v>23</v>
      </c>
      <c r="AD278" s="165">
        <f t="shared" si="66"/>
        <v>0</v>
      </c>
      <c r="AE278" s="165">
        <f t="shared" si="67"/>
        <v>0</v>
      </c>
      <c r="AF278" s="165">
        <f t="shared" si="68"/>
        <v>0</v>
      </c>
      <c r="AG278" s="165">
        <f t="shared" si="69"/>
        <v>0</v>
      </c>
      <c r="AH278" s="165">
        <f t="shared" si="70"/>
        <v>0</v>
      </c>
      <c r="AI278" s="197">
        <f t="shared" si="71"/>
        <v>0</v>
      </c>
    </row>
    <row r="279" spans="4:35" ht="13.2" customHeight="1">
      <c r="D279" s="195">
        <v>24</v>
      </c>
      <c r="E279" s="165">
        <f t="shared" si="60"/>
        <v>0</v>
      </c>
      <c r="F279" s="165">
        <f t="shared" si="61"/>
        <v>0</v>
      </c>
      <c r="G279" s="165">
        <f t="shared" si="62"/>
        <v>0</v>
      </c>
      <c r="H279" s="165">
        <f t="shared" si="63"/>
        <v>0</v>
      </c>
      <c r="I279" s="165">
        <f t="shared" si="64"/>
        <v>0</v>
      </c>
      <c r="J279" s="197">
        <f t="shared" si="65"/>
        <v>0</v>
      </c>
      <c r="AC279" s="195">
        <v>24</v>
      </c>
      <c r="AD279" s="165">
        <f t="shared" si="66"/>
        <v>0</v>
      </c>
      <c r="AE279" s="165">
        <f t="shared" si="67"/>
        <v>0</v>
      </c>
      <c r="AF279" s="165">
        <f t="shared" si="68"/>
        <v>0</v>
      </c>
      <c r="AG279" s="165">
        <f t="shared" si="69"/>
        <v>0</v>
      </c>
      <c r="AH279" s="165">
        <f t="shared" si="70"/>
        <v>0</v>
      </c>
      <c r="AI279" s="197">
        <f t="shared" si="71"/>
        <v>0</v>
      </c>
    </row>
    <row r="280" spans="4:35" ht="13.2" customHeight="1">
      <c r="D280" s="195">
        <v>25</v>
      </c>
      <c r="E280" s="165">
        <f t="shared" si="60"/>
        <v>0</v>
      </c>
      <c r="F280" s="165">
        <f t="shared" si="61"/>
        <v>0</v>
      </c>
      <c r="G280" s="165">
        <f t="shared" si="62"/>
        <v>0</v>
      </c>
      <c r="H280" s="165">
        <f t="shared" si="63"/>
        <v>0</v>
      </c>
      <c r="I280" s="165">
        <f t="shared" si="64"/>
        <v>0</v>
      </c>
      <c r="J280" s="197">
        <f t="shared" si="65"/>
        <v>0</v>
      </c>
      <c r="AC280" s="195">
        <v>25</v>
      </c>
      <c r="AD280" s="165">
        <f t="shared" si="66"/>
        <v>0</v>
      </c>
      <c r="AE280" s="165">
        <f t="shared" si="67"/>
        <v>0</v>
      </c>
      <c r="AF280" s="165">
        <f t="shared" si="68"/>
        <v>0</v>
      </c>
      <c r="AG280" s="165">
        <f t="shared" si="69"/>
        <v>0</v>
      </c>
      <c r="AH280" s="165">
        <f t="shared" si="70"/>
        <v>0</v>
      </c>
      <c r="AI280" s="197">
        <f t="shared" si="71"/>
        <v>0</v>
      </c>
    </row>
    <row r="281" spans="4:35" ht="13.2" customHeight="1">
      <c r="D281" s="195">
        <v>26</v>
      </c>
      <c r="E281" s="165">
        <f t="shared" si="60"/>
        <v>0</v>
      </c>
      <c r="F281" s="165">
        <f t="shared" si="61"/>
        <v>0</v>
      </c>
      <c r="G281" s="165">
        <f t="shared" si="62"/>
        <v>0</v>
      </c>
      <c r="H281" s="165">
        <f t="shared" si="63"/>
        <v>0</v>
      </c>
      <c r="I281" s="165">
        <f t="shared" si="64"/>
        <v>0</v>
      </c>
      <c r="J281" s="197">
        <f t="shared" si="65"/>
        <v>0</v>
      </c>
      <c r="AC281" s="195">
        <v>26</v>
      </c>
      <c r="AD281" s="165">
        <f t="shared" si="66"/>
        <v>0</v>
      </c>
      <c r="AE281" s="165">
        <f t="shared" si="67"/>
        <v>0</v>
      </c>
      <c r="AF281" s="165">
        <f t="shared" si="68"/>
        <v>0</v>
      </c>
      <c r="AG281" s="165">
        <f t="shared" si="69"/>
        <v>0</v>
      </c>
      <c r="AH281" s="165">
        <f t="shared" si="70"/>
        <v>0</v>
      </c>
      <c r="AI281" s="197">
        <f t="shared" si="71"/>
        <v>0</v>
      </c>
    </row>
    <row r="282" spans="4:35" ht="13.2" customHeight="1">
      <c r="D282" s="195">
        <v>27</v>
      </c>
      <c r="E282" s="165">
        <f t="shared" si="60"/>
        <v>0</v>
      </c>
      <c r="F282" s="165">
        <f t="shared" si="61"/>
        <v>0</v>
      </c>
      <c r="G282" s="165">
        <f t="shared" si="62"/>
        <v>0</v>
      </c>
      <c r="H282" s="165">
        <f t="shared" si="63"/>
        <v>0</v>
      </c>
      <c r="I282" s="165">
        <f t="shared" si="64"/>
        <v>0</v>
      </c>
      <c r="J282" s="197">
        <f t="shared" si="65"/>
        <v>0</v>
      </c>
      <c r="AC282" s="195">
        <v>27</v>
      </c>
      <c r="AD282" s="165">
        <f t="shared" si="66"/>
        <v>0</v>
      </c>
      <c r="AE282" s="165">
        <f t="shared" si="67"/>
        <v>0</v>
      </c>
      <c r="AF282" s="165">
        <f t="shared" si="68"/>
        <v>0</v>
      </c>
      <c r="AG282" s="165">
        <f t="shared" si="69"/>
        <v>0</v>
      </c>
      <c r="AH282" s="165">
        <f t="shared" si="70"/>
        <v>0</v>
      </c>
      <c r="AI282" s="197">
        <f t="shared" si="71"/>
        <v>0</v>
      </c>
    </row>
    <row r="283" spans="4:35" ht="13.2" customHeight="1">
      <c r="D283" s="195">
        <v>28</v>
      </c>
      <c r="E283" s="165">
        <f t="shared" si="60"/>
        <v>0</v>
      </c>
      <c r="F283" s="165">
        <f t="shared" si="61"/>
        <v>0</v>
      </c>
      <c r="G283" s="165">
        <f t="shared" si="62"/>
        <v>0</v>
      </c>
      <c r="H283" s="165">
        <f t="shared" si="63"/>
        <v>0</v>
      </c>
      <c r="I283" s="165">
        <f t="shared" si="64"/>
        <v>0</v>
      </c>
      <c r="J283" s="197">
        <f t="shared" si="65"/>
        <v>0</v>
      </c>
      <c r="AC283" s="195">
        <v>28</v>
      </c>
      <c r="AD283" s="165">
        <f t="shared" si="66"/>
        <v>0</v>
      </c>
      <c r="AE283" s="165">
        <f t="shared" si="67"/>
        <v>0</v>
      </c>
      <c r="AF283" s="165">
        <f t="shared" si="68"/>
        <v>0</v>
      </c>
      <c r="AG283" s="165">
        <f t="shared" si="69"/>
        <v>0</v>
      </c>
      <c r="AH283" s="165">
        <f t="shared" si="70"/>
        <v>0</v>
      </c>
      <c r="AI283" s="197">
        <f t="shared" si="71"/>
        <v>0</v>
      </c>
    </row>
    <row r="284" spans="4:35" ht="13.2" customHeight="1">
      <c r="D284" s="195">
        <v>29</v>
      </c>
      <c r="E284" s="165">
        <f t="shared" si="60"/>
        <v>0</v>
      </c>
      <c r="F284" s="165">
        <f t="shared" si="61"/>
        <v>0</v>
      </c>
      <c r="G284" s="165">
        <f t="shared" si="62"/>
        <v>0</v>
      </c>
      <c r="H284" s="165">
        <f t="shared" si="63"/>
        <v>0</v>
      </c>
      <c r="I284" s="165">
        <f t="shared" si="64"/>
        <v>0</v>
      </c>
      <c r="J284" s="197">
        <f t="shared" si="65"/>
        <v>0</v>
      </c>
      <c r="AC284" s="195">
        <v>29</v>
      </c>
      <c r="AD284" s="165">
        <f t="shared" si="66"/>
        <v>0</v>
      </c>
      <c r="AE284" s="165">
        <f t="shared" si="67"/>
        <v>0</v>
      </c>
      <c r="AF284" s="165">
        <f t="shared" si="68"/>
        <v>0</v>
      </c>
      <c r="AG284" s="165">
        <f t="shared" si="69"/>
        <v>0</v>
      </c>
      <c r="AH284" s="165">
        <f t="shared" si="70"/>
        <v>0</v>
      </c>
      <c r="AI284" s="197">
        <f t="shared" si="71"/>
        <v>0</v>
      </c>
    </row>
    <row r="285" spans="4:35" ht="13.2" customHeight="1">
      <c r="D285" s="195">
        <v>30</v>
      </c>
      <c r="E285" s="165">
        <f t="shared" si="60"/>
        <v>0</v>
      </c>
      <c r="F285" s="165">
        <f t="shared" si="61"/>
        <v>0</v>
      </c>
      <c r="G285" s="165">
        <f t="shared" si="62"/>
        <v>0</v>
      </c>
      <c r="H285" s="165">
        <f t="shared" si="63"/>
        <v>0</v>
      </c>
      <c r="I285" s="165">
        <f t="shared" si="64"/>
        <v>0</v>
      </c>
      <c r="J285" s="197">
        <f t="shared" si="65"/>
        <v>0</v>
      </c>
      <c r="AC285" s="195">
        <v>30</v>
      </c>
      <c r="AD285" s="165">
        <f t="shared" si="66"/>
        <v>0</v>
      </c>
      <c r="AE285" s="165">
        <f t="shared" si="67"/>
        <v>0</v>
      </c>
      <c r="AF285" s="165">
        <f t="shared" si="68"/>
        <v>0</v>
      </c>
      <c r="AG285" s="165">
        <f t="shared" si="69"/>
        <v>0</v>
      </c>
      <c r="AH285" s="165">
        <f t="shared" si="70"/>
        <v>0</v>
      </c>
      <c r="AI285" s="197">
        <f t="shared" si="71"/>
        <v>0</v>
      </c>
    </row>
    <row r="286" spans="4:35" ht="13.2" customHeight="1">
      <c r="D286" s="195">
        <v>31</v>
      </c>
      <c r="E286" s="165">
        <f t="shared" si="60"/>
        <v>0</v>
      </c>
      <c r="F286" s="165">
        <f t="shared" si="61"/>
        <v>0</v>
      </c>
      <c r="G286" s="165">
        <f t="shared" si="62"/>
        <v>0</v>
      </c>
      <c r="H286" s="165">
        <f t="shared" si="63"/>
        <v>0</v>
      </c>
      <c r="I286" s="165">
        <f t="shared" si="64"/>
        <v>0</v>
      </c>
      <c r="J286" s="197">
        <f t="shared" si="65"/>
        <v>0</v>
      </c>
      <c r="AC286" s="195">
        <v>31</v>
      </c>
      <c r="AD286" s="165">
        <f t="shared" si="66"/>
        <v>0</v>
      </c>
      <c r="AE286" s="165">
        <f t="shared" si="67"/>
        <v>0</v>
      </c>
      <c r="AF286" s="165">
        <f t="shared" si="68"/>
        <v>0</v>
      </c>
      <c r="AG286" s="165">
        <f t="shared" si="69"/>
        <v>0</v>
      </c>
      <c r="AH286" s="165">
        <f t="shared" si="70"/>
        <v>0</v>
      </c>
      <c r="AI286" s="197">
        <f t="shared" si="71"/>
        <v>0</v>
      </c>
    </row>
    <row r="287" spans="4:35" ht="13.2" customHeight="1">
      <c r="D287" s="195">
        <v>32</v>
      </c>
      <c r="E287" s="165">
        <f t="shared" si="60"/>
        <v>0</v>
      </c>
      <c r="F287" s="165">
        <f t="shared" si="61"/>
        <v>0</v>
      </c>
      <c r="G287" s="165">
        <f t="shared" si="62"/>
        <v>0</v>
      </c>
      <c r="H287" s="165">
        <f t="shared" si="63"/>
        <v>0</v>
      </c>
      <c r="I287" s="165">
        <f t="shared" si="64"/>
        <v>0</v>
      </c>
      <c r="J287" s="197">
        <f t="shared" si="65"/>
        <v>0</v>
      </c>
      <c r="AC287" s="195">
        <v>32</v>
      </c>
      <c r="AD287" s="165">
        <f t="shared" si="66"/>
        <v>0</v>
      </c>
      <c r="AE287" s="165">
        <f t="shared" si="67"/>
        <v>0</v>
      </c>
      <c r="AF287" s="165">
        <f t="shared" si="68"/>
        <v>0</v>
      </c>
      <c r="AG287" s="165">
        <f t="shared" si="69"/>
        <v>0</v>
      </c>
      <c r="AH287" s="165">
        <f t="shared" si="70"/>
        <v>0</v>
      </c>
      <c r="AI287" s="197">
        <f t="shared" si="71"/>
        <v>0</v>
      </c>
    </row>
    <row r="288" spans="4:35" ht="13.2" customHeight="1">
      <c r="D288" s="195">
        <v>33</v>
      </c>
      <c r="E288" s="165">
        <f t="shared" si="60"/>
        <v>0</v>
      </c>
      <c r="F288" s="165">
        <f t="shared" si="61"/>
        <v>0</v>
      </c>
      <c r="G288" s="165">
        <f t="shared" si="62"/>
        <v>0</v>
      </c>
      <c r="H288" s="165">
        <f t="shared" si="63"/>
        <v>0</v>
      </c>
      <c r="I288" s="165">
        <f t="shared" si="64"/>
        <v>0</v>
      </c>
      <c r="J288" s="197">
        <f t="shared" si="65"/>
        <v>0</v>
      </c>
      <c r="AC288" s="195">
        <v>33</v>
      </c>
      <c r="AD288" s="165">
        <f t="shared" si="66"/>
        <v>0</v>
      </c>
      <c r="AE288" s="165">
        <f t="shared" si="67"/>
        <v>0</v>
      </c>
      <c r="AF288" s="165">
        <f t="shared" si="68"/>
        <v>0</v>
      </c>
      <c r="AG288" s="165">
        <f t="shared" si="69"/>
        <v>0</v>
      </c>
      <c r="AH288" s="165">
        <f t="shared" si="70"/>
        <v>0</v>
      </c>
      <c r="AI288" s="197">
        <f t="shared" si="71"/>
        <v>0</v>
      </c>
    </row>
    <row r="289" spans="4:35" ht="13.2" customHeight="1">
      <c r="D289" s="195">
        <v>34</v>
      </c>
      <c r="E289" s="165">
        <f t="shared" si="60"/>
        <v>0</v>
      </c>
      <c r="F289" s="165">
        <f t="shared" si="61"/>
        <v>0</v>
      </c>
      <c r="G289" s="165">
        <f t="shared" si="62"/>
        <v>0</v>
      </c>
      <c r="H289" s="165">
        <f t="shared" si="63"/>
        <v>0</v>
      </c>
      <c r="I289" s="165">
        <f t="shared" si="64"/>
        <v>0</v>
      </c>
      <c r="J289" s="197">
        <f t="shared" si="65"/>
        <v>0</v>
      </c>
      <c r="AC289" s="195">
        <v>34</v>
      </c>
      <c r="AD289" s="165">
        <f t="shared" si="66"/>
        <v>0</v>
      </c>
      <c r="AE289" s="165">
        <f t="shared" si="67"/>
        <v>0</v>
      </c>
      <c r="AF289" s="165">
        <f t="shared" si="68"/>
        <v>0</v>
      </c>
      <c r="AG289" s="165">
        <f t="shared" si="69"/>
        <v>0</v>
      </c>
      <c r="AH289" s="165">
        <f t="shared" si="70"/>
        <v>0</v>
      </c>
      <c r="AI289" s="197">
        <f t="shared" si="71"/>
        <v>0</v>
      </c>
    </row>
    <row r="290" spans="4:35" ht="13.2" customHeight="1">
      <c r="D290" s="195">
        <v>35</v>
      </c>
      <c r="E290" s="165">
        <f t="shared" si="60"/>
        <v>0</v>
      </c>
      <c r="F290" s="165">
        <f t="shared" si="61"/>
        <v>0</v>
      </c>
      <c r="G290" s="165">
        <f t="shared" si="62"/>
        <v>0</v>
      </c>
      <c r="H290" s="165">
        <f t="shared" si="63"/>
        <v>0</v>
      </c>
      <c r="I290" s="165">
        <f t="shared" si="64"/>
        <v>0</v>
      </c>
      <c r="J290" s="197">
        <f t="shared" si="65"/>
        <v>0</v>
      </c>
      <c r="AC290" s="195">
        <v>35</v>
      </c>
      <c r="AD290" s="165">
        <f t="shared" si="66"/>
        <v>0</v>
      </c>
      <c r="AE290" s="165">
        <f t="shared" si="67"/>
        <v>0</v>
      </c>
      <c r="AF290" s="165">
        <f t="shared" si="68"/>
        <v>0</v>
      </c>
      <c r="AG290" s="165">
        <f t="shared" si="69"/>
        <v>0</v>
      </c>
      <c r="AH290" s="165">
        <f t="shared" si="70"/>
        <v>0</v>
      </c>
      <c r="AI290" s="197">
        <f t="shared" si="71"/>
        <v>0</v>
      </c>
    </row>
    <row r="291" spans="4:35" ht="13.2" customHeight="1">
      <c r="D291" s="195">
        <v>36</v>
      </c>
      <c r="E291" s="165">
        <f t="shared" si="60"/>
        <v>0</v>
      </c>
      <c r="F291" s="165">
        <f t="shared" si="61"/>
        <v>0</v>
      </c>
      <c r="G291" s="165">
        <f t="shared" si="62"/>
        <v>0</v>
      </c>
      <c r="H291" s="165">
        <f t="shared" si="63"/>
        <v>0</v>
      </c>
      <c r="I291" s="165">
        <f t="shared" si="64"/>
        <v>0</v>
      </c>
      <c r="J291" s="197">
        <f t="shared" si="65"/>
        <v>0</v>
      </c>
      <c r="AC291" s="195">
        <v>36</v>
      </c>
      <c r="AD291" s="165">
        <f t="shared" si="66"/>
        <v>0</v>
      </c>
      <c r="AE291" s="165">
        <f t="shared" si="67"/>
        <v>0</v>
      </c>
      <c r="AF291" s="165">
        <f t="shared" si="68"/>
        <v>0</v>
      </c>
      <c r="AG291" s="165">
        <f t="shared" si="69"/>
        <v>0</v>
      </c>
      <c r="AH291" s="165">
        <f t="shared" si="70"/>
        <v>0</v>
      </c>
      <c r="AI291" s="197">
        <f t="shared" si="71"/>
        <v>0</v>
      </c>
    </row>
    <row r="292" spans="4:35" ht="13.2" customHeight="1">
      <c r="D292" s="195">
        <v>37</v>
      </c>
      <c r="E292" s="165">
        <f t="shared" si="60"/>
        <v>0</v>
      </c>
      <c r="F292" s="165">
        <f t="shared" si="61"/>
        <v>0</v>
      </c>
      <c r="G292" s="165">
        <f t="shared" si="62"/>
        <v>0</v>
      </c>
      <c r="H292" s="165">
        <f t="shared" si="63"/>
        <v>0</v>
      </c>
      <c r="I292" s="165">
        <f t="shared" si="64"/>
        <v>0</v>
      </c>
      <c r="J292" s="197">
        <f t="shared" si="65"/>
        <v>0</v>
      </c>
      <c r="AC292" s="195">
        <v>37</v>
      </c>
      <c r="AD292" s="165">
        <f t="shared" si="66"/>
        <v>0</v>
      </c>
      <c r="AE292" s="165">
        <f t="shared" si="67"/>
        <v>0</v>
      </c>
      <c r="AF292" s="165">
        <f t="shared" si="68"/>
        <v>0</v>
      </c>
      <c r="AG292" s="165">
        <f t="shared" si="69"/>
        <v>0</v>
      </c>
      <c r="AH292" s="165">
        <f t="shared" si="70"/>
        <v>0</v>
      </c>
      <c r="AI292" s="197">
        <f t="shared" si="71"/>
        <v>0</v>
      </c>
    </row>
    <row r="293" spans="4:35" ht="13.2" customHeight="1">
      <c r="D293" s="195">
        <v>38</v>
      </c>
      <c r="E293" s="165">
        <f t="shared" si="60"/>
        <v>0</v>
      </c>
      <c r="F293" s="165">
        <f t="shared" si="61"/>
        <v>0</v>
      </c>
      <c r="G293" s="165">
        <f t="shared" si="62"/>
        <v>0</v>
      </c>
      <c r="H293" s="165">
        <f t="shared" si="63"/>
        <v>0</v>
      </c>
      <c r="I293" s="165">
        <f t="shared" si="64"/>
        <v>0</v>
      </c>
      <c r="J293" s="197">
        <f t="shared" si="65"/>
        <v>0</v>
      </c>
      <c r="AC293" s="195">
        <v>38</v>
      </c>
      <c r="AD293" s="165">
        <f t="shared" si="66"/>
        <v>0</v>
      </c>
      <c r="AE293" s="165">
        <f t="shared" si="67"/>
        <v>0</v>
      </c>
      <c r="AF293" s="165">
        <f t="shared" si="68"/>
        <v>0</v>
      </c>
      <c r="AG293" s="165">
        <f t="shared" si="69"/>
        <v>0</v>
      </c>
      <c r="AH293" s="165">
        <f t="shared" si="70"/>
        <v>0</v>
      </c>
      <c r="AI293" s="197">
        <f t="shared" si="71"/>
        <v>0</v>
      </c>
    </row>
    <row r="294" spans="4:35" ht="13.2" customHeight="1">
      <c r="D294" s="195">
        <v>39</v>
      </c>
      <c r="E294" s="165">
        <f t="shared" si="60"/>
        <v>0</v>
      </c>
      <c r="F294" s="165">
        <f t="shared" si="61"/>
        <v>0</v>
      </c>
      <c r="G294" s="165">
        <f t="shared" si="62"/>
        <v>0</v>
      </c>
      <c r="H294" s="165">
        <f t="shared" si="63"/>
        <v>0</v>
      </c>
      <c r="I294" s="165">
        <f t="shared" si="64"/>
        <v>0</v>
      </c>
      <c r="J294" s="197">
        <f t="shared" si="65"/>
        <v>0</v>
      </c>
      <c r="AC294" s="195">
        <v>39</v>
      </c>
      <c r="AD294" s="165">
        <f t="shared" si="66"/>
        <v>0</v>
      </c>
      <c r="AE294" s="165">
        <f t="shared" si="67"/>
        <v>0</v>
      </c>
      <c r="AF294" s="165">
        <f t="shared" si="68"/>
        <v>0</v>
      </c>
      <c r="AG294" s="165">
        <f t="shared" si="69"/>
        <v>0</v>
      </c>
      <c r="AH294" s="165">
        <f t="shared" si="70"/>
        <v>0</v>
      </c>
      <c r="AI294" s="197">
        <f t="shared" si="71"/>
        <v>0</v>
      </c>
    </row>
    <row r="295" spans="4:35" ht="13.2" customHeight="1" thickBot="1">
      <c r="D295" s="196">
        <v>40</v>
      </c>
      <c r="E295" s="198">
        <f t="shared" si="60"/>
        <v>0</v>
      </c>
      <c r="F295" s="198">
        <f t="shared" si="61"/>
        <v>0</v>
      </c>
      <c r="G295" s="198">
        <f t="shared" si="62"/>
        <v>0</v>
      </c>
      <c r="H295" s="198">
        <f t="shared" si="63"/>
        <v>0</v>
      </c>
      <c r="I295" s="198">
        <f t="shared" si="64"/>
        <v>0</v>
      </c>
      <c r="J295" s="199">
        <f t="shared" si="65"/>
        <v>0</v>
      </c>
      <c r="AC295" s="196">
        <v>40</v>
      </c>
      <c r="AD295" s="198">
        <f t="shared" si="66"/>
        <v>0</v>
      </c>
      <c r="AE295" s="198">
        <f t="shared" si="67"/>
        <v>0</v>
      </c>
      <c r="AF295" s="198">
        <f t="shared" si="68"/>
        <v>0</v>
      </c>
      <c r="AG295" s="198">
        <f t="shared" si="69"/>
        <v>0</v>
      </c>
      <c r="AH295" s="198">
        <f t="shared" si="70"/>
        <v>0</v>
      </c>
      <c r="AI295" s="199">
        <f t="shared" si="71"/>
        <v>0</v>
      </c>
    </row>
    <row r="297" spans="4:35" ht="13.2" customHeight="1" thickBot="1">
      <c r="D297" s="2" t="s">
        <v>92</v>
      </c>
      <c r="AC297" s="2" t="s">
        <v>92</v>
      </c>
    </row>
    <row r="298" spans="4:35" ht="13.2" customHeight="1">
      <c r="D298" s="2199"/>
      <c r="E298" s="2200" t="s">
        <v>56</v>
      </c>
      <c r="F298" s="2200"/>
      <c r="G298" s="2200" t="s">
        <v>83</v>
      </c>
      <c r="H298" s="2200"/>
      <c r="I298" s="2200" t="s">
        <v>78</v>
      </c>
      <c r="J298" s="2239"/>
      <c r="AC298" s="2199"/>
      <c r="AD298" s="2200" t="s">
        <v>56</v>
      </c>
      <c r="AE298" s="2200"/>
      <c r="AF298" s="2200" t="s">
        <v>83</v>
      </c>
      <c r="AG298" s="2200"/>
      <c r="AH298" s="2200" t="s">
        <v>78</v>
      </c>
      <c r="AI298" s="2239"/>
    </row>
    <row r="299" spans="4:35" ht="13.2" customHeight="1">
      <c r="D299" s="2238"/>
      <c r="E299" s="21" t="s">
        <v>354</v>
      </c>
      <c r="F299" s="21" t="s">
        <v>355</v>
      </c>
      <c r="G299" s="21" t="s">
        <v>354</v>
      </c>
      <c r="H299" s="21" t="s">
        <v>355</v>
      </c>
      <c r="I299" s="21" t="s">
        <v>354</v>
      </c>
      <c r="J299" s="194" t="s">
        <v>355</v>
      </c>
      <c r="AC299" s="2238"/>
      <c r="AD299" s="21" t="s">
        <v>354</v>
      </c>
      <c r="AE299" s="21" t="s">
        <v>355</v>
      </c>
      <c r="AF299" s="21" t="s">
        <v>354</v>
      </c>
      <c r="AG299" s="21" t="s">
        <v>355</v>
      </c>
      <c r="AH299" s="21" t="s">
        <v>354</v>
      </c>
      <c r="AI299" s="194" t="s">
        <v>355</v>
      </c>
    </row>
    <row r="300" spans="4:35" ht="13.2" customHeight="1">
      <c r="D300" s="195">
        <v>1</v>
      </c>
      <c r="E300" s="165">
        <f t="shared" ref="E300:E339" si="72">IF($K$39&lt;&gt;"As",0,IF($K$27&lt;&gt;"歩 道",0,SUMIF($K$40,D300,$K$38)))+IF($K$42&lt;&gt;"As",0,IF($K$27&lt;&gt;"歩 道",0,SUMIF($K$43,D300,$K$41)))</f>
        <v>0</v>
      </c>
      <c r="F300" s="165">
        <f t="shared" ref="F300:F339" si="73">IF($K$39&lt;&gt;"As",0,IF($K$27&lt;&gt;"車 道",0,SUMIF($K$40,D300,$K$38)))+IF($K$42&lt;&gt;"As",0,IF($K$27&lt;&gt;"車 道",0,SUMIF($K$43,D300,$K$41)))</f>
        <v>0</v>
      </c>
      <c r="G300" s="165">
        <f t="shared" ref="G300:G339" si="74">IF($K$39&lt;&gt;"Co",0,IF($K$27&lt;&gt;"歩 道",0,SUMIF($K$40,D300,$K$38)))+IF($K$42&lt;&gt;"Co",0,IF($K$27&lt;&gt;"歩 道",0,SUMIF($K$43,D300,$K$41)))</f>
        <v>0</v>
      </c>
      <c r="H300" s="165">
        <f t="shared" ref="H300:H339" si="75">IF($K$39&lt;&gt;"Co",0,IF($K$27&lt;&gt;"車 道",0,SUMIF($K$40,D300,$K$38)))+IF($K$42&lt;&gt;"Co",0,IF($K$27&lt;&gt;"車 道",0,SUMIF($K$43,D300,$K$41)))</f>
        <v>0</v>
      </c>
      <c r="I300" s="165">
        <f t="shared" ref="I300:I339" si="76">IF($K$27&lt;&gt;"歩 道",0,SUMIF($K$46,D300,$K$38)+SUMIF($K$46,D300,$K$41))</f>
        <v>0</v>
      </c>
      <c r="J300" s="197">
        <f t="shared" ref="J300:J339" si="77">IF($K$27&lt;&gt;"車 道",0,SUMIF($K$46,D300,$K$38)+SUMIF($K$46,D300,$K$41))</f>
        <v>0</v>
      </c>
      <c r="AC300" s="195">
        <v>1</v>
      </c>
      <c r="AD300" s="165">
        <f t="shared" ref="AD300:AD339" si="78">IF($AJ$39&lt;&gt;"As",0,IF($AJ$27&lt;&gt;"歩 道",0,SUMIF($AJ$40,AC300,$AJ$38)))+IF($AJ$42&lt;&gt;"As",0,IF($AJ$27&lt;&gt;"歩 道",0,SUMIF($AJ$43,AC300,$AJ$41)))</f>
        <v>0</v>
      </c>
      <c r="AE300" s="165">
        <f t="shared" ref="AE300:AE339" si="79">IF($AJ$39&lt;&gt;"As",0,IF($AJ$27&lt;&gt;"車 道",0,SUMIF($AJ$40,AC300,$AJ$38)))+IF($AJ$42&lt;&gt;"As",0,IF($AJ$27&lt;&gt;"車 道",0,SUMIF($AJ$43,AC300,$AJ$41)))</f>
        <v>0</v>
      </c>
      <c r="AF300" s="165">
        <f t="shared" ref="AF300:AF339" si="80">IF($AJ$39&lt;&gt;"Co",0,IF($AJ$27&lt;&gt;"歩 道",0,SUMIF($AJ$40,AC300,$AJ$38)))+IF($AJ$42&lt;&gt;"Co",0,IF($AJ$27&lt;&gt;"歩 道",0,SUMIF($AJ$43,AC300,$AJ$41)))</f>
        <v>0</v>
      </c>
      <c r="AG300" s="165">
        <f t="shared" ref="AG300:AG339" si="81">IF($AJ$39&lt;&gt;"Co",0,IF($AJ$27&lt;&gt;"車 道",0,SUMIF($AJ$40,AC300,$AJ$38)))+IF($AJ$42&lt;&gt;"Co",0,IF($AJ$27&lt;&gt;"車 道",0,SUMIF($AJ$43,AC300,$AJ$41)))</f>
        <v>0</v>
      </c>
      <c r="AH300" s="165">
        <f t="shared" ref="AH300:AH339" si="82">IF($AJ$27&lt;&gt;"歩 道",0,SUMIF($AJ$46,AC300,$AJ$38)+SUMIF($AJ$46,AC300,$AJ$41))</f>
        <v>0</v>
      </c>
      <c r="AI300" s="197">
        <f t="shared" ref="AI300:AI339" si="83">IF($AJ$27&lt;&gt;"車 道",0,SUMIF($AJ$46,AC300,$AJ$38)+SUMIF($AJ$46,AC300,$AJ$41))</f>
        <v>0</v>
      </c>
    </row>
    <row r="301" spans="4:35" ht="13.2" customHeight="1">
      <c r="D301" s="195">
        <v>2</v>
      </c>
      <c r="E301" s="165">
        <f t="shared" si="72"/>
        <v>0</v>
      </c>
      <c r="F301" s="165">
        <f t="shared" si="73"/>
        <v>0</v>
      </c>
      <c r="G301" s="165">
        <f t="shared" si="74"/>
        <v>0</v>
      </c>
      <c r="H301" s="165">
        <f t="shared" si="75"/>
        <v>0</v>
      </c>
      <c r="I301" s="165">
        <f t="shared" si="76"/>
        <v>0</v>
      </c>
      <c r="J301" s="197">
        <f t="shared" si="77"/>
        <v>0</v>
      </c>
      <c r="AC301" s="195">
        <v>2</v>
      </c>
      <c r="AD301" s="165">
        <f t="shared" si="78"/>
        <v>0</v>
      </c>
      <c r="AE301" s="165">
        <f t="shared" si="79"/>
        <v>0</v>
      </c>
      <c r="AF301" s="165">
        <f t="shared" si="80"/>
        <v>0</v>
      </c>
      <c r="AG301" s="165">
        <f t="shared" si="81"/>
        <v>0</v>
      </c>
      <c r="AH301" s="165">
        <f t="shared" si="82"/>
        <v>0</v>
      </c>
      <c r="AI301" s="197">
        <f t="shared" si="83"/>
        <v>0</v>
      </c>
    </row>
    <row r="302" spans="4:35" ht="13.2" customHeight="1">
      <c r="D302" s="195">
        <v>3</v>
      </c>
      <c r="E302" s="165">
        <f t="shared" si="72"/>
        <v>0</v>
      </c>
      <c r="F302" s="165">
        <f t="shared" si="73"/>
        <v>0</v>
      </c>
      <c r="G302" s="165">
        <f t="shared" si="74"/>
        <v>0</v>
      </c>
      <c r="H302" s="165">
        <f t="shared" si="75"/>
        <v>0</v>
      </c>
      <c r="I302" s="165">
        <f t="shared" si="76"/>
        <v>0</v>
      </c>
      <c r="J302" s="197">
        <f t="shared" si="77"/>
        <v>0</v>
      </c>
      <c r="AC302" s="195">
        <v>3</v>
      </c>
      <c r="AD302" s="165">
        <f t="shared" si="78"/>
        <v>0</v>
      </c>
      <c r="AE302" s="165">
        <f t="shared" si="79"/>
        <v>0</v>
      </c>
      <c r="AF302" s="165">
        <f t="shared" si="80"/>
        <v>0</v>
      </c>
      <c r="AG302" s="165">
        <f t="shared" si="81"/>
        <v>0</v>
      </c>
      <c r="AH302" s="165">
        <f t="shared" si="82"/>
        <v>0</v>
      </c>
      <c r="AI302" s="197">
        <f t="shared" si="83"/>
        <v>0</v>
      </c>
    </row>
    <row r="303" spans="4:35" ht="13.2" customHeight="1">
      <c r="D303" s="195">
        <v>4</v>
      </c>
      <c r="E303" s="165">
        <f t="shared" si="72"/>
        <v>0</v>
      </c>
      <c r="F303" s="165">
        <f t="shared" si="73"/>
        <v>0</v>
      </c>
      <c r="G303" s="165">
        <f t="shared" si="74"/>
        <v>0</v>
      </c>
      <c r="H303" s="165">
        <f t="shared" si="75"/>
        <v>0</v>
      </c>
      <c r="I303" s="165">
        <f t="shared" si="76"/>
        <v>0</v>
      </c>
      <c r="J303" s="197">
        <f t="shared" si="77"/>
        <v>0</v>
      </c>
      <c r="AC303" s="195">
        <v>4</v>
      </c>
      <c r="AD303" s="165">
        <f t="shared" si="78"/>
        <v>0</v>
      </c>
      <c r="AE303" s="165">
        <f t="shared" si="79"/>
        <v>0</v>
      </c>
      <c r="AF303" s="165">
        <f t="shared" si="80"/>
        <v>0</v>
      </c>
      <c r="AG303" s="165">
        <f t="shared" si="81"/>
        <v>0</v>
      </c>
      <c r="AH303" s="165">
        <f t="shared" si="82"/>
        <v>0</v>
      </c>
      <c r="AI303" s="197">
        <f t="shared" si="83"/>
        <v>0</v>
      </c>
    </row>
    <row r="304" spans="4:35" ht="13.2" customHeight="1">
      <c r="D304" s="195">
        <v>5</v>
      </c>
      <c r="E304" s="165">
        <f t="shared" si="72"/>
        <v>0</v>
      </c>
      <c r="F304" s="165">
        <f t="shared" si="73"/>
        <v>0</v>
      </c>
      <c r="G304" s="165">
        <f t="shared" si="74"/>
        <v>0</v>
      </c>
      <c r="H304" s="165">
        <f t="shared" si="75"/>
        <v>0</v>
      </c>
      <c r="I304" s="165">
        <f t="shared" si="76"/>
        <v>0</v>
      </c>
      <c r="J304" s="197">
        <f t="shared" si="77"/>
        <v>0</v>
      </c>
      <c r="AC304" s="195">
        <v>5</v>
      </c>
      <c r="AD304" s="165">
        <f t="shared" si="78"/>
        <v>0</v>
      </c>
      <c r="AE304" s="165">
        <f t="shared" si="79"/>
        <v>0</v>
      </c>
      <c r="AF304" s="165">
        <f t="shared" si="80"/>
        <v>0</v>
      </c>
      <c r="AG304" s="165">
        <f t="shared" si="81"/>
        <v>0</v>
      </c>
      <c r="AH304" s="165">
        <f t="shared" si="82"/>
        <v>0</v>
      </c>
      <c r="AI304" s="197">
        <f t="shared" si="83"/>
        <v>0</v>
      </c>
    </row>
    <row r="305" spans="4:35" ht="13.2" customHeight="1">
      <c r="D305" s="195">
        <v>6</v>
      </c>
      <c r="E305" s="165">
        <f t="shared" si="72"/>
        <v>0</v>
      </c>
      <c r="F305" s="165">
        <f t="shared" si="73"/>
        <v>0</v>
      </c>
      <c r="G305" s="165">
        <f t="shared" si="74"/>
        <v>0</v>
      </c>
      <c r="H305" s="165">
        <f t="shared" si="75"/>
        <v>0</v>
      </c>
      <c r="I305" s="165">
        <f t="shared" si="76"/>
        <v>0</v>
      </c>
      <c r="J305" s="197">
        <f t="shared" si="77"/>
        <v>0</v>
      </c>
      <c r="AC305" s="195">
        <v>6</v>
      </c>
      <c r="AD305" s="165">
        <f t="shared" si="78"/>
        <v>0</v>
      </c>
      <c r="AE305" s="165">
        <f t="shared" si="79"/>
        <v>0</v>
      </c>
      <c r="AF305" s="165">
        <f t="shared" si="80"/>
        <v>0</v>
      </c>
      <c r="AG305" s="165">
        <f t="shared" si="81"/>
        <v>0</v>
      </c>
      <c r="AH305" s="165">
        <f t="shared" si="82"/>
        <v>0</v>
      </c>
      <c r="AI305" s="197">
        <f t="shared" si="83"/>
        <v>0</v>
      </c>
    </row>
    <row r="306" spans="4:35" ht="13.2" customHeight="1">
      <c r="D306" s="195">
        <v>7</v>
      </c>
      <c r="E306" s="165">
        <f t="shared" si="72"/>
        <v>0</v>
      </c>
      <c r="F306" s="165">
        <f t="shared" si="73"/>
        <v>0</v>
      </c>
      <c r="G306" s="165">
        <f t="shared" si="74"/>
        <v>0</v>
      </c>
      <c r="H306" s="165">
        <f t="shared" si="75"/>
        <v>0</v>
      </c>
      <c r="I306" s="165">
        <f t="shared" si="76"/>
        <v>0</v>
      </c>
      <c r="J306" s="197">
        <f t="shared" si="77"/>
        <v>0</v>
      </c>
      <c r="AC306" s="195">
        <v>7</v>
      </c>
      <c r="AD306" s="165">
        <f t="shared" si="78"/>
        <v>0</v>
      </c>
      <c r="AE306" s="165">
        <f t="shared" si="79"/>
        <v>0</v>
      </c>
      <c r="AF306" s="165">
        <f t="shared" si="80"/>
        <v>0</v>
      </c>
      <c r="AG306" s="165">
        <f t="shared" si="81"/>
        <v>0</v>
      </c>
      <c r="AH306" s="165">
        <f t="shared" si="82"/>
        <v>0</v>
      </c>
      <c r="AI306" s="197">
        <f t="shared" si="83"/>
        <v>0</v>
      </c>
    </row>
    <row r="307" spans="4:35" ht="13.2" customHeight="1">
      <c r="D307" s="195">
        <v>8</v>
      </c>
      <c r="E307" s="165">
        <f t="shared" si="72"/>
        <v>0</v>
      </c>
      <c r="F307" s="165">
        <f t="shared" si="73"/>
        <v>0</v>
      </c>
      <c r="G307" s="165">
        <f t="shared" si="74"/>
        <v>0</v>
      </c>
      <c r="H307" s="165">
        <f t="shared" si="75"/>
        <v>0</v>
      </c>
      <c r="I307" s="165">
        <f t="shared" si="76"/>
        <v>0</v>
      </c>
      <c r="J307" s="197">
        <f t="shared" si="77"/>
        <v>0</v>
      </c>
      <c r="AC307" s="195">
        <v>8</v>
      </c>
      <c r="AD307" s="165">
        <f t="shared" si="78"/>
        <v>0</v>
      </c>
      <c r="AE307" s="165">
        <f t="shared" si="79"/>
        <v>0</v>
      </c>
      <c r="AF307" s="165">
        <f t="shared" si="80"/>
        <v>0</v>
      </c>
      <c r="AG307" s="165">
        <f t="shared" si="81"/>
        <v>0</v>
      </c>
      <c r="AH307" s="165">
        <f t="shared" si="82"/>
        <v>0</v>
      </c>
      <c r="AI307" s="197">
        <f t="shared" si="83"/>
        <v>0</v>
      </c>
    </row>
    <row r="308" spans="4:35" ht="13.2" customHeight="1">
      <c r="D308" s="195">
        <v>9</v>
      </c>
      <c r="E308" s="165">
        <f t="shared" si="72"/>
        <v>0</v>
      </c>
      <c r="F308" s="165">
        <f t="shared" si="73"/>
        <v>0</v>
      </c>
      <c r="G308" s="165">
        <f t="shared" si="74"/>
        <v>0</v>
      </c>
      <c r="H308" s="165">
        <f t="shared" si="75"/>
        <v>0</v>
      </c>
      <c r="I308" s="165">
        <f t="shared" si="76"/>
        <v>0</v>
      </c>
      <c r="J308" s="197">
        <f t="shared" si="77"/>
        <v>0</v>
      </c>
      <c r="AC308" s="195">
        <v>9</v>
      </c>
      <c r="AD308" s="165">
        <f t="shared" si="78"/>
        <v>0</v>
      </c>
      <c r="AE308" s="165">
        <f t="shared" si="79"/>
        <v>0</v>
      </c>
      <c r="AF308" s="165">
        <f t="shared" si="80"/>
        <v>0</v>
      </c>
      <c r="AG308" s="165">
        <f t="shared" si="81"/>
        <v>0</v>
      </c>
      <c r="AH308" s="165">
        <f t="shared" si="82"/>
        <v>0</v>
      </c>
      <c r="AI308" s="197">
        <f t="shared" si="83"/>
        <v>0</v>
      </c>
    </row>
    <row r="309" spans="4:35" ht="13.2" customHeight="1">
      <c r="D309" s="195">
        <v>10</v>
      </c>
      <c r="E309" s="165">
        <f t="shared" si="72"/>
        <v>0</v>
      </c>
      <c r="F309" s="165">
        <f t="shared" si="73"/>
        <v>0</v>
      </c>
      <c r="G309" s="165">
        <f t="shared" si="74"/>
        <v>0</v>
      </c>
      <c r="H309" s="165">
        <f t="shared" si="75"/>
        <v>0</v>
      </c>
      <c r="I309" s="165">
        <f t="shared" si="76"/>
        <v>0</v>
      </c>
      <c r="J309" s="197">
        <f t="shared" si="77"/>
        <v>0</v>
      </c>
      <c r="AC309" s="195">
        <v>10</v>
      </c>
      <c r="AD309" s="165">
        <f t="shared" si="78"/>
        <v>0</v>
      </c>
      <c r="AE309" s="165">
        <f t="shared" si="79"/>
        <v>0</v>
      </c>
      <c r="AF309" s="165">
        <f t="shared" si="80"/>
        <v>0</v>
      </c>
      <c r="AG309" s="165">
        <f t="shared" si="81"/>
        <v>0</v>
      </c>
      <c r="AH309" s="165">
        <f t="shared" si="82"/>
        <v>0</v>
      </c>
      <c r="AI309" s="197">
        <f t="shared" si="83"/>
        <v>0</v>
      </c>
    </row>
    <row r="310" spans="4:35" ht="13.2" customHeight="1">
      <c r="D310" s="195">
        <v>11</v>
      </c>
      <c r="E310" s="165">
        <f t="shared" si="72"/>
        <v>0</v>
      </c>
      <c r="F310" s="165">
        <f t="shared" si="73"/>
        <v>0</v>
      </c>
      <c r="G310" s="165">
        <f t="shared" si="74"/>
        <v>0</v>
      </c>
      <c r="H310" s="165">
        <f t="shared" si="75"/>
        <v>0</v>
      </c>
      <c r="I310" s="165">
        <f t="shared" si="76"/>
        <v>0</v>
      </c>
      <c r="J310" s="197">
        <f t="shared" si="77"/>
        <v>0</v>
      </c>
      <c r="AC310" s="195">
        <v>11</v>
      </c>
      <c r="AD310" s="165">
        <f t="shared" si="78"/>
        <v>0</v>
      </c>
      <c r="AE310" s="165">
        <f t="shared" si="79"/>
        <v>0</v>
      </c>
      <c r="AF310" s="165">
        <f t="shared" si="80"/>
        <v>0</v>
      </c>
      <c r="AG310" s="165">
        <f t="shared" si="81"/>
        <v>0</v>
      </c>
      <c r="AH310" s="165">
        <f t="shared" si="82"/>
        <v>0</v>
      </c>
      <c r="AI310" s="197">
        <f t="shared" si="83"/>
        <v>0</v>
      </c>
    </row>
    <row r="311" spans="4:35" ht="13.2" customHeight="1">
      <c r="D311" s="195">
        <v>12</v>
      </c>
      <c r="E311" s="165">
        <f t="shared" si="72"/>
        <v>0</v>
      </c>
      <c r="F311" s="165">
        <f t="shared" si="73"/>
        <v>0</v>
      </c>
      <c r="G311" s="165">
        <f t="shared" si="74"/>
        <v>0</v>
      </c>
      <c r="H311" s="165">
        <f t="shared" si="75"/>
        <v>0</v>
      </c>
      <c r="I311" s="165">
        <f t="shared" si="76"/>
        <v>0</v>
      </c>
      <c r="J311" s="197">
        <f t="shared" si="77"/>
        <v>0</v>
      </c>
      <c r="AC311" s="195">
        <v>12</v>
      </c>
      <c r="AD311" s="165">
        <f t="shared" si="78"/>
        <v>0</v>
      </c>
      <c r="AE311" s="165">
        <f t="shared" si="79"/>
        <v>0</v>
      </c>
      <c r="AF311" s="165">
        <f t="shared" si="80"/>
        <v>0</v>
      </c>
      <c r="AG311" s="165">
        <f t="shared" si="81"/>
        <v>0</v>
      </c>
      <c r="AH311" s="165">
        <f t="shared" si="82"/>
        <v>0</v>
      </c>
      <c r="AI311" s="197">
        <f t="shared" si="83"/>
        <v>0</v>
      </c>
    </row>
    <row r="312" spans="4:35" ht="13.2" customHeight="1">
      <c r="D312" s="195">
        <v>13</v>
      </c>
      <c r="E312" s="165">
        <f t="shared" si="72"/>
        <v>0</v>
      </c>
      <c r="F312" s="165">
        <f t="shared" si="73"/>
        <v>0</v>
      </c>
      <c r="G312" s="165">
        <f t="shared" si="74"/>
        <v>0</v>
      </c>
      <c r="H312" s="165">
        <f t="shared" si="75"/>
        <v>0</v>
      </c>
      <c r="I312" s="165">
        <f t="shared" si="76"/>
        <v>0</v>
      </c>
      <c r="J312" s="197">
        <f t="shared" si="77"/>
        <v>0</v>
      </c>
      <c r="AC312" s="195">
        <v>13</v>
      </c>
      <c r="AD312" s="165">
        <f t="shared" si="78"/>
        <v>0</v>
      </c>
      <c r="AE312" s="165">
        <f t="shared" si="79"/>
        <v>0</v>
      </c>
      <c r="AF312" s="165">
        <f t="shared" si="80"/>
        <v>0</v>
      </c>
      <c r="AG312" s="165">
        <f t="shared" si="81"/>
        <v>0</v>
      </c>
      <c r="AH312" s="165">
        <f t="shared" si="82"/>
        <v>0</v>
      </c>
      <c r="AI312" s="197">
        <f t="shared" si="83"/>
        <v>0</v>
      </c>
    </row>
    <row r="313" spans="4:35" ht="13.2" customHeight="1">
      <c r="D313" s="195">
        <v>14</v>
      </c>
      <c r="E313" s="165">
        <f t="shared" si="72"/>
        <v>0</v>
      </c>
      <c r="F313" s="165">
        <f t="shared" si="73"/>
        <v>0</v>
      </c>
      <c r="G313" s="165">
        <f t="shared" si="74"/>
        <v>0</v>
      </c>
      <c r="H313" s="165">
        <f t="shared" si="75"/>
        <v>0</v>
      </c>
      <c r="I313" s="165">
        <f t="shared" si="76"/>
        <v>0</v>
      </c>
      <c r="J313" s="197">
        <f t="shared" si="77"/>
        <v>0</v>
      </c>
      <c r="AC313" s="195">
        <v>14</v>
      </c>
      <c r="AD313" s="165">
        <f t="shared" si="78"/>
        <v>0</v>
      </c>
      <c r="AE313" s="165">
        <f t="shared" si="79"/>
        <v>0</v>
      </c>
      <c r="AF313" s="165">
        <f t="shared" si="80"/>
        <v>0</v>
      </c>
      <c r="AG313" s="165">
        <f t="shared" si="81"/>
        <v>0</v>
      </c>
      <c r="AH313" s="165">
        <f t="shared" si="82"/>
        <v>0</v>
      </c>
      <c r="AI313" s="197">
        <f t="shared" si="83"/>
        <v>0</v>
      </c>
    </row>
    <row r="314" spans="4:35" ht="13.2" customHeight="1">
      <c r="D314" s="195">
        <v>15</v>
      </c>
      <c r="E314" s="165">
        <f t="shared" si="72"/>
        <v>0</v>
      </c>
      <c r="F314" s="165">
        <f t="shared" si="73"/>
        <v>0</v>
      </c>
      <c r="G314" s="165">
        <f t="shared" si="74"/>
        <v>0</v>
      </c>
      <c r="H314" s="165">
        <f t="shared" si="75"/>
        <v>0</v>
      </c>
      <c r="I314" s="165">
        <f t="shared" si="76"/>
        <v>0</v>
      </c>
      <c r="J314" s="197">
        <f t="shared" si="77"/>
        <v>0</v>
      </c>
      <c r="AC314" s="195">
        <v>15</v>
      </c>
      <c r="AD314" s="165">
        <f t="shared" si="78"/>
        <v>0</v>
      </c>
      <c r="AE314" s="165">
        <f t="shared" si="79"/>
        <v>0</v>
      </c>
      <c r="AF314" s="165">
        <f t="shared" si="80"/>
        <v>0</v>
      </c>
      <c r="AG314" s="165">
        <f t="shared" si="81"/>
        <v>0</v>
      </c>
      <c r="AH314" s="165">
        <f t="shared" si="82"/>
        <v>0</v>
      </c>
      <c r="AI314" s="197">
        <f t="shared" si="83"/>
        <v>0</v>
      </c>
    </row>
    <row r="315" spans="4:35" ht="13.2" customHeight="1">
      <c r="D315" s="195">
        <v>16</v>
      </c>
      <c r="E315" s="165">
        <f t="shared" si="72"/>
        <v>0</v>
      </c>
      <c r="F315" s="165">
        <f t="shared" si="73"/>
        <v>0</v>
      </c>
      <c r="G315" s="165">
        <f t="shared" si="74"/>
        <v>0</v>
      </c>
      <c r="H315" s="165">
        <f t="shared" si="75"/>
        <v>0</v>
      </c>
      <c r="I315" s="165">
        <f t="shared" si="76"/>
        <v>0</v>
      </c>
      <c r="J315" s="197">
        <f t="shared" si="77"/>
        <v>0</v>
      </c>
      <c r="AC315" s="195">
        <v>16</v>
      </c>
      <c r="AD315" s="165">
        <f t="shared" si="78"/>
        <v>0</v>
      </c>
      <c r="AE315" s="165">
        <f t="shared" si="79"/>
        <v>0</v>
      </c>
      <c r="AF315" s="165">
        <f t="shared" si="80"/>
        <v>0</v>
      </c>
      <c r="AG315" s="165">
        <f t="shared" si="81"/>
        <v>0</v>
      </c>
      <c r="AH315" s="165">
        <f t="shared" si="82"/>
        <v>0</v>
      </c>
      <c r="AI315" s="197">
        <f t="shared" si="83"/>
        <v>0</v>
      </c>
    </row>
    <row r="316" spans="4:35" ht="13.2" customHeight="1">
      <c r="D316" s="195">
        <v>17</v>
      </c>
      <c r="E316" s="165">
        <f t="shared" si="72"/>
        <v>0</v>
      </c>
      <c r="F316" s="165">
        <f t="shared" si="73"/>
        <v>0</v>
      </c>
      <c r="G316" s="165">
        <f t="shared" si="74"/>
        <v>0</v>
      </c>
      <c r="H316" s="165">
        <f t="shared" si="75"/>
        <v>0</v>
      </c>
      <c r="I316" s="165">
        <f t="shared" si="76"/>
        <v>0</v>
      </c>
      <c r="J316" s="197">
        <f t="shared" si="77"/>
        <v>0</v>
      </c>
      <c r="AC316" s="195">
        <v>17</v>
      </c>
      <c r="AD316" s="165">
        <f t="shared" si="78"/>
        <v>0</v>
      </c>
      <c r="AE316" s="165">
        <f t="shared" si="79"/>
        <v>0</v>
      </c>
      <c r="AF316" s="165">
        <f t="shared" si="80"/>
        <v>0</v>
      </c>
      <c r="AG316" s="165">
        <f t="shared" si="81"/>
        <v>0</v>
      </c>
      <c r="AH316" s="165">
        <f t="shared" si="82"/>
        <v>0</v>
      </c>
      <c r="AI316" s="197">
        <f t="shared" si="83"/>
        <v>0</v>
      </c>
    </row>
    <row r="317" spans="4:35" ht="13.2" customHeight="1">
      <c r="D317" s="195">
        <v>18</v>
      </c>
      <c r="E317" s="165">
        <f t="shared" si="72"/>
        <v>0</v>
      </c>
      <c r="F317" s="165">
        <f t="shared" si="73"/>
        <v>0</v>
      </c>
      <c r="G317" s="165">
        <f t="shared" si="74"/>
        <v>0</v>
      </c>
      <c r="H317" s="165">
        <f t="shared" si="75"/>
        <v>0</v>
      </c>
      <c r="I317" s="165">
        <f t="shared" si="76"/>
        <v>0</v>
      </c>
      <c r="J317" s="197">
        <f t="shared" si="77"/>
        <v>0</v>
      </c>
      <c r="AC317" s="195">
        <v>18</v>
      </c>
      <c r="AD317" s="165">
        <f t="shared" si="78"/>
        <v>0</v>
      </c>
      <c r="AE317" s="165">
        <f t="shared" si="79"/>
        <v>0</v>
      </c>
      <c r="AF317" s="165">
        <f t="shared" si="80"/>
        <v>0</v>
      </c>
      <c r="AG317" s="165">
        <f t="shared" si="81"/>
        <v>0</v>
      </c>
      <c r="AH317" s="165">
        <f t="shared" si="82"/>
        <v>0</v>
      </c>
      <c r="AI317" s="197">
        <f t="shared" si="83"/>
        <v>0</v>
      </c>
    </row>
    <row r="318" spans="4:35" ht="13.2" customHeight="1">
      <c r="D318" s="195">
        <v>19</v>
      </c>
      <c r="E318" s="165">
        <f t="shared" si="72"/>
        <v>0</v>
      </c>
      <c r="F318" s="165">
        <f t="shared" si="73"/>
        <v>0</v>
      </c>
      <c r="G318" s="165">
        <f t="shared" si="74"/>
        <v>0</v>
      </c>
      <c r="H318" s="165">
        <f t="shared" si="75"/>
        <v>0</v>
      </c>
      <c r="I318" s="165">
        <f t="shared" si="76"/>
        <v>0</v>
      </c>
      <c r="J318" s="197">
        <f t="shared" si="77"/>
        <v>0</v>
      </c>
      <c r="AC318" s="195">
        <v>19</v>
      </c>
      <c r="AD318" s="165">
        <f t="shared" si="78"/>
        <v>0</v>
      </c>
      <c r="AE318" s="165">
        <f t="shared" si="79"/>
        <v>0</v>
      </c>
      <c r="AF318" s="165">
        <f t="shared" si="80"/>
        <v>0</v>
      </c>
      <c r="AG318" s="165">
        <f t="shared" si="81"/>
        <v>0</v>
      </c>
      <c r="AH318" s="165">
        <f t="shared" si="82"/>
        <v>0</v>
      </c>
      <c r="AI318" s="197">
        <f t="shared" si="83"/>
        <v>0</v>
      </c>
    </row>
    <row r="319" spans="4:35" ht="13.2" customHeight="1">
      <c r="D319" s="195">
        <v>20</v>
      </c>
      <c r="E319" s="165">
        <f t="shared" si="72"/>
        <v>0</v>
      </c>
      <c r="F319" s="165">
        <f t="shared" si="73"/>
        <v>0</v>
      </c>
      <c r="G319" s="165">
        <f t="shared" si="74"/>
        <v>0</v>
      </c>
      <c r="H319" s="165">
        <f t="shared" si="75"/>
        <v>0</v>
      </c>
      <c r="I319" s="165">
        <f t="shared" si="76"/>
        <v>0</v>
      </c>
      <c r="J319" s="197">
        <f t="shared" si="77"/>
        <v>0</v>
      </c>
      <c r="AC319" s="195">
        <v>20</v>
      </c>
      <c r="AD319" s="165">
        <f t="shared" si="78"/>
        <v>0</v>
      </c>
      <c r="AE319" s="165">
        <f t="shared" si="79"/>
        <v>0</v>
      </c>
      <c r="AF319" s="165">
        <f t="shared" si="80"/>
        <v>0</v>
      </c>
      <c r="AG319" s="165">
        <f t="shared" si="81"/>
        <v>0</v>
      </c>
      <c r="AH319" s="165">
        <f t="shared" si="82"/>
        <v>0</v>
      </c>
      <c r="AI319" s="197">
        <f t="shared" si="83"/>
        <v>0</v>
      </c>
    </row>
    <row r="320" spans="4:35" ht="13.2" customHeight="1">
      <c r="D320" s="195">
        <v>21</v>
      </c>
      <c r="E320" s="165">
        <f t="shared" si="72"/>
        <v>0</v>
      </c>
      <c r="F320" s="165">
        <f t="shared" si="73"/>
        <v>0</v>
      </c>
      <c r="G320" s="165">
        <f t="shared" si="74"/>
        <v>0</v>
      </c>
      <c r="H320" s="165">
        <f t="shared" si="75"/>
        <v>0</v>
      </c>
      <c r="I320" s="165">
        <f t="shared" si="76"/>
        <v>0</v>
      </c>
      <c r="J320" s="197">
        <f t="shared" si="77"/>
        <v>0</v>
      </c>
      <c r="AC320" s="195">
        <v>21</v>
      </c>
      <c r="AD320" s="165">
        <f t="shared" si="78"/>
        <v>0</v>
      </c>
      <c r="AE320" s="165">
        <f t="shared" si="79"/>
        <v>0</v>
      </c>
      <c r="AF320" s="165">
        <f t="shared" si="80"/>
        <v>0</v>
      </c>
      <c r="AG320" s="165">
        <f t="shared" si="81"/>
        <v>0</v>
      </c>
      <c r="AH320" s="165">
        <f t="shared" si="82"/>
        <v>0</v>
      </c>
      <c r="AI320" s="197">
        <f t="shared" si="83"/>
        <v>0</v>
      </c>
    </row>
    <row r="321" spans="4:35" ht="13.2" customHeight="1">
      <c r="D321" s="195">
        <v>22</v>
      </c>
      <c r="E321" s="165">
        <f t="shared" si="72"/>
        <v>0</v>
      </c>
      <c r="F321" s="165">
        <f t="shared" si="73"/>
        <v>0</v>
      </c>
      <c r="G321" s="165">
        <f t="shared" si="74"/>
        <v>0</v>
      </c>
      <c r="H321" s="165">
        <f t="shared" si="75"/>
        <v>0</v>
      </c>
      <c r="I321" s="165">
        <f t="shared" si="76"/>
        <v>0</v>
      </c>
      <c r="J321" s="197">
        <f t="shared" si="77"/>
        <v>0</v>
      </c>
      <c r="AC321" s="195">
        <v>22</v>
      </c>
      <c r="AD321" s="165">
        <f t="shared" si="78"/>
        <v>0</v>
      </c>
      <c r="AE321" s="165">
        <f t="shared" si="79"/>
        <v>0</v>
      </c>
      <c r="AF321" s="165">
        <f t="shared" si="80"/>
        <v>0</v>
      </c>
      <c r="AG321" s="165">
        <f t="shared" si="81"/>
        <v>0</v>
      </c>
      <c r="AH321" s="165">
        <f t="shared" si="82"/>
        <v>0</v>
      </c>
      <c r="AI321" s="197">
        <f t="shared" si="83"/>
        <v>0</v>
      </c>
    </row>
    <row r="322" spans="4:35" ht="13.2" customHeight="1">
      <c r="D322" s="195">
        <v>23</v>
      </c>
      <c r="E322" s="165">
        <f t="shared" si="72"/>
        <v>0</v>
      </c>
      <c r="F322" s="165">
        <f t="shared" si="73"/>
        <v>0</v>
      </c>
      <c r="G322" s="165">
        <f t="shared" si="74"/>
        <v>0</v>
      </c>
      <c r="H322" s="165">
        <f t="shared" si="75"/>
        <v>0</v>
      </c>
      <c r="I322" s="165">
        <f t="shared" si="76"/>
        <v>0</v>
      </c>
      <c r="J322" s="197">
        <f t="shared" si="77"/>
        <v>0</v>
      </c>
      <c r="AC322" s="195">
        <v>23</v>
      </c>
      <c r="AD322" s="165">
        <f t="shared" si="78"/>
        <v>0</v>
      </c>
      <c r="AE322" s="165">
        <f t="shared" si="79"/>
        <v>0</v>
      </c>
      <c r="AF322" s="165">
        <f t="shared" si="80"/>
        <v>0</v>
      </c>
      <c r="AG322" s="165">
        <f t="shared" si="81"/>
        <v>0</v>
      </c>
      <c r="AH322" s="165">
        <f t="shared" si="82"/>
        <v>0</v>
      </c>
      <c r="AI322" s="197">
        <f t="shared" si="83"/>
        <v>0</v>
      </c>
    </row>
    <row r="323" spans="4:35" ht="13.2" customHeight="1">
      <c r="D323" s="195">
        <v>24</v>
      </c>
      <c r="E323" s="165">
        <f t="shared" si="72"/>
        <v>0</v>
      </c>
      <c r="F323" s="165">
        <f t="shared" si="73"/>
        <v>0</v>
      </c>
      <c r="G323" s="165">
        <f t="shared" si="74"/>
        <v>0</v>
      </c>
      <c r="H323" s="165">
        <f t="shared" si="75"/>
        <v>0</v>
      </c>
      <c r="I323" s="165">
        <f t="shared" si="76"/>
        <v>0</v>
      </c>
      <c r="J323" s="197">
        <f t="shared" si="77"/>
        <v>0</v>
      </c>
      <c r="AC323" s="195">
        <v>24</v>
      </c>
      <c r="AD323" s="165">
        <f t="shared" si="78"/>
        <v>0</v>
      </c>
      <c r="AE323" s="165">
        <f t="shared" si="79"/>
        <v>0</v>
      </c>
      <c r="AF323" s="165">
        <f t="shared" si="80"/>
        <v>0</v>
      </c>
      <c r="AG323" s="165">
        <f t="shared" si="81"/>
        <v>0</v>
      </c>
      <c r="AH323" s="165">
        <f t="shared" si="82"/>
        <v>0</v>
      </c>
      <c r="AI323" s="197">
        <f t="shared" si="83"/>
        <v>0</v>
      </c>
    </row>
    <row r="324" spans="4:35" ht="13.2" customHeight="1">
      <c r="D324" s="195">
        <v>25</v>
      </c>
      <c r="E324" s="165">
        <f t="shared" si="72"/>
        <v>0</v>
      </c>
      <c r="F324" s="165">
        <f t="shared" si="73"/>
        <v>0</v>
      </c>
      <c r="G324" s="165">
        <f t="shared" si="74"/>
        <v>0</v>
      </c>
      <c r="H324" s="165">
        <f t="shared" si="75"/>
        <v>0</v>
      </c>
      <c r="I324" s="165">
        <f t="shared" si="76"/>
        <v>0</v>
      </c>
      <c r="J324" s="197">
        <f t="shared" si="77"/>
        <v>0</v>
      </c>
      <c r="AC324" s="195">
        <v>25</v>
      </c>
      <c r="AD324" s="165">
        <f t="shared" si="78"/>
        <v>0</v>
      </c>
      <c r="AE324" s="165">
        <f t="shared" si="79"/>
        <v>0</v>
      </c>
      <c r="AF324" s="165">
        <f t="shared" si="80"/>
        <v>0</v>
      </c>
      <c r="AG324" s="165">
        <f t="shared" si="81"/>
        <v>0</v>
      </c>
      <c r="AH324" s="165">
        <f t="shared" si="82"/>
        <v>0</v>
      </c>
      <c r="AI324" s="197">
        <f t="shared" si="83"/>
        <v>0</v>
      </c>
    </row>
    <row r="325" spans="4:35" ht="13.2" customHeight="1">
      <c r="D325" s="195">
        <v>26</v>
      </c>
      <c r="E325" s="165">
        <f t="shared" si="72"/>
        <v>0</v>
      </c>
      <c r="F325" s="165">
        <f t="shared" si="73"/>
        <v>0</v>
      </c>
      <c r="G325" s="165">
        <f t="shared" si="74"/>
        <v>0</v>
      </c>
      <c r="H325" s="165">
        <f t="shared" si="75"/>
        <v>0</v>
      </c>
      <c r="I325" s="165">
        <f t="shared" si="76"/>
        <v>0</v>
      </c>
      <c r="J325" s="197">
        <f t="shared" si="77"/>
        <v>0</v>
      </c>
      <c r="AC325" s="195">
        <v>26</v>
      </c>
      <c r="AD325" s="165">
        <f t="shared" si="78"/>
        <v>0</v>
      </c>
      <c r="AE325" s="165">
        <f t="shared" si="79"/>
        <v>0</v>
      </c>
      <c r="AF325" s="165">
        <f t="shared" si="80"/>
        <v>0</v>
      </c>
      <c r="AG325" s="165">
        <f t="shared" si="81"/>
        <v>0</v>
      </c>
      <c r="AH325" s="165">
        <f t="shared" si="82"/>
        <v>0</v>
      </c>
      <c r="AI325" s="197">
        <f t="shared" si="83"/>
        <v>0</v>
      </c>
    </row>
    <row r="326" spans="4:35" ht="13.2" customHeight="1">
      <c r="D326" s="195">
        <v>27</v>
      </c>
      <c r="E326" s="165">
        <f t="shared" si="72"/>
        <v>0</v>
      </c>
      <c r="F326" s="165">
        <f t="shared" si="73"/>
        <v>0</v>
      </c>
      <c r="G326" s="165">
        <f t="shared" si="74"/>
        <v>0</v>
      </c>
      <c r="H326" s="165">
        <f t="shared" si="75"/>
        <v>0</v>
      </c>
      <c r="I326" s="165">
        <f t="shared" si="76"/>
        <v>0</v>
      </c>
      <c r="J326" s="197">
        <f t="shared" si="77"/>
        <v>0</v>
      </c>
      <c r="AC326" s="195">
        <v>27</v>
      </c>
      <c r="AD326" s="165">
        <f t="shared" si="78"/>
        <v>0</v>
      </c>
      <c r="AE326" s="165">
        <f t="shared" si="79"/>
        <v>0</v>
      </c>
      <c r="AF326" s="165">
        <f t="shared" si="80"/>
        <v>0</v>
      </c>
      <c r="AG326" s="165">
        <f t="shared" si="81"/>
        <v>0</v>
      </c>
      <c r="AH326" s="165">
        <f t="shared" si="82"/>
        <v>0</v>
      </c>
      <c r="AI326" s="197">
        <f t="shared" si="83"/>
        <v>0</v>
      </c>
    </row>
    <row r="327" spans="4:35" ht="13.2" customHeight="1">
      <c r="D327" s="195">
        <v>28</v>
      </c>
      <c r="E327" s="165">
        <f t="shared" si="72"/>
        <v>0</v>
      </c>
      <c r="F327" s="165">
        <f t="shared" si="73"/>
        <v>0</v>
      </c>
      <c r="G327" s="165">
        <f t="shared" si="74"/>
        <v>0</v>
      </c>
      <c r="H327" s="165">
        <f t="shared" si="75"/>
        <v>0</v>
      </c>
      <c r="I327" s="165">
        <f t="shared" si="76"/>
        <v>0</v>
      </c>
      <c r="J327" s="197">
        <f t="shared" si="77"/>
        <v>0</v>
      </c>
      <c r="AC327" s="195">
        <v>28</v>
      </c>
      <c r="AD327" s="165">
        <f t="shared" si="78"/>
        <v>0</v>
      </c>
      <c r="AE327" s="165">
        <f t="shared" si="79"/>
        <v>0</v>
      </c>
      <c r="AF327" s="165">
        <f t="shared" si="80"/>
        <v>0</v>
      </c>
      <c r="AG327" s="165">
        <f t="shared" si="81"/>
        <v>0</v>
      </c>
      <c r="AH327" s="165">
        <f t="shared" si="82"/>
        <v>0</v>
      </c>
      <c r="AI327" s="197">
        <f t="shared" si="83"/>
        <v>0</v>
      </c>
    </row>
    <row r="328" spans="4:35" ht="13.2" customHeight="1">
      <c r="D328" s="195">
        <v>29</v>
      </c>
      <c r="E328" s="165">
        <f t="shared" si="72"/>
        <v>0</v>
      </c>
      <c r="F328" s="165">
        <f t="shared" si="73"/>
        <v>0</v>
      </c>
      <c r="G328" s="165">
        <f t="shared" si="74"/>
        <v>0</v>
      </c>
      <c r="H328" s="165">
        <f t="shared" si="75"/>
        <v>0</v>
      </c>
      <c r="I328" s="165">
        <f t="shared" si="76"/>
        <v>0</v>
      </c>
      <c r="J328" s="197">
        <f t="shared" si="77"/>
        <v>0</v>
      </c>
      <c r="AC328" s="195">
        <v>29</v>
      </c>
      <c r="AD328" s="165">
        <f t="shared" si="78"/>
        <v>0</v>
      </c>
      <c r="AE328" s="165">
        <f t="shared" si="79"/>
        <v>0</v>
      </c>
      <c r="AF328" s="165">
        <f t="shared" si="80"/>
        <v>0</v>
      </c>
      <c r="AG328" s="165">
        <f t="shared" si="81"/>
        <v>0</v>
      </c>
      <c r="AH328" s="165">
        <f t="shared" si="82"/>
        <v>0</v>
      </c>
      <c r="AI328" s="197">
        <f t="shared" si="83"/>
        <v>0</v>
      </c>
    </row>
    <row r="329" spans="4:35" ht="13.2" customHeight="1">
      <c r="D329" s="195">
        <v>30</v>
      </c>
      <c r="E329" s="165">
        <f t="shared" si="72"/>
        <v>0</v>
      </c>
      <c r="F329" s="165">
        <f t="shared" si="73"/>
        <v>0</v>
      </c>
      <c r="G329" s="165">
        <f t="shared" si="74"/>
        <v>0</v>
      </c>
      <c r="H329" s="165">
        <f t="shared" si="75"/>
        <v>0</v>
      </c>
      <c r="I329" s="165">
        <f t="shared" si="76"/>
        <v>0</v>
      </c>
      <c r="J329" s="197">
        <f t="shared" si="77"/>
        <v>0</v>
      </c>
      <c r="AC329" s="195">
        <v>30</v>
      </c>
      <c r="AD329" s="165">
        <f t="shared" si="78"/>
        <v>0</v>
      </c>
      <c r="AE329" s="165">
        <f t="shared" si="79"/>
        <v>0</v>
      </c>
      <c r="AF329" s="165">
        <f t="shared" si="80"/>
        <v>0</v>
      </c>
      <c r="AG329" s="165">
        <f t="shared" si="81"/>
        <v>0</v>
      </c>
      <c r="AH329" s="165">
        <f t="shared" si="82"/>
        <v>0</v>
      </c>
      <c r="AI329" s="197">
        <f t="shared" si="83"/>
        <v>0</v>
      </c>
    </row>
    <row r="330" spans="4:35" ht="13.2" customHeight="1">
      <c r="D330" s="195">
        <v>31</v>
      </c>
      <c r="E330" s="165">
        <f t="shared" si="72"/>
        <v>0</v>
      </c>
      <c r="F330" s="165">
        <f t="shared" si="73"/>
        <v>0</v>
      </c>
      <c r="G330" s="165">
        <f t="shared" si="74"/>
        <v>0</v>
      </c>
      <c r="H330" s="165">
        <f t="shared" si="75"/>
        <v>0</v>
      </c>
      <c r="I330" s="165">
        <f t="shared" si="76"/>
        <v>0</v>
      </c>
      <c r="J330" s="197">
        <f t="shared" si="77"/>
        <v>0</v>
      </c>
      <c r="AC330" s="195">
        <v>31</v>
      </c>
      <c r="AD330" s="165">
        <f t="shared" si="78"/>
        <v>0</v>
      </c>
      <c r="AE330" s="165">
        <f t="shared" si="79"/>
        <v>0</v>
      </c>
      <c r="AF330" s="165">
        <f t="shared" si="80"/>
        <v>0</v>
      </c>
      <c r="AG330" s="165">
        <f t="shared" si="81"/>
        <v>0</v>
      </c>
      <c r="AH330" s="165">
        <f t="shared" si="82"/>
        <v>0</v>
      </c>
      <c r="AI330" s="197">
        <f t="shared" si="83"/>
        <v>0</v>
      </c>
    </row>
    <row r="331" spans="4:35" ht="13.2" customHeight="1">
      <c r="D331" s="195">
        <v>32</v>
      </c>
      <c r="E331" s="165">
        <f t="shared" si="72"/>
        <v>0</v>
      </c>
      <c r="F331" s="165">
        <f t="shared" si="73"/>
        <v>0</v>
      </c>
      <c r="G331" s="165">
        <f t="shared" si="74"/>
        <v>0</v>
      </c>
      <c r="H331" s="165">
        <f t="shared" si="75"/>
        <v>0</v>
      </c>
      <c r="I331" s="165">
        <f t="shared" si="76"/>
        <v>0</v>
      </c>
      <c r="J331" s="197">
        <f t="shared" si="77"/>
        <v>0</v>
      </c>
      <c r="AC331" s="195">
        <v>32</v>
      </c>
      <c r="AD331" s="165">
        <f t="shared" si="78"/>
        <v>0</v>
      </c>
      <c r="AE331" s="165">
        <f t="shared" si="79"/>
        <v>0</v>
      </c>
      <c r="AF331" s="165">
        <f t="shared" si="80"/>
        <v>0</v>
      </c>
      <c r="AG331" s="165">
        <f t="shared" si="81"/>
        <v>0</v>
      </c>
      <c r="AH331" s="165">
        <f t="shared" si="82"/>
        <v>0</v>
      </c>
      <c r="AI331" s="197">
        <f t="shared" si="83"/>
        <v>0</v>
      </c>
    </row>
    <row r="332" spans="4:35" ht="13.2" customHeight="1">
      <c r="D332" s="195">
        <v>33</v>
      </c>
      <c r="E332" s="165">
        <f t="shared" si="72"/>
        <v>0</v>
      </c>
      <c r="F332" s="165">
        <f t="shared" si="73"/>
        <v>0</v>
      </c>
      <c r="G332" s="165">
        <f t="shared" si="74"/>
        <v>0</v>
      </c>
      <c r="H332" s="165">
        <f t="shared" si="75"/>
        <v>0</v>
      </c>
      <c r="I332" s="165">
        <f t="shared" si="76"/>
        <v>0</v>
      </c>
      <c r="J332" s="197">
        <f t="shared" si="77"/>
        <v>0</v>
      </c>
      <c r="AC332" s="195">
        <v>33</v>
      </c>
      <c r="AD332" s="165">
        <f t="shared" si="78"/>
        <v>0</v>
      </c>
      <c r="AE332" s="165">
        <f t="shared" si="79"/>
        <v>0</v>
      </c>
      <c r="AF332" s="165">
        <f t="shared" si="80"/>
        <v>0</v>
      </c>
      <c r="AG332" s="165">
        <f t="shared" si="81"/>
        <v>0</v>
      </c>
      <c r="AH332" s="165">
        <f t="shared" si="82"/>
        <v>0</v>
      </c>
      <c r="AI332" s="197">
        <f t="shared" si="83"/>
        <v>0</v>
      </c>
    </row>
    <row r="333" spans="4:35" ht="13.2" customHeight="1">
      <c r="D333" s="195">
        <v>34</v>
      </c>
      <c r="E333" s="165">
        <f t="shared" si="72"/>
        <v>0</v>
      </c>
      <c r="F333" s="165">
        <f t="shared" si="73"/>
        <v>0</v>
      </c>
      <c r="G333" s="165">
        <f t="shared" si="74"/>
        <v>0</v>
      </c>
      <c r="H333" s="165">
        <f t="shared" si="75"/>
        <v>0</v>
      </c>
      <c r="I333" s="165">
        <f t="shared" si="76"/>
        <v>0</v>
      </c>
      <c r="J333" s="197">
        <f t="shared" si="77"/>
        <v>0</v>
      </c>
      <c r="AC333" s="195">
        <v>34</v>
      </c>
      <c r="AD333" s="165">
        <f t="shared" si="78"/>
        <v>0</v>
      </c>
      <c r="AE333" s="165">
        <f t="shared" si="79"/>
        <v>0</v>
      </c>
      <c r="AF333" s="165">
        <f t="shared" si="80"/>
        <v>0</v>
      </c>
      <c r="AG333" s="165">
        <f t="shared" si="81"/>
        <v>0</v>
      </c>
      <c r="AH333" s="165">
        <f t="shared" si="82"/>
        <v>0</v>
      </c>
      <c r="AI333" s="197">
        <f t="shared" si="83"/>
        <v>0</v>
      </c>
    </row>
    <row r="334" spans="4:35" ht="13.2" customHeight="1">
      <c r="D334" s="195">
        <v>35</v>
      </c>
      <c r="E334" s="165">
        <f t="shared" si="72"/>
        <v>0</v>
      </c>
      <c r="F334" s="165">
        <f t="shared" si="73"/>
        <v>0</v>
      </c>
      <c r="G334" s="165">
        <f t="shared" si="74"/>
        <v>0</v>
      </c>
      <c r="H334" s="165">
        <f t="shared" si="75"/>
        <v>0</v>
      </c>
      <c r="I334" s="165">
        <f t="shared" si="76"/>
        <v>0</v>
      </c>
      <c r="J334" s="197">
        <f t="shared" si="77"/>
        <v>0</v>
      </c>
      <c r="AC334" s="195">
        <v>35</v>
      </c>
      <c r="AD334" s="165">
        <f t="shared" si="78"/>
        <v>0</v>
      </c>
      <c r="AE334" s="165">
        <f t="shared" si="79"/>
        <v>0</v>
      </c>
      <c r="AF334" s="165">
        <f t="shared" si="80"/>
        <v>0</v>
      </c>
      <c r="AG334" s="165">
        <f t="shared" si="81"/>
        <v>0</v>
      </c>
      <c r="AH334" s="165">
        <f t="shared" si="82"/>
        <v>0</v>
      </c>
      <c r="AI334" s="197">
        <f t="shared" si="83"/>
        <v>0</v>
      </c>
    </row>
    <row r="335" spans="4:35" ht="13.2" customHeight="1">
      <c r="D335" s="195">
        <v>36</v>
      </c>
      <c r="E335" s="165">
        <f t="shared" si="72"/>
        <v>0</v>
      </c>
      <c r="F335" s="165">
        <f t="shared" si="73"/>
        <v>0</v>
      </c>
      <c r="G335" s="165">
        <f t="shared" si="74"/>
        <v>0</v>
      </c>
      <c r="H335" s="165">
        <f t="shared" si="75"/>
        <v>0</v>
      </c>
      <c r="I335" s="165">
        <f t="shared" si="76"/>
        <v>0</v>
      </c>
      <c r="J335" s="197">
        <f t="shared" si="77"/>
        <v>0</v>
      </c>
      <c r="AC335" s="195">
        <v>36</v>
      </c>
      <c r="AD335" s="165">
        <f t="shared" si="78"/>
        <v>0</v>
      </c>
      <c r="AE335" s="165">
        <f t="shared" si="79"/>
        <v>0</v>
      </c>
      <c r="AF335" s="165">
        <f t="shared" si="80"/>
        <v>0</v>
      </c>
      <c r="AG335" s="165">
        <f t="shared" si="81"/>
        <v>0</v>
      </c>
      <c r="AH335" s="165">
        <f t="shared" si="82"/>
        <v>0</v>
      </c>
      <c r="AI335" s="197">
        <f t="shared" si="83"/>
        <v>0</v>
      </c>
    </row>
    <row r="336" spans="4:35" ht="13.2" customHeight="1">
      <c r="D336" s="195">
        <v>37</v>
      </c>
      <c r="E336" s="165">
        <f t="shared" si="72"/>
        <v>0</v>
      </c>
      <c r="F336" s="165">
        <f t="shared" si="73"/>
        <v>0</v>
      </c>
      <c r="G336" s="165">
        <f t="shared" si="74"/>
        <v>0</v>
      </c>
      <c r="H336" s="165">
        <f t="shared" si="75"/>
        <v>0</v>
      </c>
      <c r="I336" s="165">
        <f t="shared" si="76"/>
        <v>0</v>
      </c>
      <c r="J336" s="197">
        <f t="shared" si="77"/>
        <v>0</v>
      </c>
      <c r="AC336" s="195">
        <v>37</v>
      </c>
      <c r="AD336" s="165">
        <f t="shared" si="78"/>
        <v>0</v>
      </c>
      <c r="AE336" s="165">
        <f t="shared" si="79"/>
        <v>0</v>
      </c>
      <c r="AF336" s="165">
        <f t="shared" si="80"/>
        <v>0</v>
      </c>
      <c r="AG336" s="165">
        <f t="shared" si="81"/>
        <v>0</v>
      </c>
      <c r="AH336" s="165">
        <f t="shared" si="82"/>
        <v>0</v>
      </c>
      <c r="AI336" s="197">
        <f t="shared" si="83"/>
        <v>0</v>
      </c>
    </row>
    <row r="337" spans="4:35" ht="13.2" customHeight="1">
      <c r="D337" s="195">
        <v>38</v>
      </c>
      <c r="E337" s="165">
        <f t="shared" si="72"/>
        <v>0</v>
      </c>
      <c r="F337" s="165">
        <f t="shared" si="73"/>
        <v>0</v>
      </c>
      <c r="G337" s="165">
        <f t="shared" si="74"/>
        <v>0</v>
      </c>
      <c r="H337" s="165">
        <f t="shared" si="75"/>
        <v>0</v>
      </c>
      <c r="I337" s="165">
        <f t="shared" si="76"/>
        <v>0</v>
      </c>
      <c r="J337" s="197">
        <f t="shared" si="77"/>
        <v>0</v>
      </c>
      <c r="AC337" s="195">
        <v>38</v>
      </c>
      <c r="AD337" s="165">
        <f t="shared" si="78"/>
        <v>0</v>
      </c>
      <c r="AE337" s="165">
        <f t="shared" si="79"/>
        <v>0</v>
      </c>
      <c r="AF337" s="165">
        <f t="shared" si="80"/>
        <v>0</v>
      </c>
      <c r="AG337" s="165">
        <f t="shared" si="81"/>
        <v>0</v>
      </c>
      <c r="AH337" s="165">
        <f t="shared" si="82"/>
        <v>0</v>
      </c>
      <c r="AI337" s="197">
        <f t="shared" si="83"/>
        <v>0</v>
      </c>
    </row>
    <row r="338" spans="4:35" ht="13.2" customHeight="1">
      <c r="D338" s="195">
        <v>39</v>
      </c>
      <c r="E338" s="165">
        <f t="shared" si="72"/>
        <v>0</v>
      </c>
      <c r="F338" s="165">
        <f t="shared" si="73"/>
        <v>0</v>
      </c>
      <c r="G338" s="165">
        <f t="shared" si="74"/>
        <v>0</v>
      </c>
      <c r="H338" s="165">
        <f t="shared" si="75"/>
        <v>0</v>
      </c>
      <c r="I338" s="165">
        <f t="shared" si="76"/>
        <v>0</v>
      </c>
      <c r="J338" s="197">
        <f t="shared" si="77"/>
        <v>0</v>
      </c>
      <c r="AC338" s="195">
        <v>39</v>
      </c>
      <c r="AD338" s="165">
        <f t="shared" si="78"/>
        <v>0</v>
      </c>
      <c r="AE338" s="165">
        <f t="shared" si="79"/>
        <v>0</v>
      </c>
      <c r="AF338" s="165">
        <f t="shared" si="80"/>
        <v>0</v>
      </c>
      <c r="AG338" s="165">
        <f t="shared" si="81"/>
        <v>0</v>
      </c>
      <c r="AH338" s="165">
        <f t="shared" si="82"/>
        <v>0</v>
      </c>
      <c r="AI338" s="197">
        <f t="shared" si="83"/>
        <v>0</v>
      </c>
    </row>
    <row r="339" spans="4:35" ht="13.2" customHeight="1" thickBot="1">
      <c r="D339" s="196">
        <v>40</v>
      </c>
      <c r="E339" s="198">
        <f t="shared" si="72"/>
        <v>0</v>
      </c>
      <c r="F339" s="198">
        <f t="shared" si="73"/>
        <v>0</v>
      </c>
      <c r="G339" s="198">
        <f t="shared" si="74"/>
        <v>0</v>
      </c>
      <c r="H339" s="198">
        <f t="shared" si="75"/>
        <v>0</v>
      </c>
      <c r="I339" s="198">
        <f t="shared" si="76"/>
        <v>0</v>
      </c>
      <c r="J339" s="199">
        <f t="shared" si="77"/>
        <v>0</v>
      </c>
      <c r="AC339" s="196">
        <v>40</v>
      </c>
      <c r="AD339" s="198">
        <f t="shared" si="78"/>
        <v>0</v>
      </c>
      <c r="AE339" s="198">
        <f t="shared" si="79"/>
        <v>0</v>
      </c>
      <c r="AF339" s="198">
        <f t="shared" si="80"/>
        <v>0</v>
      </c>
      <c r="AG339" s="198">
        <f t="shared" si="81"/>
        <v>0</v>
      </c>
      <c r="AH339" s="198">
        <f t="shared" si="82"/>
        <v>0</v>
      </c>
      <c r="AI339" s="199">
        <f t="shared" si="83"/>
        <v>0</v>
      </c>
    </row>
    <row r="341" spans="4:35" ht="13.2" customHeight="1" thickBot="1">
      <c r="D341" s="2" t="s">
        <v>359</v>
      </c>
      <c r="AC341" s="2" t="s">
        <v>359</v>
      </c>
    </row>
    <row r="342" spans="4:35" ht="13.2" customHeight="1">
      <c r="D342" s="2199"/>
      <c r="E342" s="2200" t="s">
        <v>56</v>
      </c>
      <c r="F342" s="2200"/>
      <c r="G342" s="2200" t="s">
        <v>83</v>
      </c>
      <c r="H342" s="2200"/>
      <c r="I342" s="2200" t="s">
        <v>78</v>
      </c>
      <c r="J342" s="2239"/>
      <c r="AC342" s="2199"/>
      <c r="AD342" s="2200" t="s">
        <v>56</v>
      </c>
      <c r="AE342" s="2200"/>
      <c r="AF342" s="2200" t="s">
        <v>83</v>
      </c>
      <c r="AG342" s="2200"/>
      <c r="AH342" s="2200" t="s">
        <v>78</v>
      </c>
      <c r="AI342" s="2239"/>
    </row>
    <row r="343" spans="4:35" ht="13.2" customHeight="1">
      <c r="D343" s="2238"/>
      <c r="E343" s="21" t="s">
        <v>354</v>
      </c>
      <c r="F343" s="21" t="s">
        <v>355</v>
      </c>
      <c r="G343" s="21" t="s">
        <v>354</v>
      </c>
      <c r="H343" s="21" t="s">
        <v>355</v>
      </c>
      <c r="I343" s="21" t="s">
        <v>354</v>
      </c>
      <c r="J343" s="194" t="s">
        <v>355</v>
      </c>
      <c r="AC343" s="2238"/>
      <c r="AD343" s="21" t="s">
        <v>354</v>
      </c>
      <c r="AE343" s="21" t="s">
        <v>355</v>
      </c>
      <c r="AF343" s="21" t="s">
        <v>354</v>
      </c>
      <c r="AG343" s="21" t="s">
        <v>355</v>
      </c>
      <c r="AH343" s="21" t="s">
        <v>354</v>
      </c>
      <c r="AI343" s="194" t="s">
        <v>355</v>
      </c>
    </row>
    <row r="344" spans="4:35" ht="13.2" customHeight="1">
      <c r="D344" s="195">
        <v>1</v>
      </c>
      <c r="E344" s="165">
        <f t="shared" ref="E344:J359" si="84">E80+E124+E168+E212+E256+E300</f>
        <v>0</v>
      </c>
      <c r="F344" s="165">
        <f t="shared" si="84"/>
        <v>0</v>
      </c>
      <c r="G344" s="165">
        <f t="shared" si="84"/>
        <v>0</v>
      </c>
      <c r="H344" s="165">
        <f t="shared" si="84"/>
        <v>0</v>
      </c>
      <c r="I344" s="165">
        <f t="shared" si="84"/>
        <v>0</v>
      </c>
      <c r="J344" s="197">
        <f t="shared" si="84"/>
        <v>0</v>
      </c>
      <c r="AC344" s="195">
        <v>1</v>
      </c>
      <c r="AD344" s="165">
        <f t="shared" ref="AD344:AI359" si="85">AD80+AD124+AD168+AD212+AD256+AD300</f>
        <v>0</v>
      </c>
      <c r="AE344" s="165">
        <f t="shared" si="85"/>
        <v>0</v>
      </c>
      <c r="AF344" s="165">
        <f t="shared" si="85"/>
        <v>0</v>
      </c>
      <c r="AG344" s="165">
        <f t="shared" si="85"/>
        <v>0</v>
      </c>
      <c r="AH344" s="165">
        <f t="shared" si="85"/>
        <v>0</v>
      </c>
      <c r="AI344" s="197">
        <f t="shared" si="85"/>
        <v>0</v>
      </c>
    </row>
    <row r="345" spans="4:35" ht="13.2" customHeight="1">
      <c r="D345" s="195">
        <v>2</v>
      </c>
      <c r="E345" s="165">
        <f t="shared" si="84"/>
        <v>0</v>
      </c>
      <c r="F345" s="165">
        <f t="shared" si="84"/>
        <v>0</v>
      </c>
      <c r="G345" s="165">
        <f t="shared" si="84"/>
        <v>0</v>
      </c>
      <c r="H345" s="165">
        <f t="shared" si="84"/>
        <v>0</v>
      </c>
      <c r="I345" s="165">
        <f t="shared" si="84"/>
        <v>0</v>
      </c>
      <c r="J345" s="197">
        <f t="shared" si="84"/>
        <v>0</v>
      </c>
      <c r="AC345" s="195">
        <v>2</v>
      </c>
      <c r="AD345" s="165">
        <f t="shared" si="85"/>
        <v>0</v>
      </c>
      <c r="AE345" s="165">
        <f t="shared" si="85"/>
        <v>0</v>
      </c>
      <c r="AF345" s="165">
        <f t="shared" si="85"/>
        <v>0</v>
      </c>
      <c r="AG345" s="165">
        <f t="shared" si="85"/>
        <v>0</v>
      </c>
      <c r="AH345" s="165">
        <f t="shared" si="85"/>
        <v>0</v>
      </c>
      <c r="AI345" s="197">
        <f t="shared" si="85"/>
        <v>0</v>
      </c>
    </row>
    <row r="346" spans="4:35" ht="13.2" customHeight="1">
      <c r="D346" s="195">
        <v>3</v>
      </c>
      <c r="E346" s="165">
        <f t="shared" si="84"/>
        <v>0</v>
      </c>
      <c r="F346" s="165">
        <f t="shared" si="84"/>
        <v>0</v>
      </c>
      <c r="G346" s="165">
        <f t="shared" si="84"/>
        <v>0</v>
      </c>
      <c r="H346" s="165">
        <f t="shared" si="84"/>
        <v>0</v>
      </c>
      <c r="I346" s="165">
        <f t="shared" si="84"/>
        <v>0</v>
      </c>
      <c r="J346" s="197">
        <f t="shared" si="84"/>
        <v>0</v>
      </c>
      <c r="AC346" s="195">
        <v>3</v>
      </c>
      <c r="AD346" s="165">
        <f t="shared" si="85"/>
        <v>0</v>
      </c>
      <c r="AE346" s="165">
        <f t="shared" si="85"/>
        <v>0</v>
      </c>
      <c r="AF346" s="165">
        <f t="shared" si="85"/>
        <v>0</v>
      </c>
      <c r="AG346" s="165">
        <f t="shared" si="85"/>
        <v>0</v>
      </c>
      <c r="AH346" s="165">
        <f t="shared" si="85"/>
        <v>0</v>
      </c>
      <c r="AI346" s="197">
        <f t="shared" si="85"/>
        <v>0</v>
      </c>
    </row>
    <row r="347" spans="4:35" ht="13.2" customHeight="1">
      <c r="D347" s="195">
        <v>4</v>
      </c>
      <c r="E347" s="165">
        <f t="shared" si="84"/>
        <v>4.75</v>
      </c>
      <c r="F347" s="165">
        <f t="shared" si="84"/>
        <v>0</v>
      </c>
      <c r="G347" s="165">
        <f t="shared" si="84"/>
        <v>0</v>
      </c>
      <c r="H347" s="165">
        <f t="shared" si="84"/>
        <v>0</v>
      </c>
      <c r="I347" s="165">
        <f t="shared" si="84"/>
        <v>4.75</v>
      </c>
      <c r="J347" s="197">
        <f t="shared" si="84"/>
        <v>0</v>
      </c>
      <c r="AC347" s="195">
        <v>4</v>
      </c>
      <c r="AD347" s="165">
        <f t="shared" si="85"/>
        <v>0</v>
      </c>
      <c r="AE347" s="165">
        <f t="shared" si="85"/>
        <v>0</v>
      </c>
      <c r="AF347" s="165">
        <f t="shared" si="85"/>
        <v>0</v>
      </c>
      <c r="AG347" s="165">
        <f t="shared" si="85"/>
        <v>0</v>
      </c>
      <c r="AH347" s="165">
        <f t="shared" si="85"/>
        <v>0</v>
      </c>
      <c r="AI347" s="197">
        <f t="shared" si="85"/>
        <v>0</v>
      </c>
    </row>
    <row r="348" spans="4:35" ht="13.2" customHeight="1">
      <c r="D348" s="195">
        <v>5</v>
      </c>
      <c r="E348" s="165">
        <f t="shared" si="84"/>
        <v>0</v>
      </c>
      <c r="F348" s="165">
        <f t="shared" si="84"/>
        <v>1.2</v>
      </c>
      <c r="G348" s="165">
        <f t="shared" si="84"/>
        <v>0</v>
      </c>
      <c r="H348" s="165">
        <f t="shared" si="84"/>
        <v>0</v>
      </c>
      <c r="I348" s="165">
        <f t="shared" si="84"/>
        <v>0</v>
      </c>
      <c r="J348" s="197">
        <f t="shared" si="84"/>
        <v>23.000000000000004</v>
      </c>
      <c r="AC348" s="195">
        <v>5</v>
      </c>
      <c r="AD348" s="165">
        <f t="shared" si="85"/>
        <v>0</v>
      </c>
      <c r="AE348" s="165">
        <f t="shared" si="85"/>
        <v>0</v>
      </c>
      <c r="AF348" s="165">
        <f t="shared" si="85"/>
        <v>0</v>
      </c>
      <c r="AG348" s="165">
        <f t="shared" si="85"/>
        <v>0</v>
      </c>
      <c r="AH348" s="165">
        <f t="shared" si="85"/>
        <v>0</v>
      </c>
      <c r="AI348" s="197">
        <f t="shared" si="85"/>
        <v>0</v>
      </c>
    </row>
    <row r="349" spans="4:35" ht="13.2" customHeight="1">
      <c r="D349" s="195">
        <v>6</v>
      </c>
      <c r="E349" s="165">
        <f t="shared" si="84"/>
        <v>0</v>
      </c>
      <c r="F349" s="165">
        <f t="shared" si="84"/>
        <v>0</v>
      </c>
      <c r="G349" s="165">
        <f t="shared" si="84"/>
        <v>0</v>
      </c>
      <c r="H349" s="165">
        <f t="shared" si="84"/>
        <v>0</v>
      </c>
      <c r="I349" s="165">
        <f t="shared" si="84"/>
        <v>0</v>
      </c>
      <c r="J349" s="197">
        <f t="shared" si="84"/>
        <v>0</v>
      </c>
      <c r="AC349" s="195">
        <v>6</v>
      </c>
      <c r="AD349" s="165">
        <f t="shared" si="85"/>
        <v>0</v>
      </c>
      <c r="AE349" s="165">
        <f t="shared" si="85"/>
        <v>0</v>
      </c>
      <c r="AF349" s="165">
        <f t="shared" si="85"/>
        <v>0</v>
      </c>
      <c r="AG349" s="165">
        <f t="shared" si="85"/>
        <v>0</v>
      </c>
      <c r="AH349" s="165">
        <f t="shared" si="85"/>
        <v>0</v>
      </c>
      <c r="AI349" s="197">
        <f t="shared" si="85"/>
        <v>0</v>
      </c>
    </row>
    <row r="350" spans="4:35" ht="13.2" customHeight="1">
      <c r="D350" s="195">
        <v>7</v>
      </c>
      <c r="E350" s="165">
        <f t="shared" si="84"/>
        <v>0</v>
      </c>
      <c r="F350" s="165">
        <f t="shared" si="84"/>
        <v>0</v>
      </c>
      <c r="G350" s="165">
        <f t="shared" si="84"/>
        <v>0</v>
      </c>
      <c r="H350" s="165">
        <f t="shared" si="84"/>
        <v>0</v>
      </c>
      <c r="I350" s="165">
        <f t="shared" si="84"/>
        <v>0</v>
      </c>
      <c r="J350" s="197">
        <f t="shared" si="84"/>
        <v>0</v>
      </c>
      <c r="AC350" s="195">
        <v>7</v>
      </c>
      <c r="AD350" s="165">
        <f t="shared" si="85"/>
        <v>0</v>
      </c>
      <c r="AE350" s="165">
        <f t="shared" si="85"/>
        <v>0</v>
      </c>
      <c r="AF350" s="165">
        <f t="shared" si="85"/>
        <v>0</v>
      </c>
      <c r="AG350" s="165">
        <f t="shared" si="85"/>
        <v>0</v>
      </c>
      <c r="AH350" s="165">
        <f t="shared" si="85"/>
        <v>0</v>
      </c>
      <c r="AI350" s="197">
        <f t="shared" si="85"/>
        <v>0</v>
      </c>
    </row>
    <row r="351" spans="4:35" ht="13.2" customHeight="1">
      <c r="D351" s="195">
        <v>8</v>
      </c>
      <c r="E351" s="165">
        <f t="shared" si="84"/>
        <v>0</v>
      </c>
      <c r="F351" s="165">
        <f t="shared" si="84"/>
        <v>0</v>
      </c>
      <c r="G351" s="165">
        <f t="shared" si="84"/>
        <v>0</v>
      </c>
      <c r="H351" s="165">
        <f t="shared" si="84"/>
        <v>0</v>
      </c>
      <c r="I351" s="165">
        <f t="shared" si="84"/>
        <v>0</v>
      </c>
      <c r="J351" s="197">
        <f t="shared" si="84"/>
        <v>0</v>
      </c>
      <c r="AC351" s="195">
        <v>8</v>
      </c>
      <c r="AD351" s="165">
        <f t="shared" si="85"/>
        <v>0</v>
      </c>
      <c r="AE351" s="165">
        <f t="shared" si="85"/>
        <v>0</v>
      </c>
      <c r="AF351" s="165">
        <f t="shared" si="85"/>
        <v>0</v>
      </c>
      <c r="AG351" s="165">
        <f t="shared" si="85"/>
        <v>0</v>
      </c>
      <c r="AH351" s="165">
        <f t="shared" si="85"/>
        <v>0</v>
      </c>
      <c r="AI351" s="197">
        <f t="shared" si="85"/>
        <v>0</v>
      </c>
    </row>
    <row r="352" spans="4:35" ht="13.2" customHeight="1">
      <c r="D352" s="195">
        <v>9</v>
      </c>
      <c r="E352" s="165">
        <f t="shared" si="84"/>
        <v>0</v>
      </c>
      <c r="F352" s="165">
        <f t="shared" si="84"/>
        <v>0</v>
      </c>
      <c r="G352" s="165">
        <f t="shared" si="84"/>
        <v>0</v>
      </c>
      <c r="H352" s="165">
        <f t="shared" si="84"/>
        <v>0</v>
      </c>
      <c r="I352" s="165">
        <f t="shared" si="84"/>
        <v>0</v>
      </c>
      <c r="J352" s="197">
        <f t="shared" si="84"/>
        <v>0</v>
      </c>
      <c r="AC352" s="195">
        <v>9</v>
      </c>
      <c r="AD352" s="165">
        <f t="shared" si="85"/>
        <v>0</v>
      </c>
      <c r="AE352" s="165">
        <f t="shared" si="85"/>
        <v>0</v>
      </c>
      <c r="AF352" s="165">
        <f t="shared" si="85"/>
        <v>0</v>
      </c>
      <c r="AG352" s="165">
        <f t="shared" si="85"/>
        <v>0</v>
      </c>
      <c r="AH352" s="165">
        <f t="shared" si="85"/>
        <v>0</v>
      </c>
      <c r="AI352" s="197">
        <f t="shared" si="85"/>
        <v>0</v>
      </c>
    </row>
    <row r="353" spans="4:35" ht="13.2" customHeight="1">
      <c r="D353" s="195">
        <v>10</v>
      </c>
      <c r="E353" s="165">
        <f t="shared" si="84"/>
        <v>0</v>
      </c>
      <c r="F353" s="165">
        <f t="shared" si="84"/>
        <v>21.800000000000004</v>
      </c>
      <c r="G353" s="165">
        <f t="shared" si="84"/>
        <v>0</v>
      </c>
      <c r="H353" s="165">
        <f t="shared" si="84"/>
        <v>0</v>
      </c>
      <c r="I353" s="165">
        <f t="shared" si="84"/>
        <v>0</v>
      </c>
      <c r="J353" s="197">
        <f t="shared" si="84"/>
        <v>0</v>
      </c>
      <c r="AC353" s="195">
        <v>10</v>
      </c>
      <c r="AD353" s="165">
        <f t="shared" si="85"/>
        <v>0</v>
      </c>
      <c r="AE353" s="165">
        <f t="shared" si="85"/>
        <v>0</v>
      </c>
      <c r="AF353" s="165">
        <f t="shared" si="85"/>
        <v>0</v>
      </c>
      <c r="AG353" s="165">
        <f t="shared" si="85"/>
        <v>0</v>
      </c>
      <c r="AH353" s="165">
        <f t="shared" si="85"/>
        <v>0</v>
      </c>
      <c r="AI353" s="197">
        <f t="shared" si="85"/>
        <v>0</v>
      </c>
    </row>
    <row r="354" spans="4:35" ht="13.2" customHeight="1">
      <c r="D354" s="195">
        <v>11</v>
      </c>
      <c r="E354" s="165">
        <f t="shared" si="84"/>
        <v>0</v>
      </c>
      <c r="F354" s="165">
        <f t="shared" si="84"/>
        <v>0</v>
      </c>
      <c r="G354" s="165">
        <f t="shared" si="84"/>
        <v>0</v>
      </c>
      <c r="H354" s="165">
        <f t="shared" si="84"/>
        <v>0</v>
      </c>
      <c r="I354" s="165">
        <f t="shared" si="84"/>
        <v>0</v>
      </c>
      <c r="J354" s="197">
        <f t="shared" si="84"/>
        <v>0</v>
      </c>
      <c r="AC354" s="195">
        <v>11</v>
      </c>
      <c r="AD354" s="165">
        <f t="shared" si="85"/>
        <v>0</v>
      </c>
      <c r="AE354" s="165">
        <f t="shared" si="85"/>
        <v>0</v>
      </c>
      <c r="AF354" s="165">
        <f t="shared" si="85"/>
        <v>0</v>
      </c>
      <c r="AG354" s="165">
        <f t="shared" si="85"/>
        <v>0</v>
      </c>
      <c r="AH354" s="165">
        <f t="shared" si="85"/>
        <v>0</v>
      </c>
      <c r="AI354" s="197">
        <f t="shared" si="85"/>
        <v>0</v>
      </c>
    </row>
    <row r="355" spans="4:35" ht="13.2" customHeight="1">
      <c r="D355" s="195">
        <v>12</v>
      </c>
      <c r="E355" s="165">
        <f t="shared" si="84"/>
        <v>0</v>
      </c>
      <c r="F355" s="165">
        <f t="shared" si="84"/>
        <v>0</v>
      </c>
      <c r="G355" s="165">
        <f t="shared" si="84"/>
        <v>0</v>
      </c>
      <c r="H355" s="165">
        <f t="shared" si="84"/>
        <v>0</v>
      </c>
      <c r="I355" s="165">
        <f t="shared" si="84"/>
        <v>0</v>
      </c>
      <c r="J355" s="197">
        <f t="shared" si="84"/>
        <v>0</v>
      </c>
      <c r="AC355" s="195">
        <v>12</v>
      </c>
      <c r="AD355" s="165">
        <f t="shared" si="85"/>
        <v>0</v>
      </c>
      <c r="AE355" s="165">
        <f t="shared" si="85"/>
        <v>0</v>
      </c>
      <c r="AF355" s="165">
        <f t="shared" si="85"/>
        <v>0</v>
      </c>
      <c r="AG355" s="165">
        <f t="shared" si="85"/>
        <v>0</v>
      </c>
      <c r="AH355" s="165">
        <f t="shared" si="85"/>
        <v>0</v>
      </c>
      <c r="AI355" s="197">
        <f t="shared" si="85"/>
        <v>0</v>
      </c>
    </row>
    <row r="356" spans="4:35" ht="13.2" customHeight="1">
      <c r="D356" s="195">
        <v>13</v>
      </c>
      <c r="E356" s="165">
        <f t="shared" si="84"/>
        <v>0</v>
      </c>
      <c r="F356" s="165">
        <f t="shared" si="84"/>
        <v>0</v>
      </c>
      <c r="G356" s="165">
        <f t="shared" si="84"/>
        <v>0</v>
      </c>
      <c r="H356" s="165">
        <f t="shared" si="84"/>
        <v>0</v>
      </c>
      <c r="I356" s="165">
        <f t="shared" si="84"/>
        <v>0</v>
      </c>
      <c r="J356" s="197">
        <f t="shared" si="84"/>
        <v>0</v>
      </c>
      <c r="AC356" s="195">
        <v>13</v>
      </c>
      <c r="AD356" s="165">
        <f t="shared" si="85"/>
        <v>0</v>
      </c>
      <c r="AE356" s="165">
        <f t="shared" si="85"/>
        <v>0</v>
      </c>
      <c r="AF356" s="165">
        <f t="shared" si="85"/>
        <v>0</v>
      </c>
      <c r="AG356" s="165">
        <f t="shared" si="85"/>
        <v>0</v>
      </c>
      <c r="AH356" s="165">
        <f t="shared" si="85"/>
        <v>0</v>
      </c>
      <c r="AI356" s="197">
        <f t="shared" si="85"/>
        <v>0</v>
      </c>
    </row>
    <row r="357" spans="4:35" ht="13.2" customHeight="1">
      <c r="D357" s="195">
        <v>14</v>
      </c>
      <c r="E357" s="165">
        <f t="shared" si="84"/>
        <v>0</v>
      </c>
      <c r="F357" s="165">
        <f t="shared" si="84"/>
        <v>0</v>
      </c>
      <c r="G357" s="165">
        <f t="shared" si="84"/>
        <v>0</v>
      </c>
      <c r="H357" s="165">
        <f t="shared" si="84"/>
        <v>0</v>
      </c>
      <c r="I357" s="165">
        <f t="shared" si="84"/>
        <v>0</v>
      </c>
      <c r="J357" s="197">
        <f t="shared" si="84"/>
        <v>0</v>
      </c>
      <c r="AC357" s="195">
        <v>14</v>
      </c>
      <c r="AD357" s="165">
        <f t="shared" si="85"/>
        <v>0</v>
      </c>
      <c r="AE357" s="165">
        <f t="shared" si="85"/>
        <v>0</v>
      </c>
      <c r="AF357" s="165">
        <f t="shared" si="85"/>
        <v>0</v>
      </c>
      <c r="AG357" s="165">
        <f t="shared" si="85"/>
        <v>0</v>
      </c>
      <c r="AH357" s="165">
        <f t="shared" si="85"/>
        <v>0</v>
      </c>
      <c r="AI357" s="197">
        <f t="shared" si="85"/>
        <v>0</v>
      </c>
    </row>
    <row r="358" spans="4:35" ht="13.2" customHeight="1">
      <c r="D358" s="195">
        <v>15</v>
      </c>
      <c r="E358" s="165">
        <f t="shared" si="84"/>
        <v>0</v>
      </c>
      <c r="F358" s="165">
        <f t="shared" si="84"/>
        <v>0</v>
      </c>
      <c r="G358" s="165">
        <f t="shared" si="84"/>
        <v>0</v>
      </c>
      <c r="H358" s="165">
        <f t="shared" si="84"/>
        <v>0</v>
      </c>
      <c r="I358" s="165">
        <f t="shared" si="84"/>
        <v>0</v>
      </c>
      <c r="J358" s="197">
        <f t="shared" si="84"/>
        <v>0</v>
      </c>
      <c r="AC358" s="195">
        <v>15</v>
      </c>
      <c r="AD358" s="165">
        <f t="shared" si="85"/>
        <v>0</v>
      </c>
      <c r="AE358" s="165">
        <f t="shared" si="85"/>
        <v>0</v>
      </c>
      <c r="AF358" s="165">
        <f t="shared" si="85"/>
        <v>0</v>
      </c>
      <c r="AG358" s="165">
        <f t="shared" si="85"/>
        <v>0</v>
      </c>
      <c r="AH358" s="165">
        <f t="shared" si="85"/>
        <v>0</v>
      </c>
      <c r="AI358" s="197">
        <f t="shared" si="85"/>
        <v>0</v>
      </c>
    </row>
    <row r="359" spans="4:35" ht="13.2" customHeight="1">
      <c r="D359" s="195">
        <v>16</v>
      </c>
      <c r="E359" s="165">
        <f t="shared" si="84"/>
        <v>0</v>
      </c>
      <c r="F359" s="165">
        <f t="shared" si="84"/>
        <v>0</v>
      </c>
      <c r="G359" s="165">
        <f t="shared" si="84"/>
        <v>0</v>
      </c>
      <c r="H359" s="165">
        <f t="shared" si="84"/>
        <v>0</v>
      </c>
      <c r="I359" s="165">
        <f t="shared" si="84"/>
        <v>0</v>
      </c>
      <c r="J359" s="197">
        <f t="shared" si="84"/>
        <v>0</v>
      </c>
      <c r="AC359" s="195">
        <v>16</v>
      </c>
      <c r="AD359" s="165">
        <f t="shared" si="85"/>
        <v>0</v>
      </c>
      <c r="AE359" s="165">
        <f t="shared" si="85"/>
        <v>0</v>
      </c>
      <c r="AF359" s="165">
        <f t="shared" si="85"/>
        <v>0</v>
      </c>
      <c r="AG359" s="165">
        <f t="shared" si="85"/>
        <v>0</v>
      </c>
      <c r="AH359" s="165">
        <f t="shared" si="85"/>
        <v>0</v>
      </c>
      <c r="AI359" s="197">
        <f t="shared" si="85"/>
        <v>0</v>
      </c>
    </row>
    <row r="360" spans="4:35" ht="13.2" customHeight="1">
      <c r="D360" s="195">
        <v>17</v>
      </c>
      <c r="E360" s="165">
        <f t="shared" ref="E360:J375" si="86">E96+E140+E184+E228+E272+E316</f>
        <v>0</v>
      </c>
      <c r="F360" s="165">
        <f t="shared" si="86"/>
        <v>0</v>
      </c>
      <c r="G360" s="165">
        <f t="shared" si="86"/>
        <v>0</v>
      </c>
      <c r="H360" s="165">
        <f t="shared" si="86"/>
        <v>0</v>
      </c>
      <c r="I360" s="165">
        <f t="shared" si="86"/>
        <v>0</v>
      </c>
      <c r="J360" s="197">
        <f t="shared" si="86"/>
        <v>0</v>
      </c>
      <c r="AC360" s="195">
        <v>17</v>
      </c>
      <c r="AD360" s="165">
        <f t="shared" ref="AD360:AI375" si="87">AD96+AD140+AD184+AD228+AD272+AD316</f>
        <v>0</v>
      </c>
      <c r="AE360" s="165">
        <f t="shared" si="87"/>
        <v>0</v>
      </c>
      <c r="AF360" s="165">
        <f t="shared" si="87"/>
        <v>0</v>
      </c>
      <c r="AG360" s="165">
        <f t="shared" si="87"/>
        <v>0</v>
      </c>
      <c r="AH360" s="165">
        <f t="shared" si="87"/>
        <v>0</v>
      </c>
      <c r="AI360" s="197">
        <f t="shared" si="87"/>
        <v>0</v>
      </c>
    </row>
    <row r="361" spans="4:35" ht="13.2" customHeight="1">
      <c r="D361" s="195">
        <v>18</v>
      </c>
      <c r="E361" s="165">
        <f t="shared" si="86"/>
        <v>0</v>
      </c>
      <c r="F361" s="165">
        <f t="shared" si="86"/>
        <v>0</v>
      </c>
      <c r="G361" s="165">
        <f t="shared" si="86"/>
        <v>0</v>
      </c>
      <c r="H361" s="165">
        <f t="shared" si="86"/>
        <v>0</v>
      </c>
      <c r="I361" s="165">
        <f t="shared" si="86"/>
        <v>0</v>
      </c>
      <c r="J361" s="197">
        <f t="shared" si="86"/>
        <v>0</v>
      </c>
      <c r="AC361" s="195">
        <v>18</v>
      </c>
      <c r="AD361" s="165">
        <f t="shared" si="87"/>
        <v>0</v>
      </c>
      <c r="AE361" s="165">
        <f t="shared" si="87"/>
        <v>0</v>
      </c>
      <c r="AF361" s="165">
        <f t="shared" si="87"/>
        <v>0</v>
      </c>
      <c r="AG361" s="165">
        <f t="shared" si="87"/>
        <v>0</v>
      </c>
      <c r="AH361" s="165">
        <f t="shared" si="87"/>
        <v>0</v>
      </c>
      <c r="AI361" s="197">
        <f t="shared" si="87"/>
        <v>0</v>
      </c>
    </row>
    <row r="362" spans="4:35" ht="13.2" customHeight="1">
      <c r="D362" s="195">
        <v>19</v>
      </c>
      <c r="E362" s="165">
        <f t="shared" si="86"/>
        <v>0</v>
      </c>
      <c r="F362" s="165">
        <f t="shared" si="86"/>
        <v>0</v>
      </c>
      <c r="G362" s="165">
        <f t="shared" si="86"/>
        <v>0</v>
      </c>
      <c r="H362" s="165">
        <f t="shared" si="86"/>
        <v>0</v>
      </c>
      <c r="I362" s="165">
        <f t="shared" si="86"/>
        <v>0</v>
      </c>
      <c r="J362" s="197">
        <f t="shared" si="86"/>
        <v>0</v>
      </c>
      <c r="AC362" s="195">
        <v>19</v>
      </c>
      <c r="AD362" s="165">
        <f t="shared" si="87"/>
        <v>0</v>
      </c>
      <c r="AE362" s="165">
        <f t="shared" si="87"/>
        <v>0</v>
      </c>
      <c r="AF362" s="165">
        <f t="shared" si="87"/>
        <v>0</v>
      </c>
      <c r="AG362" s="165">
        <f t="shared" si="87"/>
        <v>0</v>
      </c>
      <c r="AH362" s="165">
        <f t="shared" si="87"/>
        <v>0</v>
      </c>
      <c r="AI362" s="197">
        <f t="shared" si="87"/>
        <v>0</v>
      </c>
    </row>
    <row r="363" spans="4:35" ht="13.2" customHeight="1">
      <c r="D363" s="195">
        <v>20</v>
      </c>
      <c r="E363" s="165">
        <f t="shared" si="86"/>
        <v>0</v>
      </c>
      <c r="F363" s="165">
        <f t="shared" si="86"/>
        <v>0</v>
      </c>
      <c r="G363" s="165">
        <f t="shared" si="86"/>
        <v>0</v>
      </c>
      <c r="H363" s="165">
        <f t="shared" si="86"/>
        <v>0</v>
      </c>
      <c r="I363" s="165">
        <f t="shared" si="86"/>
        <v>0</v>
      </c>
      <c r="J363" s="197">
        <f t="shared" si="86"/>
        <v>0</v>
      </c>
      <c r="AC363" s="195">
        <v>20</v>
      </c>
      <c r="AD363" s="165">
        <f t="shared" si="87"/>
        <v>0</v>
      </c>
      <c r="AE363" s="165">
        <f t="shared" si="87"/>
        <v>0</v>
      </c>
      <c r="AF363" s="165">
        <f t="shared" si="87"/>
        <v>0</v>
      </c>
      <c r="AG363" s="165">
        <f t="shared" si="87"/>
        <v>0</v>
      </c>
      <c r="AH363" s="165">
        <f t="shared" si="87"/>
        <v>0</v>
      </c>
      <c r="AI363" s="197">
        <f t="shared" si="87"/>
        <v>0</v>
      </c>
    </row>
    <row r="364" spans="4:35" ht="13.2" customHeight="1">
      <c r="D364" s="195">
        <v>21</v>
      </c>
      <c r="E364" s="165">
        <f t="shared" si="86"/>
        <v>0</v>
      </c>
      <c r="F364" s="165">
        <f t="shared" si="86"/>
        <v>0</v>
      </c>
      <c r="G364" s="165">
        <f t="shared" si="86"/>
        <v>0</v>
      </c>
      <c r="H364" s="165">
        <f t="shared" si="86"/>
        <v>0</v>
      </c>
      <c r="I364" s="165">
        <f t="shared" si="86"/>
        <v>0</v>
      </c>
      <c r="J364" s="197">
        <f t="shared" si="86"/>
        <v>0</v>
      </c>
      <c r="AC364" s="195">
        <v>21</v>
      </c>
      <c r="AD364" s="165">
        <f t="shared" si="87"/>
        <v>0</v>
      </c>
      <c r="AE364" s="165">
        <f t="shared" si="87"/>
        <v>0</v>
      </c>
      <c r="AF364" s="165">
        <f t="shared" si="87"/>
        <v>0</v>
      </c>
      <c r="AG364" s="165">
        <f t="shared" si="87"/>
        <v>0</v>
      </c>
      <c r="AH364" s="165">
        <f t="shared" si="87"/>
        <v>0</v>
      </c>
      <c r="AI364" s="197">
        <f t="shared" si="87"/>
        <v>0</v>
      </c>
    </row>
    <row r="365" spans="4:35" ht="13.2" customHeight="1">
      <c r="D365" s="195">
        <v>22</v>
      </c>
      <c r="E365" s="165">
        <f t="shared" si="86"/>
        <v>0</v>
      </c>
      <c r="F365" s="165">
        <f t="shared" si="86"/>
        <v>0</v>
      </c>
      <c r="G365" s="165">
        <f t="shared" si="86"/>
        <v>0</v>
      </c>
      <c r="H365" s="165">
        <f t="shared" si="86"/>
        <v>0</v>
      </c>
      <c r="I365" s="165">
        <f t="shared" si="86"/>
        <v>0</v>
      </c>
      <c r="J365" s="197">
        <f t="shared" si="86"/>
        <v>0</v>
      </c>
      <c r="AC365" s="195">
        <v>22</v>
      </c>
      <c r="AD365" s="165">
        <f t="shared" si="87"/>
        <v>0</v>
      </c>
      <c r="AE365" s="165">
        <f t="shared" si="87"/>
        <v>0</v>
      </c>
      <c r="AF365" s="165">
        <f t="shared" si="87"/>
        <v>0</v>
      </c>
      <c r="AG365" s="165">
        <f t="shared" si="87"/>
        <v>0</v>
      </c>
      <c r="AH365" s="165">
        <f t="shared" si="87"/>
        <v>0</v>
      </c>
      <c r="AI365" s="197">
        <f t="shared" si="87"/>
        <v>0</v>
      </c>
    </row>
    <row r="366" spans="4:35" ht="13.2" customHeight="1">
      <c r="D366" s="195">
        <v>23</v>
      </c>
      <c r="E366" s="165">
        <f t="shared" si="86"/>
        <v>0</v>
      </c>
      <c r="F366" s="165">
        <f t="shared" si="86"/>
        <v>0</v>
      </c>
      <c r="G366" s="165">
        <f t="shared" si="86"/>
        <v>0</v>
      </c>
      <c r="H366" s="165">
        <f t="shared" si="86"/>
        <v>0</v>
      </c>
      <c r="I366" s="165">
        <f t="shared" si="86"/>
        <v>0</v>
      </c>
      <c r="J366" s="197">
        <f t="shared" si="86"/>
        <v>0</v>
      </c>
      <c r="AC366" s="195">
        <v>23</v>
      </c>
      <c r="AD366" s="165">
        <f t="shared" si="87"/>
        <v>0</v>
      </c>
      <c r="AE366" s="165">
        <f t="shared" si="87"/>
        <v>0</v>
      </c>
      <c r="AF366" s="165">
        <f t="shared" si="87"/>
        <v>0</v>
      </c>
      <c r="AG366" s="165">
        <f t="shared" si="87"/>
        <v>0</v>
      </c>
      <c r="AH366" s="165">
        <f t="shared" si="87"/>
        <v>0</v>
      </c>
      <c r="AI366" s="197">
        <f t="shared" si="87"/>
        <v>0</v>
      </c>
    </row>
    <row r="367" spans="4:35" ht="13.2" customHeight="1">
      <c r="D367" s="195">
        <v>24</v>
      </c>
      <c r="E367" s="165">
        <f t="shared" si="86"/>
        <v>0</v>
      </c>
      <c r="F367" s="165">
        <f t="shared" si="86"/>
        <v>0</v>
      </c>
      <c r="G367" s="165">
        <f t="shared" si="86"/>
        <v>0</v>
      </c>
      <c r="H367" s="165">
        <f t="shared" si="86"/>
        <v>0</v>
      </c>
      <c r="I367" s="165">
        <f t="shared" si="86"/>
        <v>0</v>
      </c>
      <c r="J367" s="197">
        <f t="shared" si="86"/>
        <v>0</v>
      </c>
      <c r="AC367" s="195">
        <v>24</v>
      </c>
      <c r="AD367" s="165">
        <f t="shared" si="87"/>
        <v>0</v>
      </c>
      <c r="AE367" s="165">
        <f t="shared" si="87"/>
        <v>0</v>
      </c>
      <c r="AF367" s="165">
        <f t="shared" si="87"/>
        <v>0</v>
      </c>
      <c r="AG367" s="165">
        <f t="shared" si="87"/>
        <v>0</v>
      </c>
      <c r="AH367" s="165">
        <f t="shared" si="87"/>
        <v>0</v>
      </c>
      <c r="AI367" s="197">
        <f t="shared" si="87"/>
        <v>0</v>
      </c>
    </row>
    <row r="368" spans="4:35" ht="13.2" customHeight="1">
      <c r="D368" s="195">
        <v>25</v>
      </c>
      <c r="E368" s="165">
        <f t="shared" si="86"/>
        <v>0</v>
      </c>
      <c r="F368" s="165">
        <f t="shared" si="86"/>
        <v>0</v>
      </c>
      <c r="G368" s="165">
        <f t="shared" si="86"/>
        <v>0</v>
      </c>
      <c r="H368" s="165">
        <f t="shared" si="86"/>
        <v>0</v>
      </c>
      <c r="I368" s="165">
        <f t="shared" si="86"/>
        <v>0</v>
      </c>
      <c r="J368" s="197">
        <f t="shared" si="86"/>
        <v>0</v>
      </c>
      <c r="AC368" s="195">
        <v>25</v>
      </c>
      <c r="AD368" s="165">
        <f t="shared" si="87"/>
        <v>0</v>
      </c>
      <c r="AE368" s="165">
        <f t="shared" si="87"/>
        <v>0</v>
      </c>
      <c r="AF368" s="165">
        <f t="shared" si="87"/>
        <v>0</v>
      </c>
      <c r="AG368" s="165">
        <f t="shared" si="87"/>
        <v>0</v>
      </c>
      <c r="AH368" s="165">
        <f t="shared" si="87"/>
        <v>0</v>
      </c>
      <c r="AI368" s="197">
        <f t="shared" si="87"/>
        <v>0</v>
      </c>
    </row>
    <row r="369" spans="4:35" ht="13.2" customHeight="1">
      <c r="D369" s="195">
        <v>26</v>
      </c>
      <c r="E369" s="165">
        <f t="shared" si="86"/>
        <v>0</v>
      </c>
      <c r="F369" s="165">
        <f t="shared" si="86"/>
        <v>0</v>
      </c>
      <c r="G369" s="165">
        <f t="shared" si="86"/>
        <v>0</v>
      </c>
      <c r="H369" s="165">
        <f t="shared" si="86"/>
        <v>0</v>
      </c>
      <c r="I369" s="165">
        <f t="shared" si="86"/>
        <v>0</v>
      </c>
      <c r="J369" s="197">
        <f t="shared" si="86"/>
        <v>0</v>
      </c>
      <c r="AC369" s="195">
        <v>26</v>
      </c>
      <c r="AD369" s="165">
        <f t="shared" si="87"/>
        <v>0</v>
      </c>
      <c r="AE369" s="165">
        <f t="shared" si="87"/>
        <v>0</v>
      </c>
      <c r="AF369" s="165">
        <f t="shared" si="87"/>
        <v>0</v>
      </c>
      <c r="AG369" s="165">
        <f t="shared" si="87"/>
        <v>0</v>
      </c>
      <c r="AH369" s="165">
        <f t="shared" si="87"/>
        <v>0</v>
      </c>
      <c r="AI369" s="197">
        <f t="shared" si="87"/>
        <v>0</v>
      </c>
    </row>
    <row r="370" spans="4:35" ht="13.2" customHeight="1">
      <c r="D370" s="195">
        <v>27</v>
      </c>
      <c r="E370" s="165">
        <f t="shared" si="86"/>
        <v>0</v>
      </c>
      <c r="F370" s="165">
        <f t="shared" si="86"/>
        <v>0</v>
      </c>
      <c r="G370" s="165">
        <f t="shared" si="86"/>
        <v>0</v>
      </c>
      <c r="H370" s="165">
        <f t="shared" si="86"/>
        <v>0</v>
      </c>
      <c r="I370" s="165">
        <f t="shared" si="86"/>
        <v>0</v>
      </c>
      <c r="J370" s="197">
        <f t="shared" si="86"/>
        <v>0</v>
      </c>
      <c r="AC370" s="195">
        <v>27</v>
      </c>
      <c r="AD370" s="165">
        <f t="shared" si="87"/>
        <v>0</v>
      </c>
      <c r="AE370" s="165">
        <f t="shared" si="87"/>
        <v>0</v>
      </c>
      <c r="AF370" s="165">
        <f t="shared" si="87"/>
        <v>0</v>
      </c>
      <c r="AG370" s="165">
        <f t="shared" si="87"/>
        <v>0</v>
      </c>
      <c r="AH370" s="165">
        <f t="shared" si="87"/>
        <v>0</v>
      </c>
      <c r="AI370" s="197">
        <f t="shared" si="87"/>
        <v>0</v>
      </c>
    </row>
    <row r="371" spans="4:35" ht="13.2" customHeight="1">
      <c r="D371" s="195">
        <v>28</v>
      </c>
      <c r="E371" s="165">
        <f t="shared" si="86"/>
        <v>0</v>
      </c>
      <c r="F371" s="165">
        <f t="shared" si="86"/>
        <v>0</v>
      </c>
      <c r="G371" s="165">
        <f t="shared" si="86"/>
        <v>0</v>
      </c>
      <c r="H371" s="165">
        <f t="shared" si="86"/>
        <v>0</v>
      </c>
      <c r="I371" s="165">
        <f t="shared" si="86"/>
        <v>0</v>
      </c>
      <c r="J371" s="197">
        <f t="shared" si="86"/>
        <v>0</v>
      </c>
      <c r="AC371" s="195">
        <v>28</v>
      </c>
      <c r="AD371" s="165">
        <f t="shared" si="87"/>
        <v>0</v>
      </c>
      <c r="AE371" s="165">
        <f t="shared" si="87"/>
        <v>0</v>
      </c>
      <c r="AF371" s="165">
        <f t="shared" si="87"/>
        <v>0</v>
      </c>
      <c r="AG371" s="165">
        <f t="shared" si="87"/>
        <v>0</v>
      </c>
      <c r="AH371" s="165">
        <f t="shared" si="87"/>
        <v>0</v>
      </c>
      <c r="AI371" s="197">
        <f t="shared" si="87"/>
        <v>0</v>
      </c>
    </row>
    <row r="372" spans="4:35" ht="13.2" customHeight="1">
      <c r="D372" s="195">
        <v>29</v>
      </c>
      <c r="E372" s="165">
        <f t="shared" si="86"/>
        <v>0</v>
      </c>
      <c r="F372" s="165">
        <f t="shared" si="86"/>
        <v>0</v>
      </c>
      <c r="G372" s="165">
        <f t="shared" si="86"/>
        <v>0</v>
      </c>
      <c r="H372" s="165">
        <f t="shared" si="86"/>
        <v>0</v>
      </c>
      <c r="I372" s="165">
        <f t="shared" si="86"/>
        <v>0</v>
      </c>
      <c r="J372" s="197">
        <f t="shared" si="86"/>
        <v>0</v>
      </c>
      <c r="AC372" s="195">
        <v>29</v>
      </c>
      <c r="AD372" s="165">
        <f t="shared" si="87"/>
        <v>0</v>
      </c>
      <c r="AE372" s="165">
        <f t="shared" si="87"/>
        <v>0</v>
      </c>
      <c r="AF372" s="165">
        <f t="shared" si="87"/>
        <v>0</v>
      </c>
      <c r="AG372" s="165">
        <f t="shared" si="87"/>
        <v>0</v>
      </c>
      <c r="AH372" s="165">
        <f t="shared" si="87"/>
        <v>0</v>
      </c>
      <c r="AI372" s="197">
        <f t="shared" si="87"/>
        <v>0</v>
      </c>
    </row>
    <row r="373" spans="4:35" ht="13.2" customHeight="1">
      <c r="D373" s="195">
        <v>30</v>
      </c>
      <c r="E373" s="165">
        <f t="shared" si="86"/>
        <v>0</v>
      </c>
      <c r="F373" s="165">
        <f t="shared" si="86"/>
        <v>0</v>
      </c>
      <c r="G373" s="165">
        <f t="shared" si="86"/>
        <v>0</v>
      </c>
      <c r="H373" s="165">
        <f t="shared" si="86"/>
        <v>0</v>
      </c>
      <c r="I373" s="165">
        <f t="shared" si="86"/>
        <v>0</v>
      </c>
      <c r="J373" s="197">
        <f t="shared" si="86"/>
        <v>0</v>
      </c>
      <c r="AC373" s="195">
        <v>30</v>
      </c>
      <c r="AD373" s="165">
        <f t="shared" si="87"/>
        <v>0</v>
      </c>
      <c r="AE373" s="165">
        <f t="shared" si="87"/>
        <v>0</v>
      </c>
      <c r="AF373" s="165">
        <f t="shared" si="87"/>
        <v>0</v>
      </c>
      <c r="AG373" s="165">
        <f t="shared" si="87"/>
        <v>0</v>
      </c>
      <c r="AH373" s="165">
        <f t="shared" si="87"/>
        <v>0</v>
      </c>
      <c r="AI373" s="197">
        <f t="shared" si="87"/>
        <v>0</v>
      </c>
    </row>
    <row r="374" spans="4:35" ht="13.2" customHeight="1">
      <c r="D374" s="195">
        <v>31</v>
      </c>
      <c r="E374" s="165">
        <f t="shared" si="86"/>
        <v>0</v>
      </c>
      <c r="F374" s="165">
        <f t="shared" si="86"/>
        <v>0</v>
      </c>
      <c r="G374" s="165">
        <f t="shared" si="86"/>
        <v>0</v>
      </c>
      <c r="H374" s="165">
        <f t="shared" si="86"/>
        <v>0</v>
      </c>
      <c r="I374" s="165">
        <f t="shared" si="86"/>
        <v>0</v>
      </c>
      <c r="J374" s="197">
        <f t="shared" si="86"/>
        <v>0</v>
      </c>
      <c r="AC374" s="195">
        <v>31</v>
      </c>
      <c r="AD374" s="165">
        <f t="shared" si="87"/>
        <v>0</v>
      </c>
      <c r="AE374" s="165">
        <f t="shared" si="87"/>
        <v>0</v>
      </c>
      <c r="AF374" s="165">
        <f t="shared" si="87"/>
        <v>0</v>
      </c>
      <c r="AG374" s="165">
        <f t="shared" si="87"/>
        <v>0</v>
      </c>
      <c r="AH374" s="165">
        <f t="shared" si="87"/>
        <v>0</v>
      </c>
      <c r="AI374" s="197">
        <f t="shared" si="87"/>
        <v>0</v>
      </c>
    </row>
    <row r="375" spans="4:35" ht="13.2" customHeight="1">
      <c r="D375" s="195">
        <v>32</v>
      </c>
      <c r="E375" s="165">
        <f t="shared" si="86"/>
        <v>0</v>
      </c>
      <c r="F375" s="165">
        <f t="shared" si="86"/>
        <v>0</v>
      </c>
      <c r="G375" s="165">
        <f t="shared" si="86"/>
        <v>0</v>
      </c>
      <c r="H375" s="165">
        <f t="shared" si="86"/>
        <v>0</v>
      </c>
      <c r="I375" s="165">
        <f t="shared" si="86"/>
        <v>0</v>
      </c>
      <c r="J375" s="197">
        <f t="shared" si="86"/>
        <v>0</v>
      </c>
      <c r="AC375" s="195">
        <v>32</v>
      </c>
      <c r="AD375" s="165">
        <f t="shared" si="87"/>
        <v>0</v>
      </c>
      <c r="AE375" s="165">
        <f t="shared" si="87"/>
        <v>0</v>
      </c>
      <c r="AF375" s="165">
        <f t="shared" si="87"/>
        <v>0</v>
      </c>
      <c r="AG375" s="165">
        <f t="shared" si="87"/>
        <v>0</v>
      </c>
      <c r="AH375" s="165">
        <f t="shared" si="87"/>
        <v>0</v>
      </c>
      <c r="AI375" s="197">
        <f t="shared" si="87"/>
        <v>0</v>
      </c>
    </row>
    <row r="376" spans="4:35" ht="13.2" customHeight="1">
      <c r="D376" s="195">
        <v>33</v>
      </c>
      <c r="E376" s="165">
        <f t="shared" ref="E376:J383" si="88">E112+E156+E200+E244+E288+E332</f>
        <v>0</v>
      </c>
      <c r="F376" s="165">
        <f t="shared" si="88"/>
        <v>0</v>
      </c>
      <c r="G376" s="165">
        <f t="shared" si="88"/>
        <v>0</v>
      </c>
      <c r="H376" s="165">
        <f t="shared" si="88"/>
        <v>0</v>
      </c>
      <c r="I376" s="165">
        <f t="shared" si="88"/>
        <v>0</v>
      </c>
      <c r="J376" s="197">
        <f t="shared" si="88"/>
        <v>0</v>
      </c>
      <c r="AC376" s="195">
        <v>33</v>
      </c>
      <c r="AD376" s="165">
        <f t="shared" ref="AD376:AI383" si="89">AD112+AD156+AD200+AD244+AD288+AD332</f>
        <v>0</v>
      </c>
      <c r="AE376" s="165">
        <f t="shared" si="89"/>
        <v>0</v>
      </c>
      <c r="AF376" s="165">
        <f t="shared" si="89"/>
        <v>0</v>
      </c>
      <c r="AG376" s="165">
        <f t="shared" si="89"/>
        <v>0</v>
      </c>
      <c r="AH376" s="165">
        <f t="shared" si="89"/>
        <v>0</v>
      </c>
      <c r="AI376" s="197">
        <f t="shared" si="89"/>
        <v>0</v>
      </c>
    </row>
    <row r="377" spans="4:35" ht="13.2" customHeight="1">
      <c r="D377" s="195">
        <v>34</v>
      </c>
      <c r="E377" s="165">
        <f t="shared" si="88"/>
        <v>0</v>
      </c>
      <c r="F377" s="165">
        <f t="shared" si="88"/>
        <v>0</v>
      </c>
      <c r="G377" s="165">
        <f t="shared" si="88"/>
        <v>0</v>
      </c>
      <c r="H377" s="165">
        <f t="shared" si="88"/>
        <v>0</v>
      </c>
      <c r="I377" s="165">
        <f t="shared" si="88"/>
        <v>0</v>
      </c>
      <c r="J377" s="197">
        <f t="shared" si="88"/>
        <v>0</v>
      </c>
      <c r="AC377" s="195">
        <v>34</v>
      </c>
      <c r="AD377" s="165">
        <f t="shared" si="89"/>
        <v>0</v>
      </c>
      <c r="AE377" s="165">
        <f t="shared" si="89"/>
        <v>0</v>
      </c>
      <c r="AF377" s="165">
        <f t="shared" si="89"/>
        <v>0</v>
      </c>
      <c r="AG377" s="165">
        <f t="shared" si="89"/>
        <v>0</v>
      </c>
      <c r="AH377" s="165">
        <f t="shared" si="89"/>
        <v>0</v>
      </c>
      <c r="AI377" s="197">
        <f t="shared" si="89"/>
        <v>0</v>
      </c>
    </row>
    <row r="378" spans="4:35" ht="13.2" customHeight="1">
      <c r="D378" s="195">
        <v>35</v>
      </c>
      <c r="E378" s="165">
        <f t="shared" si="88"/>
        <v>0</v>
      </c>
      <c r="F378" s="165">
        <f t="shared" si="88"/>
        <v>0</v>
      </c>
      <c r="G378" s="165">
        <f t="shared" si="88"/>
        <v>0</v>
      </c>
      <c r="H378" s="165">
        <f t="shared" si="88"/>
        <v>0</v>
      </c>
      <c r="I378" s="165">
        <f t="shared" si="88"/>
        <v>0</v>
      </c>
      <c r="J378" s="197">
        <f t="shared" si="88"/>
        <v>0</v>
      </c>
      <c r="AC378" s="195">
        <v>35</v>
      </c>
      <c r="AD378" s="165">
        <f t="shared" si="89"/>
        <v>0</v>
      </c>
      <c r="AE378" s="165">
        <f t="shared" si="89"/>
        <v>0</v>
      </c>
      <c r="AF378" s="165">
        <f t="shared" si="89"/>
        <v>0</v>
      </c>
      <c r="AG378" s="165">
        <f t="shared" si="89"/>
        <v>0</v>
      </c>
      <c r="AH378" s="165">
        <f t="shared" si="89"/>
        <v>0</v>
      </c>
      <c r="AI378" s="197">
        <f t="shared" si="89"/>
        <v>0</v>
      </c>
    </row>
    <row r="379" spans="4:35" ht="13.2" customHeight="1">
      <c r="D379" s="195">
        <v>36</v>
      </c>
      <c r="E379" s="165">
        <f t="shared" si="88"/>
        <v>0</v>
      </c>
      <c r="F379" s="165">
        <f t="shared" si="88"/>
        <v>0</v>
      </c>
      <c r="G379" s="165">
        <f t="shared" si="88"/>
        <v>0</v>
      </c>
      <c r="H379" s="165">
        <f t="shared" si="88"/>
        <v>0</v>
      </c>
      <c r="I379" s="165">
        <f t="shared" si="88"/>
        <v>0</v>
      </c>
      <c r="J379" s="197">
        <f t="shared" si="88"/>
        <v>0</v>
      </c>
      <c r="AC379" s="195">
        <v>36</v>
      </c>
      <c r="AD379" s="165">
        <f t="shared" si="89"/>
        <v>0</v>
      </c>
      <c r="AE379" s="165">
        <f t="shared" si="89"/>
        <v>0</v>
      </c>
      <c r="AF379" s="165">
        <f t="shared" si="89"/>
        <v>0</v>
      </c>
      <c r="AG379" s="165">
        <f t="shared" si="89"/>
        <v>0</v>
      </c>
      <c r="AH379" s="165">
        <f t="shared" si="89"/>
        <v>0</v>
      </c>
      <c r="AI379" s="197">
        <f t="shared" si="89"/>
        <v>0</v>
      </c>
    </row>
    <row r="380" spans="4:35" ht="13.2" customHeight="1">
      <c r="D380" s="195">
        <v>37</v>
      </c>
      <c r="E380" s="165">
        <f t="shared" si="88"/>
        <v>0</v>
      </c>
      <c r="F380" s="165">
        <f t="shared" si="88"/>
        <v>0</v>
      </c>
      <c r="G380" s="165">
        <f t="shared" si="88"/>
        <v>0</v>
      </c>
      <c r="H380" s="165">
        <f t="shared" si="88"/>
        <v>0</v>
      </c>
      <c r="I380" s="165">
        <f t="shared" si="88"/>
        <v>0</v>
      </c>
      <c r="J380" s="197">
        <f t="shared" si="88"/>
        <v>0</v>
      </c>
      <c r="AC380" s="195">
        <v>37</v>
      </c>
      <c r="AD380" s="165">
        <f t="shared" si="89"/>
        <v>0</v>
      </c>
      <c r="AE380" s="165">
        <f t="shared" si="89"/>
        <v>0</v>
      </c>
      <c r="AF380" s="165">
        <f t="shared" si="89"/>
        <v>0</v>
      </c>
      <c r="AG380" s="165">
        <f t="shared" si="89"/>
        <v>0</v>
      </c>
      <c r="AH380" s="165">
        <f t="shared" si="89"/>
        <v>0</v>
      </c>
      <c r="AI380" s="197">
        <f t="shared" si="89"/>
        <v>0</v>
      </c>
    </row>
    <row r="381" spans="4:35" ht="13.2" customHeight="1">
      <c r="D381" s="195">
        <v>38</v>
      </c>
      <c r="E381" s="165">
        <f t="shared" si="88"/>
        <v>0</v>
      </c>
      <c r="F381" s="165">
        <f t="shared" si="88"/>
        <v>0</v>
      </c>
      <c r="G381" s="165">
        <f t="shared" si="88"/>
        <v>0</v>
      </c>
      <c r="H381" s="165">
        <f t="shared" si="88"/>
        <v>0</v>
      </c>
      <c r="I381" s="165">
        <f t="shared" si="88"/>
        <v>0</v>
      </c>
      <c r="J381" s="197">
        <f t="shared" si="88"/>
        <v>0</v>
      </c>
      <c r="AC381" s="195">
        <v>38</v>
      </c>
      <c r="AD381" s="165">
        <f t="shared" si="89"/>
        <v>0</v>
      </c>
      <c r="AE381" s="165">
        <f t="shared" si="89"/>
        <v>0</v>
      </c>
      <c r="AF381" s="165">
        <f t="shared" si="89"/>
        <v>0</v>
      </c>
      <c r="AG381" s="165">
        <f t="shared" si="89"/>
        <v>0</v>
      </c>
      <c r="AH381" s="165">
        <f t="shared" si="89"/>
        <v>0</v>
      </c>
      <c r="AI381" s="197">
        <f t="shared" si="89"/>
        <v>0</v>
      </c>
    </row>
    <row r="382" spans="4:35" ht="13.2" customHeight="1">
      <c r="D382" s="195">
        <v>39</v>
      </c>
      <c r="E382" s="165">
        <f t="shared" si="88"/>
        <v>0</v>
      </c>
      <c r="F382" s="165">
        <f t="shared" si="88"/>
        <v>0</v>
      </c>
      <c r="G382" s="165">
        <f t="shared" si="88"/>
        <v>0</v>
      </c>
      <c r="H382" s="165">
        <f t="shared" si="88"/>
        <v>0</v>
      </c>
      <c r="I382" s="165">
        <f t="shared" si="88"/>
        <v>0</v>
      </c>
      <c r="J382" s="197">
        <f t="shared" si="88"/>
        <v>0</v>
      </c>
      <c r="AC382" s="195">
        <v>39</v>
      </c>
      <c r="AD382" s="165">
        <f t="shared" si="89"/>
        <v>0</v>
      </c>
      <c r="AE382" s="165">
        <f t="shared" si="89"/>
        <v>0</v>
      </c>
      <c r="AF382" s="165">
        <f t="shared" si="89"/>
        <v>0</v>
      </c>
      <c r="AG382" s="165">
        <f t="shared" si="89"/>
        <v>0</v>
      </c>
      <c r="AH382" s="165">
        <f t="shared" si="89"/>
        <v>0</v>
      </c>
      <c r="AI382" s="197">
        <f t="shared" si="89"/>
        <v>0</v>
      </c>
    </row>
    <row r="383" spans="4:35" ht="13.2" customHeight="1" thickBot="1">
      <c r="D383" s="196">
        <v>40</v>
      </c>
      <c r="E383" s="198">
        <f t="shared" si="88"/>
        <v>0</v>
      </c>
      <c r="F383" s="198">
        <f t="shared" si="88"/>
        <v>0</v>
      </c>
      <c r="G383" s="198">
        <f t="shared" si="88"/>
        <v>0</v>
      </c>
      <c r="H383" s="198">
        <f t="shared" si="88"/>
        <v>0</v>
      </c>
      <c r="I383" s="198">
        <f t="shared" si="88"/>
        <v>0</v>
      </c>
      <c r="J383" s="199">
        <f t="shared" si="88"/>
        <v>0</v>
      </c>
      <c r="AC383" s="196">
        <v>40</v>
      </c>
      <c r="AD383" s="198">
        <f t="shared" si="89"/>
        <v>0</v>
      </c>
      <c r="AE383" s="198">
        <f t="shared" si="89"/>
        <v>0</v>
      </c>
      <c r="AF383" s="198">
        <f t="shared" si="89"/>
        <v>0</v>
      </c>
      <c r="AG383" s="198">
        <f t="shared" si="89"/>
        <v>0</v>
      </c>
      <c r="AH383" s="198">
        <f t="shared" si="89"/>
        <v>0</v>
      </c>
      <c r="AI383" s="199">
        <f t="shared" si="89"/>
        <v>0</v>
      </c>
    </row>
    <row r="385" spans="4:43" ht="13.2" customHeight="1" thickBot="1">
      <c r="D385" s="2" t="s">
        <v>360</v>
      </c>
      <c r="AC385" s="2" t="s">
        <v>360</v>
      </c>
    </row>
    <row r="386" spans="4:43" ht="13.2" customHeight="1">
      <c r="D386" s="2199"/>
      <c r="E386" s="2200" t="s">
        <v>93</v>
      </c>
      <c r="F386" s="2200"/>
      <c r="G386" s="2200"/>
      <c r="H386" s="2200"/>
      <c r="I386" s="2200" t="s">
        <v>78</v>
      </c>
      <c r="J386" s="2239"/>
      <c r="AC386" s="2199"/>
      <c r="AD386" s="2200" t="s">
        <v>93</v>
      </c>
      <c r="AE386" s="2200"/>
      <c r="AF386" s="2200"/>
      <c r="AG386" s="2200"/>
      <c r="AH386" s="2200" t="s">
        <v>78</v>
      </c>
      <c r="AI386" s="2239"/>
    </row>
    <row r="387" spans="4:43" ht="13.2" customHeight="1">
      <c r="D387" s="2238"/>
      <c r="E387" s="2168" t="s">
        <v>56</v>
      </c>
      <c r="F387" s="2170"/>
      <c r="G387" s="2168" t="s">
        <v>83</v>
      </c>
      <c r="H387" s="2170"/>
      <c r="I387" s="2168" t="s">
        <v>56</v>
      </c>
      <c r="J387" s="2242"/>
      <c r="AC387" s="2238"/>
      <c r="AD387" s="2168" t="s">
        <v>56</v>
      </c>
      <c r="AE387" s="2170"/>
      <c r="AF387" s="2168" t="s">
        <v>83</v>
      </c>
      <c r="AG387" s="2170"/>
      <c r="AH387" s="2168" t="s">
        <v>56</v>
      </c>
      <c r="AI387" s="2242"/>
    </row>
    <row r="388" spans="4:43" ht="13.2" customHeight="1">
      <c r="D388" s="2238"/>
      <c r="E388" s="2240"/>
      <c r="F388" s="2241"/>
      <c r="G388" s="2240"/>
      <c r="H388" s="2241"/>
      <c r="I388" s="2240"/>
      <c r="J388" s="2243"/>
      <c r="N388" s="372"/>
      <c r="AC388" s="2238"/>
      <c r="AD388" s="2240"/>
      <c r="AE388" s="2241"/>
      <c r="AF388" s="2240"/>
      <c r="AG388" s="2241"/>
      <c r="AH388" s="2240"/>
      <c r="AI388" s="2243"/>
      <c r="AM388" s="372"/>
      <c r="AN388" s="2233"/>
      <c r="AO388" s="2233"/>
      <c r="AP388" s="372"/>
    </row>
    <row r="389" spans="4:43" ht="13.2" customHeight="1">
      <c r="D389" s="203">
        <v>1</v>
      </c>
      <c r="E389" s="405" t="str">
        <f>IF(F389=0,"",MAX($E$387:E388)+1)</f>
        <v/>
      </c>
      <c r="F389" s="165">
        <f>E344+F344</f>
        <v>0</v>
      </c>
      <c r="G389" s="405" t="str">
        <f>IF(H389=0,"",MAX($G$387:G388)+1)</f>
        <v/>
      </c>
      <c r="H389" s="165">
        <f>G344+H344</f>
        <v>0</v>
      </c>
      <c r="I389" s="405" t="str">
        <f>IF(J389=0,"",MAX($I$387:I388)+1)</f>
        <v/>
      </c>
      <c r="J389" s="197">
        <f>I344+J344</f>
        <v>0</v>
      </c>
      <c r="N389" s="402"/>
      <c r="O389" s="2233"/>
      <c r="P389" s="2233"/>
      <c r="Q389" s="372"/>
      <c r="AC389" s="203">
        <v>1</v>
      </c>
      <c r="AD389" s="405" t="str">
        <f>IF(AE389=0,"",MAX($AD$387:AD388)+1)</f>
        <v/>
      </c>
      <c r="AE389" s="165">
        <f>AD344+AE344</f>
        <v>0</v>
      </c>
      <c r="AF389" s="405" t="str">
        <f>IF(AG389=0,"",MAX($AF$387:AF388)+1)</f>
        <v/>
      </c>
      <c r="AG389" s="165">
        <f>AF344+AG344</f>
        <v>0</v>
      </c>
      <c r="AH389" s="405" t="str">
        <f>IF(AI389=0,"",MAX($AH$387:AH388)+1)</f>
        <v/>
      </c>
      <c r="AI389" s="197">
        <f>AH344+AI344</f>
        <v>0</v>
      </c>
      <c r="AM389" s="402"/>
      <c r="AN389" s="2530"/>
      <c r="AO389" s="2530"/>
      <c r="AP389" s="401"/>
      <c r="AQ389" s="401"/>
    </row>
    <row r="390" spans="4:43" ht="13.2" customHeight="1">
      <c r="D390" s="203">
        <v>2</v>
      </c>
      <c r="E390" s="403" t="str">
        <f>IF(F390=0,"",MAX($E$387:E389)+1)</f>
        <v/>
      </c>
      <c r="F390" s="165">
        <f t="shared" ref="F390:F428" si="90">E345+F345</f>
        <v>0</v>
      </c>
      <c r="G390" s="403" t="str">
        <f>IF(H390=0,"",MAX($G$387:G389)+1)</f>
        <v/>
      </c>
      <c r="H390" s="165">
        <f t="shared" ref="H390:H427" si="91">G345+H345</f>
        <v>0</v>
      </c>
      <c r="I390" s="403" t="str">
        <f>IF(J390=0,"",MAX($I$387:I389)+1)</f>
        <v/>
      </c>
      <c r="J390" s="197">
        <f t="shared" ref="J390:J427" si="92">I345+J345</f>
        <v>0</v>
      </c>
      <c r="N390" s="402"/>
      <c r="O390" s="2530"/>
      <c r="P390" s="2530"/>
      <c r="Q390" s="401"/>
      <c r="R390" s="401"/>
      <c r="AC390" s="203">
        <v>2</v>
      </c>
      <c r="AD390" s="403" t="str">
        <f>IF(AE390=0,"",MAX($AD$387:AD389)+1)</f>
        <v/>
      </c>
      <c r="AE390" s="165">
        <f t="shared" ref="AE390:AE428" si="93">AD345+AE345</f>
        <v>0</v>
      </c>
      <c r="AF390" s="403" t="str">
        <f>IF(AG390=0,"",MAX($AF$387:AF389)+1)</f>
        <v/>
      </c>
      <c r="AG390" s="165">
        <f t="shared" ref="AG390:AG427" si="94">AF345+AG345</f>
        <v>0</v>
      </c>
      <c r="AH390" s="403" t="str">
        <f>IF(AI390=0,"",MAX($AH$387:AH389)+1)</f>
        <v/>
      </c>
      <c r="AI390" s="197">
        <f t="shared" ref="AI390:AI427" si="95">AH345+AI345</f>
        <v>0</v>
      </c>
      <c r="AM390" s="402"/>
      <c r="AN390" s="2530"/>
      <c r="AO390" s="2530"/>
      <c r="AP390" s="401"/>
    </row>
    <row r="391" spans="4:43" ht="13.2" customHeight="1">
      <c r="D391" s="203">
        <v>3</v>
      </c>
      <c r="E391" s="403" t="str">
        <f>IF(F391=0,"",MAX($E$387:E390)+1)</f>
        <v/>
      </c>
      <c r="F391" s="165">
        <f t="shared" si="90"/>
        <v>0</v>
      </c>
      <c r="G391" s="403" t="str">
        <f>IF(H391=0,"",MAX($G$387:G390)+1)</f>
        <v/>
      </c>
      <c r="H391" s="165">
        <f t="shared" si="91"/>
        <v>0</v>
      </c>
      <c r="I391" s="403" t="str">
        <f>IF(J391=0,"",MAX($I$387:I390)+1)</f>
        <v/>
      </c>
      <c r="J391" s="197">
        <f t="shared" si="92"/>
        <v>0</v>
      </c>
      <c r="N391" s="402"/>
      <c r="O391" s="2530"/>
      <c r="P391" s="2530"/>
      <c r="Q391" s="401"/>
      <c r="AC391" s="203">
        <v>3</v>
      </c>
      <c r="AD391" s="403" t="str">
        <f>IF(AE391=0,"",MAX($AD$387:AD390)+1)</f>
        <v/>
      </c>
      <c r="AE391" s="165">
        <f t="shared" si="93"/>
        <v>0</v>
      </c>
      <c r="AF391" s="403" t="str">
        <f>IF(AG391=0,"",MAX($AF$387:AF390)+1)</f>
        <v/>
      </c>
      <c r="AG391" s="165">
        <f t="shared" si="94"/>
        <v>0</v>
      </c>
      <c r="AH391" s="403" t="str">
        <f>IF(AI391=0,"",MAX($AH$387:AH390)+1)</f>
        <v/>
      </c>
      <c r="AI391" s="197">
        <f t="shared" si="95"/>
        <v>0</v>
      </c>
      <c r="AM391" s="402"/>
      <c r="AN391" s="2530"/>
      <c r="AO391" s="2530"/>
      <c r="AP391" s="401"/>
    </row>
    <row r="392" spans="4:43" ht="13.2" customHeight="1">
      <c r="D392" s="203">
        <v>4</v>
      </c>
      <c r="E392" s="403">
        <f>IF(F392=0,"",MAX($E$387:E391)+1)</f>
        <v>1</v>
      </c>
      <c r="F392" s="165">
        <f t="shared" si="90"/>
        <v>4.75</v>
      </c>
      <c r="G392" s="403" t="str">
        <f>IF(H392=0,"",MAX($G$387:G391)+1)</f>
        <v/>
      </c>
      <c r="H392" s="165">
        <f t="shared" si="91"/>
        <v>0</v>
      </c>
      <c r="I392" s="403">
        <f>IF(J392=0,"",MAX($I$387:I391)+1)</f>
        <v>1</v>
      </c>
      <c r="J392" s="197">
        <f t="shared" si="92"/>
        <v>4.75</v>
      </c>
      <c r="N392" s="402"/>
      <c r="O392" s="2530"/>
      <c r="P392" s="2530"/>
      <c r="Q392" s="401"/>
      <c r="AC392" s="203">
        <v>4</v>
      </c>
      <c r="AD392" s="403" t="str">
        <f>IF(AE392=0,"",MAX($AD$387:AD391)+1)</f>
        <v/>
      </c>
      <c r="AE392" s="165">
        <f t="shared" si="93"/>
        <v>0</v>
      </c>
      <c r="AF392" s="403" t="str">
        <f>IF(AG392=0,"",MAX($AF$387:AF391)+1)</f>
        <v/>
      </c>
      <c r="AG392" s="165">
        <f t="shared" si="94"/>
        <v>0</v>
      </c>
      <c r="AH392" s="403" t="str">
        <f>IF(AI392=0,"",MAX($AH$387:AH391)+1)</f>
        <v/>
      </c>
      <c r="AI392" s="197">
        <f t="shared" si="95"/>
        <v>0</v>
      </c>
      <c r="AM392" s="402"/>
      <c r="AN392" s="2530"/>
      <c r="AO392" s="2530"/>
      <c r="AP392" s="401"/>
    </row>
    <row r="393" spans="4:43" ht="13.2" customHeight="1">
      <c r="D393" s="203">
        <v>5</v>
      </c>
      <c r="E393" s="403">
        <f>IF(F393=0,"",MAX($E$387:E392)+1)</f>
        <v>2</v>
      </c>
      <c r="F393" s="165">
        <f t="shared" si="90"/>
        <v>1.2</v>
      </c>
      <c r="G393" s="403" t="str">
        <f>IF(H393=0,"",MAX($G$387:G392)+1)</f>
        <v/>
      </c>
      <c r="H393" s="165">
        <f t="shared" si="91"/>
        <v>0</v>
      </c>
      <c r="I393" s="403">
        <f>IF(J393=0,"",MAX($I$387:I392)+1)</f>
        <v>2</v>
      </c>
      <c r="J393" s="197">
        <f t="shared" si="92"/>
        <v>23.000000000000004</v>
      </c>
      <c r="N393" s="402"/>
      <c r="O393" s="2530"/>
      <c r="P393" s="2530"/>
      <c r="Q393" s="401"/>
      <c r="AC393" s="203">
        <v>5</v>
      </c>
      <c r="AD393" s="403" t="str">
        <f>IF(AE393=0,"",MAX($AD$387:AD392)+1)</f>
        <v/>
      </c>
      <c r="AE393" s="165">
        <f t="shared" si="93"/>
        <v>0</v>
      </c>
      <c r="AF393" s="403" t="str">
        <f>IF(AG393=0,"",MAX($AF$387:AF392)+1)</f>
        <v/>
      </c>
      <c r="AG393" s="165">
        <f t="shared" si="94"/>
        <v>0</v>
      </c>
      <c r="AH393" s="403" t="str">
        <f>IF(AI393=0,"",MAX($AH$387:AH392)+1)</f>
        <v/>
      </c>
      <c r="AI393" s="197">
        <f t="shared" si="95"/>
        <v>0</v>
      </c>
      <c r="AM393" s="402"/>
      <c r="AN393" s="2530"/>
      <c r="AO393" s="2530"/>
      <c r="AP393" s="401"/>
    </row>
    <row r="394" spans="4:43" ht="13.2" customHeight="1">
      <c r="D394" s="203">
        <v>6</v>
      </c>
      <c r="E394" s="403" t="str">
        <f>IF(F394=0,"",MAX($E$387:E393)+1)</f>
        <v/>
      </c>
      <c r="F394" s="165">
        <f t="shared" si="90"/>
        <v>0</v>
      </c>
      <c r="G394" s="403" t="str">
        <f>IF(H394=0,"",MAX($G$387:G393)+1)</f>
        <v/>
      </c>
      <c r="H394" s="165">
        <f t="shared" si="91"/>
        <v>0</v>
      </c>
      <c r="I394" s="403" t="str">
        <f>IF(J394=0,"",MAX($I$387:I393)+1)</f>
        <v/>
      </c>
      <c r="J394" s="197">
        <f t="shared" si="92"/>
        <v>0</v>
      </c>
      <c r="N394" s="402"/>
      <c r="O394" s="2530"/>
      <c r="P394" s="2530"/>
      <c r="Q394" s="401"/>
      <c r="AC394" s="203">
        <v>6</v>
      </c>
      <c r="AD394" s="403" t="str">
        <f>IF(AE394=0,"",MAX($AD$387:AD393)+1)</f>
        <v/>
      </c>
      <c r="AE394" s="165">
        <f t="shared" si="93"/>
        <v>0</v>
      </c>
      <c r="AF394" s="403" t="str">
        <f>IF(AG394=0,"",MAX($AF$387:AF393)+1)</f>
        <v/>
      </c>
      <c r="AG394" s="165">
        <f t="shared" si="94"/>
        <v>0</v>
      </c>
      <c r="AH394" s="403" t="str">
        <f>IF(AI394=0,"",MAX($AH$387:AH393)+1)</f>
        <v/>
      </c>
      <c r="AI394" s="197">
        <f t="shared" si="95"/>
        <v>0</v>
      </c>
      <c r="AM394" s="402"/>
      <c r="AN394" s="2530"/>
      <c r="AO394" s="2530"/>
      <c r="AP394" s="401"/>
    </row>
    <row r="395" spans="4:43" ht="13.2" customHeight="1">
      <c r="D395" s="203">
        <v>7</v>
      </c>
      <c r="E395" s="403" t="str">
        <f>IF(F395=0,"",MAX($E$387:E394)+1)</f>
        <v/>
      </c>
      <c r="F395" s="165">
        <f t="shared" si="90"/>
        <v>0</v>
      </c>
      <c r="G395" s="403" t="str">
        <f>IF(H395=0,"",MAX($G$387:G394)+1)</f>
        <v/>
      </c>
      <c r="H395" s="165">
        <f t="shared" si="91"/>
        <v>0</v>
      </c>
      <c r="I395" s="403" t="str">
        <f>IF(J395=0,"",MAX($I$387:I394)+1)</f>
        <v/>
      </c>
      <c r="J395" s="197">
        <f t="shared" si="92"/>
        <v>0</v>
      </c>
      <c r="N395" s="402"/>
      <c r="O395" s="2530"/>
      <c r="P395" s="2530"/>
      <c r="Q395" s="401"/>
      <c r="AC395" s="203">
        <v>7</v>
      </c>
      <c r="AD395" s="403" t="str">
        <f>IF(AE395=0,"",MAX($AD$387:AD394)+1)</f>
        <v/>
      </c>
      <c r="AE395" s="165">
        <f t="shared" si="93"/>
        <v>0</v>
      </c>
      <c r="AF395" s="403" t="str">
        <f>IF(AG395=0,"",MAX($AF$387:AF394)+1)</f>
        <v/>
      </c>
      <c r="AG395" s="165">
        <f t="shared" si="94"/>
        <v>0</v>
      </c>
      <c r="AH395" s="403" t="str">
        <f>IF(AI395=0,"",MAX($AH$387:AH394)+1)</f>
        <v/>
      </c>
      <c r="AI395" s="197">
        <f t="shared" si="95"/>
        <v>0</v>
      </c>
      <c r="AM395" s="402"/>
      <c r="AN395" s="2530"/>
      <c r="AO395" s="2530"/>
      <c r="AP395" s="401"/>
    </row>
    <row r="396" spans="4:43" ht="13.2" customHeight="1">
      <c r="D396" s="203">
        <v>8</v>
      </c>
      <c r="E396" s="403" t="str">
        <f>IF(F396=0,"",MAX($E$387:E395)+1)</f>
        <v/>
      </c>
      <c r="F396" s="165">
        <f t="shared" si="90"/>
        <v>0</v>
      </c>
      <c r="G396" s="403" t="str">
        <f>IF(H396=0,"",MAX($G$387:G395)+1)</f>
        <v/>
      </c>
      <c r="H396" s="165">
        <f t="shared" si="91"/>
        <v>0</v>
      </c>
      <c r="I396" s="403" t="str">
        <f>IF(J396=0,"",MAX($I$387:I395)+1)</f>
        <v/>
      </c>
      <c r="J396" s="197">
        <f t="shared" si="92"/>
        <v>0</v>
      </c>
      <c r="N396" s="402"/>
      <c r="O396" s="2530"/>
      <c r="P396" s="2530"/>
      <c r="Q396" s="401"/>
      <c r="AC396" s="203">
        <v>8</v>
      </c>
      <c r="AD396" s="403" t="str">
        <f>IF(AE396=0,"",MAX($AD$387:AD395)+1)</f>
        <v/>
      </c>
      <c r="AE396" s="165">
        <f t="shared" si="93"/>
        <v>0</v>
      </c>
      <c r="AF396" s="403" t="str">
        <f>IF(AG396=0,"",MAX($AF$387:AF395)+1)</f>
        <v/>
      </c>
      <c r="AG396" s="165">
        <f t="shared" si="94"/>
        <v>0</v>
      </c>
      <c r="AH396" s="403" t="str">
        <f>IF(AI396=0,"",MAX($AH$387:AH395)+1)</f>
        <v/>
      </c>
      <c r="AI396" s="197">
        <f t="shared" si="95"/>
        <v>0</v>
      </c>
      <c r="AM396" s="402"/>
      <c r="AN396" s="2530"/>
      <c r="AO396" s="2530"/>
      <c r="AP396" s="401"/>
    </row>
    <row r="397" spans="4:43" ht="13.2" customHeight="1">
      <c r="D397" s="203">
        <v>9</v>
      </c>
      <c r="E397" s="403" t="str">
        <f>IF(F397=0,"",MAX($E$387:E396)+1)</f>
        <v/>
      </c>
      <c r="F397" s="165">
        <f t="shared" si="90"/>
        <v>0</v>
      </c>
      <c r="G397" s="403" t="str">
        <f>IF(H397=0,"",MAX($G$387:G396)+1)</f>
        <v/>
      </c>
      <c r="H397" s="165">
        <f t="shared" si="91"/>
        <v>0</v>
      </c>
      <c r="I397" s="403" t="str">
        <f>IF(J397=0,"",MAX($I$387:I396)+1)</f>
        <v/>
      </c>
      <c r="J397" s="197">
        <f t="shared" si="92"/>
        <v>0</v>
      </c>
      <c r="N397" s="402"/>
      <c r="O397" s="2530"/>
      <c r="P397" s="2530"/>
      <c r="Q397" s="401"/>
      <c r="AC397" s="203">
        <v>9</v>
      </c>
      <c r="AD397" s="403" t="str">
        <f>IF(AE397=0,"",MAX($AD$387:AD396)+1)</f>
        <v/>
      </c>
      <c r="AE397" s="165">
        <f t="shared" si="93"/>
        <v>0</v>
      </c>
      <c r="AF397" s="403" t="str">
        <f>IF(AG397=0,"",MAX($AF$387:AF396)+1)</f>
        <v/>
      </c>
      <c r="AG397" s="165">
        <f t="shared" si="94"/>
        <v>0</v>
      </c>
      <c r="AH397" s="403" t="str">
        <f>IF(AI397=0,"",MAX($AH$387:AH396)+1)</f>
        <v/>
      </c>
      <c r="AI397" s="197">
        <f t="shared" si="95"/>
        <v>0</v>
      </c>
      <c r="AM397" s="402"/>
      <c r="AN397" s="2530"/>
      <c r="AO397" s="2530"/>
      <c r="AP397" s="401"/>
    </row>
    <row r="398" spans="4:43" ht="13.2" customHeight="1">
      <c r="D398" s="203">
        <v>10</v>
      </c>
      <c r="E398" s="403">
        <f>IF(F398=0,"",MAX($E$387:E397)+1)</f>
        <v>3</v>
      </c>
      <c r="F398" s="165">
        <f t="shared" si="90"/>
        <v>21.800000000000004</v>
      </c>
      <c r="G398" s="403" t="str">
        <f>IF(H398=0,"",MAX($G$387:G397)+1)</f>
        <v/>
      </c>
      <c r="H398" s="165">
        <f t="shared" si="91"/>
        <v>0</v>
      </c>
      <c r="I398" s="403" t="str">
        <f>IF(J398=0,"",MAX($I$387:I397)+1)</f>
        <v/>
      </c>
      <c r="J398" s="197">
        <f t="shared" si="92"/>
        <v>0</v>
      </c>
      <c r="N398" s="402"/>
      <c r="O398" s="2530"/>
      <c r="P398" s="2530"/>
      <c r="Q398" s="401"/>
      <c r="AC398" s="203">
        <v>10</v>
      </c>
      <c r="AD398" s="403" t="str">
        <f>IF(AE398=0,"",MAX($AD$387:AD397)+1)</f>
        <v/>
      </c>
      <c r="AE398" s="165">
        <f t="shared" si="93"/>
        <v>0</v>
      </c>
      <c r="AF398" s="403" t="str">
        <f>IF(AG398=0,"",MAX($AF$387:AF397)+1)</f>
        <v/>
      </c>
      <c r="AG398" s="165">
        <f t="shared" si="94"/>
        <v>0</v>
      </c>
      <c r="AH398" s="403" t="str">
        <f>IF(AI398=0,"",MAX($AH$387:AH397)+1)</f>
        <v/>
      </c>
      <c r="AI398" s="197">
        <f t="shared" si="95"/>
        <v>0</v>
      </c>
      <c r="AM398" s="402"/>
      <c r="AN398" s="2530"/>
      <c r="AO398" s="2530"/>
      <c r="AP398" s="401"/>
    </row>
    <row r="399" spans="4:43" ht="13.2" customHeight="1">
      <c r="D399" s="203">
        <v>11</v>
      </c>
      <c r="E399" s="403" t="str">
        <f>IF(F399=0,"",MAX($E$387:E398)+1)</f>
        <v/>
      </c>
      <c r="F399" s="165">
        <f t="shared" si="90"/>
        <v>0</v>
      </c>
      <c r="G399" s="403" t="str">
        <f>IF(H399=0,"",MAX($G$387:G398)+1)</f>
        <v/>
      </c>
      <c r="H399" s="165">
        <f t="shared" si="91"/>
        <v>0</v>
      </c>
      <c r="I399" s="403" t="str">
        <f>IF(J399=0,"",MAX($I$387:I398)+1)</f>
        <v/>
      </c>
      <c r="J399" s="197">
        <f t="shared" si="92"/>
        <v>0</v>
      </c>
      <c r="N399" s="402"/>
      <c r="O399" s="2530"/>
      <c r="P399" s="2530"/>
      <c r="Q399" s="401"/>
      <c r="AC399" s="203">
        <v>11</v>
      </c>
      <c r="AD399" s="403" t="str">
        <f>IF(AE399=0,"",MAX($AD$387:AD398)+1)</f>
        <v/>
      </c>
      <c r="AE399" s="165">
        <f t="shared" si="93"/>
        <v>0</v>
      </c>
      <c r="AF399" s="403" t="str">
        <f>IF(AG399=0,"",MAX($AF$387:AF398)+1)</f>
        <v/>
      </c>
      <c r="AG399" s="165">
        <f t="shared" si="94"/>
        <v>0</v>
      </c>
      <c r="AH399" s="403" t="str">
        <f>IF(AI399=0,"",MAX($AH$387:AH398)+1)</f>
        <v/>
      </c>
      <c r="AI399" s="197">
        <f t="shared" si="95"/>
        <v>0</v>
      </c>
      <c r="AM399" s="402"/>
      <c r="AN399" s="2530"/>
      <c r="AO399" s="2530"/>
      <c r="AP399" s="401"/>
    </row>
    <row r="400" spans="4:43" ht="13.2" customHeight="1">
      <c r="D400" s="203">
        <v>12</v>
      </c>
      <c r="E400" s="403" t="str">
        <f>IF(F400=0,"",MAX($E$387:E399)+1)</f>
        <v/>
      </c>
      <c r="F400" s="165">
        <f t="shared" si="90"/>
        <v>0</v>
      </c>
      <c r="G400" s="403" t="str">
        <f>IF(H400=0,"",MAX($G$387:G399)+1)</f>
        <v/>
      </c>
      <c r="H400" s="165">
        <f t="shared" si="91"/>
        <v>0</v>
      </c>
      <c r="I400" s="403" t="str">
        <f>IF(J400=0,"",MAX($I$387:I399)+1)</f>
        <v/>
      </c>
      <c r="J400" s="197">
        <f t="shared" si="92"/>
        <v>0</v>
      </c>
      <c r="N400" s="402"/>
      <c r="O400" s="2530"/>
      <c r="P400" s="2530"/>
      <c r="Q400" s="401"/>
      <c r="AC400" s="203">
        <v>12</v>
      </c>
      <c r="AD400" s="403" t="str">
        <f>IF(AE400=0,"",MAX($AD$387:AD399)+1)</f>
        <v/>
      </c>
      <c r="AE400" s="165">
        <f t="shared" si="93"/>
        <v>0</v>
      </c>
      <c r="AF400" s="403" t="str">
        <f>IF(AG400=0,"",MAX($AF$387:AF399)+1)</f>
        <v/>
      </c>
      <c r="AG400" s="165">
        <f t="shared" si="94"/>
        <v>0</v>
      </c>
      <c r="AH400" s="403" t="str">
        <f>IF(AI400=0,"",MAX($AH$387:AH399)+1)</f>
        <v/>
      </c>
      <c r="AI400" s="197">
        <f t="shared" si="95"/>
        <v>0</v>
      </c>
      <c r="AM400" s="402"/>
      <c r="AN400" s="2530"/>
      <c r="AO400" s="2530"/>
      <c r="AP400" s="401"/>
    </row>
    <row r="401" spans="4:42" ht="13.2" customHeight="1">
      <c r="D401" s="203">
        <v>13</v>
      </c>
      <c r="E401" s="403" t="str">
        <f>IF(F401=0,"",MAX($E$387:E400)+1)</f>
        <v/>
      </c>
      <c r="F401" s="165">
        <f t="shared" si="90"/>
        <v>0</v>
      </c>
      <c r="G401" s="403" t="str">
        <f>IF(H401=0,"",MAX($G$387:G400)+1)</f>
        <v/>
      </c>
      <c r="H401" s="165">
        <f t="shared" si="91"/>
        <v>0</v>
      </c>
      <c r="I401" s="403" t="str">
        <f>IF(J401=0,"",MAX($I$387:I400)+1)</f>
        <v/>
      </c>
      <c r="J401" s="197">
        <f t="shared" si="92"/>
        <v>0</v>
      </c>
      <c r="N401" s="402"/>
      <c r="O401" s="2530"/>
      <c r="P401" s="2530"/>
      <c r="Q401" s="401"/>
      <c r="AC401" s="203">
        <v>13</v>
      </c>
      <c r="AD401" s="403" t="str">
        <f>IF(AE401=0,"",MAX($AD$387:AD400)+1)</f>
        <v/>
      </c>
      <c r="AE401" s="165">
        <f t="shared" si="93"/>
        <v>0</v>
      </c>
      <c r="AF401" s="403" t="str">
        <f>IF(AG401=0,"",MAX($AF$387:AF400)+1)</f>
        <v/>
      </c>
      <c r="AG401" s="165">
        <f t="shared" si="94"/>
        <v>0</v>
      </c>
      <c r="AH401" s="403" t="str">
        <f>IF(AI401=0,"",MAX($AH$387:AH400)+1)</f>
        <v/>
      </c>
      <c r="AI401" s="197">
        <f t="shared" si="95"/>
        <v>0</v>
      </c>
      <c r="AM401" s="402"/>
      <c r="AN401" s="2530"/>
      <c r="AO401" s="2530"/>
      <c r="AP401" s="401"/>
    </row>
    <row r="402" spans="4:42" ht="13.2" customHeight="1">
      <c r="D402" s="203">
        <v>14</v>
      </c>
      <c r="E402" s="403" t="str">
        <f>IF(F402=0,"",MAX($E$387:E401)+1)</f>
        <v/>
      </c>
      <c r="F402" s="165">
        <f t="shared" si="90"/>
        <v>0</v>
      </c>
      <c r="G402" s="403" t="str">
        <f>IF(H402=0,"",MAX($G$387:G401)+1)</f>
        <v/>
      </c>
      <c r="H402" s="165">
        <f t="shared" si="91"/>
        <v>0</v>
      </c>
      <c r="I402" s="403" t="str">
        <f>IF(J402=0,"",MAX($I$387:I401)+1)</f>
        <v/>
      </c>
      <c r="J402" s="197">
        <f t="shared" si="92"/>
        <v>0</v>
      </c>
      <c r="N402" s="402"/>
      <c r="O402" s="2530"/>
      <c r="P402" s="2530"/>
      <c r="Q402" s="401"/>
      <c r="AC402" s="203">
        <v>14</v>
      </c>
      <c r="AD402" s="403" t="str">
        <f>IF(AE402=0,"",MAX($AD$387:AD401)+1)</f>
        <v/>
      </c>
      <c r="AE402" s="165">
        <f t="shared" si="93"/>
        <v>0</v>
      </c>
      <c r="AF402" s="403" t="str">
        <f>IF(AG402=0,"",MAX($AF$387:AF401)+1)</f>
        <v/>
      </c>
      <c r="AG402" s="165">
        <f t="shared" si="94"/>
        <v>0</v>
      </c>
      <c r="AH402" s="403" t="str">
        <f>IF(AI402=0,"",MAX($AH$387:AH401)+1)</f>
        <v/>
      </c>
      <c r="AI402" s="197">
        <f t="shared" si="95"/>
        <v>0</v>
      </c>
      <c r="AM402" s="402"/>
      <c r="AN402" s="2530"/>
      <c r="AO402" s="2530"/>
      <c r="AP402" s="401"/>
    </row>
    <row r="403" spans="4:42" ht="13.2" customHeight="1">
      <c r="D403" s="203">
        <v>15</v>
      </c>
      <c r="E403" s="403" t="str">
        <f>IF(F403=0,"",MAX($E$387:E402)+1)</f>
        <v/>
      </c>
      <c r="F403" s="165">
        <f t="shared" si="90"/>
        <v>0</v>
      </c>
      <c r="G403" s="403" t="str">
        <f>IF(H403=0,"",MAX($G$387:G402)+1)</f>
        <v/>
      </c>
      <c r="H403" s="165">
        <f t="shared" si="91"/>
        <v>0</v>
      </c>
      <c r="I403" s="403" t="str">
        <f>IF(J403=0,"",MAX($I$387:I402)+1)</f>
        <v/>
      </c>
      <c r="J403" s="197">
        <f t="shared" si="92"/>
        <v>0</v>
      </c>
      <c r="N403" s="402"/>
      <c r="O403" s="2530"/>
      <c r="P403" s="2530"/>
      <c r="Q403" s="401"/>
      <c r="AC403" s="203">
        <v>15</v>
      </c>
      <c r="AD403" s="403" t="str">
        <f>IF(AE403=0,"",MAX($AD$387:AD402)+1)</f>
        <v/>
      </c>
      <c r="AE403" s="165">
        <f t="shared" si="93"/>
        <v>0</v>
      </c>
      <c r="AF403" s="403" t="str">
        <f>IF(AG403=0,"",MAX($AF$387:AF402)+1)</f>
        <v/>
      </c>
      <c r="AG403" s="165">
        <f t="shared" si="94"/>
        <v>0</v>
      </c>
      <c r="AH403" s="403" t="str">
        <f>IF(AI403=0,"",MAX($AH$387:AH402)+1)</f>
        <v/>
      </c>
      <c r="AI403" s="197">
        <f t="shared" si="95"/>
        <v>0</v>
      </c>
      <c r="AM403" s="402"/>
      <c r="AN403" s="2530"/>
      <c r="AO403" s="2530"/>
      <c r="AP403" s="401"/>
    </row>
    <row r="404" spans="4:42" ht="13.2" customHeight="1">
      <c r="D404" s="203">
        <v>16</v>
      </c>
      <c r="E404" s="403" t="str">
        <f>IF(F404=0,"",MAX($E$387:E403)+1)</f>
        <v/>
      </c>
      <c r="F404" s="165">
        <f t="shared" si="90"/>
        <v>0</v>
      </c>
      <c r="G404" s="403" t="str">
        <f>IF(H404=0,"",MAX($G$387:G403)+1)</f>
        <v/>
      </c>
      <c r="H404" s="165">
        <f t="shared" si="91"/>
        <v>0</v>
      </c>
      <c r="I404" s="403" t="str">
        <f>IF(J404=0,"",MAX($I$387:I403)+1)</f>
        <v/>
      </c>
      <c r="J404" s="197">
        <f t="shared" si="92"/>
        <v>0</v>
      </c>
      <c r="N404" s="402"/>
      <c r="O404" s="2530"/>
      <c r="P404" s="2530"/>
      <c r="Q404" s="401"/>
      <c r="AC404" s="203">
        <v>16</v>
      </c>
      <c r="AD404" s="403" t="str">
        <f>IF(AE404=0,"",MAX($AD$387:AD403)+1)</f>
        <v/>
      </c>
      <c r="AE404" s="165">
        <f t="shared" si="93"/>
        <v>0</v>
      </c>
      <c r="AF404" s="403" t="str">
        <f>IF(AG404=0,"",MAX($AF$387:AF403)+1)</f>
        <v/>
      </c>
      <c r="AG404" s="165">
        <f t="shared" si="94"/>
        <v>0</v>
      </c>
      <c r="AH404" s="403" t="str">
        <f>IF(AI404=0,"",MAX($AH$387:AH403)+1)</f>
        <v/>
      </c>
      <c r="AI404" s="197">
        <f t="shared" si="95"/>
        <v>0</v>
      </c>
      <c r="AM404" s="402"/>
      <c r="AN404" s="2530"/>
      <c r="AO404" s="2530"/>
      <c r="AP404" s="401"/>
    </row>
    <row r="405" spans="4:42" ht="13.2" customHeight="1">
      <c r="D405" s="203">
        <v>17</v>
      </c>
      <c r="E405" s="403" t="str">
        <f>IF(F405=0,"",MAX($E$387:E404)+1)</f>
        <v/>
      </c>
      <c r="F405" s="165">
        <f t="shared" si="90"/>
        <v>0</v>
      </c>
      <c r="G405" s="403" t="str">
        <f>IF(H405=0,"",MAX($G$387:G404)+1)</f>
        <v/>
      </c>
      <c r="H405" s="165">
        <f t="shared" si="91"/>
        <v>0</v>
      </c>
      <c r="I405" s="403" t="str">
        <f>IF(J405=0,"",MAX($I$387:I404)+1)</f>
        <v/>
      </c>
      <c r="J405" s="197">
        <f t="shared" si="92"/>
        <v>0</v>
      </c>
      <c r="N405" s="402"/>
      <c r="O405" s="2530"/>
      <c r="P405" s="2530"/>
      <c r="Q405" s="401"/>
      <c r="AC405" s="203">
        <v>17</v>
      </c>
      <c r="AD405" s="403" t="str">
        <f>IF(AE405=0,"",MAX($AD$387:AD404)+1)</f>
        <v/>
      </c>
      <c r="AE405" s="165">
        <f t="shared" si="93"/>
        <v>0</v>
      </c>
      <c r="AF405" s="403" t="str">
        <f>IF(AG405=0,"",MAX($AF$387:AF404)+1)</f>
        <v/>
      </c>
      <c r="AG405" s="165">
        <f t="shared" si="94"/>
        <v>0</v>
      </c>
      <c r="AH405" s="403" t="str">
        <f>IF(AI405=0,"",MAX($AH$387:AH404)+1)</f>
        <v/>
      </c>
      <c r="AI405" s="197">
        <f t="shared" si="95"/>
        <v>0</v>
      </c>
      <c r="AM405" s="402"/>
      <c r="AN405" s="2530"/>
      <c r="AO405" s="2530"/>
      <c r="AP405" s="401"/>
    </row>
    <row r="406" spans="4:42" ht="13.2" customHeight="1">
      <c r="D406" s="203">
        <v>18</v>
      </c>
      <c r="E406" s="403" t="str">
        <f>IF(F406=0,"",MAX($E$387:E405)+1)</f>
        <v/>
      </c>
      <c r="F406" s="165">
        <f t="shared" si="90"/>
        <v>0</v>
      </c>
      <c r="G406" s="403" t="str">
        <f>IF(H406=0,"",MAX($G$387:G405)+1)</f>
        <v/>
      </c>
      <c r="H406" s="165">
        <f t="shared" si="91"/>
        <v>0</v>
      </c>
      <c r="I406" s="403" t="str">
        <f>IF(J406=0,"",MAX($I$387:I405)+1)</f>
        <v/>
      </c>
      <c r="J406" s="197">
        <f t="shared" si="92"/>
        <v>0</v>
      </c>
      <c r="N406" s="402"/>
      <c r="O406" s="2530"/>
      <c r="P406" s="2530"/>
      <c r="Q406" s="401"/>
      <c r="AC406" s="203">
        <v>18</v>
      </c>
      <c r="AD406" s="403" t="str">
        <f>IF(AE406=0,"",MAX($AD$387:AD405)+1)</f>
        <v/>
      </c>
      <c r="AE406" s="165">
        <f t="shared" si="93"/>
        <v>0</v>
      </c>
      <c r="AF406" s="403" t="str">
        <f>IF(AG406=0,"",MAX($AF$387:AF405)+1)</f>
        <v/>
      </c>
      <c r="AG406" s="165">
        <f t="shared" si="94"/>
        <v>0</v>
      </c>
      <c r="AH406" s="403" t="str">
        <f>IF(AI406=0,"",MAX($AH$387:AH405)+1)</f>
        <v/>
      </c>
      <c r="AI406" s="197">
        <f t="shared" si="95"/>
        <v>0</v>
      </c>
      <c r="AM406" s="402"/>
      <c r="AN406" s="2530"/>
      <c r="AO406" s="2530"/>
      <c r="AP406" s="401"/>
    </row>
    <row r="407" spans="4:42" ht="13.2" customHeight="1">
      <c r="D407" s="203">
        <v>19</v>
      </c>
      <c r="E407" s="403" t="str">
        <f>IF(F407=0,"",MAX($E$387:E406)+1)</f>
        <v/>
      </c>
      <c r="F407" s="165">
        <f t="shared" si="90"/>
        <v>0</v>
      </c>
      <c r="G407" s="403" t="str">
        <f>IF(H407=0,"",MAX($G$387:G406)+1)</f>
        <v/>
      </c>
      <c r="H407" s="165">
        <f t="shared" si="91"/>
        <v>0</v>
      </c>
      <c r="I407" s="403" t="str">
        <f>IF(J407=0,"",MAX($I$387:I406)+1)</f>
        <v/>
      </c>
      <c r="J407" s="197">
        <f t="shared" si="92"/>
        <v>0</v>
      </c>
      <c r="N407" s="402"/>
      <c r="O407" s="2530"/>
      <c r="P407" s="2530"/>
      <c r="Q407" s="401"/>
      <c r="AC407" s="203">
        <v>19</v>
      </c>
      <c r="AD407" s="403" t="str">
        <f>IF(AE407=0,"",MAX($AD$387:AD406)+1)</f>
        <v/>
      </c>
      <c r="AE407" s="165">
        <f t="shared" si="93"/>
        <v>0</v>
      </c>
      <c r="AF407" s="403" t="str">
        <f>IF(AG407=0,"",MAX($AF$387:AF406)+1)</f>
        <v/>
      </c>
      <c r="AG407" s="165">
        <f t="shared" si="94"/>
        <v>0</v>
      </c>
      <c r="AH407" s="403" t="str">
        <f>IF(AI407=0,"",MAX($AH$387:AH406)+1)</f>
        <v/>
      </c>
      <c r="AI407" s="197">
        <f t="shared" si="95"/>
        <v>0</v>
      </c>
      <c r="AM407" s="402"/>
      <c r="AN407" s="2530"/>
      <c r="AO407" s="2530"/>
      <c r="AP407" s="401"/>
    </row>
    <row r="408" spans="4:42" ht="13.2" customHeight="1">
      <c r="D408" s="203">
        <v>20</v>
      </c>
      <c r="E408" s="403" t="str">
        <f>IF(F408=0,"",MAX($E$387:E407)+1)</f>
        <v/>
      </c>
      <c r="F408" s="165">
        <f t="shared" si="90"/>
        <v>0</v>
      </c>
      <c r="G408" s="403" t="str">
        <f>IF(H408=0,"",MAX($G$387:G407)+1)</f>
        <v/>
      </c>
      <c r="H408" s="165">
        <f t="shared" si="91"/>
        <v>0</v>
      </c>
      <c r="I408" s="403" t="str">
        <f>IF(J408=0,"",MAX($I$387:I407)+1)</f>
        <v/>
      </c>
      <c r="J408" s="197">
        <f t="shared" si="92"/>
        <v>0</v>
      </c>
      <c r="N408" s="402"/>
      <c r="O408" s="2530"/>
      <c r="P408" s="2530"/>
      <c r="Q408" s="401"/>
      <c r="AC408" s="203">
        <v>20</v>
      </c>
      <c r="AD408" s="403" t="str">
        <f>IF(AE408=0,"",MAX($AD$387:AD407)+1)</f>
        <v/>
      </c>
      <c r="AE408" s="165">
        <f t="shared" si="93"/>
        <v>0</v>
      </c>
      <c r="AF408" s="403" t="str">
        <f>IF(AG408=0,"",MAX($AF$387:AF407)+1)</f>
        <v/>
      </c>
      <c r="AG408" s="165">
        <f t="shared" si="94"/>
        <v>0</v>
      </c>
      <c r="AH408" s="403" t="str">
        <f>IF(AI408=0,"",MAX($AH$387:AH407)+1)</f>
        <v/>
      </c>
      <c r="AI408" s="197">
        <f t="shared" si="95"/>
        <v>0</v>
      </c>
      <c r="AM408" s="402"/>
      <c r="AN408" s="2530"/>
      <c r="AO408" s="2530"/>
      <c r="AP408" s="401"/>
    </row>
    <row r="409" spans="4:42" ht="13.2" customHeight="1">
      <c r="D409" s="203">
        <v>21</v>
      </c>
      <c r="E409" s="403" t="str">
        <f>IF(F409=0,"",MAX($E$387:E408)+1)</f>
        <v/>
      </c>
      <c r="F409" s="165">
        <f t="shared" si="90"/>
        <v>0</v>
      </c>
      <c r="G409" s="403" t="str">
        <f>IF(H409=0,"",MAX($G$387:G408)+1)</f>
        <v/>
      </c>
      <c r="H409" s="165">
        <f t="shared" si="91"/>
        <v>0</v>
      </c>
      <c r="I409" s="403" t="str">
        <f>IF(J409=0,"",MAX($I$387:I408)+1)</f>
        <v/>
      </c>
      <c r="J409" s="197">
        <f t="shared" si="92"/>
        <v>0</v>
      </c>
      <c r="N409" s="402"/>
      <c r="O409" s="2530"/>
      <c r="P409" s="2530"/>
      <c r="Q409" s="401"/>
      <c r="AC409" s="203">
        <v>21</v>
      </c>
      <c r="AD409" s="403" t="str">
        <f>IF(AE409=0,"",MAX($AD$387:AD408)+1)</f>
        <v/>
      </c>
      <c r="AE409" s="165">
        <f t="shared" si="93"/>
        <v>0</v>
      </c>
      <c r="AF409" s="403" t="str">
        <f>IF(AG409=0,"",MAX($AF$387:AF408)+1)</f>
        <v/>
      </c>
      <c r="AG409" s="165">
        <f t="shared" si="94"/>
        <v>0</v>
      </c>
      <c r="AH409" s="403" t="str">
        <f>IF(AI409=0,"",MAX($AH$387:AH408)+1)</f>
        <v/>
      </c>
      <c r="AI409" s="197">
        <f t="shared" si="95"/>
        <v>0</v>
      </c>
      <c r="AM409" s="402"/>
      <c r="AN409" s="2530"/>
      <c r="AO409" s="2530"/>
      <c r="AP409" s="401"/>
    </row>
    <row r="410" spans="4:42" ht="13.2" customHeight="1">
      <c r="D410" s="203">
        <v>22</v>
      </c>
      <c r="E410" s="403" t="str">
        <f>IF(F410=0,"",MAX($E$387:E409)+1)</f>
        <v/>
      </c>
      <c r="F410" s="165">
        <f t="shared" si="90"/>
        <v>0</v>
      </c>
      <c r="G410" s="403" t="str">
        <f>IF(H410=0,"",MAX($G$387:G409)+1)</f>
        <v/>
      </c>
      <c r="H410" s="165">
        <f t="shared" si="91"/>
        <v>0</v>
      </c>
      <c r="I410" s="403" t="str">
        <f>IF(J410=0,"",MAX($I$387:I409)+1)</f>
        <v/>
      </c>
      <c r="J410" s="197">
        <f t="shared" si="92"/>
        <v>0</v>
      </c>
      <c r="N410" s="402"/>
      <c r="O410" s="2530"/>
      <c r="P410" s="2530"/>
      <c r="Q410" s="401"/>
      <c r="AC410" s="203">
        <v>22</v>
      </c>
      <c r="AD410" s="403" t="str">
        <f>IF(AE410=0,"",MAX($AD$387:AD409)+1)</f>
        <v/>
      </c>
      <c r="AE410" s="165">
        <f t="shared" si="93"/>
        <v>0</v>
      </c>
      <c r="AF410" s="403" t="str">
        <f>IF(AG410=0,"",MAX($AF$387:AF409)+1)</f>
        <v/>
      </c>
      <c r="AG410" s="165">
        <f t="shared" si="94"/>
        <v>0</v>
      </c>
      <c r="AH410" s="403" t="str">
        <f>IF(AI410=0,"",MAX($AH$387:AH409)+1)</f>
        <v/>
      </c>
      <c r="AI410" s="197">
        <f t="shared" si="95"/>
        <v>0</v>
      </c>
      <c r="AM410" s="402"/>
      <c r="AN410" s="2530"/>
      <c r="AO410" s="2530"/>
      <c r="AP410" s="401"/>
    </row>
    <row r="411" spans="4:42" ht="13.2" customHeight="1">
      <c r="D411" s="203">
        <v>23</v>
      </c>
      <c r="E411" s="403" t="str">
        <f>IF(F411=0,"",MAX($E$387:E410)+1)</f>
        <v/>
      </c>
      <c r="F411" s="165">
        <f t="shared" si="90"/>
        <v>0</v>
      </c>
      <c r="G411" s="403" t="str">
        <f>IF(H411=0,"",MAX($G$387:G410)+1)</f>
        <v/>
      </c>
      <c r="H411" s="165">
        <f t="shared" si="91"/>
        <v>0</v>
      </c>
      <c r="I411" s="403" t="str">
        <f>IF(J411=0,"",MAX($I$387:I410)+1)</f>
        <v/>
      </c>
      <c r="J411" s="197">
        <f t="shared" si="92"/>
        <v>0</v>
      </c>
      <c r="N411" s="402"/>
      <c r="O411" s="2530"/>
      <c r="P411" s="2530"/>
      <c r="Q411" s="401"/>
      <c r="AC411" s="203">
        <v>23</v>
      </c>
      <c r="AD411" s="403" t="str">
        <f>IF(AE411=0,"",MAX($AD$387:AD410)+1)</f>
        <v/>
      </c>
      <c r="AE411" s="165">
        <f t="shared" si="93"/>
        <v>0</v>
      </c>
      <c r="AF411" s="403" t="str">
        <f>IF(AG411=0,"",MAX($AF$387:AF410)+1)</f>
        <v/>
      </c>
      <c r="AG411" s="165">
        <f t="shared" si="94"/>
        <v>0</v>
      </c>
      <c r="AH411" s="403" t="str">
        <f>IF(AI411=0,"",MAX($AH$387:AH410)+1)</f>
        <v/>
      </c>
      <c r="AI411" s="197">
        <f t="shared" si="95"/>
        <v>0</v>
      </c>
      <c r="AM411" s="402"/>
      <c r="AN411" s="2530"/>
      <c r="AO411" s="2530"/>
      <c r="AP411" s="401"/>
    </row>
    <row r="412" spans="4:42" ht="13.2" customHeight="1">
      <c r="D412" s="203">
        <v>24</v>
      </c>
      <c r="E412" s="403" t="str">
        <f>IF(F412=0,"",MAX($E$387:E411)+1)</f>
        <v/>
      </c>
      <c r="F412" s="165">
        <f t="shared" si="90"/>
        <v>0</v>
      </c>
      <c r="G412" s="403" t="str">
        <f>IF(H412=0,"",MAX($G$387:G411)+1)</f>
        <v/>
      </c>
      <c r="H412" s="165">
        <f t="shared" si="91"/>
        <v>0</v>
      </c>
      <c r="I412" s="403" t="str">
        <f>IF(J412=0,"",MAX($I$387:I411)+1)</f>
        <v/>
      </c>
      <c r="J412" s="197">
        <f t="shared" si="92"/>
        <v>0</v>
      </c>
      <c r="N412" s="402"/>
      <c r="O412" s="2530"/>
      <c r="P412" s="2530"/>
      <c r="Q412" s="401"/>
      <c r="AC412" s="203">
        <v>24</v>
      </c>
      <c r="AD412" s="403" t="str">
        <f>IF(AE412=0,"",MAX($AD$387:AD411)+1)</f>
        <v/>
      </c>
      <c r="AE412" s="165">
        <f t="shared" si="93"/>
        <v>0</v>
      </c>
      <c r="AF412" s="403" t="str">
        <f>IF(AG412=0,"",MAX($AF$387:AF411)+1)</f>
        <v/>
      </c>
      <c r="AG412" s="165">
        <f t="shared" si="94"/>
        <v>0</v>
      </c>
      <c r="AH412" s="403" t="str">
        <f>IF(AI412=0,"",MAX($AH$387:AH411)+1)</f>
        <v/>
      </c>
      <c r="AI412" s="197">
        <f t="shared" si="95"/>
        <v>0</v>
      </c>
      <c r="AM412" s="402"/>
      <c r="AN412" s="2530"/>
      <c r="AO412" s="2530"/>
      <c r="AP412" s="401"/>
    </row>
    <row r="413" spans="4:42" ht="13.2" customHeight="1">
      <c r="D413" s="203">
        <v>25</v>
      </c>
      <c r="E413" s="403" t="str">
        <f>IF(F413=0,"",MAX($E$387:E412)+1)</f>
        <v/>
      </c>
      <c r="F413" s="165">
        <f t="shared" si="90"/>
        <v>0</v>
      </c>
      <c r="G413" s="403" t="str">
        <f>IF(H413=0,"",MAX($G$387:G412)+1)</f>
        <v/>
      </c>
      <c r="H413" s="165">
        <f t="shared" si="91"/>
        <v>0</v>
      </c>
      <c r="I413" s="403" t="str">
        <f>IF(J413=0,"",MAX($I$387:I412)+1)</f>
        <v/>
      </c>
      <c r="J413" s="197">
        <f t="shared" si="92"/>
        <v>0</v>
      </c>
      <c r="N413" s="402"/>
      <c r="O413" s="2530"/>
      <c r="P413" s="2530"/>
      <c r="Q413" s="401"/>
      <c r="AC413" s="203">
        <v>25</v>
      </c>
      <c r="AD413" s="403" t="str">
        <f>IF(AE413=0,"",MAX($AD$387:AD412)+1)</f>
        <v/>
      </c>
      <c r="AE413" s="165">
        <f t="shared" si="93"/>
        <v>0</v>
      </c>
      <c r="AF413" s="403" t="str">
        <f>IF(AG413=0,"",MAX($AF$387:AF412)+1)</f>
        <v/>
      </c>
      <c r="AG413" s="165">
        <f t="shared" si="94"/>
        <v>0</v>
      </c>
      <c r="AH413" s="403" t="str">
        <f>IF(AI413=0,"",MAX($AH$387:AH412)+1)</f>
        <v/>
      </c>
      <c r="AI413" s="197">
        <f t="shared" si="95"/>
        <v>0</v>
      </c>
      <c r="AM413" s="402"/>
      <c r="AN413" s="2530"/>
      <c r="AO413" s="2530"/>
      <c r="AP413" s="401"/>
    </row>
    <row r="414" spans="4:42" ht="13.2" customHeight="1">
      <c r="D414" s="203">
        <v>26</v>
      </c>
      <c r="E414" s="403" t="str">
        <f>IF(F414=0,"",MAX($E$387:E413)+1)</f>
        <v/>
      </c>
      <c r="F414" s="165">
        <f t="shared" si="90"/>
        <v>0</v>
      </c>
      <c r="G414" s="403" t="str">
        <f>IF(H414=0,"",MAX($G$387:G413)+1)</f>
        <v/>
      </c>
      <c r="H414" s="165">
        <f t="shared" si="91"/>
        <v>0</v>
      </c>
      <c r="I414" s="403" t="str">
        <f>IF(J414=0,"",MAX($I$387:I413)+1)</f>
        <v/>
      </c>
      <c r="J414" s="197">
        <f t="shared" si="92"/>
        <v>0</v>
      </c>
      <c r="N414" s="402"/>
      <c r="O414" s="2530"/>
      <c r="P414" s="2530"/>
      <c r="Q414" s="401"/>
      <c r="AC414" s="203">
        <v>26</v>
      </c>
      <c r="AD414" s="403" t="str">
        <f>IF(AE414=0,"",MAX($AD$387:AD413)+1)</f>
        <v/>
      </c>
      <c r="AE414" s="165">
        <f t="shared" si="93"/>
        <v>0</v>
      </c>
      <c r="AF414" s="403" t="str">
        <f>IF(AG414=0,"",MAX($AF$387:AF413)+1)</f>
        <v/>
      </c>
      <c r="AG414" s="165">
        <f t="shared" si="94"/>
        <v>0</v>
      </c>
      <c r="AH414" s="403" t="str">
        <f>IF(AI414=0,"",MAX($AH$387:AH413)+1)</f>
        <v/>
      </c>
      <c r="AI414" s="197">
        <f t="shared" si="95"/>
        <v>0</v>
      </c>
      <c r="AM414" s="402"/>
      <c r="AN414" s="2530"/>
      <c r="AO414" s="2530"/>
      <c r="AP414" s="401"/>
    </row>
    <row r="415" spans="4:42" ht="13.2" customHeight="1">
      <c r="D415" s="203">
        <v>27</v>
      </c>
      <c r="E415" s="403" t="str">
        <f>IF(F415=0,"",MAX($E$387:E414)+1)</f>
        <v/>
      </c>
      <c r="F415" s="165">
        <f t="shared" si="90"/>
        <v>0</v>
      </c>
      <c r="G415" s="403" t="str">
        <f>IF(H415=0,"",MAX($G$387:G414)+1)</f>
        <v/>
      </c>
      <c r="H415" s="165">
        <f t="shared" si="91"/>
        <v>0</v>
      </c>
      <c r="I415" s="403" t="str">
        <f>IF(J415=0,"",MAX($I$387:I414)+1)</f>
        <v/>
      </c>
      <c r="J415" s="197">
        <f t="shared" si="92"/>
        <v>0</v>
      </c>
      <c r="N415" s="402"/>
      <c r="O415" s="2530"/>
      <c r="P415" s="2530"/>
      <c r="Q415" s="401"/>
      <c r="AC415" s="203">
        <v>27</v>
      </c>
      <c r="AD415" s="403" t="str">
        <f>IF(AE415=0,"",MAX($AD$387:AD414)+1)</f>
        <v/>
      </c>
      <c r="AE415" s="165">
        <f t="shared" si="93"/>
        <v>0</v>
      </c>
      <c r="AF415" s="403" t="str">
        <f>IF(AG415=0,"",MAX($AF$387:AF414)+1)</f>
        <v/>
      </c>
      <c r="AG415" s="165">
        <f t="shared" si="94"/>
        <v>0</v>
      </c>
      <c r="AH415" s="403" t="str">
        <f>IF(AI415=0,"",MAX($AH$387:AH414)+1)</f>
        <v/>
      </c>
      <c r="AI415" s="197">
        <f t="shared" si="95"/>
        <v>0</v>
      </c>
      <c r="AM415" s="402"/>
      <c r="AN415" s="2530"/>
      <c r="AO415" s="2530"/>
      <c r="AP415" s="401"/>
    </row>
    <row r="416" spans="4:42" ht="13.2" customHeight="1">
      <c r="D416" s="203">
        <v>28</v>
      </c>
      <c r="E416" s="403" t="str">
        <f>IF(F416=0,"",MAX($E$387:E415)+1)</f>
        <v/>
      </c>
      <c r="F416" s="165">
        <f t="shared" si="90"/>
        <v>0</v>
      </c>
      <c r="G416" s="403" t="str">
        <f>IF(H416=0,"",MAX($G$387:G415)+1)</f>
        <v/>
      </c>
      <c r="H416" s="165">
        <f t="shared" si="91"/>
        <v>0</v>
      </c>
      <c r="I416" s="403" t="str">
        <f>IF(J416=0,"",MAX($I$387:I415)+1)</f>
        <v/>
      </c>
      <c r="J416" s="197">
        <f t="shared" si="92"/>
        <v>0</v>
      </c>
      <c r="N416" s="402"/>
      <c r="O416" s="2530"/>
      <c r="P416" s="2530"/>
      <c r="Q416" s="401"/>
      <c r="AC416" s="203">
        <v>28</v>
      </c>
      <c r="AD416" s="403" t="str">
        <f>IF(AE416=0,"",MAX($AD$387:AD415)+1)</f>
        <v/>
      </c>
      <c r="AE416" s="165">
        <f t="shared" si="93"/>
        <v>0</v>
      </c>
      <c r="AF416" s="403" t="str">
        <f>IF(AG416=0,"",MAX($AF$387:AF415)+1)</f>
        <v/>
      </c>
      <c r="AG416" s="165">
        <f t="shared" si="94"/>
        <v>0</v>
      </c>
      <c r="AH416" s="403" t="str">
        <f>IF(AI416=0,"",MAX($AH$387:AH415)+1)</f>
        <v/>
      </c>
      <c r="AI416" s="197">
        <f t="shared" si="95"/>
        <v>0</v>
      </c>
      <c r="AM416" s="402"/>
      <c r="AN416" s="2530"/>
      <c r="AO416" s="2530"/>
      <c r="AP416" s="401"/>
    </row>
    <row r="417" spans="2:42" ht="13.2" customHeight="1">
      <c r="D417" s="203">
        <v>29</v>
      </c>
      <c r="E417" s="403" t="str">
        <f>IF(F417=0,"",MAX($E$387:E416)+1)</f>
        <v/>
      </c>
      <c r="F417" s="165">
        <f t="shared" si="90"/>
        <v>0</v>
      </c>
      <c r="G417" s="403" t="str">
        <f>IF(H417=0,"",MAX($G$387:G416)+1)</f>
        <v/>
      </c>
      <c r="H417" s="165">
        <f t="shared" si="91"/>
        <v>0</v>
      </c>
      <c r="I417" s="403" t="str">
        <f>IF(J417=0,"",MAX($I$387:I416)+1)</f>
        <v/>
      </c>
      <c r="J417" s="197">
        <f t="shared" si="92"/>
        <v>0</v>
      </c>
      <c r="N417" s="402"/>
      <c r="O417" s="2530"/>
      <c r="P417" s="2530"/>
      <c r="Q417" s="401"/>
      <c r="AC417" s="203">
        <v>29</v>
      </c>
      <c r="AD417" s="403" t="str">
        <f>IF(AE417=0,"",MAX($AD$387:AD416)+1)</f>
        <v/>
      </c>
      <c r="AE417" s="165">
        <f t="shared" si="93"/>
        <v>0</v>
      </c>
      <c r="AF417" s="403" t="str">
        <f>IF(AG417=0,"",MAX($AF$387:AF416)+1)</f>
        <v/>
      </c>
      <c r="AG417" s="165">
        <f t="shared" si="94"/>
        <v>0</v>
      </c>
      <c r="AH417" s="403" t="str">
        <f>IF(AI417=0,"",MAX($AH$387:AH416)+1)</f>
        <v/>
      </c>
      <c r="AI417" s="197">
        <f t="shared" si="95"/>
        <v>0</v>
      </c>
      <c r="AM417" s="402"/>
      <c r="AN417" s="2530"/>
      <c r="AO417" s="2530"/>
      <c r="AP417" s="401"/>
    </row>
    <row r="418" spans="2:42" ht="13.2" customHeight="1">
      <c r="D418" s="203">
        <v>30</v>
      </c>
      <c r="E418" s="403" t="str">
        <f>IF(F418=0,"",MAX($E$387:E417)+1)</f>
        <v/>
      </c>
      <c r="F418" s="165">
        <f t="shared" si="90"/>
        <v>0</v>
      </c>
      <c r="G418" s="403" t="str">
        <f>IF(H418=0,"",MAX($G$387:G417)+1)</f>
        <v/>
      </c>
      <c r="H418" s="165">
        <f t="shared" si="91"/>
        <v>0</v>
      </c>
      <c r="I418" s="403" t="str">
        <f>IF(J418=0,"",MAX($I$387:I417)+1)</f>
        <v/>
      </c>
      <c r="J418" s="197">
        <f t="shared" si="92"/>
        <v>0</v>
      </c>
      <c r="N418" s="402"/>
      <c r="O418" s="2530"/>
      <c r="P418" s="2530"/>
      <c r="Q418" s="401"/>
      <c r="AC418" s="203">
        <v>30</v>
      </c>
      <c r="AD418" s="403" t="str">
        <f>IF(AE418=0,"",MAX($AD$387:AD417)+1)</f>
        <v/>
      </c>
      <c r="AE418" s="165">
        <f t="shared" si="93"/>
        <v>0</v>
      </c>
      <c r="AF418" s="403" t="str">
        <f>IF(AG418=0,"",MAX($AF$387:AF417)+1)</f>
        <v/>
      </c>
      <c r="AG418" s="165">
        <f t="shared" si="94"/>
        <v>0</v>
      </c>
      <c r="AH418" s="403" t="str">
        <f>IF(AI418=0,"",MAX($AH$387:AH417)+1)</f>
        <v/>
      </c>
      <c r="AI418" s="197">
        <f t="shared" si="95"/>
        <v>0</v>
      </c>
      <c r="AM418" s="402"/>
      <c r="AN418" s="2530"/>
      <c r="AO418" s="2530"/>
      <c r="AP418" s="401"/>
    </row>
    <row r="419" spans="2:42" ht="13.2" customHeight="1">
      <c r="D419" s="203">
        <v>31</v>
      </c>
      <c r="E419" s="403" t="str">
        <f>IF(F419=0,"",MAX($E$387:E418)+1)</f>
        <v/>
      </c>
      <c r="F419" s="165">
        <f t="shared" si="90"/>
        <v>0</v>
      </c>
      <c r="G419" s="403" t="str">
        <f>IF(H419=0,"",MAX($G$387:G418)+1)</f>
        <v/>
      </c>
      <c r="H419" s="165">
        <f t="shared" si="91"/>
        <v>0</v>
      </c>
      <c r="I419" s="403" t="str">
        <f>IF(J419=0,"",MAX($I$387:I418)+1)</f>
        <v/>
      </c>
      <c r="J419" s="197">
        <f t="shared" si="92"/>
        <v>0</v>
      </c>
      <c r="N419" s="402"/>
      <c r="O419" s="2530"/>
      <c r="P419" s="2530"/>
      <c r="Q419" s="401"/>
      <c r="AC419" s="203">
        <v>31</v>
      </c>
      <c r="AD419" s="403" t="str">
        <f>IF(AE419=0,"",MAX($AD$387:AD418)+1)</f>
        <v/>
      </c>
      <c r="AE419" s="165">
        <f t="shared" si="93"/>
        <v>0</v>
      </c>
      <c r="AF419" s="403" t="str">
        <f>IF(AG419=0,"",MAX($AF$387:AF418)+1)</f>
        <v/>
      </c>
      <c r="AG419" s="165">
        <f t="shared" si="94"/>
        <v>0</v>
      </c>
      <c r="AH419" s="403" t="str">
        <f>IF(AI419=0,"",MAX($AH$387:AH418)+1)</f>
        <v/>
      </c>
      <c r="AI419" s="197">
        <f t="shared" si="95"/>
        <v>0</v>
      </c>
      <c r="AM419" s="402"/>
      <c r="AN419" s="2530"/>
      <c r="AO419" s="2530"/>
      <c r="AP419" s="401"/>
    </row>
    <row r="420" spans="2:42" ht="13.2" customHeight="1">
      <c r="D420" s="203">
        <v>32</v>
      </c>
      <c r="E420" s="403" t="str">
        <f>IF(F420=0,"",MAX($E$387:E419)+1)</f>
        <v/>
      </c>
      <c r="F420" s="165">
        <f t="shared" si="90"/>
        <v>0</v>
      </c>
      <c r="G420" s="403" t="str">
        <f>IF(H420=0,"",MAX($G$387:G419)+1)</f>
        <v/>
      </c>
      <c r="H420" s="165">
        <f t="shared" si="91"/>
        <v>0</v>
      </c>
      <c r="I420" s="403" t="str">
        <f>IF(J420=0,"",MAX($I$387:I419)+1)</f>
        <v/>
      </c>
      <c r="J420" s="197">
        <f t="shared" si="92"/>
        <v>0</v>
      </c>
      <c r="N420" s="402"/>
      <c r="O420" s="2530"/>
      <c r="P420" s="2530"/>
      <c r="Q420" s="401"/>
      <c r="AC420" s="203">
        <v>32</v>
      </c>
      <c r="AD420" s="403" t="str">
        <f>IF(AE420=0,"",MAX($AD$387:AD419)+1)</f>
        <v/>
      </c>
      <c r="AE420" s="165">
        <f t="shared" si="93"/>
        <v>0</v>
      </c>
      <c r="AF420" s="403" t="str">
        <f>IF(AG420=0,"",MAX($AF$387:AF419)+1)</f>
        <v/>
      </c>
      <c r="AG420" s="165">
        <f t="shared" si="94"/>
        <v>0</v>
      </c>
      <c r="AH420" s="403" t="str">
        <f>IF(AI420=0,"",MAX($AH$387:AH419)+1)</f>
        <v/>
      </c>
      <c r="AI420" s="197">
        <f t="shared" si="95"/>
        <v>0</v>
      </c>
      <c r="AM420" s="402"/>
      <c r="AN420" s="2530"/>
      <c r="AO420" s="2530"/>
      <c r="AP420" s="401"/>
    </row>
    <row r="421" spans="2:42" ht="13.2" customHeight="1">
      <c r="D421" s="203">
        <v>33</v>
      </c>
      <c r="E421" s="403" t="str">
        <f>IF(F421=0,"",MAX($E$387:E420)+1)</f>
        <v/>
      </c>
      <c r="F421" s="165">
        <f t="shared" si="90"/>
        <v>0</v>
      </c>
      <c r="G421" s="403" t="str">
        <f>IF(H421=0,"",MAX($G$387:G420)+1)</f>
        <v/>
      </c>
      <c r="H421" s="165">
        <f t="shared" si="91"/>
        <v>0</v>
      </c>
      <c r="I421" s="403" t="str">
        <f>IF(J421=0,"",MAX($I$387:I420)+1)</f>
        <v/>
      </c>
      <c r="J421" s="197">
        <f>I376+J376</f>
        <v>0</v>
      </c>
      <c r="N421" s="402"/>
      <c r="O421" s="2530"/>
      <c r="P421" s="2530"/>
      <c r="Q421" s="401"/>
      <c r="AC421" s="203">
        <v>33</v>
      </c>
      <c r="AD421" s="403" t="str">
        <f>IF(AE421=0,"",MAX($AD$387:AD420)+1)</f>
        <v/>
      </c>
      <c r="AE421" s="165">
        <f t="shared" si="93"/>
        <v>0</v>
      </c>
      <c r="AF421" s="403" t="str">
        <f>IF(AG421=0,"",MAX($AF$387:AF420)+1)</f>
        <v/>
      </c>
      <c r="AG421" s="165">
        <f t="shared" si="94"/>
        <v>0</v>
      </c>
      <c r="AH421" s="403" t="str">
        <f>IF(AI421=0,"",MAX($AH$387:AH420)+1)</f>
        <v/>
      </c>
      <c r="AI421" s="197">
        <f>AH376+AI376</f>
        <v>0</v>
      </c>
      <c r="AM421" s="402"/>
      <c r="AN421" s="2530"/>
      <c r="AO421" s="2530"/>
      <c r="AP421" s="401"/>
    </row>
    <row r="422" spans="2:42" ht="13.2" customHeight="1">
      <c r="D422" s="203">
        <v>34</v>
      </c>
      <c r="E422" s="403" t="str">
        <f>IF(F422=0,"",MAX($E$387:E421)+1)</f>
        <v/>
      </c>
      <c r="F422" s="165">
        <f t="shared" si="90"/>
        <v>0</v>
      </c>
      <c r="G422" s="403" t="str">
        <f>IF(H422=0,"",MAX($G$387:G421)+1)</f>
        <v/>
      </c>
      <c r="H422" s="165">
        <f t="shared" si="91"/>
        <v>0</v>
      </c>
      <c r="I422" s="403" t="str">
        <f>IF(J422=0,"",MAX($I$387:I421)+1)</f>
        <v/>
      </c>
      <c r="J422" s="197">
        <f t="shared" si="92"/>
        <v>0</v>
      </c>
      <c r="N422" s="402"/>
      <c r="O422" s="2530"/>
      <c r="P422" s="2530"/>
      <c r="Q422" s="401"/>
      <c r="AC422" s="203">
        <v>34</v>
      </c>
      <c r="AD422" s="403" t="str">
        <f>IF(AE422=0,"",MAX($AD$387:AD421)+1)</f>
        <v/>
      </c>
      <c r="AE422" s="165">
        <f t="shared" si="93"/>
        <v>0</v>
      </c>
      <c r="AF422" s="403" t="str">
        <f>IF(AG422=0,"",MAX($AF$387:AF421)+1)</f>
        <v/>
      </c>
      <c r="AG422" s="165">
        <f t="shared" si="94"/>
        <v>0</v>
      </c>
      <c r="AH422" s="403" t="str">
        <f>IF(AI422=0,"",MAX($AH$387:AH421)+1)</f>
        <v/>
      </c>
      <c r="AI422" s="197">
        <f t="shared" si="95"/>
        <v>0</v>
      </c>
      <c r="AM422" s="402"/>
      <c r="AN422" s="2530"/>
      <c r="AO422" s="2530"/>
      <c r="AP422" s="401"/>
    </row>
    <row r="423" spans="2:42" ht="13.2" customHeight="1">
      <c r="D423" s="203">
        <v>35</v>
      </c>
      <c r="E423" s="403" t="str">
        <f>IF(F423=0,"",MAX($E$387:E422)+1)</f>
        <v/>
      </c>
      <c r="F423" s="165">
        <f t="shared" si="90"/>
        <v>0</v>
      </c>
      <c r="G423" s="403" t="str">
        <f>IF(H423=0,"",MAX($G$387:G422)+1)</f>
        <v/>
      </c>
      <c r="H423" s="165">
        <f t="shared" si="91"/>
        <v>0</v>
      </c>
      <c r="I423" s="403" t="str">
        <f>IF(J423=0,"",MAX($I$387:I422)+1)</f>
        <v/>
      </c>
      <c r="J423" s="197">
        <f t="shared" si="92"/>
        <v>0</v>
      </c>
      <c r="N423" s="402"/>
      <c r="O423" s="2530"/>
      <c r="P423" s="2530"/>
      <c r="Q423" s="401"/>
      <c r="AC423" s="203">
        <v>35</v>
      </c>
      <c r="AD423" s="403" t="str">
        <f>IF(AE423=0,"",MAX($AD$387:AD422)+1)</f>
        <v/>
      </c>
      <c r="AE423" s="165">
        <f t="shared" si="93"/>
        <v>0</v>
      </c>
      <c r="AF423" s="403" t="str">
        <f>IF(AG423=0,"",MAX($AF$387:AF422)+1)</f>
        <v/>
      </c>
      <c r="AG423" s="165">
        <f t="shared" si="94"/>
        <v>0</v>
      </c>
      <c r="AH423" s="403" t="str">
        <f>IF(AI423=0,"",MAX($AH$387:AH422)+1)</f>
        <v/>
      </c>
      <c r="AI423" s="197">
        <f t="shared" si="95"/>
        <v>0</v>
      </c>
      <c r="AM423" s="402"/>
      <c r="AN423" s="2530"/>
      <c r="AO423" s="2530"/>
      <c r="AP423" s="401"/>
    </row>
    <row r="424" spans="2:42" ht="13.2" customHeight="1">
      <c r="D424" s="203">
        <v>36</v>
      </c>
      <c r="E424" s="403" t="str">
        <f>IF(F424=0,"",MAX($E$387:E423)+1)</f>
        <v/>
      </c>
      <c r="F424" s="165">
        <f t="shared" si="90"/>
        <v>0</v>
      </c>
      <c r="G424" s="403" t="str">
        <f>IF(H424=0,"",MAX($G$387:G423)+1)</f>
        <v/>
      </c>
      <c r="H424" s="165">
        <f t="shared" si="91"/>
        <v>0</v>
      </c>
      <c r="I424" s="403" t="str">
        <f>IF(J424=0,"",MAX($I$387:I423)+1)</f>
        <v/>
      </c>
      <c r="J424" s="197">
        <f t="shared" si="92"/>
        <v>0</v>
      </c>
      <c r="N424" s="402"/>
      <c r="O424" s="2530"/>
      <c r="P424" s="2530"/>
      <c r="Q424" s="401"/>
      <c r="AC424" s="203">
        <v>36</v>
      </c>
      <c r="AD424" s="403" t="str">
        <f>IF(AE424=0,"",MAX($AD$387:AD423)+1)</f>
        <v/>
      </c>
      <c r="AE424" s="165">
        <f t="shared" si="93"/>
        <v>0</v>
      </c>
      <c r="AF424" s="403" t="str">
        <f>IF(AG424=0,"",MAX($AF$387:AF423)+1)</f>
        <v/>
      </c>
      <c r="AG424" s="165">
        <f t="shared" si="94"/>
        <v>0</v>
      </c>
      <c r="AH424" s="403" t="str">
        <f>IF(AI424=0,"",MAX($AH$387:AH423)+1)</f>
        <v/>
      </c>
      <c r="AI424" s="197">
        <f t="shared" si="95"/>
        <v>0</v>
      </c>
      <c r="AM424" s="402"/>
      <c r="AN424" s="2530"/>
      <c r="AO424" s="2530"/>
      <c r="AP424" s="401"/>
    </row>
    <row r="425" spans="2:42" ht="13.2" customHeight="1">
      <c r="D425" s="203">
        <v>37</v>
      </c>
      <c r="E425" s="403" t="str">
        <f>IF(F425=0,"",MAX($E$387:E424)+1)</f>
        <v/>
      </c>
      <c r="F425" s="165">
        <f t="shared" si="90"/>
        <v>0</v>
      </c>
      <c r="G425" s="403" t="str">
        <f>IF(H425=0,"",MAX($G$387:G424)+1)</f>
        <v/>
      </c>
      <c r="H425" s="165">
        <f t="shared" si="91"/>
        <v>0</v>
      </c>
      <c r="I425" s="403" t="str">
        <f>IF(J425=0,"",MAX($I$387:I424)+1)</f>
        <v/>
      </c>
      <c r="J425" s="197">
        <f t="shared" si="92"/>
        <v>0</v>
      </c>
      <c r="N425" s="402"/>
      <c r="O425" s="2530"/>
      <c r="P425" s="2530"/>
      <c r="Q425" s="401"/>
      <c r="AC425" s="203">
        <v>37</v>
      </c>
      <c r="AD425" s="403" t="str">
        <f>IF(AE425=0,"",MAX($AD$387:AD424)+1)</f>
        <v/>
      </c>
      <c r="AE425" s="165">
        <f t="shared" si="93"/>
        <v>0</v>
      </c>
      <c r="AF425" s="403" t="str">
        <f>IF(AG425=0,"",MAX($AF$387:AF424)+1)</f>
        <v/>
      </c>
      <c r="AG425" s="165">
        <f t="shared" si="94"/>
        <v>0</v>
      </c>
      <c r="AH425" s="403" t="str">
        <f>IF(AI425=0,"",MAX($AH$387:AH424)+1)</f>
        <v/>
      </c>
      <c r="AI425" s="197">
        <f t="shared" si="95"/>
        <v>0</v>
      </c>
      <c r="AM425" s="402"/>
      <c r="AN425" s="2530"/>
      <c r="AO425" s="2530"/>
      <c r="AP425" s="401"/>
    </row>
    <row r="426" spans="2:42" ht="13.2" customHeight="1">
      <c r="D426" s="203">
        <v>38</v>
      </c>
      <c r="E426" s="403" t="str">
        <f>IF(F426=0,"",MAX($E$387:E425)+1)</f>
        <v/>
      </c>
      <c r="F426" s="165">
        <f t="shared" si="90"/>
        <v>0</v>
      </c>
      <c r="G426" s="403" t="str">
        <f>IF(H426=0,"",MAX($G$387:G425)+1)</f>
        <v/>
      </c>
      <c r="H426" s="165">
        <f t="shared" si="91"/>
        <v>0</v>
      </c>
      <c r="I426" s="403" t="str">
        <f>IF(J426=0,"",MAX($I$387:I425)+1)</f>
        <v/>
      </c>
      <c r="J426" s="197">
        <f t="shared" si="92"/>
        <v>0</v>
      </c>
      <c r="N426" s="402"/>
      <c r="O426" s="2530"/>
      <c r="P426" s="2530"/>
      <c r="Q426" s="401"/>
      <c r="AC426" s="203">
        <v>38</v>
      </c>
      <c r="AD426" s="403" t="str">
        <f>IF(AE426=0,"",MAX($AD$387:AD425)+1)</f>
        <v/>
      </c>
      <c r="AE426" s="165">
        <f t="shared" si="93"/>
        <v>0</v>
      </c>
      <c r="AF426" s="403" t="str">
        <f>IF(AG426=0,"",MAX($AF$387:AF425)+1)</f>
        <v/>
      </c>
      <c r="AG426" s="165">
        <f t="shared" si="94"/>
        <v>0</v>
      </c>
      <c r="AH426" s="403" t="str">
        <f>IF(AI426=0,"",MAX($AH$387:AH425)+1)</f>
        <v/>
      </c>
      <c r="AI426" s="197">
        <f t="shared" si="95"/>
        <v>0</v>
      </c>
      <c r="AM426" s="402"/>
      <c r="AN426" s="2530"/>
      <c r="AO426" s="2530"/>
      <c r="AP426" s="401"/>
    </row>
    <row r="427" spans="2:42" ht="13.2" customHeight="1">
      <c r="D427" s="203">
        <v>39</v>
      </c>
      <c r="E427" s="403" t="str">
        <f>IF(F427=0,"",MAX($E$387:E426)+1)</f>
        <v/>
      </c>
      <c r="F427" s="165">
        <f t="shared" si="90"/>
        <v>0</v>
      </c>
      <c r="G427" s="403" t="str">
        <f>IF(H427=0,"",MAX($G$387:G426)+1)</f>
        <v/>
      </c>
      <c r="H427" s="165">
        <f t="shared" si="91"/>
        <v>0</v>
      </c>
      <c r="I427" s="403" t="str">
        <f>IF(J427=0,"",MAX($I$387:I426)+1)</f>
        <v/>
      </c>
      <c r="J427" s="197">
        <f t="shared" si="92"/>
        <v>0</v>
      </c>
      <c r="N427" s="402"/>
      <c r="O427" s="2530"/>
      <c r="P427" s="2530"/>
      <c r="Q427" s="401"/>
      <c r="AC427" s="203">
        <v>39</v>
      </c>
      <c r="AD427" s="403" t="str">
        <f>IF(AE427=0,"",MAX($AD$387:AD426)+1)</f>
        <v/>
      </c>
      <c r="AE427" s="165">
        <f t="shared" si="93"/>
        <v>0</v>
      </c>
      <c r="AF427" s="403" t="str">
        <f>IF(AG427=0,"",MAX($AF$387:AF426)+1)</f>
        <v/>
      </c>
      <c r="AG427" s="165">
        <f t="shared" si="94"/>
        <v>0</v>
      </c>
      <c r="AH427" s="403" t="str">
        <f>IF(AI427=0,"",MAX($AH$387:AH426)+1)</f>
        <v/>
      </c>
      <c r="AI427" s="197">
        <f t="shared" si="95"/>
        <v>0</v>
      </c>
      <c r="AM427" s="402"/>
      <c r="AN427" s="2530"/>
      <c r="AO427" s="2530"/>
      <c r="AP427" s="401"/>
    </row>
    <row r="428" spans="2:42" ht="13.2" customHeight="1" thickBot="1">
      <c r="D428" s="200">
        <v>40</v>
      </c>
      <c r="E428" s="404" t="str">
        <f>IF(F428=0,"",MAX($E$387:E427)+1)</f>
        <v/>
      </c>
      <c r="F428" s="198">
        <f t="shared" si="90"/>
        <v>0</v>
      </c>
      <c r="G428" s="404" t="str">
        <f>IF(H428=0,"",MAX($G$387:G427)+1)</f>
        <v/>
      </c>
      <c r="H428" s="198">
        <f>G383+H383</f>
        <v>0</v>
      </c>
      <c r="I428" s="404" t="str">
        <f>IF(J428=0,"",MAX($I$387:I427)+1)</f>
        <v/>
      </c>
      <c r="J428" s="199">
        <f>I383+J383</f>
        <v>0</v>
      </c>
      <c r="N428" s="402"/>
      <c r="O428" s="2530"/>
      <c r="P428" s="2530"/>
      <c r="Q428" s="401"/>
      <c r="AC428" s="200">
        <v>40</v>
      </c>
      <c r="AD428" s="404" t="str">
        <f>IF(AE428=0,"",MAX($AD$387:AD427)+1)</f>
        <v/>
      </c>
      <c r="AE428" s="198">
        <f t="shared" si="93"/>
        <v>0</v>
      </c>
      <c r="AF428" s="404" t="str">
        <f>IF(AG428=0,"",MAX($AF$387:AF427)+1)</f>
        <v/>
      </c>
      <c r="AG428" s="198">
        <f>AF383+AG383</f>
        <v>0</v>
      </c>
      <c r="AH428" s="404" t="str">
        <f>IF(AI428=0,"",MAX($AH$387:AH427)+1)</f>
        <v/>
      </c>
      <c r="AI428" s="199">
        <f>AH383+AI383</f>
        <v>0</v>
      </c>
      <c r="AM428" s="402"/>
      <c r="AN428" s="2530"/>
      <c r="AO428" s="2530"/>
      <c r="AP428" s="401"/>
    </row>
    <row r="429" spans="2:42" ht="13.2" customHeight="1">
      <c r="O429" s="2530"/>
      <c r="P429" s="2530"/>
      <c r="Q429" s="401"/>
    </row>
    <row r="430" spans="2:42" ht="13.2" customHeight="1">
      <c r="B430" s="2" t="s">
        <v>84</v>
      </c>
      <c r="AA430" s="2" t="s">
        <v>84</v>
      </c>
    </row>
    <row r="431" spans="2:42" ht="13.2" customHeight="1" thickBot="1">
      <c r="D431" s="2" t="s">
        <v>85</v>
      </c>
      <c r="H431" s="2" t="s">
        <v>90</v>
      </c>
      <c r="AC431" s="2" t="s">
        <v>85</v>
      </c>
      <c r="AG431" s="2" t="s">
        <v>90</v>
      </c>
    </row>
    <row r="432" spans="2:42" ht="13.2" customHeight="1">
      <c r="D432" s="2199"/>
      <c r="E432" s="2200" t="s">
        <v>87</v>
      </c>
      <c r="F432" s="2239"/>
      <c r="H432" s="2199"/>
      <c r="I432" s="2200" t="s">
        <v>87</v>
      </c>
      <c r="J432" s="2239"/>
      <c r="AC432" s="2199"/>
      <c r="AD432" s="2200" t="s">
        <v>87</v>
      </c>
      <c r="AE432" s="2239"/>
      <c r="AG432" s="2199"/>
      <c r="AH432" s="2200" t="s">
        <v>87</v>
      </c>
      <c r="AI432" s="2239"/>
    </row>
    <row r="433" spans="4:35" ht="13.2" customHeight="1">
      <c r="D433" s="2238"/>
      <c r="E433" s="21" t="s">
        <v>368</v>
      </c>
      <c r="F433" s="194" t="s">
        <v>369</v>
      </c>
      <c r="H433" s="2238"/>
      <c r="I433" s="21" t="s">
        <v>368</v>
      </c>
      <c r="J433" s="194" t="s">
        <v>369</v>
      </c>
      <c r="AC433" s="2238"/>
      <c r="AD433" s="21" t="s">
        <v>368</v>
      </c>
      <c r="AE433" s="194" t="s">
        <v>369</v>
      </c>
      <c r="AG433" s="2238"/>
      <c r="AH433" s="21" t="s">
        <v>368</v>
      </c>
      <c r="AI433" s="194" t="s">
        <v>369</v>
      </c>
    </row>
    <row r="434" spans="4:35" ht="13.2" customHeight="1">
      <c r="D434" s="195">
        <v>1</v>
      </c>
      <c r="E434" s="46">
        <f t="shared" ref="E434:E493" si="96">IF($E$22&lt;&gt;"再生砕石",0,SUMIF($E$23,D434,$E$16)+SUMIF($E$23,D434,$E$19))</f>
        <v>0</v>
      </c>
      <c r="F434" s="201">
        <f t="shared" ref="F434:F493" si="97">IF($E$22&lt;&gt;"粒調砕石",0,SUMIF($E$23,D434,$E$16)+SUMIF($E$23,D434,$E$19))</f>
        <v>0</v>
      </c>
      <c r="H434" s="195">
        <v>1</v>
      </c>
      <c r="I434" s="46">
        <f t="shared" ref="I434:I493" si="98">IF($E$44&lt;&gt;"再生砕石",0,SUMIF($E$45,H434,$E$38)+SUMIF($E$45,H434,$E$41))</f>
        <v>0</v>
      </c>
      <c r="J434" s="201">
        <f t="shared" ref="J434:J493" si="99">IF($E$44&lt;&gt;"粒調砕石",0,SUMIF($E$45,H434,$E$38)+SUMIF($E$45,H434,$E$41))</f>
        <v>0</v>
      </c>
      <c r="AC434" s="195">
        <v>1</v>
      </c>
      <c r="AD434" s="46">
        <f t="shared" ref="AD434:AD493" si="100">IF($AD$22&lt;&gt;"再生砕石",0,SUMIF($AD$23,AC434,$AD$16)+SUMIF($AD$23,AC434,$AD$19))</f>
        <v>0</v>
      </c>
      <c r="AE434" s="201">
        <f t="shared" ref="AE434:AE493" si="101">IF($AD$22&lt;&gt;"粒調砕石",0,SUMIF($AD$23,AC434,$AD$16)+SUMIF($AD$23,AC434,$AD$19))</f>
        <v>0</v>
      </c>
      <c r="AG434" s="195">
        <v>1</v>
      </c>
      <c r="AH434" s="46">
        <f t="shared" ref="AH434:AH493" si="102">IF($AD$44&lt;&gt;"再生砕石",0,SUMIF($AD$45,AG434,$AD$38)+SUMIF($AD$45,AG434,$AD$41))</f>
        <v>0</v>
      </c>
      <c r="AI434" s="201">
        <f t="shared" ref="AI434:AI493" si="103">IF($AD$44&lt;&gt;"粒調砕石",0,SUMIF($AD$45,AG434,$AD$38)+SUMIF($AD$45,AG434,$AD$41))</f>
        <v>0</v>
      </c>
    </row>
    <row r="435" spans="4:35" ht="13.2" customHeight="1">
      <c r="D435" s="195">
        <v>2</v>
      </c>
      <c r="E435" s="46">
        <f t="shared" si="96"/>
        <v>0</v>
      </c>
      <c r="F435" s="201">
        <f t="shared" si="97"/>
        <v>0</v>
      </c>
      <c r="H435" s="195">
        <v>2</v>
      </c>
      <c r="I435" s="46">
        <f t="shared" si="98"/>
        <v>0</v>
      </c>
      <c r="J435" s="201">
        <f t="shared" si="99"/>
        <v>0</v>
      </c>
      <c r="AC435" s="195">
        <v>2</v>
      </c>
      <c r="AD435" s="46">
        <f t="shared" si="100"/>
        <v>0</v>
      </c>
      <c r="AE435" s="201">
        <f t="shared" si="101"/>
        <v>0</v>
      </c>
      <c r="AG435" s="195">
        <v>2</v>
      </c>
      <c r="AH435" s="46">
        <f t="shared" si="102"/>
        <v>0</v>
      </c>
      <c r="AI435" s="201">
        <f t="shared" si="103"/>
        <v>0</v>
      </c>
    </row>
    <row r="436" spans="4:35" ht="13.2" customHeight="1">
      <c r="D436" s="195">
        <v>3</v>
      </c>
      <c r="E436" s="46">
        <f t="shared" si="96"/>
        <v>0</v>
      </c>
      <c r="F436" s="201">
        <f t="shared" si="97"/>
        <v>0</v>
      </c>
      <c r="H436" s="195">
        <v>3</v>
      </c>
      <c r="I436" s="46">
        <f t="shared" si="98"/>
        <v>0</v>
      </c>
      <c r="J436" s="201">
        <f t="shared" si="99"/>
        <v>0</v>
      </c>
      <c r="AC436" s="195">
        <v>3</v>
      </c>
      <c r="AD436" s="46">
        <f t="shared" si="100"/>
        <v>0</v>
      </c>
      <c r="AE436" s="201">
        <f t="shared" si="101"/>
        <v>0</v>
      </c>
      <c r="AG436" s="195">
        <v>3</v>
      </c>
      <c r="AH436" s="46">
        <f t="shared" si="102"/>
        <v>0</v>
      </c>
      <c r="AI436" s="201">
        <f t="shared" si="103"/>
        <v>0</v>
      </c>
    </row>
    <row r="437" spans="4:35" ht="13.2" customHeight="1">
      <c r="D437" s="195">
        <v>4</v>
      </c>
      <c r="E437" s="46">
        <f t="shared" si="96"/>
        <v>0</v>
      </c>
      <c r="F437" s="201">
        <f t="shared" si="97"/>
        <v>0</v>
      </c>
      <c r="H437" s="195">
        <v>4</v>
      </c>
      <c r="I437" s="46">
        <f t="shared" si="98"/>
        <v>0</v>
      </c>
      <c r="J437" s="201">
        <f t="shared" si="99"/>
        <v>0</v>
      </c>
      <c r="AC437" s="195">
        <v>4</v>
      </c>
      <c r="AD437" s="46">
        <f t="shared" si="100"/>
        <v>0</v>
      </c>
      <c r="AE437" s="201">
        <f t="shared" si="101"/>
        <v>0</v>
      </c>
      <c r="AG437" s="195">
        <v>4</v>
      </c>
      <c r="AH437" s="46">
        <f t="shared" si="102"/>
        <v>0</v>
      </c>
      <c r="AI437" s="201">
        <f t="shared" si="103"/>
        <v>0</v>
      </c>
    </row>
    <row r="438" spans="4:35" ht="13.2" customHeight="1">
      <c r="D438" s="195">
        <v>5</v>
      </c>
      <c r="E438" s="46">
        <f t="shared" si="96"/>
        <v>0</v>
      </c>
      <c r="F438" s="201">
        <f t="shared" si="97"/>
        <v>0</v>
      </c>
      <c r="H438" s="195">
        <v>5</v>
      </c>
      <c r="I438" s="46">
        <f t="shared" si="98"/>
        <v>0</v>
      </c>
      <c r="J438" s="201">
        <f t="shared" si="99"/>
        <v>0</v>
      </c>
      <c r="AC438" s="195">
        <v>5</v>
      </c>
      <c r="AD438" s="46">
        <f t="shared" si="100"/>
        <v>0</v>
      </c>
      <c r="AE438" s="201">
        <f t="shared" si="101"/>
        <v>0</v>
      </c>
      <c r="AG438" s="195">
        <v>5</v>
      </c>
      <c r="AH438" s="46">
        <f t="shared" si="102"/>
        <v>0</v>
      </c>
      <c r="AI438" s="201">
        <f t="shared" si="103"/>
        <v>0</v>
      </c>
    </row>
    <row r="439" spans="4:35" ht="13.2" customHeight="1">
      <c r="D439" s="195">
        <v>6</v>
      </c>
      <c r="E439" s="46">
        <f t="shared" si="96"/>
        <v>0</v>
      </c>
      <c r="F439" s="201">
        <f t="shared" si="97"/>
        <v>0</v>
      </c>
      <c r="H439" s="195">
        <v>6</v>
      </c>
      <c r="I439" s="46">
        <f t="shared" si="98"/>
        <v>0</v>
      </c>
      <c r="J439" s="201">
        <f t="shared" si="99"/>
        <v>0</v>
      </c>
      <c r="AC439" s="195">
        <v>6</v>
      </c>
      <c r="AD439" s="46">
        <f t="shared" si="100"/>
        <v>0</v>
      </c>
      <c r="AE439" s="201">
        <f t="shared" si="101"/>
        <v>0</v>
      </c>
      <c r="AG439" s="195">
        <v>6</v>
      </c>
      <c r="AH439" s="46">
        <f t="shared" si="102"/>
        <v>0</v>
      </c>
      <c r="AI439" s="201">
        <f t="shared" si="103"/>
        <v>0</v>
      </c>
    </row>
    <row r="440" spans="4:35" ht="13.2" customHeight="1">
      <c r="D440" s="195">
        <v>7</v>
      </c>
      <c r="E440" s="46">
        <f t="shared" si="96"/>
        <v>0</v>
      </c>
      <c r="F440" s="201">
        <f t="shared" si="97"/>
        <v>0</v>
      </c>
      <c r="H440" s="195">
        <v>7</v>
      </c>
      <c r="I440" s="46">
        <f t="shared" si="98"/>
        <v>0</v>
      </c>
      <c r="J440" s="201">
        <f t="shared" si="99"/>
        <v>0</v>
      </c>
      <c r="AC440" s="195">
        <v>7</v>
      </c>
      <c r="AD440" s="46">
        <f t="shared" si="100"/>
        <v>0</v>
      </c>
      <c r="AE440" s="201">
        <f t="shared" si="101"/>
        <v>0</v>
      </c>
      <c r="AG440" s="195">
        <v>7</v>
      </c>
      <c r="AH440" s="46">
        <f t="shared" si="102"/>
        <v>0</v>
      </c>
      <c r="AI440" s="201">
        <f t="shared" si="103"/>
        <v>0</v>
      </c>
    </row>
    <row r="441" spans="4:35" ht="13.2" customHeight="1">
      <c r="D441" s="195">
        <v>8</v>
      </c>
      <c r="E441" s="46">
        <f t="shared" si="96"/>
        <v>0</v>
      </c>
      <c r="F441" s="201">
        <f t="shared" si="97"/>
        <v>0</v>
      </c>
      <c r="H441" s="195">
        <v>8</v>
      </c>
      <c r="I441" s="46">
        <f t="shared" si="98"/>
        <v>0</v>
      </c>
      <c r="J441" s="201">
        <f t="shared" si="99"/>
        <v>0</v>
      </c>
      <c r="AC441" s="195">
        <v>8</v>
      </c>
      <c r="AD441" s="46">
        <f t="shared" si="100"/>
        <v>0</v>
      </c>
      <c r="AE441" s="201">
        <f t="shared" si="101"/>
        <v>0</v>
      </c>
      <c r="AG441" s="195">
        <v>8</v>
      </c>
      <c r="AH441" s="46">
        <f t="shared" si="102"/>
        <v>0</v>
      </c>
      <c r="AI441" s="201">
        <f t="shared" si="103"/>
        <v>0</v>
      </c>
    </row>
    <row r="442" spans="4:35" ht="13.2" customHeight="1">
      <c r="D442" s="195">
        <v>9</v>
      </c>
      <c r="E442" s="46">
        <f t="shared" si="96"/>
        <v>0</v>
      </c>
      <c r="F442" s="201">
        <f t="shared" si="97"/>
        <v>0</v>
      </c>
      <c r="H442" s="195">
        <v>9</v>
      </c>
      <c r="I442" s="46">
        <f t="shared" si="98"/>
        <v>0</v>
      </c>
      <c r="J442" s="201">
        <f t="shared" si="99"/>
        <v>0</v>
      </c>
      <c r="AC442" s="195">
        <v>9</v>
      </c>
      <c r="AD442" s="46">
        <f t="shared" si="100"/>
        <v>0</v>
      </c>
      <c r="AE442" s="201">
        <f t="shared" si="101"/>
        <v>0</v>
      </c>
      <c r="AG442" s="195">
        <v>9</v>
      </c>
      <c r="AH442" s="46">
        <f t="shared" si="102"/>
        <v>0</v>
      </c>
      <c r="AI442" s="201">
        <f t="shared" si="103"/>
        <v>0</v>
      </c>
    </row>
    <row r="443" spans="4:35" ht="13.2" customHeight="1">
      <c r="D443" s="195">
        <v>10</v>
      </c>
      <c r="E443" s="46">
        <f t="shared" si="96"/>
        <v>0</v>
      </c>
      <c r="F443" s="201">
        <f t="shared" si="97"/>
        <v>0</v>
      </c>
      <c r="H443" s="195">
        <v>10</v>
      </c>
      <c r="I443" s="46">
        <f t="shared" si="98"/>
        <v>0</v>
      </c>
      <c r="J443" s="201">
        <f t="shared" si="99"/>
        <v>0</v>
      </c>
      <c r="AC443" s="195">
        <v>10</v>
      </c>
      <c r="AD443" s="46">
        <f t="shared" si="100"/>
        <v>0</v>
      </c>
      <c r="AE443" s="201">
        <f t="shared" si="101"/>
        <v>0</v>
      </c>
      <c r="AG443" s="195">
        <v>10</v>
      </c>
      <c r="AH443" s="46">
        <f t="shared" si="102"/>
        <v>0</v>
      </c>
      <c r="AI443" s="201">
        <f t="shared" si="103"/>
        <v>0</v>
      </c>
    </row>
    <row r="444" spans="4:35" ht="13.2" customHeight="1">
      <c r="D444" s="195">
        <v>11</v>
      </c>
      <c r="E444" s="46">
        <f t="shared" si="96"/>
        <v>0</v>
      </c>
      <c r="F444" s="201">
        <f t="shared" si="97"/>
        <v>0</v>
      </c>
      <c r="H444" s="195">
        <v>11</v>
      </c>
      <c r="I444" s="46">
        <f t="shared" si="98"/>
        <v>0</v>
      </c>
      <c r="J444" s="201">
        <f t="shared" si="99"/>
        <v>0</v>
      </c>
      <c r="AC444" s="195">
        <v>11</v>
      </c>
      <c r="AD444" s="46">
        <f t="shared" si="100"/>
        <v>0</v>
      </c>
      <c r="AE444" s="201">
        <f t="shared" si="101"/>
        <v>0</v>
      </c>
      <c r="AG444" s="195">
        <v>11</v>
      </c>
      <c r="AH444" s="46">
        <f t="shared" si="102"/>
        <v>0</v>
      </c>
      <c r="AI444" s="201">
        <f t="shared" si="103"/>
        <v>0</v>
      </c>
    </row>
    <row r="445" spans="4:35" ht="13.2" customHeight="1">
      <c r="D445" s="195">
        <v>12</v>
      </c>
      <c r="E445" s="46">
        <f t="shared" si="96"/>
        <v>0</v>
      </c>
      <c r="F445" s="201">
        <f t="shared" si="97"/>
        <v>0</v>
      </c>
      <c r="H445" s="195">
        <v>12</v>
      </c>
      <c r="I445" s="46">
        <f t="shared" si="98"/>
        <v>0</v>
      </c>
      <c r="J445" s="201">
        <f t="shared" si="99"/>
        <v>0</v>
      </c>
      <c r="AC445" s="195">
        <v>12</v>
      </c>
      <c r="AD445" s="46">
        <f t="shared" si="100"/>
        <v>0</v>
      </c>
      <c r="AE445" s="201">
        <f t="shared" si="101"/>
        <v>0</v>
      </c>
      <c r="AG445" s="195">
        <v>12</v>
      </c>
      <c r="AH445" s="46">
        <f t="shared" si="102"/>
        <v>0</v>
      </c>
      <c r="AI445" s="201">
        <f t="shared" si="103"/>
        <v>0</v>
      </c>
    </row>
    <row r="446" spans="4:35" ht="13.2" customHeight="1">
      <c r="D446" s="195">
        <v>13</v>
      </c>
      <c r="E446" s="46">
        <f t="shared" si="96"/>
        <v>0</v>
      </c>
      <c r="F446" s="201">
        <f t="shared" si="97"/>
        <v>0</v>
      </c>
      <c r="H446" s="195">
        <v>13</v>
      </c>
      <c r="I446" s="46">
        <f t="shared" si="98"/>
        <v>0</v>
      </c>
      <c r="J446" s="201">
        <f t="shared" si="99"/>
        <v>0</v>
      </c>
      <c r="AC446" s="195">
        <v>13</v>
      </c>
      <c r="AD446" s="46">
        <f t="shared" si="100"/>
        <v>0</v>
      </c>
      <c r="AE446" s="201">
        <f t="shared" si="101"/>
        <v>0</v>
      </c>
      <c r="AG446" s="195">
        <v>13</v>
      </c>
      <c r="AH446" s="46">
        <f t="shared" si="102"/>
        <v>0</v>
      </c>
      <c r="AI446" s="201">
        <f t="shared" si="103"/>
        <v>0</v>
      </c>
    </row>
    <row r="447" spans="4:35" ht="13.2" customHeight="1">
      <c r="D447" s="195">
        <v>14</v>
      </c>
      <c r="E447" s="46">
        <f t="shared" si="96"/>
        <v>0</v>
      </c>
      <c r="F447" s="201">
        <f t="shared" si="97"/>
        <v>0</v>
      </c>
      <c r="H447" s="195">
        <v>14</v>
      </c>
      <c r="I447" s="46">
        <f t="shared" si="98"/>
        <v>0</v>
      </c>
      <c r="J447" s="201">
        <f t="shared" si="99"/>
        <v>0</v>
      </c>
      <c r="AC447" s="195">
        <v>14</v>
      </c>
      <c r="AD447" s="46">
        <f t="shared" si="100"/>
        <v>0</v>
      </c>
      <c r="AE447" s="201">
        <f t="shared" si="101"/>
        <v>0</v>
      </c>
      <c r="AG447" s="195">
        <v>14</v>
      </c>
      <c r="AH447" s="46">
        <f t="shared" si="102"/>
        <v>0</v>
      </c>
      <c r="AI447" s="201">
        <f t="shared" si="103"/>
        <v>0</v>
      </c>
    </row>
    <row r="448" spans="4:35" ht="13.2" customHeight="1">
      <c r="D448" s="195">
        <v>15</v>
      </c>
      <c r="E448" s="46">
        <f t="shared" si="96"/>
        <v>0</v>
      </c>
      <c r="F448" s="201">
        <f t="shared" si="97"/>
        <v>0</v>
      </c>
      <c r="H448" s="195">
        <v>15</v>
      </c>
      <c r="I448" s="46">
        <f t="shared" si="98"/>
        <v>0</v>
      </c>
      <c r="J448" s="201">
        <f t="shared" si="99"/>
        <v>0</v>
      </c>
      <c r="AC448" s="195">
        <v>15</v>
      </c>
      <c r="AD448" s="46">
        <f t="shared" si="100"/>
        <v>0</v>
      </c>
      <c r="AE448" s="201">
        <f t="shared" si="101"/>
        <v>0</v>
      </c>
      <c r="AG448" s="195">
        <v>15</v>
      </c>
      <c r="AH448" s="46">
        <f t="shared" si="102"/>
        <v>0</v>
      </c>
      <c r="AI448" s="201">
        <f t="shared" si="103"/>
        <v>0</v>
      </c>
    </row>
    <row r="449" spans="4:35" ht="13.2" customHeight="1">
      <c r="D449" s="195">
        <v>16</v>
      </c>
      <c r="E449" s="46">
        <f t="shared" si="96"/>
        <v>0</v>
      </c>
      <c r="F449" s="201">
        <f t="shared" si="97"/>
        <v>0</v>
      </c>
      <c r="H449" s="195">
        <v>16</v>
      </c>
      <c r="I449" s="46">
        <f t="shared" si="98"/>
        <v>0</v>
      </c>
      <c r="J449" s="201">
        <f t="shared" si="99"/>
        <v>0</v>
      </c>
      <c r="AC449" s="195">
        <v>16</v>
      </c>
      <c r="AD449" s="46">
        <f t="shared" si="100"/>
        <v>0</v>
      </c>
      <c r="AE449" s="201">
        <f t="shared" si="101"/>
        <v>0</v>
      </c>
      <c r="AG449" s="195">
        <v>16</v>
      </c>
      <c r="AH449" s="46">
        <f t="shared" si="102"/>
        <v>0</v>
      </c>
      <c r="AI449" s="201">
        <f t="shared" si="103"/>
        <v>0</v>
      </c>
    </row>
    <row r="450" spans="4:35" ht="13.2" customHeight="1">
      <c r="D450" s="195">
        <v>17</v>
      </c>
      <c r="E450" s="46">
        <f t="shared" si="96"/>
        <v>0</v>
      </c>
      <c r="F450" s="201">
        <f t="shared" si="97"/>
        <v>0</v>
      </c>
      <c r="H450" s="195">
        <v>17</v>
      </c>
      <c r="I450" s="46">
        <f t="shared" si="98"/>
        <v>0</v>
      </c>
      <c r="J450" s="201">
        <f t="shared" si="99"/>
        <v>0</v>
      </c>
      <c r="AC450" s="195">
        <v>17</v>
      </c>
      <c r="AD450" s="46">
        <f t="shared" si="100"/>
        <v>0</v>
      </c>
      <c r="AE450" s="201">
        <f t="shared" si="101"/>
        <v>0</v>
      </c>
      <c r="AG450" s="195">
        <v>17</v>
      </c>
      <c r="AH450" s="46">
        <f t="shared" si="102"/>
        <v>0</v>
      </c>
      <c r="AI450" s="201">
        <f t="shared" si="103"/>
        <v>0</v>
      </c>
    </row>
    <row r="451" spans="4:35" ht="13.2" customHeight="1">
      <c r="D451" s="195">
        <v>18</v>
      </c>
      <c r="E451" s="46">
        <f t="shared" si="96"/>
        <v>0</v>
      </c>
      <c r="F451" s="201">
        <f t="shared" si="97"/>
        <v>0</v>
      </c>
      <c r="H451" s="195">
        <v>18</v>
      </c>
      <c r="I451" s="46">
        <f t="shared" si="98"/>
        <v>0</v>
      </c>
      <c r="J451" s="201">
        <f t="shared" si="99"/>
        <v>0</v>
      </c>
      <c r="AC451" s="195">
        <v>18</v>
      </c>
      <c r="AD451" s="46">
        <f t="shared" si="100"/>
        <v>0</v>
      </c>
      <c r="AE451" s="201">
        <f t="shared" si="101"/>
        <v>0</v>
      </c>
      <c r="AG451" s="195">
        <v>18</v>
      </c>
      <c r="AH451" s="46">
        <f t="shared" si="102"/>
        <v>0</v>
      </c>
      <c r="AI451" s="201">
        <f t="shared" si="103"/>
        <v>0</v>
      </c>
    </row>
    <row r="452" spans="4:35" ht="13.2" customHeight="1">
      <c r="D452" s="195">
        <v>19</v>
      </c>
      <c r="E452" s="46">
        <f t="shared" si="96"/>
        <v>0</v>
      </c>
      <c r="F452" s="201">
        <f t="shared" si="97"/>
        <v>0</v>
      </c>
      <c r="H452" s="195">
        <v>19</v>
      </c>
      <c r="I452" s="46">
        <f t="shared" si="98"/>
        <v>0</v>
      </c>
      <c r="J452" s="201">
        <f t="shared" si="99"/>
        <v>0</v>
      </c>
      <c r="AC452" s="195">
        <v>19</v>
      </c>
      <c r="AD452" s="46">
        <f t="shared" si="100"/>
        <v>0</v>
      </c>
      <c r="AE452" s="201">
        <f t="shared" si="101"/>
        <v>0</v>
      </c>
      <c r="AG452" s="195">
        <v>19</v>
      </c>
      <c r="AH452" s="46">
        <f t="shared" si="102"/>
        <v>0</v>
      </c>
      <c r="AI452" s="201">
        <f t="shared" si="103"/>
        <v>0</v>
      </c>
    </row>
    <row r="453" spans="4:35" ht="13.2" customHeight="1">
      <c r="D453" s="195">
        <v>20</v>
      </c>
      <c r="E453" s="46">
        <f t="shared" si="96"/>
        <v>0</v>
      </c>
      <c r="F453" s="201">
        <f t="shared" si="97"/>
        <v>0</v>
      </c>
      <c r="H453" s="195">
        <v>20</v>
      </c>
      <c r="I453" s="46">
        <f t="shared" si="98"/>
        <v>0</v>
      </c>
      <c r="J453" s="201">
        <f t="shared" si="99"/>
        <v>0</v>
      </c>
      <c r="AC453" s="195">
        <v>20</v>
      </c>
      <c r="AD453" s="46">
        <f t="shared" si="100"/>
        <v>0</v>
      </c>
      <c r="AE453" s="201">
        <f t="shared" si="101"/>
        <v>0</v>
      </c>
      <c r="AG453" s="195">
        <v>20</v>
      </c>
      <c r="AH453" s="46">
        <f t="shared" si="102"/>
        <v>0</v>
      </c>
      <c r="AI453" s="201">
        <f t="shared" si="103"/>
        <v>0</v>
      </c>
    </row>
    <row r="454" spans="4:35" ht="13.2" customHeight="1">
      <c r="D454" s="195">
        <v>21</v>
      </c>
      <c r="E454" s="46">
        <f t="shared" si="96"/>
        <v>0</v>
      </c>
      <c r="F454" s="201">
        <f t="shared" si="97"/>
        <v>0</v>
      </c>
      <c r="H454" s="195">
        <v>21</v>
      </c>
      <c r="I454" s="46">
        <f t="shared" si="98"/>
        <v>0</v>
      </c>
      <c r="J454" s="201">
        <f t="shared" si="99"/>
        <v>0</v>
      </c>
      <c r="AC454" s="195">
        <v>21</v>
      </c>
      <c r="AD454" s="46">
        <f t="shared" si="100"/>
        <v>0</v>
      </c>
      <c r="AE454" s="201">
        <f t="shared" si="101"/>
        <v>0</v>
      </c>
      <c r="AG454" s="195">
        <v>21</v>
      </c>
      <c r="AH454" s="46">
        <f t="shared" si="102"/>
        <v>0</v>
      </c>
      <c r="AI454" s="201">
        <f t="shared" si="103"/>
        <v>0</v>
      </c>
    </row>
    <row r="455" spans="4:35" ht="13.2" customHeight="1">
      <c r="D455" s="195">
        <v>22</v>
      </c>
      <c r="E455" s="46">
        <f t="shared" si="96"/>
        <v>0</v>
      </c>
      <c r="F455" s="201">
        <f t="shared" si="97"/>
        <v>0</v>
      </c>
      <c r="H455" s="195">
        <v>22</v>
      </c>
      <c r="I455" s="46">
        <f t="shared" si="98"/>
        <v>0</v>
      </c>
      <c r="J455" s="201">
        <f t="shared" si="99"/>
        <v>0</v>
      </c>
      <c r="AC455" s="195">
        <v>22</v>
      </c>
      <c r="AD455" s="46">
        <f t="shared" si="100"/>
        <v>0</v>
      </c>
      <c r="AE455" s="201">
        <f t="shared" si="101"/>
        <v>0</v>
      </c>
      <c r="AG455" s="195">
        <v>22</v>
      </c>
      <c r="AH455" s="46">
        <f t="shared" si="102"/>
        <v>0</v>
      </c>
      <c r="AI455" s="201">
        <f t="shared" si="103"/>
        <v>0</v>
      </c>
    </row>
    <row r="456" spans="4:35" ht="13.2" customHeight="1">
      <c r="D456" s="195">
        <v>23</v>
      </c>
      <c r="E456" s="46">
        <f t="shared" si="96"/>
        <v>0</v>
      </c>
      <c r="F456" s="201">
        <f t="shared" si="97"/>
        <v>0</v>
      </c>
      <c r="H456" s="195">
        <v>23</v>
      </c>
      <c r="I456" s="46">
        <f t="shared" si="98"/>
        <v>0</v>
      </c>
      <c r="J456" s="201">
        <f t="shared" si="99"/>
        <v>0</v>
      </c>
      <c r="AC456" s="195">
        <v>23</v>
      </c>
      <c r="AD456" s="46">
        <f t="shared" si="100"/>
        <v>0</v>
      </c>
      <c r="AE456" s="201">
        <f t="shared" si="101"/>
        <v>0</v>
      </c>
      <c r="AG456" s="195">
        <v>23</v>
      </c>
      <c r="AH456" s="46">
        <f t="shared" si="102"/>
        <v>0</v>
      </c>
      <c r="AI456" s="201">
        <f t="shared" si="103"/>
        <v>0</v>
      </c>
    </row>
    <row r="457" spans="4:35" ht="13.2" customHeight="1">
      <c r="D457" s="195">
        <v>24</v>
      </c>
      <c r="E457" s="46">
        <f t="shared" si="96"/>
        <v>0</v>
      </c>
      <c r="F457" s="201">
        <f t="shared" si="97"/>
        <v>0</v>
      </c>
      <c r="H457" s="195">
        <v>24</v>
      </c>
      <c r="I457" s="46">
        <f t="shared" si="98"/>
        <v>0</v>
      </c>
      <c r="J457" s="201">
        <f t="shared" si="99"/>
        <v>0</v>
      </c>
      <c r="AC457" s="195">
        <v>24</v>
      </c>
      <c r="AD457" s="46">
        <f t="shared" si="100"/>
        <v>0</v>
      </c>
      <c r="AE457" s="201">
        <f t="shared" si="101"/>
        <v>0</v>
      </c>
      <c r="AG457" s="195">
        <v>24</v>
      </c>
      <c r="AH457" s="46">
        <f t="shared" si="102"/>
        <v>0</v>
      </c>
      <c r="AI457" s="201">
        <f t="shared" si="103"/>
        <v>0</v>
      </c>
    </row>
    <row r="458" spans="4:35" ht="13.2" customHeight="1">
      <c r="D458" s="195">
        <v>25</v>
      </c>
      <c r="E458" s="46">
        <f t="shared" si="96"/>
        <v>0</v>
      </c>
      <c r="F458" s="201">
        <f t="shared" si="97"/>
        <v>23.000000000000004</v>
      </c>
      <c r="H458" s="195">
        <v>25</v>
      </c>
      <c r="I458" s="46">
        <f t="shared" si="98"/>
        <v>0</v>
      </c>
      <c r="J458" s="201">
        <f t="shared" si="99"/>
        <v>0</v>
      </c>
      <c r="AC458" s="195">
        <v>25</v>
      </c>
      <c r="AD458" s="46">
        <f t="shared" si="100"/>
        <v>0</v>
      </c>
      <c r="AE458" s="201">
        <f t="shared" si="101"/>
        <v>0</v>
      </c>
      <c r="AG458" s="195">
        <v>25</v>
      </c>
      <c r="AH458" s="46">
        <f t="shared" si="102"/>
        <v>0</v>
      </c>
      <c r="AI458" s="201">
        <f t="shared" si="103"/>
        <v>0</v>
      </c>
    </row>
    <row r="459" spans="4:35" ht="13.2" customHeight="1">
      <c r="D459" s="195">
        <v>26</v>
      </c>
      <c r="E459" s="46">
        <f t="shared" si="96"/>
        <v>0</v>
      </c>
      <c r="F459" s="201">
        <f t="shared" si="97"/>
        <v>0</v>
      </c>
      <c r="H459" s="195">
        <v>26</v>
      </c>
      <c r="I459" s="46">
        <f t="shared" si="98"/>
        <v>0</v>
      </c>
      <c r="J459" s="201">
        <f t="shared" si="99"/>
        <v>0</v>
      </c>
      <c r="AC459" s="195">
        <v>26</v>
      </c>
      <c r="AD459" s="46">
        <f t="shared" si="100"/>
        <v>0</v>
      </c>
      <c r="AE459" s="201">
        <f t="shared" si="101"/>
        <v>0</v>
      </c>
      <c r="AG459" s="195">
        <v>26</v>
      </c>
      <c r="AH459" s="46">
        <f t="shared" si="102"/>
        <v>0</v>
      </c>
      <c r="AI459" s="201">
        <f t="shared" si="103"/>
        <v>0</v>
      </c>
    </row>
    <row r="460" spans="4:35" ht="13.2" customHeight="1">
      <c r="D460" s="195">
        <v>27</v>
      </c>
      <c r="E460" s="46">
        <f t="shared" si="96"/>
        <v>0</v>
      </c>
      <c r="F460" s="201">
        <f t="shared" si="97"/>
        <v>0</v>
      </c>
      <c r="H460" s="195">
        <v>27</v>
      </c>
      <c r="I460" s="46">
        <f t="shared" si="98"/>
        <v>0</v>
      </c>
      <c r="J460" s="201">
        <f t="shared" si="99"/>
        <v>0</v>
      </c>
      <c r="AC460" s="195">
        <v>27</v>
      </c>
      <c r="AD460" s="46">
        <f t="shared" si="100"/>
        <v>0</v>
      </c>
      <c r="AE460" s="201">
        <f t="shared" si="101"/>
        <v>0</v>
      </c>
      <c r="AG460" s="195">
        <v>27</v>
      </c>
      <c r="AH460" s="46">
        <f t="shared" si="102"/>
        <v>0</v>
      </c>
      <c r="AI460" s="201">
        <f t="shared" si="103"/>
        <v>0</v>
      </c>
    </row>
    <row r="461" spans="4:35" ht="13.2" customHeight="1">
      <c r="D461" s="195">
        <v>28</v>
      </c>
      <c r="E461" s="46">
        <f t="shared" si="96"/>
        <v>0</v>
      </c>
      <c r="F461" s="201">
        <f t="shared" si="97"/>
        <v>0</v>
      </c>
      <c r="H461" s="195">
        <v>28</v>
      </c>
      <c r="I461" s="46">
        <f t="shared" si="98"/>
        <v>0</v>
      </c>
      <c r="J461" s="201">
        <f t="shared" si="99"/>
        <v>0</v>
      </c>
      <c r="AC461" s="195">
        <v>28</v>
      </c>
      <c r="AD461" s="46">
        <f t="shared" si="100"/>
        <v>0</v>
      </c>
      <c r="AE461" s="201">
        <f t="shared" si="101"/>
        <v>0</v>
      </c>
      <c r="AG461" s="195">
        <v>28</v>
      </c>
      <c r="AH461" s="46">
        <f t="shared" si="102"/>
        <v>0</v>
      </c>
      <c r="AI461" s="201">
        <f t="shared" si="103"/>
        <v>0</v>
      </c>
    </row>
    <row r="462" spans="4:35" ht="13.2" customHeight="1">
      <c r="D462" s="195">
        <v>29</v>
      </c>
      <c r="E462" s="46">
        <f t="shared" si="96"/>
        <v>0</v>
      </c>
      <c r="F462" s="201">
        <f t="shared" si="97"/>
        <v>0</v>
      </c>
      <c r="H462" s="195">
        <v>29</v>
      </c>
      <c r="I462" s="46">
        <f t="shared" si="98"/>
        <v>0</v>
      </c>
      <c r="J462" s="201">
        <f t="shared" si="99"/>
        <v>0</v>
      </c>
      <c r="AC462" s="195">
        <v>29</v>
      </c>
      <c r="AD462" s="46">
        <f t="shared" si="100"/>
        <v>0</v>
      </c>
      <c r="AE462" s="201">
        <f t="shared" si="101"/>
        <v>0</v>
      </c>
      <c r="AG462" s="195">
        <v>29</v>
      </c>
      <c r="AH462" s="46">
        <f t="shared" si="102"/>
        <v>0</v>
      </c>
      <c r="AI462" s="201">
        <f t="shared" si="103"/>
        <v>0</v>
      </c>
    </row>
    <row r="463" spans="4:35" ht="13.2" customHeight="1">
      <c r="D463" s="195">
        <v>30</v>
      </c>
      <c r="E463" s="46">
        <f t="shared" si="96"/>
        <v>0</v>
      </c>
      <c r="F463" s="201">
        <f t="shared" si="97"/>
        <v>0</v>
      </c>
      <c r="H463" s="195">
        <v>30</v>
      </c>
      <c r="I463" s="46">
        <f t="shared" si="98"/>
        <v>0</v>
      </c>
      <c r="J463" s="201">
        <f t="shared" si="99"/>
        <v>0</v>
      </c>
      <c r="AC463" s="195">
        <v>30</v>
      </c>
      <c r="AD463" s="46">
        <f t="shared" si="100"/>
        <v>0</v>
      </c>
      <c r="AE463" s="201">
        <f t="shared" si="101"/>
        <v>0</v>
      </c>
      <c r="AG463" s="195">
        <v>30</v>
      </c>
      <c r="AH463" s="46">
        <f t="shared" si="102"/>
        <v>0</v>
      </c>
      <c r="AI463" s="201">
        <f t="shared" si="103"/>
        <v>0</v>
      </c>
    </row>
    <row r="464" spans="4:35" ht="13.2" customHeight="1">
      <c r="D464" s="195">
        <v>31</v>
      </c>
      <c r="E464" s="46">
        <f t="shared" si="96"/>
        <v>0</v>
      </c>
      <c r="F464" s="201">
        <f t="shared" si="97"/>
        <v>0</v>
      </c>
      <c r="H464" s="195">
        <v>31</v>
      </c>
      <c r="I464" s="46">
        <f t="shared" si="98"/>
        <v>0</v>
      </c>
      <c r="J464" s="201">
        <f t="shared" si="99"/>
        <v>0</v>
      </c>
      <c r="AC464" s="195">
        <v>31</v>
      </c>
      <c r="AD464" s="46">
        <f t="shared" si="100"/>
        <v>0</v>
      </c>
      <c r="AE464" s="201">
        <f t="shared" si="101"/>
        <v>0</v>
      </c>
      <c r="AG464" s="195">
        <v>31</v>
      </c>
      <c r="AH464" s="46">
        <f t="shared" si="102"/>
        <v>0</v>
      </c>
      <c r="AI464" s="201">
        <f t="shared" si="103"/>
        <v>0</v>
      </c>
    </row>
    <row r="465" spans="4:35" ht="13.2" customHeight="1">
      <c r="D465" s="195">
        <v>32</v>
      </c>
      <c r="E465" s="46">
        <f t="shared" si="96"/>
        <v>0</v>
      </c>
      <c r="F465" s="201">
        <f t="shared" si="97"/>
        <v>0</v>
      </c>
      <c r="H465" s="195">
        <v>32</v>
      </c>
      <c r="I465" s="46">
        <f t="shared" si="98"/>
        <v>0</v>
      </c>
      <c r="J465" s="201">
        <f t="shared" si="99"/>
        <v>0</v>
      </c>
      <c r="AC465" s="195">
        <v>32</v>
      </c>
      <c r="AD465" s="46">
        <f t="shared" si="100"/>
        <v>0</v>
      </c>
      <c r="AE465" s="201">
        <f t="shared" si="101"/>
        <v>0</v>
      </c>
      <c r="AG465" s="195">
        <v>32</v>
      </c>
      <c r="AH465" s="46">
        <f t="shared" si="102"/>
        <v>0</v>
      </c>
      <c r="AI465" s="201">
        <f t="shared" si="103"/>
        <v>0</v>
      </c>
    </row>
    <row r="466" spans="4:35" ht="13.2" customHeight="1">
      <c r="D466" s="195">
        <v>33</v>
      </c>
      <c r="E466" s="46">
        <f t="shared" si="96"/>
        <v>0</v>
      </c>
      <c r="F466" s="201">
        <f t="shared" si="97"/>
        <v>0</v>
      </c>
      <c r="H466" s="195">
        <v>33</v>
      </c>
      <c r="I466" s="46">
        <f t="shared" si="98"/>
        <v>0</v>
      </c>
      <c r="J466" s="201">
        <f t="shared" si="99"/>
        <v>0</v>
      </c>
      <c r="AC466" s="195">
        <v>33</v>
      </c>
      <c r="AD466" s="46">
        <f t="shared" si="100"/>
        <v>0</v>
      </c>
      <c r="AE466" s="201">
        <f t="shared" si="101"/>
        <v>0</v>
      </c>
      <c r="AG466" s="195">
        <v>33</v>
      </c>
      <c r="AH466" s="46">
        <f t="shared" si="102"/>
        <v>0</v>
      </c>
      <c r="AI466" s="201">
        <f t="shared" si="103"/>
        <v>0</v>
      </c>
    </row>
    <row r="467" spans="4:35" ht="13.2" customHeight="1">
      <c r="D467" s="195">
        <v>34</v>
      </c>
      <c r="E467" s="46">
        <f t="shared" si="96"/>
        <v>0</v>
      </c>
      <c r="F467" s="201">
        <f t="shared" si="97"/>
        <v>0</v>
      </c>
      <c r="H467" s="195">
        <v>34</v>
      </c>
      <c r="I467" s="46">
        <f t="shared" si="98"/>
        <v>0</v>
      </c>
      <c r="J467" s="201">
        <f t="shared" si="99"/>
        <v>0</v>
      </c>
      <c r="AC467" s="195">
        <v>34</v>
      </c>
      <c r="AD467" s="46">
        <f t="shared" si="100"/>
        <v>0</v>
      </c>
      <c r="AE467" s="201">
        <f t="shared" si="101"/>
        <v>0</v>
      </c>
      <c r="AG467" s="195">
        <v>34</v>
      </c>
      <c r="AH467" s="46">
        <f t="shared" si="102"/>
        <v>0</v>
      </c>
      <c r="AI467" s="201">
        <f t="shared" si="103"/>
        <v>0</v>
      </c>
    </row>
    <row r="468" spans="4:35" ht="13.2" customHeight="1">
      <c r="D468" s="195">
        <v>35</v>
      </c>
      <c r="E468" s="46">
        <f t="shared" si="96"/>
        <v>0</v>
      </c>
      <c r="F468" s="201">
        <f t="shared" si="97"/>
        <v>0</v>
      </c>
      <c r="H468" s="195">
        <v>35</v>
      </c>
      <c r="I468" s="46">
        <f t="shared" si="98"/>
        <v>0</v>
      </c>
      <c r="J468" s="201">
        <f t="shared" si="99"/>
        <v>0</v>
      </c>
      <c r="AC468" s="195">
        <v>35</v>
      </c>
      <c r="AD468" s="46">
        <f t="shared" si="100"/>
        <v>0</v>
      </c>
      <c r="AE468" s="201">
        <f t="shared" si="101"/>
        <v>0</v>
      </c>
      <c r="AG468" s="195">
        <v>35</v>
      </c>
      <c r="AH468" s="46">
        <f t="shared" si="102"/>
        <v>0</v>
      </c>
      <c r="AI468" s="201">
        <f t="shared" si="103"/>
        <v>0</v>
      </c>
    </row>
    <row r="469" spans="4:35" ht="13.2" customHeight="1">
      <c r="D469" s="195">
        <v>36</v>
      </c>
      <c r="E469" s="46">
        <f t="shared" si="96"/>
        <v>0</v>
      </c>
      <c r="F469" s="201">
        <f t="shared" si="97"/>
        <v>0</v>
      </c>
      <c r="H469" s="195">
        <v>36</v>
      </c>
      <c r="I469" s="46">
        <f t="shared" si="98"/>
        <v>0</v>
      </c>
      <c r="J469" s="201">
        <f t="shared" si="99"/>
        <v>0</v>
      </c>
      <c r="AC469" s="195">
        <v>36</v>
      </c>
      <c r="AD469" s="46">
        <f t="shared" si="100"/>
        <v>0</v>
      </c>
      <c r="AE469" s="201">
        <f t="shared" si="101"/>
        <v>0</v>
      </c>
      <c r="AG469" s="195">
        <v>36</v>
      </c>
      <c r="AH469" s="46">
        <f t="shared" si="102"/>
        <v>0</v>
      </c>
      <c r="AI469" s="201">
        <f t="shared" si="103"/>
        <v>0</v>
      </c>
    </row>
    <row r="470" spans="4:35" ht="13.2" customHeight="1">
      <c r="D470" s="195">
        <v>37</v>
      </c>
      <c r="E470" s="46">
        <f t="shared" si="96"/>
        <v>0</v>
      </c>
      <c r="F470" s="201">
        <f t="shared" si="97"/>
        <v>0</v>
      </c>
      <c r="H470" s="195">
        <v>37</v>
      </c>
      <c r="I470" s="46">
        <f t="shared" si="98"/>
        <v>0</v>
      </c>
      <c r="J470" s="201">
        <f t="shared" si="99"/>
        <v>0</v>
      </c>
      <c r="AC470" s="195">
        <v>37</v>
      </c>
      <c r="AD470" s="46">
        <f t="shared" si="100"/>
        <v>0</v>
      </c>
      <c r="AE470" s="201">
        <f t="shared" si="101"/>
        <v>0</v>
      </c>
      <c r="AG470" s="195">
        <v>37</v>
      </c>
      <c r="AH470" s="46">
        <f t="shared" si="102"/>
        <v>0</v>
      </c>
      <c r="AI470" s="201">
        <f t="shared" si="103"/>
        <v>0</v>
      </c>
    </row>
    <row r="471" spans="4:35" ht="13.2" customHeight="1">
      <c r="D471" s="195">
        <v>38</v>
      </c>
      <c r="E471" s="46">
        <f t="shared" si="96"/>
        <v>0</v>
      </c>
      <c r="F471" s="201">
        <f t="shared" si="97"/>
        <v>0</v>
      </c>
      <c r="H471" s="195">
        <v>38</v>
      </c>
      <c r="I471" s="46">
        <f t="shared" si="98"/>
        <v>0</v>
      </c>
      <c r="J471" s="201">
        <f t="shared" si="99"/>
        <v>0</v>
      </c>
      <c r="AC471" s="195">
        <v>38</v>
      </c>
      <c r="AD471" s="46">
        <f t="shared" si="100"/>
        <v>0</v>
      </c>
      <c r="AE471" s="201">
        <f t="shared" si="101"/>
        <v>0</v>
      </c>
      <c r="AG471" s="195">
        <v>38</v>
      </c>
      <c r="AH471" s="46">
        <f t="shared" si="102"/>
        <v>0</v>
      </c>
      <c r="AI471" s="201">
        <f t="shared" si="103"/>
        <v>0</v>
      </c>
    </row>
    <row r="472" spans="4:35" ht="13.2" customHeight="1">
      <c r="D472" s="195">
        <v>39</v>
      </c>
      <c r="E472" s="46">
        <f t="shared" si="96"/>
        <v>0</v>
      </c>
      <c r="F472" s="201">
        <f t="shared" si="97"/>
        <v>0</v>
      </c>
      <c r="H472" s="195">
        <v>39</v>
      </c>
      <c r="I472" s="46">
        <f t="shared" si="98"/>
        <v>0</v>
      </c>
      <c r="J472" s="201">
        <f t="shared" si="99"/>
        <v>0</v>
      </c>
      <c r="AC472" s="195">
        <v>39</v>
      </c>
      <c r="AD472" s="46">
        <f t="shared" si="100"/>
        <v>0</v>
      </c>
      <c r="AE472" s="201">
        <f t="shared" si="101"/>
        <v>0</v>
      </c>
      <c r="AG472" s="195">
        <v>39</v>
      </c>
      <c r="AH472" s="46">
        <f t="shared" si="102"/>
        <v>0</v>
      </c>
      <c r="AI472" s="201">
        <f t="shared" si="103"/>
        <v>0</v>
      </c>
    </row>
    <row r="473" spans="4:35" ht="13.2" customHeight="1">
      <c r="D473" s="195">
        <v>40</v>
      </c>
      <c r="E473" s="46">
        <f t="shared" si="96"/>
        <v>0</v>
      </c>
      <c r="F473" s="201">
        <f t="shared" si="97"/>
        <v>0</v>
      </c>
      <c r="H473" s="195">
        <v>40</v>
      </c>
      <c r="I473" s="46">
        <f t="shared" si="98"/>
        <v>0</v>
      </c>
      <c r="J473" s="201">
        <f t="shared" si="99"/>
        <v>0</v>
      </c>
      <c r="AC473" s="195">
        <v>40</v>
      </c>
      <c r="AD473" s="46">
        <f t="shared" si="100"/>
        <v>0</v>
      </c>
      <c r="AE473" s="201">
        <f t="shared" si="101"/>
        <v>0</v>
      </c>
      <c r="AG473" s="195">
        <v>40</v>
      </c>
      <c r="AH473" s="46">
        <f t="shared" si="102"/>
        <v>0</v>
      </c>
      <c r="AI473" s="201">
        <f t="shared" si="103"/>
        <v>0</v>
      </c>
    </row>
    <row r="474" spans="4:35" ht="13.2" customHeight="1">
      <c r="D474" s="195">
        <v>41</v>
      </c>
      <c r="E474" s="46">
        <f t="shared" si="96"/>
        <v>0</v>
      </c>
      <c r="F474" s="201">
        <f t="shared" si="97"/>
        <v>0</v>
      </c>
      <c r="H474" s="195">
        <v>41</v>
      </c>
      <c r="I474" s="46">
        <f t="shared" si="98"/>
        <v>0</v>
      </c>
      <c r="J474" s="201">
        <f t="shared" si="99"/>
        <v>0</v>
      </c>
      <c r="AC474" s="195">
        <v>41</v>
      </c>
      <c r="AD474" s="46">
        <f t="shared" si="100"/>
        <v>0</v>
      </c>
      <c r="AE474" s="201">
        <f t="shared" si="101"/>
        <v>0</v>
      </c>
      <c r="AG474" s="195">
        <v>41</v>
      </c>
      <c r="AH474" s="46">
        <f t="shared" si="102"/>
        <v>0</v>
      </c>
      <c r="AI474" s="201">
        <f t="shared" si="103"/>
        <v>0</v>
      </c>
    </row>
    <row r="475" spans="4:35" ht="13.2" customHeight="1">
      <c r="D475" s="195">
        <v>42</v>
      </c>
      <c r="E475" s="46">
        <f t="shared" si="96"/>
        <v>0</v>
      </c>
      <c r="F475" s="201">
        <f t="shared" si="97"/>
        <v>0</v>
      </c>
      <c r="H475" s="195">
        <v>42</v>
      </c>
      <c r="I475" s="46">
        <f t="shared" si="98"/>
        <v>0</v>
      </c>
      <c r="J475" s="201">
        <f t="shared" si="99"/>
        <v>0</v>
      </c>
      <c r="AC475" s="195">
        <v>42</v>
      </c>
      <c r="AD475" s="46">
        <f t="shared" si="100"/>
        <v>0</v>
      </c>
      <c r="AE475" s="201">
        <f t="shared" si="101"/>
        <v>0</v>
      </c>
      <c r="AG475" s="195">
        <v>42</v>
      </c>
      <c r="AH475" s="46">
        <f t="shared" si="102"/>
        <v>0</v>
      </c>
      <c r="AI475" s="201">
        <f t="shared" si="103"/>
        <v>0</v>
      </c>
    </row>
    <row r="476" spans="4:35" ht="13.2" customHeight="1">
      <c r="D476" s="195">
        <v>43</v>
      </c>
      <c r="E476" s="46">
        <f t="shared" si="96"/>
        <v>0</v>
      </c>
      <c r="F476" s="201">
        <f t="shared" si="97"/>
        <v>0</v>
      </c>
      <c r="H476" s="195">
        <v>43</v>
      </c>
      <c r="I476" s="46">
        <f t="shared" si="98"/>
        <v>0</v>
      </c>
      <c r="J476" s="201">
        <f t="shared" si="99"/>
        <v>0</v>
      </c>
      <c r="AC476" s="195">
        <v>43</v>
      </c>
      <c r="AD476" s="46">
        <f t="shared" si="100"/>
        <v>0</v>
      </c>
      <c r="AE476" s="201">
        <f t="shared" si="101"/>
        <v>0</v>
      </c>
      <c r="AG476" s="195">
        <v>43</v>
      </c>
      <c r="AH476" s="46">
        <f t="shared" si="102"/>
        <v>0</v>
      </c>
      <c r="AI476" s="201">
        <f t="shared" si="103"/>
        <v>0</v>
      </c>
    </row>
    <row r="477" spans="4:35" ht="13.2" customHeight="1">
      <c r="D477" s="195">
        <v>44</v>
      </c>
      <c r="E477" s="46">
        <f t="shared" si="96"/>
        <v>0</v>
      </c>
      <c r="F477" s="201">
        <f t="shared" si="97"/>
        <v>0</v>
      </c>
      <c r="H477" s="195">
        <v>44</v>
      </c>
      <c r="I477" s="46">
        <f t="shared" si="98"/>
        <v>0</v>
      </c>
      <c r="J477" s="201">
        <f t="shared" si="99"/>
        <v>0</v>
      </c>
      <c r="AC477" s="195">
        <v>44</v>
      </c>
      <c r="AD477" s="46">
        <f t="shared" si="100"/>
        <v>0</v>
      </c>
      <c r="AE477" s="201">
        <f t="shared" si="101"/>
        <v>0</v>
      </c>
      <c r="AG477" s="195">
        <v>44</v>
      </c>
      <c r="AH477" s="46">
        <f t="shared" si="102"/>
        <v>0</v>
      </c>
      <c r="AI477" s="201">
        <f t="shared" si="103"/>
        <v>0</v>
      </c>
    </row>
    <row r="478" spans="4:35" ht="13.2" customHeight="1">
      <c r="D478" s="195">
        <v>45</v>
      </c>
      <c r="E478" s="46">
        <f t="shared" si="96"/>
        <v>0</v>
      </c>
      <c r="F478" s="201">
        <f t="shared" si="97"/>
        <v>0</v>
      </c>
      <c r="H478" s="195">
        <v>45</v>
      </c>
      <c r="I478" s="46">
        <f t="shared" si="98"/>
        <v>0</v>
      </c>
      <c r="J478" s="201">
        <f t="shared" si="99"/>
        <v>0</v>
      </c>
      <c r="AC478" s="195">
        <v>45</v>
      </c>
      <c r="AD478" s="46">
        <f t="shared" si="100"/>
        <v>0</v>
      </c>
      <c r="AE478" s="201">
        <f t="shared" si="101"/>
        <v>0</v>
      </c>
      <c r="AG478" s="195">
        <v>45</v>
      </c>
      <c r="AH478" s="46">
        <f t="shared" si="102"/>
        <v>0</v>
      </c>
      <c r="AI478" s="201">
        <f t="shared" si="103"/>
        <v>0</v>
      </c>
    </row>
    <row r="479" spans="4:35" ht="13.2" customHeight="1">
      <c r="D479" s="195">
        <v>46</v>
      </c>
      <c r="E479" s="46">
        <f t="shared" si="96"/>
        <v>0</v>
      </c>
      <c r="F479" s="201">
        <f t="shared" si="97"/>
        <v>0</v>
      </c>
      <c r="H479" s="195">
        <v>46</v>
      </c>
      <c r="I479" s="46">
        <f t="shared" si="98"/>
        <v>0</v>
      </c>
      <c r="J479" s="201">
        <f t="shared" si="99"/>
        <v>0</v>
      </c>
      <c r="AC479" s="195">
        <v>46</v>
      </c>
      <c r="AD479" s="46">
        <f t="shared" si="100"/>
        <v>0</v>
      </c>
      <c r="AE479" s="201">
        <f t="shared" si="101"/>
        <v>0</v>
      </c>
      <c r="AG479" s="195">
        <v>46</v>
      </c>
      <c r="AH479" s="46">
        <f t="shared" si="102"/>
        <v>0</v>
      </c>
      <c r="AI479" s="201">
        <f t="shared" si="103"/>
        <v>0</v>
      </c>
    </row>
    <row r="480" spans="4:35" ht="13.2" customHeight="1">
      <c r="D480" s="195">
        <v>47</v>
      </c>
      <c r="E480" s="46">
        <f t="shared" si="96"/>
        <v>0</v>
      </c>
      <c r="F480" s="201">
        <f t="shared" si="97"/>
        <v>0</v>
      </c>
      <c r="H480" s="195">
        <v>47</v>
      </c>
      <c r="I480" s="46">
        <f t="shared" si="98"/>
        <v>0</v>
      </c>
      <c r="J480" s="201">
        <f t="shared" si="99"/>
        <v>0</v>
      </c>
      <c r="AC480" s="195">
        <v>47</v>
      </c>
      <c r="AD480" s="46">
        <f t="shared" si="100"/>
        <v>0</v>
      </c>
      <c r="AE480" s="201">
        <f t="shared" si="101"/>
        <v>0</v>
      </c>
      <c r="AG480" s="195">
        <v>47</v>
      </c>
      <c r="AH480" s="46">
        <f t="shared" si="102"/>
        <v>0</v>
      </c>
      <c r="AI480" s="201">
        <f t="shared" si="103"/>
        <v>0</v>
      </c>
    </row>
    <row r="481" spans="4:35" ht="13.2" customHeight="1">
      <c r="D481" s="195">
        <v>48</v>
      </c>
      <c r="E481" s="46">
        <f t="shared" si="96"/>
        <v>0</v>
      </c>
      <c r="F481" s="201">
        <f t="shared" si="97"/>
        <v>0</v>
      </c>
      <c r="H481" s="195">
        <v>48</v>
      </c>
      <c r="I481" s="46">
        <f t="shared" si="98"/>
        <v>0</v>
      </c>
      <c r="J481" s="201">
        <f t="shared" si="99"/>
        <v>0</v>
      </c>
      <c r="AC481" s="195">
        <v>48</v>
      </c>
      <c r="AD481" s="46">
        <f t="shared" si="100"/>
        <v>0</v>
      </c>
      <c r="AE481" s="201">
        <f t="shared" si="101"/>
        <v>0</v>
      </c>
      <c r="AG481" s="195">
        <v>48</v>
      </c>
      <c r="AH481" s="46">
        <f t="shared" si="102"/>
        <v>0</v>
      </c>
      <c r="AI481" s="201">
        <f t="shared" si="103"/>
        <v>0</v>
      </c>
    </row>
    <row r="482" spans="4:35" ht="13.2" customHeight="1">
      <c r="D482" s="195">
        <v>49</v>
      </c>
      <c r="E482" s="46">
        <f t="shared" si="96"/>
        <v>0</v>
      </c>
      <c r="F482" s="201">
        <f t="shared" si="97"/>
        <v>0</v>
      </c>
      <c r="H482" s="195">
        <v>49</v>
      </c>
      <c r="I482" s="46">
        <f t="shared" si="98"/>
        <v>0</v>
      </c>
      <c r="J482" s="201">
        <f t="shared" si="99"/>
        <v>0</v>
      </c>
      <c r="AC482" s="195">
        <v>49</v>
      </c>
      <c r="AD482" s="46">
        <f t="shared" si="100"/>
        <v>0</v>
      </c>
      <c r="AE482" s="201">
        <f t="shared" si="101"/>
        <v>0</v>
      </c>
      <c r="AG482" s="195">
        <v>49</v>
      </c>
      <c r="AH482" s="46">
        <f t="shared" si="102"/>
        <v>0</v>
      </c>
      <c r="AI482" s="201">
        <f t="shared" si="103"/>
        <v>0</v>
      </c>
    </row>
    <row r="483" spans="4:35" ht="13.2" customHeight="1">
      <c r="D483" s="195">
        <v>50</v>
      </c>
      <c r="E483" s="46">
        <f t="shared" si="96"/>
        <v>0</v>
      </c>
      <c r="F483" s="201">
        <f t="shared" si="97"/>
        <v>0</v>
      </c>
      <c r="H483" s="195">
        <v>50</v>
      </c>
      <c r="I483" s="46">
        <f t="shared" si="98"/>
        <v>0</v>
      </c>
      <c r="J483" s="201">
        <f t="shared" si="99"/>
        <v>0</v>
      </c>
      <c r="AC483" s="195">
        <v>50</v>
      </c>
      <c r="AD483" s="46">
        <f t="shared" si="100"/>
        <v>0</v>
      </c>
      <c r="AE483" s="201">
        <f t="shared" si="101"/>
        <v>0</v>
      </c>
      <c r="AG483" s="195">
        <v>50</v>
      </c>
      <c r="AH483" s="46">
        <f t="shared" si="102"/>
        <v>0</v>
      </c>
      <c r="AI483" s="201">
        <f t="shared" si="103"/>
        <v>0</v>
      </c>
    </row>
    <row r="484" spans="4:35" ht="13.2" customHeight="1">
      <c r="D484" s="195">
        <v>51</v>
      </c>
      <c r="E484" s="46">
        <f t="shared" si="96"/>
        <v>0</v>
      </c>
      <c r="F484" s="201">
        <f t="shared" si="97"/>
        <v>0</v>
      </c>
      <c r="H484" s="195">
        <v>51</v>
      </c>
      <c r="I484" s="46">
        <f t="shared" si="98"/>
        <v>0</v>
      </c>
      <c r="J484" s="201">
        <f t="shared" si="99"/>
        <v>0</v>
      </c>
      <c r="AC484" s="195">
        <v>51</v>
      </c>
      <c r="AD484" s="46">
        <f t="shared" si="100"/>
        <v>0</v>
      </c>
      <c r="AE484" s="201">
        <f t="shared" si="101"/>
        <v>0</v>
      </c>
      <c r="AG484" s="195">
        <v>51</v>
      </c>
      <c r="AH484" s="46">
        <f t="shared" si="102"/>
        <v>0</v>
      </c>
      <c r="AI484" s="201">
        <f t="shared" si="103"/>
        <v>0</v>
      </c>
    </row>
    <row r="485" spans="4:35" ht="13.2" customHeight="1">
      <c r="D485" s="195">
        <v>52</v>
      </c>
      <c r="E485" s="46">
        <f t="shared" si="96"/>
        <v>0</v>
      </c>
      <c r="F485" s="201">
        <f t="shared" si="97"/>
        <v>0</v>
      </c>
      <c r="H485" s="195">
        <v>52</v>
      </c>
      <c r="I485" s="46">
        <f t="shared" si="98"/>
        <v>0</v>
      </c>
      <c r="J485" s="201">
        <f t="shared" si="99"/>
        <v>0</v>
      </c>
      <c r="AC485" s="195">
        <v>52</v>
      </c>
      <c r="AD485" s="46">
        <f t="shared" si="100"/>
        <v>0</v>
      </c>
      <c r="AE485" s="201">
        <f t="shared" si="101"/>
        <v>0</v>
      </c>
      <c r="AG485" s="195">
        <v>52</v>
      </c>
      <c r="AH485" s="46">
        <f t="shared" si="102"/>
        <v>0</v>
      </c>
      <c r="AI485" s="201">
        <f t="shared" si="103"/>
        <v>0</v>
      </c>
    </row>
    <row r="486" spans="4:35" ht="13.2" customHeight="1">
      <c r="D486" s="195">
        <v>53</v>
      </c>
      <c r="E486" s="46">
        <f t="shared" si="96"/>
        <v>0</v>
      </c>
      <c r="F486" s="201">
        <f t="shared" si="97"/>
        <v>0</v>
      </c>
      <c r="H486" s="195">
        <v>53</v>
      </c>
      <c r="I486" s="46">
        <f t="shared" si="98"/>
        <v>0</v>
      </c>
      <c r="J486" s="201">
        <f t="shared" si="99"/>
        <v>0</v>
      </c>
      <c r="AC486" s="195">
        <v>53</v>
      </c>
      <c r="AD486" s="46">
        <f t="shared" si="100"/>
        <v>0</v>
      </c>
      <c r="AE486" s="201">
        <f t="shared" si="101"/>
        <v>0</v>
      </c>
      <c r="AG486" s="195">
        <v>53</v>
      </c>
      <c r="AH486" s="46">
        <f t="shared" si="102"/>
        <v>0</v>
      </c>
      <c r="AI486" s="201">
        <f t="shared" si="103"/>
        <v>0</v>
      </c>
    </row>
    <row r="487" spans="4:35" ht="13.2" customHeight="1">
      <c r="D487" s="195">
        <v>54</v>
      </c>
      <c r="E487" s="46">
        <f t="shared" si="96"/>
        <v>0</v>
      </c>
      <c r="F487" s="201">
        <f t="shared" si="97"/>
        <v>0</v>
      </c>
      <c r="H487" s="195">
        <v>54</v>
      </c>
      <c r="I487" s="46">
        <f t="shared" si="98"/>
        <v>0</v>
      </c>
      <c r="J487" s="201">
        <f t="shared" si="99"/>
        <v>0</v>
      </c>
      <c r="AC487" s="195">
        <v>54</v>
      </c>
      <c r="AD487" s="46">
        <f t="shared" si="100"/>
        <v>0</v>
      </c>
      <c r="AE487" s="201">
        <f t="shared" si="101"/>
        <v>0</v>
      </c>
      <c r="AG487" s="195">
        <v>54</v>
      </c>
      <c r="AH487" s="46">
        <f t="shared" si="102"/>
        <v>0</v>
      </c>
      <c r="AI487" s="201">
        <f t="shared" si="103"/>
        <v>0</v>
      </c>
    </row>
    <row r="488" spans="4:35" ht="13.2" customHeight="1">
      <c r="D488" s="195">
        <v>55</v>
      </c>
      <c r="E488" s="46">
        <f t="shared" si="96"/>
        <v>0</v>
      </c>
      <c r="F488" s="201">
        <f t="shared" si="97"/>
        <v>0</v>
      </c>
      <c r="H488" s="195">
        <v>55</v>
      </c>
      <c r="I488" s="46">
        <f t="shared" si="98"/>
        <v>0</v>
      </c>
      <c r="J488" s="201">
        <f t="shared" si="99"/>
        <v>0</v>
      </c>
      <c r="AC488" s="195">
        <v>55</v>
      </c>
      <c r="AD488" s="46">
        <f t="shared" si="100"/>
        <v>0</v>
      </c>
      <c r="AE488" s="201">
        <f t="shared" si="101"/>
        <v>0</v>
      </c>
      <c r="AG488" s="195">
        <v>55</v>
      </c>
      <c r="AH488" s="46">
        <f t="shared" si="102"/>
        <v>0</v>
      </c>
      <c r="AI488" s="201">
        <f t="shared" si="103"/>
        <v>0</v>
      </c>
    </row>
    <row r="489" spans="4:35" ht="13.2" customHeight="1">
      <c r="D489" s="195">
        <v>56</v>
      </c>
      <c r="E489" s="46">
        <f t="shared" si="96"/>
        <v>0</v>
      </c>
      <c r="F489" s="201">
        <f t="shared" si="97"/>
        <v>0</v>
      </c>
      <c r="H489" s="195">
        <v>56</v>
      </c>
      <c r="I489" s="46">
        <f t="shared" si="98"/>
        <v>0</v>
      </c>
      <c r="J489" s="201">
        <f t="shared" si="99"/>
        <v>0</v>
      </c>
      <c r="AC489" s="195">
        <v>56</v>
      </c>
      <c r="AD489" s="46">
        <f t="shared" si="100"/>
        <v>0</v>
      </c>
      <c r="AE489" s="201">
        <f t="shared" si="101"/>
        <v>0</v>
      </c>
      <c r="AG489" s="195">
        <v>56</v>
      </c>
      <c r="AH489" s="46">
        <f t="shared" si="102"/>
        <v>0</v>
      </c>
      <c r="AI489" s="201">
        <f t="shared" si="103"/>
        <v>0</v>
      </c>
    </row>
    <row r="490" spans="4:35" ht="13.2" customHeight="1">
      <c r="D490" s="195">
        <v>57</v>
      </c>
      <c r="E490" s="46">
        <f t="shared" si="96"/>
        <v>0</v>
      </c>
      <c r="F490" s="201">
        <f t="shared" si="97"/>
        <v>0</v>
      </c>
      <c r="H490" s="195">
        <v>57</v>
      </c>
      <c r="I490" s="46">
        <f t="shared" si="98"/>
        <v>0</v>
      </c>
      <c r="J490" s="201">
        <f t="shared" si="99"/>
        <v>0</v>
      </c>
      <c r="AC490" s="195">
        <v>57</v>
      </c>
      <c r="AD490" s="46">
        <f t="shared" si="100"/>
        <v>0</v>
      </c>
      <c r="AE490" s="201">
        <f t="shared" si="101"/>
        <v>0</v>
      </c>
      <c r="AG490" s="195">
        <v>57</v>
      </c>
      <c r="AH490" s="46">
        <f t="shared" si="102"/>
        <v>0</v>
      </c>
      <c r="AI490" s="201">
        <f t="shared" si="103"/>
        <v>0</v>
      </c>
    </row>
    <row r="491" spans="4:35" ht="13.2" customHeight="1">
      <c r="D491" s="195">
        <v>58</v>
      </c>
      <c r="E491" s="46">
        <f t="shared" si="96"/>
        <v>0</v>
      </c>
      <c r="F491" s="201">
        <f t="shared" si="97"/>
        <v>0</v>
      </c>
      <c r="H491" s="195">
        <v>58</v>
      </c>
      <c r="I491" s="46">
        <f t="shared" si="98"/>
        <v>0</v>
      </c>
      <c r="J491" s="201">
        <f t="shared" si="99"/>
        <v>0</v>
      </c>
      <c r="AC491" s="195">
        <v>58</v>
      </c>
      <c r="AD491" s="46">
        <f t="shared" si="100"/>
        <v>0</v>
      </c>
      <c r="AE491" s="201">
        <f t="shared" si="101"/>
        <v>0</v>
      </c>
      <c r="AG491" s="195">
        <v>58</v>
      </c>
      <c r="AH491" s="46">
        <f t="shared" si="102"/>
        <v>0</v>
      </c>
      <c r="AI491" s="201">
        <f t="shared" si="103"/>
        <v>0</v>
      </c>
    </row>
    <row r="492" spans="4:35" ht="13.2" customHeight="1">
      <c r="D492" s="195">
        <v>59</v>
      </c>
      <c r="E492" s="46">
        <f t="shared" si="96"/>
        <v>0</v>
      </c>
      <c r="F492" s="201">
        <f t="shared" si="97"/>
        <v>0</v>
      </c>
      <c r="H492" s="195">
        <v>59</v>
      </c>
      <c r="I492" s="46">
        <f t="shared" si="98"/>
        <v>0</v>
      </c>
      <c r="J492" s="201">
        <f t="shared" si="99"/>
        <v>0</v>
      </c>
      <c r="AC492" s="195">
        <v>59</v>
      </c>
      <c r="AD492" s="46">
        <f t="shared" si="100"/>
        <v>0</v>
      </c>
      <c r="AE492" s="201">
        <f t="shared" si="101"/>
        <v>0</v>
      </c>
      <c r="AG492" s="195">
        <v>59</v>
      </c>
      <c r="AH492" s="46">
        <f t="shared" si="102"/>
        <v>0</v>
      </c>
      <c r="AI492" s="201">
        <f t="shared" si="103"/>
        <v>0</v>
      </c>
    </row>
    <row r="493" spans="4:35" ht="13.2" customHeight="1" thickBot="1">
      <c r="D493" s="196">
        <v>60</v>
      </c>
      <c r="E493" s="47">
        <f t="shared" si="96"/>
        <v>0</v>
      </c>
      <c r="F493" s="202">
        <f t="shared" si="97"/>
        <v>0</v>
      </c>
      <c r="H493" s="196">
        <v>60</v>
      </c>
      <c r="I493" s="47">
        <f t="shared" si="98"/>
        <v>0</v>
      </c>
      <c r="J493" s="202">
        <f t="shared" si="99"/>
        <v>0</v>
      </c>
      <c r="AC493" s="196">
        <v>60</v>
      </c>
      <c r="AD493" s="47">
        <f t="shared" si="100"/>
        <v>0</v>
      </c>
      <c r="AE493" s="202">
        <f t="shared" si="101"/>
        <v>0</v>
      </c>
      <c r="AG493" s="196">
        <v>60</v>
      </c>
      <c r="AH493" s="47">
        <f t="shared" si="102"/>
        <v>0</v>
      </c>
      <c r="AI493" s="202">
        <f t="shared" si="103"/>
        <v>0</v>
      </c>
    </row>
    <row r="495" spans="4:35" ht="13.2" customHeight="1" thickBot="1">
      <c r="D495" s="2" t="s">
        <v>88</v>
      </c>
      <c r="H495" s="2" t="s">
        <v>91</v>
      </c>
      <c r="AC495" s="2" t="s">
        <v>88</v>
      </c>
      <c r="AG495" s="2" t="s">
        <v>91</v>
      </c>
    </row>
    <row r="496" spans="4:35" ht="13.2" customHeight="1">
      <c r="D496" s="2199"/>
      <c r="E496" s="2200" t="s">
        <v>87</v>
      </c>
      <c r="F496" s="2239"/>
      <c r="H496" s="2199"/>
      <c r="I496" s="2200" t="s">
        <v>87</v>
      </c>
      <c r="J496" s="2239"/>
      <c r="AC496" s="2199"/>
      <c r="AD496" s="2200" t="s">
        <v>87</v>
      </c>
      <c r="AE496" s="2239"/>
      <c r="AG496" s="2199"/>
      <c r="AH496" s="2200" t="s">
        <v>87</v>
      </c>
      <c r="AI496" s="2239"/>
    </row>
    <row r="497" spans="4:35" ht="13.2" customHeight="1">
      <c r="D497" s="2238"/>
      <c r="E497" s="21" t="s">
        <v>368</v>
      </c>
      <c r="F497" s="194" t="s">
        <v>369</v>
      </c>
      <c r="H497" s="2238"/>
      <c r="I497" s="21" t="s">
        <v>368</v>
      </c>
      <c r="J497" s="194" t="s">
        <v>369</v>
      </c>
      <c r="AC497" s="2238"/>
      <c r="AD497" s="21" t="s">
        <v>368</v>
      </c>
      <c r="AE497" s="194" t="s">
        <v>369</v>
      </c>
      <c r="AG497" s="2238"/>
      <c r="AH497" s="21" t="s">
        <v>368</v>
      </c>
      <c r="AI497" s="194" t="s">
        <v>369</v>
      </c>
    </row>
    <row r="498" spans="4:35" ht="13.2" customHeight="1">
      <c r="D498" s="195">
        <v>1</v>
      </c>
      <c r="E498" s="46">
        <f t="shared" ref="E498:E557" si="104">IF($H$22&lt;&gt;"再生砕石",0,SUMIF($H$23,D498,$H$16)+SUMIF($H$23,D498,$H$19))</f>
        <v>0</v>
      </c>
      <c r="F498" s="201">
        <f t="shared" ref="F498:F557" si="105">IF($H$22&lt;&gt;"粒調砕石",0,SUMIF($H$23,D498,$H$16)+SUMIF($H$23,D498,$H$19))</f>
        <v>0</v>
      </c>
      <c r="H498" s="195">
        <v>1</v>
      </c>
      <c r="I498" s="46">
        <f t="shared" ref="I498:I557" si="106">IF($H$44&lt;&gt;"再生砕石",0,SUMIF($H$45,H498,$H$38)+SUMIF($H$45,H498,$H$41))</f>
        <v>0</v>
      </c>
      <c r="J498" s="201">
        <f t="shared" ref="J498:J557" si="107">IF($H$44&lt;&gt;"粒調砕石",0,SUMIF($H$45,H498,$H$38)+SUMIF($H$45,H498,$H$41))</f>
        <v>0</v>
      </c>
      <c r="AC498" s="195">
        <v>1</v>
      </c>
      <c r="AD498" s="46">
        <f t="shared" ref="AD498:AD557" si="108">IF($AG$22&lt;&gt;"再生砕石",0,SUMIF($AG$23,AC498,$AG$16)+SUMIF($AG$23,AC498,$AG$19))</f>
        <v>0</v>
      </c>
      <c r="AE498" s="201">
        <f t="shared" ref="AE498:AE557" si="109">IF($AG$22&lt;&gt;"粒調砕石",0,SUMIF($AG$23,AC498,$AG$16)+SUMIF($AG$23,AC498,$AG$19))</f>
        <v>0</v>
      </c>
      <c r="AG498" s="195">
        <v>1</v>
      </c>
      <c r="AH498" s="46">
        <f t="shared" ref="AH498:AH557" si="110">IF($AG$44&lt;&gt;"再生砕石",0,SUMIF($AG$45,AG498,$AG$38)+SUMIF($AG$45,AG498,$AG$41))</f>
        <v>0</v>
      </c>
      <c r="AI498" s="201">
        <f t="shared" ref="AI498:AI557" si="111">IF($AG$44&lt;&gt;"粒調砕石",0,SUMIF($AG$45,AG498,$AG$38)+SUMIF($AG$45,AG498,$AG$41))</f>
        <v>0</v>
      </c>
    </row>
    <row r="499" spans="4:35" ht="13.2" customHeight="1">
      <c r="D499" s="195">
        <v>2</v>
      </c>
      <c r="E499" s="46">
        <f t="shared" si="104"/>
        <v>0</v>
      </c>
      <c r="F499" s="201">
        <f t="shared" si="105"/>
        <v>0</v>
      </c>
      <c r="H499" s="195">
        <v>2</v>
      </c>
      <c r="I499" s="46">
        <f t="shared" si="106"/>
        <v>0</v>
      </c>
      <c r="J499" s="201">
        <f t="shared" si="107"/>
        <v>0</v>
      </c>
      <c r="AC499" s="195">
        <v>2</v>
      </c>
      <c r="AD499" s="46">
        <f t="shared" si="108"/>
        <v>0</v>
      </c>
      <c r="AE499" s="201">
        <f t="shared" si="109"/>
        <v>0</v>
      </c>
      <c r="AG499" s="195">
        <v>2</v>
      </c>
      <c r="AH499" s="46">
        <f t="shared" si="110"/>
        <v>0</v>
      </c>
      <c r="AI499" s="201">
        <f t="shared" si="111"/>
        <v>0</v>
      </c>
    </row>
    <row r="500" spans="4:35" ht="13.2" customHeight="1">
      <c r="D500" s="195">
        <v>3</v>
      </c>
      <c r="E500" s="46">
        <f t="shared" si="104"/>
        <v>0</v>
      </c>
      <c r="F500" s="201">
        <f t="shared" si="105"/>
        <v>0</v>
      </c>
      <c r="H500" s="195">
        <v>3</v>
      </c>
      <c r="I500" s="46">
        <f t="shared" si="106"/>
        <v>0</v>
      </c>
      <c r="J500" s="201">
        <f t="shared" si="107"/>
        <v>0</v>
      </c>
      <c r="AC500" s="195">
        <v>3</v>
      </c>
      <c r="AD500" s="46">
        <f t="shared" si="108"/>
        <v>0</v>
      </c>
      <c r="AE500" s="201">
        <f t="shared" si="109"/>
        <v>0</v>
      </c>
      <c r="AG500" s="195">
        <v>3</v>
      </c>
      <c r="AH500" s="46">
        <f t="shared" si="110"/>
        <v>0</v>
      </c>
      <c r="AI500" s="201">
        <f t="shared" si="111"/>
        <v>0</v>
      </c>
    </row>
    <row r="501" spans="4:35" ht="13.2" customHeight="1">
      <c r="D501" s="195">
        <v>4</v>
      </c>
      <c r="E501" s="46">
        <f t="shared" si="104"/>
        <v>0</v>
      </c>
      <c r="F501" s="201">
        <f t="shared" si="105"/>
        <v>0</v>
      </c>
      <c r="H501" s="195">
        <v>4</v>
      </c>
      <c r="I501" s="46">
        <f t="shared" si="106"/>
        <v>0</v>
      </c>
      <c r="J501" s="201">
        <f t="shared" si="107"/>
        <v>0</v>
      </c>
      <c r="AC501" s="195">
        <v>4</v>
      </c>
      <c r="AD501" s="46">
        <f t="shared" si="108"/>
        <v>0</v>
      </c>
      <c r="AE501" s="201">
        <f t="shared" si="109"/>
        <v>0</v>
      </c>
      <c r="AG501" s="195">
        <v>4</v>
      </c>
      <c r="AH501" s="46">
        <f t="shared" si="110"/>
        <v>0</v>
      </c>
      <c r="AI501" s="201">
        <f t="shared" si="111"/>
        <v>0</v>
      </c>
    </row>
    <row r="502" spans="4:35" ht="13.2" customHeight="1">
      <c r="D502" s="195">
        <v>5</v>
      </c>
      <c r="E502" s="46">
        <f t="shared" si="104"/>
        <v>0</v>
      </c>
      <c r="F502" s="201">
        <f t="shared" si="105"/>
        <v>0</v>
      </c>
      <c r="H502" s="195">
        <v>5</v>
      </c>
      <c r="I502" s="46">
        <f t="shared" si="106"/>
        <v>0</v>
      </c>
      <c r="J502" s="201">
        <f t="shared" si="107"/>
        <v>0</v>
      </c>
      <c r="AC502" s="195">
        <v>5</v>
      </c>
      <c r="AD502" s="46">
        <f t="shared" si="108"/>
        <v>0</v>
      </c>
      <c r="AE502" s="201">
        <f t="shared" si="109"/>
        <v>0</v>
      </c>
      <c r="AG502" s="195">
        <v>5</v>
      </c>
      <c r="AH502" s="46">
        <f t="shared" si="110"/>
        <v>0</v>
      </c>
      <c r="AI502" s="201">
        <f t="shared" si="111"/>
        <v>0</v>
      </c>
    </row>
    <row r="503" spans="4:35" ht="13.2" customHeight="1">
      <c r="D503" s="195">
        <v>6</v>
      </c>
      <c r="E503" s="46">
        <f t="shared" si="104"/>
        <v>0</v>
      </c>
      <c r="F503" s="201">
        <f t="shared" si="105"/>
        <v>0</v>
      </c>
      <c r="H503" s="195">
        <v>6</v>
      </c>
      <c r="I503" s="46">
        <f t="shared" si="106"/>
        <v>0</v>
      </c>
      <c r="J503" s="201">
        <f t="shared" si="107"/>
        <v>0</v>
      </c>
      <c r="AC503" s="195">
        <v>6</v>
      </c>
      <c r="AD503" s="46">
        <f t="shared" si="108"/>
        <v>0</v>
      </c>
      <c r="AE503" s="201">
        <f t="shared" si="109"/>
        <v>0</v>
      </c>
      <c r="AG503" s="195">
        <v>6</v>
      </c>
      <c r="AH503" s="46">
        <f t="shared" si="110"/>
        <v>0</v>
      </c>
      <c r="AI503" s="201">
        <f t="shared" si="111"/>
        <v>0</v>
      </c>
    </row>
    <row r="504" spans="4:35" ht="13.2" customHeight="1">
      <c r="D504" s="195">
        <v>7</v>
      </c>
      <c r="E504" s="46">
        <f t="shared" si="104"/>
        <v>0</v>
      </c>
      <c r="F504" s="201">
        <f t="shared" si="105"/>
        <v>0</v>
      </c>
      <c r="H504" s="195">
        <v>7</v>
      </c>
      <c r="I504" s="46">
        <f t="shared" si="106"/>
        <v>0</v>
      </c>
      <c r="J504" s="201">
        <f t="shared" si="107"/>
        <v>0</v>
      </c>
      <c r="AC504" s="195">
        <v>7</v>
      </c>
      <c r="AD504" s="46">
        <f t="shared" si="108"/>
        <v>0</v>
      </c>
      <c r="AE504" s="201">
        <f t="shared" si="109"/>
        <v>0</v>
      </c>
      <c r="AG504" s="195">
        <v>7</v>
      </c>
      <c r="AH504" s="46">
        <f t="shared" si="110"/>
        <v>0</v>
      </c>
      <c r="AI504" s="201">
        <f t="shared" si="111"/>
        <v>0</v>
      </c>
    </row>
    <row r="505" spans="4:35" ht="13.2" customHeight="1">
      <c r="D505" s="195">
        <v>8</v>
      </c>
      <c r="E505" s="46">
        <f t="shared" si="104"/>
        <v>0</v>
      </c>
      <c r="F505" s="201">
        <f t="shared" si="105"/>
        <v>0</v>
      </c>
      <c r="H505" s="195">
        <v>8</v>
      </c>
      <c r="I505" s="46">
        <f t="shared" si="106"/>
        <v>0</v>
      </c>
      <c r="J505" s="201">
        <f t="shared" si="107"/>
        <v>0</v>
      </c>
      <c r="AC505" s="195">
        <v>8</v>
      </c>
      <c r="AD505" s="46">
        <f t="shared" si="108"/>
        <v>0</v>
      </c>
      <c r="AE505" s="201">
        <f t="shared" si="109"/>
        <v>0</v>
      </c>
      <c r="AG505" s="195">
        <v>8</v>
      </c>
      <c r="AH505" s="46">
        <f t="shared" si="110"/>
        <v>0</v>
      </c>
      <c r="AI505" s="201">
        <f t="shared" si="111"/>
        <v>0</v>
      </c>
    </row>
    <row r="506" spans="4:35" ht="13.2" customHeight="1">
      <c r="D506" s="195">
        <v>9</v>
      </c>
      <c r="E506" s="46">
        <f t="shared" si="104"/>
        <v>0</v>
      </c>
      <c r="F506" s="201">
        <f t="shared" si="105"/>
        <v>0</v>
      </c>
      <c r="H506" s="195">
        <v>9</v>
      </c>
      <c r="I506" s="46">
        <f t="shared" si="106"/>
        <v>0</v>
      </c>
      <c r="J506" s="201">
        <f t="shared" si="107"/>
        <v>0</v>
      </c>
      <c r="AC506" s="195">
        <v>9</v>
      </c>
      <c r="AD506" s="46">
        <f t="shared" si="108"/>
        <v>0</v>
      </c>
      <c r="AE506" s="201">
        <f t="shared" si="109"/>
        <v>0</v>
      </c>
      <c r="AG506" s="195">
        <v>9</v>
      </c>
      <c r="AH506" s="46">
        <f t="shared" si="110"/>
        <v>0</v>
      </c>
      <c r="AI506" s="201">
        <f t="shared" si="111"/>
        <v>0</v>
      </c>
    </row>
    <row r="507" spans="4:35" ht="13.2" customHeight="1">
      <c r="D507" s="195">
        <v>10</v>
      </c>
      <c r="E507" s="46">
        <f t="shared" si="104"/>
        <v>0</v>
      </c>
      <c r="F507" s="201">
        <f t="shared" si="105"/>
        <v>0</v>
      </c>
      <c r="H507" s="195">
        <v>10</v>
      </c>
      <c r="I507" s="46">
        <f t="shared" si="106"/>
        <v>0</v>
      </c>
      <c r="J507" s="201">
        <f t="shared" si="107"/>
        <v>0</v>
      </c>
      <c r="AC507" s="195">
        <v>10</v>
      </c>
      <c r="AD507" s="46">
        <f t="shared" si="108"/>
        <v>0</v>
      </c>
      <c r="AE507" s="201">
        <f t="shared" si="109"/>
        <v>0</v>
      </c>
      <c r="AG507" s="195">
        <v>10</v>
      </c>
      <c r="AH507" s="46">
        <f t="shared" si="110"/>
        <v>0</v>
      </c>
      <c r="AI507" s="201">
        <f t="shared" si="111"/>
        <v>0</v>
      </c>
    </row>
    <row r="508" spans="4:35" ht="13.2" customHeight="1">
      <c r="D508" s="195">
        <v>11</v>
      </c>
      <c r="E508" s="46">
        <f t="shared" si="104"/>
        <v>0</v>
      </c>
      <c r="F508" s="201">
        <f t="shared" si="105"/>
        <v>0</v>
      </c>
      <c r="H508" s="195">
        <v>11</v>
      </c>
      <c r="I508" s="46">
        <f t="shared" si="106"/>
        <v>0</v>
      </c>
      <c r="J508" s="201">
        <f t="shared" si="107"/>
        <v>0</v>
      </c>
      <c r="AC508" s="195">
        <v>11</v>
      </c>
      <c r="AD508" s="46">
        <f t="shared" si="108"/>
        <v>0</v>
      </c>
      <c r="AE508" s="201">
        <f t="shared" si="109"/>
        <v>0</v>
      </c>
      <c r="AG508" s="195">
        <v>11</v>
      </c>
      <c r="AH508" s="46">
        <f t="shared" si="110"/>
        <v>0</v>
      </c>
      <c r="AI508" s="201">
        <f t="shared" si="111"/>
        <v>0</v>
      </c>
    </row>
    <row r="509" spans="4:35" ht="13.2" customHeight="1">
      <c r="D509" s="195">
        <v>12</v>
      </c>
      <c r="E509" s="46">
        <f t="shared" si="104"/>
        <v>0</v>
      </c>
      <c r="F509" s="201">
        <f t="shared" si="105"/>
        <v>0</v>
      </c>
      <c r="H509" s="195">
        <v>12</v>
      </c>
      <c r="I509" s="46">
        <f t="shared" si="106"/>
        <v>0</v>
      </c>
      <c r="J509" s="201">
        <f t="shared" si="107"/>
        <v>0</v>
      </c>
      <c r="AC509" s="195">
        <v>12</v>
      </c>
      <c r="AD509" s="46">
        <f t="shared" si="108"/>
        <v>0</v>
      </c>
      <c r="AE509" s="201">
        <f t="shared" si="109"/>
        <v>0</v>
      </c>
      <c r="AG509" s="195">
        <v>12</v>
      </c>
      <c r="AH509" s="46">
        <f t="shared" si="110"/>
        <v>0</v>
      </c>
      <c r="AI509" s="201">
        <f t="shared" si="111"/>
        <v>0</v>
      </c>
    </row>
    <row r="510" spans="4:35" ht="13.2" customHeight="1">
      <c r="D510" s="195">
        <v>13</v>
      </c>
      <c r="E510" s="46">
        <f t="shared" si="104"/>
        <v>0</v>
      </c>
      <c r="F510" s="201">
        <f t="shared" si="105"/>
        <v>0</v>
      </c>
      <c r="H510" s="195">
        <v>13</v>
      </c>
      <c r="I510" s="46">
        <f t="shared" si="106"/>
        <v>0</v>
      </c>
      <c r="J510" s="201">
        <f t="shared" si="107"/>
        <v>0</v>
      </c>
      <c r="AC510" s="195">
        <v>13</v>
      </c>
      <c r="AD510" s="46">
        <f t="shared" si="108"/>
        <v>0</v>
      </c>
      <c r="AE510" s="201">
        <f t="shared" si="109"/>
        <v>0</v>
      </c>
      <c r="AG510" s="195">
        <v>13</v>
      </c>
      <c r="AH510" s="46">
        <f t="shared" si="110"/>
        <v>0</v>
      </c>
      <c r="AI510" s="201">
        <f t="shared" si="111"/>
        <v>0</v>
      </c>
    </row>
    <row r="511" spans="4:35" ht="13.2" customHeight="1">
      <c r="D511" s="195">
        <v>14</v>
      </c>
      <c r="E511" s="46">
        <f t="shared" si="104"/>
        <v>0</v>
      </c>
      <c r="F511" s="201">
        <f t="shared" si="105"/>
        <v>0</v>
      </c>
      <c r="H511" s="195">
        <v>14</v>
      </c>
      <c r="I511" s="46">
        <f t="shared" si="106"/>
        <v>0</v>
      </c>
      <c r="J511" s="201">
        <f t="shared" si="107"/>
        <v>0</v>
      </c>
      <c r="AC511" s="195">
        <v>14</v>
      </c>
      <c r="AD511" s="46">
        <f t="shared" si="108"/>
        <v>0</v>
      </c>
      <c r="AE511" s="201">
        <f t="shared" si="109"/>
        <v>0</v>
      </c>
      <c r="AG511" s="195">
        <v>14</v>
      </c>
      <c r="AH511" s="46">
        <f t="shared" si="110"/>
        <v>0</v>
      </c>
      <c r="AI511" s="201">
        <f t="shared" si="111"/>
        <v>0</v>
      </c>
    </row>
    <row r="512" spans="4:35" ht="13.2" customHeight="1">
      <c r="D512" s="195">
        <v>15</v>
      </c>
      <c r="E512" s="46">
        <f t="shared" si="104"/>
        <v>0</v>
      </c>
      <c r="F512" s="201">
        <f t="shared" si="105"/>
        <v>0</v>
      </c>
      <c r="H512" s="195">
        <v>15</v>
      </c>
      <c r="I512" s="46">
        <f t="shared" si="106"/>
        <v>0</v>
      </c>
      <c r="J512" s="201">
        <f t="shared" si="107"/>
        <v>0</v>
      </c>
      <c r="AC512" s="195">
        <v>15</v>
      </c>
      <c r="AD512" s="46">
        <f t="shared" si="108"/>
        <v>0</v>
      </c>
      <c r="AE512" s="201">
        <f t="shared" si="109"/>
        <v>0</v>
      </c>
      <c r="AG512" s="195">
        <v>15</v>
      </c>
      <c r="AH512" s="46">
        <f t="shared" si="110"/>
        <v>0</v>
      </c>
      <c r="AI512" s="201">
        <f t="shared" si="111"/>
        <v>0</v>
      </c>
    </row>
    <row r="513" spans="4:35" ht="13.2" customHeight="1">
      <c r="D513" s="195">
        <v>16</v>
      </c>
      <c r="E513" s="46">
        <f t="shared" si="104"/>
        <v>0</v>
      </c>
      <c r="F513" s="201">
        <f t="shared" si="105"/>
        <v>0</v>
      </c>
      <c r="H513" s="195">
        <v>16</v>
      </c>
      <c r="I513" s="46">
        <f t="shared" si="106"/>
        <v>0</v>
      </c>
      <c r="J513" s="201">
        <f t="shared" si="107"/>
        <v>0</v>
      </c>
      <c r="AC513" s="195">
        <v>16</v>
      </c>
      <c r="AD513" s="46">
        <f t="shared" si="108"/>
        <v>0</v>
      </c>
      <c r="AE513" s="201">
        <f t="shared" si="109"/>
        <v>0</v>
      </c>
      <c r="AG513" s="195">
        <v>16</v>
      </c>
      <c r="AH513" s="46">
        <f t="shared" si="110"/>
        <v>0</v>
      </c>
      <c r="AI513" s="201">
        <f t="shared" si="111"/>
        <v>0</v>
      </c>
    </row>
    <row r="514" spans="4:35" ht="13.2" customHeight="1">
      <c r="D514" s="195">
        <v>17</v>
      </c>
      <c r="E514" s="46">
        <f t="shared" si="104"/>
        <v>0</v>
      </c>
      <c r="F514" s="201">
        <f t="shared" si="105"/>
        <v>0</v>
      </c>
      <c r="H514" s="195">
        <v>17</v>
      </c>
      <c r="I514" s="46">
        <f t="shared" si="106"/>
        <v>0</v>
      </c>
      <c r="J514" s="201">
        <f t="shared" si="107"/>
        <v>0</v>
      </c>
      <c r="AC514" s="195">
        <v>17</v>
      </c>
      <c r="AD514" s="46">
        <f t="shared" si="108"/>
        <v>0</v>
      </c>
      <c r="AE514" s="201">
        <f t="shared" si="109"/>
        <v>0</v>
      </c>
      <c r="AG514" s="195">
        <v>17</v>
      </c>
      <c r="AH514" s="46">
        <f t="shared" si="110"/>
        <v>0</v>
      </c>
      <c r="AI514" s="201">
        <f t="shared" si="111"/>
        <v>0</v>
      </c>
    </row>
    <row r="515" spans="4:35" ht="13.2" customHeight="1">
      <c r="D515" s="195">
        <v>18</v>
      </c>
      <c r="E515" s="46">
        <f t="shared" si="104"/>
        <v>0</v>
      </c>
      <c r="F515" s="201">
        <f t="shared" si="105"/>
        <v>0</v>
      </c>
      <c r="H515" s="195">
        <v>18</v>
      </c>
      <c r="I515" s="46">
        <f t="shared" si="106"/>
        <v>0</v>
      </c>
      <c r="J515" s="201">
        <f t="shared" si="107"/>
        <v>0</v>
      </c>
      <c r="AC515" s="195">
        <v>18</v>
      </c>
      <c r="AD515" s="46">
        <f t="shared" si="108"/>
        <v>0</v>
      </c>
      <c r="AE515" s="201">
        <f t="shared" si="109"/>
        <v>0</v>
      </c>
      <c r="AG515" s="195">
        <v>18</v>
      </c>
      <c r="AH515" s="46">
        <f t="shared" si="110"/>
        <v>0</v>
      </c>
      <c r="AI515" s="201">
        <f t="shared" si="111"/>
        <v>0</v>
      </c>
    </row>
    <row r="516" spans="4:35" ht="13.2" customHeight="1">
      <c r="D516" s="195">
        <v>19</v>
      </c>
      <c r="E516" s="46">
        <f t="shared" si="104"/>
        <v>0</v>
      </c>
      <c r="F516" s="201">
        <f t="shared" si="105"/>
        <v>0</v>
      </c>
      <c r="H516" s="195">
        <v>19</v>
      </c>
      <c r="I516" s="46">
        <f t="shared" si="106"/>
        <v>0</v>
      </c>
      <c r="J516" s="201">
        <f t="shared" si="107"/>
        <v>0</v>
      </c>
      <c r="AC516" s="195">
        <v>19</v>
      </c>
      <c r="AD516" s="46">
        <f t="shared" si="108"/>
        <v>0</v>
      </c>
      <c r="AE516" s="201">
        <f t="shared" si="109"/>
        <v>0</v>
      </c>
      <c r="AG516" s="195">
        <v>19</v>
      </c>
      <c r="AH516" s="46">
        <f t="shared" si="110"/>
        <v>0</v>
      </c>
      <c r="AI516" s="201">
        <f t="shared" si="111"/>
        <v>0</v>
      </c>
    </row>
    <row r="517" spans="4:35" ht="13.2" customHeight="1">
      <c r="D517" s="195">
        <v>20</v>
      </c>
      <c r="E517" s="46">
        <f t="shared" si="104"/>
        <v>0</v>
      </c>
      <c r="F517" s="201">
        <f t="shared" si="105"/>
        <v>0</v>
      </c>
      <c r="H517" s="195">
        <v>20</v>
      </c>
      <c r="I517" s="46">
        <f t="shared" si="106"/>
        <v>0</v>
      </c>
      <c r="J517" s="201">
        <f t="shared" si="107"/>
        <v>0</v>
      </c>
      <c r="AC517" s="195">
        <v>20</v>
      </c>
      <c r="AD517" s="46">
        <f t="shared" si="108"/>
        <v>0</v>
      </c>
      <c r="AE517" s="201">
        <f t="shared" si="109"/>
        <v>0</v>
      </c>
      <c r="AG517" s="195">
        <v>20</v>
      </c>
      <c r="AH517" s="46">
        <f t="shared" si="110"/>
        <v>0</v>
      </c>
      <c r="AI517" s="201">
        <f t="shared" si="111"/>
        <v>0</v>
      </c>
    </row>
    <row r="518" spans="4:35" ht="13.2" customHeight="1">
      <c r="D518" s="195">
        <v>21</v>
      </c>
      <c r="E518" s="46">
        <f t="shared" si="104"/>
        <v>0</v>
      </c>
      <c r="F518" s="201">
        <f t="shared" si="105"/>
        <v>0</v>
      </c>
      <c r="H518" s="195">
        <v>21</v>
      </c>
      <c r="I518" s="46">
        <f t="shared" si="106"/>
        <v>0</v>
      </c>
      <c r="J518" s="201">
        <f t="shared" si="107"/>
        <v>0</v>
      </c>
      <c r="AC518" s="195">
        <v>21</v>
      </c>
      <c r="AD518" s="46">
        <f t="shared" si="108"/>
        <v>0</v>
      </c>
      <c r="AE518" s="201">
        <f t="shared" si="109"/>
        <v>0</v>
      </c>
      <c r="AG518" s="195">
        <v>21</v>
      </c>
      <c r="AH518" s="46">
        <f t="shared" si="110"/>
        <v>0</v>
      </c>
      <c r="AI518" s="201">
        <f t="shared" si="111"/>
        <v>0</v>
      </c>
    </row>
    <row r="519" spans="4:35" ht="13.2" customHeight="1">
      <c r="D519" s="195">
        <v>22</v>
      </c>
      <c r="E519" s="46">
        <f t="shared" si="104"/>
        <v>0</v>
      </c>
      <c r="F519" s="201">
        <f t="shared" si="105"/>
        <v>0</v>
      </c>
      <c r="H519" s="195">
        <v>22</v>
      </c>
      <c r="I519" s="46">
        <f t="shared" si="106"/>
        <v>0</v>
      </c>
      <c r="J519" s="201">
        <f t="shared" si="107"/>
        <v>0</v>
      </c>
      <c r="AC519" s="195">
        <v>22</v>
      </c>
      <c r="AD519" s="46">
        <f t="shared" si="108"/>
        <v>0</v>
      </c>
      <c r="AE519" s="201">
        <f t="shared" si="109"/>
        <v>0</v>
      </c>
      <c r="AG519" s="195">
        <v>22</v>
      </c>
      <c r="AH519" s="46">
        <f t="shared" si="110"/>
        <v>0</v>
      </c>
      <c r="AI519" s="201">
        <f t="shared" si="111"/>
        <v>0</v>
      </c>
    </row>
    <row r="520" spans="4:35" ht="13.2" customHeight="1">
      <c r="D520" s="195">
        <v>23</v>
      </c>
      <c r="E520" s="46">
        <f t="shared" si="104"/>
        <v>0</v>
      </c>
      <c r="F520" s="201">
        <f t="shared" si="105"/>
        <v>0</v>
      </c>
      <c r="H520" s="195">
        <v>23</v>
      </c>
      <c r="I520" s="46">
        <f t="shared" si="106"/>
        <v>0</v>
      </c>
      <c r="J520" s="201">
        <f t="shared" si="107"/>
        <v>0</v>
      </c>
      <c r="AC520" s="195">
        <v>23</v>
      </c>
      <c r="AD520" s="46">
        <f t="shared" si="108"/>
        <v>0</v>
      </c>
      <c r="AE520" s="201">
        <f t="shared" si="109"/>
        <v>0</v>
      </c>
      <c r="AG520" s="195">
        <v>23</v>
      </c>
      <c r="AH520" s="46">
        <f t="shared" si="110"/>
        <v>0</v>
      </c>
      <c r="AI520" s="201">
        <f t="shared" si="111"/>
        <v>0</v>
      </c>
    </row>
    <row r="521" spans="4:35" ht="13.2" customHeight="1">
      <c r="D521" s="195">
        <v>24</v>
      </c>
      <c r="E521" s="46">
        <f t="shared" si="104"/>
        <v>0</v>
      </c>
      <c r="F521" s="201">
        <f t="shared" si="105"/>
        <v>0</v>
      </c>
      <c r="H521" s="195">
        <v>24</v>
      </c>
      <c r="I521" s="46">
        <f t="shared" si="106"/>
        <v>0</v>
      </c>
      <c r="J521" s="201">
        <f t="shared" si="107"/>
        <v>0</v>
      </c>
      <c r="AC521" s="195">
        <v>24</v>
      </c>
      <c r="AD521" s="46">
        <f t="shared" si="108"/>
        <v>0</v>
      </c>
      <c r="AE521" s="201">
        <f t="shared" si="109"/>
        <v>0</v>
      </c>
      <c r="AG521" s="195">
        <v>24</v>
      </c>
      <c r="AH521" s="46">
        <f t="shared" si="110"/>
        <v>0</v>
      </c>
      <c r="AI521" s="201">
        <f t="shared" si="111"/>
        <v>0</v>
      </c>
    </row>
    <row r="522" spans="4:35" ht="13.2" customHeight="1">
      <c r="D522" s="195">
        <v>25</v>
      </c>
      <c r="E522" s="46">
        <f t="shared" si="104"/>
        <v>0</v>
      </c>
      <c r="F522" s="201">
        <f t="shared" si="105"/>
        <v>0</v>
      </c>
      <c r="H522" s="195">
        <v>25</v>
      </c>
      <c r="I522" s="46">
        <f t="shared" si="106"/>
        <v>0</v>
      </c>
      <c r="J522" s="201">
        <f t="shared" si="107"/>
        <v>0</v>
      </c>
      <c r="AC522" s="195">
        <v>25</v>
      </c>
      <c r="AD522" s="46">
        <f t="shared" si="108"/>
        <v>0</v>
      </c>
      <c r="AE522" s="201">
        <f t="shared" si="109"/>
        <v>0</v>
      </c>
      <c r="AG522" s="195">
        <v>25</v>
      </c>
      <c r="AH522" s="46">
        <f t="shared" si="110"/>
        <v>0</v>
      </c>
      <c r="AI522" s="201">
        <f t="shared" si="111"/>
        <v>0</v>
      </c>
    </row>
    <row r="523" spans="4:35" ht="13.2" customHeight="1">
      <c r="D523" s="195">
        <v>26</v>
      </c>
      <c r="E523" s="46">
        <f t="shared" si="104"/>
        <v>0</v>
      </c>
      <c r="F523" s="201">
        <f t="shared" si="105"/>
        <v>0</v>
      </c>
      <c r="H523" s="195">
        <v>26</v>
      </c>
      <c r="I523" s="46">
        <f t="shared" si="106"/>
        <v>0</v>
      </c>
      <c r="J523" s="201">
        <f t="shared" si="107"/>
        <v>0</v>
      </c>
      <c r="AC523" s="195">
        <v>26</v>
      </c>
      <c r="AD523" s="46">
        <f t="shared" si="108"/>
        <v>0</v>
      </c>
      <c r="AE523" s="201">
        <f t="shared" si="109"/>
        <v>0</v>
      </c>
      <c r="AG523" s="195">
        <v>26</v>
      </c>
      <c r="AH523" s="46">
        <f t="shared" si="110"/>
        <v>0</v>
      </c>
      <c r="AI523" s="201">
        <f t="shared" si="111"/>
        <v>0</v>
      </c>
    </row>
    <row r="524" spans="4:35" ht="13.2" customHeight="1">
      <c r="D524" s="195">
        <v>27</v>
      </c>
      <c r="E524" s="46">
        <f t="shared" si="104"/>
        <v>0</v>
      </c>
      <c r="F524" s="201">
        <f t="shared" si="105"/>
        <v>0</v>
      </c>
      <c r="H524" s="195">
        <v>27</v>
      </c>
      <c r="I524" s="46">
        <f t="shared" si="106"/>
        <v>0</v>
      </c>
      <c r="J524" s="201">
        <f t="shared" si="107"/>
        <v>0</v>
      </c>
      <c r="AC524" s="195">
        <v>27</v>
      </c>
      <c r="AD524" s="46">
        <f t="shared" si="108"/>
        <v>0</v>
      </c>
      <c r="AE524" s="201">
        <f t="shared" si="109"/>
        <v>0</v>
      </c>
      <c r="AG524" s="195">
        <v>27</v>
      </c>
      <c r="AH524" s="46">
        <f t="shared" si="110"/>
        <v>0</v>
      </c>
      <c r="AI524" s="201">
        <f t="shared" si="111"/>
        <v>0</v>
      </c>
    </row>
    <row r="525" spans="4:35" ht="13.2" customHeight="1">
      <c r="D525" s="195">
        <v>28</v>
      </c>
      <c r="E525" s="46">
        <f t="shared" si="104"/>
        <v>0</v>
      </c>
      <c r="F525" s="201">
        <f t="shared" si="105"/>
        <v>0</v>
      </c>
      <c r="H525" s="195">
        <v>28</v>
      </c>
      <c r="I525" s="46">
        <f t="shared" si="106"/>
        <v>0</v>
      </c>
      <c r="J525" s="201">
        <f t="shared" si="107"/>
        <v>0</v>
      </c>
      <c r="AC525" s="195">
        <v>28</v>
      </c>
      <c r="AD525" s="46">
        <f t="shared" si="108"/>
        <v>0</v>
      </c>
      <c r="AE525" s="201">
        <f t="shared" si="109"/>
        <v>0</v>
      </c>
      <c r="AG525" s="195">
        <v>28</v>
      </c>
      <c r="AH525" s="46">
        <f t="shared" si="110"/>
        <v>0</v>
      </c>
      <c r="AI525" s="201">
        <f t="shared" si="111"/>
        <v>0</v>
      </c>
    </row>
    <row r="526" spans="4:35" ht="13.2" customHeight="1">
      <c r="D526" s="195">
        <v>29</v>
      </c>
      <c r="E526" s="46">
        <f t="shared" si="104"/>
        <v>0</v>
      </c>
      <c r="F526" s="201">
        <f t="shared" si="105"/>
        <v>0</v>
      </c>
      <c r="H526" s="195">
        <v>29</v>
      </c>
      <c r="I526" s="46">
        <f t="shared" si="106"/>
        <v>0</v>
      </c>
      <c r="J526" s="201">
        <f t="shared" si="107"/>
        <v>0</v>
      </c>
      <c r="AC526" s="195">
        <v>29</v>
      </c>
      <c r="AD526" s="46">
        <f t="shared" si="108"/>
        <v>0</v>
      </c>
      <c r="AE526" s="201">
        <f t="shared" si="109"/>
        <v>0</v>
      </c>
      <c r="AG526" s="195">
        <v>29</v>
      </c>
      <c r="AH526" s="46">
        <f t="shared" si="110"/>
        <v>0</v>
      </c>
      <c r="AI526" s="201">
        <f t="shared" si="111"/>
        <v>0</v>
      </c>
    </row>
    <row r="527" spans="4:35" ht="13.2" customHeight="1">
      <c r="D527" s="195">
        <v>30</v>
      </c>
      <c r="E527" s="46">
        <f t="shared" si="104"/>
        <v>0</v>
      </c>
      <c r="F527" s="201">
        <f t="shared" si="105"/>
        <v>0</v>
      </c>
      <c r="H527" s="195">
        <v>30</v>
      </c>
      <c r="I527" s="46">
        <f t="shared" si="106"/>
        <v>0</v>
      </c>
      <c r="J527" s="201">
        <f t="shared" si="107"/>
        <v>0</v>
      </c>
      <c r="AC527" s="195">
        <v>30</v>
      </c>
      <c r="AD527" s="46">
        <f t="shared" si="108"/>
        <v>0</v>
      </c>
      <c r="AE527" s="201">
        <f t="shared" si="109"/>
        <v>0</v>
      </c>
      <c r="AG527" s="195">
        <v>30</v>
      </c>
      <c r="AH527" s="46">
        <f t="shared" si="110"/>
        <v>0</v>
      </c>
      <c r="AI527" s="201">
        <f t="shared" si="111"/>
        <v>0</v>
      </c>
    </row>
    <row r="528" spans="4:35" ht="13.2" customHeight="1">
      <c r="D528" s="195">
        <v>31</v>
      </c>
      <c r="E528" s="46">
        <f t="shared" si="104"/>
        <v>0</v>
      </c>
      <c r="F528" s="201">
        <f t="shared" si="105"/>
        <v>0</v>
      </c>
      <c r="H528" s="195">
        <v>31</v>
      </c>
      <c r="I528" s="46">
        <f t="shared" si="106"/>
        <v>0</v>
      </c>
      <c r="J528" s="201">
        <f t="shared" si="107"/>
        <v>0</v>
      </c>
      <c r="AC528" s="195">
        <v>31</v>
      </c>
      <c r="AD528" s="46">
        <f t="shared" si="108"/>
        <v>0</v>
      </c>
      <c r="AE528" s="201">
        <f t="shared" si="109"/>
        <v>0</v>
      </c>
      <c r="AG528" s="195">
        <v>31</v>
      </c>
      <c r="AH528" s="46">
        <f t="shared" si="110"/>
        <v>0</v>
      </c>
      <c r="AI528" s="201">
        <f t="shared" si="111"/>
        <v>0</v>
      </c>
    </row>
    <row r="529" spans="4:35" ht="13.2" customHeight="1">
      <c r="D529" s="195">
        <v>32</v>
      </c>
      <c r="E529" s="46">
        <f t="shared" si="104"/>
        <v>0</v>
      </c>
      <c r="F529" s="201">
        <f t="shared" si="105"/>
        <v>0</v>
      </c>
      <c r="H529" s="195">
        <v>32</v>
      </c>
      <c r="I529" s="46">
        <f t="shared" si="106"/>
        <v>0</v>
      </c>
      <c r="J529" s="201">
        <f t="shared" si="107"/>
        <v>0</v>
      </c>
      <c r="AC529" s="195">
        <v>32</v>
      </c>
      <c r="AD529" s="46">
        <f t="shared" si="108"/>
        <v>0</v>
      </c>
      <c r="AE529" s="201">
        <f t="shared" si="109"/>
        <v>0</v>
      </c>
      <c r="AG529" s="195">
        <v>32</v>
      </c>
      <c r="AH529" s="46">
        <f t="shared" si="110"/>
        <v>0</v>
      </c>
      <c r="AI529" s="201">
        <f t="shared" si="111"/>
        <v>0</v>
      </c>
    </row>
    <row r="530" spans="4:35" ht="13.2" customHeight="1">
      <c r="D530" s="195">
        <v>33</v>
      </c>
      <c r="E530" s="46">
        <f t="shared" si="104"/>
        <v>0</v>
      </c>
      <c r="F530" s="201">
        <f t="shared" si="105"/>
        <v>0</v>
      </c>
      <c r="H530" s="195">
        <v>33</v>
      </c>
      <c r="I530" s="46">
        <f t="shared" si="106"/>
        <v>0</v>
      </c>
      <c r="J530" s="201">
        <f t="shared" si="107"/>
        <v>0</v>
      </c>
      <c r="AC530" s="195">
        <v>33</v>
      </c>
      <c r="AD530" s="46">
        <f t="shared" si="108"/>
        <v>0</v>
      </c>
      <c r="AE530" s="201">
        <f t="shared" si="109"/>
        <v>0</v>
      </c>
      <c r="AG530" s="195">
        <v>33</v>
      </c>
      <c r="AH530" s="46">
        <f t="shared" si="110"/>
        <v>0</v>
      </c>
      <c r="AI530" s="201">
        <f t="shared" si="111"/>
        <v>0</v>
      </c>
    </row>
    <row r="531" spans="4:35" ht="13.2" customHeight="1">
      <c r="D531" s="195">
        <v>34</v>
      </c>
      <c r="E531" s="46">
        <f t="shared" si="104"/>
        <v>0</v>
      </c>
      <c r="F531" s="201">
        <f t="shared" si="105"/>
        <v>0</v>
      </c>
      <c r="H531" s="195">
        <v>34</v>
      </c>
      <c r="I531" s="46">
        <f t="shared" si="106"/>
        <v>0</v>
      </c>
      <c r="J531" s="201">
        <f t="shared" si="107"/>
        <v>0</v>
      </c>
      <c r="AC531" s="195">
        <v>34</v>
      </c>
      <c r="AD531" s="46">
        <f t="shared" si="108"/>
        <v>0</v>
      </c>
      <c r="AE531" s="201">
        <f t="shared" si="109"/>
        <v>0</v>
      </c>
      <c r="AG531" s="195">
        <v>34</v>
      </c>
      <c r="AH531" s="46">
        <f t="shared" si="110"/>
        <v>0</v>
      </c>
      <c r="AI531" s="201">
        <f t="shared" si="111"/>
        <v>0</v>
      </c>
    </row>
    <row r="532" spans="4:35" ht="13.2" customHeight="1">
      <c r="D532" s="195">
        <v>35</v>
      </c>
      <c r="E532" s="46">
        <f t="shared" si="104"/>
        <v>0</v>
      </c>
      <c r="F532" s="201">
        <f t="shared" si="105"/>
        <v>0</v>
      </c>
      <c r="H532" s="195">
        <v>35</v>
      </c>
      <c r="I532" s="46">
        <f t="shared" si="106"/>
        <v>0</v>
      </c>
      <c r="J532" s="201">
        <f t="shared" si="107"/>
        <v>0</v>
      </c>
      <c r="AC532" s="195">
        <v>35</v>
      </c>
      <c r="AD532" s="46">
        <f t="shared" si="108"/>
        <v>0</v>
      </c>
      <c r="AE532" s="201">
        <f t="shared" si="109"/>
        <v>0</v>
      </c>
      <c r="AG532" s="195">
        <v>35</v>
      </c>
      <c r="AH532" s="46">
        <f t="shared" si="110"/>
        <v>0</v>
      </c>
      <c r="AI532" s="201">
        <f t="shared" si="111"/>
        <v>0</v>
      </c>
    </row>
    <row r="533" spans="4:35" ht="13.2" customHeight="1">
      <c r="D533" s="195">
        <v>36</v>
      </c>
      <c r="E533" s="46">
        <f t="shared" si="104"/>
        <v>0</v>
      </c>
      <c r="F533" s="201">
        <f t="shared" si="105"/>
        <v>0</v>
      </c>
      <c r="H533" s="195">
        <v>36</v>
      </c>
      <c r="I533" s="46">
        <f t="shared" si="106"/>
        <v>0</v>
      </c>
      <c r="J533" s="201">
        <f t="shared" si="107"/>
        <v>0</v>
      </c>
      <c r="AC533" s="195">
        <v>36</v>
      </c>
      <c r="AD533" s="46">
        <f t="shared" si="108"/>
        <v>0</v>
      </c>
      <c r="AE533" s="201">
        <f t="shared" si="109"/>
        <v>0</v>
      </c>
      <c r="AG533" s="195">
        <v>36</v>
      </c>
      <c r="AH533" s="46">
        <f t="shared" si="110"/>
        <v>0</v>
      </c>
      <c r="AI533" s="201">
        <f t="shared" si="111"/>
        <v>0</v>
      </c>
    </row>
    <row r="534" spans="4:35" ht="13.2" customHeight="1">
      <c r="D534" s="195">
        <v>37</v>
      </c>
      <c r="E534" s="46">
        <f t="shared" si="104"/>
        <v>0</v>
      </c>
      <c r="F534" s="201">
        <f t="shared" si="105"/>
        <v>0</v>
      </c>
      <c r="H534" s="195">
        <v>37</v>
      </c>
      <c r="I534" s="46">
        <f t="shared" si="106"/>
        <v>0</v>
      </c>
      <c r="J534" s="201">
        <f t="shared" si="107"/>
        <v>0</v>
      </c>
      <c r="AC534" s="195">
        <v>37</v>
      </c>
      <c r="AD534" s="46">
        <f t="shared" si="108"/>
        <v>0</v>
      </c>
      <c r="AE534" s="201">
        <f t="shared" si="109"/>
        <v>0</v>
      </c>
      <c r="AG534" s="195">
        <v>37</v>
      </c>
      <c r="AH534" s="46">
        <f t="shared" si="110"/>
        <v>0</v>
      </c>
      <c r="AI534" s="201">
        <f t="shared" si="111"/>
        <v>0</v>
      </c>
    </row>
    <row r="535" spans="4:35" ht="13.2" customHeight="1">
      <c r="D535" s="195">
        <v>38</v>
      </c>
      <c r="E535" s="46">
        <f t="shared" si="104"/>
        <v>0</v>
      </c>
      <c r="F535" s="201">
        <f t="shared" si="105"/>
        <v>0</v>
      </c>
      <c r="H535" s="195">
        <v>38</v>
      </c>
      <c r="I535" s="46">
        <f t="shared" si="106"/>
        <v>0</v>
      </c>
      <c r="J535" s="201">
        <f t="shared" si="107"/>
        <v>0</v>
      </c>
      <c r="AC535" s="195">
        <v>38</v>
      </c>
      <c r="AD535" s="46">
        <f t="shared" si="108"/>
        <v>0</v>
      </c>
      <c r="AE535" s="201">
        <f t="shared" si="109"/>
        <v>0</v>
      </c>
      <c r="AG535" s="195">
        <v>38</v>
      </c>
      <c r="AH535" s="46">
        <f t="shared" si="110"/>
        <v>0</v>
      </c>
      <c r="AI535" s="201">
        <f t="shared" si="111"/>
        <v>0</v>
      </c>
    </row>
    <row r="536" spans="4:35" ht="13.2" customHeight="1">
      <c r="D536" s="195">
        <v>39</v>
      </c>
      <c r="E536" s="46">
        <f t="shared" si="104"/>
        <v>0</v>
      </c>
      <c r="F536" s="201">
        <f t="shared" si="105"/>
        <v>0</v>
      </c>
      <c r="H536" s="195">
        <v>39</v>
      </c>
      <c r="I536" s="46">
        <f t="shared" si="106"/>
        <v>0</v>
      </c>
      <c r="J536" s="201">
        <f t="shared" si="107"/>
        <v>0</v>
      </c>
      <c r="AC536" s="195">
        <v>39</v>
      </c>
      <c r="AD536" s="46">
        <f t="shared" si="108"/>
        <v>0</v>
      </c>
      <c r="AE536" s="201">
        <f t="shared" si="109"/>
        <v>0</v>
      </c>
      <c r="AG536" s="195">
        <v>39</v>
      </c>
      <c r="AH536" s="46">
        <f t="shared" si="110"/>
        <v>0</v>
      </c>
      <c r="AI536" s="201">
        <f t="shared" si="111"/>
        <v>0</v>
      </c>
    </row>
    <row r="537" spans="4:35" ht="13.2" customHeight="1">
      <c r="D537" s="195">
        <v>40</v>
      </c>
      <c r="E537" s="46">
        <f t="shared" si="104"/>
        <v>0</v>
      </c>
      <c r="F537" s="201">
        <f t="shared" si="105"/>
        <v>0</v>
      </c>
      <c r="H537" s="195">
        <v>40</v>
      </c>
      <c r="I537" s="46">
        <f t="shared" si="106"/>
        <v>0</v>
      </c>
      <c r="J537" s="201">
        <f t="shared" si="107"/>
        <v>0</v>
      </c>
      <c r="AC537" s="195">
        <v>40</v>
      </c>
      <c r="AD537" s="46">
        <f t="shared" si="108"/>
        <v>0</v>
      </c>
      <c r="AE537" s="201">
        <f t="shared" si="109"/>
        <v>0</v>
      </c>
      <c r="AG537" s="195">
        <v>40</v>
      </c>
      <c r="AH537" s="46">
        <f t="shared" si="110"/>
        <v>0</v>
      </c>
      <c r="AI537" s="201">
        <f t="shared" si="111"/>
        <v>0</v>
      </c>
    </row>
    <row r="538" spans="4:35" ht="13.2" customHeight="1">
      <c r="D538" s="195">
        <v>41</v>
      </c>
      <c r="E538" s="46">
        <f t="shared" si="104"/>
        <v>0</v>
      </c>
      <c r="F538" s="201">
        <f t="shared" si="105"/>
        <v>0</v>
      </c>
      <c r="H538" s="195">
        <v>41</v>
      </c>
      <c r="I538" s="46">
        <f t="shared" si="106"/>
        <v>0</v>
      </c>
      <c r="J538" s="201">
        <f t="shared" si="107"/>
        <v>0</v>
      </c>
      <c r="AC538" s="195">
        <v>41</v>
      </c>
      <c r="AD538" s="46">
        <f t="shared" si="108"/>
        <v>0</v>
      </c>
      <c r="AE538" s="201">
        <f t="shared" si="109"/>
        <v>0</v>
      </c>
      <c r="AG538" s="195">
        <v>41</v>
      </c>
      <c r="AH538" s="46">
        <f t="shared" si="110"/>
        <v>0</v>
      </c>
      <c r="AI538" s="201">
        <f t="shared" si="111"/>
        <v>0</v>
      </c>
    </row>
    <row r="539" spans="4:35" ht="13.2" customHeight="1">
      <c r="D539" s="195">
        <v>42</v>
      </c>
      <c r="E539" s="46">
        <f t="shared" si="104"/>
        <v>0</v>
      </c>
      <c r="F539" s="201">
        <f t="shared" si="105"/>
        <v>0</v>
      </c>
      <c r="H539" s="195">
        <v>42</v>
      </c>
      <c r="I539" s="46">
        <f t="shared" si="106"/>
        <v>0</v>
      </c>
      <c r="J539" s="201">
        <f t="shared" si="107"/>
        <v>0</v>
      </c>
      <c r="AC539" s="195">
        <v>42</v>
      </c>
      <c r="AD539" s="46">
        <f t="shared" si="108"/>
        <v>0</v>
      </c>
      <c r="AE539" s="201">
        <f t="shared" si="109"/>
        <v>0</v>
      </c>
      <c r="AG539" s="195">
        <v>42</v>
      </c>
      <c r="AH539" s="46">
        <f t="shared" si="110"/>
        <v>0</v>
      </c>
      <c r="AI539" s="201">
        <f t="shared" si="111"/>
        <v>0</v>
      </c>
    </row>
    <row r="540" spans="4:35" ht="13.2" customHeight="1">
      <c r="D540" s="195">
        <v>43</v>
      </c>
      <c r="E540" s="46">
        <f t="shared" si="104"/>
        <v>0</v>
      </c>
      <c r="F540" s="201">
        <f t="shared" si="105"/>
        <v>0</v>
      </c>
      <c r="H540" s="195">
        <v>43</v>
      </c>
      <c r="I540" s="46">
        <f t="shared" si="106"/>
        <v>0</v>
      </c>
      <c r="J540" s="201">
        <f t="shared" si="107"/>
        <v>0</v>
      </c>
      <c r="AC540" s="195">
        <v>43</v>
      </c>
      <c r="AD540" s="46">
        <f t="shared" si="108"/>
        <v>0</v>
      </c>
      <c r="AE540" s="201">
        <f t="shared" si="109"/>
        <v>0</v>
      </c>
      <c r="AG540" s="195">
        <v>43</v>
      </c>
      <c r="AH540" s="46">
        <f t="shared" si="110"/>
        <v>0</v>
      </c>
      <c r="AI540" s="201">
        <f t="shared" si="111"/>
        <v>0</v>
      </c>
    </row>
    <row r="541" spans="4:35" ht="13.2" customHeight="1">
      <c r="D541" s="195">
        <v>44</v>
      </c>
      <c r="E541" s="46">
        <f t="shared" si="104"/>
        <v>0</v>
      </c>
      <c r="F541" s="201">
        <f t="shared" si="105"/>
        <v>0</v>
      </c>
      <c r="H541" s="195">
        <v>44</v>
      </c>
      <c r="I541" s="46">
        <f t="shared" si="106"/>
        <v>0</v>
      </c>
      <c r="J541" s="201">
        <f t="shared" si="107"/>
        <v>0</v>
      </c>
      <c r="AC541" s="195">
        <v>44</v>
      </c>
      <c r="AD541" s="46">
        <f t="shared" si="108"/>
        <v>0</v>
      </c>
      <c r="AE541" s="201">
        <f t="shared" si="109"/>
        <v>0</v>
      </c>
      <c r="AG541" s="195">
        <v>44</v>
      </c>
      <c r="AH541" s="46">
        <f t="shared" si="110"/>
        <v>0</v>
      </c>
      <c r="AI541" s="201">
        <f t="shared" si="111"/>
        <v>0</v>
      </c>
    </row>
    <row r="542" spans="4:35" ht="13.2" customHeight="1">
      <c r="D542" s="195">
        <v>45</v>
      </c>
      <c r="E542" s="46">
        <f t="shared" si="104"/>
        <v>0</v>
      </c>
      <c r="F542" s="201">
        <f t="shared" si="105"/>
        <v>0</v>
      </c>
      <c r="H542" s="195">
        <v>45</v>
      </c>
      <c r="I542" s="46">
        <f t="shared" si="106"/>
        <v>0</v>
      </c>
      <c r="J542" s="201">
        <f t="shared" si="107"/>
        <v>0</v>
      </c>
      <c r="AC542" s="195">
        <v>45</v>
      </c>
      <c r="AD542" s="46">
        <f t="shared" si="108"/>
        <v>0</v>
      </c>
      <c r="AE542" s="201">
        <f t="shared" si="109"/>
        <v>0</v>
      </c>
      <c r="AG542" s="195">
        <v>45</v>
      </c>
      <c r="AH542" s="46">
        <f t="shared" si="110"/>
        <v>0</v>
      </c>
      <c r="AI542" s="201">
        <f t="shared" si="111"/>
        <v>0</v>
      </c>
    </row>
    <row r="543" spans="4:35" ht="13.2" customHeight="1">
      <c r="D543" s="195">
        <v>46</v>
      </c>
      <c r="E543" s="46">
        <f t="shared" si="104"/>
        <v>0</v>
      </c>
      <c r="F543" s="201">
        <f t="shared" si="105"/>
        <v>0</v>
      </c>
      <c r="H543" s="195">
        <v>46</v>
      </c>
      <c r="I543" s="46">
        <f t="shared" si="106"/>
        <v>0</v>
      </c>
      <c r="J543" s="201">
        <f t="shared" si="107"/>
        <v>0</v>
      </c>
      <c r="AC543" s="195">
        <v>46</v>
      </c>
      <c r="AD543" s="46">
        <f t="shared" si="108"/>
        <v>0</v>
      </c>
      <c r="AE543" s="201">
        <f t="shared" si="109"/>
        <v>0</v>
      </c>
      <c r="AG543" s="195">
        <v>46</v>
      </c>
      <c r="AH543" s="46">
        <f t="shared" si="110"/>
        <v>0</v>
      </c>
      <c r="AI543" s="201">
        <f t="shared" si="111"/>
        <v>0</v>
      </c>
    </row>
    <row r="544" spans="4:35" ht="13.2" customHeight="1">
      <c r="D544" s="195">
        <v>47</v>
      </c>
      <c r="E544" s="46">
        <f t="shared" si="104"/>
        <v>0</v>
      </c>
      <c r="F544" s="201">
        <f t="shared" si="105"/>
        <v>0</v>
      </c>
      <c r="H544" s="195">
        <v>47</v>
      </c>
      <c r="I544" s="46">
        <f t="shared" si="106"/>
        <v>0</v>
      </c>
      <c r="J544" s="201">
        <f t="shared" si="107"/>
        <v>0</v>
      </c>
      <c r="AC544" s="195">
        <v>47</v>
      </c>
      <c r="AD544" s="46">
        <f t="shared" si="108"/>
        <v>0</v>
      </c>
      <c r="AE544" s="201">
        <f t="shared" si="109"/>
        <v>0</v>
      </c>
      <c r="AG544" s="195">
        <v>47</v>
      </c>
      <c r="AH544" s="46">
        <f t="shared" si="110"/>
        <v>0</v>
      </c>
      <c r="AI544" s="201">
        <f t="shared" si="111"/>
        <v>0</v>
      </c>
    </row>
    <row r="545" spans="4:35" ht="13.2" customHeight="1">
      <c r="D545" s="195">
        <v>48</v>
      </c>
      <c r="E545" s="46">
        <f t="shared" si="104"/>
        <v>0</v>
      </c>
      <c r="F545" s="201">
        <f t="shared" si="105"/>
        <v>0</v>
      </c>
      <c r="H545" s="195">
        <v>48</v>
      </c>
      <c r="I545" s="46">
        <f t="shared" si="106"/>
        <v>0</v>
      </c>
      <c r="J545" s="201">
        <f t="shared" si="107"/>
        <v>0</v>
      </c>
      <c r="AC545" s="195">
        <v>48</v>
      </c>
      <c r="AD545" s="46">
        <f t="shared" si="108"/>
        <v>0</v>
      </c>
      <c r="AE545" s="201">
        <f t="shared" si="109"/>
        <v>0</v>
      </c>
      <c r="AG545" s="195">
        <v>48</v>
      </c>
      <c r="AH545" s="46">
        <f t="shared" si="110"/>
        <v>0</v>
      </c>
      <c r="AI545" s="201">
        <f t="shared" si="111"/>
        <v>0</v>
      </c>
    </row>
    <row r="546" spans="4:35" ht="13.2" customHeight="1">
      <c r="D546" s="195">
        <v>49</v>
      </c>
      <c r="E546" s="46">
        <f t="shared" si="104"/>
        <v>0</v>
      </c>
      <c r="F546" s="201">
        <f t="shared" si="105"/>
        <v>0</v>
      </c>
      <c r="H546" s="195">
        <v>49</v>
      </c>
      <c r="I546" s="46">
        <f t="shared" si="106"/>
        <v>0</v>
      </c>
      <c r="J546" s="201">
        <f t="shared" si="107"/>
        <v>0</v>
      </c>
      <c r="AC546" s="195">
        <v>49</v>
      </c>
      <c r="AD546" s="46">
        <f t="shared" si="108"/>
        <v>0</v>
      </c>
      <c r="AE546" s="201">
        <f t="shared" si="109"/>
        <v>0</v>
      </c>
      <c r="AG546" s="195">
        <v>49</v>
      </c>
      <c r="AH546" s="46">
        <f t="shared" si="110"/>
        <v>0</v>
      </c>
      <c r="AI546" s="201">
        <f t="shared" si="111"/>
        <v>0</v>
      </c>
    </row>
    <row r="547" spans="4:35" ht="13.2" customHeight="1">
      <c r="D547" s="195">
        <v>50</v>
      </c>
      <c r="E547" s="46">
        <f t="shared" si="104"/>
        <v>0</v>
      </c>
      <c r="F547" s="201">
        <f t="shared" si="105"/>
        <v>0</v>
      </c>
      <c r="H547" s="195">
        <v>50</v>
      </c>
      <c r="I547" s="46">
        <f t="shared" si="106"/>
        <v>0</v>
      </c>
      <c r="J547" s="201">
        <f t="shared" si="107"/>
        <v>0</v>
      </c>
      <c r="AC547" s="195">
        <v>50</v>
      </c>
      <c r="AD547" s="46">
        <f t="shared" si="108"/>
        <v>0</v>
      </c>
      <c r="AE547" s="201">
        <f t="shared" si="109"/>
        <v>0</v>
      </c>
      <c r="AG547" s="195">
        <v>50</v>
      </c>
      <c r="AH547" s="46">
        <f t="shared" si="110"/>
        <v>0</v>
      </c>
      <c r="AI547" s="201">
        <f t="shared" si="111"/>
        <v>0</v>
      </c>
    </row>
    <row r="548" spans="4:35" ht="13.2" customHeight="1">
      <c r="D548" s="195">
        <v>51</v>
      </c>
      <c r="E548" s="46">
        <f t="shared" si="104"/>
        <v>0</v>
      </c>
      <c r="F548" s="201">
        <f t="shared" si="105"/>
        <v>0</v>
      </c>
      <c r="H548" s="195">
        <v>51</v>
      </c>
      <c r="I548" s="46">
        <f t="shared" si="106"/>
        <v>0</v>
      </c>
      <c r="J548" s="201">
        <f t="shared" si="107"/>
        <v>0</v>
      </c>
      <c r="AC548" s="195">
        <v>51</v>
      </c>
      <c r="AD548" s="46">
        <f t="shared" si="108"/>
        <v>0</v>
      </c>
      <c r="AE548" s="201">
        <f t="shared" si="109"/>
        <v>0</v>
      </c>
      <c r="AG548" s="195">
        <v>51</v>
      </c>
      <c r="AH548" s="46">
        <f t="shared" si="110"/>
        <v>0</v>
      </c>
      <c r="AI548" s="201">
        <f t="shared" si="111"/>
        <v>0</v>
      </c>
    </row>
    <row r="549" spans="4:35" ht="13.2" customHeight="1">
      <c r="D549" s="195">
        <v>52</v>
      </c>
      <c r="E549" s="46">
        <f t="shared" si="104"/>
        <v>0</v>
      </c>
      <c r="F549" s="201">
        <f t="shared" si="105"/>
        <v>0</v>
      </c>
      <c r="H549" s="195">
        <v>52</v>
      </c>
      <c r="I549" s="46">
        <f t="shared" si="106"/>
        <v>0</v>
      </c>
      <c r="J549" s="201">
        <f t="shared" si="107"/>
        <v>0</v>
      </c>
      <c r="AC549" s="195">
        <v>52</v>
      </c>
      <c r="AD549" s="46">
        <f t="shared" si="108"/>
        <v>0</v>
      </c>
      <c r="AE549" s="201">
        <f t="shared" si="109"/>
        <v>0</v>
      </c>
      <c r="AG549" s="195">
        <v>52</v>
      </c>
      <c r="AH549" s="46">
        <f t="shared" si="110"/>
        <v>0</v>
      </c>
      <c r="AI549" s="201">
        <f t="shared" si="111"/>
        <v>0</v>
      </c>
    </row>
    <row r="550" spans="4:35" ht="13.2" customHeight="1">
      <c r="D550" s="195">
        <v>53</v>
      </c>
      <c r="E550" s="46">
        <f t="shared" si="104"/>
        <v>0</v>
      </c>
      <c r="F550" s="201">
        <f t="shared" si="105"/>
        <v>0</v>
      </c>
      <c r="H550" s="195">
        <v>53</v>
      </c>
      <c r="I550" s="46">
        <f t="shared" si="106"/>
        <v>0</v>
      </c>
      <c r="J550" s="201">
        <f t="shared" si="107"/>
        <v>0</v>
      </c>
      <c r="AC550" s="195">
        <v>53</v>
      </c>
      <c r="AD550" s="46">
        <f t="shared" si="108"/>
        <v>0</v>
      </c>
      <c r="AE550" s="201">
        <f t="shared" si="109"/>
        <v>0</v>
      </c>
      <c r="AG550" s="195">
        <v>53</v>
      </c>
      <c r="AH550" s="46">
        <f t="shared" si="110"/>
        <v>0</v>
      </c>
      <c r="AI550" s="201">
        <f t="shared" si="111"/>
        <v>0</v>
      </c>
    </row>
    <row r="551" spans="4:35" ht="13.2" customHeight="1">
      <c r="D551" s="195">
        <v>54</v>
      </c>
      <c r="E551" s="46">
        <f t="shared" si="104"/>
        <v>0</v>
      </c>
      <c r="F551" s="201">
        <f t="shared" si="105"/>
        <v>0</v>
      </c>
      <c r="H551" s="195">
        <v>54</v>
      </c>
      <c r="I551" s="46">
        <f t="shared" si="106"/>
        <v>0</v>
      </c>
      <c r="J551" s="201">
        <f t="shared" si="107"/>
        <v>0</v>
      </c>
      <c r="AC551" s="195">
        <v>54</v>
      </c>
      <c r="AD551" s="46">
        <f t="shared" si="108"/>
        <v>0</v>
      </c>
      <c r="AE551" s="201">
        <f t="shared" si="109"/>
        <v>0</v>
      </c>
      <c r="AG551" s="195">
        <v>54</v>
      </c>
      <c r="AH551" s="46">
        <f t="shared" si="110"/>
        <v>0</v>
      </c>
      <c r="AI551" s="201">
        <f t="shared" si="111"/>
        <v>0</v>
      </c>
    </row>
    <row r="552" spans="4:35" ht="13.2" customHeight="1">
      <c r="D552" s="195">
        <v>55</v>
      </c>
      <c r="E552" s="46">
        <f t="shared" si="104"/>
        <v>0</v>
      </c>
      <c r="F552" s="201">
        <f t="shared" si="105"/>
        <v>0</v>
      </c>
      <c r="H552" s="195">
        <v>55</v>
      </c>
      <c r="I552" s="46">
        <f t="shared" si="106"/>
        <v>0</v>
      </c>
      <c r="J552" s="201">
        <f t="shared" si="107"/>
        <v>0</v>
      </c>
      <c r="AC552" s="195">
        <v>55</v>
      </c>
      <c r="AD552" s="46">
        <f t="shared" si="108"/>
        <v>0</v>
      </c>
      <c r="AE552" s="201">
        <f t="shared" si="109"/>
        <v>0</v>
      </c>
      <c r="AG552" s="195">
        <v>55</v>
      </c>
      <c r="AH552" s="46">
        <f t="shared" si="110"/>
        <v>0</v>
      </c>
      <c r="AI552" s="201">
        <f t="shared" si="111"/>
        <v>0</v>
      </c>
    </row>
    <row r="553" spans="4:35" ht="13.2" customHeight="1">
      <c r="D553" s="195">
        <v>56</v>
      </c>
      <c r="E553" s="46">
        <f t="shared" si="104"/>
        <v>0</v>
      </c>
      <c r="F553" s="201">
        <f t="shared" si="105"/>
        <v>0</v>
      </c>
      <c r="H553" s="195">
        <v>56</v>
      </c>
      <c r="I553" s="46">
        <f t="shared" si="106"/>
        <v>0</v>
      </c>
      <c r="J553" s="201">
        <f t="shared" si="107"/>
        <v>0</v>
      </c>
      <c r="AC553" s="195">
        <v>56</v>
      </c>
      <c r="AD553" s="46">
        <f t="shared" si="108"/>
        <v>0</v>
      </c>
      <c r="AE553" s="201">
        <f t="shared" si="109"/>
        <v>0</v>
      </c>
      <c r="AG553" s="195">
        <v>56</v>
      </c>
      <c r="AH553" s="46">
        <f t="shared" si="110"/>
        <v>0</v>
      </c>
      <c r="AI553" s="201">
        <f t="shared" si="111"/>
        <v>0</v>
      </c>
    </row>
    <row r="554" spans="4:35" ht="13.2" customHeight="1">
      <c r="D554" s="195">
        <v>57</v>
      </c>
      <c r="E554" s="46">
        <f t="shared" si="104"/>
        <v>0</v>
      </c>
      <c r="F554" s="201">
        <f t="shared" si="105"/>
        <v>0</v>
      </c>
      <c r="H554" s="195">
        <v>57</v>
      </c>
      <c r="I554" s="46">
        <f t="shared" si="106"/>
        <v>0</v>
      </c>
      <c r="J554" s="201">
        <f t="shared" si="107"/>
        <v>0</v>
      </c>
      <c r="AC554" s="195">
        <v>57</v>
      </c>
      <c r="AD554" s="46">
        <f t="shared" si="108"/>
        <v>0</v>
      </c>
      <c r="AE554" s="201">
        <f t="shared" si="109"/>
        <v>0</v>
      </c>
      <c r="AG554" s="195">
        <v>57</v>
      </c>
      <c r="AH554" s="46">
        <f t="shared" si="110"/>
        <v>0</v>
      </c>
      <c r="AI554" s="201">
        <f t="shared" si="111"/>
        <v>0</v>
      </c>
    </row>
    <row r="555" spans="4:35" ht="13.2" customHeight="1">
      <c r="D555" s="195">
        <v>58</v>
      </c>
      <c r="E555" s="46">
        <f t="shared" si="104"/>
        <v>0</v>
      </c>
      <c r="F555" s="201">
        <f t="shared" si="105"/>
        <v>0</v>
      </c>
      <c r="H555" s="195">
        <v>58</v>
      </c>
      <c r="I555" s="46">
        <f t="shared" si="106"/>
        <v>0</v>
      </c>
      <c r="J555" s="201">
        <f t="shared" si="107"/>
        <v>0</v>
      </c>
      <c r="AC555" s="195">
        <v>58</v>
      </c>
      <c r="AD555" s="46">
        <f t="shared" si="108"/>
        <v>0</v>
      </c>
      <c r="AE555" s="201">
        <f t="shared" si="109"/>
        <v>0</v>
      </c>
      <c r="AG555" s="195">
        <v>58</v>
      </c>
      <c r="AH555" s="46">
        <f t="shared" si="110"/>
        <v>0</v>
      </c>
      <c r="AI555" s="201">
        <f t="shared" si="111"/>
        <v>0</v>
      </c>
    </row>
    <row r="556" spans="4:35" ht="13.2" customHeight="1">
      <c r="D556" s="195">
        <v>59</v>
      </c>
      <c r="E556" s="46">
        <f t="shared" si="104"/>
        <v>0</v>
      </c>
      <c r="F556" s="201">
        <f t="shared" si="105"/>
        <v>0</v>
      </c>
      <c r="H556" s="195">
        <v>59</v>
      </c>
      <c r="I556" s="46">
        <f t="shared" si="106"/>
        <v>0</v>
      </c>
      <c r="J556" s="201">
        <f t="shared" si="107"/>
        <v>0</v>
      </c>
      <c r="AC556" s="195">
        <v>59</v>
      </c>
      <c r="AD556" s="46">
        <f t="shared" si="108"/>
        <v>0</v>
      </c>
      <c r="AE556" s="201">
        <f t="shared" si="109"/>
        <v>0</v>
      </c>
      <c r="AG556" s="195">
        <v>59</v>
      </c>
      <c r="AH556" s="46">
        <f t="shared" si="110"/>
        <v>0</v>
      </c>
      <c r="AI556" s="201">
        <f t="shared" si="111"/>
        <v>0</v>
      </c>
    </row>
    <row r="557" spans="4:35" ht="13.2" customHeight="1" thickBot="1">
      <c r="D557" s="196">
        <v>60</v>
      </c>
      <c r="E557" s="47">
        <f t="shared" si="104"/>
        <v>0</v>
      </c>
      <c r="F557" s="202">
        <f t="shared" si="105"/>
        <v>0</v>
      </c>
      <c r="H557" s="196">
        <v>60</v>
      </c>
      <c r="I557" s="47">
        <f t="shared" si="106"/>
        <v>0</v>
      </c>
      <c r="J557" s="202">
        <f t="shared" si="107"/>
        <v>0</v>
      </c>
      <c r="AC557" s="196">
        <v>60</v>
      </c>
      <c r="AD557" s="47">
        <f t="shared" si="108"/>
        <v>0</v>
      </c>
      <c r="AE557" s="202">
        <f t="shared" si="109"/>
        <v>0</v>
      </c>
      <c r="AG557" s="196">
        <v>60</v>
      </c>
      <c r="AH557" s="47">
        <f t="shared" si="110"/>
        <v>0</v>
      </c>
      <c r="AI557" s="202">
        <f t="shared" si="111"/>
        <v>0</v>
      </c>
    </row>
    <row r="559" spans="4:35" ht="13.2" customHeight="1" thickBot="1">
      <c r="D559" s="2" t="s">
        <v>89</v>
      </c>
      <c r="H559" s="2" t="s">
        <v>92</v>
      </c>
      <c r="AC559" s="2" t="s">
        <v>89</v>
      </c>
      <c r="AG559" s="2" t="s">
        <v>92</v>
      </c>
    </row>
    <row r="560" spans="4:35" ht="13.2" customHeight="1">
      <c r="D560" s="2199"/>
      <c r="E560" s="2200" t="s">
        <v>87</v>
      </c>
      <c r="F560" s="2239"/>
      <c r="H560" s="2199"/>
      <c r="I560" s="2200" t="s">
        <v>87</v>
      </c>
      <c r="J560" s="2239"/>
      <c r="AC560" s="2199"/>
      <c r="AD560" s="2200" t="s">
        <v>87</v>
      </c>
      <c r="AE560" s="2239"/>
      <c r="AG560" s="2199"/>
      <c r="AH560" s="2200" t="s">
        <v>87</v>
      </c>
      <c r="AI560" s="2239"/>
    </row>
    <row r="561" spans="4:35" ht="13.2" customHeight="1">
      <c r="D561" s="2238"/>
      <c r="E561" s="21" t="s">
        <v>368</v>
      </c>
      <c r="F561" s="194" t="s">
        <v>369</v>
      </c>
      <c r="H561" s="2238"/>
      <c r="I561" s="21" t="s">
        <v>368</v>
      </c>
      <c r="J561" s="194" t="s">
        <v>369</v>
      </c>
      <c r="AC561" s="2238"/>
      <c r="AD561" s="21" t="s">
        <v>368</v>
      </c>
      <c r="AE561" s="194" t="s">
        <v>369</v>
      </c>
      <c r="AG561" s="2238"/>
      <c r="AH561" s="21" t="s">
        <v>368</v>
      </c>
      <c r="AI561" s="194" t="s">
        <v>369</v>
      </c>
    </row>
    <row r="562" spans="4:35" ht="13.2" customHeight="1">
      <c r="D562" s="195">
        <v>1</v>
      </c>
      <c r="E562" s="46">
        <f t="shared" ref="E562:E621" si="112">IF($K$22&lt;&gt;"再生砕石",0,SUMIF($K$23,D562,$K$16)+SUMIF($K$23,D562,$K$19))</f>
        <v>0</v>
      </c>
      <c r="F562" s="201">
        <f t="shared" ref="F562:F621" si="113">IF($K$22&lt;&gt;"粒調砕石",0,SUMIF($K$23,D562,$K$16)+SUMIF($K$23,D562,$K$19))</f>
        <v>0</v>
      </c>
      <c r="H562" s="195">
        <v>1</v>
      </c>
      <c r="I562" s="46">
        <f t="shared" ref="I562:I621" si="114">IF($K$44&lt;&gt;"再生砕石",0,SUMIF($K$45,H562,$K$38)+SUMIF($K$45,H562,$K$41))</f>
        <v>0</v>
      </c>
      <c r="J562" s="201">
        <f t="shared" ref="J562:J621" si="115">IF($K$44&lt;&gt;"粒調砕石",0,SUMIF($K$45,H562,$K$38)+SUMIF($K$45,H562,$K$41))</f>
        <v>0</v>
      </c>
      <c r="AC562" s="195">
        <v>1</v>
      </c>
      <c r="AD562" s="46">
        <f t="shared" ref="AD562:AD621" si="116">IF($AJ$22&lt;&gt;"再生砕石",0,SUMIF($AJ$23,AC562,$AJ$16)+SUMIF($AJ$23,AC562,$AJ$19))</f>
        <v>0</v>
      </c>
      <c r="AE562" s="201">
        <f t="shared" ref="AE562:AE621" si="117">IF($AJ$22&lt;&gt;"粒調砕石",0,SUMIF($AJ$23,AC562,$AJ$16)+SUMIF($AJ$23,AC562,$AJ$19))</f>
        <v>0</v>
      </c>
      <c r="AG562" s="195">
        <v>1</v>
      </c>
      <c r="AH562" s="46">
        <f t="shared" ref="AH562:AH621" si="118">IF($AJ$44&lt;&gt;"再生砕石",0,SUMIF($AJ$45,AG562,$AJ$38)+SUMIF($AJ$45,AG562,$AJ$41))</f>
        <v>0</v>
      </c>
      <c r="AI562" s="201">
        <f t="shared" ref="AI562:AI621" si="119">IF($AJ$44&lt;&gt;"粒調砕石",0,SUMIF($AJ$45,AG562,$AJ$38)+SUMIF($AJ$45,AG562,$AJ$41))</f>
        <v>0</v>
      </c>
    </row>
    <row r="563" spans="4:35" ht="13.2" customHeight="1">
      <c r="D563" s="195">
        <v>2</v>
      </c>
      <c r="E563" s="46">
        <f t="shared" si="112"/>
        <v>0</v>
      </c>
      <c r="F563" s="201">
        <f t="shared" si="113"/>
        <v>0</v>
      </c>
      <c r="H563" s="195">
        <v>2</v>
      </c>
      <c r="I563" s="46">
        <f t="shared" si="114"/>
        <v>0</v>
      </c>
      <c r="J563" s="201">
        <f t="shared" si="115"/>
        <v>0</v>
      </c>
      <c r="AC563" s="195">
        <v>2</v>
      </c>
      <c r="AD563" s="46">
        <f t="shared" si="116"/>
        <v>0</v>
      </c>
      <c r="AE563" s="201">
        <f t="shared" si="117"/>
        <v>0</v>
      </c>
      <c r="AG563" s="195">
        <v>2</v>
      </c>
      <c r="AH563" s="46">
        <f t="shared" si="118"/>
        <v>0</v>
      </c>
      <c r="AI563" s="201">
        <f t="shared" si="119"/>
        <v>0</v>
      </c>
    </row>
    <row r="564" spans="4:35" ht="13.2" customHeight="1">
      <c r="D564" s="195">
        <v>3</v>
      </c>
      <c r="E564" s="46">
        <f t="shared" si="112"/>
        <v>0</v>
      </c>
      <c r="F564" s="201">
        <f t="shared" si="113"/>
        <v>0</v>
      </c>
      <c r="H564" s="195">
        <v>3</v>
      </c>
      <c r="I564" s="46">
        <f t="shared" si="114"/>
        <v>0</v>
      </c>
      <c r="J564" s="201">
        <f t="shared" si="115"/>
        <v>0</v>
      </c>
      <c r="AC564" s="195">
        <v>3</v>
      </c>
      <c r="AD564" s="46">
        <f t="shared" si="116"/>
        <v>0</v>
      </c>
      <c r="AE564" s="201">
        <f t="shared" si="117"/>
        <v>0</v>
      </c>
      <c r="AG564" s="195">
        <v>3</v>
      </c>
      <c r="AH564" s="46">
        <f t="shared" si="118"/>
        <v>0</v>
      </c>
      <c r="AI564" s="201">
        <f t="shared" si="119"/>
        <v>0</v>
      </c>
    </row>
    <row r="565" spans="4:35" ht="13.2" customHeight="1">
      <c r="D565" s="195">
        <v>4</v>
      </c>
      <c r="E565" s="46">
        <f t="shared" si="112"/>
        <v>0</v>
      </c>
      <c r="F565" s="201">
        <f t="shared" si="113"/>
        <v>0</v>
      </c>
      <c r="H565" s="195">
        <v>4</v>
      </c>
      <c r="I565" s="46">
        <f t="shared" si="114"/>
        <v>0</v>
      </c>
      <c r="J565" s="201">
        <f t="shared" si="115"/>
        <v>0</v>
      </c>
      <c r="AC565" s="195">
        <v>4</v>
      </c>
      <c r="AD565" s="46">
        <f t="shared" si="116"/>
        <v>0</v>
      </c>
      <c r="AE565" s="201">
        <f t="shared" si="117"/>
        <v>0</v>
      </c>
      <c r="AG565" s="195">
        <v>4</v>
      </c>
      <c r="AH565" s="46">
        <f t="shared" si="118"/>
        <v>0</v>
      </c>
      <c r="AI565" s="201">
        <f t="shared" si="119"/>
        <v>0</v>
      </c>
    </row>
    <row r="566" spans="4:35" ht="13.2" customHeight="1">
      <c r="D566" s="195">
        <v>5</v>
      </c>
      <c r="E566" s="46">
        <f t="shared" si="112"/>
        <v>0</v>
      </c>
      <c r="F566" s="201">
        <f t="shared" si="113"/>
        <v>0</v>
      </c>
      <c r="H566" s="195">
        <v>5</v>
      </c>
      <c r="I566" s="46">
        <f t="shared" si="114"/>
        <v>0</v>
      </c>
      <c r="J566" s="201">
        <f t="shared" si="115"/>
        <v>0</v>
      </c>
      <c r="AC566" s="195">
        <v>5</v>
      </c>
      <c r="AD566" s="46">
        <f t="shared" si="116"/>
        <v>0</v>
      </c>
      <c r="AE566" s="201">
        <f t="shared" si="117"/>
        <v>0</v>
      </c>
      <c r="AG566" s="195">
        <v>5</v>
      </c>
      <c r="AH566" s="46">
        <f t="shared" si="118"/>
        <v>0</v>
      </c>
      <c r="AI566" s="201">
        <f t="shared" si="119"/>
        <v>0</v>
      </c>
    </row>
    <row r="567" spans="4:35" ht="13.2" customHeight="1">
      <c r="D567" s="195">
        <v>6</v>
      </c>
      <c r="E567" s="46">
        <f t="shared" si="112"/>
        <v>0</v>
      </c>
      <c r="F567" s="201">
        <f t="shared" si="113"/>
        <v>0</v>
      </c>
      <c r="H567" s="195">
        <v>6</v>
      </c>
      <c r="I567" s="46">
        <f t="shared" si="114"/>
        <v>0</v>
      </c>
      <c r="J567" s="201">
        <f t="shared" si="115"/>
        <v>0</v>
      </c>
      <c r="AC567" s="195">
        <v>6</v>
      </c>
      <c r="AD567" s="46">
        <f t="shared" si="116"/>
        <v>0</v>
      </c>
      <c r="AE567" s="201">
        <f t="shared" si="117"/>
        <v>0</v>
      </c>
      <c r="AG567" s="195">
        <v>6</v>
      </c>
      <c r="AH567" s="46">
        <f t="shared" si="118"/>
        <v>0</v>
      </c>
      <c r="AI567" s="201">
        <f t="shared" si="119"/>
        <v>0</v>
      </c>
    </row>
    <row r="568" spans="4:35" ht="13.2" customHeight="1">
      <c r="D568" s="195">
        <v>7</v>
      </c>
      <c r="E568" s="46">
        <f t="shared" si="112"/>
        <v>0</v>
      </c>
      <c r="F568" s="201">
        <f t="shared" si="113"/>
        <v>0</v>
      </c>
      <c r="H568" s="195">
        <v>7</v>
      </c>
      <c r="I568" s="46">
        <f t="shared" si="114"/>
        <v>0</v>
      </c>
      <c r="J568" s="201">
        <f t="shared" si="115"/>
        <v>0</v>
      </c>
      <c r="AC568" s="195">
        <v>7</v>
      </c>
      <c r="AD568" s="46">
        <f t="shared" si="116"/>
        <v>0</v>
      </c>
      <c r="AE568" s="201">
        <f t="shared" si="117"/>
        <v>0</v>
      </c>
      <c r="AG568" s="195">
        <v>7</v>
      </c>
      <c r="AH568" s="46">
        <f t="shared" si="118"/>
        <v>0</v>
      </c>
      <c r="AI568" s="201">
        <f t="shared" si="119"/>
        <v>0</v>
      </c>
    </row>
    <row r="569" spans="4:35" ht="13.2" customHeight="1">
      <c r="D569" s="195">
        <v>8</v>
      </c>
      <c r="E569" s="46">
        <f t="shared" si="112"/>
        <v>0</v>
      </c>
      <c r="F569" s="201">
        <f t="shared" si="113"/>
        <v>0</v>
      </c>
      <c r="H569" s="195">
        <v>8</v>
      </c>
      <c r="I569" s="46">
        <f t="shared" si="114"/>
        <v>0</v>
      </c>
      <c r="J569" s="201">
        <f t="shared" si="115"/>
        <v>0</v>
      </c>
      <c r="AC569" s="195">
        <v>8</v>
      </c>
      <c r="AD569" s="46">
        <f t="shared" si="116"/>
        <v>0</v>
      </c>
      <c r="AE569" s="201">
        <f t="shared" si="117"/>
        <v>0</v>
      </c>
      <c r="AG569" s="195">
        <v>8</v>
      </c>
      <c r="AH569" s="46">
        <f t="shared" si="118"/>
        <v>0</v>
      </c>
      <c r="AI569" s="201">
        <f t="shared" si="119"/>
        <v>0</v>
      </c>
    </row>
    <row r="570" spans="4:35" ht="13.2" customHeight="1">
      <c r="D570" s="195">
        <v>9</v>
      </c>
      <c r="E570" s="46">
        <f t="shared" si="112"/>
        <v>0</v>
      </c>
      <c r="F570" s="201">
        <f t="shared" si="113"/>
        <v>0</v>
      </c>
      <c r="H570" s="195">
        <v>9</v>
      </c>
      <c r="I570" s="46">
        <f t="shared" si="114"/>
        <v>0</v>
      </c>
      <c r="J570" s="201">
        <f t="shared" si="115"/>
        <v>0</v>
      </c>
      <c r="AC570" s="195">
        <v>9</v>
      </c>
      <c r="AD570" s="46">
        <f t="shared" si="116"/>
        <v>0</v>
      </c>
      <c r="AE570" s="201">
        <f t="shared" si="117"/>
        <v>0</v>
      </c>
      <c r="AG570" s="195">
        <v>9</v>
      </c>
      <c r="AH570" s="46">
        <f t="shared" si="118"/>
        <v>0</v>
      </c>
      <c r="AI570" s="201">
        <f t="shared" si="119"/>
        <v>0</v>
      </c>
    </row>
    <row r="571" spans="4:35" ht="13.2" customHeight="1">
      <c r="D571" s="195">
        <v>10</v>
      </c>
      <c r="E571" s="46">
        <f t="shared" si="112"/>
        <v>0</v>
      </c>
      <c r="F571" s="201">
        <f t="shared" si="113"/>
        <v>0</v>
      </c>
      <c r="H571" s="195">
        <v>10</v>
      </c>
      <c r="I571" s="46">
        <f t="shared" si="114"/>
        <v>0</v>
      </c>
      <c r="J571" s="201">
        <f t="shared" si="115"/>
        <v>0</v>
      </c>
      <c r="AC571" s="195">
        <v>10</v>
      </c>
      <c r="AD571" s="46">
        <f t="shared" si="116"/>
        <v>0</v>
      </c>
      <c r="AE571" s="201">
        <f t="shared" si="117"/>
        <v>0</v>
      </c>
      <c r="AG571" s="195">
        <v>10</v>
      </c>
      <c r="AH571" s="46">
        <f t="shared" si="118"/>
        <v>0</v>
      </c>
      <c r="AI571" s="201">
        <f t="shared" si="119"/>
        <v>0</v>
      </c>
    </row>
    <row r="572" spans="4:35" ht="13.2" customHeight="1">
      <c r="D572" s="195">
        <v>11</v>
      </c>
      <c r="E572" s="46">
        <f t="shared" si="112"/>
        <v>0</v>
      </c>
      <c r="F572" s="201">
        <f t="shared" si="113"/>
        <v>0</v>
      </c>
      <c r="H572" s="195">
        <v>11</v>
      </c>
      <c r="I572" s="46">
        <f t="shared" si="114"/>
        <v>0</v>
      </c>
      <c r="J572" s="201">
        <f t="shared" si="115"/>
        <v>0</v>
      </c>
      <c r="AC572" s="195">
        <v>11</v>
      </c>
      <c r="AD572" s="46">
        <f t="shared" si="116"/>
        <v>0</v>
      </c>
      <c r="AE572" s="201">
        <f t="shared" si="117"/>
        <v>0</v>
      </c>
      <c r="AG572" s="195">
        <v>11</v>
      </c>
      <c r="AH572" s="46">
        <f t="shared" si="118"/>
        <v>0</v>
      </c>
      <c r="AI572" s="201">
        <f t="shared" si="119"/>
        <v>0</v>
      </c>
    </row>
    <row r="573" spans="4:35" ht="13.2" customHeight="1">
      <c r="D573" s="195">
        <v>12</v>
      </c>
      <c r="E573" s="46">
        <f t="shared" si="112"/>
        <v>0</v>
      </c>
      <c r="F573" s="201">
        <f t="shared" si="113"/>
        <v>0</v>
      </c>
      <c r="H573" s="195">
        <v>12</v>
      </c>
      <c r="I573" s="46">
        <f t="shared" si="114"/>
        <v>0</v>
      </c>
      <c r="J573" s="201">
        <f t="shared" si="115"/>
        <v>0</v>
      </c>
      <c r="AC573" s="195">
        <v>12</v>
      </c>
      <c r="AD573" s="46">
        <f t="shared" si="116"/>
        <v>0</v>
      </c>
      <c r="AE573" s="201">
        <f t="shared" si="117"/>
        <v>0</v>
      </c>
      <c r="AG573" s="195">
        <v>12</v>
      </c>
      <c r="AH573" s="46">
        <f t="shared" si="118"/>
        <v>0</v>
      </c>
      <c r="AI573" s="201">
        <f t="shared" si="119"/>
        <v>0</v>
      </c>
    </row>
    <row r="574" spans="4:35" ht="13.2" customHeight="1">
      <c r="D574" s="195">
        <v>13</v>
      </c>
      <c r="E574" s="46">
        <f t="shared" si="112"/>
        <v>0</v>
      </c>
      <c r="F574" s="201">
        <f t="shared" si="113"/>
        <v>0</v>
      </c>
      <c r="H574" s="195">
        <v>13</v>
      </c>
      <c r="I574" s="46">
        <f t="shared" si="114"/>
        <v>0</v>
      </c>
      <c r="J574" s="201">
        <f t="shared" si="115"/>
        <v>0</v>
      </c>
      <c r="AC574" s="195">
        <v>13</v>
      </c>
      <c r="AD574" s="46">
        <f t="shared" si="116"/>
        <v>0</v>
      </c>
      <c r="AE574" s="201">
        <f t="shared" si="117"/>
        <v>0</v>
      </c>
      <c r="AG574" s="195">
        <v>13</v>
      </c>
      <c r="AH574" s="46">
        <f t="shared" si="118"/>
        <v>0</v>
      </c>
      <c r="AI574" s="201">
        <f t="shared" si="119"/>
        <v>0</v>
      </c>
    </row>
    <row r="575" spans="4:35" ht="13.2" customHeight="1">
      <c r="D575" s="195">
        <v>14</v>
      </c>
      <c r="E575" s="46">
        <f t="shared" si="112"/>
        <v>0</v>
      </c>
      <c r="F575" s="201">
        <f t="shared" si="113"/>
        <v>0</v>
      </c>
      <c r="H575" s="195">
        <v>14</v>
      </c>
      <c r="I575" s="46">
        <f t="shared" si="114"/>
        <v>0</v>
      </c>
      <c r="J575" s="201">
        <f t="shared" si="115"/>
        <v>0</v>
      </c>
      <c r="AC575" s="195">
        <v>14</v>
      </c>
      <c r="AD575" s="46">
        <f t="shared" si="116"/>
        <v>0</v>
      </c>
      <c r="AE575" s="201">
        <f t="shared" si="117"/>
        <v>0</v>
      </c>
      <c r="AG575" s="195">
        <v>14</v>
      </c>
      <c r="AH575" s="46">
        <f t="shared" si="118"/>
        <v>0</v>
      </c>
      <c r="AI575" s="201">
        <f t="shared" si="119"/>
        <v>0</v>
      </c>
    </row>
    <row r="576" spans="4:35" ht="13.2" customHeight="1">
      <c r="D576" s="195">
        <v>15</v>
      </c>
      <c r="E576" s="46">
        <f t="shared" si="112"/>
        <v>0</v>
      </c>
      <c r="F576" s="201">
        <f t="shared" si="113"/>
        <v>0</v>
      </c>
      <c r="H576" s="195">
        <v>15</v>
      </c>
      <c r="I576" s="46">
        <f t="shared" si="114"/>
        <v>0</v>
      </c>
      <c r="J576" s="201">
        <f t="shared" si="115"/>
        <v>0</v>
      </c>
      <c r="AC576" s="195">
        <v>15</v>
      </c>
      <c r="AD576" s="46">
        <f t="shared" si="116"/>
        <v>0</v>
      </c>
      <c r="AE576" s="201">
        <f t="shared" si="117"/>
        <v>0</v>
      </c>
      <c r="AG576" s="195">
        <v>15</v>
      </c>
      <c r="AH576" s="46">
        <f t="shared" si="118"/>
        <v>0</v>
      </c>
      <c r="AI576" s="201">
        <f t="shared" si="119"/>
        <v>0</v>
      </c>
    </row>
    <row r="577" spans="4:35" ht="13.2" customHeight="1">
      <c r="D577" s="195">
        <v>16</v>
      </c>
      <c r="E577" s="46">
        <f t="shared" si="112"/>
        <v>0</v>
      </c>
      <c r="F577" s="201">
        <f t="shared" si="113"/>
        <v>0</v>
      </c>
      <c r="H577" s="195">
        <v>16</v>
      </c>
      <c r="I577" s="46">
        <f t="shared" si="114"/>
        <v>0</v>
      </c>
      <c r="J577" s="201">
        <f t="shared" si="115"/>
        <v>0</v>
      </c>
      <c r="AC577" s="195">
        <v>16</v>
      </c>
      <c r="AD577" s="46">
        <f t="shared" si="116"/>
        <v>0</v>
      </c>
      <c r="AE577" s="201">
        <f t="shared" si="117"/>
        <v>0</v>
      </c>
      <c r="AG577" s="195">
        <v>16</v>
      </c>
      <c r="AH577" s="46">
        <f t="shared" si="118"/>
        <v>0</v>
      </c>
      <c r="AI577" s="201">
        <f t="shared" si="119"/>
        <v>0</v>
      </c>
    </row>
    <row r="578" spans="4:35" ht="13.2" customHeight="1">
      <c r="D578" s="195">
        <v>17</v>
      </c>
      <c r="E578" s="46">
        <f t="shared" si="112"/>
        <v>0</v>
      </c>
      <c r="F578" s="201">
        <f t="shared" si="113"/>
        <v>0</v>
      </c>
      <c r="H578" s="195">
        <v>17</v>
      </c>
      <c r="I578" s="46">
        <f t="shared" si="114"/>
        <v>0</v>
      </c>
      <c r="J578" s="201">
        <f t="shared" si="115"/>
        <v>0</v>
      </c>
      <c r="AC578" s="195">
        <v>17</v>
      </c>
      <c r="AD578" s="46">
        <f t="shared" si="116"/>
        <v>0</v>
      </c>
      <c r="AE578" s="201">
        <f t="shared" si="117"/>
        <v>0</v>
      </c>
      <c r="AG578" s="195">
        <v>17</v>
      </c>
      <c r="AH578" s="46">
        <f t="shared" si="118"/>
        <v>0</v>
      </c>
      <c r="AI578" s="201">
        <f t="shared" si="119"/>
        <v>0</v>
      </c>
    </row>
    <row r="579" spans="4:35" ht="13.2" customHeight="1">
      <c r="D579" s="195">
        <v>18</v>
      </c>
      <c r="E579" s="46">
        <f t="shared" si="112"/>
        <v>0</v>
      </c>
      <c r="F579" s="201">
        <f t="shared" si="113"/>
        <v>0</v>
      </c>
      <c r="H579" s="195">
        <v>18</v>
      </c>
      <c r="I579" s="46">
        <f t="shared" si="114"/>
        <v>0</v>
      </c>
      <c r="J579" s="201">
        <f t="shared" si="115"/>
        <v>0</v>
      </c>
      <c r="AC579" s="195">
        <v>18</v>
      </c>
      <c r="AD579" s="46">
        <f t="shared" si="116"/>
        <v>0</v>
      </c>
      <c r="AE579" s="201">
        <f t="shared" si="117"/>
        <v>0</v>
      </c>
      <c r="AG579" s="195">
        <v>18</v>
      </c>
      <c r="AH579" s="46">
        <f t="shared" si="118"/>
        <v>0</v>
      </c>
      <c r="AI579" s="201">
        <f t="shared" si="119"/>
        <v>0</v>
      </c>
    </row>
    <row r="580" spans="4:35" ht="13.2" customHeight="1">
      <c r="D580" s="195">
        <v>19</v>
      </c>
      <c r="E580" s="46">
        <f t="shared" si="112"/>
        <v>0</v>
      </c>
      <c r="F580" s="201">
        <f t="shared" si="113"/>
        <v>0</v>
      </c>
      <c r="H580" s="195">
        <v>19</v>
      </c>
      <c r="I580" s="46">
        <f t="shared" si="114"/>
        <v>0</v>
      </c>
      <c r="J580" s="201">
        <f t="shared" si="115"/>
        <v>0</v>
      </c>
      <c r="AC580" s="195">
        <v>19</v>
      </c>
      <c r="AD580" s="46">
        <f t="shared" si="116"/>
        <v>0</v>
      </c>
      <c r="AE580" s="201">
        <f t="shared" si="117"/>
        <v>0</v>
      </c>
      <c r="AG580" s="195">
        <v>19</v>
      </c>
      <c r="AH580" s="46">
        <f t="shared" si="118"/>
        <v>0</v>
      </c>
      <c r="AI580" s="201">
        <f t="shared" si="119"/>
        <v>0</v>
      </c>
    </row>
    <row r="581" spans="4:35" ht="13.2" customHeight="1">
      <c r="D581" s="195">
        <v>20</v>
      </c>
      <c r="E581" s="46">
        <f t="shared" si="112"/>
        <v>0</v>
      </c>
      <c r="F581" s="201">
        <f t="shared" si="113"/>
        <v>0</v>
      </c>
      <c r="H581" s="195">
        <v>20</v>
      </c>
      <c r="I581" s="46">
        <f t="shared" si="114"/>
        <v>0</v>
      </c>
      <c r="J581" s="201">
        <f t="shared" si="115"/>
        <v>0</v>
      </c>
      <c r="AC581" s="195">
        <v>20</v>
      </c>
      <c r="AD581" s="46">
        <f t="shared" si="116"/>
        <v>0</v>
      </c>
      <c r="AE581" s="201">
        <f t="shared" si="117"/>
        <v>0</v>
      </c>
      <c r="AG581" s="195">
        <v>20</v>
      </c>
      <c r="AH581" s="46">
        <f t="shared" si="118"/>
        <v>0</v>
      </c>
      <c r="AI581" s="201">
        <f t="shared" si="119"/>
        <v>0</v>
      </c>
    </row>
    <row r="582" spans="4:35" ht="13.2" customHeight="1">
      <c r="D582" s="195">
        <v>21</v>
      </c>
      <c r="E582" s="46">
        <f t="shared" si="112"/>
        <v>0</v>
      </c>
      <c r="F582" s="201">
        <f t="shared" si="113"/>
        <v>0</v>
      </c>
      <c r="H582" s="195">
        <v>21</v>
      </c>
      <c r="I582" s="46">
        <f t="shared" si="114"/>
        <v>0</v>
      </c>
      <c r="J582" s="201">
        <f t="shared" si="115"/>
        <v>0</v>
      </c>
      <c r="AC582" s="195">
        <v>21</v>
      </c>
      <c r="AD582" s="46">
        <f t="shared" si="116"/>
        <v>0</v>
      </c>
      <c r="AE582" s="201">
        <f t="shared" si="117"/>
        <v>0</v>
      </c>
      <c r="AG582" s="195">
        <v>21</v>
      </c>
      <c r="AH582" s="46">
        <f t="shared" si="118"/>
        <v>0</v>
      </c>
      <c r="AI582" s="201">
        <f t="shared" si="119"/>
        <v>0</v>
      </c>
    </row>
    <row r="583" spans="4:35" ht="13.2" customHeight="1">
      <c r="D583" s="195">
        <v>22</v>
      </c>
      <c r="E583" s="46">
        <f t="shared" si="112"/>
        <v>0</v>
      </c>
      <c r="F583" s="201">
        <f t="shared" si="113"/>
        <v>0</v>
      </c>
      <c r="H583" s="195">
        <v>22</v>
      </c>
      <c r="I583" s="46">
        <f t="shared" si="114"/>
        <v>0</v>
      </c>
      <c r="J583" s="201">
        <f t="shared" si="115"/>
        <v>0</v>
      </c>
      <c r="AC583" s="195">
        <v>22</v>
      </c>
      <c r="AD583" s="46">
        <f t="shared" si="116"/>
        <v>0</v>
      </c>
      <c r="AE583" s="201">
        <f t="shared" si="117"/>
        <v>0</v>
      </c>
      <c r="AG583" s="195">
        <v>22</v>
      </c>
      <c r="AH583" s="46">
        <f t="shared" si="118"/>
        <v>0</v>
      </c>
      <c r="AI583" s="201">
        <f t="shared" si="119"/>
        <v>0</v>
      </c>
    </row>
    <row r="584" spans="4:35" ht="13.2" customHeight="1">
      <c r="D584" s="195">
        <v>23</v>
      </c>
      <c r="E584" s="46">
        <f t="shared" si="112"/>
        <v>0</v>
      </c>
      <c r="F584" s="201">
        <f t="shared" si="113"/>
        <v>0</v>
      </c>
      <c r="H584" s="195">
        <v>23</v>
      </c>
      <c r="I584" s="46">
        <f t="shared" si="114"/>
        <v>0</v>
      </c>
      <c r="J584" s="201">
        <f t="shared" si="115"/>
        <v>0</v>
      </c>
      <c r="AC584" s="195">
        <v>23</v>
      </c>
      <c r="AD584" s="46">
        <f t="shared" si="116"/>
        <v>0</v>
      </c>
      <c r="AE584" s="201">
        <f t="shared" si="117"/>
        <v>0</v>
      </c>
      <c r="AG584" s="195">
        <v>23</v>
      </c>
      <c r="AH584" s="46">
        <f t="shared" si="118"/>
        <v>0</v>
      </c>
      <c r="AI584" s="201">
        <f t="shared" si="119"/>
        <v>0</v>
      </c>
    </row>
    <row r="585" spans="4:35" ht="13.2" customHeight="1">
      <c r="D585" s="195">
        <v>24</v>
      </c>
      <c r="E585" s="46">
        <f t="shared" si="112"/>
        <v>0</v>
      </c>
      <c r="F585" s="201">
        <f t="shared" si="113"/>
        <v>0</v>
      </c>
      <c r="H585" s="195">
        <v>24</v>
      </c>
      <c r="I585" s="46">
        <f t="shared" si="114"/>
        <v>0</v>
      </c>
      <c r="J585" s="201">
        <f t="shared" si="115"/>
        <v>0</v>
      </c>
      <c r="AC585" s="195">
        <v>24</v>
      </c>
      <c r="AD585" s="46">
        <f t="shared" si="116"/>
        <v>0</v>
      </c>
      <c r="AE585" s="201">
        <f t="shared" si="117"/>
        <v>0</v>
      </c>
      <c r="AG585" s="195">
        <v>24</v>
      </c>
      <c r="AH585" s="46">
        <f t="shared" si="118"/>
        <v>0</v>
      </c>
      <c r="AI585" s="201">
        <f t="shared" si="119"/>
        <v>0</v>
      </c>
    </row>
    <row r="586" spans="4:35" ht="13.2" customHeight="1">
      <c r="D586" s="195">
        <v>25</v>
      </c>
      <c r="E586" s="46">
        <f t="shared" si="112"/>
        <v>0</v>
      </c>
      <c r="F586" s="201">
        <f t="shared" si="113"/>
        <v>0</v>
      </c>
      <c r="H586" s="195">
        <v>25</v>
      </c>
      <c r="I586" s="46">
        <f t="shared" si="114"/>
        <v>0</v>
      </c>
      <c r="J586" s="201">
        <f t="shared" si="115"/>
        <v>0</v>
      </c>
      <c r="AC586" s="195">
        <v>25</v>
      </c>
      <c r="AD586" s="46">
        <f t="shared" si="116"/>
        <v>0</v>
      </c>
      <c r="AE586" s="201">
        <f t="shared" si="117"/>
        <v>0</v>
      </c>
      <c r="AG586" s="195">
        <v>25</v>
      </c>
      <c r="AH586" s="46">
        <f t="shared" si="118"/>
        <v>0</v>
      </c>
      <c r="AI586" s="201">
        <f t="shared" si="119"/>
        <v>0</v>
      </c>
    </row>
    <row r="587" spans="4:35" ht="13.2" customHeight="1">
      <c r="D587" s="195">
        <v>26</v>
      </c>
      <c r="E587" s="46">
        <f t="shared" si="112"/>
        <v>0</v>
      </c>
      <c r="F587" s="201">
        <f t="shared" si="113"/>
        <v>0</v>
      </c>
      <c r="H587" s="195">
        <v>26</v>
      </c>
      <c r="I587" s="46">
        <f t="shared" si="114"/>
        <v>0</v>
      </c>
      <c r="J587" s="201">
        <f t="shared" si="115"/>
        <v>0</v>
      </c>
      <c r="AC587" s="195">
        <v>26</v>
      </c>
      <c r="AD587" s="46">
        <f t="shared" si="116"/>
        <v>0</v>
      </c>
      <c r="AE587" s="201">
        <f t="shared" si="117"/>
        <v>0</v>
      </c>
      <c r="AG587" s="195">
        <v>26</v>
      </c>
      <c r="AH587" s="46">
        <f t="shared" si="118"/>
        <v>0</v>
      </c>
      <c r="AI587" s="201">
        <f t="shared" si="119"/>
        <v>0</v>
      </c>
    </row>
    <row r="588" spans="4:35" ht="13.2" customHeight="1">
      <c r="D588" s="195">
        <v>27</v>
      </c>
      <c r="E588" s="46">
        <f t="shared" si="112"/>
        <v>0</v>
      </c>
      <c r="F588" s="201">
        <f t="shared" si="113"/>
        <v>0</v>
      </c>
      <c r="H588" s="195">
        <v>27</v>
      </c>
      <c r="I588" s="46">
        <f t="shared" si="114"/>
        <v>0</v>
      </c>
      <c r="J588" s="201">
        <f t="shared" si="115"/>
        <v>0</v>
      </c>
      <c r="AC588" s="195">
        <v>27</v>
      </c>
      <c r="AD588" s="46">
        <f t="shared" si="116"/>
        <v>0</v>
      </c>
      <c r="AE588" s="201">
        <f t="shared" si="117"/>
        <v>0</v>
      </c>
      <c r="AG588" s="195">
        <v>27</v>
      </c>
      <c r="AH588" s="46">
        <f t="shared" si="118"/>
        <v>0</v>
      </c>
      <c r="AI588" s="201">
        <f t="shared" si="119"/>
        <v>0</v>
      </c>
    </row>
    <row r="589" spans="4:35" ht="13.2" customHeight="1">
      <c r="D589" s="195">
        <v>28</v>
      </c>
      <c r="E589" s="46">
        <f t="shared" si="112"/>
        <v>0</v>
      </c>
      <c r="F589" s="201">
        <f t="shared" si="113"/>
        <v>0</v>
      </c>
      <c r="H589" s="195">
        <v>28</v>
      </c>
      <c r="I589" s="46">
        <f t="shared" si="114"/>
        <v>0</v>
      </c>
      <c r="J589" s="201">
        <f t="shared" si="115"/>
        <v>0</v>
      </c>
      <c r="AC589" s="195">
        <v>28</v>
      </c>
      <c r="AD589" s="46">
        <f t="shared" si="116"/>
        <v>0</v>
      </c>
      <c r="AE589" s="201">
        <f t="shared" si="117"/>
        <v>0</v>
      </c>
      <c r="AG589" s="195">
        <v>28</v>
      </c>
      <c r="AH589" s="46">
        <f t="shared" si="118"/>
        <v>0</v>
      </c>
      <c r="AI589" s="201">
        <f t="shared" si="119"/>
        <v>0</v>
      </c>
    </row>
    <row r="590" spans="4:35" ht="13.2" customHeight="1">
      <c r="D590" s="195">
        <v>29</v>
      </c>
      <c r="E590" s="46">
        <f t="shared" si="112"/>
        <v>0</v>
      </c>
      <c r="F590" s="201">
        <f t="shared" si="113"/>
        <v>0</v>
      </c>
      <c r="H590" s="195">
        <v>29</v>
      </c>
      <c r="I590" s="46">
        <f t="shared" si="114"/>
        <v>0</v>
      </c>
      <c r="J590" s="201">
        <f t="shared" si="115"/>
        <v>0</v>
      </c>
      <c r="AC590" s="195">
        <v>29</v>
      </c>
      <c r="AD590" s="46">
        <f t="shared" si="116"/>
        <v>0</v>
      </c>
      <c r="AE590" s="201">
        <f t="shared" si="117"/>
        <v>0</v>
      </c>
      <c r="AG590" s="195">
        <v>29</v>
      </c>
      <c r="AH590" s="46">
        <f t="shared" si="118"/>
        <v>0</v>
      </c>
      <c r="AI590" s="201">
        <f t="shared" si="119"/>
        <v>0</v>
      </c>
    </row>
    <row r="591" spans="4:35" ht="13.2" customHeight="1">
      <c r="D591" s="195">
        <v>30</v>
      </c>
      <c r="E591" s="46">
        <f t="shared" si="112"/>
        <v>0</v>
      </c>
      <c r="F591" s="201">
        <f t="shared" si="113"/>
        <v>0</v>
      </c>
      <c r="H591" s="195">
        <v>30</v>
      </c>
      <c r="I591" s="46">
        <f t="shared" si="114"/>
        <v>0</v>
      </c>
      <c r="J591" s="201">
        <f t="shared" si="115"/>
        <v>0</v>
      </c>
      <c r="AC591" s="195">
        <v>30</v>
      </c>
      <c r="AD591" s="46">
        <f t="shared" si="116"/>
        <v>0</v>
      </c>
      <c r="AE591" s="201">
        <f t="shared" si="117"/>
        <v>0</v>
      </c>
      <c r="AG591" s="195">
        <v>30</v>
      </c>
      <c r="AH591" s="46">
        <f t="shared" si="118"/>
        <v>0</v>
      </c>
      <c r="AI591" s="201">
        <f t="shared" si="119"/>
        <v>0</v>
      </c>
    </row>
    <row r="592" spans="4:35" ht="13.2" customHeight="1">
      <c r="D592" s="195">
        <v>31</v>
      </c>
      <c r="E592" s="46">
        <f t="shared" si="112"/>
        <v>0</v>
      </c>
      <c r="F592" s="201">
        <f t="shared" si="113"/>
        <v>0</v>
      </c>
      <c r="H592" s="195">
        <v>31</v>
      </c>
      <c r="I592" s="46">
        <f t="shared" si="114"/>
        <v>0</v>
      </c>
      <c r="J592" s="201">
        <f t="shared" si="115"/>
        <v>0</v>
      </c>
      <c r="AC592" s="195">
        <v>31</v>
      </c>
      <c r="AD592" s="46">
        <f t="shared" si="116"/>
        <v>0</v>
      </c>
      <c r="AE592" s="201">
        <f t="shared" si="117"/>
        <v>0</v>
      </c>
      <c r="AG592" s="195">
        <v>31</v>
      </c>
      <c r="AH592" s="46">
        <f t="shared" si="118"/>
        <v>0</v>
      </c>
      <c r="AI592" s="201">
        <f t="shared" si="119"/>
        <v>0</v>
      </c>
    </row>
    <row r="593" spans="4:35" ht="13.2" customHeight="1">
      <c r="D593" s="195">
        <v>32</v>
      </c>
      <c r="E593" s="46">
        <f t="shared" si="112"/>
        <v>0</v>
      </c>
      <c r="F593" s="201">
        <f t="shared" si="113"/>
        <v>0</v>
      </c>
      <c r="H593" s="195">
        <v>32</v>
      </c>
      <c r="I593" s="46">
        <f t="shared" si="114"/>
        <v>0</v>
      </c>
      <c r="J593" s="201">
        <f t="shared" si="115"/>
        <v>0</v>
      </c>
      <c r="AC593" s="195">
        <v>32</v>
      </c>
      <c r="AD593" s="46">
        <f t="shared" si="116"/>
        <v>0</v>
      </c>
      <c r="AE593" s="201">
        <f t="shared" si="117"/>
        <v>0</v>
      </c>
      <c r="AG593" s="195">
        <v>32</v>
      </c>
      <c r="AH593" s="46">
        <f t="shared" si="118"/>
        <v>0</v>
      </c>
      <c r="AI593" s="201">
        <f t="shared" si="119"/>
        <v>0</v>
      </c>
    </row>
    <row r="594" spans="4:35" ht="13.2" customHeight="1">
      <c r="D594" s="195">
        <v>33</v>
      </c>
      <c r="E594" s="46">
        <f t="shared" si="112"/>
        <v>0</v>
      </c>
      <c r="F594" s="201">
        <f t="shared" si="113"/>
        <v>0</v>
      </c>
      <c r="H594" s="195">
        <v>33</v>
      </c>
      <c r="I594" s="46">
        <f t="shared" si="114"/>
        <v>0</v>
      </c>
      <c r="J594" s="201">
        <f t="shared" si="115"/>
        <v>0</v>
      </c>
      <c r="AC594" s="195">
        <v>33</v>
      </c>
      <c r="AD594" s="46">
        <f t="shared" si="116"/>
        <v>0</v>
      </c>
      <c r="AE594" s="201">
        <f t="shared" si="117"/>
        <v>0</v>
      </c>
      <c r="AG594" s="195">
        <v>33</v>
      </c>
      <c r="AH594" s="46">
        <f t="shared" si="118"/>
        <v>0</v>
      </c>
      <c r="AI594" s="201">
        <f t="shared" si="119"/>
        <v>0</v>
      </c>
    </row>
    <row r="595" spans="4:35" ht="13.2" customHeight="1">
      <c r="D595" s="195">
        <v>34</v>
      </c>
      <c r="E595" s="46">
        <f t="shared" si="112"/>
        <v>0</v>
      </c>
      <c r="F595" s="201">
        <f t="shared" si="113"/>
        <v>0</v>
      </c>
      <c r="H595" s="195">
        <v>34</v>
      </c>
      <c r="I595" s="46">
        <f t="shared" si="114"/>
        <v>0</v>
      </c>
      <c r="J595" s="201">
        <f t="shared" si="115"/>
        <v>0</v>
      </c>
      <c r="AC595" s="195">
        <v>34</v>
      </c>
      <c r="AD595" s="46">
        <f t="shared" si="116"/>
        <v>0</v>
      </c>
      <c r="AE595" s="201">
        <f t="shared" si="117"/>
        <v>0</v>
      </c>
      <c r="AG595" s="195">
        <v>34</v>
      </c>
      <c r="AH595" s="46">
        <f t="shared" si="118"/>
        <v>0</v>
      </c>
      <c r="AI595" s="201">
        <f t="shared" si="119"/>
        <v>0</v>
      </c>
    </row>
    <row r="596" spans="4:35" ht="13.2" customHeight="1">
      <c r="D596" s="195">
        <v>35</v>
      </c>
      <c r="E596" s="46">
        <f t="shared" si="112"/>
        <v>0</v>
      </c>
      <c r="F596" s="201">
        <f t="shared" si="113"/>
        <v>0</v>
      </c>
      <c r="H596" s="195">
        <v>35</v>
      </c>
      <c r="I596" s="46">
        <f t="shared" si="114"/>
        <v>0</v>
      </c>
      <c r="J596" s="201">
        <f t="shared" si="115"/>
        <v>0</v>
      </c>
      <c r="AC596" s="195">
        <v>35</v>
      </c>
      <c r="AD596" s="46">
        <f t="shared" si="116"/>
        <v>0</v>
      </c>
      <c r="AE596" s="201">
        <f t="shared" si="117"/>
        <v>0</v>
      </c>
      <c r="AG596" s="195">
        <v>35</v>
      </c>
      <c r="AH596" s="46">
        <f t="shared" si="118"/>
        <v>0</v>
      </c>
      <c r="AI596" s="201">
        <f t="shared" si="119"/>
        <v>0</v>
      </c>
    </row>
    <row r="597" spans="4:35" ht="13.2" customHeight="1">
      <c r="D597" s="195">
        <v>36</v>
      </c>
      <c r="E597" s="46">
        <f t="shared" si="112"/>
        <v>0</v>
      </c>
      <c r="F597" s="201">
        <f t="shared" si="113"/>
        <v>0</v>
      </c>
      <c r="H597" s="195">
        <v>36</v>
      </c>
      <c r="I597" s="46">
        <f t="shared" si="114"/>
        <v>0</v>
      </c>
      <c r="J597" s="201">
        <f t="shared" si="115"/>
        <v>0</v>
      </c>
      <c r="AC597" s="195">
        <v>36</v>
      </c>
      <c r="AD597" s="46">
        <f t="shared" si="116"/>
        <v>0</v>
      </c>
      <c r="AE597" s="201">
        <f t="shared" si="117"/>
        <v>0</v>
      </c>
      <c r="AG597" s="195">
        <v>36</v>
      </c>
      <c r="AH597" s="46">
        <f t="shared" si="118"/>
        <v>0</v>
      </c>
      <c r="AI597" s="201">
        <f t="shared" si="119"/>
        <v>0</v>
      </c>
    </row>
    <row r="598" spans="4:35" ht="13.2" customHeight="1">
      <c r="D598" s="195">
        <v>37</v>
      </c>
      <c r="E598" s="46">
        <f t="shared" si="112"/>
        <v>0</v>
      </c>
      <c r="F598" s="201">
        <f t="shared" si="113"/>
        <v>0</v>
      </c>
      <c r="H598" s="195">
        <v>37</v>
      </c>
      <c r="I598" s="46">
        <f t="shared" si="114"/>
        <v>0</v>
      </c>
      <c r="J598" s="201">
        <f t="shared" si="115"/>
        <v>0</v>
      </c>
      <c r="AC598" s="195">
        <v>37</v>
      </c>
      <c r="AD598" s="46">
        <f t="shared" si="116"/>
        <v>0</v>
      </c>
      <c r="AE598" s="201">
        <f t="shared" si="117"/>
        <v>0</v>
      </c>
      <c r="AG598" s="195">
        <v>37</v>
      </c>
      <c r="AH598" s="46">
        <f t="shared" si="118"/>
        <v>0</v>
      </c>
      <c r="AI598" s="201">
        <f t="shared" si="119"/>
        <v>0</v>
      </c>
    </row>
    <row r="599" spans="4:35" ht="13.2" customHeight="1">
      <c r="D599" s="195">
        <v>38</v>
      </c>
      <c r="E599" s="46">
        <f t="shared" si="112"/>
        <v>0</v>
      </c>
      <c r="F599" s="201">
        <f t="shared" si="113"/>
        <v>0</v>
      </c>
      <c r="H599" s="195">
        <v>38</v>
      </c>
      <c r="I599" s="46">
        <f t="shared" si="114"/>
        <v>0</v>
      </c>
      <c r="J599" s="201">
        <f t="shared" si="115"/>
        <v>0</v>
      </c>
      <c r="AC599" s="195">
        <v>38</v>
      </c>
      <c r="AD599" s="46">
        <f t="shared" si="116"/>
        <v>0</v>
      </c>
      <c r="AE599" s="201">
        <f t="shared" si="117"/>
        <v>0</v>
      </c>
      <c r="AG599" s="195">
        <v>38</v>
      </c>
      <c r="AH599" s="46">
        <f t="shared" si="118"/>
        <v>0</v>
      </c>
      <c r="AI599" s="201">
        <f t="shared" si="119"/>
        <v>0</v>
      </c>
    </row>
    <row r="600" spans="4:35" ht="13.2" customHeight="1">
      <c r="D600" s="195">
        <v>39</v>
      </c>
      <c r="E600" s="46">
        <f t="shared" si="112"/>
        <v>0</v>
      </c>
      <c r="F600" s="201">
        <f t="shared" si="113"/>
        <v>0</v>
      </c>
      <c r="H600" s="195">
        <v>39</v>
      </c>
      <c r="I600" s="46">
        <f t="shared" si="114"/>
        <v>0</v>
      </c>
      <c r="J600" s="201">
        <f t="shared" si="115"/>
        <v>0</v>
      </c>
      <c r="AC600" s="195">
        <v>39</v>
      </c>
      <c r="AD600" s="46">
        <f t="shared" si="116"/>
        <v>0</v>
      </c>
      <c r="AE600" s="201">
        <f t="shared" si="117"/>
        <v>0</v>
      </c>
      <c r="AG600" s="195">
        <v>39</v>
      </c>
      <c r="AH600" s="46">
        <f t="shared" si="118"/>
        <v>0</v>
      </c>
      <c r="AI600" s="201">
        <f t="shared" si="119"/>
        <v>0</v>
      </c>
    </row>
    <row r="601" spans="4:35" ht="13.2" customHeight="1">
      <c r="D601" s="195">
        <v>40</v>
      </c>
      <c r="E601" s="46">
        <f t="shared" si="112"/>
        <v>0</v>
      </c>
      <c r="F601" s="201">
        <f t="shared" si="113"/>
        <v>0</v>
      </c>
      <c r="H601" s="195">
        <v>40</v>
      </c>
      <c r="I601" s="46">
        <f t="shared" si="114"/>
        <v>0</v>
      </c>
      <c r="J601" s="201">
        <f t="shared" si="115"/>
        <v>0</v>
      </c>
      <c r="AC601" s="195">
        <v>40</v>
      </c>
      <c r="AD601" s="46">
        <f t="shared" si="116"/>
        <v>0</v>
      </c>
      <c r="AE601" s="201">
        <f t="shared" si="117"/>
        <v>0</v>
      </c>
      <c r="AG601" s="195">
        <v>40</v>
      </c>
      <c r="AH601" s="46">
        <f t="shared" si="118"/>
        <v>0</v>
      </c>
      <c r="AI601" s="201">
        <f t="shared" si="119"/>
        <v>0</v>
      </c>
    </row>
    <row r="602" spans="4:35" ht="13.2" customHeight="1">
      <c r="D602" s="195">
        <v>41</v>
      </c>
      <c r="E602" s="46">
        <f t="shared" si="112"/>
        <v>0</v>
      </c>
      <c r="F602" s="201">
        <f t="shared" si="113"/>
        <v>0</v>
      </c>
      <c r="H602" s="195">
        <v>41</v>
      </c>
      <c r="I602" s="46">
        <f t="shared" si="114"/>
        <v>0</v>
      </c>
      <c r="J602" s="201">
        <f t="shared" si="115"/>
        <v>0</v>
      </c>
      <c r="AC602" s="195">
        <v>41</v>
      </c>
      <c r="AD602" s="46">
        <f t="shared" si="116"/>
        <v>0</v>
      </c>
      <c r="AE602" s="201">
        <f t="shared" si="117"/>
        <v>0</v>
      </c>
      <c r="AG602" s="195">
        <v>41</v>
      </c>
      <c r="AH602" s="46">
        <f t="shared" si="118"/>
        <v>0</v>
      </c>
      <c r="AI602" s="201">
        <f t="shared" si="119"/>
        <v>0</v>
      </c>
    </row>
    <row r="603" spans="4:35" ht="13.2" customHeight="1">
      <c r="D603" s="195">
        <v>42</v>
      </c>
      <c r="E603" s="46">
        <f t="shared" si="112"/>
        <v>0</v>
      </c>
      <c r="F603" s="201">
        <f t="shared" si="113"/>
        <v>0</v>
      </c>
      <c r="H603" s="195">
        <v>42</v>
      </c>
      <c r="I603" s="46">
        <f t="shared" si="114"/>
        <v>0</v>
      </c>
      <c r="J603" s="201">
        <f t="shared" si="115"/>
        <v>0</v>
      </c>
      <c r="AC603" s="195">
        <v>42</v>
      </c>
      <c r="AD603" s="46">
        <f t="shared" si="116"/>
        <v>0</v>
      </c>
      <c r="AE603" s="201">
        <f t="shared" si="117"/>
        <v>0</v>
      </c>
      <c r="AG603" s="195">
        <v>42</v>
      </c>
      <c r="AH603" s="46">
        <f t="shared" si="118"/>
        <v>0</v>
      </c>
      <c r="AI603" s="201">
        <f t="shared" si="119"/>
        <v>0</v>
      </c>
    </row>
    <row r="604" spans="4:35" ht="13.2" customHeight="1">
      <c r="D604" s="195">
        <v>43</v>
      </c>
      <c r="E604" s="46">
        <f t="shared" si="112"/>
        <v>0</v>
      </c>
      <c r="F604" s="201">
        <f t="shared" si="113"/>
        <v>0</v>
      </c>
      <c r="H604" s="195">
        <v>43</v>
      </c>
      <c r="I604" s="46">
        <f t="shared" si="114"/>
        <v>0</v>
      </c>
      <c r="J604" s="201">
        <f t="shared" si="115"/>
        <v>0</v>
      </c>
      <c r="AC604" s="195">
        <v>43</v>
      </c>
      <c r="AD604" s="46">
        <f t="shared" si="116"/>
        <v>0</v>
      </c>
      <c r="AE604" s="201">
        <f t="shared" si="117"/>
        <v>0</v>
      </c>
      <c r="AG604" s="195">
        <v>43</v>
      </c>
      <c r="AH604" s="46">
        <f t="shared" si="118"/>
        <v>0</v>
      </c>
      <c r="AI604" s="201">
        <f t="shared" si="119"/>
        <v>0</v>
      </c>
    </row>
    <row r="605" spans="4:35" ht="13.2" customHeight="1">
      <c r="D605" s="195">
        <v>44</v>
      </c>
      <c r="E605" s="46">
        <f t="shared" si="112"/>
        <v>0</v>
      </c>
      <c r="F605" s="201">
        <f t="shared" si="113"/>
        <v>0</v>
      </c>
      <c r="H605" s="195">
        <v>44</v>
      </c>
      <c r="I605" s="46">
        <f t="shared" si="114"/>
        <v>0</v>
      </c>
      <c r="J605" s="201">
        <f t="shared" si="115"/>
        <v>0</v>
      </c>
      <c r="AC605" s="195">
        <v>44</v>
      </c>
      <c r="AD605" s="46">
        <f t="shared" si="116"/>
        <v>0</v>
      </c>
      <c r="AE605" s="201">
        <f t="shared" si="117"/>
        <v>0</v>
      </c>
      <c r="AG605" s="195">
        <v>44</v>
      </c>
      <c r="AH605" s="46">
        <f t="shared" si="118"/>
        <v>0</v>
      </c>
      <c r="AI605" s="201">
        <f t="shared" si="119"/>
        <v>0</v>
      </c>
    </row>
    <row r="606" spans="4:35" ht="13.2" customHeight="1">
      <c r="D606" s="195">
        <v>45</v>
      </c>
      <c r="E606" s="46">
        <f t="shared" si="112"/>
        <v>0</v>
      </c>
      <c r="F606" s="201">
        <f t="shared" si="113"/>
        <v>0</v>
      </c>
      <c r="H606" s="195">
        <v>45</v>
      </c>
      <c r="I606" s="46">
        <f t="shared" si="114"/>
        <v>0</v>
      </c>
      <c r="J606" s="201">
        <f t="shared" si="115"/>
        <v>0</v>
      </c>
      <c r="AC606" s="195">
        <v>45</v>
      </c>
      <c r="AD606" s="46">
        <f t="shared" si="116"/>
        <v>0</v>
      </c>
      <c r="AE606" s="201">
        <f t="shared" si="117"/>
        <v>0</v>
      </c>
      <c r="AG606" s="195">
        <v>45</v>
      </c>
      <c r="AH606" s="46">
        <f t="shared" si="118"/>
        <v>0</v>
      </c>
      <c r="AI606" s="201">
        <f t="shared" si="119"/>
        <v>0</v>
      </c>
    </row>
    <row r="607" spans="4:35" ht="13.2" customHeight="1">
      <c r="D607" s="195">
        <v>46</v>
      </c>
      <c r="E607" s="46">
        <f t="shared" si="112"/>
        <v>0</v>
      </c>
      <c r="F607" s="201">
        <f t="shared" si="113"/>
        <v>0</v>
      </c>
      <c r="H607" s="195">
        <v>46</v>
      </c>
      <c r="I607" s="46">
        <f t="shared" si="114"/>
        <v>0</v>
      </c>
      <c r="J607" s="201">
        <f t="shared" si="115"/>
        <v>0</v>
      </c>
      <c r="AC607" s="195">
        <v>46</v>
      </c>
      <c r="AD607" s="46">
        <f t="shared" si="116"/>
        <v>0</v>
      </c>
      <c r="AE607" s="201">
        <f t="shared" si="117"/>
        <v>0</v>
      </c>
      <c r="AG607" s="195">
        <v>46</v>
      </c>
      <c r="AH607" s="46">
        <f t="shared" si="118"/>
        <v>0</v>
      </c>
      <c r="AI607" s="201">
        <f t="shared" si="119"/>
        <v>0</v>
      </c>
    </row>
    <row r="608" spans="4:35" ht="13.2" customHeight="1">
      <c r="D608" s="195">
        <v>47</v>
      </c>
      <c r="E608" s="46">
        <f t="shared" si="112"/>
        <v>0</v>
      </c>
      <c r="F608" s="201">
        <f t="shared" si="113"/>
        <v>0</v>
      </c>
      <c r="H608" s="195">
        <v>47</v>
      </c>
      <c r="I608" s="46">
        <f t="shared" si="114"/>
        <v>0</v>
      </c>
      <c r="J608" s="201">
        <f t="shared" si="115"/>
        <v>0</v>
      </c>
      <c r="AC608" s="195">
        <v>47</v>
      </c>
      <c r="AD608" s="46">
        <f t="shared" si="116"/>
        <v>0</v>
      </c>
      <c r="AE608" s="201">
        <f t="shared" si="117"/>
        <v>0</v>
      </c>
      <c r="AG608" s="195">
        <v>47</v>
      </c>
      <c r="AH608" s="46">
        <f t="shared" si="118"/>
        <v>0</v>
      </c>
      <c r="AI608" s="201">
        <f t="shared" si="119"/>
        <v>0</v>
      </c>
    </row>
    <row r="609" spans="4:35" ht="13.2" customHeight="1">
      <c r="D609" s="195">
        <v>48</v>
      </c>
      <c r="E609" s="46">
        <f t="shared" si="112"/>
        <v>0</v>
      </c>
      <c r="F609" s="201">
        <f t="shared" si="113"/>
        <v>0</v>
      </c>
      <c r="H609" s="195">
        <v>48</v>
      </c>
      <c r="I609" s="46">
        <f t="shared" si="114"/>
        <v>0</v>
      </c>
      <c r="J609" s="201">
        <f t="shared" si="115"/>
        <v>0</v>
      </c>
      <c r="AC609" s="195">
        <v>48</v>
      </c>
      <c r="AD609" s="46">
        <f t="shared" si="116"/>
        <v>0</v>
      </c>
      <c r="AE609" s="201">
        <f t="shared" si="117"/>
        <v>0</v>
      </c>
      <c r="AG609" s="195">
        <v>48</v>
      </c>
      <c r="AH609" s="46">
        <f t="shared" si="118"/>
        <v>0</v>
      </c>
      <c r="AI609" s="201">
        <f t="shared" si="119"/>
        <v>0</v>
      </c>
    </row>
    <row r="610" spans="4:35" ht="13.2" customHeight="1">
      <c r="D610" s="195">
        <v>49</v>
      </c>
      <c r="E610" s="46">
        <f t="shared" si="112"/>
        <v>0</v>
      </c>
      <c r="F610" s="201">
        <f t="shared" si="113"/>
        <v>0</v>
      </c>
      <c r="H610" s="195">
        <v>49</v>
      </c>
      <c r="I610" s="46">
        <f t="shared" si="114"/>
        <v>0</v>
      </c>
      <c r="J610" s="201">
        <f t="shared" si="115"/>
        <v>0</v>
      </c>
      <c r="AC610" s="195">
        <v>49</v>
      </c>
      <c r="AD610" s="46">
        <f t="shared" si="116"/>
        <v>0</v>
      </c>
      <c r="AE610" s="201">
        <f t="shared" si="117"/>
        <v>0</v>
      </c>
      <c r="AG610" s="195">
        <v>49</v>
      </c>
      <c r="AH610" s="46">
        <f t="shared" si="118"/>
        <v>0</v>
      </c>
      <c r="AI610" s="201">
        <f t="shared" si="119"/>
        <v>0</v>
      </c>
    </row>
    <row r="611" spans="4:35" ht="13.2" customHeight="1">
      <c r="D611" s="195">
        <v>50</v>
      </c>
      <c r="E611" s="46">
        <f t="shared" si="112"/>
        <v>0</v>
      </c>
      <c r="F611" s="201">
        <f t="shared" si="113"/>
        <v>0</v>
      </c>
      <c r="H611" s="195">
        <v>50</v>
      </c>
      <c r="I611" s="46">
        <f t="shared" si="114"/>
        <v>0</v>
      </c>
      <c r="J611" s="201">
        <f t="shared" si="115"/>
        <v>0</v>
      </c>
      <c r="AC611" s="195">
        <v>50</v>
      </c>
      <c r="AD611" s="46">
        <f t="shared" si="116"/>
        <v>0</v>
      </c>
      <c r="AE611" s="201">
        <f t="shared" si="117"/>
        <v>0</v>
      </c>
      <c r="AG611" s="195">
        <v>50</v>
      </c>
      <c r="AH611" s="46">
        <f t="shared" si="118"/>
        <v>0</v>
      </c>
      <c r="AI611" s="201">
        <f t="shared" si="119"/>
        <v>0</v>
      </c>
    </row>
    <row r="612" spans="4:35" ht="13.2" customHeight="1">
      <c r="D612" s="195">
        <v>51</v>
      </c>
      <c r="E612" s="46">
        <f t="shared" si="112"/>
        <v>0</v>
      </c>
      <c r="F612" s="201">
        <f t="shared" si="113"/>
        <v>0</v>
      </c>
      <c r="H612" s="195">
        <v>51</v>
      </c>
      <c r="I612" s="46">
        <f t="shared" si="114"/>
        <v>0</v>
      </c>
      <c r="J612" s="201">
        <f t="shared" si="115"/>
        <v>0</v>
      </c>
      <c r="AC612" s="195">
        <v>51</v>
      </c>
      <c r="AD612" s="46">
        <f t="shared" si="116"/>
        <v>0</v>
      </c>
      <c r="AE612" s="201">
        <f t="shared" si="117"/>
        <v>0</v>
      </c>
      <c r="AG612" s="195">
        <v>51</v>
      </c>
      <c r="AH612" s="46">
        <f t="shared" si="118"/>
        <v>0</v>
      </c>
      <c r="AI612" s="201">
        <f t="shared" si="119"/>
        <v>0</v>
      </c>
    </row>
    <row r="613" spans="4:35" ht="13.2" customHeight="1">
      <c r="D613" s="195">
        <v>52</v>
      </c>
      <c r="E613" s="46">
        <f t="shared" si="112"/>
        <v>0</v>
      </c>
      <c r="F613" s="201">
        <f t="shared" si="113"/>
        <v>0</v>
      </c>
      <c r="H613" s="195">
        <v>52</v>
      </c>
      <c r="I613" s="46">
        <f t="shared" si="114"/>
        <v>0</v>
      </c>
      <c r="J613" s="201">
        <f t="shared" si="115"/>
        <v>0</v>
      </c>
      <c r="AC613" s="195">
        <v>52</v>
      </c>
      <c r="AD613" s="46">
        <f t="shared" si="116"/>
        <v>0</v>
      </c>
      <c r="AE613" s="201">
        <f t="shared" si="117"/>
        <v>0</v>
      </c>
      <c r="AG613" s="195">
        <v>52</v>
      </c>
      <c r="AH613" s="46">
        <f t="shared" si="118"/>
        <v>0</v>
      </c>
      <c r="AI613" s="201">
        <f t="shared" si="119"/>
        <v>0</v>
      </c>
    </row>
    <row r="614" spans="4:35" ht="13.2" customHeight="1">
      <c r="D614" s="195">
        <v>53</v>
      </c>
      <c r="E614" s="46">
        <f t="shared" si="112"/>
        <v>0</v>
      </c>
      <c r="F614" s="201">
        <f t="shared" si="113"/>
        <v>0</v>
      </c>
      <c r="H614" s="195">
        <v>53</v>
      </c>
      <c r="I614" s="46">
        <f t="shared" si="114"/>
        <v>0</v>
      </c>
      <c r="J614" s="201">
        <f t="shared" si="115"/>
        <v>0</v>
      </c>
      <c r="AC614" s="195">
        <v>53</v>
      </c>
      <c r="AD614" s="46">
        <f t="shared" si="116"/>
        <v>0</v>
      </c>
      <c r="AE614" s="201">
        <f t="shared" si="117"/>
        <v>0</v>
      </c>
      <c r="AG614" s="195">
        <v>53</v>
      </c>
      <c r="AH614" s="46">
        <f t="shared" si="118"/>
        <v>0</v>
      </c>
      <c r="AI614" s="201">
        <f t="shared" si="119"/>
        <v>0</v>
      </c>
    </row>
    <row r="615" spans="4:35" ht="13.2" customHeight="1">
      <c r="D615" s="195">
        <v>54</v>
      </c>
      <c r="E615" s="46">
        <f t="shared" si="112"/>
        <v>0</v>
      </c>
      <c r="F615" s="201">
        <f t="shared" si="113"/>
        <v>0</v>
      </c>
      <c r="H615" s="195">
        <v>54</v>
      </c>
      <c r="I615" s="46">
        <f t="shared" si="114"/>
        <v>0</v>
      </c>
      <c r="J615" s="201">
        <f t="shared" si="115"/>
        <v>0</v>
      </c>
      <c r="AC615" s="195">
        <v>54</v>
      </c>
      <c r="AD615" s="46">
        <f t="shared" si="116"/>
        <v>0</v>
      </c>
      <c r="AE615" s="201">
        <f t="shared" si="117"/>
        <v>0</v>
      </c>
      <c r="AG615" s="195">
        <v>54</v>
      </c>
      <c r="AH615" s="46">
        <f t="shared" si="118"/>
        <v>0</v>
      </c>
      <c r="AI615" s="201">
        <f t="shared" si="119"/>
        <v>0</v>
      </c>
    </row>
    <row r="616" spans="4:35" ht="13.2" customHeight="1">
      <c r="D616" s="195">
        <v>55</v>
      </c>
      <c r="E616" s="46">
        <f t="shared" si="112"/>
        <v>0</v>
      </c>
      <c r="F616" s="201">
        <f t="shared" si="113"/>
        <v>0</v>
      </c>
      <c r="H616" s="195">
        <v>55</v>
      </c>
      <c r="I616" s="46">
        <f t="shared" si="114"/>
        <v>0</v>
      </c>
      <c r="J616" s="201">
        <f t="shared" si="115"/>
        <v>0</v>
      </c>
      <c r="AC616" s="195">
        <v>55</v>
      </c>
      <c r="AD616" s="46">
        <f t="shared" si="116"/>
        <v>0</v>
      </c>
      <c r="AE616" s="201">
        <f t="shared" si="117"/>
        <v>0</v>
      </c>
      <c r="AG616" s="195">
        <v>55</v>
      </c>
      <c r="AH616" s="46">
        <f t="shared" si="118"/>
        <v>0</v>
      </c>
      <c r="AI616" s="201">
        <f t="shared" si="119"/>
        <v>0</v>
      </c>
    </row>
    <row r="617" spans="4:35" ht="13.2" customHeight="1">
      <c r="D617" s="195">
        <v>56</v>
      </c>
      <c r="E617" s="46">
        <f t="shared" si="112"/>
        <v>0</v>
      </c>
      <c r="F617" s="201">
        <f t="shared" si="113"/>
        <v>0</v>
      </c>
      <c r="H617" s="195">
        <v>56</v>
      </c>
      <c r="I617" s="46">
        <f t="shared" si="114"/>
        <v>0</v>
      </c>
      <c r="J617" s="201">
        <f t="shared" si="115"/>
        <v>0</v>
      </c>
      <c r="AC617" s="195">
        <v>56</v>
      </c>
      <c r="AD617" s="46">
        <f t="shared" si="116"/>
        <v>0</v>
      </c>
      <c r="AE617" s="201">
        <f t="shared" si="117"/>
        <v>0</v>
      </c>
      <c r="AG617" s="195">
        <v>56</v>
      </c>
      <c r="AH617" s="46">
        <f t="shared" si="118"/>
        <v>0</v>
      </c>
      <c r="AI617" s="201">
        <f t="shared" si="119"/>
        <v>0</v>
      </c>
    </row>
    <row r="618" spans="4:35" ht="13.2" customHeight="1">
      <c r="D618" s="195">
        <v>57</v>
      </c>
      <c r="E618" s="46">
        <f t="shared" si="112"/>
        <v>0</v>
      </c>
      <c r="F618" s="201">
        <f t="shared" si="113"/>
        <v>0</v>
      </c>
      <c r="H618" s="195">
        <v>57</v>
      </c>
      <c r="I618" s="46">
        <f t="shared" si="114"/>
        <v>0</v>
      </c>
      <c r="J618" s="201">
        <f t="shared" si="115"/>
        <v>0</v>
      </c>
      <c r="AC618" s="195">
        <v>57</v>
      </c>
      <c r="AD618" s="46">
        <f t="shared" si="116"/>
        <v>0</v>
      </c>
      <c r="AE618" s="201">
        <f t="shared" si="117"/>
        <v>0</v>
      </c>
      <c r="AG618" s="195">
        <v>57</v>
      </c>
      <c r="AH618" s="46">
        <f t="shared" si="118"/>
        <v>0</v>
      </c>
      <c r="AI618" s="201">
        <f t="shared" si="119"/>
        <v>0</v>
      </c>
    </row>
    <row r="619" spans="4:35" ht="13.2" customHeight="1">
      <c r="D619" s="195">
        <v>58</v>
      </c>
      <c r="E619" s="46">
        <f t="shared" si="112"/>
        <v>0</v>
      </c>
      <c r="F619" s="201">
        <f t="shared" si="113"/>
        <v>0</v>
      </c>
      <c r="H619" s="195">
        <v>58</v>
      </c>
      <c r="I619" s="46">
        <f t="shared" si="114"/>
        <v>0</v>
      </c>
      <c r="J619" s="201">
        <f t="shared" si="115"/>
        <v>0</v>
      </c>
      <c r="AC619" s="195">
        <v>58</v>
      </c>
      <c r="AD619" s="46">
        <f t="shared" si="116"/>
        <v>0</v>
      </c>
      <c r="AE619" s="201">
        <f t="shared" si="117"/>
        <v>0</v>
      </c>
      <c r="AG619" s="195">
        <v>58</v>
      </c>
      <c r="AH619" s="46">
        <f t="shared" si="118"/>
        <v>0</v>
      </c>
      <c r="AI619" s="201">
        <f t="shared" si="119"/>
        <v>0</v>
      </c>
    </row>
    <row r="620" spans="4:35" ht="13.2" customHeight="1">
      <c r="D620" s="195">
        <v>59</v>
      </c>
      <c r="E620" s="46">
        <f t="shared" si="112"/>
        <v>0</v>
      </c>
      <c r="F620" s="201">
        <f t="shared" si="113"/>
        <v>0</v>
      </c>
      <c r="H620" s="195">
        <v>59</v>
      </c>
      <c r="I620" s="46">
        <f t="shared" si="114"/>
        <v>0</v>
      </c>
      <c r="J620" s="201">
        <f t="shared" si="115"/>
        <v>0</v>
      </c>
      <c r="AC620" s="195">
        <v>59</v>
      </c>
      <c r="AD620" s="46">
        <f t="shared" si="116"/>
        <v>0</v>
      </c>
      <c r="AE620" s="201">
        <f t="shared" si="117"/>
        <v>0</v>
      </c>
      <c r="AG620" s="195">
        <v>59</v>
      </c>
      <c r="AH620" s="46">
        <f t="shared" si="118"/>
        <v>0</v>
      </c>
      <c r="AI620" s="201">
        <f t="shared" si="119"/>
        <v>0</v>
      </c>
    </row>
    <row r="621" spans="4:35" ht="13.2" customHeight="1" thickBot="1">
      <c r="D621" s="196">
        <v>60</v>
      </c>
      <c r="E621" s="47">
        <f t="shared" si="112"/>
        <v>0</v>
      </c>
      <c r="F621" s="202">
        <f t="shared" si="113"/>
        <v>0</v>
      </c>
      <c r="H621" s="196">
        <v>60</v>
      </c>
      <c r="I621" s="47">
        <f t="shared" si="114"/>
        <v>0</v>
      </c>
      <c r="J621" s="202">
        <f t="shared" si="115"/>
        <v>0</v>
      </c>
      <c r="AC621" s="196">
        <v>60</v>
      </c>
      <c r="AD621" s="47">
        <f t="shared" si="116"/>
        <v>0</v>
      </c>
      <c r="AE621" s="202">
        <f t="shared" si="117"/>
        <v>0</v>
      </c>
      <c r="AG621" s="196">
        <v>60</v>
      </c>
      <c r="AH621" s="47">
        <f t="shared" si="118"/>
        <v>0</v>
      </c>
      <c r="AI621" s="202">
        <f t="shared" si="119"/>
        <v>0</v>
      </c>
    </row>
    <row r="623" spans="4:35" ht="13.2" customHeight="1" thickBot="1">
      <c r="F623" s="2" t="s">
        <v>370</v>
      </c>
      <c r="AE623" s="2" t="s">
        <v>370</v>
      </c>
    </row>
    <row r="624" spans="4:35" ht="13.2" customHeight="1">
      <c r="F624" s="2199"/>
      <c r="G624" s="2200" t="s">
        <v>87</v>
      </c>
      <c r="H624" s="2200"/>
      <c r="I624" s="2200"/>
      <c r="J624" s="2239"/>
      <c r="AE624" s="2199"/>
      <c r="AF624" s="2200" t="s">
        <v>87</v>
      </c>
      <c r="AG624" s="2200"/>
      <c r="AH624" s="2200"/>
      <c r="AI624" s="2239"/>
    </row>
    <row r="625" spans="6:35" ht="13.2" customHeight="1">
      <c r="F625" s="2238"/>
      <c r="G625" s="2151" t="s">
        <v>368</v>
      </c>
      <c r="H625" s="2153"/>
      <c r="I625" s="2151" t="s">
        <v>369</v>
      </c>
      <c r="J625" s="2529"/>
      <c r="AE625" s="2238"/>
      <c r="AF625" s="2151" t="s">
        <v>368</v>
      </c>
      <c r="AG625" s="2153"/>
      <c r="AH625" s="2151" t="s">
        <v>369</v>
      </c>
      <c r="AI625" s="2529"/>
    </row>
    <row r="626" spans="6:35" ht="13.2" customHeight="1">
      <c r="F626" s="195">
        <v>1</v>
      </c>
      <c r="G626" s="400" t="str">
        <f>IF(H626=0,"",MAX($G$624:G625)+1)</f>
        <v/>
      </c>
      <c r="H626" s="46">
        <f t="shared" ref="H626:H685" si="120">E434+I434+E498+I498+E562+I562</f>
        <v>0</v>
      </c>
      <c r="I626" s="400" t="str">
        <f>IF(J626=0,"",MAX($I$624:I625)+1)</f>
        <v/>
      </c>
      <c r="J626" s="201">
        <f t="shared" ref="J626:J685" si="121">F434+J434+F498+J498+F562+J562</f>
        <v>0</v>
      </c>
      <c r="AE626" s="195">
        <v>1</v>
      </c>
      <c r="AF626" s="400" t="str">
        <f>IF(AG626=0,"",MAX($AF$624:AF625)+1)</f>
        <v/>
      </c>
      <c r="AG626" s="46">
        <f t="shared" ref="AG626:AG685" si="122">AD434+AH434+AD498+AH498+AD562+AH562</f>
        <v>0</v>
      </c>
      <c r="AH626" s="400" t="str">
        <f>IF(AI626=0,"",MAX($AH$624:AH625)+1)</f>
        <v/>
      </c>
      <c r="AI626" s="201">
        <f t="shared" ref="AI626:AI685" si="123">AE434+AI434+AE498+AI498+AE562+AI562</f>
        <v>0</v>
      </c>
    </row>
    <row r="627" spans="6:35" ht="13.2" customHeight="1">
      <c r="F627" s="195">
        <v>2</v>
      </c>
      <c r="G627" s="400" t="str">
        <f>IF(H627=0,"",MAX($G$624:G626)+1)</f>
        <v/>
      </c>
      <c r="H627" s="46">
        <f t="shared" si="120"/>
        <v>0</v>
      </c>
      <c r="I627" s="400" t="str">
        <f>IF(J627=0,"",MAX($I$624:I626)+1)</f>
        <v/>
      </c>
      <c r="J627" s="201">
        <f t="shared" si="121"/>
        <v>0</v>
      </c>
      <c r="AE627" s="195">
        <v>2</v>
      </c>
      <c r="AF627" s="400" t="str">
        <f>IF(AG627=0,"",MAX($AF$624:AF626)+1)</f>
        <v/>
      </c>
      <c r="AG627" s="46">
        <f t="shared" si="122"/>
        <v>0</v>
      </c>
      <c r="AH627" s="400" t="str">
        <f>IF(AI627=0,"",MAX($AH$624:AH626)+1)</f>
        <v/>
      </c>
      <c r="AI627" s="201">
        <f t="shared" si="123"/>
        <v>0</v>
      </c>
    </row>
    <row r="628" spans="6:35" ht="13.2" customHeight="1">
      <c r="F628" s="195">
        <v>3</v>
      </c>
      <c r="G628" s="400" t="str">
        <f>IF(H628=0,"",MAX($G$624:G627)+1)</f>
        <v/>
      </c>
      <c r="H628" s="46">
        <f t="shared" si="120"/>
        <v>0</v>
      </c>
      <c r="I628" s="400" t="str">
        <f>IF(J628=0,"",MAX($I$624:I627)+1)</f>
        <v/>
      </c>
      <c r="J628" s="201">
        <f t="shared" si="121"/>
        <v>0</v>
      </c>
      <c r="AE628" s="195">
        <v>3</v>
      </c>
      <c r="AF628" s="400" t="str">
        <f>IF(AG628=0,"",MAX($AF$624:AF627)+1)</f>
        <v/>
      </c>
      <c r="AG628" s="46">
        <f t="shared" si="122"/>
        <v>0</v>
      </c>
      <c r="AH628" s="400" t="str">
        <f>IF(AI628=0,"",MAX($AH$624:AH627)+1)</f>
        <v/>
      </c>
      <c r="AI628" s="201">
        <f t="shared" si="123"/>
        <v>0</v>
      </c>
    </row>
    <row r="629" spans="6:35" ht="13.2" customHeight="1">
      <c r="F629" s="195">
        <v>4</v>
      </c>
      <c r="G629" s="400" t="str">
        <f>IF(H629=0,"",MAX($G$624:G628)+1)</f>
        <v/>
      </c>
      <c r="H629" s="46">
        <f t="shared" si="120"/>
        <v>0</v>
      </c>
      <c r="I629" s="400" t="str">
        <f>IF(J629=0,"",MAX($I$624:I628)+1)</f>
        <v/>
      </c>
      <c r="J629" s="201">
        <f t="shared" si="121"/>
        <v>0</v>
      </c>
      <c r="AE629" s="195">
        <v>4</v>
      </c>
      <c r="AF629" s="400" t="str">
        <f>IF(AG629=0,"",MAX($AF$624:AF628)+1)</f>
        <v/>
      </c>
      <c r="AG629" s="46">
        <f t="shared" si="122"/>
        <v>0</v>
      </c>
      <c r="AH629" s="400" t="str">
        <f>IF(AI629=0,"",MAX($AH$624:AH628)+1)</f>
        <v/>
      </c>
      <c r="AI629" s="201">
        <f t="shared" si="123"/>
        <v>0</v>
      </c>
    </row>
    <row r="630" spans="6:35" ht="13.2" customHeight="1">
      <c r="F630" s="195">
        <v>5</v>
      </c>
      <c r="G630" s="400" t="str">
        <f>IF(H630=0,"",MAX($G$624:G629)+1)</f>
        <v/>
      </c>
      <c r="H630" s="46">
        <f t="shared" si="120"/>
        <v>0</v>
      </c>
      <c r="I630" s="400" t="str">
        <f>IF(J630=0,"",MAX($I$624:I629)+1)</f>
        <v/>
      </c>
      <c r="J630" s="201">
        <f t="shared" si="121"/>
        <v>0</v>
      </c>
      <c r="AE630" s="195">
        <v>5</v>
      </c>
      <c r="AF630" s="400" t="str">
        <f>IF(AG630=0,"",MAX($AF$624:AF629)+1)</f>
        <v/>
      </c>
      <c r="AG630" s="46">
        <f t="shared" si="122"/>
        <v>0</v>
      </c>
      <c r="AH630" s="400" t="str">
        <f>IF(AI630=0,"",MAX($AH$624:AH629)+1)</f>
        <v/>
      </c>
      <c r="AI630" s="201">
        <f t="shared" si="123"/>
        <v>0</v>
      </c>
    </row>
    <row r="631" spans="6:35" ht="13.2" customHeight="1">
      <c r="F631" s="195">
        <v>6</v>
      </c>
      <c r="G631" s="400" t="str">
        <f>IF(H631=0,"",MAX($G$624:G630)+1)</f>
        <v/>
      </c>
      <c r="H631" s="46">
        <f t="shared" si="120"/>
        <v>0</v>
      </c>
      <c r="I631" s="400" t="str">
        <f>IF(J631=0,"",MAX($I$624:I630)+1)</f>
        <v/>
      </c>
      <c r="J631" s="201">
        <f t="shared" si="121"/>
        <v>0</v>
      </c>
      <c r="AE631" s="195">
        <v>6</v>
      </c>
      <c r="AF631" s="400" t="str">
        <f>IF(AG631=0,"",MAX($AF$624:AF630)+1)</f>
        <v/>
      </c>
      <c r="AG631" s="46">
        <f t="shared" si="122"/>
        <v>0</v>
      </c>
      <c r="AH631" s="400" t="str">
        <f>IF(AI631=0,"",MAX($AH$624:AH630)+1)</f>
        <v/>
      </c>
      <c r="AI631" s="201">
        <f t="shared" si="123"/>
        <v>0</v>
      </c>
    </row>
    <row r="632" spans="6:35" ht="13.2" customHeight="1">
      <c r="F632" s="195">
        <v>7</v>
      </c>
      <c r="G632" s="400" t="str">
        <f>IF(H632=0,"",MAX($G$624:G631)+1)</f>
        <v/>
      </c>
      <c r="H632" s="46">
        <f t="shared" si="120"/>
        <v>0</v>
      </c>
      <c r="I632" s="400" t="str">
        <f>IF(J632=0,"",MAX($I$624:I631)+1)</f>
        <v/>
      </c>
      <c r="J632" s="201">
        <f t="shared" si="121"/>
        <v>0</v>
      </c>
      <c r="AE632" s="195">
        <v>7</v>
      </c>
      <c r="AF632" s="400" t="str">
        <f>IF(AG632=0,"",MAX($AF$624:AF631)+1)</f>
        <v/>
      </c>
      <c r="AG632" s="46">
        <f t="shared" si="122"/>
        <v>0</v>
      </c>
      <c r="AH632" s="400" t="str">
        <f>IF(AI632=0,"",MAX($AH$624:AH631)+1)</f>
        <v/>
      </c>
      <c r="AI632" s="201">
        <f t="shared" si="123"/>
        <v>0</v>
      </c>
    </row>
    <row r="633" spans="6:35" ht="13.2" customHeight="1">
      <c r="F633" s="195">
        <v>8</v>
      </c>
      <c r="G633" s="400" t="str">
        <f>IF(H633=0,"",MAX($G$624:G632)+1)</f>
        <v/>
      </c>
      <c r="H633" s="46">
        <f t="shared" si="120"/>
        <v>0</v>
      </c>
      <c r="I633" s="400" t="str">
        <f>IF(J633=0,"",MAX($I$624:I632)+1)</f>
        <v/>
      </c>
      <c r="J633" s="201">
        <f t="shared" si="121"/>
        <v>0</v>
      </c>
      <c r="AE633" s="195">
        <v>8</v>
      </c>
      <c r="AF633" s="400" t="str">
        <f>IF(AG633=0,"",MAX($AF$624:AF632)+1)</f>
        <v/>
      </c>
      <c r="AG633" s="46">
        <f t="shared" si="122"/>
        <v>0</v>
      </c>
      <c r="AH633" s="400" t="str">
        <f>IF(AI633=0,"",MAX($AH$624:AH632)+1)</f>
        <v/>
      </c>
      <c r="AI633" s="201">
        <f t="shared" si="123"/>
        <v>0</v>
      </c>
    </row>
    <row r="634" spans="6:35" ht="13.2" customHeight="1">
      <c r="F634" s="195">
        <v>9</v>
      </c>
      <c r="G634" s="400" t="str">
        <f>IF(H634=0,"",MAX($G$624:G633)+1)</f>
        <v/>
      </c>
      <c r="H634" s="46">
        <f t="shared" si="120"/>
        <v>0</v>
      </c>
      <c r="I634" s="400" t="str">
        <f>IF(J634=0,"",MAX($I$624:I633)+1)</f>
        <v/>
      </c>
      <c r="J634" s="201">
        <f t="shared" si="121"/>
        <v>0</v>
      </c>
      <c r="AE634" s="195">
        <v>9</v>
      </c>
      <c r="AF634" s="400" t="str">
        <f>IF(AG634=0,"",MAX($AF$624:AF633)+1)</f>
        <v/>
      </c>
      <c r="AG634" s="46">
        <f t="shared" si="122"/>
        <v>0</v>
      </c>
      <c r="AH634" s="400" t="str">
        <f>IF(AI634=0,"",MAX($AH$624:AH633)+1)</f>
        <v/>
      </c>
      <c r="AI634" s="201">
        <f t="shared" si="123"/>
        <v>0</v>
      </c>
    </row>
    <row r="635" spans="6:35" ht="13.2" customHeight="1">
      <c r="F635" s="195">
        <v>10</v>
      </c>
      <c r="G635" s="400" t="str">
        <f>IF(H635=0,"",MAX($G$624:G634)+1)</f>
        <v/>
      </c>
      <c r="H635" s="46">
        <f>E443+I443+E507+I507+E571+I571</f>
        <v>0</v>
      </c>
      <c r="I635" s="400" t="str">
        <f>IF(J635=0,"",MAX($I$624:I634)+1)</f>
        <v/>
      </c>
      <c r="J635" s="201">
        <f t="shared" si="121"/>
        <v>0</v>
      </c>
      <c r="AE635" s="195">
        <v>10</v>
      </c>
      <c r="AF635" s="400" t="str">
        <f>IF(AG635=0,"",MAX($AF$624:AF634)+1)</f>
        <v/>
      </c>
      <c r="AG635" s="46">
        <f t="shared" si="122"/>
        <v>0</v>
      </c>
      <c r="AH635" s="400" t="str">
        <f>IF(AI635=0,"",MAX($AH$624:AH634)+1)</f>
        <v/>
      </c>
      <c r="AI635" s="201">
        <f t="shared" si="123"/>
        <v>0</v>
      </c>
    </row>
    <row r="636" spans="6:35" ht="13.2" customHeight="1">
      <c r="F636" s="195">
        <v>11</v>
      </c>
      <c r="G636" s="400" t="str">
        <f>IF(H636=0,"",MAX($G$624:G635)+1)</f>
        <v/>
      </c>
      <c r="H636" s="46">
        <f t="shared" si="120"/>
        <v>0</v>
      </c>
      <c r="I636" s="400" t="str">
        <f>IF(J636=0,"",MAX($I$624:I635)+1)</f>
        <v/>
      </c>
      <c r="J636" s="201">
        <f t="shared" si="121"/>
        <v>0</v>
      </c>
      <c r="AE636" s="195">
        <v>11</v>
      </c>
      <c r="AF636" s="400" t="str">
        <f>IF(AG636=0,"",MAX($AF$624:AF635)+1)</f>
        <v/>
      </c>
      <c r="AG636" s="46">
        <f t="shared" si="122"/>
        <v>0</v>
      </c>
      <c r="AH636" s="400" t="str">
        <f>IF(AI636=0,"",MAX($AH$624:AH635)+1)</f>
        <v/>
      </c>
      <c r="AI636" s="201">
        <f t="shared" si="123"/>
        <v>0</v>
      </c>
    </row>
    <row r="637" spans="6:35" ht="13.2" customHeight="1">
      <c r="F637" s="195">
        <v>12</v>
      </c>
      <c r="G637" s="400" t="str">
        <f>IF(H637=0,"",MAX($G$624:G636)+1)</f>
        <v/>
      </c>
      <c r="H637" s="46">
        <f t="shared" si="120"/>
        <v>0</v>
      </c>
      <c r="I637" s="400" t="str">
        <f>IF(J637=0,"",MAX($I$624:I636)+1)</f>
        <v/>
      </c>
      <c r="J637" s="201">
        <f t="shared" si="121"/>
        <v>0</v>
      </c>
      <c r="AE637" s="195">
        <v>12</v>
      </c>
      <c r="AF637" s="400" t="str">
        <f>IF(AG637=0,"",MAX($AF$624:AF636)+1)</f>
        <v/>
      </c>
      <c r="AG637" s="46">
        <f t="shared" si="122"/>
        <v>0</v>
      </c>
      <c r="AH637" s="400" t="str">
        <f>IF(AI637=0,"",MAX($AH$624:AH636)+1)</f>
        <v/>
      </c>
      <c r="AI637" s="201">
        <f t="shared" si="123"/>
        <v>0</v>
      </c>
    </row>
    <row r="638" spans="6:35" ht="13.2" customHeight="1">
      <c r="F638" s="195">
        <v>13</v>
      </c>
      <c r="G638" s="400" t="str">
        <f>IF(H638=0,"",MAX($G$624:G637)+1)</f>
        <v/>
      </c>
      <c r="H638" s="46">
        <f t="shared" si="120"/>
        <v>0</v>
      </c>
      <c r="I638" s="400" t="str">
        <f>IF(J638=0,"",MAX($I$624:I637)+1)</f>
        <v/>
      </c>
      <c r="J638" s="201">
        <f t="shared" si="121"/>
        <v>0</v>
      </c>
      <c r="AE638" s="195">
        <v>13</v>
      </c>
      <c r="AF638" s="400" t="str">
        <f>IF(AG638=0,"",MAX($AF$624:AF637)+1)</f>
        <v/>
      </c>
      <c r="AG638" s="46">
        <f t="shared" si="122"/>
        <v>0</v>
      </c>
      <c r="AH638" s="400" t="str">
        <f>IF(AI638=0,"",MAX($AH$624:AH637)+1)</f>
        <v/>
      </c>
      <c r="AI638" s="201">
        <f t="shared" si="123"/>
        <v>0</v>
      </c>
    </row>
    <row r="639" spans="6:35" ht="13.2" customHeight="1">
      <c r="F639" s="195">
        <v>14</v>
      </c>
      <c r="G639" s="400" t="str">
        <f>IF(H639=0,"",MAX($G$624:G638)+1)</f>
        <v/>
      </c>
      <c r="H639" s="46">
        <f t="shared" si="120"/>
        <v>0</v>
      </c>
      <c r="I639" s="400" t="str">
        <f>IF(J639=0,"",MAX($I$624:I638)+1)</f>
        <v/>
      </c>
      <c r="J639" s="201">
        <f t="shared" si="121"/>
        <v>0</v>
      </c>
      <c r="AE639" s="195">
        <v>14</v>
      </c>
      <c r="AF639" s="400" t="str">
        <f>IF(AG639=0,"",MAX($AF$624:AF638)+1)</f>
        <v/>
      </c>
      <c r="AG639" s="46">
        <f t="shared" si="122"/>
        <v>0</v>
      </c>
      <c r="AH639" s="400" t="str">
        <f>IF(AI639=0,"",MAX($AH$624:AH638)+1)</f>
        <v/>
      </c>
      <c r="AI639" s="201">
        <f t="shared" si="123"/>
        <v>0</v>
      </c>
    </row>
    <row r="640" spans="6:35" ht="13.2" customHeight="1">
      <c r="F640" s="195">
        <v>15</v>
      </c>
      <c r="G640" s="400" t="str">
        <f>IF(H640=0,"",MAX($G$624:G639)+1)</f>
        <v/>
      </c>
      <c r="H640" s="46">
        <f t="shared" si="120"/>
        <v>0</v>
      </c>
      <c r="I640" s="400" t="str">
        <f>IF(J640=0,"",MAX($I$624:I639)+1)</f>
        <v/>
      </c>
      <c r="J640" s="201">
        <f t="shared" si="121"/>
        <v>0</v>
      </c>
      <c r="AE640" s="195">
        <v>15</v>
      </c>
      <c r="AF640" s="400" t="str">
        <f>IF(AG640=0,"",MAX($AF$624:AF639)+1)</f>
        <v/>
      </c>
      <c r="AG640" s="46">
        <f t="shared" si="122"/>
        <v>0</v>
      </c>
      <c r="AH640" s="400" t="str">
        <f>IF(AI640=0,"",MAX($AH$624:AH639)+1)</f>
        <v/>
      </c>
      <c r="AI640" s="201">
        <f t="shared" si="123"/>
        <v>0</v>
      </c>
    </row>
    <row r="641" spans="6:35" ht="13.2" customHeight="1">
      <c r="F641" s="195">
        <v>16</v>
      </c>
      <c r="G641" s="400" t="str">
        <f>IF(H641=0,"",MAX($G$624:G640)+1)</f>
        <v/>
      </c>
      <c r="H641" s="46">
        <f t="shared" si="120"/>
        <v>0</v>
      </c>
      <c r="I641" s="400" t="str">
        <f>IF(J641=0,"",MAX($I$624:I640)+1)</f>
        <v/>
      </c>
      <c r="J641" s="201">
        <f t="shared" si="121"/>
        <v>0</v>
      </c>
      <c r="AE641" s="195">
        <v>16</v>
      </c>
      <c r="AF641" s="400" t="str">
        <f>IF(AG641=0,"",MAX($AF$624:AF640)+1)</f>
        <v/>
      </c>
      <c r="AG641" s="46">
        <f t="shared" si="122"/>
        <v>0</v>
      </c>
      <c r="AH641" s="400" t="str">
        <f>IF(AI641=0,"",MAX($AH$624:AH640)+1)</f>
        <v/>
      </c>
      <c r="AI641" s="201">
        <f t="shared" si="123"/>
        <v>0</v>
      </c>
    </row>
    <row r="642" spans="6:35" ht="13.2" customHeight="1">
      <c r="F642" s="195">
        <v>17</v>
      </c>
      <c r="G642" s="400" t="str">
        <f>IF(H642=0,"",MAX($G$624:G641)+1)</f>
        <v/>
      </c>
      <c r="H642" s="46">
        <f t="shared" si="120"/>
        <v>0</v>
      </c>
      <c r="I642" s="400" t="str">
        <f>IF(J642=0,"",MAX($I$624:I641)+1)</f>
        <v/>
      </c>
      <c r="J642" s="201">
        <f t="shared" si="121"/>
        <v>0</v>
      </c>
      <c r="AE642" s="195">
        <v>17</v>
      </c>
      <c r="AF642" s="400" t="str">
        <f>IF(AG642=0,"",MAX($AF$624:AF641)+1)</f>
        <v/>
      </c>
      <c r="AG642" s="46">
        <f t="shared" si="122"/>
        <v>0</v>
      </c>
      <c r="AH642" s="400" t="str">
        <f>IF(AI642=0,"",MAX($AH$624:AH641)+1)</f>
        <v/>
      </c>
      <c r="AI642" s="201">
        <f t="shared" si="123"/>
        <v>0</v>
      </c>
    </row>
    <row r="643" spans="6:35" ht="13.2" customHeight="1">
      <c r="F643" s="195">
        <v>18</v>
      </c>
      <c r="G643" s="400" t="str">
        <f>IF(H643=0,"",MAX($G$624:G642)+1)</f>
        <v/>
      </c>
      <c r="H643" s="46">
        <f t="shared" si="120"/>
        <v>0</v>
      </c>
      <c r="I643" s="400" t="str">
        <f>IF(J643=0,"",MAX($I$624:I642)+1)</f>
        <v/>
      </c>
      <c r="J643" s="201">
        <f t="shared" si="121"/>
        <v>0</v>
      </c>
      <c r="AE643" s="195">
        <v>18</v>
      </c>
      <c r="AF643" s="400" t="str">
        <f>IF(AG643=0,"",MAX($AF$624:AF642)+1)</f>
        <v/>
      </c>
      <c r="AG643" s="46">
        <f t="shared" si="122"/>
        <v>0</v>
      </c>
      <c r="AH643" s="400" t="str">
        <f>IF(AI643=0,"",MAX($AH$624:AH642)+1)</f>
        <v/>
      </c>
      <c r="AI643" s="201">
        <f t="shared" si="123"/>
        <v>0</v>
      </c>
    </row>
    <row r="644" spans="6:35" ht="13.2" customHeight="1">
      <c r="F644" s="195">
        <v>19</v>
      </c>
      <c r="G644" s="400" t="str">
        <f>IF(H644=0,"",MAX($G$624:G643)+1)</f>
        <v/>
      </c>
      <c r="H644" s="46">
        <f t="shared" si="120"/>
        <v>0</v>
      </c>
      <c r="I644" s="400" t="str">
        <f>IF(J644=0,"",MAX($I$624:I643)+1)</f>
        <v/>
      </c>
      <c r="J644" s="201">
        <f t="shared" si="121"/>
        <v>0</v>
      </c>
      <c r="AE644" s="195">
        <v>19</v>
      </c>
      <c r="AF644" s="400" t="str">
        <f>IF(AG644=0,"",MAX($AF$624:AF643)+1)</f>
        <v/>
      </c>
      <c r="AG644" s="46">
        <f t="shared" si="122"/>
        <v>0</v>
      </c>
      <c r="AH644" s="400" t="str">
        <f>IF(AI644=0,"",MAX($AH$624:AH643)+1)</f>
        <v/>
      </c>
      <c r="AI644" s="201">
        <f t="shared" si="123"/>
        <v>0</v>
      </c>
    </row>
    <row r="645" spans="6:35" ht="13.2" customHeight="1">
      <c r="F645" s="195">
        <v>20</v>
      </c>
      <c r="G645" s="400" t="str">
        <f>IF(H645=0,"",MAX($G$624:G644)+1)</f>
        <v/>
      </c>
      <c r="H645" s="46">
        <f t="shared" si="120"/>
        <v>0</v>
      </c>
      <c r="I645" s="400" t="str">
        <f>IF(J645=0,"",MAX($I$624:I644)+1)</f>
        <v/>
      </c>
      <c r="J645" s="201">
        <f t="shared" si="121"/>
        <v>0</v>
      </c>
      <c r="AE645" s="195">
        <v>20</v>
      </c>
      <c r="AF645" s="400" t="str">
        <f>IF(AG645=0,"",MAX($AF$624:AF644)+1)</f>
        <v/>
      </c>
      <c r="AG645" s="46">
        <f t="shared" si="122"/>
        <v>0</v>
      </c>
      <c r="AH645" s="400" t="str">
        <f>IF(AI645=0,"",MAX($AH$624:AH644)+1)</f>
        <v/>
      </c>
      <c r="AI645" s="201">
        <f t="shared" si="123"/>
        <v>0</v>
      </c>
    </row>
    <row r="646" spans="6:35" ht="13.2" customHeight="1">
      <c r="F646" s="195">
        <v>21</v>
      </c>
      <c r="G646" s="400" t="str">
        <f>IF(H646=0,"",MAX($G$624:G645)+1)</f>
        <v/>
      </c>
      <c r="H646" s="46">
        <f t="shared" si="120"/>
        <v>0</v>
      </c>
      <c r="I646" s="400" t="str">
        <f>IF(J646=0,"",MAX($I$624:I645)+1)</f>
        <v/>
      </c>
      <c r="J646" s="201">
        <f t="shared" si="121"/>
        <v>0</v>
      </c>
      <c r="AE646" s="195">
        <v>21</v>
      </c>
      <c r="AF646" s="400" t="str">
        <f>IF(AG646=0,"",MAX($AF$624:AF645)+1)</f>
        <v/>
      </c>
      <c r="AG646" s="46">
        <f t="shared" si="122"/>
        <v>0</v>
      </c>
      <c r="AH646" s="400" t="str">
        <f>IF(AI646=0,"",MAX($AH$624:AH645)+1)</f>
        <v/>
      </c>
      <c r="AI646" s="201">
        <f t="shared" si="123"/>
        <v>0</v>
      </c>
    </row>
    <row r="647" spans="6:35" ht="13.2" customHeight="1">
      <c r="F647" s="195">
        <v>22</v>
      </c>
      <c r="G647" s="400" t="str">
        <f>IF(H647=0,"",MAX($G$624:G646)+1)</f>
        <v/>
      </c>
      <c r="H647" s="46">
        <f t="shared" si="120"/>
        <v>0</v>
      </c>
      <c r="I647" s="400" t="str">
        <f>IF(J647=0,"",MAX($I$624:I646)+1)</f>
        <v/>
      </c>
      <c r="J647" s="201">
        <f t="shared" si="121"/>
        <v>0</v>
      </c>
      <c r="AE647" s="195">
        <v>22</v>
      </c>
      <c r="AF647" s="400" t="str">
        <f>IF(AG647=0,"",MAX($AF$624:AF646)+1)</f>
        <v/>
      </c>
      <c r="AG647" s="46">
        <f t="shared" si="122"/>
        <v>0</v>
      </c>
      <c r="AH647" s="400" t="str">
        <f>IF(AI647=0,"",MAX($AH$624:AH646)+1)</f>
        <v/>
      </c>
      <c r="AI647" s="201">
        <f t="shared" si="123"/>
        <v>0</v>
      </c>
    </row>
    <row r="648" spans="6:35" ht="13.2" customHeight="1">
      <c r="F648" s="195">
        <v>23</v>
      </c>
      <c r="G648" s="400" t="str">
        <f>IF(H648=0,"",MAX($G$624:G647)+1)</f>
        <v/>
      </c>
      <c r="H648" s="46">
        <f t="shared" si="120"/>
        <v>0</v>
      </c>
      <c r="I648" s="400" t="str">
        <f>IF(J648=0,"",MAX($I$624:I647)+1)</f>
        <v/>
      </c>
      <c r="J648" s="201">
        <f t="shared" si="121"/>
        <v>0</v>
      </c>
      <c r="AE648" s="195">
        <v>23</v>
      </c>
      <c r="AF648" s="400" t="str">
        <f>IF(AG648=0,"",MAX($AF$624:AF647)+1)</f>
        <v/>
      </c>
      <c r="AG648" s="46">
        <f t="shared" si="122"/>
        <v>0</v>
      </c>
      <c r="AH648" s="400" t="str">
        <f>IF(AI648=0,"",MAX($AH$624:AH647)+1)</f>
        <v/>
      </c>
      <c r="AI648" s="201">
        <f t="shared" si="123"/>
        <v>0</v>
      </c>
    </row>
    <row r="649" spans="6:35" ht="13.2" customHeight="1">
      <c r="F649" s="195">
        <v>24</v>
      </c>
      <c r="G649" s="400" t="str">
        <f>IF(H649=0,"",MAX($G$624:G648)+1)</f>
        <v/>
      </c>
      <c r="H649" s="46">
        <f t="shared" si="120"/>
        <v>0</v>
      </c>
      <c r="I649" s="400" t="str">
        <f>IF(J649=0,"",MAX($I$624:I648)+1)</f>
        <v/>
      </c>
      <c r="J649" s="201">
        <f t="shared" si="121"/>
        <v>0</v>
      </c>
      <c r="AE649" s="195">
        <v>24</v>
      </c>
      <c r="AF649" s="400" t="str">
        <f>IF(AG649=0,"",MAX($AF$624:AF648)+1)</f>
        <v/>
      </c>
      <c r="AG649" s="46">
        <f t="shared" si="122"/>
        <v>0</v>
      </c>
      <c r="AH649" s="400" t="str">
        <f>IF(AI649=0,"",MAX($AH$624:AH648)+1)</f>
        <v/>
      </c>
      <c r="AI649" s="201">
        <f t="shared" si="123"/>
        <v>0</v>
      </c>
    </row>
    <row r="650" spans="6:35" ht="13.2" customHeight="1">
      <c r="F650" s="195">
        <v>25</v>
      </c>
      <c r="G650" s="400" t="str">
        <f>IF(H650=0,"",MAX($G$624:G649)+1)</f>
        <v/>
      </c>
      <c r="H650" s="46">
        <f t="shared" si="120"/>
        <v>0</v>
      </c>
      <c r="I650" s="400">
        <f>IF(J650=0,"",MAX($I$624:I649)+1)</f>
        <v>1</v>
      </c>
      <c r="J650" s="201">
        <f t="shared" si="121"/>
        <v>23.000000000000004</v>
      </c>
      <c r="AE650" s="195">
        <v>25</v>
      </c>
      <c r="AF650" s="400" t="str">
        <f>IF(AG650=0,"",MAX($AF$624:AF649)+1)</f>
        <v/>
      </c>
      <c r="AG650" s="46">
        <f t="shared" si="122"/>
        <v>0</v>
      </c>
      <c r="AH650" s="400" t="str">
        <f>IF(AI650=0,"",MAX($AH$624:AH649)+1)</f>
        <v/>
      </c>
      <c r="AI650" s="201">
        <f t="shared" si="123"/>
        <v>0</v>
      </c>
    </row>
    <row r="651" spans="6:35" ht="13.2" customHeight="1">
      <c r="F651" s="195">
        <v>26</v>
      </c>
      <c r="G651" s="400" t="str">
        <f>IF(H651=0,"",MAX($G$624:G650)+1)</f>
        <v/>
      </c>
      <c r="H651" s="46">
        <f t="shared" si="120"/>
        <v>0</v>
      </c>
      <c r="I651" s="400" t="str">
        <f>IF(J651=0,"",MAX($I$624:I650)+1)</f>
        <v/>
      </c>
      <c r="J651" s="201">
        <f t="shared" si="121"/>
        <v>0</v>
      </c>
      <c r="AE651" s="195">
        <v>26</v>
      </c>
      <c r="AF651" s="400" t="str">
        <f>IF(AG651=0,"",MAX($AF$624:AF650)+1)</f>
        <v/>
      </c>
      <c r="AG651" s="46">
        <f t="shared" si="122"/>
        <v>0</v>
      </c>
      <c r="AH651" s="400" t="str">
        <f>IF(AI651=0,"",MAX($AH$624:AH650)+1)</f>
        <v/>
      </c>
      <c r="AI651" s="201">
        <f t="shared" si="123"/>
        <v>0</v>
      </c>
    </row>
    <row r="652" spans="6:35" ht="13.2" customHeight="1">
      <c r="F652" s="195">
        <v>27</v>
      </c>
      <c r="G652" s="400" t="str">
        <f>IF(H652=0,"",MAX($G$624:G651)+1)</f>
        <v/>
      </c>
      <c r="H652" s="46">
        <f t="shared" si="120"/>
        <v>0</v>
      </c>
      <c r="I652" s="400" t="str">
        <f>IF(J652=0,"",MAX($I$624:I651)+1)</f>
        <v/>
      </c>
      <c r="J652" s="201">
        <f t="shared" si="121"/>
        <v>0</v>
      </c>
      <c r="AE652" s="195">
        <v>27</v>
      </c>
      <c r="AF652" s="400" t="str">
        <f>IF(AG652=0,"",MAX($AF$624:AF651)+1)</f>
        <v/>
      </c>
      <c r="AG652" s="46">
        <f t="shared" si="122"/>
        <v>0</v>
      </c>
      <c r="AH652" s="400" t="str">
        <f>IF(AI652=0,"",MAX($AH$624:AH651)+1)</f>
        <v/>
      </c>
      <c r="AI652" s="201">
        <f t="shared" si="123"/>
        <v>0</v>
      </c>
    </row>
    <row r="653" spans="6:35" ht="13.2" customHeight="1">
      <c r="F653" s="195">
        <v>28</v>
      </c>
      <c r="G653" s="400" t="str">
        <f>IF(H653=0,"",MAX($G$624:G652)+1)</f>
        <v/>
      </c>
      <c r="H653" s="46">
        <f t="shared" si="120"/>
        <v>0</v>
      </c>
      <c r="I653" s="400" t="str">
        <f>IF(J653=0,"",MAX($I$624:I652)+1)</f>
        <v/>
      </c>
      <c r="J653" s="201">
        <f t="shared" si="121"/>
        <v>0</v>
      </c>
      <c r="AE653" s="195">
        <v>28</v>
      </c>
      <c r="AF653" s="400" t="str">
        <f>IF(AG653=0,"",MAX($AF$624:AF652)+1)</f>
        <v/>
      </c>
      <c r="AG653" s="46">
        <f t="shared" si="122"/>
        <v>0</v>
      </c>
      <c r="AH653" s="400" t="str">
        <f>IF(AI653=0,"",MAX($AH$624:AH652)+1)</f>
        <v/>
      </c>
      <c r="AI653" s="201">
        <f t="shared" si="123"/>
        <v>0</v>
      </c>
    </row>
    <row r="654" spans="6:35" ht="13.2" customHeight="1">
      <c r="F654" s="195">
        <v>29</v>
      </c>
      <c r="G654" s="400" t="str">
        <f>IF(H654=0,"",MAX($G$624:G653)+1)</f>
        <v/>
      </c>
      <c r="H654" s="46">
        <f t="shared" si="120"/>
        <v>0</v>
      </c>
      <c r="I654" s="400" t="str">
        <f>IF(J654=0,"",MAX($I$624:I653)+1)</f>
        <v/>
      </c>
      <c r="J654" s="201">
        <f t="shared" si="121"/>
        <v>0</v>
      </c>
      <c r="AE654" s="195">
        <v>29</v>
      </c>
      <c r="AF654" s="400" t="str">
        <f>IF(AG654=0,"",MAX($AF$624:AF653)+1)</f>
        <v/>
      </c>
      <c r="AG654" s="46">
        <f t="shared" si="122"/>
        <v>0</v>
      </c>
      <c r="AH654" s="400" t="str">
        <f>IF(AI654=0,"",MAX($AH$624:AH653)+1)</f>
        <v/>
      </c>
      <c r="AI654" s="201">
        <f t="shared" si="123"/>
        <v>0</v>
      </c>
    </row>
    <row r="655" spans="6:35" ht="13.2" customHeight="1">
      <c r="F655" s="195">
        <v>30</v>
      </c>
      <c r="G655" s="400" t="str">
        <f>IF(H655=0,"",MAX($G$624:G654)+1)</f>
        <v/>
      </c>
      <c r="H655" s="46">
        <f t="shared" si="120"/>
        <v>0</v>
      </c>
      <c r="I655" s="400" t="str">
        <f>IF(J655=0,"",MAX($I$624:I654)+1)</f>
        <v/>
      </c>
      <c r="J655" s="201">
        <f t="shared" si="121"/>
        <v>0</v>
      </c>
      <c r="AE655" s="195">
        <v>30</v>
      </c>
      <c r="AF655" s="400" t="str">
        <f>IF(AG655=0,"",MAX($AF$624:AF654)+1)</f>
        <v/>
      </c>
      <c r="AG655" s="46">
        <f t="shared" si="122"/>
        <v>0</v>
      </c>
      <c r="AH655" s="400" t="str">
        <f>IF(AI655=0,"",MAX($AH$624:AH654)+1)</f>
        <v/>
      </c>
      <c r="AI655" s="201">
        <f t="shared" si="123"/>
        <v>0</v>
      </c>
    </row>
    <row r="656" spans="6:35" ht="13.2" customHeight="1">
      <c r="F656" s="195">
        <v>31</v>
      </c>
      <c r="G656" s="400" t="str">
        <f>IF(H656=0,"",MAX($G$624:G655)+1)</f>
        <v/>
      </c>
      <c r="H656" s="46">
        <f t="shared" si="120"/>
        <v>0</v>
      </c>
      <c r="I656" s="400" t="str">
        <f>IF(J656=0,"",MAX($I$624:I655)+1)</f>
        <v/>
      </c>
      <c r="J656" s="201">
        <f t="shared" si="121"/>
        <v>0</v>
      </c>
      <c r="AE656" s="195">
        <v>31</v>
      </c>
      <c r="AF656" s="400" t="str">
        <f>IF(AG656=0,"",MAX($AF$624:AF655)+1)</f>
        <v/>
      </c>
      <c r="AG656" s="46">
        <f t="shared" si="122"/>
        <v>0</v>
      </c>
      <c r="AH656" s="400" t="str">
        <f>IF(AI656=0,"",MAX($AH$624:AH655)+1)</f>
        <v/>
      </c>
      <c r="AI656" s="201">
        <f t="shared" si="123"/>
        <v>0</v>
      </c>
    </row>
    <row r="657" spans="6:35" ht="13.2" customHeight="1">
      <c r="F657" s="195">
        <v>32</v>
      </c>
      <c r="G657" s="400" t="str">
        <f>IF(H657=0,"",MAX($G$624:G656)+1)</f>
        <v/>
      </c>
      <c r="H657" s="46">
        <f t="shared" si="120"/>
        <v>0</v>
      </c>
      <c r="I657" s="400" t="str">
        <f>IF(J657=0,"",MAX($I$624:I656)+1)</f>
        <v/>
      </c>
      <c r="J657" s="201">
        <f t="shared" si="121"/>
        <v>0</v>
      </c>
      <c r="AE657" s="195">
        <v>32</v>
      </c>
      <c r="AF657" s="400" t="str">
        <f>IF(AG657=0,"",MAX($AF$624:AF656)+1)</f>
        <v/>
      </c>
      <c r="AG657" s="46">
        <f t="shared" si="122"/>
        <v>0</v>
      </c>
      <c r="AH657" s="400" t="str">
        <f>IF(AI657=0,"",MAX($AH$624:AH656)+1)</f>
        <v/>
      </c>
      <c r="AI657" s="201">
        <f t="shared" si="123"/>
        <v>0</v>
      </c>
    </row>
    <row r="658" spans="6:35" ht="13.2" customHeight="1">
      <c r="F658" s="195">
        <v>33</v>
      </c>
      <c r="G658" s="400" t="str">
        <f>IF(H658=0,"",MAX($G$624:G657)+1)</f>
        <v/>
      </c>
      <c r="H658" s="46">
        <f t="shared" si="120"/>
        <v>0</v>
      </c>
      <c r="I658" s="400" t="str">
        <f>IF(J658=0,"",MAX($I$624:I657)+1)</f>
        <v/>
      </c>
      <c r="J658" s="201">
        <f t="shared" si="121"/>
        <v>0</v>
      </c>
      <c r="AE658" s="195">
        <v>33</v>
      </c>
      <c r="AF658" s="400" t="str">
        <f>IF(AG658=0,"",MAX($AF$624:AF657)+1)</f>
        <v/>
      </c>
      <c r="AG658" s="46">
        <f t="shared" si="122"/>
        <v>0</v>
      </c>
      <c r="AH658" s="400" t="str">
        <f>IF(AI658=0,"",MAX($AH$624:AH657)+1)</f>
        <v/>
      </c>
      <c r="AI658" s="201">
        <f t="shared" si="123"/>
        <v>0</v>
      </c>
    </row>
    <row r="659" spans="6:35" ht="13.2" customHeight="1">
      <c r="F659" s="195">
        <v>34</v>
      </c>
      <c r="G659" s="400" t="str">
        <f>IF(H659=0,"",MAX($G$624:G658)+1)</f>
        <v/>
      </c>
      <c r="H659" s="46">
        <f t="shared" si="120"/>
        <v>0</v>
      </c>
      <c r="I659" s="400" t="str">
        <f>IF(J659=0,"",MAX($I$624:I658)+1)</f>
        <v/>
      </c>
      <c r="J659" s="201">
        <f t="shared" si="121"/>
        <v>0</v>
      </c>
      <c r="AE659" s="195">
        <v>34</v>
      </c>
      <c r="AF659" s="400" t="str">
        <f>IF(AG659=0,"",MAX($AF$624:AF658)+1)</f>
        <v/>
      </c>
      <c r="AG659" s="46">
        <f t="shared" si="122"/>
        <v>0</v>
      </c>
      <c r="AH659" s="400" t="str">
        <f>IF(AI659=0,"",MAX($AH$624:AH658)+1)</f>
        <v/>
      </c>
      <c r="AI659" s="201">
        <f t="shared" si="123"/>
        <v>0</v>
      </c>
    </row>
    <row r="660" spans="6:35" ht="13.2" customHeight="1">
      <c r="F660" s="195">
        <v>35</v>
      </c>
      <c r="G660" s="400" t="str">
        <f>IF(H660=0,"",MAX($G$624:G659)+1)</f>
        <v/>
      </c>
      <c r="H660" s="46">
        <f t="shared" si="120"/>
        <v>0</v>
      </c>
      <c r="I660" s="400" t="str">
        <f>IF(J660=0,"",MAX($I$624:I659)+1)</f>
        <v/>
      </c>
      <c r="J660" s="201">
        <f t="shared" si="121"/>
        <v>0</v>
      </c>
      <c r="AE660" s="195">
        <v>35</v>
      </c>
      <c r="AF660" s="400" t="str">
        <f>IF(AG660=0,"",MAX($AF$624:AF659)+1)</f>
        <v/>
      </c>
      <c r="AG660" s="46">
        <f t="shared" si="122"/>
        <v>0</v>
      </c>
      <c r="AH660" s="400" t="str">
        <f>IF(AI660=0,"",MAX($AH$624:AH659)+1)</f>
        <v/>
      </c>
      <c r="AI660" s="201">
        <f t="shared" si="123"/>
        <v>0</v>
      </c>
    </row>
    <row r="661" spans="6:35" ht="13.2" customHeight="1">
      <c r="F661" s="195">
        <v>36</v>
      </c>
      <c r="G661" s="400" t="str">
        <f>IF(H661=0,"",MAX($G$624:G660)+1)</f>
        <v/>
      </c>
      <c r="H661" s="46">
        <f t="shared" si="120"/>
        <v>0</v>
      </c>
      <c r="I661" s="400" t="str">
        <f>IF(J661=0,"",MAX($I$624:I660)+1)</f>
        <v/>
      </c>
      <c r="J661" s="201">
        <f t="shared" si="121"/>
        <v>0</v>
      </c>
      <c r="AE661" s="195">
        <v>36</v>
      </c>
      <c r="AF661" s="400" t="str">
        <f>IF(AG661=0,"",MAX($AF$624:AF660)+1)</f>
        <v/>
      </c>
      <c r="AG661" s="46">
        <f t="shared" si="122"/>
        <v>0</v>
      </c>
      <c r="AH661" s="400" t="str">
        <f>IF(AI661=0,"",MAX($AH$624:AH660)+1)</f>
        <v/>
      </c>
      <c r="AI661" s="201">
        <f t="shared" si="123"/>
        <v>0</v>
      </c>
    </row>
    <row r="662" spans="6:35" ht="13.2" customHeight="1">
      <c r="F662" s="195">
        <v>37</v>
      </c>
      <c r="G662" s="400" t="str">
        <f>IF(H662=0,"",MAX($G$624:G661)+1)</f>
        <v/>
      </c>
      <c r="H662" s="46">
        <f t="shared" si="120"/>
        <v>0</v>
      </c>
      <c r="I662" s="400" t="str">
        <f>IF(J662=0,"",MAX($I$624:I661)+1)</f>
        <v/>
      </c>
      <c r="J662" s="201">
        <f t="shared" si="121"/>
        <v>0</v>
      </c>
      <c r="AE662" s="195">
        <v>37</v>
      </c>
      <c r="AF662" s="400" t="str">
        <f>IF(AG662=0,"",MAX($AF$624:AF661)+1)</f>
        <v/>
      </c>
      <c r="AG662" s="46">
        <f t="shared" si="122"/>
        <v>0</v>
      </c>
      <c r="AH662" s="400" t="str">
        <f>IF(AI662=0,"",MAX($AH$624:AH661)+1)</f>
        <v/>
      </c>
      <c r="AI662" s="201">
        <f t="shared" si="123"/>
        <v>0</v>
      </c>
    </row>
    <row r="663" spans="6:35" ht="13.2" customHeight="1">
      <c r="F663" s="195">
        <v>38</v>
      </c>
      <c r="G663" s="400" t="str">
        <f>IF(H663=0,"",MAX($G$624:G662)+1)</f>
        <v/>
      </c>
      <c r="H663" s="46">
        <f t="shared" si="120"/>
        <v>0</v>
      </c>
      <c r="I663" s="400" t="str">
        <f>IF(J663=0,"",MAX($I$624:I662)+1)</f>
        <v/>
      </c>
      <c r="J663" s="201">
        <f t="shared" si="121"/>
        <v>0</v>
      </c>
      <c r="AE663" s="195">
        <v>38</v>
      </c>
      <c r="AF663" s="400" t="str">
        <f>IF(AG663=0,"",MAX($AF$624:AF662)+1)</f>
        <v/>
      </c>
      <c r="AG663" s="46">
        <f t="shared" si="122"/>
        <v>0</v>
      </c>
      <c r="AH663" s="400" t="str">
        <f>IF(AI663=0,"",MAX($AH$624:AH662)+1)</f>
        <v/>
      </c>
      <c r="AI663" s="201">
        <f t="shared" si="123"/>
        <v>0</v>
      </c>
    </row>
    <row r="664" spans="6:35" ht="13.2" customHeight="1">
      <c r="F664" s="195">
        <v>39</v>
      </c>
      <c r="G664" s="400" t="str">
        <f>IF(H664=0,"",MAX($G$624:G663)+1)</f>
        <v/>
      </c>
      <c r="H664" s="46">
        <f t="shared" si="120"/>
        <v>0</v>
      </c>
      <c r="I664" s="400" t="str">
        <f>IF(J664=0,"",MAX($I$624:I663)+1)</f>
        <v/>
      </c>
      <c r="J664" s="201">
        <f t="shared" si="121"/>
        <v>0</v>
      </c>
      <c r="AE664" s="195">
        <v>39</v>
      </c>
      <c r="AF664" s="400" t="str">
        <f>IF(AG664=0,"",MAX($AF$624:AF663)+1)</f>
        <v/>
      </c>
      <c r="AG664" s="46">
        <f t="shared" si="122"/>
        <v>0</v>
      </c>
      <c r="AH664" s="400" t="str">
        <f>IF(AI664=0,"",MAX($AH$624:AH663)+1)</f>
        <v/>
      </c>
      <c r="AI664" s="201">
        <f t="shared" si="123"/>
        <v>0</v>
      </c>
    </row>
    <row r="665" spans="6:35" ht="13.2" customHeight="1">
      <c r="F665" s="195">
        <v>40</v>
      </c>
      <c r="G665" s="400" t="str">
        <f>IF(H665=0,"",MAX($G$624:G664)+1)</f>
        <v/>
      </c>
      <c r="H665" s="46">
        <f t="shared" si="120"/>
        <v>0</v>
      </c>
      <c r="I665" s="400" t="str">
        <f>IF(J665=0,"",MAX($I$624:I664)+1)</f>
        <v/>
      </c>
      <c r="J665" s="201">
        <f t="shared" si="121"/>
        <v>0</v>
      </c>
      <c r="AE665" s="195">
        <v>40</v>
      </c>
      <c r="AF665" s="400" t="str">
        <f>IF(AG665=0,"",MAX($AF$624:AF664)+1)</f>
        <v/>
      </c>
      <c r="AG665" s="46">
        <f t="shared" si="122"/>
        <v>0</v>
      </c>
      <c r="AH665" s="400" t="str">
        <f>IF(AI665=0,"",MAX($AH$624:AH664)+1)</f>
        <v/>
      </c>
      <c r="AI665" s="201">
        <f t="shared" si="123"/>
        <v>0</v>
      </c>
    </row>
    <row r="666" spans="6:35" ht="13.2" customHeight="1">
      <c r="F666" s="195">
        <v>41</v>
      </c>
      <c r="G666" s="400" t="str">
        <f>IF(H666=0,"",MAX($G$624:G665)+1)</f>
        <v/>
      </c>
      <c r="H666" s="46">
        <f t="shared" si="120"/>
        <v>0</v>
      </c>
      <c r="I666" s="400" t="str">
        <f>IF(J666=0,"",MAX($I$624:I665)+1)</f>
        <v/>
      </c>
      <c r="J666" s="201">
        <f t="shared" si="121"/>
        <v>0</v>
      </c>
      <c r="AE666" s="195">
        <v>41</v>
      </c>
      <c r="AF666" s="400" t="str">
        <f>IF(AG666=0,"",MAX($AF$624:AF665)+1)</f>
        <v/>
      </c>
      <c r="AG666" s="46">
        <f t="shared" si="122"/>
        <v>0</v>
      </c>
      <c r="AH666" s="400" t="str">
        <f>IF(AI666=0,"",MAX($AH$624:AH665)+1)</f>
        <v/>
      </c>
      <c r="AI666" s="201">
        <f t="shared" si="123"/>
        <v>0</v>
      </c>
    </row>
    <row r="667" spans="6:35" ht="13.2" customHeight="1">
      <c r="F667" s="195">
        <v>42</v>
      </c>
      <c r="G667" s="400" t="str">
        <f>IF(H667=0,"",MAX($G$624:G666)+1)</f>
        <v/>
      </c>
      <c r="H667" s="46">
        <f t="shared" si="120"/>
        <v>0</v>
      </c>
      <c r="I667" s="400" t="str">
        <f>IF(J667=0,"",MAX($I$624:I666)+1)</f>
        <v/>
      </c>
      <c r="J667" s="201">
        <f t="shared" si="121"/>
        <v>0</v>
      </c>
      <c r="AE667" s="195">
        <v>42</v>
      </c>
      <c r="AF667" s="400" t="str">
        <f>IF(AG667=0,"",MAX($AF$624:AF666)+1)</f>
        <v/>
      </c>
      <c r="AG667" s="46">
        <f t="shared" si="122"/>
        <v>0</v>
      </c>
      <c r="AH667" s="400" t="str">
        <f>IF(AI667=0,"",MAX($AH$624:AH666)+1)</f>
        <v/>
      </c>
      <c r="AI667" s="201">
        <f t="shared" si="123"/>
        <v>0</v>
      </c>
    </row>
    <row r="668" spans="6:35" ht="13.2" customHeight="1">
      <c r="F668" s="195">
        <v>43</v>
      </c>
      <c r="G668" s="400" t="str">
        <f>IF(H668=0,"",MAX($G$624:G667)+1)</f>
        <v/>
      </c>
      <c r="H668" s="46">
        <f t="shared" si="120"/>
        <v>0</v>
      </c>
      <c r="I668" s="400" t="str">
        <f>IF(J668=0,"",MAX($I$624:I667)+1)</f>
        <v/>
      </c>
      <c r="J668" s="201">
        <f t="shared" si="121"/>
        <v>0</v>
      </c>
      <c r="AE668" s="195">
        <v>43</v>
      </c>
      <c r="AF668" s="400" t="str">
        <f>IF(AG668=0,"",MAX($AF$624:AF667)+1)</f>
        <v/>
      </c>
      <c r="AG668" s="46">
        <f t="shared" si="122"/>
        <v>0</v>
      </c>
      <c r="AH668" s="400" t="str">
        <f>IF(AI668=0,"",MAX($AH$624:AH667)+1)</f>
        <v/>
      </c>
      <c r="AI668" s="201">
        <f t="shared" si="123"/>
        <v>0</v>
      </c>
    </row>
    <row r="669" spans="6:35" ht="13.2" customHeight="1">
      <c r="F669" s="195">
        <v>44</v>
      </c>
      <c r="G669" s="400" t="str">
        <f>IF(H669=0,"",MAX($G$624:G668)+1)</f>
        <v/>
      </c>
      <c r="H669" s="46">
        <f t="shared" si="120"/>
        <v>0</v>
      </c>
      <c r="I669" s="400" t="str">
        <f>IF(J669=0,"",MAX($I$624:I668)+1)</f>
        <v/>
      </c>
      <c r="J669" s="201">
        <f t="shared" si="121"/>
        <v>0</v>
      </c>
      <c r="AE669" s="195">
        <v>44</v>
      </c>
      <c r="AF669" s="400" t="str">
        <f>IF(AG669=0,"",MAX($AF$624:AF668)+1)</f>
        <v/>
      </c>
      <c r="AG669" s="46">
        <f t="shared" si="122"/>
        <v>0</v>
      </c>
      <c r="AH669" s="400" t="str">
        <f>IF(AI669=0,"",MAX($AH$624:AH668)+1)</f>
        <v/>
      </c>
      <c r="AI669" s="201">
        <f t="shared" si="123"/>
        <v>0</v>
      </c>
    </row>
    <row r="670" spans="6:35" ht="13.2" customHeight="1">
      <c r="F670" s="195">
        <v>45</v>
      </c>
      <c r="G670" s="400" t="str">
        <f>IF(H670=0,"",MAX($G$624:G669)+1)</f>
        <v/>
      </c>
      <c r="H670" s="46">
        <f t="shared" si="120"/>
        <v>0</v>
      </c>
      <c r="I670" s="400" t="str">
        <f>IF(J670=0,"",MAX($I$624:I669)+1)</f>
        <v/>
      </c>
      <c r="J670" s="201">
        <f t="shared" si="121"/>
        <v>0</v>
      </c>
      <c r="AE670" s="195">
        <v>45</v>
      </c>
      <c r="AF670" s="400" t="str">
        <f>IF(AG670=0,"",MAX($AF$624:AF669)+1)</f>
        <v/>
      </c>
      <c r="AG670" s="46">
        <f t="shared" si="122"/>
        <v>0</v>
      </c>
      <c r="AH670" s="400" t="str">
        <f>IF(AI670=0,"",MAX($AH$624:AH669)+1)</f>
        <v/>
      </c>
      <c r="AI670" s="201">
        <f t="shared" si="123"/>
        <v>0</v>
      </c>
    </row>
    <row r="671" spans="6:35" ht="13.2" customHeight="1">
      <c r="F671" s="195">
        <v>46</v>
      </c>
      <c r="G671" s="400" t="str">
        <f>IF(H671=0,"",MAX($G$624:G670)+1)</f>
        <v/>
      </c>
      <c r="H671" s="46">
        <f t="shared" si="120"/>
        <v>0</v>
      </c>
      <c r="I671" s="400" t="str">
        <f>IF(J671=0,"",MAX($I$624:I670)+1)</f>
        <v/>
      </c>
      <c r="J671" s="201">
        <f t="shared" si="121"/>
        <v>0</v>
      </c>
      <c r="AE671" s="195">
        <v>46</v>
      </c>
      <c r="AF671" s="400" t="str">
        <f>IF(AG671=0,"",MAX($AF$624:AF670)+1)</f>
        <v/>
      </c>
      <c r="AG671" s="46">
        <f t="shared" si="122"/>
        <v>0</v>
      </c>
      <c r="AH671" s="400" t="str">
        <f>IF(AI671=0,"",MAX($AH$624:AH670)+1)</f>
        <v/>
      </c>
      <c r="AI671" s="201">
        <f t="shared" si="123"/>
        <v>0</v>
      </c>
    </row>
    <row r="672" spans="6:35" ht="13.2" customHeight="1">
      <c r="F672" s="195">
        <v>47</v>
      </c>
      <c r="G672" s="400" t="str">
        <f>IF(H672=0,"",MAX($G$624:G671)+1)</f>
        <v/>
      </c>
      <c r="H672" s="46">
        <f t="shared" si="120"/>
        <v>0</v>
      </c>
      <c r="I672" s="400" t="str">
        <f>IF(J672=0,"",MAX($I$624:I671)+1)</f>
        <v/>
      </c>
      <c r="J672" s="201">
        <f t="shared" si="121"/>
        <v>0</v>
      </c>
      <c r="AE672" s="195">
        <v>47</v>
      </c>
      <c r="AF672" s="400" t="str">
        <f>IF(AG672=0,"",MAX($AF$624:AF671)+1)</f>
        <v/>
      </c>
      <c r="AG672" s="46">
        <f t="shared" si="122"/>
        <v>0</v>
      </c>
      <c r="AH672" s="400" t="str">
        <f>IF(AI672=0,"",MAX($AH$624:AH671)+1)</f>
        <v/>
      </c>
      <c r="AI672" s="201">
        <f t="shared" si="123"/>
        <v>0</v>
      </c>
    </row>
    <row r="673" spans="2:35" ht="13.2" customHeight="1">
      <c r="F673" s="195">
        <v>48</v>
      </c>
      <c r="G673" s="400" t="str">
        <f>IF(H673=0,"",MAX($G$624:G672)+1)</f>
        <v/>
      </c>
      <c r="H673" s="46">
        <f t="shared" si="120"/>
        <v>0</v>
      </c>
      <c r="I673" s="400" t="str">
        <f>IF(J673=0,"",MAX($I$624:I672)+1)</f>
        <v/>
      </c>
      <c r="J673" s="201">
        <f t="shared" si="121"/>
        <v>0</v>
      </c>
      <c r="AE673" s="195">
        <v>48</v>
      </c>
      <c r="AF673" s="400" t="str">
        <f>IF(AG673=0,"",MAX($AF$624:AF672)+1)</f>
        <v/>
      </c>
      <c r="AG673" s="46">
        <f t="shared" si="122"/>
        <v>0</v>
      </c>
      <c r="AH673" s="400" t="str">
        <f>IF(AI673=0,"",MAX($AH$624:AH672)+1)</f>
        <v/>
      </c>
      <c r="AI673" s="201">
        <f t="shared" si="123"/>
        <v>0</v>
      </c>
    </row>
    <row r="674" spans="2:35" ht="13.2" customHeight="1">
      <c r="F674" s="195">
        <v>49</v>
      </c>
      <c r="G674" s="400" t="str">
        <f>IF(H674=0,"",MAX($G$624:G673)+1)</f>
        <v/>
      </c>
      <c r="H674" s="46">
        <f t="shared" si="120"/>
        <v>0</v>
      </c>
      <c r="I674" s="400" t="str">
        <f>IF(J674=0,"",MAX($I$624:I673)+1)</f>
        <v/>
      </c>
      <c r="J674" s="201">
        <f t="shared" si="121"/>
        <v>0</v>
      </c>
      <c r="AE674" s="195">
        <v>49</v>
      </c>
      <c r="AF674" s="400" t="str">
        <f>IF(AG674=0,"",MAX($AF$624:AF673)+1)</f>
        <v/>
      </c>
      <c r="AG674" s="46">
        <f t="shared" si="122"/>
        <v>0</v>
      </c>
      <c r="AH674" s="400" t="str">
        <f>IF(AI674=0,"",MAX($AH$624:AH673)+1)</f>
        <v/>
      </c>
      <c r="AI674" s="201">
        <f t="shared" si="123"/>
        <v>0</v>
      </c>
    </row>
    <row r="675" spans="2:35" ht="13.2" customHeight="1">
      <c r="F675" s="195">
        <v>50</v>
      </c>
      <c r="G675" s="400" t="str">
        <f>IF(H675=0,"",MAX($G$624:G674)+1)</f>
        <v/>
      </c>
      <c r="H675" s="46">
        <f t="shared" si="120"/>
        <v>0</v>
      </c>
      <c r="I675" s="400" t="str">
        <f>IF(J675=0,"",MAX($I$624:I674)+1)</f>
        <v/>
      </c>
      <c r="J675" s="201">
        <f t="shared" si="121"/>
        <v>0</v>
      </c>
      <c r="AE675" s="195">
        <v>50</v>
      </c>
      <c r="AF675" s="400" t="str">
        <f>IF(AG675=0,"",MAX($AF$624:AF674)+1)</f>
        <v/>
      </c>
      <c r="AG675" s="46">
        <f t="shared" si="122"/>
        <v>0</v>
      </c>
      <c r="AH675" s="400" t="str">
        <f>IF(AI675=0,"",MAX($AH$624:AH674)+1)</f>
        <v/>
      </c>
      <c r="AI675" s="201">
        <f t="shared" si="123"/>
        <v>0</v>
      </c>
    </row>
    <row r="676" spans="2:35" ht="13.2" customHeight="1">
      <c r="F676" s="195">
        <v>51</v>
      </c>
      <c r="G676" s="400" t="str">
        <f>IF(H676=0,"",MAX($G$624:G675)+1)</f>
        <v/>
      </c>
      <c r="H676" s="46">
        <f t="shared" si="120"/>
        <v>0</v>
      </c>
      <c r="I676" s="400" t="str">
        <f>IF(J676=0,"",MAX($I$624:I675)+1)</f>
        <v/>
      </c>
      <c r="J676" s="201">
        <f t="shared" si="121"/>
        <v>0</v>
      </c>
      <c r="AE676" s="195">
        <v>51</v>
      </c>
      <c r="AF676" s="400" t="str">
        <f>IF(AG676=0,"",MAX($AF$624:AF675)+1)</f>
        <v/>
      </c>
      <c r="AG676" s="46">
        <f t="shared" si="122"/>
        <v>0</v>
      </c>
      <c r="AH676" s="400" t="str">
        <f>IF(AI676=0,"",MAX($AH$624:AH675)+1)</f>
        <v/>
      </c>
      <c r="AI676" s="201">
        <f t="shared" si="123"/>
        <v>0</v>
      </c>
    </row>
    <row r="677" spans="2:35" ht="13.2" customHeight="1">
      <c r="F677" s="195">
        <v>52</v>
      </c>
      <c r="G677" s="400" t="str">
        <f>IF(H677=0,"",MAX($G$624:G676)+1)</f>
        <v/>
      </c>
      <c r="H677" s="46">
        <f t="shared" si="120"/>
        <v>0</v>
      </c>
      <c r="I677" s="400" t="str">
        <f>IF(J677=0,"",MAX($I$624:I676)+1)</f>
        <v/>
      </c>
      <c r="J677" s="201">
        <f t="shared" si="121"/>
        <v>0</v>
      </c>
      <c r="AE677" s="195">
        <v>52</v>
      </c>
      <c r="AF677" s="400" t="str">
        <f>IF(AG677=0,"",MAX($AF$624:AF676)+1)</f>
        <v/>
      </c>
      <c r="AG677" s="46">
        <f t="shared" si="122"/>
        <v>0</v>
      </c>
      <c r="AH677" s="400" t="str">
        <f>IF(AI677=0,"",MAX($AH$624:AH676)+1)</f>
        <v/>
      </c>
      <c r="AI677" s="201">
        <f t="shared" si="123"/>
        <v>0</v>
      </c>
    </row>
    <row r="678" spans="2:35" ht="13.2" customHeight="1">
      <c r="F678" s="195">
        <v>53</v>
      </c>
      <c r="G678" s="400" t="str">
        <f>IF(H678=0,"",MAX($G$624:G677)+1)</f>
        <v/>
      </c>
      <c r="H678" s="46">
        <f t="shared" si="120"/>
        <v>0</v>
      </c>
      <c r="I678" s="400" t="str">
        <f>IF(J678=0,"",MAX($I$624:I677)+1)</f>
        <v/>
      </c>
      <c r="J678" s="201">
        <f t="shared" si="121"/>
        <v>0</v>
      </c>
      <c r="AE678" s="195">
        <v>53</v>
      </c>
      <c r="AF678" s="400" t="str">
        <f>IF(AG678=0,"",MAX($AF$624:AF677)+1)</f>
        <v/>
      </c>
      <c r="AG678" s="46">
        <f t="shared" si="122"/>
        <v>0</v>
      </c>
      <c r="AH678" s="400" t="str">
        <f>IF(AI678=0,"",MAX($AH$624:AH677)+1)</f>
        <v/>
      </c>
      <c r="AI678" s="201">
        <f t="shared" si="123"/>
        <v>0</v>
      </c>
    </row>
    <row r="679" spans="2:35" ht="13.2" customHeight="1">
      <c r="F679" s="195">
        <v>54</v>
      </c>
      <c r="G679" s="400" t="str">
        <f>IF(H679=0,"",MAX($G$624:G678)+1)</f>
        <v/>
      </c>
      <c r="H679" s="46">
        <f t="shared" si="120"/>
        <v>0</v>
      </c>
      <c r="I679" s="400" t="str">
        <f>IF(J679=0,"",MAX($I$624:I678)+1)</f>
        <v/>
      </c>
      <c r="J679" s="201">
        <f t="shared" si="121"/>
        <v>0</v>
      </c>
      <c r="AE679" s="195">
        <v>54</v>
      </c>
      <c r="AF679" s="400" t="str">
        <f>IF(AG679=0,"",MAX($AF$624:AF678)+1)</f>
        <v/>
      </c>
      <c r="AG679" s="46">
        <f t="shared" si="122"/>
        <v>0</v>
      </c>
      <c r="AH679" s="400" t="str">
        <f>IF(AI679=0,"",MAX($AH$624:AH678)+1)</f>
        <v/>
      </c>
      <c r="AI679" s="201">
        <f t="shared" si="123"/>
        <v>0</v>
      </c>
    </row>
    <row r="680" spans="2:35" ht="13.2" customHeight="1">
      <c r="F680" s="195">
        <v>55</v>
      </c>
      <c r="G680" s="400" t="str">
        <f>IF(H680=0,"",MAX($G$624:G679)+1)</f>
        <v/>
      </c>
      <c r="H680" s="46">
        <f t="shared" si="120"/>
        <v>0</v>
      </c>
      <c r="I680" s="400" t="str">
        <f>IF(J680=0,"",MAX($I$624:I679)+1)</f>
        <v/>
      </c>
      <c r="J680" s="201">
        <f t="shared" si="121"/>
        <v>0</v>
      </c>
      <c r="AE680" s="195">
        <v>55</v>
      </c>
      <c r="AF680" s="400" t="str">
        <f>IF(AG680=0,"",MAX($AF$624:AF679)+1)</f>
        <v/>
      </c>
      <c r="AG680" s="46">
        <f t="shared" si="122"/>
        <v>0</v>
      </c>
      <c r="AH680" s="400" t="str">
        <f>IF(AI680=0,"",MAX($AH$624:AH679)+1)</f>
        <v/>
      </c>
      <c r="AI680" s="201">
        <f t="shared" si="123"/>
        <v>0</v>
      </c>
    </row>
    <row r="681" spans="2:35" ht="13.2" customHeight="1">
      <c r="F681" s="195">
        <v>56</v>
      </c>
      <c r="G681" s="400" t="str">
        <f>IF(H681=0,"",MAX($G$624:G680)+1)</f>
        <v/>
      </c>
      <c r="H681" s="46">
        <f t="shared" si="120"/>
        <v>0</v>
      </c>
      <c r="I681" s="400" t="str">
        <f>IF(J681=0,"",MAX($I$624:I680)+1)</f>
        <v/>
      </c>
      <c r="J681" s="201">
        <f t="shared" si="121"/>
        <v>0</v>
      </c>
      <c r="AE681" s="195">
        <v>56</v>
      </c>
      <c r="AF681" s="400" t="str">
        <f>IF(AG681=0,"",MAX($AF$624:AF680)+1)</f>
        <v/>
      </c>
      <c r="AG681" s="46">
        <f t="shared" si="122"/>
        <v>0</v>
      </c>
      <c r="AH681" s="400" t="str">
        <f>IF(AI681=0,"",MAX($AH$624:AH680)+1)</f>
        <v/>
      </c>
      <c r="AI681" s="201">
        <f t="shared" si="123"/>
        <v>0</v>
      </c>
    </row>
    <row r="682" spans="2:35" ht="13.2" customHeight="1">
      <c r="F682" s="195">
        <v>57</v>
      </c>
      <c r="G682" s="400" t="str">
        <f>IF(H682=0,"",MAX($G$624:G681)+1)</f>
        <v/>
      </c>
      <c r="H682" s="46">
        <f t="shared" si="120"/>
        <v>0</v>
      </c>
      <c r="I682" s="400" t="str">
        <f>IF(J682=0,"",MAX($I$624:I681)+1)</f>
        <v/>
      </c>
      <c r="J682" s="201">
        <f t="shared" si="121"/>
        <v>0</v>
      </c>
      <c r="AE682" s="195">
        <v>57</v>
      </c>
      <c r="AF682" s="400" t="str">
        <f>IF(AG682=0,"",MAX($AF$624:AF681)+1)</f>
        <v/>
      </c>
      <c r="AG682" s="46">
        <f t="shared" si="122"/>
        <v>0</v>
      </c>
      <c r="AH682" s="400" t="str">
        <f>IF(AI682=0,"",MAX($AH$624:AH681)+1)</f>
        <v/>
      </c>
      <c r="AI682" s="201">
        <f t="shared" si="123"/>
        <v>0</v>
      </c>
    </row>
    <row r="683" spans="2:35" ht="13.2" customHeight="1">
      <c r="F683" s="195">
        <v>58</v>
      </c>
      <c r="G683" s="400" t="str">
        <f>IF(H683=0,"",MAX($G$624:G682)+1)</f>
        <v/>
      </c>
      <c r="H683" s="46">
        <f t="shared" si="120"/>
        <v>0</v>
      </c>
      <c r="I683" s="400" t="str">
        <f>IF(J683=0,"",MAX($I$624:I682)+1)</f>
        <v/>
      </c>
      <c r="J683" s="201">
        <f t="shared" si="121"/>
        <v>0</v>
      </c>
      <c r="AE683" s="195">
        <v>58</v>
      </c>
      <c r="AF683" s="400" t="str">
        <f>IF(AG683=0,"",MAX($AF$624:AF682)+1)</f>
        <v/>
      </c>
      <c r="AG683" s="46">
        <f t="shared" si="122"/>
        <v>0</v>
      </c>
      <c r="AH683" s="400" t="str">
        <f>IF(AI683=0,"",MAX($AH$624:AH682)+1)</f>
        <v/>
      </c>
      <c r="AI683" s="201">
        <f t="shared" si="123"/>
        <v>0</v>
      </c>
    </row>
    <row r="684" spans="2:35" ht="13.2" customHeight="1">
      <c r="F684" s="195">
        <v>59</v>
      </c>
      <c r="G684" s="400" t="str">
        <f>IF(H684=0,"",MAX($G$624:G683)+1)</f>
        <v/>
      </c>
      <c r="H684" s="46">
        <f t="shared" si="120"/>
        <v>0</v>
      </c>
      <c r="I684" s="400" t="str">
        <f>IF(J684=0,"",MAX($I$624:I683)+1)</f>
        <v/>
      </c>
      <c r="J684" s="201">
        <f t="shared" si="121"/>
        <v>0</v>
      </c>
      <c r="AE684" s="195">
        <v>59</v>
      </c>
      <c r="AF684" s="400" t="str">
        <f>IF(AG684=0,"",MAX($AF$624:AF683)+1)</f>
        <v/>
      </c>
      <c r="AG684" s="46">
        <f t="shared" si="122"/>
        <v>0</v>
      </c>
      <c r="AH684" s="400" t="str">
        <f>IF(AI684=0,"",MAX($AH$624:AH683)+1)</f>
        <v/>
      </c>
      <c r="AI684" s="201">
        <f t="shared" si="123"/>
        <v>0</v>
      </c>
    </row>
    <row r="685" spans="2:35" ht="13.2" customHeight="1" thickBot="1">
      <c r="F685" s="196">
        <v>60</v>
      </c>
      <c r="G685" s="406" t="str">
        <f>IF(H685=0,"",MAX($G$624:G684)+1)</f>
        <v/>
      </c>
      <c r="H685" s="47">
        <f t="shared" si="120"/>
        <v>0</v>
      </c>
      <c r="I685" s="406" t="str">
        <f>IF(J685=0,"",MAX($I$624:I684)+1)</f>
        <v/>
      </c>
      <c r="J685" s="202">
        <f t="shared" si="121"/>
        <v>0</v>
      </c>
      <c r="AE685" s="196">
        <v>60</v>
      </c>
      <c r="AF685" s="406" t="str">
        <f>IF(AG685=0,"",MAX($AF$624:AF684)+1)</f>
        <v/>
      </c>
      <c r="AG685" s="47">
        <f t="shared" si="122"/>
        <v>0</v>
      </c>
      <c r="AH685" s="406" t="str">
        <f>IF(AI685=0,"",MAX($AH$624:AH684)+1)</f>
        <v/>
      </c>
      <c r="AI685" s="202">
        <f t="shared" si="123"/>
        <v>0</v>
      </c>
    </row>
    <row r="687" spans="2:35" ht="13.2" customHeight="1" thickBot="1">
      <c r="B687" s="2" t="s">
        <v>212</v>
      </c>
      <c r="AA687" s="2" t="s">
        <v>212</v>
      </c>
    </row>
    <row r="688" spans="2:35" ht="13.2" customHeight="1">
      <c r="E688" s="48" t="s">
        <v>213</v>
      </c>
      <c r="F688" s="51"/>
      <c r="G688" s="51"/>
      <c r="H688" s="52" t="s">
        <v>214</v>
      </c>
      <c r="I688" s="51"/>
      <c r="J688" s="56"/>
      <c r="AD688" s="48" t="s">
        <v>213</v>
      </c>
      <c r="AE688" s="51"/>
      <c r="AF688" s="51"/>
      <c r="AG688" s="52" t="s">
        <v>214</v>
      </c>
      <c r="AH688" s="51"/>
      <c r="AI688" s="56"/>
    </row>
    <row r="689" spans="5:35" ht="13.2" customHeight="1">
      <c r="E689" s="2171" t="s">
        <v>196</v>
      </c>
      <c r="F689" s="2142"/>
      <c r="G689" s="2142"/>
      <c r="H689" s="53" t="s">
        <v>196</v>
      </c>
      <c r="I689" s="2564"/>
      <c r="J689" s="2146"/>
      <c r="AD689" s="2171" t="s">
        <v>196</v>
      </c>
      <c r="AE689" s="2142"/>
      <c r="AF689" s="2142"/>
      <c r="AG689" s="53" t="s">
        <v>196</v>
      </c>
      <c r="AH689" s="2564"/>
      <c r="AI689" s="2146"/>
    </row>
    <row r="690" spans="5:35" ht="13.2" customHeight="1">
      <c r="E690" s="2172"/>
      <c r="F690" s="21" t="s">
        <v>555</v>
      </c>
      <c r="G690" s="21" t="s">
        <v>557</v>
      </c>
      <c r="H690" s="574" t="s">
        <v>556</v>
      </c>
      <c r="I690" s="21" t="s">
        <v>555</v>
      </c>
      <c r="J690" s="194" t="s">
        <v>557</v>
      </c>
      <c r="AD690" s="2172"/>
      <c r="AE690" s="21" t="s">
        <v>555</v>
      </c>
      <c r="AF690" s="21" t="s">
        <v>557</v>
      </c>
      <c r="AG690" s="574" t="s">
        <v>556</v>
      </c>
      <c r="AH690" s="21" t="s">
        <v>555</v>
      </c>
      <c r="AI690" s="194" t="s">
        <v>557</v>
      </c>
    </row>
    <row r="691" spans="5:35" ht="13.2" customHeight="1">
      <c r="E691" s="49" t="s">
        <v>543</v>
      </c>
      <c r="F691" s="629">
        <v>0.55000000000000004</v>
      </c>
      <c r="G691" s="629">
        <v>0.55000000000000004</v>
      </c>
      <c r="H691" s="586" t="s">
        <v>543</v>
      </c>
      <c r="I691" s="594">
        <v>0.85</v>
      </c>
      <c r="J691" s="57"/>
      <c r="AD691" s="49" t="s">
        <v>543</v>
      </c>
      <c r="AE691" s="629">
        <v>0.55000000000000004</v>
      </c>
      <c r="AF691" s="629">
        <v>0.55000000000000004</v>
      </c>
      <c r="AG691" s="586" t="s">
        <v>543</v>
      </c>
      <c r="AH691" s="594">
        <v>0.85</v>
      </c>
      <c r="AI691" s="57"/>
    </row>
    <row r="692" spans="5:35" ht="13.2" customHeight="1">
      <c r="E692" s="49" t="s">
        <v>544</v>
      </c>
      <c r="F692" s="629">
        <v>0.55000000000000004</v>
      </c>
      <c r="G692" s="629">
        <v>0.55000000000000004</v>
      </c>
      <c r="H692" s="586" t="s">
        <v>544</v>
      </c>
      <c r="I692" s="594">
        <v>0.85</v>
      </c>
      <c r="J692" s="57"/>
      <c r="AD692" s="49" t="s">
        <v>544</v>
      </c>
      <c r="AE692" s="629">
        <v>0.55000000000000004</v>
      </c>
      <c r="AF692" s="629">
        <v>0.55000000000000004</v>
      </c>
      <c r="AG692" s="586" t="s">
        <v>544</v>
      </c>
      <c r="AH692" s="594">
        <v>0.85</v>
      </c>
      <c r="AI692" s="57"/>
    </row>
    <row r="693" spans="5:35" ht="13.2" customHeight="1">
      <c r="E693" s="49">
        <v>75</v>
      </c>
      <c r="F693" s="629">
        <v>0.55000000000000004</v>
      </c>
      <c r="G693" s="598">
        <v>0.8</v>
      </c>
      <c r="H693" s="597">
        <v>75</v>
      </c>
      <c r="I693" s="594">
        <v>0.85</v>
      </c>
      <c r="J693" s="593">
        <v>0.9</v>
      </c>
      <c r="AD693" s="49">
        <v>75</v>
      </c>
      <c r="AE693" s="629">
        <v>0.55000000000000004</v>
      </c>
      <c r="AF693" s="598">
        <v>0.8</v>
      </c>
      <c r="AG693" s="597">
        <v>75</v>
      </c>
      <c r="AH693" s="594">
        <v>0.85</v>
      </c>
      <c r="AI693" s="593">
        <v>0.9</v>
      </c>
    </row>
    <row r="694" spans="5:35" ht="13.2" customHeight="1">
      <c r="E694" s="49">
        <v>100</v>
      </c>
      <c r="F694" s="629">
        <v>0.55000000000000004</v>
      </c>
      <c r="G694" s="598">
        <v>0.8</v>
      </c>
      <c r="H694" s="597">
        <v>100</v>
      </c>
      <c r="I694" s="594">
        <v>0.85</v>
      </c>
      <c r="J694" s="593">
        <v>0.9</v>
      </c>
      <c r="AD694" s="49">
        <v>100</v>
      </c>
      <c r="AE694" s="629">
        <v>0.55000000000000004</v>
      </c>
      <c r="AF694" s="598">
        <v>0.8</v>
      </c>
      <c r="AG694" s="597">
        <v>100</v>
      </c>
      <c r="AH694" s="594">
        <v>0.85</v>
      </c>
      <c r="AI694" s="593">
        <v>0.9</v>
      </c>
    </row>
    <row r="695" spans="5:35" ht="13.2" customHeight="1">
      <c r="E695" s="49">
        <v>150</v>
      </c>
      <c r="F695" s="629">
        <v>0.55000000000000004</v>
      </c>
      <c r="G695" s="598">
        <v>0.8</v>
      </c>
      <c r="H695" s="597">
        <v>150</v>
      </c>
      <c r="I695" s="594">
        <v>0.85</v>
      </c>
      <c r="J695" s="593">
        <v>0.9</v>
      </c>
      <c r="AD695" s="49">
        <v>150</v>
      </c>
      <c r="AE695" s="629">
        <v>0.55000000000000004</v>
      </c>
      <c r="AF695" s="598">
        <v>0.8</v>
      </c>
      <c r="AG695" s="597">
        <v>150</v>
      </c>
      <c r="AH695" s="594">
        <v>0.85</v>
      </c>
      <c r="AI695" s="593">
        <v>0.9</v>
      </c>
    </row>
    <row r="696" spans="5:35" ht="13.2" customHeight="1">
      <c r="E696" s="49">
        <v>200</v>
      </c>
      <c r="F696" s="630">
        <v>0.6</v>
      </c>
      <c r="G696" s="598">
        <v>0.8</v>
      </c>
      <c r="H696" s="597">
        <v>200</v>
      </c>
      <c r="I696" s="595">
        <v>0.85</v>
      </c>
      <c r="J696" s="593">
        <v>0.9</v>
      </c>
      <c r="AD696" s="49">
        <v>200</v>
      </c>
      <c r="AE696" s="630">
        <v>0.6</v>
      </c>
      <c r="AF696" s="598">
        <v>0.8</v>
      </c>
      <c r="AG696" s="597">
        <v>200</v>
      </c>
      <c r="AH696" s="595">
        <v>0.85</v>
      </c>
      <c r="AI696" s="593">
        <v>0.9</v>
      </c>
    </row>
    <row r="697" spans="5:35" ht="13.2" customHeight="1">
      <c r="E697" s="49">
        <v>300</v>
      </c>
      <c r="F697" s="630">
        <v>0.7</v>
      </c>
      <c r="G697" s="598">
        <v>0.8</v>
      </c>
      <c r="H697" s="597">
        <v>300</v>
      </c>
      <c r="I697" s="595">
        <v>0.9</v>
      </c>
      <c r="J697" s="593">
        <v>0.9</v>
      </c>
      <c r="AD697" s="49">
        <v>300</v>
      </c>
      <c r="AE697" s="630">
        <v>0.7</v>
      </c>
      <c r="AF697" s="598">
        <v>0.8</v>
      </c>
      <c r="AG697" s="597">
        <v>300</v>
      </c>
      <c r="AH697" s="595">
        <v>0.9</v>
      </c>
      <c r="AI697" s="593">
        <v>0.9</v>
      </c>
    </row>
    <row r="698" spans="5:35" ht="13.2" customHeight="1">
      <c r="E698" s="49">
        <v>400</v>
      </c>
      <c r="F698" s="631" t="s">
        <v>215</v>
      </c>
      <c r="G698" s="631" t="s">
        <v>215</v>
      </c>
      <c r="H698" s="54">
        <v>400</v>
      </c>
      <c r="I698" s="591">
        <v>1</v>
      </c>
      <c r="J698" s="592">
        <v>1</v>
      </c>
      <c r="AD698" s="49">
        <v>400</v>
      </c>
      <c r="AE698" s="631" t="s">
        <v>215</v>
      </c>
      <c r="AF698" s="631" t="s">
        <v>215</v>
      </c>
      <c r="AG698" s="54">
        <v>400</v>
      </c>
      <c r="AH698" s="591">
        <v>1</v>
      </c>
      <c r="AI698" s="592">
        <v>1</v>
      </c>
    </row>
    <row r="699" spans="5:35" ht="13.2" customHeight="1">
      <c r="E699" s="49">
        <v>500</v>
      </c>
      <c r="F699" s="631" t="s">
        <v>215</v>
      </c>
      <c r="G699" s="631" t="s">
        <v>215</v>
      </c>
      <c r="H699" s="54">
        <v>500</v>
      </c>
      <c r="I699" s="591">
        <v>1.1000000000000001</v>
      </c>
      <c r="J699" s="592">
        <v>1.1000000000000001</v>
      </c>
      <c r="AD699" s="49">
        <v>500</v>
      </c>
      <c r="AE699" s="631" t="s">
        <v>215</v>
      </c>
      <c r="AF699" s="631" t="s">
        <v>215</v>
      </c>
      <c r="AG699" s="54">
        <v>500</v>
      </c>
      <c r="AH699" s="591">
        <v>1.1000000000000001</v>
      </c>
      <c r="AI699" s="592">
        <v>1.1000000000000001</v>
      </c>
    </row>
    <row r="700" spans="5:35" ht="13.2" customHeight="1">
      <c r="E700" s="49">
        <v>600</v>
      </c>
      <c r="F700" s="631" t="s">
        <v>215</v>
      </c>
      <c r="G700" s="631" t="s">
        <v>215</v>
      </c>
      <c r="H700" s="54">
        <v>600</v>
      </c>
      <c r="I700" s="587">
        <v>1.2</v>
      </c>
      <c r="J700" s="588">
        <v>1.2</v>
      </c>
      <c r="AD700" s="49">
        <v>600</v>
      </c>
      <c r="AE700" s="631" t="s">
        <v>215</v>
      </c>
      <c r="AF700" s="631" t="s">
        <v>215</v>
      </c>
      <c r="AG700" s="54">
        <v>600</v>
      </c>
      <c r="AH700" s="587">
        <v>1.2</v>
      </c>
      <c r="AI700" s="588">
        <v>1.2</v>
      </c>
    </row>
    <row r="701" spans="5:35" ht="13.2" customHeight="1">
      <c r="E701" s="49">
        <v>700</v>
      </c>
      <c r="F701" s="631" t="s">
        <v>215</v>
      </c>
      <c r="G701" s="631" t="s">
        <v>215</v>
      </c>
      <c r="H701" s="54">
        <v>700</v>
      </c>
      <c r="I701" s="587">
        <v>1.5</v>
      </c>
      <c r="J701" s="588">
        <v>1.5</v>
      </c>
      <c r="AD701" s="49">
        <v>700</v>
      </c>
      <c r="AE701" s="631" t="s">
        <v>215</v>
      </c>
      <c r="AF701" s="631" t="s">
        <v>215</v>
      </c>
      <c r="AG701" s="54">
        <v>700</v>
      </c>
      <c r="AH701" s="587">
        <v>1.5</v>
      </c>
      <c r="AI701" s="588">
        <v>1.5</v>
      </c>
    </row>
    <row r="702" spans="5:35" ht="13.2" customHeight="1">
      <c r="E702" s="49">
        <v>800</v>
      </c>
      <c r="F702" s="631" t="s">
        <v>215</v>
      </c>
      <c r="G702" s="631" t="s">
        <v>215</v>
      </c>
      <c r="H702" s="54">
        <v>800</v>
      </c>
      <c r="I702" s="587">
        <v>1.6</v>
      </c>
      <c r="J702" s="588">
        <v>1.6</v>
      </c>
      <c r="AD702" s="49">
        <v>800</v>
      </c>
      <c r="AE702" s="631" t="s">
        <v>215</v>
      </c>
      <c r="AF702" s="631" t="s">
        <v>215</v>
      </c>
      <c r="AG702" s="54">
        <v>800</v>
      </c>
      <c r="AH702" s="587">
        <v>1.6</v>
      </c>
      <c r="AI702" s="588">
        <v>1.6</v>
      </c>
    </row>
    <row r="703" spans="5:35" ht="13.2" customHeight="1" thickBot="1">
      <c r="E703" s="50">
        <v>900</v>
      </c>
      <c r="F703" s="632" t="s">
        <v>215</v>
      </c>
      <c r="G703" s="632" t="s">
        <v>215</v>
      </c>
      <c r="H703" s="55">
        <v>900</v>
      </c>
      <c r="I703" s="589">
        <v>1.9</v>
      </c>
      <c r="J703" s="590">
        <v>1.9</v>
      </c>
      <c r="AD703" s="50">
        <v>900</v>
      </c>
      <c r="AE703" s="632" t="s">
        <v>215</v>
      </c>
      <c r="AF703" s="632" t="s">
        <v>215</v>
      </c>
      <c r="AG703" s="55">
        <v>900</v>
      </c>
      <c r="AH703" s="589">
        <v>1.9</v>
      </c>
      <c r="AI703" s="590">
        <v>1.9</v>
      </c>
    </row>
  </sheetData>
  <mergeCells count="619">
    <mergeCell ref="E689:E690"/>
    <mergeCell ref="F689:G689"/>
    <mergeCell ref="I689:J689"/>
    <mergeCell ref="AD689:AD690"/>
    <mergeCell ref="AE689:AF689"/>
    <mergeCell ref="AH689:AI689"/>
    <mergeCell ref="R1:X1"/>
    <mergeCell ref="Z1:AL1"/>
    <mergeCell ref="L9:M9"/>
    <mergeCell ref="Q9:S9"/>
    <mergeCell ref="U9:W9"/>
    <mergeCell ref="AK9:AL9"/>
    <mergeCell ref="L10:M10"/>
    <mergeCell ref="R10:S10"/>
    <mergeCell ref="V10:W10"/>
    <mergeCell ref="AK10:AL10"/>
    <mergeCell ref="L12:M12"/>
    <mergeCell ref="R12:S12"/>
    <mergeCell ref="V12:W12"/>
    <mergeCell ref="AK12:AL12"/>
    <mergeCell ref="AB19:AC19"/>
    <mergeCell ref="AD19:AF19"/>
    <mergeCell ref="AG19:AI19"/>
    <mergeCell ref="AJ19:AM19"/>
    <mergeCell ref="AM1:AP1"/>
    <mergeCell ref="AQ1:AW1"/>
    <mergeCell ref="C3:D3"/>
    <mergeCell ref="E3:G3"/>
    <mergeCell ref="H3:J3"/>
    <mergeCell ref="K3:N3"/>
    <mergeCell ref="Q3:R3"/>
    <mergeCell ref="AT3:AU3"/>
    <mergeCell ref="C4:D4"/>
    <mergeCell ref="E4:G4"/>
    <mergeCell ref="H4:J4"/>
    <mergeCell ref="K4:N4"/>
    <mergeCell ref="Q4:R4"/>
    <mergeCell ref="U4:V4"/>
    <mergeCell ref="AB4:AC4"/>
    <mergeCell ref="AD4:AF4"/>
    <mergeCell ref="AG4:AI4"/>
    <mergeCell ref="U3:V3"/>
    <mergeCell ref="AB3:AC3"/>
    <mergeCell ref="AD3:AF3"/>
    <mergeCell ref="AG3:AI3"/>
    <mergeCell ref="AJ3:AM3"/>
    <mergeCell ref="AP3:AQ3"/>
    <mergeCell ref="AJ4:AM4"/>
    <mergeCell ref="AP4:AQ4"/>
    <mergeCell ref="AT4:AU4"/>
    <mergeCell ref="C5:D6"/>
    <mergeCell ref="E5:G5"/>
    <mergeCell ref="H5:J5"/>
    <mergeCell ref="K5:N5"/>
    <mergeCell ref="Q5:R5"/>
    <mergeCell ref="U5:V5"/>
    <mergeCell ref="AB5:AC6"/>
    <mergeCell ref="AD5:AF5"/>
    <mergeCell ref="AG5:AI5"/>
    <mergeCell ref="AJ5:AM5"/>
    <mergeCell ref="AP5:AQ5"/>
    <mergeCell ref="AT5:AU5"/>
    <mergeCell ref="E6:G6"/>
    <mergeCell ref="H6:J6"/>
    <mergeCell ref="K6:N6"/>
    <mergeCell ref="Q6:R6"/>
    <mergeCell ref="U6:V6"/>
    <mergeCell ref="AP7:AV7"/>
    <mergeCell ref="L8:M8"/>
    <mergeCell ref="AK8:AL8"/>
    <mergeCell ref="AD6:AF6"/>
    <mergeCell ref="AG6:AI6"/>
    <mergeCell ref="AJ6:AM6"/>
    <mergeCell ref="AP6:AQ6"/>
    <mergeCell ref="AT6:AU6"/>
    <mergeCell ref="C7:D7"/>
    <mergeCell ref="E7:G7"/>
    <mergeCell ref="H7:J7"/>
    <mergeCell ref="K7:N7"/>
    <mergeCell ref="T7:W7"/>
    <mergeCell ref="AB7:AC7"/>
    <mergeCell ref="AD7:AF7"/>
    <mergeCell ref="AG7:AI7"/>
    <mergeCell ref="AJ7:AM7"/>
    <mergeCell ref="AQ12:AR12"/>
    <mergeCell ref="AU12:AV12"/>
    <mergeCell ref="AP10:AR10"/>
    <mergeCell ref="AT10:AV10"/>
    <mergeCell ref="L11:M11"/>
    <mergeCell ref="R11:S11"/>
    <mergeCell ref="V11:W11"/>
    <mergeCell ref="AK11:AL11"/>
    <mergeCell ref="AQ11:AR11"/>
    <mergeCell ref="AU11:AV11"/>
    <mergeCell ref="AQ14:AR14"/>
    <mergeCell ref="AU14:AV14"/>
    <mergeCell ref="C15:D15"/>
    <mergeCell ref="E15:G15"/>
    <mergeCell ref="H15:J15"/>
    <mergeCell ref="K15:N15"/>
    <mergeCell ref="Q15:S15"/>
    <mergeCell ref="U15:W15"/>
    <mergeCell ref="L13:M13"/>
    <mergeCell ref="AK13:AL13"/>
    <mergeCell ref="AQ13:AR13"/>
    <mergeCell ref="AU13:AV13"/>
    <mergeCell ref="C14:D14"/>
    <mergeCell ref="E14:G14"/>
    <mergeCell ref="H14:J14"/>
    <mergeCell ref="K14:N14"/>
    <mergeCell ref="AB14:AC14"/>
    <mergeCell ref="AD14:AF14"/>
    <mergeCell ref="AJ15:AM15"/>
    <mergeCell ref="C16:D16"/>
    <mergeCell ref="E16:G16"/>
    <mergeCell ref="H16:J16"/>
    <mergeCell ref="K16:N16"/>
    <mergeCell ref="R16:S16"/>
    <mergeCell ref="V16:W16"/>
    <mergeCell ref="AG14:AI14"/>
    <mergeCell ref="AJ14:AM14"/>
    <mergeCell ref="C17:D18"/>
    <mergeCell ref="E17:G17"/>
    <mergeCell ref="H17:J17"/>
    <mergeCell ref="K17:N17"/>
    <mergeCell ref="R17:S17"/>
    <mergeCell ref="V17:W17"/>
    <mergeCell ref="AB15:AC15"/>
    <mergeCell ref="AD15:AF15"/>
    <mergeCell ref="AG15:AI15"/>
    <mergeCell ref="AJ17:AM17"/>
    <mergeCell ref="E18:G18"/>
    <mergeCell ref="H18:J18"/>
    <mergeCell ref="K18:N18"/>
    <mergeCell ref="R18:S18"/>
    <mergeCell ref="V18:W18"/>
    <mergeCell ref="AP17:AR17"/>
    <mergeCell ref="AT17:AV17"/>
    <mergeCell ref="AG18:AI18"/>
    <mergeCell ref="AJ18:AM18"/>
    <mergeCell ref="AQ18:AR18"/>
    <mergeCell ref="AU18:AV18"/>
    <mergeCell ref="AB16:AC16"/>
    <mergeCell ref="AD16:AF16"/>
    <mergeCell ref="AG16:AI16"/>
    <mergeCell ref="AJ16:AM16"/>
    <mergeCell ref="AD18:AF18"/>
    <mergeCell ref="AB17:AC18"/>
    <mergeCell ref="AD17:AF17"/>
    <mergeCell ref="AG17:AI17"/>
    <mergeCell ref="AQ19:AR19"/>
    <mergeCell ref="AU19:AV19"/>
    <mergeCell ref="C19:D19"/>
    <mergeCell ref="E19:G19"/>
    <mergeCell ref="H19:J19"/>
    <mergeCell ref="K19:N19"/>
    <mergeCell ref="R19:S19"/>
    <mergeCell ref="V19:W19"/>
    <mergeCell ref="C20:D21"/>
    <mergeCell ref="E20:G20"/>
    <mergeCell ref="H20:J20"/>
    <mergeCell ref="K20:N20"/>
    <mergeCell ref="R20:S20"/>
    <mergeCell ref="V20:W20"/>
    <mergeCell ref="E21:G21"/>
    <mergeCell ref="H21:J21"/>
    <mergeCell ref="K21:N21"/>
    <mergeCell ref="R21:S21"/>
    <mergeCell ref="V21:W21"/>
    <mergeCell ref="AD23:AF23"/>
    <mergeCell ref="AG23:AI23"/>
    <mergeCell ref="AJ23:AM23"/>
    <mergeCell ref="AQ21:AR21"/>
    <mergeCell ref="AQ23:AR23"/>
    <mergeCell ref="AU23:AV23"/>
    <mergeCell ref="AB22:AC23"/>
    <mergeCell ref="AD22:AF22"/>
    <mergeCell ref="AG22:AI22"/>
    <mergeCell ref="AJ22:AM22"/>
    <mergeCell ref="AQ22:AR22"/>
    <mergeCell ref="AU22:AV22"/>
    <mergeCell ref="AU21:AV21"/>
    <mergeCell ref="AB20:AC21"/>
    <mergeCell ref="AD20:AF20"/>
    <mergeCell ref="AG20:AI20"/>
    <mergeCell ref="AJ20:AM20"/>
    <mergeCell ref="AQ20:AR20"/>
    <mergeCell ref="AU20:AV20"/>
    <mergeCell ref="AD21:AF21"/>
    <mergeCell ref="AG21:AI21"/>
    <mergeCell ref="AJ21:AM21"/>
    <mergeCell ref="C22:D23"/>
    <mergeCell ref="E22:G22"/>
    <mergeCell ref="H22:J22"/>
    <mergeCell ref="K22:N22"/>
    <mergeCell ref="R22:S22"/>
    <mergeCell ref="V22:W22"/>
    <mergeCell ref="E23:G23"/>
    <mergeCell ref="H23:J23"/>
    <mergeCell ref="K23:N23"/>
    <mergeCell ref="R23:S23"/>
    <mergeCell ref="V23:W23"/>
    <mergeCell ref="AU24:AV24"/>
    <mergeCell ref="C25:D25"/>
    <mergeCell ref="E25:G25"/>
    <mergeCell ref="H25:J25"/>
    <mergeCell ref="K25:N25"/>
    <mergeCell ref="AB25:AC25"/>
    <mergeCell ref="AD25:AF25"/>
    <mergeCell ref="C24:D24"/>
    <mergeCell ref="E24:G24"/>
    <mergeCell ref="H24:J24"/>
    <mergeCell ref="K24:N24"/>
    <mergeCell ref="AB24:AC24"/>
    <mergeCell ref="AD24:AF24"/>
    <mergeCell ref="H26:J26"/>
    <mergeCell ref="K26:N26"/>
    <mergeCell ref="Q26:S26"/>
    <mergeCell ref="U26:W26"/>
    <mergeCell ref="AG24:AI24"/>
    <mergeCell ref="AJ24:AM24"/>
    <mergeCell ref="AQ24:AR24"/>
    <mergeCell ref="AB26:AC26"/>
    <mergeCell ref="AD26:AF26"/>
    <mergeCell ref="AG26:AI26"/>
    <mergeCell ref="AJ26:AM26"/>
    <mergeCell ref="AQ26:AR26"/>
    <mergeCell ref="AU26:AV26"/>
    <mergeCell ref="AG25:AI25"/>
    <mergeCell ref="AJ25:AM25"/>
    <mergeCell ref="AQ25:AR25"/>
    <mergeCell ref="AU25:AV25"/>
    <mergeCell ref="AQ27:AR27"/>
    <mergeCell ref="AU27:AV27"/>
    <mergeCell ref="C27:D28"/>
    <mergeCell ref="E27:G27"/>
    <mergeCell ref="H27:J27"/>
    <mergeCell ref="K27:N27"/>
    <mergeCell ref="R27:S27"/>
    <mergeCell ref="V27:W27"/>
    <mergeCell ref="E28:G28"/>
    <mergeCell ref="H28:J28"/>
    <mergeCell ref="K28:N28"/>
    <mergeCell ref="R28:S28"/>
    <mergeCell ref="V28:W28"/>
    <mergeCell ref="AD28:AF28"/>
    <mergeCell ref="AG28:AI28"/>
    <mergeCell ref="AJ28:AM28"/>
    <mergeCell ref="AJ27:AM27"/>
    <mergeCell ref="C26:D26"/>
    <mergeCell ref="E26:G26"/>
    <mergeCell ref="C29:D29"/>
    <mergeCell ref="E29:G29"/>
    <mergeCell ref="H29:J29"/>
    <mergeCell ref="K29:N29"/>
    <mergeCell ref="R29:S29"/>
    <mergeCell ref="V29:W29"/>
    <mergeCell ref="AB27:AC28"/>
    <mergeCell ref="AD27:AF27"/>
    <mergeCell ref="AG27:AI27"/>
    <mergeCell ref="AP30:AR30"/>
    <mergeCell ref="AT30:AV30"/>
    <mergeCell ref="L31:M31"/>
    <mergeCell ref="AK31:AL31"/>
    <mergeCell ref="AQ31:AR31"/>
    <mergeCell ref="AU31:AV31"/>
    <mergeCell ref="AB29:AC29"/>
    <mergeCell ref="AD29:AF29"/>
    <mergeCell ref="AG29:AI29"/>
    <mergeCell ref="AJ29:AM29"/>
    <mergeCell ref="L30:M30"/>
    <mergeCell ref="R30:S30"/>
    <mergeCell ref="V30:W30"/>
    <mergeCell ref="AK30:AL30"/>
    <mergeCell ref="L32:M32"/>
    <mergeCell ref="AK32:AL32"/>
    <mergeCell ref="AQ32:AR32"/>
    <mergeCell ref="AU32:AV32"/>
    <mergeCell ref="L33:M33"/>
    <mergeCell ref="Q33:S33"/>
    <mergeCell ref="U33:W33"/>
    <mergeCell ref="AK33:AL33"/>
    <mergeCell ref="AQ33:AR33"/>
    <mergeCell ref="AU33:AV33"/>
    <mergeCell ref="L35:M35"/>
    <mergeCell ref="R35:S35"/>
    <mergeCell ref="V35:W35"/>
    <mergeCell ref="AK35:AL35"/>
    <mergeCell ref="AQ35:AR35"/>
    <mergeCell ref="AU35:AV35"/>
    <mergeCell ref="L34:M34"/>
    <mergeCell ref="R34:S34"/>
    <mergeCell ref="V34:W34"/>
    <mergeCell ref="AK34:AL34"/>
    <mergeCell ref="AQ34:AR34"/>
    <mergeCell ref="AU34:AV34"/>
    <mergeCell ref="AB36:AC36"/>
    <mergeCell ref="AD36:AF36"/>
    <mergeCell ref="AG36:AI36"/>
    <mergeCell ref="AJ36:AM36"/>
    <mergeCell ref="AQ36:AR36"/>
    <mergeCell ref="AU36:AV36"/>
    <mergeCell ref="C36:D36"/>
    <mergeCell ref="E36:G36"/>
    <mergeCell ref="H36:J36"/>
    <mergeCell ref="K36:N36"/>
    <mergeCell ref="R36:S36"/>
    <mergeCell ref="V36:W36"/>
    <mergeCell ref="AB37:AC37"/>
    <mergeCell ref="AD37:AF37"/>
    <mergeCell ref="AG37:AI37"/>
    <mergeCell ref="AJ37:AM37"/>
    <mergeCell ref="AQ37:AR37"/>
    <mergeCell ref="AU37:AV37"/>
    <mergeCell ref="C37:D37"/>
    <mergeCell ref="E37:G37"/>
    <mergeCell ref="H37:J37"/>
    <mergeCell ref="K37:N37"/>
    <mergeCell ref="R37:S37"/>
    <mergeCell ref="V37:W37"/>
    <mergeCell ref="AB38:AC38"/>
    <mergeCell ref="AD38:AF38"/>
    <mergeCell ref="AG38:AI38"/>
    <mergeCell ref="AJ38:AM38"/>
    <mergeCell ref="AS38:AV38"/>
    <mergeCell ref="C39:D40"/>
    <mergeCell ref="E39:G39"/>
    <mergeCell ref="H39:J39"/>
    <mergeCell ref="K39:N39"/>
    <mergeCell ref="R39:S39"/>
    <mergeCell ref="C38:D38"/>
    <mergeCell ref="E38:G38"/>
    <mergeCell ref="H38:J38"/>
    <mergeCell ref="K38:N38"/>
    <mergeCell ref="R38:S38"/>
    <mergeCell ref="V38:W38"/>
    <mergeCell ref="AT40:AV40"/>
    <mergeCell ref="AG39:AI39"/>
    <mergeCell ref="AJ39:AM39"/>
    <mergeCell ref="AD41:AF41"/>
    <mergeCell ref="V39:W39"/>
    <mergeCell ref="AB39:AC40"/>
    <mergeCell ref="AD39:AF39"/>
    <mergeCell ref="E40:G40"/>
    <mergeCell ref="H40:J40"/>
    <mergeCell ref="K40:N40"/>
    <mergeCell ref="T40:W40"/>
    <mergeCell ref="AD40:AF40"/>
    <mergeCell ref="C42:D43"/>
    <mergeCell ref="E42:G42"/>
    <mergeCell ref="H42:J42"/>
    <mergeCell ref="K42:N42"/>
    <mergeCell ref="Q42:S42"/>
    <mergeCell ref="U42:W42"/>
    <mergeCell ref="AG40:AI40"/>
    <mergeCell ref="AJ40:AM40"/>
    <mergeCell ref="AP40:AR40"/>
    <mergeCell ref="AJ42:AM42"/>
    <mergeCell ref="AQ42:AR42"/>
    <mergeCell ref="E43:G43"/>
    <mergeCell ref="H43:J43"/>
    <mergeCell ref="K43:N43"/>
    <mergeCell ref="R43:S43"/>
    <mergeCell ref="V43:W43"/>
    <mergeCell ref="AD43:AF43"/>
    <mergeCell ref="AB42:AC43"/>
    <mergeCell ref="AD42:AF42"/>
    <mergeCell ref="C41:D41"/>
    <mergeCell ref="E41:G41"/>
    <mergeCell ref="H41:J41"/>
    <mergeCell ref="K41:N41"/>
    <mergeCell ref="AB41:AC41"/>
    <mergeCell ref="AU42:AV42"/>
    <mergeCell ref="AG43:AI43"/>
    <mergeCell ref="AJ43:AM43"/>
    <mergeCell ref="AQ43:AR43"/>
    <mergeCell ref="AU43:AV43"/>
    <mergeCell ref="AG41:AI41"/>
    <mergeCell ref="AJ41:AM41"/>
    <mergeCell ref="AQ41:AR41"/>
    <mergeCell ref="AU41:AV41"/>
    <mergeCell ref="AG42:AI42"/>
    <mergeCell ref="AS45:AV45"/>
    <mergeCell ref="C46:D46"/>
    <mergeCell ref="E46:G46"/>
    <mergeCell ref="H46:J46"/>
    <mergeCell ref="K46:N46"/>
    <mergeCell ref="T46:W46"/>
    <mergeCell ref="AB44:AC45"/>
    <mergeCell ref="AD44:AF44"/>
    <mergeCell ref="AG44:AI44"/>
    <mergeCell ref="AJ44:AM44"/>
    <mergeCell ref="AQ44:AR44"/>
    <mergeCell ref="AU44:AV44"/>
    <mergeCell ref="C44:D45"/>
    <mergeCell ref="E44:G44"/>
    <mergeCell ref="H44:J44"/>
    <mergeCell ref="K44:N44"/>
    <mergeCell ref="R44:S44"/>
    <mergeCell ref="V44:W44"/>
    <mergeCell ref="E45:G45"/>
    <mergeCell ref="H45:J45"/>
    <mergeCell ref="K45:N45"/>
    <mergeCell ref="R45:S45"/>
    <mergeCell ref="AB46:AC46"/>
    <mergeCell ref="AD46:AF46"/>
    <mergeCell ref="AJ46:AM46"/>
    <mergeCell ref="D51:D53"/>
    <mergeCell ref="G51:G53"/>
    <mergeCell ref="AC51:AC53"/>
    <mergeCell ref="AF51:AF53"/>
    <mergeCell ref="V45:W45"/>
    <mergeCell ref="AD45:AF45"/>
    <mergeCell ref="AG45:AI45"/>
    <mergeCell ref="AJ45:AM45"/>
    <mergeCell ref="D63:D65"/>
    <mergeCell ref="G63:G65"/>
    <mergeCell ref="AC63:AC65"/>
    <mergeCell ref="AF63:AF65"/>
    <mergeCell ref="D67:D69"/>
    <mergeCell ref="G67:G69"/>
    <mergeCell ref="AC67:AC69"/>
    <mergeCell ref="AF67:AF69"/>
    <mergeCell ref="D55:D57"/>
    <mergeCell ref="G55:G57"/>
    <mergeCell ref="AC55:AC57"/>
    <mergeCell ref="AF55:AF57"/>
    <mergeCell ref="D59:D61"/>
    <mergeCell ref="G59:G61"/>
    <mergeCell ref="AC59:AC61"/>
    <mergeCell ref="AF59:AF61"/>
    <mergeCell ref="D122:D123"/>
    <mergeCell ref="E122:F122"/>
    <mergeCell ref="G122:H122"/>
    <mergeCell ref="I122:J122"/>
    <mergeCell ref="AC122:AC123"/>
    <mergeCell ref="AD122:AE122"/>
    <mergeCell ref="AF122:AG122"/>
    <mergeCell ref="AH122:AI122"/>
    <mergeCell ref="D71:D73"/>
    <mergeCell ref="G71:G73"/>
    <mergeCell ref="AC71:AC73"/>
    <mergeCell ref="AF71:AF73"/>
    <mergeCell ref="D78:D79"/>
    <mergeCell ref="E78:F78"/>
    <mergeCell ref="G78:H78"/>
    <mergeCell ref="I78:J78"/>
    <mergeCell ref="AC78:AC79"/>
    <mergeCell ref="AD78:AE78"/>
    <mergeCell ref="AF78:AG78"/>
    <mergeCell ref="D210:D211"/>
    <mergeCell ref="E210:F210"/>
    <mergeCell ref="G210:H210"/>
    <mergeCell ref="I210:J210"/>
    <mergeCell ref="AC210:AC211"/>
    <mergeCell ref="AD210:AE210"/>
    <mergeCell ref="AF210:AG210"/>
    <mergeCell ref="AH210:AI210"/>
    <mergeCell ref="D166:D167"/>
    <mergeCell ref="E166:F166"/>
    <mergeCell ref="G166:H166"/>
    <mergeCell ref="I166:J166"/>
    <mergeCell ref="AC166:AC167"/>
    <mergeCell ref="AD166:AE166"/>
    <mergeCell ref="D298:D299"/>
    <mergeCell ref="E298:F298"/>
    <mergeCell ref="G298:H298"/>
    <mergeCell ref="I298:J298"/>
    <mergeCell ref="AC298:AC299"/>
    <mergeCell ref="AD298:AE298"/>
    <mergeCell ref="AF298:AG298"/>
    <mergeCell ref="AH298:AI298"/>
    <mergeCell ref="D254:D255"/>
    <mergeCell ref="E254:F254"/>
    <mergeCell ref="G254:H254"/>
    <mergeCell ref="I254:J254"/>
    <mergeCell ref="AC254:AC255"/>
    <mergeCell ref="AD254:AE254"/>
    <mergeCell ref="D386:D388"/>
    <mergeCell ref="E386:H386"/>
    <mergeCell ref="I386:J386"/>
    <mergeCell ref="AC386:AC388"/>
    <mergeCell ref="AD386:AG386"/>
    <mergeCell ref="AH386:AI386"/>
    <mergeCell ref="E387:F388"/>
    <mergeCell ref="G387:H388"/>
    <mergeCell ref="D342:D343"/>
    <mergeCell ref="E342:F342"/>
    <mergeCell ref="G342:H342"/>
    <mergeCell ref="I342:J342"/>
    <mergeCell ref="AC342:AC343"/>
    <mergeCell ref="AD342:AE342"/>
    <mergeCell ref="I387:J388"/>
    <mergeCell ref="AD387:AE388"/>
    <mergeCell ref="AF387:AG388"/>
    <mergeCell ref="AH387:AI388"/>
    <mergeCell ref="AN399:AO399"/>
    <mergeCell ref="AN388:AO388"/>
    <mergeCell ref="O389:P389"/>
    <mergeCell ref="AN389:AO389"/>
    <mergeCell ref="AF342:AG342"/>
    <mergeCell ref="AH342:AI342"/>
    <mergeCell ref="O393:P393"/>
    <mergeCell ref="AN393:AO393"/>
    <mergeCell ref="O394:P394"/>
    <mergeCell ref="AN394:AO394"/>
    <mergeCell ref="AN396:AO396"/>
    <mergeCell ref="O397:P397"/>
    <mergeCell ref="AN397:AO397"/>
    <mergeCell ref="O398:P398"/>
    <mergeCell ref="AN398:AO398"/>
    <mergeCell ref="O395:P395"/>
    <mergeCell ref="AN395:AO395"/>
    <mergeCell ref="O390:P390"/>
    <mergeCell ref="AN390:AO390"/>
    <mergeCell ref="O391:P391"/>
    <mergeCell ref="AN391:AO391"/>
    <mergeCell ref="O392:P392"/>
    <mergeCell ref="AN392:AO392"/>
    <mergeCell ref="AN402:AO402"/>
    <mergeCell ref="O403:P403"/>
    <mergeCell ref="AN403:AO403"/>
    <mergeCell ref="O404:P404"/>
    <mergeCell ref="AN404:AO404"/>
    <mergeCell ref="O400:P400"/>
    <mergeCell ref="AN400:AO400"/>
    <mergeCell ref="O401:P401"/>
    <mergeCell ref="AN401:AO401"/>
    <mergeCell ref="AN408:AO408"/>
    <mergeCell ref="O409:P409"/>
    <mergeCell ref="AN409:AO409"/>
    <mergeCell ref="O410:P410"/>
    <mergeCell ref="AN410:AO410"/>
    <mergeCell ref="O405:P405"/>
    <mergeCell ref="AN405:AO405"/>
    <mergeCell ref="O406:P406"/>
    <mergeCell ref="AN406:AO406"/>
    <mergeCell ref="O407:P407"/>
    <mergeCell ref="AN407:AO407"/>
    <mergeCell ref="AN414:AO414"/>
    <mergeCell ref="O415:P415"/>
    <mergeCell ref="AN415:AO415"/>
    <mergeCell ref="O416:P416"/>
    <mergeCell ref="AN416:AO416"/>
    <mergeCell ref="O411:P411"/>
    <mergeCell ref="AN411:AO411"/>
    <mergeCell ref="O412:P412"/>
    <mergeCell ref="AN412:AO412"/>
    <mergeCell ref="O413:P413"/>
    <mergeCell ref="AN413:AO413"/>
    <mergeCell ref="AN420:AO420"/>
    <mergeCell ref="O421:P421"/>
    <mergeCell ref="AN421:AO421"/>
    <mergeCell ref="O422:P422"/>
    <mergeCell ref="AN422:AO422"/>
    <mergeCell ref="O417:P417"/>
    <mergeCell ref="AN417:AO417"/>
    <mergeCell ref="O418:P418"/>
    <mergeCell ref="AN418:AO418"/>
    <mergeCell ref="O419:P419"/>
    <mergeCell ref="AN419:AO419"/>
    <mergeCell ref="AN426:AO426"/>
    <mergeCell ref="O427:P427"/>
    <mergeCell ref="AN427:AO427"/>
    <mergeCell ref="O428:P428"/>
    <mergeCell ref="AN428:AO428"/>
    <mergeCell ref="O423:P423"/>
    <mergeCell ref="AN423:AO423"/>
    <mergeCell ref="O424:P424"/>
    <mergeCell ref="AN424:AO424"/>
    <mergeCell ref="O425:P425"/>
    <mergeCell ref="AN425:AO425"/>
    <mergeCell ref="D560:D561"/>
    <mergeCell ref="E560:F560"/>
    <mergeCell ref="H560:H561"/>
    <mergeCell ref="I560:J560"/>
    <mergeCell ref="AC560:AC561"/>
    <mergeCell ref="AD560:AE560"/>
    <mergeCell ref="AG560:AG561"/>
    <mergeCell ref="AH560:AI560"/>
    <mergeCell ref="AD432:AE432"/>
    <mergeCell ref="AG432:AG433"/>
    <mergeCell ref="AH432:AI432"/>
    <mergeCell ref="D496:D497"/>
    <mergeCell ref="E496:F496"/>
    <mergeCell ref="H496:H497"/>
    <mergeCell ref="I496:J496"/>
    <mergeCell ref="AC496:AC497"/>
    <mergeCell ref="AD496:AE496"/>
    <mergeCell ref="AG496:AG497"/>
    <mergeCell ref="D432:D433"/>
    <mergeCell ref="E432:F432"/>
    <mergeCell ref="H432:H433"/>
    <mergeCell ref="I432:J432"/>
    <mergeCell ref="AC432:AC433"/>
    <mergeCell ref="P1:Q1"/>
    <mergeCell ref="F624:F625"/>
    <mergeCell ref="G624:J624"/>
    <mergeCell ref="AE624:AE625"/>
    <mergeCell ref="AF624:AI624"/>
    <mergeCell ref="G625:H625"/>
    <mergeCell ref="I625:J625"/>
    <mergeCell ref="AF625:AG625"/>
    <mergeCell ref="AH625:AI625"/>
    <mergeCell ref="AH496:AI496"/>
    <mergeCell ref="O429:P429"/>
    <mergeCell ref="O426:P426"/>
    <mergeCell ref="O420:P420"/>
    <mergeCell ref="O414:P414"/>
    <mergeCell ref="O408:P408"/>
    <mergeCell ref="O402:P402"/>
    <mergeCell ref="O396:P396"/>
    <mergeCell ref="O399:P399"/>
    <mergeCell ref="AF254:AG254"/>
    <mergeCell ref="AH254:AI254"/>
    <mergeCell ref="AF166:AG166"/>
    <mergeCell ref="AH166:AI166"/>
    <mergeCell ref="AH78:AI78"/>
    <mergeCell ref="AG46:AI46"/>
  </mergeCells>
  <phoneticPr fontId="2"/>
  <dataValidations count="8">
    <dataValidation type="list" allowBlank="1" showInputMessage="1" showErrorMessage="1" sqref="U29:U30">
      <formula1>"As（車道）＋As（歩道）,As（車道）＋Co,As（歩道）＋Co,全種"</formula1>
    </dataValidation>
    <dataValidation type="list" showInputMessage="1" showErrorMessage="1" sqref="AD17:AF17">
      <formula1>"As,Co"</formula1>
    </dataValidation>
    <dataValidation type="list" allowBlank="1" showInputMessage="1" showErrorMessage="1" sqref="E44:N44 AD22:AM22 AD44:AM44 E22:N22">
      <formula1>"再生砕石,粒調砕石"</formula1>
    </dataValidation>
    <dataValidation type="list" allowBlank="1" showInputMessage="1" showErrorMessage="1" sqref="E27:N27 AD5:AM5 AD27:AM27 E5:N5">
      <formula1>"車 道,歩 道"</formula1>
    </dataValidation>
    <dataValidation type="list" allowBlank="1" showInputMessage="1" showErrorMessage="1" sqref="AC9:AC13 AC31:AC35 D9:D13 D31:D35">
      <formula1>"有,無"</formula1>
    </dataValidation>
    <dataValidation type="list" allowBlank="1" showInputMessage="1" showErrorMessage="1" sqref="E29:N29 AD7:AM7 AD29:AM29 E7:N7">
      <formula1>"昼間施工,夜間施工"</formula1>
    </dataValidation>
    <dataValidation type="list" allowBlank="1" showInputMessage="1" showErrorMessage="1" sqref="E6:N6 AD28:AM28 AD6:AM6 E28:N28">
      <formula1>"W &lt; 1.4,1.4 ≦ W &lt; 3.0,3.0 &lt; W"</formula1>
    </dataValidation>
    <dataValidation type="list" allowBlank="1" showInputMessage="1" showErrorMessage="1" sqref="AG17:AM17 AT14 E42:N42 AD39:AM39 AD42:AM42 AD20:AM20 E39:N39 E20:N20 E17:N17">
      <formula1>"As,Co,As+Co"</formula1>
    </dataValidation>
  </dataValidations>
  <printOptions horizontalCentered="1"/>
  <pageMargins left="0.39370078740157483" right="0.39370078740157483" top="0.39370078740157483" bottom="0.19685039370078741" header="0.43307086614173229" footer="0.19685039370078741"/>
  <pageSetup paperSize="9" scale="92" orientation="landscape" verticalDpi="1200" r:id="rId1"/>
  <headerFooter alignWithMargins="0"/>
  <colBreaks count="1" manualBreakCount="1">
    <brk id="25" max="4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AC30"/>
  <sheetViews>
    <sheetView showGridLines="0" showZeros="0" view="pageBreakPreview" zoomScaleNormal="100" zoomScaleSheetLayoutView="100" workbookViewId="0">
      <selection activeCell="N18" sqref="N18"/>
    </sheetView>
  </sheetViews>
  <sheetFormatPr defaultColWidth="9" defaultRowHeight="17.100000000000001" customHeight="1"/>
  <cols>
    <col min="1" max="2" width="0.88671875" style="760" customWidth="1"/>
    <col min="3" max="3" width="5.109375" style="760" customWidth="1"/>
    <col min="4" max="5" width="8.109375" style="760" customWidth="1"/>
    <col min="6" max="6" width="7.6640625" style="760" customWidth="1"/>
    <col min="7" max="8" width="0.88671875" style="760" customWidth="1"/>
    <col min="9" max="9" width="4.6640625" style="809" customWidth="1"/>
    <col min="10" max="10" width="2.6640625" style="809" customWidth="1"/>
    <col min="11" max="29" width="5.6640625" style="809" customWidth="1"/>
    <col min="30" max="30" width="2.6640625" style="760" customWidth="1"/>
    <col min="31" max="16384" width="9" style="760"/>
  </cols>
  <sheetData>
    <row r="1" spans="1:29" ht="25.2" customHeight="1">
      <c r="A1" s="1" t="s">
        <v>708</v>
      </c>
      <c r="T1" s="2319" t="s">
        <v>157</v>
      </c>
      <c r="U1" s="2319"/>
      <c r="V1" s="2320" t="str">
        <f>表紙!C2</f>
        <v>東白川特2高層配水池揚水管取替工事</v>
      </c>
      <c r="W1" s="2320"/>
      <c r="X1" s="2320"/>
      <c r="Y1" s="2320"/>
      <c r="Z1" s="2320"/>
      <c r="AA1" s="2320"/>
      <c r="AB1" s="2320"/>
      <c r="AC1" s="2320"/>
    </row>
    <row r="2" spans="1:29" ht="17.100000000000001" customHeight="1" thickBot="1">
      <c r="B2" s="760" t="s">
        <v>216</v>
      </c>
      <c r="H2" s="760" t="s">
        <v>231</v>
      </c>
    </row>
    <row r="3" spans="1:29" ht="17.100000000000001" customHeight="1">
      <c r="C3" s="34" t="s">
        <v>202</v>
      </c>
      <c r="D3" s="819" t="s">
        <v>201</v>
      </c>
      <c r="E3" s="819" t="s">
        <v>197</v>
      </c>
      <c r="F3" s="750" t="s">
        <v>203</v>
      </c>
      <c r="I3" s="2251" t="s">
        <v>202</v>
      </c>
      <c r="J3" s="2179"/>
      <c r="K3" s="2177" t="s">
        <v>221</v>
      </c>
      <c r="L3" s="2178"/>
      <c r="M3" s="2179"/>
      <c r="N3" s="2178" t="s">
        <v>222</v>
      </c>
      <c r="O3" s="2178"/>
      <c r="P3" s="2178"/>
      <c r="Q3" s="2245" t="s">
        <v>691</v>
      </c>
      <c r="R3" s="2585"/>
      <c r="S3" s="2586"/>
      <c r="T3" s="2245" t="s">
        <v>692</v>
      </c>
      <c r="U3" s="2585"/>
      <c r="V3" s="2586"/>
      <c r="W3" s="2177" t="s">
        <v>223</v>
      </c>
      <c r="X3" s="2178"/>
      <c r="Y3" s="2179"/>
      <c r="Z3" s="2177" t="s">
        <v>225</v>
      </c>
      <c r="AA3" s="2178"/>
      <c r="AB3" s="2178"/>
      <c r="AC3" s="2384"/>
    </row>
    <row r="4" spans="1:29" ht="17.100000000000001" customHeight="1">
      <c r="C4" s="824" t="s">
        <v>543</v>
      </c>
      <c r="D4" s="59"/>
      <c r="E4" s="69"/>
      <c r="F4" s="138">
        <f t="shared" ref="F4:F11" si="0">ROUND(D4*E4,2)</f>
        <v>0</v>
      </c>
      <c r="I4" s="327"/>
      <c r="J4" s="322"/>
      <c r="K4" s="96"/>
      <c r="L4" s="422">
        <f>ROUND(I4/1000*I4/1000*PI()/4,3)</f>
        <v>0</v>
      </c>
      <c r="M4" s="97">
        <f>ROUND(K4*L4,2)</f>
        <v>0</v>
      </c>
      <c r="N4" s="98"/>
      <c r="O4" s="99">
        <v>0.05</v>
      </c>
      <c r="P4" s="100">
        <f>ROUND(N4*O4,2)</f>
        <v>0</v>
      </c>
      <c r="Q4" s="101"/>
      <c r="R4" s="99">
        <v>0.36</v>
      </c>
      <c r="S4" s="97">
        <f>ROUND(Q4*R4,2)</f>
        <v>0</v>
      </c>
      <c r="T4" s="98"/>
      <c r="U4" s="99">
        <v>0.56000000000000005</v>
      </c>
      <c r="V4" s="100">
        <f>ROUND(T4*U4,2)</f>
        <v>0</v>
      </c>
      <c r="W4" s="101"/>
      <c r="X4" s="99"/>
      <c r="Y4" s="97">
        <f>ROUND(W4*X4,2)</f>
        <v>0</v>
      </c>
      <c r="Z4" s="102" t="s">
        <v>246</v>
      </c>
      <c r="AA4" s="98"/>
      <c r="AB4" s="99">
        <v>6.3</v>
      </c>
      <c r="AC4" s="103">
        <f>ROUND(AA4*AB4,2)</f>
        <v>0</v>
      </c>
    </row>
    <row r="5" spans="1:29" ht="17.100000000000001" customHeight="1">
      <c r="C5" s="825" t="s">
        <v>544</v>
      </c>
      <c r="D5" s="61"/>
      <c r="E5" s="70"/>
      <c r="F5" s="139">
        <f t="shared" si="0"/>
        <v>0</v>
      </c>
      <c r="I5" s="328"/>
      <c r="J5" s="323"/>
      <c r="K5" s="85"/>
      <c r="L5" s="65">
        <f>ROUND(I5/1000*I5/1000*PI()/4,2)</f>
        <v>0</v>
      </c>
      <c r="M5" s="86">
        <f>ROUND(K5*L5,2)</f>
        <v>0</v>
      </c>
      <c r="N5" s="64"/>
      <c r="O5" s="65">
        <v>0.05</v>
      </c>
      <c r="P5" s="63">
        <f>ROUND(N5*O5,2)</f>
        <v>0</v>
      </c>
      <c r="Q5" s="90"/>
      <c r="R5" s="65">
        <v>0.36</v>
      </c>
      <c r="S5" s="86">
        <f>ROUND(Q5*R5,2)</f>
        <v>0</v>
      </c>
      <c r="T5" s="64"/>
      <c r="U5" s="65">
        <v>0.56000000000000005</v>
      </c>
      <c r="V5" s="63">
        <f>ROUND(T5*U5,2)</f>
        <v>0</v>
      </c>
      <c r="W5" s="90"/>
      <c r="X5" s="65"/>
      <c r="Y5" s="86">
        <f>ROUND(W5*X5,2)</f>
        <v>0</v>
      </c>
      <c r="Z5" s="78" t="s">
        <v>247</v>
      </c>
      <c r="AA5" s="64"/>
      <c r="AB5" s="65">
        <v>8.8000000000000007</v>
      </c>
      <c r="AC5" s="66">
        <f>ROUND(AA5*AB5,2)</f>
        <v>0</v>
      </c>
    </row>
    <row r="6" spans="1:29" ht="17.100000000000001" customHeight="1">
      <c r="C6" s="825">
        <v>75</v>
      </c>
      <c r="D6" s="61"/>
      <c r="E6" s="70"/>
      <c r="F6" s="139">
        <f t="shared" si="0"/>
        <v>0</v>
      </c>
      <c r="I6" s="325"/>
      <c r="J6" s="323"/>
      <c r="K6" s="87"/>
      <c r="L6" s="65">
        <f>ROUND(I6/1000*I6/1000*PI()/4,2)</f>
        <v>0</v>
      </c>
      <c r="M6" s="86">
        <f>ROUND(K6*L6,2)</f>
        <v>0</v>
      </c>
      <c r="N6" s="67"/>
      <c r="O6" s="65"/>
      <c r="P6" s="67"/>
      <c r="Q6" s="79"/>
      <c r="R6" s="67"/>
      <c r="S6" s="91"/>
      <c r="T6" s="67"/>
      <c r="U6" s="67"/>
      <c r="V6" s="67"/>
      <c r="W6" s="79"/>
      <c r="X6" s="67"/>
      <c r="Y6" s="91"/>
      <c r="Z6" s="79" t="s">
        <v>226</v>
      </c>
      <c r="AA6" s="64"/>
      <c r="AB6" s="65">
        <v>2.95</v>
      </c>
      <c r="AC6" s="66">
        <f>ROUND(AA6*AB6,2)</f>
        <v>0</v>
      </c>
    </row>
    <row r="7" spans="1:29" ht="17.100000000000001" customHeight="1">
      <c r="C7" s="825">
        <v>100</v>
      </c>
      <c r="D7" s="61"/>
      <c r="E7" s="70"/>
      <c r="F7" s="139">
        <f t="shared" si="0"/>
        <v>0</v>
      </c>
      <c r="I7" s="325"/>
      <c r="J7" s="323"/>
      <c r="K7" s="87"/>
      <c r="L7" s="65">
        <f>ROUND(I7/1000*I7/1000*PI()/4,2)</f>
        <v>0</v>
      </c>
      <c r="M7" s="86">
        <f>ROUND(K7*L7,2)</f>
        <v>0</v>
      </c>
      <c r="N7" s="67"/>
      <c r="O7" s="65"/>
      <c r="P7" s="67"/>
      <c r="Q7" s="79"/>
      <c r="R7" s="67"/>
      <c r="S7" s="91"/>
      <c r="T7" s="67"/>
      <c r="U7" s="67"/>
      <c r="V7" s="67"/>
      <c r="W7" s="79"/>
      <c r="X7" s="67"/>
      <c r="Y7" s="91"/>
      <c r="Z7" s="79" t="s">
        <v>227</v>
      </c>
      <c r="AA7" s="64"/>
      <c r="AB7" s="65">
        <v>0.31</v>
      </c>
      <c r="AC7" s="66">
        <f>ROUND(AA7*AB7,2)</f>
        <v>0</v>
      </c>
    </row>
    <row r="8" spans="1:29" ht="17.100000000000001" customHeight="1">
      <c r="C8" s="825">
        <v>150</v>
      </c>
      <c r="D8" s="61"/>
      <c r="E8" s="70"/>
      <c r="F8" s="139">
        <f t="shared" si="0"/>
        <v>0</v>
      </c>
      <c r="I8" s="326"/>
      <c r="J8" s="324"/>
      <c r="K8" s="88"/>
      <c r="L8" s="80">
        <f>ROUND(I8/1000*I8/1000*PI()/4,2)</f>
        <v>0</v>
      </c>
      <c r="M8" s="89">
        <f>ROUND(K8*L8,2)</f>
        <v>0</v>
      </c>
      <c r="N8" s="82"/>
      <c r="O8" s="80"/>
      <c r="P8" s="82"/>
      <c r="Q8" s="83"/>
      <c r="R8" s="82"/>
      <c r="S8" s="92"/>
      <c r="T8" s="82"/>
      <c r="U8" s="82"/>
      <c r="V8" s="82"/>
      <c r="W8" s="83"/>
      <c r="X8" s="82"/>
      <c r="Y8" s="92"/>
      <c r="Z8" s="83"/>
      <c r="AA8" s="82"/>
      <c r="AB8" s="82"/>
      <c r="AC8" s="84"/>
    </row>
    <row r="9" spans="1:29" ht="17.100000000000001" customHeight="1">
      <c r="C9" s="825"/>
      <c r="D9" s="61"/>
      <c r="E9" s="70"/>
      <c r="F9" s="139">
        <f t="shared" si="0"/>
        <v>0</v>
      </c>
      <c r="I9" s="2587"/>
      <c r="J9" s="2588"/>
      <c r="K9" s="104"/>
      <c r="L9" s="105" t="s">
        <v>224</v>
      </c>
      <c r="M9" s="89">
        <f>SUMIF(J4:J8,"補",M4:M8)</f>
        <v>0</v>
      </c>
      <c r="N9" s="82"/>
      <c r="O9" s="82"/>
      <c r="P9" s="81"/>
      <c r="Q9" s="83"/>
      <c r="R9" s="82"/>
      <c r="S9" s="89"/>
      <c r="T9" s="82"/>
      <c r="U9" s="82"/>
      <c r="V9" s="81"/>
      <c r="W9" s="83"/>
      <c r="X9" s="82"/>
      <c r="Y9" s="89"/>
      <c r="Z9" s="2589" t="s">
        <v>228</v>
      </c>
      <c r="AA9" s="2590"/>
      <c r="AB9" s="2591">
        <f>SUM(M4:M8,P4:P8,S4:S8,V4:V8,Y4:Y8,AC4:AC8)-M9</f>
        <v>0</v>
      </c>
      <c r="AC9" s="2592"/>
    </row>
    <row r="10" spans="1:29" ht="17.100000000000001" customHeight="1">
      <c r="C10" s="825"/>
      <c r="D10" s="61"/>
      <c r="E10" s="70"/>
      <c r="F10" s="139">
        <f t="shared" si="0"/>
        <v>0</v>
      </c>
      <c r="I10" s="2593" t="s">
        <v>234</v>
      </c>
      <c r="J10" s="2594"/>
      <c r="K10" s="106"/>
      <c r="L10" s="761" t="s">
        <v>248</v>
      </c>
      <c r="M10" s="108"/>
      <c r="N10" s="761" t="s">
        <v>248</v>
      </c>
      <c r="O10" s="108"/>
      <c r="P10" s="761" t="s">
        <v>121</v>
      </c>
      <c r="Q10" s="109">
        <f>ROUND(K10*M10*O10,3)</f>
        <v>0</v>
      </c>
      <c r="R10" s="110"/>
      <c r="S10" s="108"/>
      <c r="T10" s="761" t="s">
        <v>248</v>
      </c>
      <c r="U10" s="108"/>
      <c r="V10" s="761" t="s">
        <v>248</v>
      </c>
      <c r="W10" s="108"/>
      <c r="X10" s="761" t="s">
        <v>121</v>
      </c>
      <c r="Y10" s="109">
        <f>ROUND(S10*U10*W10,3)</f>
        <v>0</v>
      </c>
      <c r="Z10" s="110"/>
      <c r="AA10" s="110"/>
      <c r="AB10" s="110"/>
      <c r="AC10" s="111"/>
    </row>
    <row r="11" spans="1:29" ht="17.100000000000001" customHeight="1">
      <c r="C11" s="823"/>
      <c r="D11" s="137"/>
      <c r="E11" s="71"/>
      <c r="F11" s="140">
        <f t="shared" si="0"/>
        <v>0</v>
      </c>
      <c r="I11" s="2595"/>
      <c r="J11" s="2596"/>
      <c r="K11" s="112"/>
      <c r="L11" s="762" t="s">
        <v>248</v>
      </c>
      <c r="M11" s="114"/>
      <c r="N11" s="762" t="s">
        <v>248</v>
      </c>
      <c r="O11" s="114"/>
      <c r="P11" s="762" t="s">
        <v>121</v>
      </c>
      <c r="Q11" s="115">
        <f>ROUND(K11*M11*O11,3)</f>
        <v>0</v>
      </c>
      <c r="R11" s="116"/>
      <c r="S11" s="114"/>
      <c r="T11" s="762" t="s">
        <v>248</v>
      </c>
      <c r="U11" s="114"/>
      <c r="V11" s="762" t="s">
        <v>248</v>
      </c>
      <c r="W11" s="114"/>
      <c r="X11" s="762" t="s">
        <v>121</v>
      </c>
      <c r="Y11" s="115">
        <f>ROUND(S11*U11*W11,3)</f>
        <v>0</v>
      </c>
      <c r="Z11" s="2576" t="s">
        <v>229</v>
      </c>
      <c r="AA11" s="2576"/>
      <c r="AB11" s="2577">
        <f>SUM(Q10:Q11,Y10:Y11)</f>
        <v>0</v>
      </c>
      <c r="AC11" s="2578"/>
    </row>
    <row r="12" spans="1:29" ht="17.100000000000001" customHeight="1" thickBot="1">
      <c r="C12" s="2581" t="s">
        <v>217</v>
      </c>
      <c r="D12" s="2582"/>
      <c r="E12" s="2582"/>
      <c r="F12" s="72">
        <f>'管工（土量集計'!P27</f>
        <v>28.97</v>
      </c>
      <c r="I12" s="2570" t="s">
        <v>230</v>
      </c>
      <c r="J12" s="2571"/>
      <c r="K12" s="2571"/>
      <c r="L12" s="2571"/>
      <c r="M12" s="2571"/>
      <c r="N12" s="2571"/>
      <c r="O12" s="2571"/>
      <c r="P12" s="2571"/>
      <c r="Q12" s="2571"/>
      <c r="R12" s="2571"/>
      <c r="S12" s="2571"/>
      <c r="T12" s="2571"/>
      <c r="U12" s="2571"/>
      <c r="V12" s="2571"/>
      <c r="W12" s="2571"/>
      <c r="X12" s="2571"/>
      <c r="Y12" s="2571"/>
      <c r="Z12" s="2571"/>
      <c r="AA12" s="2571"/>
      <c r="AB12" s="2572">
        <f>AB9+AB11</f>
        <v>0</v>
      </c>
      <c r="AC12" s="2573"/>
    </row>
    <row r="13" spans="1:29" ht="17.100000000000001" customHeight="1">
      <c r="C13" s="34" t="s">
        <v>202</v>
      </c>
      <c r="D13" s="819" t="s">
        <v>220</v>
      </c>
      <c r="E13" s="819" t="s">
        <v>197</v>
      </c>
      <c r="F13" s="750" t="s">
        <v>203</v>
      </c>
      <c r="Q13" s="2565" t="s">
        <v>693</v>
      </c>
      <c r="R13" s="2565"/>
      <c r="S13" s="2565"/>
      <c r="T13" s="2565"/>
      <c r="U13" s="2565"/>
      <c r="V13" s="2565"/>
      <c r="W13" s="2565"/>
      <c r="X13" s="2565"/>
      <c r="Y13" s="2565"/>
      <c r="Z13" s="2565"/>
      <c r="AA13" s="2565"/>
      <c r="AB13" s="2565"/>
    </row>
    <row r="14" spans="1:29" ht="17.100000000000001" customHeight="1" thickBot="1">
      <c r="C14" s="824" t="s">
        <v>545</v>
      </c>
      <c r="D14" s="142"/>
      <c r="E14" s="73"/>
      <c r="F14" s="138">
        <f>ROUND(D14*E14,2)</f>
        <v>0</v>
      </c>
      <c r="H14" s="760" t="s">
        <v>232</v>
      </c>
    </row>
    <row r="15" spans="1:29" ht="17.100000000000001" customHeight="1">
      <c r="C15" s="825" t="s">
        <v>546</v>
      </c>
      <c r="D15" s="143"/>
      <c r="E15" s="74"/>
      <c r="F15" s="139">
        <f>ROUND(D15*E15,2)</f>
        <v>0</v>
      </c>
      <c r="I15" s="2251" t="s">
        <v>202</v>
      </c>
      <c r="J15" s="2179"/>
      <c r="K15" s="2245" t="s">
        <v>221</v>
      </c>
      <c r="L15" s="2585"/>
      <c r="M15" s="2586"/>
      <c r="N15" s="2585" t="s">
        <v>222</v>
      </c>
      <c r="O15" s="2585"/>
      <c r="P15" s="2585"/>
      <c r="Q15" s="2245" t="s">
        <v>691</v>
      </c>
      <c r="R15" s="2585"/>
      <c r="S15" s="2586"/>
      <c r="T15" s="2245" t="s">
        <v>692</v>
      </c>
      <c r="U15" s="2585"/>
      <c r="V15" s="2586"/>
      <c r="W15" s="2245" t="s">
        <v>223</v>
      </c>
      <c r="X15" s="2585"/>
      <c r="Y15" s="2586"/>
      <c r="Z15" s="2245" t="s">
        <v>225</v>
      </c>
      <c r="AA15" s="2585"/>
      <c r="AB15" s="2585"/>
      <c r="AC15" s="2246"/>
    </row>
    <row r="16" spans="1:29" ht="17.100000000000001" customHeight="1">
      <c r="C16" s="825">
        <v>75</v>
      </c>
      <c r="D16" s="143"/>
      <c r="E16" s="74">
        <f>ROUND(0.3*0.5*0.6,2)</f>
        <v>0.09</v>
      </c>
      <c r="F16" s="139">
        <f>ROUND(D16*E16,2)</f>
        <v>0</v>
      </c>
      <c r="I16" s="2566">
        <v>80</v>
      </c>
      <c r="J16" s="2567"/>
      <c r="K16" s="117">
        <f>延長表!G42</f>
        <v>1.6</v>
      </c>
      <c r="L16" s="118">
        <f>ROUND(I16/1000*I16/1000*PI()/4,3)</f>
        <v>5.0000000000000001E-3</v>
      </c>
      <c r="M16" s="119">
        <f>ROUND(K16*L16,2)</f>
        <v>0.01</v>
      </c>
      <c r="N16" s="120"/>
      <c r="O16" s="121"/>
      <c r="P16" s="109">
        <f>ROUND(N16*O16,2)</f>
        <v>0</v>
      </c>
      <c r="Q16" s="122"/>
      <c r="R16" s="121"/>
      <c r="S16" s="119">
        <f>ROUND(Q16*R16,2)</f>
        <v>0</v>
      </c>
      <c r="T16" s="120"/>
      <c r="U16" s="121"/>
      <c r="V16" s="109">
        <f>ROUND(T16*U16,2)</f>
        <v>0</v>
      </c>
      <c r="W16" s="122"/>
      <c r="X16" s="121"/>
      <c r="Y16" s="119">
        <f>ROUND(W16*X16,2)</f>
        <v>0</v>
      </c>
      <c r="Z16" s="123" t="s">
        <v>246</v>
      </c>
      <c r="AA16" s="120"/>
      <c r="AB16" s="121">
        <f>0.41+6.3</f>
        <v>6.71</v>
      </c>
      <c r="AC16" s="124">
        <f>ROUND(AA16*AB16,2)</f>
        <v>0</v>
      </c>
    </row>
    <row r="17" spans="2:29" ht="17.100000000000001" customHeight="1">
      <c r="C17" s="825">
        <v>100</v>
      </c>
      <c r="D17" s="143"/>
      <c r="E17" s="74">
        <f>ROUND(0.3*0.5*0.6,2)</f>
        <v>0.09</v>
      </c>
      <c r="F17" s="139">
        <f>ROUND(D17*E17,2)</f>
        <v>0</v>
      </c>
      <c r="I17" s="2568">
        <v>200</v>
      </c>
      <c r="J17" s="2569"/>
      <c r="K17" s="85">
        <f>延長表!G45</f>
        <v>42.09</v>
      </c>
      <c r="L17" s="565">
        <f>ROUND(I17/1000*I17/1000*PI()/4,3)</f>
        <v>3.1E-2</v>
      </c>
      <c r="M17" s="86">
        <f>ROUND(K17*L17,2)</f>
        <v>1.3</v>
      </c>
      <c r="N17" s="64">
        <v>3</v>
      </c>
      <c r="O17" s="65">
        <v>0.08</v>
      </c>
      <c r="P17" s="63">
        <f>ROUND(N17*O17,2)</f>
        <v>0.24</v>
      </c>
      <c r="Q17" s="90"/>
      <c r="R17" s="65">
        <v>0.28000000000000003</v>
      </c>
      <c r="S17" s="86">
        <f>ROUND(Q17*R17,2)</f>
        <v>0</v>
      </c>
      <c r="T17" s="64"/>
      <c r="U17" s="65">
        <v>0.37</v>
      </c>
      <c r="V17" s="63">
        <f>ROUND(T17*U17,2)</f>
        <v>0</v>
      </c>
      <c r="W17" s="90"/>
      <c r="X17" s="65"/>
      <c r="Y17" s="86">
        <f>ROUND(W17*X17,2)</f>
        <v>0</v>
      </c>
      <c r="Z17" s="78" t="s">
        <v>247</v>
      </c>
      <c r="AA17" s="64"/>
      <c r="AB17" s="65">
        <f>0.55+8.8</f>
        <v>9.3500000000000014</v>
      </c>
      <c r="AC17" s="66">
        <f>ROUND(AA17*AB17,2)</f>
        <v>0</v>
      </c>
    </row>
    <row r="18" spans="2:29" ht="17.100000000000001" customHeight="1">
      <c r="C18" s="823">
        <v>150</v>
      </c>
      <c r="D18" s="318"/>
      <c r="E18" s="74">
        <f>ROUND(0.3*0.5*0.6,2)</f>
        <v>0.09</v>
      </c>
      <c r="F18" s="140">
        <f>ROUND(D18*E18,2)</f>
        <v>0</v>
      </c>
      <c r="I18" s="2568">
        <v>300</v>
      </c>
      <c r="J18" s="2569"/>
      <c r="K18" s="87">
        <f>延長表!G46</f>
        <v>1.5150000000000001</v>
      </c>
      <c r="L18" s="65">
        <f>ROUND(I18/1000*I18/1000*PI()/4,2)</f>
        <v>7.0000000000000007E-2</v>
      </c>
      <c r="M18" s="86">
        <f>ROUND(K18*L18,2)</f>
        <v>0.11</v>
      </c>
      <c r="N18" s="67"/>
      <c r="O18" s="65">
        <v>0.08</v>
      </c>
      <c r="P18" s="67"/>
      <c r="Q18" s="79"/>
      <c r="R18" s="65">
        <v>0.28999999999999998</v>
      </c>
      <c r="S18" s="91"/>
      <c r="T18" s="67"/>
      <c r="U18" s="65">
        <v>0.39</v>
      </c>
      <c r="V18" s="67"/>
      <c r="W18" s="79"/>
      <c r="X18" s="67"/>
      <c r="Y18" s="91"/>
      <c r="Z18" s="79" t="s">
        <v>226</v>
      </c>
      <c r="AA18" s="64"/>
      <c r="AB18" s="65">
        <f>0.35+2.95</f>
        <v>3.3000000000000003</v>
      </c>
      <c r="AC18" s="66">
        <f>ROUND(AA18*AB18,2)</f>
        <v>0</v>
      </c>
    </row>
    <row r="19" spans="2:29" ht="17.100000000000001" customHeight="1">
      <c r="C19" s="2583" t="s">
        <v>218</v>
      </c>
      <c r="D19" s="2584"/>
      <c r="E19" s="2584"/>
      <c r="F19" s="12">
        <f>SUM(F14:F18)</f>
        <v>0</v>
      </c>
      <c r="I19" s="2568"/>
      <c r="J19" s="2569"/>
      <c r="K19" s="87"/>
      <c r="L19" s="65">
        <f>ROUND(I19/1000*I19/1000*PI()/4,2)</f>
        <v>0</v>
      </c>
      <c r="M19" s="86">
        <f>ROUND(K19*L19,2)</f>
        <v>0</v>
      </c>
      <c r="N19" s="67"/>
      <c r="O19" s="65">
        <v>7.0000000000000007E-2</v>
      </c>
      <c r="P19" s="67"/>
      <c r="Q19" s="79"/>
      <c r="R19" s="65">
        <v>0.32</v>
      </c>
      <c r="S19" s="91"/>
      <c r="T19" s="67"/>
      <c r="U19" s="65">
        <v>0.42</v>
      </c>
      <c r="V19" s="67"/>
      <c r="W19" s="79"/>
      <c r="X19" s="67"/>
      <c r="Y19" s="91"/>
      <c r="Z19" s="79" t="s">
        <v>227</v>
      </c>
      <c r="AA19" s="64"/>
      <c r="AB19" s="65">
        <v>0.31</v>
      </c>
      <c r="AC19" s="66">
        <f>ROUND(AA19*AB19,2)</f>
        <v>0</v>
      </c>
    </row>
    <row r="20" spans="2:29" ht="17.100000000000001" customHeight="1" thickBot="1">
      <c r="C20" s="2579" t="s">
        <v>219</v>
      </c>
      <c r="D20" s="2580"/>
      <c r="E20" s="2580"/>
      <c r="F20" s="822">
        <f>F19+F12</f>
        <v>28.97</v>
      </c>
      <c r="I20" s="2574"/>
      <c r="J20" s="2575"/>
      <c r="K20" s="125"/>
      <c r="L20" s="126">
        <f>ROUND(I20/1000*I20/1000*PI()/4,2)</f>
        <v>0</v>
      </c>
      <c r="M20" s="127">
        <f>ROUND(K20*L20,2)</f>
        <v>0</v>
      </c>
      <c r="N20" s="116"/>
      <c r="O20" s="126"/>
      <c r="P20" s="116"/>
      <c r="Q20" s="128"/>
      <c r="R20" s="116"/>
      <c r="S20" s="820"/>
      <c r="T20" s="116"/>
      <c r="U20" s="116"/>
      <c r="V20" s="116"/>
      <c r="W20" s="128"/>
      <c r="X20" s="116"/>
      <c r="Y20" s="820"/>
      <c r="Z20" s="128"/>
      <c r="AA20" s="116"/>
      <c r="AB20" s="116"/>
      <c r="AC20" s="130"/>
    </row>
    <row r="21" spans="2:29" ht="17.100000000000001" customHeight="1" thickBot="1">
      <c r="B21" s="760" t="s">
        <v>635</v>
      </c>
      <c r="C21" s="809"/>
      <c r="D21" s="809"/>
      <c r="E21" s="809"/>
      <c r="F21" s="809"/>
      <c r="I21" s="2570" t="s">
        <v>233</v>
      </c>
      <c r="J21" s="2571"/>
      <c r="K21" s="2571"/>
      <c r="L21" s="2571"/>
      <c r="M21" s="2571"/>
      <c r="N21" s="2571"/>
      <c r="O21" s="2571"/>
      <c r="P21" s="2571"/>
      <c r="Q21" s="2571"/>
      <c r="R21" s="2571"/>
      <c r="S21" s="2571"/>
      <c r="T21" s="2571"/>
      <c r="U21" s="2571"/>
      <c r="V21" s="2571"/>
      <c r="W21" s="2571"/>
      <c r="X21" s="2571"/>
      <c r="Y21" s="2571"/>
      <c r="Z21" s="2571"/>
      <c r="AA21" s="2571"/>
      <c r="AB21" s="2572">
        <f>SUM(M16:M20,P16:P20,S16:S20,V16:V20,Y16:Y20,AC16:AC20)</f>
        <v>1.6600000000000001</v>
      </c>
      <c r="AC21" s="2573"/>
    </row>
    <row r="22" spans="2:29" ht="17.100000000000001" customHeight="1">
      <c r="C22" s="34" t="s">
        <v>202</v>
      </c>
      <c r="D22" s="819" t="s">
        <v>201</v>
      </c>
      <c r="E22" s="819" t="s">
        <v>197</v>
      </c>
      <c r="F22" s="750" t="s">
        <v>203</v>
      </c>
      <c r="Q22" s="2565" t="s">
        <v>694</v>
      </c>
      <c r="R22" s="2565"/>
      <c r="S22" s="2565"/>
      <c r="T22" s="2565"/>
      <c r="U22" s="2565"/>
      <c r="V22" s="2565"/>
      <c r="W22" s="2565"/>
      <c r="X22" s="2565"/>
      <c r="Y22" s="2565"/>
      <c r="Z22" s="2565"/>
      <c r="AA22" s="2565"/>
      <c r="AB22" s="2565"/>
    </row>
    <row r="23" spans="2:29" ht="17.100000000000001" customHeight="1" thickBot="1">
      <c r="C23" s="824" t="s">
        <v>633</v>
      </c>
      <c r="D23" s="59"/>
      <c r="E23" s="69">
        <f>ROUND((0.05+0.3)*0.6*1,2)-0.002</f>
        <v>0.20799999999999999</v>
      </c>
      <c r="F23" s="138">
        <f>ROUND(D23*E23,2)</f>
        <v>0</v>
      </c>
    </row>
    <row r="24" spans="2:29" ht="17.100000000000001" customHeight="1">
      <c r="C24" s="825" t="s">
        <v>634</v>
      </c>
      <c r="D24" s="61"/>
      <c r="E24" s="70">
        <f>ROUND((0.075+0.3)*0.6*1,2)-0.004</f>
        <v>0.22600000000000001</v>
      </c>
      <c r="F24" s="139">
        <f>ROUND(D24*E24,2)</f>
        <v>0</v>
      </c>
      <c r="I24" s="2251"/>
      <c r="J24" s="2179"/>
      <c r="K24" s="746"/>
      <c r="L24" s="747"/>
      <c r="M24" s="747"/>
      <c r="N24" s="747"/>
      <c r="O24" s="131"/>
      <c r="P24" s="747"/>
      <c r="Q24" s="747"/>
      <c r="R24" s="747"/>
      <c r="S24" s="747"/>
      <c r="T24" s="747"/>
      <c r="U24" s="747"/>
      <c r="V24" s="747"/>
      <c r="W24" s="747"/>
      <c r="X24" s="759"/>
      <c r="Y24" s="759"/>
      <c r="Z24" s="759"/>
      <c r="AA24" s="759"/>
      <c r="AB24" s="759"/>
      <c r="AC24" s="776"/>
    </row>
    <row r="25" spans="2:29" ht="17.100000000000001" customHeight="1">
      <c r="C25" s="825">
        <v>75</v>
      </c>
      <c r="D25" s="61"/>
      <c r="E25" s="70">
        <f>ROUND((0.075+0.3)*0.6*1,2)-0.004</f>
        <v>0.22600000000000001</v>
      </c>
      <c r="F25" s="139">
        <f>ROUND(D25*E25,2)</f>
        <v>0</v>
      </c>
      <c r="I25" s="2566"/>
      <c r="J25" s="2567"/>
      <c r="K25" s="117"/>
      <c r="L25" s="761" t="s">
        <v>249</v>
      </c>
      <c r="M25" s="59"/>
      <c r="N25" s="761" t="s">
        <v>25</v>
      </c>
      <c r="O25" s="133">
        <f>IF(I25="",0,0.3)</f>
        <v>0</v>
      </c>
      <c r="P25" s="761" t="s">
        <v>25</v>
      </c>
      <c r="Q25" s="59"/>
      <c r="R25" s="761" t="s">
        <v>25</v>
      </c>
      <c r="S25" s="59"/>
      <c r="T25" s="761" t="s">
        <v>250</v>
      </c>
      <c r="U25" s="59"/>
      <c r="V25" s="761" t="s">
        <v>121</v>
      </c>
      <c r="W25" s="132">
        <f>ROUND(K25*(M25-O25-Q25-S25)*U25,2)</f>
        <v>0</v>
      </c>
      <c r="X25" s="110"/>
      <c r="Y25" s="110"/>
      <c r="Z25" s="110"/>
      <c r="AA25" s="110"/>
      <c r="AB25" s="110"/>
      <c r="AC25" s="111"/>
    </row>
    <row r="26" spans="2:29" ht="17.100000000000001" customHeight="1">
      <c r="C26" s="825">
        <v>100</v>
      </c>
      <c r="D26" s="61"/>
      <c r="E26" s="70">
        <f>ROUND((0.1+0.3)*0.6*1,2)-0.01</f>
        <v>0.22999999999999998</v>
      </c>
      <c r="F26" s="139">
        <f>ROUND(D26*E26,2)</f>
        <v>0</v>
      </c>
      <c r="I26" s="2568"/>
      <c r="J26" s="2569"/>
      <c r="K26" s="85"/>
      <c r="L26" s="754" t="s">
        <v>249</v>
      </c>
      <c r="M26" s="61"/>
      <c r="N26" s="754" t="s">
        <v>25</v>
      </c>
      <c r="O26" s="95">
        <f>IF(I26="",0,0.3)</f>
        <v>0</v>
      </c>
      <c r="P26" s="754" t="s">
        <v>25</v>
      </c>
      <c r="Q26" s="61"/>
      <c r="R26" s="754" t="s">
        <v>25</v>
      </c>
      <c r="S26" s="61"/>
      <c r="T26" s="754" t="s">
        <v>250</v>
      </c>
      <c r="U26" s="61"/>
      <c r="V26" s="754" t="s">
        <v>121</v>
      </c>
      <c r="W26" s="94">
        <f>ROUND(K26*(M26-O26-Q26-S26)*U26,2)</f>
        <v>0</v>
      </c>
      <c r="X26" s="67"/>
      <c r="Y26" s="67"/>
      <c r="Z26" s="67"/>
      <c r="AA26" s="67"/>
      <c r="AB26" s="67"/>
      <c r="AC26" s="68"/>
    </row>
    <row r="27" spans="2:29" ht="17.100000000000001" customHeight="1">
      <c r="C27" s="77">
        <v>150</v>
      </c>
      <c r="D27" s="683"/>
      <c r="E27" s="684">
        <f>ROUND((0.15+0.3)*0.6*1,2)-0.02</f>
        <v>0.25</v>
      </c>
      <c r="F27" s="141">
        <f>ROUND(D27*E27,2)</f>
        <v>0</v>
      </c>
      <c r="I27" s="2568"/>
      <c r="J27" s="2569"/>
      <c r="K27" s="85"/>
      <c r="L27" s="754" t="s">
        <v>249</v>
      </c>
      <c r="M27" s="61"/>
      <c r="N27" s="754" t="s">
        <v>25</v>
      </c>
      <c r="O27" s="95">
        <f>IF(I27="",0,0.3)</f>
        <v>0</v>
      </c>
      <c r="P27" s="754" t="s">
        <v>25</v>
      </c>
      <c r="Q27" s="61"/>
      <c r="R27" s="754" t="s">
        <v>25</v>
      </c>
      <c r="S27" s="61"/>
      <c r="T27" s="754" t="s">
        <v>250</v>
      </c>
      <c r="U27" s="61"/>
      <c r="V27" s="754" t="s">
        <v>121</v>
      </c>
      <c r="W27" s="94">
        <f>ROUND(K27*(M27-O27-Q27-S27)*U27,2)</f>
        <v>0</v>
      </c>
      <c r="X27" s="67"/>
      <c r="Y27" s="67"/>
      <c r="Z27" s="67"/>
      <c r="AA27" s="67"/>
      <c r="AB27" s="67"/>
      <c r="AC27" s="68"/>
    </row>
    <row r="28" spans="2:29" ht="17.100000000000001" customHeight="1">
      <c r="C28" s="2583" t="s">
        <v>631</v>
      </c>
      <c r="D28" s="2584"/>
      <c r="E28" s="2584"/>
      <c r="F28" s="12">
        <f>SUM(F23:F27)</f>
        <v>0</v>
      </c>
      <c r="I28" s="2568"/>
      <c r="J28" s="2569"/>
      <c r="K28" s="85"/>
      <c r="L28" s="754" t="s">
        <v>249</v>
      </c>
      <c r="M28" s="61"/>
      <c r="N28" s="754" t="s">
        <v>25</v>
      </c>
      <c r="O28" s="95">
        <f>IF(I28="",0,0.3)</f>
        <v>0</v>
      </c>
      <c r="P28" s="754" t="s">
        <v>25</v>
      </c>
      <c r="Q28" s="61"/>
      <c r="R28" s="754" t="s">
        <v>25</v>
      </c>
      <c r="S28" s="61"/>
      <c r="T28" s="754" t="s">
        <v>250</v>
      </c>
      <c r="U28" s="61"/>
      <c r="V28" s="754" t="s">
        <v>121</v>
      </c>
      <c r="W28" s="94">
        <f>ROUND(K28*(M28-O28-Q28-S28)*U28,2)</f>
        <v>0</v>
      </c>
      <c r="X28" s="67"/>
      <c r="Y28" s="67"/>
      <c r="Z28" s="67"/>
      <c r="AA28" s="67"/>
      <c r="AB28" s="67"/>
      <c r="AC28" s="68"/>
    </row>
    <row r="29" spans="2:29" ht="17.100000000000001" customHeight="1" thickBot="1">
      <c r="C29" s="2579" t="s">
        <v>632</v>
      </c>
      <c r="D29" s="2580"/>
      <c r="E29" s="2580"/>
      <c r="F29" s="822">
        <f>F28</f>
        <v>0</v>
      </c>
      <c r="I29" s="2574"/>
      <c r="J29" s="2575"/>
      <c r="K29" s="134"/>
      <c r="L29" s="762" t="s">
        <v>249</v>
      </c>
      <c r="M29" s="137"/>
      <c r="N29" s="762" t="s">
        <v>25</v>
      </c>
      <c r="O29" s="136">
        <f>IF(I29="",0,0.3)</f>
        <v>0</v>
      </c>
      <c r="P29" s="762" t="s">
        <v>25</v>
      </c>
      <c r="Q29" s="137"/>
      <c r="R29" s="762" t="s">
        <v>25</v>
      </c>
      <c r="S29" s="137"/>
      <c r="T29" s="762" t="s">
        <v>250</v>
      </c>
      <c r="U29" s="137"/>
      <c r="V29" s="762" t="s">
        <v>121</v>
      </c>
      <c r="W29" s="135">
        <f>ROUND(K29*(M29-O29-Q29-S29)*U29,2)</f>
        <v>0</v>
      </c>
      <c r="X29" s="116"/>
      <c r="Y29" s="116"/>
      <c r="Z29" s="2576"/>
      <c r="AA29" s="2576"/>
      <c r="AB29" s="2577"/>
      <c r="AC29" s="2578"/>
    </row>
    <row r="30" spans="2:29" ht="17.100000000000001" customHeight="1" thickBot="1">
      <c r="I30" s="2570"/>
      <c r="J30" s="2571"/>
      <c r="K30" s="2571"/>
      <c r="L30" s="2571"/>
      <c r="M30" s="2571"/>
      <c r="N30" s="2571"/>
      <c r="O30" s="2571"/>
      <c r="P30" s="2571"/>
      <c r="Q30" s="2571"/>
      <c r="R30" s="2571"/>
      <c r="S30" s="2571"/>
      <c r="T30" s="2571"/>
      <c r="U30" s="2571"/>
      <c r="V30" s="2571"/>
      <c r="W30" s="2571"/>
      <c r="X30" s="2571"/>
      <c r="Y30" s="2571"/>
      <c r="Z30" s="2571"/>
      <c r="AA30" s="2571"/>
      <c r="AB30" s="2572">
        <f>SUM(W25:W29)</f>
        <v>0</v>
      </c>
      <c r="AC30" s="2573"/>
    </row>
  </sheetData>
  <mergeCells count="48">
    <mergeCell ref="C29:E29"/>
    <mergeCell ref="C28:E28"/>
    <mergeCell ref="T1:U1"/>
    <mergeCell ref="V1:AC1"/>
    <mergeCell ref="I3:J3"/>
    <mergeCell ref="K3:M3"/>
    <mergeCell ref="N3:P3"/>
    <mergeCell ref="Q3:S3"/>
    <mergeCell ref="T3:V3"/>
    <mergeCell ref="W3:Y3"/>
    <mergeCell ref="Z3:AC3"/>
    <mergeCell ref="I9:J9"/>
    <mergeCell ref="Z9:AA9"/>
    <mergeCell ref="AB9:AC9"/>
    <mergeCell ref="I10:J11"/>
    <mergeCell ref="Z11:AA11"/>
    <mergeCell ref="AB11:AC11"/>
    <mergeCell ref="AB12:AC12"/>
    <mergeCell ref="I15:J15"/>
    <mergeCell ref="K15:M15"/>
    <mergeCell ref="N15:P15"/>
    <mergeCell ref="Q15:S15"/>
    <mergeCell ref="T15:V15"/>
    <mergeCell ref="W15:Y15"/>
    <mergeCell ref="Z15:AC15"/>
    <mergeCell ref="C20:E20"/>
    <mergeCell ref="I20:J20"/>
    <mergeCell ref="I21:AA21"/>
    <mergeCell ref="C12:E12"/>
    <mergeCell ref="I12:AA12"/>
    <mergeCell ref="I16:J16"/>
    <mergeCell ref="I17:J17"/>
    <mergeCell ref="I18:J18"/>
    <mergeCell ref="C19:E19"/>
    <mergeCell ref="I19:J19"/>
    <mergeCell ref="Q13:AB13"/>
    <mergeCell ref="AB21:AC21"/>
    <mergeCell ref="Q22:AB22"/>
    <mergeCell ref="I24:J24"/>
    <mergeCell ref="I25:J25"/>
    <mergeCell ref="I26:J26"/>
    <mergeCell ref="I30:AA30"/>
    <mergeCell ref="AB30:AC30"/>
    <mergeCell ref="I28:J28"/>
    <mergeCell ref="I29:J29"/>
    <mergeCell ref="Z29:AA29"/>
    <mergeCell ref="AB29:AC29"/>
    <mergeCell ref="I27:J27"/>
  </mergeCells>
  <phoneticPr fontId="2"/>
  <dataValidations count="2">
    <dataValidation type="list" allowBlank="1" showInputMessage="1" showErrorMessage="1" sqref="J4:J8">
      <formula1>"補"</formula1>
    </dataValidation>
    <dataValidation type="list" allowBlank="1" showInputMessage="1" showErrorMessage="1" sqref="L9">
      <formula1>"補充分"</formula1>
    </dataValidation>
  </dataValidations>
  <printOptions horizontalCentered="1"/>
  <pageMargins left="0" right="0" top="0.78740157480314965" bottom="0.78740157480314965" header="0.51181102362204722" footer="0.51181102362204722"/>
  <pageSetup paperSize="9" scale="93" orientation="landscape" verticalDpi="1200" r:id="rId1"/>
  <headerFooter alignWithMargins="0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X52"/>
  <sheetViews>
    <sheetView showGridLines="0" showZeros="0" view="pageBreakPreview" zoomScaleNormal="100" zoomScaleSheetLayoutView="100" workbookViewId="0">
      <selection activeCell="F20" sqref="F20"/>
    </sheetView>
  </sheetViews>
  <sheetFormatPr defaultColWidth="9" defaultRowHeight="11.1" customHeight="1"/>
  <cols>
    <col min="1" max="3" width="2.109375" style="760" customWidth="1"/>
    <col min="4" max="4" width="8.6640625" style="760" customWidth="1"/>
    <col min="5" max="5" width="2.6640625" style="760" customWidth="1"/>
    <col min="6" max="6" width="8.6640625" style="760" customWidth="1"/>
    <col min="7" max="7" width="6.109375" style="760" customWidth="1"/>
    <col min="8" max="8" width="8.6640625" style="760" customWidth="1"/>
    <col min="9" max="12" width="2.6640625" style="760" customWidth="1"/>
    <col min="13" max="13" width="12.6640625" style="769" customWidth="1"/>
    <col min="14" max="15" width="2.109375" style="769" customWidth="1"/>
    <col min="16" max="16" width="6.6640625" style="769" customWidth="1"/>
    <col min="17" max="19" width="2.109375" style="769" customWidth="1"/>
    <col min="20" max="20" width="6.6640625" style="809" customWidth="1"/>
    <col min="21" max="23" width="2.109375" style="769" customWidth="1"/>
    <col min="24" max="24" width="6.6640625" style="809" customWidth="1"/>
    <col min="25" max="27" width="2.109375" style="769" customWidth="1"/>
    <col min="28" max="28" width="6.6640625" style="809" customWidth="1"/>
    <col min="29" max="30" width="2.109375" style="769" customWidth="1"/>
    <col min="31" max="31" width="8.6640625" style="809" customWidth="1"/>
    <col min="32" max="32" width="2.6640625" style="760" customWidth="1"/>
    <col min="33" max="35" width="9" style="760" customWidth="1"/>
    <col min="36" max="36" width="4" style="760" customWidth="1"/>
    <col min="37" max="16384" width="9" style="760"/>
  </cols>
  <sheetData>
    <row r="1" spans="1:50" ht="25.2" customHeight="1">
      <c r="A1" s="732" t="s">
        <v>709</v>
      </c>
      <c r="N1" s="760"/>
      <c r="P1" s="2319" t="s">
        <v>157</v>
      </c>
      <c r="Q1" s="2319"/>
      <c r="R1" s="2319"/>
      <c r="S1" s="2319"/>
      <c r="T1" s="2319"/>
      <c r="U1" s="2320" t="str">
        <f>表紙!C2</f>
        <v>東白川特2高層配水池揚水管取替工事</v>
      </c>
      <c r="V1" s="2320"/>
      <c r="W1" s="2320"/>
      <c r="X1" s="2320"/>
      <c r="Y1" s="2320"/>
      <c r="Z1" s="2320"/>
      <c r="AA1" s="2320"/>
      <c r="AB1" s="2320"/>
      <c r="AC1" s="2320"/>
      <c r="AD1" s="2320"/>
      <c r="AE1" s="2320"/>
    </row>
    <row r="2" spans="1:50" ht="11.1" customHeight="1">
      <c r="A2" s="1"/>
      <c r="B2" s="760" t="s">
        <v>235</v>
      </c>
    </row>
    <row r="3" spans="1:50" ht="11.1" customHeight="1" thickBot="1">
      <c r="C3" s="760" t="s">
        <v>236</v>
      </c>
      <c r="J3" s="760" t="s">
        <v>442</v>
      </c>
      <c r="P3" s="809" t="s">
        <v>119</v>
      </c>
      <c r="AE3" s="809" t="s">
        <v>190</v>
      </c>
    </row>
    <row r="4" spans="1:50" ht="11.1" customHeight="1">
      <c r="D4" s="2251" t="s">
        <v>238</v>
      </c>
      <c r="E4" s="2178"/>
      <c r="F4" s="819" t="s">
        <v>1</v>
      </c>
      <c r="G4" s="819" t="s">
        <v>237</v>
      </c>
      <c r="H4" s="750"/>
      <c r="M4" s="769" t="s">
        <v>242</v>
      </c>
      <c r="O4" s="769" t="s">
        <v>23</v>
      </c>
      <c r="P4" s="36">
        <f>'管工（土量1）50'!$AB$11</f>
        <v>0</v>
      </c>
      <c r="Q4" s="769" t="s">
        <v>24</v>
      </c>
      <c r="T4" s="36"/>
      <c r="AD4" s="769" t="s">
        <v>121</v>
      </c>
      <c r="AE4" s="39">
        <f>P4</f>
        <v>0</v>
      </c>
    </row>
    <row r="5" spans="1:50" ht="11.1" customHeight="1">
      <c r="D5" s="183" t="s">
        <v>736</v>
      </c>
      <c r="E5" s="2252" t="s">
        <v>8</v>
      </c>
      <c r="F5" s="59">
        <f>'管工（舗50'!E16</f>
        <v>21.800000000000004</v>
      </c>
      <c r="G5" s="144">
        <v>0.1</v>
      </c>
      <c r="H5" s="138">
        <f t="shared" ref="H5:H15" si="0">ROUND(F5*G5,2)</f>
        <v>2.1800000000000002</v>
      </c>
      <c r="J5" s="760" t="s">
        <v>443</v>
      </c>
      <c r="V5" s="2250" t="s">
        <v>148</v>
      </c>
      <c r="W5" s="2250"/>
      <c r="X5" s="770" t="s">
        <v>438</v>
      </c>
      <c r="Y5" s="40" t="s">
        <v>149</v>
      </c>
      <c r="Z5" s="40"/>
    </row>
    <row r="6" spans="1:50" ht="11.1" customHeight="1">
      <c r="D6" s="379" t="s">
        <v>1049</v>
      </c>
      <c r="E6" s="2253"/>
      <c r="F6" s="380">
        <f>'管工（舗50'!E19</f>
        <v>1.2</v>
      </c>
      <c r="G6" s="381">
        <v>0.05</v>
      </c>
      <c r="H6" s="139">
        <f t="shared" si="0"/>
        <v>0.06</v>
      </c>
      <c r="N6" s="4"/>
      <c r="P6" s="809" t="s">
        <v>265</v>
      </c>
    </row>
    <row r="7" spans="1:50" ht="11.1" customHeight="1">
      <c r="D7" s="379"/>
      <c r="E7" s="2253"/>
      <c r="F7" s="380"/>
      <c r="G7" s="381"/>
      <c r="H7" s="139">
        <f t="shared" si="0"/>
        <v>0</v>
      </c>
      <c r="M7" s="769" t="s">
        <v>137</v>
      </c>
      <c r="N7" s="4"/>
      <c r="O7" s="769" t="s">
        <v>23</v>
      </c>
      <c r="P7" s="36">
        <f>IF($X$5="仮置無し",0,$H$17)</f>
        <v>0</v>
      </c>
      <c r="Q7" s="769" t="s">
        <v>24</v>
      </c>
      <c r="T7" s="36"/>
      <c r="AD7" s="769" t="s">
        <v>121</v>
      </c>
      <c r="AE7" s="39">
        <f>P7</f>
        <v>0</v>
      </c>
    </row>
    <row r="8" spans="1:50" ht="11.1" customHeight="1">
      <c r="D8" s="379"/>
      <c r="E8" s="2253"/>
      <c r="F8" s="380"/>
      <c r="G8" s="381"/>
      <c r="H8" s="139">
        <f t="shared" si="0"/>
        <v>0</v>
      </c>
      <c r="N8" s="4"/>
      <c r="P8" s="809" t="s">
        <v>266</v>
      </c>
    </row>
    <row r="9" spans="1:50" ht="11.1" customHeight="1">
      <c r="D9" s="379"/>
      <c r="E9" s="2253"/>
      <c r="F9" s="380"/>
      <c r="G9" s="381"/>
      <c r="H9" s="139">
        <f t="shared" si="0"/>
        <v>0</v>
      </c>
      <c r="M9" s="769" t="s">
        <v>140</v>
      </c>
      <c r="N9" s="4"/>
      <c r="O9" s="769" t="s">
        <v>23</v>
      </c>
      <c r="P9" s="36">
        <f>IF($X$5="仮置無し",0,$H$30)</f>
        <v>0</v>
      </c>
      <c r="Q9" s="769" t="s">
        <v>24</v>
      </c>
      <c r="T9" s="36"/>
      <c r="AD9" s="769" t="s">
        <v>121</v>
      </c>
      <c r="AE9" s="39">
        <f>P9</f>
        <v>0</v>
      </c>
    </row>
    <row r="10" spans="1:50" ht="11.1" customHeight="1">
      <c r="D10" s="379"/>
      <c r="E10" s="2253"/>
      <c r="F10" s="380"/>
      <c r="G10" s="381"/>
      <c r="H10" s="139">
        <f t="shared" si="0"/>
        <v>0</v>
      </c>
      <c r="N10" s="4"/>
      <c r="P10" s="809" t="s">
        <v>267</v>
      </c>
      <c r="T10" s="809" t="s">
        <v>190</v>
      </c>
    </row>
    <row r="11" spans="1:50" ht="11.1" customHeight="1">
      <c r="D11" s="379"/>
      <c r="E11" s="2253"/>
      <c r="F11" s="380"/>
      <c r="G11" s="381"/>
      <c r="H11" s="139">
        <f t="shared" si="0"/>
        <v>0</v>
      </c>
      <c r="M11" s="769" t="s">
        <v>83</v>
      </c>
      <c r="N11" s="4"/>
      <c r="O11" s="769" t="s">
        <v>23</v>
      </c>
      <c r="P11" s="36">
        <f>IF($X$5="仮置無し",0,$H$43)</f>
        <v>0</v>
      </c>
      <c r="Q11" s="769" t="s">
        <v>24</v>
      </c>
      <c r="R11" s="769" t="s">
        <v>139</v>
      </c>
      <c r="S11" s="769" t="s">
        <v>23</v>
      </c>
      <c r="T11" s="36">
        <f>IF($X$5="仮置無し",0,$AE$4)</f>
        <v>0</v>
      </c>
      <c r="U11" s="769" t="s">
        <v>24</v>
      </c>
      <c r="AD11" s="769" t="s">
        <v>121</v>
      </c>
      <c r="AE11" s="39">
        <f>P11+T11</f>
        <v>0</v>
      </c>
      <c r="AH11" s="349"/>
      <c r="AI11" s="2599"/>
      <c r="AJ11" s="2599"/>
      <c r="AK11" s="2599"/>
      <c r="AL11" s="2600"/>
      <c r="AM11" s="2600"/>
      <c r="AN11" s="2600"/>
      <c r="AO11" s="2600"/>
      <c r="AP11" s="2600"/>
      <c r="AQ11" s="2600"/>
      <c r="AR11" s="2600"/>
      <c r="AS11" s="2600"/>
      <c r="AT11" s="2600"/>
      <c r="AU11" s="2600"/>
      <c r="AV11" s="2600"/>
      <c r="AW11" s="2600"/>
      <c r="AX11" s="2600"/>
    </row>
    <row r="12" spans="1:50" ht="11.1" customHeight="1">
      <c r="D12" s="379"/>
      <c r="E12" s="2253"/>
      <c r="F12" s="380"/>
      <c r="G12" s="381"/>
      <c r="H12" s="139">
        <f t="shared" si="0"/>
        <v>0</v>
      </c>
      <c r="J12" s="760" t="s">
        <v>444</v>
      </c>
      <c r="AG12" s="353"/>
      <c r="AH12" s="349"/>
      <c r="AI12" s="349"/>
      <c r="AJ12" s="349"/>
      <c r="AK12" s="349"/>
      <c r="AL12" s="349"/>
      <c r="AM12" s="349"/>
      <c r="AN12" s="349"/>
      <c r="AO12" s="349"/>
      <c r="AP12" s="349"/>
      <c r="AQ12" s="349"/>
      <c r="AR12" s="349"/>
      <c r="AS12" s="349"/>
      <c r="AT12" s="349"/>
      <c r="AU12" s="349"/>
      <c r="AV12" s="349"/>
      <c r="AW12" s="349"/>
      <c r="AX12" s="349"/>
    </row>
    <row r="13" spans="1:50" ht="11.1" customHeight="1">
      <c r="D13" s="184"/>
      <c r="E13" s="2253"/>
      <c r="F13" s="61"/>
      <c r="G13" s="145"/>
      <c r="H13" s="139">
        <f t="shared" si="0"/>
        <v>0</v>
      </c>
      <c r="K13" s="760" t="s">
        <v>528</v>
      </c>
      <c r="P13" s="809" t="s">
        <v>27</v>
      </c>
      <c r="T13" s="809" t="s">
        <v>118</v>
      </c>
      <c r="X13" s="809" t="s">
        <v>119</v>
      </c>
      <c r="AG13" s="354"/>
      <c r="AH13" s="349"/>
      <c r="AI13" s="349"/>
      <c r="AJ13" s="349"/>
      <c r="AK13" s="349"/>
      <c r="AL13" s="349"/>
      <c r="AM13" s="349"/>
      <c r="AN13" s="349"/>
      <c r="AO13" s="349"/>
      <c r="AP13" s="349"/>
      <c r="AQ13" s="349"/>
      <c r="AR13" s="349"/>
      <c r="AS13" s="349"/>
      <c r="AT13" s="349"/>
      <c r="AU13" s="349"/>
      <c r="AV13" s="349"/>
      <c r="AW13" s="349"/>
      <c r="AX13" s="349"/>
    </row>
    <row r="14" spans="1:50" ht="11.1" customHeight="1">
      <c r="D14" s="184"/>
      <c r="E14" s="2253"/>
      <c r="F14" s="61"/>
      <c r="G14" s="145"/>
      <c r="H14" s="139">
        <f t="shared" si="0"/>
        <v>0</v>
      </c>
      <c r="M14" s="769" t="s">
        <v>51</v>
      </c>
      <c r="O14" s="769" t="s">
        <v>23</v>
      </c>
      <c r="P14" s="36">
        <f>'管工（土量1）50'!$F$20</f>
        <v>28.97</v>
      </c>
      <c r="Q14" s="769" t="s">
        <v>24</v>
      </c>
      <c r="R14" s="769" t="s">
        <v>25</v>
      </c>
      <c r="S14" s="769" t="s">
        <v>23</v>
      </c>
      <c r="T14" s="36">
        <f>'管工（土量1）50'!$AB$9</f>
        <v>0</v>
      </c>
      <c r="U14" s="769" t="s">
        <v>24</v>
      </c>
      <c r="V14" s="769" t="s">
        <v>25</v>
      </c>
      <c r="W14" s="769" t="s">
        <v>23</v>
      </c>
      <c r="X14" s="36">
        <f>'管工（土量1）50'!$AB$11</f>
        <v>0</v>
      </c>
      <c r="Y14" s="769" t="s">
        <v>24</v>
      </c>
      <c r="AG14" s="353"/>
      <c r="AH14" s="349"/>
      <c r="AI14" s="349"/>
      <c r="AJ14" s="349"/>
      <c r="AK14" s="349"/>
      <c r="AL14" s="349"/>
      <c r="AM14" s="349"/>
      <c r="AN14" s="349"/>
      <c r="AO14" s="349"/>
      <c r="AP14" s="349"/>
      <c r="AQ14" s="349"/>
      <c r="AR14" s="349"/>
      <c r="AS14" s="349"/>
      <c r="AT14" s="349"/>
      <c r="AU14" s="349"/>
      <c r="AV14" s="349"/>
      <c r="AW14" s="349"/>
      <c r="AX14" s="349"/>
    </row>
    <row r="15" spans="1:50" ht="11.1" customHeight="1">
      <c r="D15" s="184"/>
      <c r="E15" s="2253"/>
      <c r="F15" s="61"/>
      <c r="G15" s="145"/>
      <c r="H15" s="139">
        <f t="shared" si="0"/>
        <v>0</v>
      </c>
      <c r="P15" s="809" t="s">
        <v>265</v>
      </c>
      <c r="T15" s="809" t="s">
        <v>266</v>
      </c>
      <c r="X15" s="809" t="s">
        <v>267</v>
      </c>
      <c r="AE15" s="809" t="s">
        <v>191</v>
      </c>
      <c r="AG15" s="354"/>
      <c r="AH15" s="349"/>
      <c r="AI15" s="349"/>
      <c r="AJ15" s="349"/>
      <c r="AK15" s="349"/>
      <c r="AL15" s="349"/>
      <c r="AM15" s="349"/>
      <c r="AN15" s="349"/>
      <c r="AO15" s="349"/>
      <c r="AP15" s="349"/>
      <c r="AQ15" s="349"/>
      <c r="AR15" s="349"/>
      <c r="AS15" s="349"/>
      <c r="AT15" s="349"/>
      <c r="AU15" s="349"/>
      <c r="AV15" s="349"/>
      <c r="AW15" s="349"/>
      <c r="AX15" s="349"/>
    </row>
    <row r="16" spans="1:50" ht="11.1" customHeight="1">
      <c r="D16" s="185"/>
      <c r="E16" s="2254"/>
      <c r="F16" s="137"/>
      <c r="G16" s="146"/>
      <c r="H16" s="140">
        <f>ROUND(F16*G16,2)</f>
        <v>0</v>
      </c>
      <c r="N16" s="769" t="s">
        <v>25</v>
      </c>
      <c r="O16" s="769" t="s">
        <v>23</v>
      </c>
      <c r="P16" s="36">
        <f>$H$17</f>
        <v>2.2400000000000002</v>
      </c>
      <c r="Q16" s="769" t="s">
        <v>24</v>
      </c>
      <c r="R16" s="769" t="s">
        <v>25</v>
      </c>
      <c r="S16" s="769" t="s">
        <v>23</v>
      </c>
      <c r="T16" s="36">
        <f>$H$30</f>
        <v>0.19</v>
      </c>
      <c r="U16" s="769" t="s">
        <v>24</v>
      </c>
      <c r="V16" s="769" t="s">
        <v>25</v>
      </c>
      <c r="W16" s="769" t="s">
        <v>23</v>
      </c>
      <c r="X16" s="36">
        <f>$H$43</f>
        <v>0</v>
      </c>
      <c r="Y16" s="769" t="s">
        <v>24</v>
      </c>
      <c r="AD16" s="769" t="s">
        <v>121</v>
      </c>
      <c r="AE16" s="39">
        <f>P14-T14-X14-P16-T16-X16</f>
        <v>26.539999999999996</v>
      </c>
      <c r="AG16" s="353"/>
      <c r="AH16" s="349"/>
      <c r="AI16" s="349"/>
      <c r="AJ16" s="349"/>
      <c r="AK16" s="349"/>
      <c r="AL16" s="349"/>
      <c r="AM16" s="349"/>
      <c r="AN16" s="349"/>
      <c r="AO16" s="349"/>
      <c r="AP16" s="349"/>
      <c r="AQ16" s="349"/>
      <c r="AR16" s="349"/>
      <c r="AS16" s="349"/>
      <c r="AT16" s="349"/>
      <c r="AU16" s="349"/>
      <c r="AV16" s="349"/>
      <c r="AW16" s="349"/>
      <c r="AX16" s="349"/>
    </row>
    <row r="17" spans="4:50" ht="11.1" customHeight="1">
      <c r="D17" s="2260" t="s">
        <v>239</v>
      </c>
      <c r="E17" s="2598"/>
      <c r="F17" s="2598"/>
      <c r="G17" s="2598"/>
      <c r="H17" s="72">
        <f>SUM(H5:H16)</f>
        <v>2.2400000000000002</v>
      </c>
      <c r="AG17" s="353"/>
      <c r="AH17" s="349"/>
      <c r="AI17" s="349"/>
      <c r="AJ17" s="349"/>
      <c r="AK17" s="349"/>
      <c r="AL17" s="349"/>
      <c r="AM17" s="349"/>
      <c r="AN17" s="349"/>
      <c r="AO17" s="349"/>
      <c r="AP17" s="349"/>
      <c r="AQ17" s="349"/>
      <c r="AR17" s="349"/>
      <c r="AS17" s="349"/>
      <c r="AT17" s="349"/>
      <c r="AU17" s="349"/>
      <c r="AV17" s="349"/>
      <c r="AW17" s="349"/>
      <c r="AX17" s="349"/>
    </row>
    <row r="18" spans="4:50" ht="11.1" customHeight="1">
      <c r="D18" s="183" t="s">
        <v>703</v>
      </c>
      <c r="E18" s="2252" t="s">
        <v>9</v>
      </c>
      <c r="F18" s="59">
        <f>'管工（舗50'!H16</f>
        <v>4.1500000000000004</v>
      </c>
      <c r="G18" s="144">
        <v>0.04</v>
      </c>
      <c r="H18" s="138">
        <f t="shared" ref="H18:H28" si="1">ROUND(F18*G18,2)</f>
        <v>0.17</v>
      </c>
      <c r="K18" s="760" t="s">
        <v>445</v>
      </c>
      <c r="N18" s="4"/>
      <c r="P18" s="809" t="s">
        <v>191</v>
      </c>
      <c r="AG18" s="353"/>
      <c r="AH18" s="349"/>
      <c r="AI18" s="349"/>
      <c r="AJ18" s="349"/>
      <c r="AK18" s="349"/>
      <c r="AL18" s="349"/>
      <c r="AM18" s="349"/>
      <c r="AN18" s="349"/>
      <c r="AO18" s="349"/>
      <c r="AP18" s="349"/>
      <c r="AQ18" s="349"/>
      <c r="AR18" s="349"/>
      <c r="AS18" s="349"/>
      <c r="AT18" s="349"/>
      <c r="AU18" s="349"/>
      <c r="AV18" s="349"/>
      <c r="AW18" s="349"/>
      <c r="AX18" s="349"/>
    </row>
    <row r="19" spans="4:50" ht="11.1" customHeight="1">
      <c r="D19" s="379" t="s">
        <v>1050</v>
      </c>
      <c r="E19" s="2253"/>
      <c r="F19" s="380">
        <f>'管工（舗50'!H19</f>
        <v>0.6</v>
      </c>
      <c r="G19" s="381">
        <v>0.04</v>
      </c>
      <c r="H19" s="139">
        <f t="shared" si="1"/>
        <v>0.02</v>
      </c>
      <c r="M19" s="769" t="s">
        <v>144</v>
      </c>
      <c r="N19" s="4"/>
      <c r="O19" s="769" t="s">
        <v>23</v>
      </c>
      <c r="P19" s="36">
        <f>$AE$16</f>
        <v>26.539999999999996</v>
      </c>
      <c r="Q19" s="769" t="s">
        <v>24</v>
      </c>
      <c r="AD19" s="769" t="s">
        <v>121</v>
      </c>
      <c r="AE19" s="39">
        <f>P19</f>
        <v>26.539999999999996</v>
      </c>
      <c r="AG19" s="354"/>
      <c r="AH19" s="349"/>
      <c r="AI19" s="349"/>
      <c r="AJ19" s="349"/>
      <c r="AK19" s="349"/>
      <c r="AL19" s="349"/>
      <c r="AM19" s="349"/>
      <c r="AN19" s="349"/>
      <c r="AO19" s="349"/>
      <c r="AP19" s="349"/>
      <c r="AQ19" s="349"/>
      <c r="AR19" s="349"/>
      <c r="AS19" s="349"/>
      <c r="AT19" s="349"/>
      <c r="AU19" s="349"/>
      <c r="AV19" s="349"/>
      <c r="AW19" s="349"/>
      <c r="AX19" s="349"/>
    </row>
    <row r="20" spans="4:50" ht="11.1" customHeight="1">
      <c r="D20" s="379"/>
      <c r="E20" s="2253"/>
      <c r="F20" s="380"/>
      <c r="G20" s="381"/>
      <c r="H20" s="139">
        <f t="shared" si="1"/>
        <v>0</v>
      </c>
      <c r="J20" s="760" t="s">
        <v>446</v>
      </c>
      <c r="AG20" s="353"/>
      <c r="AH20" s="349"/>
      <c r="AI20" s="349"/>
      <c r="AJ20" s="350"/>
      <c r="AK20" s="349"/>
      <c r="AL20" s="349"/>
      <c r="AM20" s="349"/>
      <c r="AN20" s="349"/>
      <c r="AO20" s="349"/>
      <c r="AP20" s="349"/>
      <c r="AQ20" s="349"/>
      <c r="AR20" s="349"/>
      <c r="AS20" s="349"/>
      <c r="AT20" s="349"/>
      <c r="AU20" s="349"/>
      <c r="AV20" s="349"/>
      <c r="AW20" s="349"/>
      <c r="AX20" s="349"/>
    </row>
    <row r="21" spans="4:50" ht="11.1" customHeight="1">
      <c r="D21" s="379"/>
      <c r="E21" s="2253"/>
      <c r="F21" s="380"/>
      <c r="G21" s="381"/>
      <c r="H21" s="139">
        <f>ROUND(F21*G21,2)</f>
        <v>0</v>
      </c>
      <c r="K21" s="760" t="s">
        <v>447</v>
      </c>
      <c r="P21" s="809" t="s">
        <v>27</v>
      </c>
      <c r="T21" s="809" t="s">
        <v>28</v>
      </c>
      <c r="X21" s="809" t="s">
        <v>271</v>
      </c>
      <c r="AB21" s="809" t="s">
        <v>272</v>
      </c>
      <c r="AH21" s="349"/>
      <c r="AI21" s="349"/>
      <c r="AJ21" s="349"/>
      <c r="AK21" s="349"/>
      <c r="AL21" s="349"/>
      <c r="AM21" s="349"/>
      <c r="AN21" s="349"/>
      <c r="AO21" s="349"/>
      <c r="AP21" s="349"/>
      <c r="AQ21" s="349"/>
      <c r="AR21" s="349"/>
      <c r="AS21" s="349"/>
      <c r="AT21" s="349"/>
      <c r="AU21" s="349"/>
      <c r="AV21" s="349"/>
      <c r="AW21" s="349"/>
      <c r="AX21" s="349"/>
    </row>
    <row r="22" spans="4:50" ht="11.1" customHeight="1">
      <c r="D22" s="379"/>
      <c r="E22" s="2253"/>
      <c r="F22" s="380"/>
      <c r="G22" s="381"/>
      <c r="H22" s="139">
        <f t="shared" si="1"/>
        <v>0</v>
      </c>
      <c r="M22" s="769" t="s">
        <v>144</v>
      </c>
      <c r="N22" s="769" t="s">
        <v>434</v>
      </c>
      <c r="O22" s="769" t="s">
        <v>23</v>
      </c>
      <c r="P22" s="36">
        <f>'管工（土量1）50'!$F$20</f>
        <v>28.97</v>
      </c>
      <c r="Q22" s="769" t="s">
        <v>24</v>
      </c>
      <c r="R22" s="769" t="s">
        <v>25</v>
      </c>
      <c r="S22" s="769" t="s">
        <v>23</v>
      </c>
      <c r="T22" s="36">
        <f>'管工（土量1）50'!$AB$21</f>
        <v>1.6600000000000001</v>
      </c>
      <c r="U22" s="769" t="s">
        <v>24</v>
      </c>
      <c r="V22" s="769" t="s">
        <v>25</v>
      </c>
      <c r="W22" s="769" t="s">
        <v>23</v>
      </c>
      <c r="X22" s="36">
        <f>IF('管工（舗50'!$AW$38="",'管工（舗50'!$X$40,'管工（舗50'!$AW$38)</f>
        <v>5.75</v>
      </c>
      <c r="Y22" s="769" t="s">
        <v>24</v>
      </c>
      <c r="Z22" s="769" t="s">
        <v>25</v>
      </c>
      <c r="AA22" s="769" t="s">
        <v>23</v>
      </c>
      <c r="AB22" s="36">
        <f>IF('管工（舗50'!$AW$45="",'管工（舗50'!$X$46,'管工（舗50'!$AW$45)</f>
        <v>1.34</v>
      </c>
      <c r="AC22" s="769" t="s">
        <v>24</v>
      </c>
      <c r="AD22" s="740"/>
      <c r="AH22" s="349"/>
      <c r="AI22" s="159"/>
      <c r="AJ22" s="159"/>
      <c r="AK22" s="351"/>
      <c r="AL22" s="351"/>
      <c r="AM22" s="351"/>
      <c r="AN22" s="351"/>
      <c r="AO22" s="349"/>
      <c r="AP22" s="349"/>
      <c r="AQ22" s="349"/>
      <c r="AR22" s="349"/>
      <c r="AS22" s="349"/>
      <c r="AT22" s="349"/>
      <c r="AU22" s="349"/>
      <c r="AV22" s="349"/>
      <c r="AW22" s="349"/>
      <c r="AX22" s="349"/>
    </row>
    <row r="23" spans="4:50" ht="11.1" customHeight="1">
      <c r="D23" s="379"/>
      <c r="E23" s="2253"/>
      <c r="F23" s="380"/>
      <c r="G23" s="381"/>
      <c r="H23" s="139">
        <f t="shared" si="1"/>
        <v>0</v>
      </c>
      <c r="P23" s="809" t="s">
        <v>639</v>
      </c>
      <c r="S23" s="809"/>
      <c r="T23" s="809" t="s">
        <v>244</v>
      </c>
      <c r="U23" s="809"/>
      <c r="W23" s="2278" t="s">
        <v>437</v>
      </c>
      <c r="X23" s="2278"/>
      <c r="Y23" s="2278"/>
      <c r="AB23" s="809" t="s">
        <v>441</v>
      </c>
      <c r="AE23" s="809" t="s">
        <v>193</v>
      </c>
      <c r="AH23" s="349"/>
      <c r="AI23" s="159"/>
      <c r="AJ23" s="159"/>
      <c r="AK23" s="351"/>
      <c r="AL23" s="351"/>
      <c r="AM23" s="351"/>
      <c r="AN23" s="351"/>
      <c r="AO23" s="349"/>
      <c r="AP23" s="349"/>
      <c r="AQ23" s="349"/>
      <c r="AR23" s="349"/>
      <c r="AS23" s="349"/>
      <c r="AT23" s="349"/>
      <c r="AU23" s="349"/>
      <c r="AV23" s="349"/>
      <c r="AW23" s="349"/>
      <c r="AX23" s="349"/>
    </row>
    <row r="24" spans="4:50" ht="11.1" customHeight="1">
      <c r="D24" s="379"/>
      <c r="E24" s="2253"/>
      <c r="F24" s="380"/>
      <c r="G24" s="381"/>
      <c r="H24" s="139">
        <f t="shared" si="1"/>
        <v>0</v>
      </c>
      <c r="N24" s="769" t="s">
        <v>25</v>
      </c>
      <c r="O24" s="769" t="s">
        <v>23</v>
      </c>
      <c r="P24" s="36">
        <f>'管工（土量1）50'!F29</f>
        <v>0</v>
      </c>
      <c r="Q24" s="769" t="s">
        <v>24</v>
      </c>
      <c r="R24" s="769" t="s">
        <v>139</v>
      </c>
      <c r="S24" s="769" t="s">
        <v>23</v>
      </c>
      <c r="T24" s="356">
        <f>'管工（土量1）50'!M9</f>
        <v>0</v>
      </c>
      <c r="U24" s="769" t="s">
        <v>24</v>
      </c>
      <c r="V24" s="769" t="s">
        <v>24</v>
      </c>
      <c r="W24" s="769" t="s">
        <v>436</v>
      </c>
      <c r="X24" s="356">
        <v>0.9</v>
      </c>
      <c r="Z24" s="769" t="s">
        <v>139</v>
      </c>
      <c r="AA24" s="769" t="s">
        <v>23</v>
      </c>
      <c r="AB24" s="356">
        <f>H47</f>
        <v>0.3</v>
      </c>
      <c r="AC24" s="769" t="s">
        <v>24</v>
      </c>
      <c r="AD24" s="769" t="s">
        <v>121</v>
      </c>
      <c r="AE24" s="39">
        <f>ROUND((P22-T22-X22-AB22-P24+T24)/X24,2)+AB24</f>
        <v>22.77</v>
      </c>
      <c r="AH24" s="349"/>
      <c r="AI24" s="349"/>
      <c r="AJ24" s="349"/>
      <c r="AK24" s="349"/>
      <c r="AL24" s="349"/>
      <c r="AM24" s="349"/>
      <c r="AN24" s="349"/>
      <c r="AO24" s="349"/>
      <c r="AP24" s="349"/>
      <c r="AQ24" s="349"/>
      <c r="AR24" s="349"/>
      <c r="AS24" s="349"/>
      <c r="AT24" s="349"/>
      <c r="AU24" s="349"/>
      <c r="AV24" s="349"/>
      <c r="AW24" s="349"/>
      <c r="AX24" s="349"/>
    </row>
    <row r="25" spans="4:50" ht="11.1" customHeight="1">
      <c r="D25" s="379"/>
      <c r="E25" s="2253"/>
      <c r="F25" s="380"/>
      <c r="G25" s="381"/>
      <c r="H25" s="139">
        <f t="shared" si="1"/>
        <v>0</v>
      </c>
      <c r="K25" s="760" t="s">
        <v>245</v>
      </c>
      <c r="N25" s="4"/>
      <c r="P25" s="809" t="s">
        <v>193</v>
      </c>
      <c r="AH25" s="349"/>
      <c r="AI25" s="159"/>
      <c r="AJ25" s="159"/>
      <c r="AK25" s="351"/>
      <c r="AL25" s="351"/>
      <c r="AM25" s="351"/>
      <c r="AN25" s="351"/>
      <c r="AO25" s="349"/>
      <c r="AP25" s="349"/>
      <c r="AQ25" s="349"/>
      <c r="AR25" s="349"/>
      <c r="AS25" s="349"/>
      <c r="AT25" s="349"/>
      <c r="AU25" s="349"/>
      <c r="AV25" s="349"/>
      <c r="AW25" s="349"/>
      <c r="AX25" s="349"/>
    </row>
    <row r="26" spans="4:50" ht="11.1" customHeight="1">
      <c r="D26" s="379"/>
      <c r="E26" s="2253"/>
      <c r="F26" s="380"/>
      <c r="G26" s="381"/>
      <c r="H26" s="139">
        <f t="shared" si="1"/>
        <v>0</v>
      </c>
      <c r="M26" s="769" t="s">
        <v>144</v>
      </c>
      <c r="N26" s="4"/>
      <c r="O26" s="769" t="s">
        <v>23</v>
      </c>
      <c r="P26" s="36">
        <f>$AE$24</f>
        <v>22.77</v>
      </c>
      <c r="Q26" s="769" t="s">
        <v>24</v>
      </c>
      <c r="AD26" s="769" t="s">
        <v>121</v>
      </c>
      <c r="AE26" s="39">
        <f>P26</f>
        <v>22.77</v>
      </c>
      <c r="AH26" s="349"/>
      <c r="AI26" s="349"/>
      <c r="AJ26" s="349"/>
      <c r="AK26" s="349"/>
      <c r="AL26" s="349"/>
      <c r="AM26" s="349"/>
      <c r="AN26" s="349"/>
      <c r="AO26" s="349"/>
      <c r="AP26" s="349"/>
      <c r="AQ26" s="349"/>
      <c r="AR26" s="349"/>
      <c r="AS26" s="349"/>
      <c r="AT26" s="349"/>
      <c r="AU26" s="349"/>
      <c r="AV26" s="349"/>
      <c r="AW26" s="349"/>
      <c r="AX26" s="349"/>
    </row>
    <row r="27" spans="4:50" ht="11.1" customHeight="1">
      <c r="D27" s="379"/>
      <c r="E27" s="2253"/>
      <c r="F27" s="380"/>
      <c r="G27" s="381"/>
      <c r="H27" s="139">
        <f t="shared" si="1"/>
        <v>0</v>
      </c>
      <c r="K27" s="760" t="s">
        <v>451</v>
      </c>
      <c r="P27" s="809"/>
      <c r="AB27" s="769"/>
      <c r="AC27" s="755"/>
      <c r="AD27" s="755"/>
      <c r="AE27" s="827"/>
      <c r="AH27" s="349"/>
      <c r="AI27" s="159"/>
      <c r="AJ27" s="159"/>
      <c r="AK27" s="351"/>
      <c r="AL27" s="351"/>
      <c r="AM27" s="351"/>
      <c r="AN27" s="351"/>
      <c r="AO27" s="349"/>
      <c r="AP27" s="349"/>
      <c r="AQ27" s="349"/>
      <c r="AR27" s="349"/>
      <c r="AS27" s="349"/>
      <c r="AT27" s="349"/>
      <c r="AU27" s="349"/>
      <c r="AV27" s="349"/>
      <c r="AW27" s="349"/>
      <c r="AX27" s="349"/>
    </row>
    <row r="28" spans="4:50" ht="11.1" customHeight="1">
      <c r="D28" s="184"/>
      <c r="E28" s="2253"/>
      <c r="F28" s="61"/>
      <c r="G28" s="145"/>
      <c r="H28" s="139">
        <f t="shared" si="1"/>
        <v>0</v>
      </c>
      <c r="P28" s="809" t="s">
        <v>639</v>
      </c>
      <c r="AE28" s="682" t="s">
        <v>638</v>
      </c>
      <c r="AH28" s="349"/>
      <c r="AI28" s="352"/>
      <c r="AJ28" s="352"/>
      <c r="AK28" s="351"/>
      <c r="AL28" s="351"/>
      <c r="AM28" s="351"/>
      <c r="AN28" s="351"/>
      <c r="AO28" s="349"/>
      <c r="AP28" s="349"/>
      <c r="AQ28" s="349"/>
      <c r="AR28" s="349"/>
      <c r="AS28" s="349"/>
      <c r="AT28" s="349"/>
      <c r="AU28" s="349"/>
      <c r="AV28" s="349"/>
      <c r="AW28" s="349"/>
      <c r="AX28" s="349"/>
    </row>
    <row r="29" spans="4:50" ht="11.1" customHeight="1">
      <c r="D29" s="185"/>
      <c r="E29" s="2254"/>
      <c r="F29" s="137"/>
      <c r="G29" s="146"/>
      <c r="H29" s="140">
        <f>ROUND(F29*G29,2)</f>
        <v>0</v>
      </c>
      <c r="M29" s="769" t="s">
        <v>715</v>
      </c>
      <c r="O29" s="769" t="s">
        <v>23</v>
      </c>
      <c r="P29" s="36">
        <f>'管工（土量1）50'!F29</f>
        <v>0</v>
      </c>
      <c r="Q29" s="769" t="s">
        <v>24</v>
      </c>
      <c r="T29" s="36"/>
      <c r="X29" s="36"/>
      <c r="AB29" s="36"/>
      <c r="AD29" s="769" t="s">
        <v>640</v>
      </c>
      <c r="AE29" s="46">
        <f>P29</f>
        <v>0</v>
      </c>
      <c r="AH29" s="349"/>
      <c r="AI29" s="352"/>
      <c r="AJ29" s="352"/>
      <c r="AK29" s="351"/>
      <c r="AL29" s="351"/>
      <c r="AM29" s="351"/>
      <c r="AN29" s="351"/>
      <c r="AO29" s="349"/>
      <c r="AP29" s="349"/>
      <c r="AQ29" s="349"/>
      <c r="AR29" s="349"/>
      <c r="AS29" s="349"/>
      <c r="AT29" s="349"/>
      <c r="AU29" s="349"/>
      <c r="AV29" s="349"/>
      <c r="AW29" s="349"/>
      <c r="AX29" s="349"/>
    </row>
    <row r="30" spans="4:50" ht="11.1" customHeight="1">
      <c r="D30" s="2262" t="s">
        <v>240</v>
      </c>
      <c r="E30" s="2263"/>
      <c r="F30" s="2263"/>
      <c r="G30" s="2263"/>
      <c r="H30" s="72">
        <f>SUM(H18:H29)</f>
        <v>0.19</v>
      </c>
      <c r="P30" s="809" t="s">
        <v>27</v>
      </c>
      <c r="T30" s="809" t="s">
        <v>28</v>
      </c>
      <c r="X30" s="809" t="s">
        <v>271</v>
      </c>
      <c r="AB30" s="809" t="s">
        <v>272</v>
      </c>
      <c r="AE30" s="682"/>
      <c r="AH30" s="349"/>
      <c r="AI30" s="352"/>
      <c r="AJ30" s="352"/>
      <c r="AK30" s="351"/>
      <c r="AL30" s="351"/>
      <c r="AM30" s="351"/>
      <c r="AN30" s="351"/>
      <c r="AO30" s="349"/>
      <c r="AP30" s="349"/>
      <c r="AQ30" s="349"/>
      <c r="AR30" s="349"/>
      <c r="AS30" s="349"/>
      <c r="AT30" s="349"/>
      <c r="AU30" s="349"/>
      <c r="AV30" s="349"/>
      <c r="AW30" s="349"/>
      <c r="AX30" s="349"/>
    </row>
    <row r="31" spans="4:50" ht="11.1" customHeight="1">
      <c r="D31" s="183"/>
      <c r="E31" s="2252" t="s">
        <v>83</v>
      </c>
      <c r="F31" s="59"/>
      <c r="G31" s="144"/>
      <c r="H31" s="138">
        <f t="shared" ref="H31:H41" si="2">ROUND(F31*G31,2)</f>
        <v>0</v>
      </c>
      <c r="M31" s="769" t="s">
        <v>192</v>
      </c>
      <c r="N31" s="769" t="s">
        <v>434</v>
      </c>
      <c r="O31" s="769" t="s">
        <v>23</v>
      </c>
      <c r="P31" s="36">
        <f>'管工（土量1）50'!$F$20</f>
        <v>28.97</v>
      </c>
      <c r="Q31" s="769" t="s">
        <v>24</v>
      </c>
      <c r="R31" s="769" t="s">
        <v>25</v>
      </c>
      <c r="S31" s="769" t="s">
        <v>23</v>
      </c>
      <c r="T31" s="36">
        <f>'管工（土量1）50'!$AB$21</f>
        <v>1.6600000000000001</v>
      </c>
      <c r="U31" s="769" t="s">
        <v>24</v>
      </c>
      <c r="V31" s="769" t="s">
        <v>25</v>
      </c>
      <c r="W31" s="769" t="s">
        <v>23</v>
      </c>
      <c r="X31" s="36">
        <f>$X$22</f>
        <v>5.75</v>
      </c>
      <c r="Y31" s="769" t="s">
        <v>24</v>
      </c>
      <c r="Z31" s="769" t="s">
        <v>25</v>
      </c>
      <c r="AA31" s="769" t="s">
        <v>23</v>
      </c>
      <c r="AB31" s="36">
        <f>$AB$22</f>
        <v>1.34</v>
      </c>
      <c r="AC31" s="769" t="s">
        <v>24</v>
      </c>
      <c r="AH31" s="349"/>
      <c r="AI31" s="352"/>
      <c r="AJ31" s="352"/>
      <c r="AK31" s="351"/>
      <c r="AL31" s="351"/>
      <c r="AM31" s="351"/>
      <c r="AN31" s="351"/>
      <c r="AO31" s="349"/>
      <c r="AP31" s="349"/>
      <c r="AQ31" s="349"/>
      <c r="AR31" s="349"/>
      <c r="AS31" s="349"/>
      <c r="AT31" s="349"/>
      <c r="AU31" s="349"/>
      <c r="AV31" s="349"/>
      <c r="AW31" s="349"/>
      <c r="AX31" s="349"/>
    </row>
    <row r="32" spans="4:50" ht="11.1" customHeight="1">
      <c r="D32" s="379"/>
      <c r="E32" s="2253"/>
      <c r="F32" s="380"/>
      <c r="G32" s="381"/>
      <c r="H32" s="139">
        <f t="shared" si="2"/>
        <v>0</v>
      </c>
      <c r="N32" s="755"/>
      <c r="O32" s="755"/>
      <c r="P32" s="682"/>
      <c r="Q32" s="755"/>
      <c r="T32" s="809" t="s">
        <v>638</v>
      </c>
      <c r="X32" s="809" t="s">
        <v>244</v>
      </c>
      <c r="AH32" s="349"/>
      <c r="AI32" s="352"/>
      <c r="AJ32" s="352"/>
      <c r="AK32" s="351"/>
      <c r="AL32" s="351"/>
      <c r="AM32" s="351"/>
      <c r="AN32" s="351"/>
      <c r="AO32" s="349"/>
      <c r="AP32" s="349"/>
      <c r="AQ32" s="349"/>
      <c r="AR32" s="349"/>
      <c r="AS32" s="349"/>
      <c r="AT32" s="349"/>
      <c r="AU32" s="349"/>
      <c r="AV32" s="349"/>
      <c r="AW32" s="349"/>
      <c r="AX32" s="349"/>
    </row>
    <row r="33" spans="3:50" ht="11.1" customHeight="1">
      <c r="D33" s="379"/>
      <c r="E33" s="2253"/>
      <c r="F33" s="380"/>
      <c r="G33" s="381"/>
      <c r="H33" s="139">
        <f t="shared" si="2"/>
        <v>0</v>
      </c>
      <c r="N33" s="755"/>
      <c r="O33" s="755"/>
      <c r="P33" s="511"/>
      <c r="Q33" s="755"/>
      <c r="R33" s="769" t="s">
        <v>643</v>
      </c>
      <c r="S33" s="769" t="s">
        <v>641</v>
      </c>
      <c r="T33" s="36">
        <f>AE29</f>
        <v>0</v>
      </c>
      <c r="U33" s="769" t="s">
        <v>642</v>
      </c>
      <c r="V33" s="769" t="s">
        <v>139</v>
      </c>
      <c r="W33" s="769" t="s">
        <v>23</v>
      </c>
      <c r="X33" s="36">
        <f>'管工（土量1）50'!M9</f>
        <v>0</v>
      </c>
      <c r="Y33" s="769" t="s">
        <v>24</v>
      </c>
      <c r="AB33" s="347"/>
      <c r="AD33" s="769" t="s">
        <v>121</v>
      </c>
      <c r="AE33" s="39">
        <f>P31-T31-X31-AB31-T33+X33</f>
        <v>20.22</v>
      </c>
      <c r="AH33" s="349"/>
      <c r="AI33" s="349"/>
      <c r="AJ33" s="349"/>
      <c r="AK33" s="349"/>
      <c r="AL33" s="349"/>
      <c r="AM33" s="349"/>
      <c r="AN33" s="349"/>
      <c r="AO33" s="349"/>
      <c r="AP33" s="349"/>
      <c r="AQ33" s="349"/>
      <c r="AR33" s="349"/>
      <c r="AS33" s="349"/>
      <c r="AT33" s="349"/>
      <c r="AU33" s="349"/>
      <c r="AV33" s="349"/>
      <c r="AW33" s="349"/>
      <c r="AX33" s="349"/>
    </row>
    <row r="34" spans="3:50" ht="11.1" customHeight="1">
      <c r="D34" s="379"/>
      <c r="E34" s="2253"/>
      <c r="F34" s="380"/>
      <c r="G34" s="381"/>
      <c r="H34" s="139">
        <f t="shared" si="2"/>
        <v>0</v>
      </c>
      <c r="J34" s="760" t="str">
        <f>IF(X5="仮置有り","□As殻Co殻運搬処理（仮置場～処分地）","□As殻Co殻運搬処理（現場～処分地）")</f>
        <v>□As殻Co殻運搬処理（現場～処分地）</v>
      </c>
      <c r="AH34" s="349"/>
      <c r="AI34" s="349"/>
      <c r="AJ34" s="349"/>
      <c r="AK34" s="349"/>
      <c r="AL34" s="349"/>
      <c r="AM34" s="349"/>
      <c r="AN34" s="349"/>
      <c r="AO34" s="349"/>
      <c r="AP34" s="349"/>
      <c r="AQ34" s="349"/>
      <c r="AR34" s="349"/>
      <c r="AS34" s="349"/>
      <c r="AT34" s="349"/>
      <c r="AU34" s="349"/>
      <c r="AV34" s="349"/>
      <c r="AW34" s="349"/>
      <c r="AX34" s="349"/>
    </row>
    <row r="35" spans="3:50" ht="11.1" customHeight="1">
      <c r="D35" s="379"/>
      <c r="E35" s="2253"/>
      <c r="F35" s="380"/>
      <c r="G35" s="381"/>
      <c r="H35" s="139">
        <f t="shared" si="2"/>
        <v>0</v>
      </c>
      <c r="K35" s="760" t="s">
        <v>22</v>
      </c>
      <c r="P35" s="809" t="s">
        <v>265</v>
      </c>
      <c r="T35" s="809" t="s">
        <v>266</v>
      </c>
      <c r="V35" s="2250" t="s">
        <v>148</v>
      </c>
      <c r="W35" s="2250"/>
      <c r="X35" s="775" t="str">
        <f>X5</f>
        <v>仮置無し</v>
      </c>
      <c r="Y35" s="40" t="s">
        <v>149</v>
      </c>
      <c r="AH35" s="349"/>
      <c r="AI35" s="349"/>
      <c r="AJ35" s="349"/>
      <c r="AK35" s="349"/>
      <c r="AL35" s="349"/>
      <c r="AM35" s="349"/>
      <c r="AN35" s="349"/>
      <c r="AO35" s="349"/>
      <c r="AP35" s="349"/>
      <c r="AQ35" s="349"/>
      <c r="AR35" s="349"/>
      <c r="AS35" s="349"/>
      <c r="AT35" s="349"/>
      <c r="AU35" s="349"/>
      <c r="AV35" s="349"/>
      <c r="AW35" s="349"/>
      <c r="AX35" s="349"/>
    </row>
    <row r="36" spans="3:50" ht="11.1" customHeight="1">
      <c r="D36" s="379"/>
      <c r="E36" s="2253"/>
      <c r="F36" s="380"/>
      <c r="G36" s="381"/>
      <c r="H36" s="139">
        <f t="shared" si="2"/>
        <v>0</v>
      </c>
      <c r="M36" s="769" t="s">
        <v>56</v>
      </c>
      <c r="O36" s="769" t="s">
        <v>23</v>
      </c>
      <c r="P36" s="36">
        <f>IF($X$5="仮置無し",0,$H$17)</f>
        <v>0</v>
      </c>
      <c r="Q36" s="769" t="s">
        <v>24</v>
      </c>
      <c r="R36" s="769" t="s">
        <v>139</v>
      </c>
      <c r="S36" s="769" t="s">
        <v>23</v>
      </c>
      <c r="T36" s="36">
        <f>IF($X$5="仮置無し",0,$H$30)</f>
        <v>0</v>
      </c>
      <c r="U36" s="769" t="s">
        <v>24</v>
      </c>
      <c r="X36" s="36"/>
      <c r="AD36" s="769" t="s">
        <v>121</v>
      </c>
      <c r="AE36" s="39">
        <f>P36+T36</f>
        <v>0</v>
      </c>
      <c r="AH36" s="349"/>
      <c r="AI36" s="349"/>
      <c r="AJ36" s="349"/>
      <c r="AK36" s="349"/>
      <c r="AL36" s="349"/>
      <c r="AM36" s="349"/>
      <c r="AN36" s="349"/>
      <c r="AO36" s="349"/>
      <c r="AP36" s="349"/>
      <c r="AQ36" s="349"/>
      <c r="AR36" s="349"/>
      <c r="AS36" s="349"/>
      <c r="AT36" s="349"/>
      <c r="AU36" s="349"/>
      <c r="AV36" s="349"/>
      <c r="AW36" s="349"/>
      <c r="AX36" s="349"/>
    </row>
    <row r="37" spans="3:50" ht="11.1" customHeight="1">
      <c r="D37" s="379"/>
      <c r="E37" s="2253"/>
      <c r="F37" s="380"/>
      <c r="G37" s="381"/>
      <c r="H37" s="139">
        <f t="shared" si="2"/>
        <v>0</v>
      </c>
      <c r="N37" s="4"/>
      <c r="P37" s="809" t="s">
        <v>267</v>
      </c>
      <c r="T37" s="809" t="s">
        <v>190</v>
      </c>
    </row>
    <row r="38" spans="3:50" ht="11.1" customHeight="1">
      <c r="D38" s="379"/>
      <c r="E38" s="2253"/>
      <c r="F38" s="380"/>
      <c r="G38" s="381"/>
      <c r="H38" s="139">
        <f t="shared" si="2"/>
        <v>0</v>
      </c>
      <c r="M38" s="769" t="s">
        <v>83</v>
      </c>
      <c r="N38" s="4"/>
      <c r="O38" s="769" t="s">
        <v>23</v>
      </c>
      <c r="P38" s="36">
        <f>IF($X$5="仮置無し",0,$H$43)</f>
        <v>0</v>
      </c>
      <c r="Q38" s="769" t="s">
        <v>24</v>
      </c>
      <c r="R38" s="769" t="s">
        <v>139</v>
      </c>
      <c r="S38" s="769" t="s">
        <v>23</v>
      </c>
      <c r="T38" s="36">
        <f>IF($X$5="仮置無し",0,$AE$4)</f>
        <v>0</v>
      </c>
      <c r="U38" s="769" t="s">
        <v>24</v>
      </c>
      <c r="AD38" s="769" t="s">
        <v>121</v>
      </c>
      <c r="AE38" s="39">
        <f>P38+T38</f>
        <v>0</v>
      </c>
    </row>
    <row r="39" spans="3:50" ht="11.1" customHeight="1">
      <c r="D39" s="379"/>
      <c r="E39" s="2253"/>
      <c r="F39" s="380"/>
      <c r="G39" s="381"/>
      <c r="H39" s="139">
        <f t="shared" si="2"/>
        <v>0</v>
      </c>
      <c r="K39" s="760" t="s">
        <v>448</v>
      </c>
      <c r="P39" s="809" t="s">
        <v>265</v>
      </c>
    </row>
    <row r="40" spans="3:50" ht="11.1" customHeight="1">
      <c r="D40" s="379"/>
      <c r="E40" s="2253"/>
      <c r="F40" s="380"/>
      <c r="G40" s="381"/>
      <c r="H40" s="139">
        <f t="shared" si="2"/>
        <v>0</v>
      </c>
      <c r="M40" s="769" t="s">
        <v>137</v>
      </c>
      <c r="O40" s="769" t="s">
        <v>23</v>
      </c>
      <c r="P40" s="36">
        <f>$H$17</f>
        <v>2.2400000000000002</v>
      </c>
      <c r="Q40" s="769" t="s">
        <v>24</v>
      </c>
      <c r="AD40" s="769" t="s">
        <v>121</v>
      </c>
      <c r="AE40" s="39">
        <f>P40</f>
        <v>2.2400000000000002</v>
      </c>
    </row>
    <row r="41" spans="3:50" ht="11.1" customHeight="1">
      <c r="D41" s="184"/>
      <c r="E41" s="2253"/>
      <c r="F41" s="61"/>
      <c r="G41" s="145"/>
      <c r="H41" s="139">
        <f t="shared" si="2"/>
        <v>0</v>
      </c>
      <c r="P41" s="809" t="s">
        <v>266</v>
      </c>
    </row>
    <row r="42" spans="3:50" ht="11.1" customHeight="1">
      <c r="D42" s="185"/>
      <c r="E42" s="2254"/>
      <c r="F42" s="137"/>
      <c r="G42" s="146"/>
      <c r="H42" s="140">
        <f>ROUND(F42*G42,2)</f>
        <v>0</v>
      </c>
      <c r="M42" s="769" t="s">
        <v>140</v>
      </c>
      <c r="O42" s="769" t="s">
        <v>23</v>
      </c>
      <c r="P42" s="36">
        <f>$H$30</f>
        <v>0.19</v>
      </c>
      <c r="Q42" s="769" t="s">
        <v>24</v>
      </c>
      <c r="AD42" s="769" t="s">
        <v>121</v>
      </c>
      <c r="AE42" s="39">
        <f>P42</f>
        <v>0.19</v>
      </c>
    </row>
    <row r="43" spans="3:50" ht="11.1" customHeight="1" thickBot="1">
      <c r="D43" s="2264" t="s">
        <v>241</v>
      </c>
      <c r="E43" s="2265"/>
      <c r="F43" s="2265"/>
      <c r="G43" s="2265"/>
      <c r="H43" s="822">
        <f>SUM(H31:H42)</f>
        <v>0</v>
      </c>
      <c r="P43" s="809" t="s">
        <v>267</v>
      </c>
      <c r="T43" s="809" t="s">
        <v>190</v>
      </c>
    </row>
    <row r="44" spans="3:50" ht="11.1" customHeight="1">
      <c r="D44" s="809"/>
      <c r="E44" s="809"/>
      <c r="F44" s="809"/>
      <c r="G44" s="809"/>
      <c r="H44" s="809"/>
      <c r="M44" s="769" t="s">
        <v>83</v>
      </c>
      <c r="O44" s="769" t="s">
        <v>23</v>
      </c>
      <c r="P44" s="36">
        <f>$H$43</f>
        <v>0</v>
      </c>
      <c r="Q44" s="769" t="s">
        <v>24</v>
      </c>
      <c r="R44" s="769" t="s">
        <v>139</v>
      </c>
      <c r="S44" s="769" t="s">
        <v>23</v>
      </c>
      <c r="T44" s="36">
        <f>$AE$4</f>
        <v>0</v>
      </c>
      <c r="U44" s="769" t="s">
        <v>24</v>
      </c>
      <c r="AD44" s="769" t="s">
        <v>121</v>
      </c>
      <c r="AE44" s="39">
        <f>P44+T44</f>
        <v>0</v>
      </c>
    </row>
    <row r="45" spans="3:50" ht="11.1" customHeight="1" thickBot="1">
      <c r="C45" s="760" t="s">
        <v>495</v>
      </c>
      <c r="P45" s="36"/>
      <c r="T45" s="36"/>
      <c r="AE45" s="43"/>
    </row>
    <row r="46" spans="3:50" ht="11.1" customHeight="1">
      <c r="D46" s="2256" t="s">
        <v>504</v>
      </c>
      <c r="E46" s="2257"/>
      <c r="F46" s="2257"/>
      <c r="G46" s="2257"/>
      <c r="H46" s="485">
        <f>SUM('管工（舗50'!X40,'管工（舗50'!AT52)</f>
        <v>5.75</v>
      </c>
      <c r="J46" s="760" t="s">
        <v>450</v>
      </c>
    </row>
    <row r="47" spans="3:50" ht="11.1" customHeight="1">
      <c r="D47" s="2260" t="s">
        <v>508</v>
      </c>
      <c r="E47" s="2597"/>
      <c r="F47" s="2597"/>
      <c r="G47" s="2597"/>
      <c r="H47" s="12">
        <f>SUM('管工（舗50'!X7,'管工（舗50'!AT53)</f>
        <v>0.3</v>
      </c>
      <c r="K47" s="760" t="s">
        <v>449</v>
      </c>
      <c r="P47" s="809" t="s">
        <v>191</v>
      </c>
      <c r="T47" s="809" t="s">
        <v>193</v>
      </c>
    </row>
    <row r="48" spans="3:50" ht="11.1" customHeight="1" thickBot="1">
      <c r="D48" s="2258" t="s">
        <v>494</v>
      </c>
      <c r="E48" s="2259"/>
      <c r="F48" s="2259"/>
      <c r="G48" s="2259"/>
      <c r="H48" s="13">
        <f>SUM('管工（舗50'!X46,'管工（舗50'!AT54)</f>
        <v>1.34</v>
      </c>
      <c r="M48" s="769" t="s">
        <v>144</v>
      </c>
      <c r="O48" s="769" t="s">
        <v>23</v>
      </c>
      <c r="P48" s="36">
        <f>$AE$16</f>
        <v>26.539999999999996</v>
      </c>
      <c r="Q48" s="769" t="s">
        <v>24</v>
      </c>
      <c r="R48" s="769" t="s">
        <v>25</v>
      </c>
      <c r="S48" s="769" t="s">
        <v>23</v>
      </c>
      <c r="T48" s="36">
        <f>$AE$24</f>
        <v>22.77</v>
      </c>
      <c r="U48" s="769" t="s">
        <v>24</v>
      </c>
      <c r="AD48" s="769" t="s">
        <v>121</v>
      </c>
      <c r="AE48" s="39">
        <f>P48-T48</f>
        <v>3.769999999999996</v>
      </c>
    </row>
    <row r="49" spans="11:31" ht="11.1" customHeight="1">
      <c r="K49" s="760" t="s">
        <v>452</v>
      </c>
      <c r="P49" s="809" t="s">
        <v>191</v>
      </c>
      <c r="T49" s="809" t="s">
        <v>193</v>
      </c>
      <c r="X49" s="809" t="s">
        <v>711</v>
      </c>
    </row>
    <row r="50" spans="11:31" ht="11.1" customHeight="1">
      <c r="M50" s="769" t="s">
        <v>144</v>
      </c>
      <c r="O50" s="769" t="s">
        <v>23</v>
      </c>
      <c r="P50" s="36">
        <f>$AE$16</f>
        <v>26.539999999999996</v>
      </c>
      <c r="Q50" s="769" t="s">
        <v>24</v>
      </c>
      <c r="R50" s="769" t="s">
        <v>25</v>
      </c>
      <c r="S50" s="769" t="s">
        <v>23</v>
      </c>
      <c r="T50" s="36">
        <f>$AE$24</f>
        <v>22.77</v>
      </c>
      <c r="U50" s="769" t="s">
        <v>24</v>
      </c>
      <c r="V50" s="769" t="s">
        <v>25</v>
      </c>
      <c r="W50" s="769" t="s">
        <v>23</v>
      </c>
      <c r="X50" s="838">
        <f>P52</f>
        <v>0</v>
      </c>
      <c r="Y50" s="769" t="s">
        <v>24</v>
      </c>
      <c r="AD50" s="769" t="s">
        <v>121</v>
      </c>
      <c r="AE50" s="39">
        <f>P50-T50-X50</f>
        <v>3.769999999999996</v>
      </c>
    </row>
    <row r="51" spans="11:31" ht="11.1" customHeight="1">
      <c r="P51" s="809" t="s">
        <v>711</v>
      </c>
    </row>
    <row r="52" spans="11:31" ht="11.1" customHeight="1">
      <c r="M52" s="809" t="s">
        <v>712</v>
      </c>
      <c r="O52" s="769" t="s">
        <v>23</v>
      </c>
      <c r="P52" s="356"/>
      <c r="Q52" s="769" t="s">
        <v>24</v>
      </c>
      <c r="AD52" s="769" t="s">
        <v>121</v>
      </c>
      <c r="AE52" s="39">
        <f>P52-T52-X52</f>
        <v>0</v>
      </c>
    </row>
  </sheetData>
  <mergeCells count="16">
    <mergeCell ref="P1:T1"/>
    <mergeCell ref="U1:AE1"/>
    <mergeCell ref="D4:E4"/>
    <mergeCell ref="E5:E16"/>
    <mergeCell ref="V5:W5"/>
    <mergeCell ref="AI11:AX11"/>
    <mergeCell ref="D30:G30"/>
    <mergeCell ref="E31:E42"/>
    <mergeCell ref="V35:W35"/>
    <mergeCell ref="W23:Y23"/>
    <mergeCell ref="D43:G43"/>
    <mergeCell ref="D46:G46"/>
    <mergeCell ref="D47:G47"/>
    <mergeCell ref="D48:G48"/>
    <mergeCell ref="D17:G17"/>
    <mergeCell ref="E18:E29"/>
  </mergeCells>
  <phoneticPr fontId="2"/>
  <dataValidations disablePrompts="1" count="1">
    <dataValidation type="list" allowBlank="1" showInputMessage="1" showErrorMessage="1" sqref="X5">
      <formula1>"仮置有り,仮置無し"</formula1>
    </dataValidation>
  </dataValidations>
  <printOptions horizontalCentered="1"/>
  <pageMargins left="0.39370078740157483" right="0.39370078740157483" top="0.78740157480314965" bottom="0.19685039370078741" header="0.51181102362204722" footer="0.19685039370078741"/>
  <pageSetup paperSize="9" scale="95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Y703"/>
  <sheetViews>
    <sheetView showGridLines="0" showZeros="0" view="pageBreakPreview" zoomScaleNormal="70" zoomScaleSheetLayoutView="100" workbookViewId="0">
      <selection activeCell="AD26" sqref="AD26:AF26"/>
    </sheetView>
  </sheetViews>
  <sheetFormatPr defaultColWidth="0" defaultRowHeight="13.2" customHeight="1"/>
  <cols>
    <col min="1" max="2" width="2.6640625" style="2" customWidth="1"/>
    <col min="3" max="3" width="7.6640625" style="2" customWidth="1"/>
    <col min="4" max="4" width="4.6640625" style="2" customWidth="1"/>
    <col min="5" max="11" width="6.6640625" style="2" customWidth="1"/>
    <col min="12" max="13" width="3.6640625" style="2" customWidth="1"/>
    <col min="14" max="14" width="6.6640625" style="2" customWidth="1"/>
    <col min="15" max="16" width="2.6640625" style="2" customWidth="1"/>
    <col min="17" max="17" width="5.109375" style="2" customWidth="1"/>
    <col min="18" max="18" width="2.6640625" style="2" customWidth="1"/>
    <col min="19" max="19" width="7.6640625" style="2" customWidth="1"/>
    <col min="20" max="20" width="9.6640625" style="2" customWidth="1"/>
    <col min="21" max="21" width="5.109375" style="2" customWidth="1"/>
    <col min="22" max="22" width="2.6640625" style="2" customWidth="1"/>
    <col min="23" max="23" width="7.6640625" style="2" customWidth="1"/>
    <col min="24" max="24" width="9.6640625" style="2" customWidth="1"/>
    <col min="25" max="25" width="1" style="2" customWidth="1"/>
    <col min="26" max="27" width="2.6640625" style="2" customWidth="1"/>
    <col min="28" max="28" width="7.6640625" style="2" customWidth="1"/>
    <col min="29" max="29" width="4.6640625" style="2" customWidth="1"/>
    <col min="30" max="36" width="6.6640625" style="2" customWidth="1"/>
    <col min="37" max="38" width="3.6640625" style="2" customWidth="1"/>
    <col min="39" max="39" width="6.6640625" style="2" customWidth="1"/>
    <col min="40" max="41" width="2.6640625" style="2" customWidth="1"/>
    <col min="42" max="42" width="5.109375" style="2" customWidth="1"/>
    <col min="43" max="43" width="2.6640625" style="2" customWidth="1"/>
    <col min="44" max="44" width="7.6640625" style="2" customWidth="1"/>
    <col min="45" max="45" width="9.6640625" style="2" customWidth="1"/>
    <col min="46" max="46" width="5.109375" style="2" customWidth="1"/>
    <col min="47" max="47" width="2.6640625" style="2" customWidth="1"/>
    <col min="48" max="48" width="7.6640625" style="2" customWidth="1"/>
    <col min="49" max="49" width="9.6640625" style="2" customWidth="1"/>
    <col min="50" max="50" width="1" style="2" customWidth="1"/>
    <col min="51" max="51" width="4" style="2" customWidth="1"/>
    <col min="52" max="16384" width="0" style="2" hidden="1"/>
  </cols>
  <sheetData>
    <row r="1" spans="1:51" ht="25.2" customHeight="1">
      <c r="A1" s="728" t="str">
        <f>IF(AT51="×","■管工事（φ300）【新設】　舗装復旧積算用集計表","■管工事（φ300）【新設】　舗装復旧積算用集計表No.1")</f>
        <v>■管工事（φ300）【新設】　舗装復旧積算用集計表</v>
      </c>
      <c r="N1" s="2190" t="s">
        <v>157</v>
      </c>
      <c r="O1" s="2190"/>
      <c r="P1" s="2190"/>
      <c r="Q1" s="2190"/>
      <c r="R1" s="2191" t="str">
        <f>表紙!C2</f>
        <v>東白川特2高層配水池揚水管取替工事</v>
      </c>
      <c r="S1" s="2191"/>
      <c r="T1" s="2191"/>
      <c r="U1" s="2191"/>
      <c r="V1" s="2191"/>
      <c r="W1" s="2191"/>
      <c r="X1" s="2191"/>
      <c r="Y1" s="374"/>
      <c r="Z1" s="2192" t="str">
        <f>IF(AT51="×","二枚目使用する時は印刷範囲へ(※掘削延長を入力すると１Pも含め様式変換されます)","■管工事（φ200～φ300）【新設】　舗装復旧積算用集計表No.2")</f>
        <v>二枚目使用する時は印刷範囲へ(※掘削延長を入力すると１Pも含め様式変換されます)</v>
      </c>
      <c r="AA1" s="2192"/>
      <c r="AB1" s="2192"/>
      <c r="AC1" s="2192"/>
      <c r="AD1" s="2192"/>
      <c r="AE1" s="2192"/>
      <c r="AF1" s="2192"/>
      <c r="AG1" s="2192"/>
      <c r="AH1" s="2192"/>
      <c r="AI1" s="2192"/>
      <c r="AJ1" s="2192"/>
      <c r="AK1" s="2192"/>
      <c r="AL1" s="2192"/>
      <c r="AM1" s="2190" t="s">
        <v>157</v>
      </c>
      <c r="AN1" s="2190"/>
      <c r="AO1" s="2190"/>
      <c r="AP1" s="2190"/>
      <c r="AQ1" s="2191" t="str">
        <f>表紙!C2</f>
        <v>東白川特2高層配水池揚水管取替工事</v>
      </c>
      <c r="AR1" s="2191"/>
      <c r="AS1" s="2191"/>
      <c r="AT1" s="2191"/>
      <c r="AU1" s="2191"/>
      <c r="AV1" s="2191"/>
      <c r="AW1" s="2191"/>
      <c r="AX1" s="374"/>
      <c r="AY1" s="282"/>
    </row>
    <row r="2" spans="1:51" ht="13.2" customHeight="1" thickBot="1">
      <c r="B2" s="2" t="str">
        <f>IF(AT51="×","□掘削面積","□掘削面積No.1")</f>
        <v>□掘削面積</v>
      </c>
      <c r="P2" s="2" t="str">
        <f>IF(AT51="×","○舗装号工別　試験堀 掘削面積・路盤土量","○舗装号工別　試験堀 掘削面積・路盤土量No.1")</f>
        <v>○舗装号工別　試験堀 掘削面積・路盤土量</v>
      </c>
      <c r="Y2" s="15"/>
      <c r="AA2" s="2" t="s">
        <v>464</v>
      </c>
      <c r="AO2" s="2" t="s">
        <v>454</v>
      </c>
      <c r="AX2" s="15"/>
    </row>
    <row r="3" spans="1:51" ht="13.2" customHeight="1">
      <c r="C3" s="2193" t="s">
        <v>70</v>
      </c>
      <c r="D3" s="2194"/>
      <c r="E3" s="2195" t="s">
        <v>351</v>
      </c>
      <c r="F3" s="2196"/>
      <c r="G3" s="2197"/>
      <c r="H3" s="2195" t="s">
        <v>475</v>
      </c>
      <c r="I3" s="2196"/>
      <c r="J3" s="2197"/>
      <c r="K3" s="2195" t="s">
        <v>477</v>
      </c>
      <c r="L3" s="2196"/>
      <c r="M3" s="2196"/>
      <c r="N3" s="2198"/>
      <c r="Q3" s="2416" t="s">
        <v>453</v>
      </c>
      <c r="R3" s="2563"/>
      <c r="S3" s="365" t="s">
        <v>49</v>
      </c>
      <c r="T3" s="186" t="s">
        <v>1</v>
      </c>
      <c r="U3" s="2416" t="s">
        <v>453</v>
      </c>
      <c r="V3" s="2563"/>
      <c r="W3" s="365" t="s">
        <v>49</v>
      </c>
      <c r="X3" s="186" t="s">
        <v>1</v>
      </c>
      <c r="Y3" s="375"/>
      <c r="AB3" s="2193" t="s">
        <v>70</v>
      </c>
      <c r="AC3" s="2194"/>
      <c r="AD3" s="2195" t="s">
        <v>351</v>
      </c>
      <c r="AE3" s="2196"/>
      <c r="AF3" s="2197"/>
      <c r="AG3" s="2195" t="s">
        <v>475</v>
      </c>
      <c r="AH3" s="2196"/>
      <c r="AI3" s="2197"/>
      <c r="AJ3" s="2195" t="s">
        <v>477</v>
      </c>
      <c r="AK3" s="2196"/>
      <c r="AL3" s="2196"/>
      <c r="AM3" s="2198"/>
      <c r="AP3" s="2416" t="s">
        <v>453</v>
      </c>
      <c r="AQ3" s="2563"/>
      <c r="AR3" s="365" t="s">
        <v>49</v>
      </c>
      <c r="AS3" s="186" t="s">
        <v>1</v>
      </c>
      <c r="AT3" s="2416" t="s">
        <v>453</v>
      </c>
      <c r="AU3" s="2563"/>
      <c r="AV3" s="365" t="s">
        <v>49</v>
      </c>
      <c r="AW3" s="186" t="s">
        <v>1</v>
      </c>
      <c r="AX3" s="375"/>
    </row>
    <row r="4" spans="1:51" ht="13.2" customHeight="1">
      <c r="C4" s="2201" t="s">
        <v>71</v>
      </c>
      <c r="D4" s="2202"/>
      <c r="E4" s="2203" t="s">
        <v>361</v>
      </c>
      <c r="F4" s="2204"/>
      <c r="G4" s="2205"/>
      <c r="H4" s="2203" t="s">
        <v>476</v>
      </c>
      <c r="I4" s="2204"/>
      <c r="J4" s="2205"/>
      <c r="K4" s="2203" t="s">
        <v>476</v>
      </c>
      <c r="L4" s="2204"/>
      <c r="M4" s="2204"/>
      <c r="N4" s="2206"/>
      <c r="Q4" s="2556" t="str">
        <f>$E$3</f>
        <v>3</v>
      </c>
      <c r="R4" s="2557"/>
      <c r="S4" s="366">
        <f>$E$23</f>
        <v>25</v>
      </c>
      <c r="T4" s="362">
        <f>$E$19</f>
        <v>0</v>
      </c>
      <c r="U4" s="2558">
        <f>$E$25</f>
        <v>0</v>
      </c>
      <c r="V4" s="2559"/>
      <c r="W4" s="358">
        <f>$E$45</f>
        <v>0</v>
      </c>
      <c r="X4" s="362">
        <f>$E$41</f>
        <v>0</v>
      </c>
      <c r="Y4" s="373"/>
      <c r="AB4" s="2201" t="s">
        <v>71</v>
      </c>
      <c r="AC4" s="2202"/>
      <c r="AD4" s="2203" t="s">
        <v>361</v>
      </c>
      <c r="AE4" s="2204"/>
      <c r="AF4" s="2205"/>
      <c r="AG4" s="2203" t="s">
        <v>476</v>
      </c>
      <c r="AH4" s="2204"/>
      <c r="AI4" s="2205"/>
      <c r="AJ4" s="2203" t="s">
        <v>476</v>
      </c>
      <c r="AK4" s="2204"/>
      <c r="AL4" s="2204"/>
      <c r="AM4" s="2206"/>
      <c r="AP4" s="2556" t="str">
        <f>$AD$3</f>
        <v>3</v>
      </c>
      <c r="AQ4" s="2557"/>
      <c r="AR4" s="366">
        <f>$AD$23</f>
        <v>25</v>
      </c>
      <c r="AS4" s="362">
        <f>$AD$19</f>
        <v>0</v>
      </c>
      <c r="AT4" s="2558">
        <f>$AD$25</f>
        <v>0</v>
      </c>
      <c r="AU4" s="2559"/>
      <c r="AV4" s="358">
        <f>$AD$45</f>
        <v>0</v>
      </c>
      <c r="AW4" s="362">
        <f>$AD$41</f>
        <v>0</v>
      </c>
      <c r="AX4" s="373"/>
    </row>
    <row r="5" spans="1:51" ht="13.2" customHeight="1">
      <c r="C5" s="2201" t="s">
        <v>72</v>
      </c>
      <c r="D5" s="2202"/>
      <c r="E5" s="2208" t="s">
        <v>5</v>
      </c>
      <c r="F5" s="2209"/>
      <c r="G5" s="2210"/>
      <c r="H5" s="2208" t="s">
        <v>4</v>
      </c>
      <c r="I5" s="2209"/>
      <c r="J5" s="2210"/>
      <c r="K5" s="2208" t="s">
        <v>5</v>
      </c>
      <c r="L5" s="2209"/>
      <c r="M5" s="2209"/>
      <c r="N5" s="2211"/>
      <c r="Q5" s="2560" t="str">
        <f>$H$3</f>
        <v>10</v>
      </c>
      <c r="R5" s="2561"/>
      <c r="S5" s="367">
        <f>$H$23</f>
        <v>10</v>
      </c>
      <c r="T5" s="363">
        <f>$H$19</f>
        <v>0</v>
      </c>
      <c r="U5" s="2560">
        <f>$H$25</f>
        <v>0</v>
      </c>
      <c r="V5" s="2562"/>
      <c r="W5" s="357">
        <f>$H$45</f>
        <v>0</v>
      </c>
      <c r="X5" s="363">
        <f>$H$41</f>
        <v>0</v>
      </c>
      <c r="Y5" s="373"/>
      <c r="AB5" s="2201" t="s">
        <v>72</v>
      </c>
      <c r="AC5" s="2202"/>
      <c r="AD5" s="2208" t="s">
        <v>474</v>
      </c>
      <c r="AE5" s="2209"/>
      <c r="AF5" s="2210"/>
      <c r="AG5" s="2208" t="s">
        <v>4</v>
      </c>
      <c r="AH5" s="2209"/>
      <c r="AI5" s="2210"/>
      <c r="AJ5" s="2208" t="s">
        <v>5</v>
      </c>
      <c r="AK5" s="2209"/>
      <c r="AL5" s="2209"/>
      <c r="AM5" s="2211"/>
      <c r="AP5" s="2560" t="str">
        <f>$AG$3</f>
        <v>10</v>
      </c>
      <c r="AQ5" s="2561"/>
      <c r="AR5" s="367">
        <f>$AG$23</f>
        <v>10</v>
      </c>
      <c r="AS5" s="363">
        <f>$AG$19</f>
        <v>0</v>
      </c>
      <c r="AT5" s="2560">
        <f>$AG$25</f>
        <v>0</v>
      </c>
      <c r="AU5" s="2562"/>
      <c r="AV5" s="357">
        <f>$AG$45</f>
        <v>0</v>
      </c>
      <c r="AW5" s="363">
        <f>$AG$41</f>
        <v>0</v>
      </c>
      <c r="AX5" s="373"/>
    </row>
    <row r="6" spans="1:51" ht="13.2" customHeight="1" thickBot="1">
      <c r="C6" s="2201"/>
      <c r="D6" s="2202"/>
      <c r="E6" s="2208" t="s">
        <v>358</v>
      </c>
      <c r="F6" s="2209"/>
      <c r="G6" s="2210"/>
      <c r="H6" s="2208" t="s">
        <v>357</v>
      </c>
      <c r="I6" s="2209"/>
      <c r="J6" s="2210"/>
      <c r="K6" s="2208" t="s">
        <v>358</v>
      </c>
      <c r="L6" s="2209"/>
      <c r="M6" s="2209"/>
      <c r="N6" s="2211"/>
      <c r="Q6" s="2553" t="str">
        <f>$K$3</f>
        <v>2</v>
      </c>
      <c r="R6" s="2554"/>
      <c r="S6" s="368">
        <f>$K$23</f>
        <v>50</v>
      </c>
      <c r="T6" s="364">
        <f>$K$19</f>
        <v>0</v>
      </c>
      <c r="U6" s="2553">
        <f>$K$25</f>
        <v>0</v>
      </c>
      <c r="V6" s="2555"/>
      <c r="W6" s="369">
        <f>$K$45</f>
        <v>0</v>
      </c>
      <c r="X6" s="364">
        <f>$K$41</f>
        <v>0</v>
      </c>
      <c r="Y6" s="373"/>
      <c r="AB6" s="2201"/>
      <c r="AC6" s="2202"/>
      <c r="AD6" s="2208" t="s">
        <v>358</v>
      </c>
      <c r="AE6" s="2209"/>
      <c r="AF6" s="2210"/>
      <c r="AG6" s="2208" t="s">
        <v>357</v>
      </c>
      <c r="AH6" s="2209"/>
      <c r="AI6" s="2210"/>
      <c r="AJ6" s="2208" t="s">
        <v>358</v>
      </c>
      <c r="AK6" s="2209"/>
      <c r="AL6" s="2209"/>
      <c r="AM6" s="2211"/>
      <c r="AP6" s="2553" t="str">
        <f>$AJ$3</f>
        <v>2</v>
      </c>
      <c r="AQ6" s="2554"/>
      <c r="AR6" s="368">
        <f>$AJ$23</f>
        <v>50</v>
      </c>
      <c r="AS6" s="364">
        <f>$AJ$19</f>
        <v>0</v>
      </c>
      <c r="AT6" s="2553">
        <f>$AJ$25</f>
        <v>0</v>
      </c>
      <c r="AU6" s="2555"/>
      <c r="AV6" s="369">
        <f>$AJ$45</f>
        <v>0</v>
      </c>
      <c r="AW6" s="364">
        <f>$AJ$41</f>
        <v>0</v>
      </c>
      <c r="AX6" s="373"/>
    </row>
    <row r="7" spans="1:51" ht="13.2" customHeight="1">
      <c r="C7" s="2201" t="s">
        <v>59</v>
      </c>
      <c r="D7" s="2202"/>
      <c r="E7" s="2208" t="s">
        <v>74</v>
      </c>
      <c r="F7" s="2209"/>
      <c r="G7" s="2210"/>
      <c r="H7" s="2208" t="s">
        <v>74</v>
      </c>
      <c r="I7" s="2209"/>
      <c r="J7" s="2210"/>
      <c r="K7" s="2208" t="s">
        <v>74</v>
      </c>
      <c r="L7" s="2209"/>
      <c r="M7" s="2209"/>
      <c r="N7" s="2211"/>
      <c r="T7" s="2234" t="str">
        <f>IF(AT51="×","※試掘先行路盤（再使用分） 土量 計 ： H’=　","※試掘先行路盤（再使用分） 土量No.1 計 ：　")</f>
        <v>※試掘先行路盤（再使用分） 土量 計 ： H’=　</v>
      </c>
      <c r="U7" s="2234"/>
      <c r="V7" s="2234"/>
      <c r="W7" s="2234"/>
      <c r="X7" s="361">
        <f>ROUND(SUMPRODUCT(S4:S6,T4:T6)/100+SUMPRODUCT(W4:W6,X4:X6)/100,2)</f>
        <v>0</v>
      </c>
      <c r="Y7" s="163"/>
      <c r="AB7" s="2201" t="s">
        <v>59</v>
      </c>
      <c r="AC7" s="2202"/>
      <c r="AD7" s="2208" t="s">
        <v>74</v>
      </c>
      <c r="AE7" s="2209"/>
      <c r="AF7" s="2210"/>
      <c r="AG7" s="2208" t="s">
        <v>74</v>
      </c>
      <c r="AH7" s="2209"/>
      <c r="AI7" s="2210"/>
      <c r="AJ7" s="2208" t="s">
        <v>74</v>
      </c>
      <c r="AK7" s="2209"/>
      <c r="AL7" s="2209"/>
      <c r="AM7" s="2211"/>
      <c r="AP7" s="2234" t="s">
        <v>509</v>
      </c>
      <c r="AQ7" s="2234"/>
      <c r="AR7" s="2234"/>
      <c r="AS7" s="2234"/>
      <c r="AT7" s="2234"/>
      <c r="AU7" s="2234"/>
      <c r="AV7" s="2234"/>
      <c r="AW7" s="361" t="str">
        <f>IF(AT51="×","",AT53+X7)</f>
        <v/>
      </c>
      <c r="AX7" s="163"/>
    </row>
    <row r="8" spans="1:51" ht="13.2" customHeight="1" thickBot="1">
      <c r="C8" s="214" t="s">
        <v>202</v>
      </c>
      <c r="D8" s="93" t="s">
        <v>210</v>
      </c>
      <c r="E8" s="283" t="s">
        <v>208</v>
      </c>
      <c r="F8" s="284" t="s">
        <v>209</v>
      </c>
      <c r="G8" s="285" t="s">
        <v>1</v>
      </c>
      <c r="H8" s="283" t="s">
        <v>208</v>
      </c>
      <c r="I8" s="284" t="s">
        <v>209</v>
      </c>
      <c r="J8" s="285" t="s">
        <v>1</v>
      </c>
      <c r="K8" s="283" t="s">
        <v>208</v>
      </c>
      <c r="L8" s="2542" t="s">
        <v>209</v>
      </c>
      <c r="M8" s="2542"/>
      <c r="N8" s="286" t="s">
        <v>1</v>
      </c>
      <c r="P8" s="2" t="str">
        <f>IF(AT51="×","□舗装切断工","□舗装切断工No.1")</f>
        <v>□舗装切断工</v>
      </c>
      <c r="Y8" s="15"/>
      <c r="AB8" s="214" t="s">
        <v>202</v>
      </c>
      <c r="AC8" s="93" t="s">
        <v>210</v>
      </c>
      <c r="AD8" s="283" t="s">
        <v>208</v>
      </c>
      <c r="AE8" s="284" t="s">
        <v>209</v>
      </c>
      <c r="AF8" s="285" t="s">
        <v>1</v>
      </c>
      <c r="AG8" s="283" t="s">
        <v>208</v>
      </c>
      <c r="AH8" s="284" t="s">
        <v>209</v>
      </c>
      <c r="AI8" s="285" t="s">
        <v>1</v>
      </c>
      <c r="AJ8" s="283" t="s">
        <v>208</v>
      </c>
      <c r="AK8" s="2542" t="s">
        <v>209</v>
      </c>
      <c r="AL8" s="2542"/>
      <c r="AM8" s="286" t="s">
        <v>1</v>
      </c>
      <c r="AS8" s="38"/>
      <c r="AT8" s="38"/>
      <c r="AU8" s="38"/>
      <c r="AV8" s="38"/>
      <c r="AW8" s="163"/>
      <c r="AX8" s="163"/>
    </row>
    <row r="9" spans="1:51" ht="13.2" customHeight="1" thickBot="1">
      <c r="C9" s="287">
        <v>300</v>
      </c>
      <c r="D9" s="93" t="s">
        <v>211</v>
      </c>
      <c r="E9" s="239"/>
      <c r="F9" s="726">
        <f>IF(C9="",0,IF(D9="有",VLOOKUP(C9,掘削幅矢板,2,FALSE),VLOOKUP(C9,掘削幅,2,FALSE)))</f>
        <v>0.7</v>
      </c>
      <c r="G9" s="241">
        <f>ROUND(E9*F9,2)</f>
        <v>0</v>
      </c>
      <c r="H9" s="239"/>
      <c r="I9" s="240">
        <f>$F$9</f>
        <v>0.7</v>
      </c>
      <c r="J9" s="241">
        <f>ROUND(H9*I9,2)</f>
        <v>0</v>
      </c>
      <c r="K9" s="239"/>
      <c r="L9" s="2347">
        <f>$F$9</f>
        <v>0.7</v>
      </c>
      <c r="M9" s="2347"/>
      <c r="N9" s="288">
        <f>ROUND(K9*L9,2)</f>
        <v>0</v>
      </c>
      <c r="Q9" s="2251" t="s">
        <v>81</v>
      </c>
      <c r="R9" s="2178"/>
      <c r="S9" s="2179"/>
      <c r="T9" s="19" t="s">
        <v>66</v>
      </c>
      <c r="U9" s="2251" t="s">
        <v>81</v>
      </c>
      <c r="V9" s="2178"/>
      <c r="W9" s="2179"/>
      <c r="X9" s="20" t="s">
        <v>66</v>
      </c>
      <c r="Y9" s="161"/>
      <c r="AB9" s="287">
        <v>75</v>
      </c>
      <c r="AC9" s="93" t="s">
        <v>211</v>
      </c>
      <c r="AD9" s="239"/>
      <c r="AE9" s="726">
        <f>IF(AB9="",0,IF(AC9="有",VLOOKUP(AB9,掘削幅矢板,2,FALSE),VLOOKUP(AB9,掘削幅,2,FALSE)))</f>
        <v>0.6</v>
      </c>
      <c r="AF9" s="241">
        <f>ROUND(AD9*AE9,2)</f>
        <v>0</v>
      </c>
      <c r="AG9" s="239"/>
      <c r="AH9" s="240">
        <f>$AE$9</f>
        <v>0.6</v>
      </c>
      <c r="AI9" s="241">
        <f>ROUND(AG9*AH9,2)</f>
        <v>0</v>
      </c>
      <c r="AJ9" s="239"/>
      <c r="AK9" s="2347">
        <f>$AE$9</f>
        <v>0.6</v>
      </c>
      <c r="AL9" s="2347"/>
      <c r="AM9" s="288">
        <f>ROUND(AJ9*AK9,2)</f>
        <v>0</v>
      </c>
      <c r="AO9" s="2" t="s">
        <v>455</v>
      </c>
      <c r="AX9" s="15"/>
    </row>
    <row r="10" spans="1:51" ht="13.2" customHeight="1">
      <c r="C10" s="287"/>
      <c r="D10" s="93"/>
      <c r="E10" s="239"/>
      <c r="F10" s="726">
        <f>IF(C10="",0,IF(D10="有",VLOOKUP(C10,掘削幅矢板,2,FALSE),VLOOKUP(C10,掘削幅,2,FALSE)))</f>
        <v>0</v>
      </c>
      <c r="G10" s="241">
        <f>ROUND(E10*F10,2)</f>
        <v>0</v>
      </c>
      <c r="H10" s="239"/>
      <c r="I10" s="240">
        <f>$F$10</f>
        <v>0</v>
      </c>
      <c r="J10" s="241">
        <f>ROUND(H10*I10,2)</f>
        <v>0</v>
      </c>
      <c r="K10" s="239"/>
      <c r="L10" s="2347">
        <f>$F$10</f>
        <v>0</v>
      </c>
      <c r="M10" s="2347"/>
      <c r="N10" s="288">
        <f>ROUND(K10*L10,2)</f>
        <v>0</v>
      </c>
      <c r="Q10" s="211" t="s">
        <v>56</v>
      </c>
      <c r="R10" s="2378" t="s">
        <v>492</v>
      </c>
      <c r="S10" s="2378"/>
      <c r="T10" s="230">
        <f>F51+F55+F59+F63+F67+F71</f>
        <v>0</v>
      </c>
      <c r="U10" s="211" t="s">
        <v>83</v>
      </c>
      <c r="V10" s="2378" t="s">
        <v>492</v>
      </c>
      <c r="W10" s="2378"/>
      <c r="X10" s="231">
        <f>I51+I55+I59+I63+I67+I71</f>
        <v>0</v>
      </c>
      <c r="Y10" s="376"/>
      <c r="AB10" s="287">
        <v>100</v>
      </c>
      <c r="AC10" s="93" t="s">
        <v>211</v>
      </c>
      <c r="AD10" s="239"/>
      <c r="AE10" s="726">
        <f>IF(AB10="",0,IF(AC10="有",VLOOKUP(AB10,掘削幅矢板,2,FALSE),VLOOKUP(AB10,掘削幅,2,FALSE)))</f>
        <v>0.6</v>
      </c>
      <c r="AF10" s="241">
        <f>ROUND(AD10*AE10,2)</f>
        <v>0</v>
      </c>
      <c r="AG10" s="239"/>
      <c r="AH10" s="240">
        <f>$AE$10</f>
        <v>0.6</v>
      </c>
      <c r="AI10" s="241">
        <f>ROUND(AG10*AH10,2)</f>
        <v>0</v>
      </c>
      <c r="AJ10" s="239"/>
      <c r="AK10" s="2347">
        <f>$AE$10</f>
        <v>0.6</v>
      </c>
      <c r="AL10" s="2347"/>
      <c r="AM10" s="288">
        <f>ROUND(AJ10*AK10,2)</f>
        <v>0</v>
      </c>
      <c r="AP10" s="2251" t="s">
        <v>81</v>
      </c>
      <c r="AQ10" s="2178"/>
      <c r="AR10" s="2179"/>
      <c r="AS10" s="19" t="s">
        <v>66</v>
      </c>
      <c r="AT10" s="2251" t="s">
        <v>81</v>
      </c>
      <c r="AU10" s="2178"/>
      <c r="AV10" s="2179"/>
      <c r="AW10" s="20" t="s">
        <v>66</v>
      </c>
      <c r="AX10" s="161"/>
    </row>
    <row r="11" spans="1:51" ht="13.2" customHeight="1">
      <c r="C11" s="287"/>
      <c r="D11" s="93"/>
      <c r="E11" s="239"/>
      <c r="F11" s="596">
        <f>IF(C11="",0,IF(D11="有",VLOOKUP(C11,掘削幅矢板,2,FALSE),VLOOKUP(C11,掘削幅,2,FALSE)))</f>
        <v>0</v>
      </c>
      <c r="G11" s="241">
        <f>ROUND(E11*F11,2)</f>
        <v>0</v>
      </c>
      <c r="H11" s="239"/>
      <c r="I11" s="240">
        <f>$F$11</f>
        <v>0</v>
      </c>
      <c r="J11" s="241">
        <f>ROUND(H11*I11,2)</f>
        <v>0</v>
      </c>
      <c r="K11" s="239"/>
      <c r="L11" s="2347">
        <f>$F$11</f>
        <v>0</v>
      </c>
      <c r="M11" s="2347"/>
      <c r="N11" s="288">
        <f>ROUND(K11*L11,2)</f>
        <v>0</v>
      </c>
      <c r="Q11" s="212" t="s">
        <v>56</v>
      </c>
      <c r="R11" s="2359" t="s">
        <v>493</v>
      </c>
      <c r="S11" s="2359"/>
      <c r="T11" s="234">
        <f>F52+F56+F60+F64+F68+F72</f>
        <v>0</v>
      </c>
      <c r="U11" s="212" t="s">
        <v>83</v>
      </c>
      <c r="V11" s="2359" t="s">
        <v>493</v>
      </c>
      <c r="W11" s="2359"/>
      <c r="X11" s="235">
        <f>I52+I56+I60+I64+I68+I72</f>
        <v>0</v>
      </c>
      <c r="Y11" s="376"/>
      <c r="AB11" s="287"/>
      <c r="AC11" s="93"/>
      <c r="AD11" s="239"/>
      <c r="AE11" s="596">
        <f>IF(AB11="",0,IF(AC11="有",VLOOKUP(AB11,掘削幅矢板,2,FALSE),VLOOKUP(AB11,掘削幅,2,FALSE)))</f>
        <v>0</v>
      </c>
      <c r="AF11" s="241">
        <f>ROUND(AD11*AE11,2)</f>
        <v>0</v>
      </c>
      <c r="AG11" s="239"/>
      <c r="AH11" s="240">
        <f>$AE$11</f>
        <v>0</v>
      </c>
      <c r="AI11" s="241">
        <f>ROUND(AG11*AH11,2)</f>
        <v>0</v>
      </c>
      <c r="AJ11" s="239"/>
      <c r="AK11" s="2347">
        <f>$AE$11</f>
        <v>0</v>
      </c>
      <c r="AL11" s="2347"/>
      <c r="AM11" s="288">
        <f>ROUND(AJ11*AK11,2)</f>
        <v>0</v>
      </c>
      <c r="AP11" s="211" t="s">
        <v>56</v>
      </c>
      <c r="AQ11" s="2378" t="s">
        <v>492</v>
      </c>
      <c r="AR11" s="2378"/>
      <c r="AS11" s="230">
        <f>AE51+AE55+AE59+AE63+AE67+AE71</f>
        <v>0</v>
      </c>
      <c r="AT11" s="211" t="s">
        <v>83</v>
      </c>
      <c r="AU11" s="2378" t="s">
        <v>492</v>
      </c>
      <c r="AV11" s="2378"/>
      <c r="AW11" s="231">
        <f>AH51+AH55+AH59+AH63+AH67+AH71</f>
        <v>0</v>
      </c>
      <c r="AX11" s="376"/>
    </row>
    <row r="12" spans="1:51" ht="13.2" customHeight="1" thickBot="1">
      <c r="C12" s="287"/>
      <c r="D12" s="93"/>
      <c r="E12" s="239"/>
      <c r="F12" s="596">
        <f>IF(C12="",0,IF(D12="有",VLOOKUP(C12,掘削幅矢板,2,FALSE),VLOOKUP(C12,掘削幅,2,FALSE)))</f>
        <v>0</v>
      </c>
      <c r="G12" s="241">
        <f>ROUND(E12*F12,2)</f>
        <v>0</v>
      </c>
      <c r="H12" s="239"/>
      <c r="I12" s="240">
        <f>$F$12</f>
        <v>0</v>
      </c>
      <c r="J12" s="241">
        <f>ROUND(H12*I12,2)</f>
        <v>0</v>
      </c>
      <c r="K12" s="239"/>
      <c r="L12" s="2347">
        <f>$F$12</f>
        <v>0</v>
      </c>
      <c r="M12" s="2347"/>
      <c r="N12" s="209">
        <f>ROUND(K12*L12,2)</f>
        <v>0</v>
      </c>
      <c r="Q12" s="249" t="s">
        <v>56</v>
      </c>
      <c r="R12" s="2388" t="s">
        <v>80</v>
      </c>
      <c r="S12" s="2388"/>
      <c r="T12" s="526">
        <f>F53+F57+F61+F65+F69+F73</f>
        <v>0</v>
      </c>
      <c r="U12" s="378"/>
      <c r="V12" s="2390"/>
      <c r="W12" s="2390"/>
      <c r="X12" s="525"/>
      <c r="Y12" s="376"/>
      <c r="AB12" s="287"/>
      <c r="AC12" s="93"/>
      <c r="AD12" s="239"/>
      <c r="AE12" s="596">
        <f>IF(AB12="",0,IF(AC12="有",VLOOKUP(AB12,掘削幅矢板,2,FALSE),VLOOKUP(AB12,掘削幅,2,FALSE)))</f>
        <v>0</v>
      </c>
      <c r="AF12" s="241">
        <f>ROUND(AD12*AE12,2)</f>
        <v>0</v>
      </c>
      <c r="AG12" s="239"/>
      <c r="AH12" s="240">
        <f>$AE$12</f>
        <v>0</v>
      </c>
      <c r="AI12" s="241">
        <f>ROUND(AG12*AH12,2)</f>
        <v>0</v>
      </c>
      <c r="AJ12" s="239"/>
      <c r="AK12" s="2347">
        <f>$AE$12</f>
        <v>0</v>
      </c>
      <c r="AL12" s="2347"/>
      <c r="AM12" s="209">
        <f>ROUND(AJ12*AK12,2)</f>
        <v>0</v>
      </c>
      <c r="AP12" s="212" t="s">
        <v>56</v>
      </c>
      <c r="AQ12" s="2359" t="s">
        <v>493</v>
      </c>
      <c r="AR12" s="2359"/>
      <c r="AS12" s="234">
        <f>AE52+AE56+AE60+AE64+AE68+AE72</f>
        <v>0</v>
      </c>
      <c r="AT12" s="212" t="s">
        <v>83</v>
      </c>
      <c r="AU12" s="2359" t="s">
        <v>493</v>
      </c>
      <c r="AV12" s="2359"/>
      <c r="AW12" s="235">
        <f>AH52+AH56+AH60+AH64+AH68+AH72</f>
        <v>0</v>
      </c>
      <c r="AX12" s="376"/>
    </row>
    <row r="13" spans="1:51" ht="13.2" customHeight="1">
      <c r="C13" s="287"/>
      <c r="D13" s="93"/>
      <c r="E13" s="239"/>
      <c r="F13" s="596">
        <f>IF(C13="",0,IF(D13="有",VLOOKUP(C13,掘削幅矢板,2,FALSE),VLOOKUP(C13,掘削幅,2,FALSE)))</f>
        <v>0</v>
      </c>
      <c r="G13" s="241">
        <f>ROUND(E13*F13,2)</f>
        <v>0</v>
      </c>
      <c r="H13" s="239"/>
      <c r="I13" s="240">
        <f>$F$13</f>
        <v>0</v>
      </c>
      <c r="J13" s="241">
        <f>ROUND(H13*I13,2)</f>
        <v>0</v>
      </c>
      <c r="K13" s="239"/>
      <c r="L13" s="2347">
        <f>$F$13</f>
        <v>0</v>
      </c>
      <c r="M13" s="2347"/>
      <c r="N13" s="209">
        <f>ROUND(K13*L13,2)</f>
        <v>0</v>
      </c>
      <c r="Q13" s="31"/>
      <c r="R13" s="31"/>
      <c r="S13" s="31"/>
      <c r="T13" s="31"/>
      <c r="U13" s="31"/>
      <c r="V13" s="31"/>
      <c r="W13" s="31"/>
      <c r="X13" s="31"/>
      <c r="Y13" s="377"/>
      <c r="AB13" s="287"/>
      <c r="AC13" s="93"/>
      <c r="AD13" s="239"/>
      <c r="AE13" s="596">
        <f>IF(AB13="",0,IF(AC13="有",VLOOKUP(AB13,掘削幅矢板,2,FALSE),VLOOKUP(AB13,掘削幅,2,FALSE)))</f>
        <v>0</v>
      </c>
      <c r="AF13" s="241">
        <f>ROUND(AD13*AE13,2)</f>
        <v>0</v>
      </c>
      <c r="AG13" s="239"/>
      <c r="AH13" s="240">
        <f>$AE$13</f>
        <v>0</v>
      </c>
      <c r="AI13" s="241">
        <f>ROUND(AG13*AH13,2)</f>
        <v>0</v>
      </c>
      <c r="AJ13" s="239"/>
      <c r="AK13" s="2347">
        <f>$AE$13</f>
        <v>0</v>
      </c>
      <c r="AL13" s="2347"/>
      <c r="AM13" s="209">
        <f>ROUND(AJ13*AK13,2)</f>
        <v>0</v>
      </c>
      <c r="AP13" s="212" t="s">
        <v>56</v>
      </c>
      <c r="AQ13" s="2359" t="s">
        <v>80</v>
      </c>
      <c r="AR13" s="2359"/>
      <c r="AS13" s="234">
        <f>AE53+AE57+AE61+AE65+AE69+AE73</f>
        <v>0</v>
      </c>
      <c r="AT13" s="383"/>
      <c r="AU13" s="2362"/>
      <c r="AV13" s="2362"/>
      <c r="AW13" s="479"/>
      <c r="AX13" s="376"/>
    </row>
    <row r="14" spans="1:51" ht="13.2" customHeight="1" thickBot="1">
      <c r="C14" s="2201" t="s">
        <v>406</v>
      </c>
      <c r="D14" s="2202"/>
      <c r="E14" s="2214">
        <f>SUM(G9:G13)</f>
        <v>0</v>
      </c>
      <c r="F14" s="2202"/>
      <c r="G14" s="2207"/>
      <c r="H14" s="2214">
        <f>SUM(J9:J13)</f>
        <v>0</v>
      </c>
      <c r="I14" s="2202"/>
      <c r="J14" s="2207"/>
      <c r="K14" s="2214">
        <f>SUM(N9:N13)</f>
        <v>0</v>
      </c>
      <c r="L14" s="2348"/>
      <c r="M14" s="2202"/>
      <c r="N14" s="2215"/>
      <c r="P14" s="2" t="str">
        <f>IF(AT51="×","□舗装版破砕工","□舗装版破砕工No.1")</f>
        <v>□舗装版破砕工</v>
      </c>
      <c r="Q14" s="31"/>
      <c r="R14" s="31"/>
      <c r="S14" s="31"/>
      <c r="T14" s="31"/>
      <c r="U14" s="31"/>
      <c r="V14" s="31"/>
      <c r="W14" s="31"/>
      <c r="X14" s="31"/>
      <c r="Y14" s="377"/>
      <c r="AB14" s="2201" t="s">
        <v>406</v>
      </c>
      <c r="AC14" s="2202"/>
      <c r="AD14" s="2214">
        <f>SUM(AF9:AF13)</f>
        <v>0</v>
      </c>
      <c r="AE14" s="2202"/>
      <c r="AF14" s="2207"/>
      <c r="AG14" s="2214">
        <f>SUM(AI9:AI13)</f>
        <v>0</v>
      </c>
      <c r="AH14" s="2202"/>
      <c r="AI14" s="2207"/>
      <c r="AJ14" s="2214">
        <f>SUM(AM9:AM13)</f>
        <v>0</v>
      </c>
      <c r="AK14" s="2348"/>
      <c r="AL14" s="2202"/>
      <c r="AM14" s="2215"/>
      <c r="AP14" s="378"/>
      <c r="AQ14" s="2551"/>
      <c r="AR14" s="2552"/>
      <c r="AS14" s="387"/>
      <c r="AT14" s="378"/>
      <c r="AU14" s="2377"/>
      <c r="AV14" s="2377"/>
      <c r="AW14" s="388"/>
      <c r="AX14" s="376"/>
    </row>
    <row r="15" spans="1:51" ht="13.2" customHeight="1">
      <c r="C15" s="2201" t="s">
        <v>407</v>
      </c>
      <c r="D15" s="2202"/>
      <c r="E15" s="2536"/>
      <c r="F15" s="2537"/>
      <c r="G15" s="2538"/>
      <c r="H15" s="2536"/>
      <c r="I15" s="2537"/>
      <c r="J15" s="2538"/>
      <c r="K15" s="2536"/>
      <c r="L15" s="2537"/>
      <c r="M15" s="2537"/>
      <c r="N15" s="2539"/>
      <c r="Q15" s="2251" t="s">
        <v>81</v>
      </c>
      <c r="R15" s="2178"/>
      <c r="S15" s="2179"/>
      <c r="T15" s="19" t="s">
        <v>66</v>
      </c>
      <c r="U15" s="2251" t="s">
        <v>81</v>
      </c>
      <c r="V15" s="2178"/>
      <c r="W15" s="2179"/>
      <c r="X15" s="20" t="s">
        <v>66</v>
      </c>
      <c r="Y15" s="161"/>
      <c r="AB15" s="2201" t="s">
        <v>407</v>
      </c>
      <c r="AC15" s="2202"/>
      <c r="AD15" s="2536"/>
      <c r="AE15" s="2537"/>
      <c r="AF15" s="2538"/>
      <c r="AG15" s="2536"/>
      <c r="AH15" s="2537"/>
      <c r="AI15" s="2538"/>
      <c r="AJ15" s="2536"/>
      <c r="AK15" s="2537"/>
      <c r="AL15" s="2537"/>
      <c r="AM15" s="2539"/>
      <c r="AP15" s="31"/>
      <c r="AQ15" s="31"/>
      <c r="AR15" s="31"/>
      <c r="AS15" s="31"/>
      <c r="AT15" s="31"/>
      <c r="AU15" s="31"/>
      <c r="AV15" s="31"/>
      <c r="AW15" s="31"/>
      <c r="AX15" s="377"/>
    </row>
    <row r="16" spans="1:51" ht="13.2" customHeight="1" thickBot="1">
      <c r="C16" s="2201" t="s">
        <v>301</v>
      </c>
      <c r="D16" s="2202"/>
      <c r="E16" s="2214">
        <f>E14-E15</f>
        <v>0</v>
      </c>
      <c r="F16" s="2202"/>
      <c r="G16" s="2207"/>
      <c r="H16" s="2214">
        <f>H14-H15</f>
        <v>0</v>
      </c>
      <c r="I16" s="2202"/>
      <c r="J16" s="2207"/>
      <c r="K16" s="2214">
        <f>K14-K15</f>
        <v>0</v>
      </c>
      <c r="L16" s="2348"/>
      <c r="M16" s="2202"/>
      <c r="N16" s="2215"/>
      <c r="Q16" s="263" t="s">
        <v>77</v>
      </c>
      <c r="R16" s="2431" t="str">
        <f>IF(MAX($E$389:$E$428)&lt;ROW()-15,"",INDEX($D$389:$D$428,MATCH(ROW()-15,$E$389:$E$428,0),1))</f>
        <v/>
      </c>
      <c r="S16" s="2432"/>
      <c r="T16" s="224">
        <f>SUMIF($D$389:$D$428,R16,$F$389:$F$428)</f>
        <v>0</v>
      </c>
      <c r="U16" s="263" t="s">
        <v>82</v>
      </c>
      <c r="V16" s="2433" t="str">
        <f>IF(MAX($G$389:$G$428)&lt;ROW()-15,"",INDEX($D$389:$D$428,MATCH(ROW()-15,$G$389:$G$428,0),1))</f>
        <v/>
      </c>
      <c r="W16" s="2434"/>
      <c r="X16" s="225">
        <f>SUMIF($D$389:$D$428,V16,$H$389:$H$428)</f>
        <v>0</v>
      </c>
      <c r="Y16" s="37"/>
      <c r="AB16" s="2201" t="s">
        <v>301</v>
      </c>
      <c r="AC16" s="2202"/>
      <c r="AD16" s="2214">
        <f>AD14-AD15</f>
        <v>0</v>
      </c>
      <c r="AE16" s="2202"/>
      <c r="AF16" s="2207"/>
      <c r="AG16" s="2214">
        <f>AG14-AG15</f>
        <v>0</v>
      </c>
      <c r="AH16" s="2202"/>
      <c r="AI16" s="2207"/>
      <c r="AJ16" s="2214">
        <f>AJ14-AJ15</f>
        <v>0</v>
      </c>
      <c r="AK16" s="2348"/>
      <c r="AL16" s="2202"/>
      <c r="AM16" s="2215"/>
      <c r="AO16" s="2" t="s">
        <v>456</v>
      </c>
      <c r="AP16" s="31"/>
      <c r="AQ16" s="31"/>
      <c r="AR16" s="31"/>
      <c r="AS16" s="31"/>
      <c r="AT16" s="31"/>
      <c r="AU16" s="31"/>
      <c r="AV16" s="31"/>
      <c r="AW16" s="31"/>
      <c r="AX16" s="377"/>
    </row>
    <row r="17" spans="2:50" ht="13.2" customHeight="1">
      <c r="C17" s="2201" t="s">
        <v>76</v>
      </c>
      <c r="D17" s="2202"/>
      <c r="E17" s="2208" t="s">
        <v>77</v>
      </c>
      <c r="F17" s="2209"/>
      <c r="G17" s="2210"/>
      <c r="H17" s="2208" t="s">
        <v>77</v>
      </c>
      <c r="I17" s="2209"/>
      <c r="J17" s="2210"/>
      <c r="K17" s="2208" t="s">
        <v>77</v>
      </c>
      <c r="L17" s="2209"/>
      <c r="M17" s="2209"/>
      <c r="N17" s="2211"/>
      <c r="Q17" s="264" t="s">
        <v>77</v>
      </c>
      <c r="R17" s="2438" t="str">
        <f t="shared" ref="R17:R22" si="0">IF(MAX($E$389:$E$428)&lt;ROW()-15,"",INDEX($D$389:$D$428,MATCH(ROW()-15,$E$389:$E$428,0),1))</f>
        <v/>
      </c>
      <c r="S17" s="2439"/>
      <c r="T17" s="226">
        <f t="shared" ref="T17:T22" si="1">SUMIF($D$389:$D$428,R17,$F$389:$F$428)</f>
        <v>0</v>
      </c>
      <c r="U17" s="264" t="s">
        <v>82</v>
      </c>
      <c r="V17" s="2440" t="str">
        <f t="shared" ref="V17:V22" si="2">IF(MAX($G$389:$G$428)&lt;ROW()-15,"",INDEX($D$389:$D$428,MATCH(ROW()-15,$G$389:$G$428,0),1))</f>
        <v/>
      </c>
      <c r="W17" s="2441"/>
      <c r="X17" s="227">
        <f t="shared" ref="X17:X22" si="3">SUMIF($D$389:$D$428,V17,$H$389:$H$428)</f>
        <v>0</v>
      </c>
      <c r="Y17" s="37"/>
      <c r="AB17" s="2201" t="s">
        <v>76</v>
      </c>
      <c r="AC17" s="2202"/>
      <c r="AD17" s="2208" t="s">
        <v>77</v>
      </c>
      <c r="AE17" s="2209"/>
      <c r="AF17" s="2210"/>
      <c r="AG17" s="2208" t="s">
        <v>77</v>
      </c>
      <c r="AH17" s="2209"/>
      <c r="AI17" s="2210"/>
      <c r="AJ17" s="2208" t="s">
        <v>77</v>
      </c>
      <c r="AK17" s="2209"/>
      <c r="AL17" s="2209"/>
      <c r="AM17" s="2211"/>
      <c r="AP17" s="2251" t="s">
        <v>81</v>
      </c>
      <c r="AQ17" s="2178"/>
      <c r="AR17" s="2179"/>
      <c r="AS17" s="19" t="s">
        <v>66</v>
      </c>
      <c r="AT17" s="2251" t="s">
        <v>81</v>
      </c>
      <c r="AU17" s="2178"/>
      <c r="AV17" s="2179"/>
      <c r="AW17" s="20" t="s">
        <v>66</v>
      </c>
      <c r="AX17" s="161"/>
    </row>
    <row r="18" spans="2:50" ht="13.2" customHeight="1">
      <c r="C18" s="2201"/>
      <c r="D18" s="2202"/>
      <c r="E18" s="2216">
        <v>10</v>
      </c>
      <c r="F18" s="2217"/>
      <c r="G18" s="2218"/>
      <c r="H18" s="2216">
        <v>4</v>
      </c>
      <c r="I18" s="2217"/>
      <c r="J18" s="2218"/>
      <c r="K18" s="2216">
        <v>15</v>
      </c>
      <c r="L18" s="2217"/>
      <c r="M18" s="2217"/>
      <c r="N18" s="2219"/>
      <c r="Q18" s="264" t="s">
        <v>77</v>
      </c>
      <c r="R18" s="2438" t="str">
        <f t="shared" si="0"/>
        <v/>
      </c>
      <c r="S18" s="2439"/>
      <c r="T18" s="226">
        <f t="shared" si="1"/>
        <v>0</v>
      </c>
      <c r="U18" s="264" t="s">
        <v>82</v>
      </c>
      <c r="V18" s="2440" t="str">
        <f t="shared" si="2"/>
        <v/>
      </c>
      <c r="W18" s="2441"/>
      <c r="X18" s="227">
        <f t="shared" si="3"/>
        <v>0</v>
      </c>
      <c r="Y18" s="37"/>
      <c r="AB18" s="2201"/>
      <c r="AC18" s="2202"/>
      <c r="AD18" s="2216">
        <v>10</v>
      </c>
      <c r="AE18" s="2217"/>
      <c r="AF18" s="2218"/>
      <c r="AG18" s="2216">
        <v>4</v>
      </c>
      <c r="AH18" s="2217"/>
      <c r="AI18" s="2218"/>
      <c r="AJ18" s="2216">
        <v>15</v>
      </c>
      <c r="AK18" s="2217"/>
      <c r="AL18" s="2217"/>
      <c r="AM18" s="2219"/>
      <c r="AP18" s="263" t="s">
        <v>77</v>
      </c>
      <c r="AQ18" s="2431" t="str">
        <f>IF(MAX($AD$389:$AD$428)&lt;ROW()-17,"",INDEX($AC$389:$AC$428,MATCH(ROW()-17,$AD$389:$AD$428,0),1))</f>
        <v/>
      </c>
      <c r="AR18" s="2432"/>
      <c r="AS18" s="224">
        <f>SUMIF($AC$389:$AC$428,AQ18,$AE$389:$AE$428)</f>
        <v>0</v>
      </c>
      <c r="AT18" s="263" t="s">
        <v>82</v>
      </c>
      <c r="AU18" s="2433" t="str">
        <f>IF(MAX($AF$389:$AF$428)&lt;ROW()-17,"",INDEX($AC$389:$AC$428,MATCH(ROW()-17,$AF$389:$AF$428,0),1))</f>
        <v/>
      </c>
      <c r="AV18" s="2434"/>
      <c r="AW18" s="225">
        <f>SUMIF($AC$389:$AC$428,AU18,$AG$389:$AG$428)</f>
        <v>0</v>
      </c>
      <c r="AX18" s="37"/>
    </row>
    <row r="19" spans="2:50" ht="13.2" customHeight="1">
      <c r="C19" s="2212" t="s">
        <v>439</v>
      </c>
      <c r="D19" s="2213"/>
      <c r="E19" s="2531">
        <f>E15</f>
        <v>0</v>
      </c>
      <c r="F19" s="2532"/>
      <c r="G19" s="2533"/>
      <c r="H19" s="2531">
        <f>H15</f>
        <v>0</v>
      </c>
      <c r="I19" s="2532"/>
      <c r="J19" s="2533"/>
      <c r="K19" s="2531">
        <f>K15</f>
        <v>0</v>
      </c>
      <c r="L19" s="2532"/>
      <c r="M19" s="2532"/>
      <c r="N19" s="2534"/>
      <c r="Q19" s="264" t="s">
        <v>77</v>
      </c>
      <c r="R19" s="2438" t="str">
        <f t="shared" si="0"/>
        <v/>
      </c>
      <c r="S19" s="2439"/>
      <c r="T19" s="226">
        <f t="shared" si="1"/>
        <v>0</v>
      </c>
      <c r="U19" s="264" t="s">
        <v>82</v>
      </c>
      <c r="V19" s="2440" t="str">
        <f t="shared" si="2"/>
        <v/>
      </c>
      <c r="W19" s="2441"/>
      <c r="X19" s="227">
        <f t="shared" si="3"/>
        <v>0</v>
      </c>
      <c r="Y19" s="37"/>
      <c r="AB19" s="2212" t="s">
        <v>439</v>
      </c>
      <c r="AC19" s="2213"/>
      <c r="AD19" s="2531">
        <f>AD15</f>
        <v>0</v>
      </c>
      <c r="AE19" s="2532"/>
      <c r="AF19" s="2533"/>
      <c r="AG19" s="2531">
        <f>AG15</f>
        <v>0</v>
      </c>
      <c r="AH19" s="2532"/>
      <c r="AI19" s="2533"/>
      <c r="AJ19" s="2531">
        <f>AJ15</f>
        <v>0</v>
      </c>
      <c r="AK19" s="2532"/>
      <c r="AL19" s="2532"/>
      <c r="AM19" s="2534"/>
      <c r="AP19" s="264" t="s">
        <v>77</v>
      </c>
      <c r="AQ19" s="2438" t="str">
        <f t="shared" ref="AQ19:AQ25" si="4">IF(MAX($AD$389:$AD$428)&lt;ROW()-17,"",INDEX($AC$389:$AC$428,MATCH(ROW()-17,$AD$389:$AD$428,0),1))</f>
        <v/>
      </c>
      <c r="AR19" s="2439"/>
      <c r="AS19" s="226">
        <f t="shared" ref="AS19:AS25" si="5">SUMIF($AC$389:$AC$428,AQ19,$AE$389:$AE$428)</f>
        <v>0</v>
      </c>
      <c r="AT19" s="264" t="s">
        <v>82</v>
      </c>
      <c r="AU19" s="2440" t="str">
        <f t="shared" ref="AU19:AU26" si="6">IF(MAX($AF$389:$AF$428)&lt;ROW()-17,"",INDEX($AC$389:$AC$428,MATCH(ROW()-17,$AF$389:$AF$428,0),1))</f>
        <v/>
      </c>
      <c r="AV19" s="2441"/>
      <c r="AW19" s="227">
        <f t="shared" ref="AW19:AW26" si="7">SUMIF($AC$389:$AC$428,AU19,$AG$389:$AG$428)</f>
        <v>0</v>
      </c>
      <c r="AX19" s="37"/>
    </row>
    <row r="20" spans="2:50" ht="13.2" customHeight="1">
      <c r="C20" s="2535" t="s">
        <v>440</v>
      </c>
      <c r="D20" s="2202"/>
      <c r="E20" s="2208" t="s">
        <v>77</v>
      </c>
      <c r="F20" s="2209"/>
      <c r="G20" s="2210"/>
      <c r="H20" s="2208" t="s">
        <v>77</v>
      </c>
      <c r="I20" s="2209"/>
      <c r="J20" s="2210"/>
      <c r="K20" s="2208" t="s">
        <v>77</v>
      </c>
      <c r="L20" s="2209"/>
      <c r="M20" s="2209"/>
      <c r="N20" s="2211"/>
      <c r="Q20" s="264" t="s">
        <v>77</v>
      </c>
      <c r="R20" s="2438" t="str">
        <f t="shared" si="0"/>
        <v/>
      </c>
      <c r="S20" s="2439"/>
      <c r="T20" s="226">
        <f t="shared" si="1"/>
        <v>0</v>
      </c>
      <c r="U20" s="264" t="s">
        <v>82</v>
      </c>
      <c r="V20" s="2440" t="str">
        <f t="shared" si="2"/>
        <v/>
      </c>
      <c r="W20" s="2441"/>
      <c r="X20" s="227">
        <f t="shared" si="3"/>
        <v>0</v>
      </c>
      <c r="Y20" s="37"/>
      <c r="AB20" s="2535" t="s">
        <v>440</v>
      </c>
      <c r="AC20" s="2202"/>
      <c r="AD20" s="2208" t="s">
        <v>77</v>
      </c>
      <c r="AE20" s="2209"/>
      <c r="AF20" s="2210"/>
      <c r="AG20" s="2208" t="s">
        <v>77</v>
      </c>
      <c r="AH20" s="2209"/>
      <c r="AI20" s="2210"/>
      <c r="AJ20" s="2208" t="s">
        <v>77</v>
      </c>
      <c r="AK20" s="2209"/>
      <c r="AL20" s="2209"/>
      <c r="AM20" s="2211"/>
      <c r="AP20" s="264" t="s">
        <v>77</v>
      </c>
      <c r="AQ20" s="2438" t="str">
        <f t="shared" si="4"/>
        <v/>
      </c>
      <c r="AR20" s="2439"/>
      <c r="AS20" s="226">
        <f t="shared" si="5"/>
        <v>0</v>
      </c>
      <c r="AT20" s="264" t="s">
        <v>82</v>
      </c>
      <c r="AU20" s="2440" t="str">
        <f t="shared" si="6"/>
        <v/>
      </c>
      <c r="AV20" s="2441"/>
      <c r="AW20" s="227">
        <f t="shared" si="7"/>
        <v>0</v>
      </c>
      <c r="AX20" s="37"/>
    </row>
    <row r="21" spans="2:50" ht="13.2" customHeight="1">
      <c r="C21" s="2201"/>
      <c r="D21" s="2202"/>
      <c r="E21" s="2216">
        <v>5</v>
      </c>
      <c r="F21" s="2217"/>
      <c r="G21" s="2218"/>
      <c r="H21" s="2216">
        <v>4</v>
      </c>
      <c r="I21" s="2217"/>
      <c r="J21" s="2218"/>
      <c r="K21" s="2216">
        <v>10</v>
      </c>
      <c r="L21" s="2217"/>
      <c r="M21" s="2217"/>
      <c r="N21" s="2219"/>
      <c r="Q21" s="264" t="s">
        <v>77</v>
      </c>
      <c r="R21" s="2438" t="str">
        <f t="shared" si="0"/>
        <v/>
      </c>
      <c r="S21" s="2439"/>
      <c r="T21" s="226">
        <f t="shared" si="1"/>
        <v>0</v>
      </c>
      <c r="U21" s="264" t="s">
        <v>82</v>
      </c>
      <c r="V21" s="2440" t="str">
        <f t="shared" si="2"/>
        <v/>
      </c>
      <c r="W21" s="2441"/>
      <c r="X21" s="227">
        <f t="shared" si="3"/>
        <v>0</v>
      </c>
      <c r="Y21" s="37"/>
      <c r="AB21" s="2201"/>
      <c r="AC21" s="2202"/>
      <c r="AD21" s="2216">
        <v>5</v>
      </c>
      <c r="AE21" s="2217"/>
      <c r="AF21" s="2218"/>
      <c r="AG21" s="2216">
        <v>4</v>
      </c>
      <c r="AH21" s="2217"/>
      <c r="AI21" s="2218"/>
      <c r="AJ21" s="2216">
        <v>10</v>
      </c>
      <c r="AK21" s="2217"/>
      <c r="AL21" s="2217"/>
      <c r="AM21" s="2219"/>
      <c r="AP21" s="264" t="s">
        <v>77</v>
      </c>
      <c r="AQ21" s="2438" t="str">
        <f t="shared" si="4"/>
        <v/>
      </c>
      <c r="AR21" s="2439"/>
      <c r="AS21" s="226">
        <f t="shared" si="5"/>
        <v>0</v>
      </c>
      <c r="AT21" s="264" t="s">
        <v>82</v>
      </c>
      <c r="AU21" s="2440" t="str">
        <f t="shared" si="6"/>
        <v/>
      </c>
      <c r="AV21" s="2441"/>
      <c r="AW21" s="227">
        <f t="shared" si="7"/>
        <v>0</v>
      </c>
      <c r="AX21" s="37"/>
    </row>
    <row r="22" spans="2:50" ht="13.2" customHeight="1">
      <c r="C22" s="2201" t="s">
        <v>87</v>
      </c>
      <c r="D22" s="2207"/>
      <c r="E22" s="2208" t="s">
        <v>366</v>
      </c>
      <c r="F22" s="2209"/>
      <c r="G22" s="2210"/>
      <c r="H22" s="2208" t="s">
        <v>365</v>
      </c>
      <c r="I22" s="2209"/>
      <c r="J22" s="2210"/>
      <c r="K22" s="2208" t="s">
        <v>366</v>
      </c>
      <c r="L22" s="2209"/>
      <c r="M22" s="2209"/>
      <c r="N22" s="2211"/>
      <c r="Q22" s="264" t="s">
        <v>77</v>
      </c>
      <c r="R22" s="2438" t="str">
        <f t="shared" si="0"/>
        <v/>
      </c>
      <c r="S22" s="2439"/>
      <c r="T22" s="226">
        <f t="shared" si="1"/>
        <v>0</v>
      </c>
      <c r="U22" s="264" t="s">
        <v>82</v>
      </c>
      <c r="V22" s="2440" t="str">
        <f t="shared" si="2"/>
        <v/>
      </c>
      <c r="W22" s="2441"/>
      <c r="X22" s="227">
        <f t="shared" si="3"/>
        <v>0</v>
      </c>
      <c r="Y22" s="37"/>
      <c r="AB22" s="2201" t="s">
        <v>87</v>
      </c>
      <c r="AC22" s="2207"/>
      <c r="AD22" s="2208" t="s">
        <v>366</v>
      </c>
      <c r="AE22" s="2209"/>
      <c r="AF22" s="2210"/>
      <c r="AG22" s="2208" t="s">
        <v>365</v>
      </c>
      <c r="AH22" s="2209"/>
      <c r="AI22" s="2210"/>
      <c r="AJ22" s="2208" t="s">
        <v>366</v>
      </c>
      <c r="AK22" s="2209"/>
      <c r="AL22" s="2209"/>
      <c r="AM22" s="2211"/>
      <c r="AP22" s="264" t="s">
        <v>77</v>
      </c>
      <c r="AQ22" s="2438" t="str">
        <f t="shared" si="4"/>
        <v/>
      </c>
      <c r="AR22" s="2439"/>
      <c r="AS22" s="226">
        <f t="shared" si="5"/>
        <v>0</v>
      </c>
      <c r="AT22" s="264" t="s">
        <v>82</v>
      </c>
      <c r="AU22" s="2440" t="str">
        <f t="shared" si="6"/>
        <v/>
      </c>
      <c r="AV22" s="2441"/>
      <c r="AW22" s="227">
        <f t="shared" si="7"/>
        <v>0</v>
      </c>
      <c r="AX22" s="37"/>
    </row>
    <row r="23" spans="2:50" ht="13.2" customHeight="1" thickBot="1">
      <c r="C23" s="2201"/>
      <c r="D23" s="2207"/>
      <c r="E23" s="2216">
        <v>25</v>
      </c>
      <c r="F23" s="2217"/>
      <c r="G23" s="2218"/>
      <c r="H23" s="2216">
        <v>10</v>
      </c>
      <c r="I23" s="2217"/>
      <c r="J23" s="2218"/>
      <c r="K23" s="2216">
        <v>50</v>
      </c>
      <c r="L23" s="2217"/>
      <c r="M23" s="2217"/>
      <c r="N23" s="2219"/>
      <c r="Q23" s="378"/>
      <c r="R23" s="2222"/>
      <c r="S23" s="2444"/>
      <c r="T23" s="407"/>
      <c r="U23" s="378"/>
      <c r="V23" s="2222"/>
      <c r="W23" s="2444"/>
      <c r="X23" s="409"/>
      <c r="Y23" s="37"/>
      <c r="AB23" s="2201"/>
      <c r="AC23" s="2207"/>
      <c r="AD23" s="2216">
        <v>25</v>
      </c>
      <c r="AE23" s="2217"/>
      <c r="AF23" s="2218"/>
      <c r="AG23" s="2216">
        <v>10</v>
      </c>
      <c r="AH23" s="2217"/>
      <c r="AI23" s="2218"/>
      <c r="AJ23" s="2216">
        <v>50</v>
      </c>
      <c r="AK23" s="2217"/>
      <c r="AL23" s="2217"/>
      <c r="AM23" s="2219"/>
      <c r="AP23" s="264" t="s">
        <v>77</v>
      </c>
      <c r="AQ23" s="2438" t="str">
        <f t="shared" si="4"/>
        <v/>
      </c>
      <c r="AR23" s="2439"/>
      <c r="AS23" s="226">
        <f t="shared" si="5"/>
        <v>0</v>
      </c>
      <c r="AT23" s="264" t="s">
        <v>82</v>
      </c>
      <c r="AU23" s="2440" t="str">
        <f t="shared" si="6"/>
        <v/>
      </c>
      <c r="AV23" s="2441"/>
      <c r="AW23" s="227">
        <f t="shared" si="7"/>
        <v>0</v>
      </c>
      <c r="AX23" s="37"/>
    </row>
    <row r="24" spans="2:50" ht="13.2" customHeight="1" thickBot="1">
      <c r="B24" s="15"/>
      <c r="C24" s="2549" t="s">
        <v>78</v>
      </c>
      <c r="D24" s="2550"/>
      <c r="E24" s="2545">
        <v>5</v>
      </c>
      <c r="F24" s="2546"/>
      <c r="G24" s="2547"/>
      <c r="H24" s="2545">
        <v>4</v>
      </c>
      <c r="I24" s="2546"/>
      <c r="J24" s="2547"/>
      <c r="K24" s="2545">
        <v>10</v>
      </c>
      <c r="L24" s="2546"/>
      <c r="M24" s="2546"/>
      <c r="N24" s="2548"/>
      <c r="O24" s="15"/>
      <c r="P24" s="15"/>
      <c r="Q24" s="161"/>
      <c r="R24" s="38"/>
      <c r="S24" s="38"/>
      <c r="T24" s="37"/>
      <c r="U24" s="161"/>
      <c r="V24" s="38"/>
      <c r="W24" s="38"/>
      <c r="X24" s="37"/>
      <c r="Y24" s="37"/>
      <c r="AA24" s="15"/>
      <c r="AB24" s="2549" t="s">
        <v>78</v>
      </c>
      <c r="AC24" s="2550"/>
      <c r="AD24" s="2545">
        <v>5</v>
      </c>
      <c r="AE24" s="2546"/>
      <c r="AF24" s="2547"/>
      <c r="AG24" s="2545">
        <v>4</v>
      </c>
      <c r="AH24" s="2546"/>
      <c r="AI24" s="2547"/>
      <c r="AJ24" s="2545">
        <v>10</v>
      </c>
      <c r="AK24" s="2546"/>
      <c r="AL24" s="2546"/>
      <c r="AM24" s="2548"/>
      <c r="AP24" s="264" t="s">
        <v>77</v>
      </c>
      <c r="AQ24" s="2438" t="str">
        <f t="shared" si="4"/>
        <v/>
      </c>
      <c r="AR24" s="2439"/>
      <c r="AS24" s="226">
        <f t="shared" si="5"/>
        <v>0</v>
      </c>
      <c r="AT24" s="264" t="s">
        <v>82</v>
      </c>
      <c r="AU24" s="2440" t="str">
        <f t="shared" si="6"/>
        <v/>
      </c>
      <c r="AV24" s="2441"/>
      <c r="AW24" s="227">
        <f t="shared" si="7"/>
        <v>0</v>
      </c>
      <c r="AX24" s="37"/>
    </row>
    <row r="25" spans="2:50" ht="13.2" customHeight="1" thickBot="1">
      <c r="C25" s="2193" t="s">
        <v>70</v>
      </c>
      <c r="D25" s="2194"/>
      <c r="E25" s="2195"/>
      <c r="F25" s="2196"/>
      <c r="G25" s="2197"/>
      <c r="H25" s="2195"/>
      <c r="I25" s="2196"/>
      <c r="J25" s="2197"/>
      <c r="K25" s="2195"/>
      <c r="L25" s="2196"/>
      <c r="M25" s="2196"/>
      <c r="N25" s="2198"/>
      <c r="O25" s="15"/>
      <c r="P25" s="2" t="s">
        <v>549</v>
      </c>
      <c r="Q25" s="161"/>
      <c r="R25" s="38"/>
      <c r="S25" s="38"/>
      <c r="T25" s="37"/>
      <c r="U25" s="161"/>
      <c r="V25" s="38"/>
      <c r="W25" s="38"/>
      <c r="X25" s="37"/>
      <c r="Y25" s="37"/>
      <c r="AB25" s="2193" t="s">
        <v>70</v>
      </c>
      <c r="AC25" s="2194"/>
      <c r="AD25" s="2195"/>
      <c r="AE25" s="2196"/>
      <c r="AF25" s="2197"/>
      <c r="AG25" s="2195"/>
      <c r="AH25" s="2196"/>
      <c r="AI25" s="2197"/>
      <c r="AJ25" s="2195"/>
      <c r="AK25" s="2196"/>
      <c r="AL25" s="2196"/>
      <c r="AM25" s="2198"/>
      <c r="AP25" s="264" t="s">
        <v>77</v>
      </c>
      <c r="AQ25" s="2438" t="str">
        <f t="shared" si="4"/>
        <v/>
      </c>
      <c r="AR25" s="2439"/>
      <c r="AS25" s="226">
        <f t="shared" si="5"/>
        <v>0</v>
      </c>
      <c r="AT25" s="264" t="s">
        <v>82</v>
      </c>
      <c r="AU25" s="2440" t="str">
        <f t="shared" si="6"/>
        <v/>
      </c>
      <c r="AV25" s="2441"/>
      <c r="AW25" s="227">
        <f t="shared" si="7"/>
        <v>0</v>
      </c>
      <c r="AX25" s="37"/>
    </row>
    <row r="26" spans="2:50" ht="13.2" customHeight="1">
      <c r="C26" s="2201" t="s">
        <v>71</v>
      </c>
      <c r="D26" s="2202"/>
      <c r="E26" s="2203"/>
      <c r="F26" s="2204"/>
      <c r="G26" s="2205"/>
      <c r="H26" s="2203"/>
      <c r="I26" s="2204"/>
      <c r="J26" s="2205"/>
      <c r="K26" s="2203"/>
      <c r="L26" s="2204"/>
      <c r="M26" s="2204"/>
      <c r="N26" s="2206"/>
      <c r="O26" s="15"/>
      <c r="P26" s="15"/>
      <c r="Q26" s="2251" t="s">
        <v>81</v>
      </c>
      <c r="R26" s="2178"/>
      <c r="S26" s="2179"/>
      <c r="T26" s="19" t="s">
        <v>66</v>
      </c>
      <c r="U26" s="2251" t="s">
        <v>81</v>
      </c>
      <c r="V26" s="2178"/>
      <c r="W26" s="2179"/>
      <c r="X26" s="20" t="s">
        <v>66</v>
      </c>
      <c r="Y26" s="37"/>
      <c r="AB26" s="2201" t="s">
        <v>71</v>
      </c>
      <c r="AC26" s="2202"/>
      <c r="AD26" s="2203"/>
      <c r="AE26" s="2204"/>
      <c r="AF26" s="2205"/>
      <c r="AG26" s="2203"/>
      <c r="AH26" s="2204"/>
      <c r="AI26" s="2205"/>
      <c r="AJ26" s="2203"/>
      <c r="AK26" s="2204"/>
      <c r="AL26" s="2204"/>
      <c r="AM26" s="2206"/>
      <c r="AP26" s="410" t="s">
        <v>473</v>
      </c>
      <c r="AQ26" s="2438" t="str">
        <f>IF(MAX($AD$389:$AD$428)&lt;ROW()-17,"",INDEX($AC$389:$AC$428,MATCH(ROW()-17,$AD$389:$AD$428,0),1))</f>
        <v/>
      </c>
      <c r="AR26" s="2439"/>
      <c r="AS26" s="226">
        <f>SUMIF($AC$389:$AC$428,AQ26,$AE$389:$AE$428)</f>
        <v>0</v>
      </c>
      <c r="AT26" s="264" t="s">
        <v>479</v>
      </c>
      <c r="AU26" s="2440" t="str">
        <f t="shared" si="6"/>
        <v/>
      </c>
      <c r="AV26" s="2441"/>
      <c r="AW26" s="227">
        <f t="shared" si="7"/>
        <v>0</v>
      </c>
      <c r="AX26" s="37"/>
    </row>
    <row r="27" spans="2:50" ht="13.2" customHeight="1" thickBot="1">
      <c r="C27" s="2201" t="s">
        <v>72</v>
      </c>
      <c r="D27" s="2202"/>
      <c r="E27" s="2208"/>
      <c r="F27" s="2209"/>
      <c r="G27" s="2210"/>
      <c r="H27" s="2208"/>
      <c r="I27" s="2209"/>
      <c r="J27" s="2210"/>
      <c r="K27" s="2208"/>
      <c r="L27" s="2209"/>
      <c r="M27" s="2209"/>
      <c r="N27" s="2211"/>
      <c r="O27" s="15"/>
      <c r="P27" s="15"/>
      <c r="Q27" s="535" t="s">
        <v>534</v>
      </c>
      <c r="R27" s="2543">
        <v>15</v>
      </c>
      <c r="S27" s="2544"/>
      <c r="T27" s="529">
        <f>SUMPRODUCT(($D$344:$D$383&lt;=15)*$D$344:$D$383*$F$344:$F$383)/100+SUMPRODUCT(($AC$344:$AC$383&lt;=15)*$AC$344:$AC$383*$AE$344:$AE$383)/100</f>
        <v>0</v>
      </c>
      <c r="U27" s="263" t="s">
        <v>548</v>
      </c>
      <c r="V27" s="2543">
        <v>15</v>
      </c>
      <c r="W27" s="2544"/>
      <c r="X27" s="530">
        <f>SUMPRODUCT(($D$389:$D$428&lt;=15)*$D$389:$D$428*$H$389:$H$428)/100+SUMPRODUCT(($AC$389:$AC$428&lt;=15)*$AC$389:$AC$428*$AG$389:$AG$428)/100</f>
        <v>0</v>
      </c>
      <c r="Y27" s="37"/>
      <c r="AB27" s="2201" t="s">
        <v>72</v>
      </c>
      <c r="AC27" s="2202"/>
      <c r="AD27" s="2208"/>
      <c r="AE27" s="2209"/>
      <c r="AF27" s="2210"/>
      <c r="AG27" s="2208"/>
      <c r="AH27" s="2209"/>
      <c r="AI27" s="2210"/>
      <c r="AJ27" s="2208"/>
      <c r="AK27" s="2209"/>
      <c r="AL27" s="2209"/>
      <c r="AM27" s="2211"/>
      <c r="AP27" s="378"/>
      <c r="AQ27" s="2222"/>
      <c r="AR27" s="2444"/>
      <c r="AS27" s="407"/>
      <c r="AT27" s="378"/>
      <c r="AU27" s="2222"/>
      <c r="AV27" s="2444"/>
      <c r="AW27" s="409"/>
      <c r="AX27" s="37"/>
    </row>
    <row r="28" spans="2:50" ht="13.2" customHeight="1">
      <c r="C28" s="2201"/>
      <c r="D28" s="2202"/>
      <c r="E28" s="2208"/>
      <c r="F28" s="2209"/>
      <c r="G28" s="2210"/>
      <c r="H28" s="2208"/>
      <c r="I28" s="2209"/>
      <c r="J28" s="2210"/>
      <c r="K28" s="2208"/>
      <c r="L28" s="2209"/>
      <c r="M28" s="2209"/>
      <c r="N28" s="2211"/>
      <c r="O28" s="15"/>
      <c r="P28" s="15"/>
      <c r="Q28" s="410" t="s">
        <v>534</v>
      </c>
      <c r="R28" s="2464">
        <v>15</v>
      </c>
      <c r="S28" s="2465"/>
      <c r="T28" s="541">
        <f>SUMPRODUCT(($D$344:$D$383&gt;15)*$D$344:$D$383*$F$344:$F$383)/100+SUMPRODUCT(($AC$344:$AC$383&gt;15)*$AC$344:$AC$383*$AE$344:$AE$383)/100</f>
        <v>0</v>
      </c>
      <c r="U28" s="410" t="s">
        <v>550</v>
      </c>
      <c r="V28" s="2464">
        <v>15</v>
      </c>
      <c r="W28" s="2465"/>
      <c r="X28" s="542">
        <f>SUMPRODUCT(($D$389:$D$428&gt;15)*$D$389:$D$428*$H$389:$H$428)/100+SUMPRODUCT(($AC$389:$AC$428&gt;15)*$AC$389:$AC$428*$AG$389:$AG$428)/100</f>
        <v>0</v>
      </c>
      <c r="Y28" s="37"/>
      <c r="AB28" s="2201"/>
      <c r="AC28" s="2202"/>
      <c r="AD28" s="2208"/>
      <c r="AE28" s="2209"/>
      <c r="AF28" s="2210"/>
      <c r="AG28" s="2208"/>
      <c r="AH28" s="2209"/>
      <c r="AI28" s="2210"/>
      <c r="AJ28" s="2208"/>
      <c r="AK28" s="2209"/>
      <c r="AL28" s="2209"/>
      <c r="AM28" s="2211"/>
      <c r="AP28" s="31"/>
      <c r="AQ28" s="31"/>
      <c r="AR28" s="31"/>
      <c r="AS28" s="31"/>
      <c r="AT28" s="31"/>
      <c r="AU28" s="31"/>
      <c r="AV28" s="31"/>
      <c r="AW28" s="31"/>
      <c r="AX28" s="377"/>
    </row>
    <row r="29" spans="2:50" ht="13.2" customHeight="1" thickBot="1">
      <c r="C29" s="2201" t="s">
        <v>59</v>
      </c>
      <c r="D29" s="2202"/>
      <c r="E29" s="2208"/>
      <c r="F29" s="2209"/>
      <c r="G29" s="2210"/>
      <c r="H29" s="2208"/>
      <c r="I29" s="2209"/>
      <c r="J29" s="2210"/>
      <c r="K29" s="2208"/>
      <c r="L29" s="2209"/>
      <c r="M29" s="2209"/>
      <c r="N29" s="2211"/>
      <c r="O29" s="15"/>
      <c r="P29" s="15"/>
      <c r="Q29" s="263" t="s">
        <v>532</v>
      </c>
      <c r="R29" s="2385">
        <v>15</v>
      </c>
      <c r="S29" s="2385"/>
      <c r="T29" s="543">
        <f>SUMPRODUCT(($D$344:$D$383&lt;=15)*$D$344:$D$383*$E$344:$E$383)/100+SUMPRODUCT(($AC$344:$AC$383&lt;=15)*$AC$344:$AC$383*$AD$344:$AD$383)/100</f>
        <v>0</v>
      </c>
      <c r="U29" s="540" t="s">
        <v>533</v>
      </c>
      <c r="V29" s="2385">
        <v>15</v>
      </c>
      <c r="W29" s="2385"/>
      <c r="X29" s="544">
        <f>IF($U$29="全種",$T$27+$X$27+$T$29,"0")+IF($U$29="As（車道）＋As（歩道）",$T$27+$T$29,"0")+IF($U$29="As（車道）＋Co",$T$27+$X$27,"0")+IF($U$29="As（歩道）＋Co",$T$29+$X$27,"0")</f>
        <v>0</v>
      </c>
      <c r="Y29" s="377"/>
      <c r="AB29" s="2201" t="s">
        <v>59</v>
      </c>
      <c r="AC29" s="2202"/>
      <c r="AD29" s="2208"/>
      <c r="AE29" s="2209"/>
      <c r="AF29" s="2210"/>
      <c r="AG29" s="2208"/>
      <c r="AH29" s="2209"/>
      <c r="AI29" s="2210"/>
      <c r="AJ29" s="2208"/>
      <c r="AK29" s="2209"/>
      <c r="AL29" s="2209"/>
      <c r="AM29" s="2211"/>
      <c r="AO29" s="2" t="s">
        <v>457</v>
      </c>
      <c r="AP29" s="31"/>
      <c r="AQ29" s="31"/>
      <c r="AR29" s="31"/>
      <c r="AS29" s="31"/>
      <c r="AT29" s="31"/>
      <c r="AU29" s="31"/>
      <c r="AV29" s="31"/>
      <c r="AW29" s="31"/>
      <c r="AX29" s="377"/>
    </row>
    <row r="30" spans="2:50" ht="13.2" customHeight="1" thickBot="1">
      <c r="C30" s="214" t="s">
        <v>202</v>
      </c>
      <c r="D30" s="93" t="s">
        <v>210</v>
      </c>
      <c r="E30" s="283" t="s">
        <v>208</v>
      </c>
      <c r="F30" s="284" t="s">
        <v>209</v>
      </c>
      <c r="G30" s="285" t="s">
        <v>1</v>
      </c>
      <c r="H30" s="283" t="s">
        <v>208</v>
      </c>
      <c r="I30" s="284" t="s">
        <v>209</v>
      </c>
      <c r="J30" s="285" t="s">
        <v>1</v>
      </c>
      <c r="K30" s="283" t="s">
        <v>208</v>
      </c>
      <c r="L30" s="2542" t="s">
        <v>209</v>
      </c>
      <c r="M30" s="2542"/>
      <c r="N30" s="286" t="s">
        <v>1</v>
      </c>
      <c r="O30" s="15"/>
      <c r="P30" s="15"/>
      <c r="Q30" s="385" t="s">
        <v>532</v>
      </c>
      <c r="R30" s="2398">
        <v>15</v>
      </c>
      <c r="S30" s="2398"/>
      <c r="T30" s="545"/>
      <c r="U30" s="537" t="s">
        <v>533</v>
      </c>
      <c r="V30" s="2398">
        <v>15</v>
      </c>
      <c r="W30" s="2398"/>
      <c r="X30" s="546">
        <f>IF($U$30="全種",$T$28+$X$28+$T$30,"0")+IF($U$30="As（車道）＋As（歩道）",$T$28+$T$30,"0")+IF($U$30="As（車道）＋Co",$T$28+$X$28,"0")+IF($U$30="As（歩道）＋Co",$T$30+$X$28,"0")</f>
        <v>0</v>
      </c>
      <c r="Y30" s="377"/>
      <c r="AB30" s="214" t="s">
        <v>202</v>
      </c>
      <c r="AC30" s="93" t="s">
        <v>210</v>
      </c>
      <c r="AD30" s="283" t="s">
        <v>208</v>
      </c>
      <c r="AE30" s="284" t="s">
        <v>209</v>
      </c>
      <c r="AF30" s="285" t="s">
        <v>1</v>
      </c>
      <c r="AG30" s="283" t="s">
        <v>208</v>
      </c>
      <c r="AH30" s="284" t="s">
        <v>209</v>
      </c>
      <c r="AI30" s="285" t="s">
        <v>1</v>
      </c>
      <c r="AJ30" s="283" t="s">
        <v>208</v>
      </c>
      <c r="AK30" s="2542" t="s">
        <v>209</v>
      </c>
      <c r="AL30" s="2542"/>
      <c r="AM30" s="286" t="s">
        <v>1</v>
      </c>
      <c r="AP30" s="2251" t="s">
        <v>96</v>
      </c>
      <c r="AQ30" s="2178"/>
      <c r="AR30" s="2179"/>
      <c r="AS30" s="19" t="s">
        <v>66</v>
      </c>
      <c r="AT30" s="2251" t="s">
        <v>96</v>
      </c>
      <c r="AU30" s="2178"/>
      <c r="AV30" s="2179"/>
      <c r="AW30" s="20" t="s">
        <v>66</v>
      </c>
      <c r="AX30" s="161"/>
    </row>
    <row r="31" spans="2:50" ht="13.2" customHeight="1">
      <c r="C31" s="287">
        <v>300</v>
      </c>
      <c r="D31" s="93" t="s">
        <v>211</v>
      </c>
      <c r="E31" s="239"/>
      <c r="F31" s="726">
        <f>IF(C31="",0,IF(D31="有",VLOOKUP(C31,掘削幅矢板,2,FALSE),VLOOKUP(C31,掘削幅,2,FALSE)))</f>
        <v>0.7</v>
      </c>
      <c r="G31" s="241">
        <f>ROUND(E31*F31,2)</f>
        <v>0</v>
      </c>
      <c r="H31" s="239"/>
      <c r="I31" s="240">
        <f>$F$31</f>
        <v>0.7</v>
      </c>
      <c r="J31" s="241">
        <f>ROUND(H31*I31,2)</f>
        <v>0</v>
      </c>
      <c r="K31" s="239"/>
      <c r="L31" s="2347">
        <f>$F$31</f>
        <v>0.7</v>
      </c>
      <c r="M31" s="2347"/>
      <c r="N31" s="288">
        <f>ROUND(K31*L31,2)</f>
        <v>0</v>
      </c>
      <c r="O31" s="15"/>
      <c r="P31" s="15"/>
      <c r="Q31" s="377"/>
      <c r="R31" s="377"/>
      <c r="S31" s="377"/>
      <c r="T31" s="377"/>
      <c r="U31" s="377"/>
      <c r="V31" s="377"/>
      <c r="W31" s="377"/>
      <c r="X31" s="377"/>
      <c r="Y31" s="377"/>
      <c r="AB31" s="287">
        <v>75</v>
      </c>
      <c r="AC31" s="93" t="s">
        <v>211</v>
      </c>
      <c r="AD31" s="239"/>
      <c r="AE31" s="726">
        <f>IF(AB31="",0,IF(AC31="有",VLOOKUP(AB31,掘削幅矢板,2,FALSE),VLOOKUP(AB31,掘削幅,2,FALSE)))</f>
        <v>0.6</v>
      </c>
      <c r="AF31" s="241">
        <f>ROUND(AD31*AE31,2)</f>
        <v>0</v>
      </c>
      <c r="AG31" s="239"/>
      <c r="AH31" s="240">
        <f>$AE$31</f>
        <v>0.6</v>
      </c>
      <c r="AI31" s="241">
        <f>ROUND(AG31*AH31,2)</f>
        <v>0</v>
      </c>
      <c r="AJ31" s="239"/>
      <c r="AK31" s="2347">
        <f>$AE$31</f>
        <v>0.6</v>
      </c>
      <c r="AL31" s="2347"/>
      <c r="AM31" s="288">
        <f>ROUND(AJ31*AK31,2)</f>
        <v>0</v>
      </c>
      <c r="AP31" s="263" t="s">
        <v>365</v>
      </c>
      <c r="AQ31" s="2431" t="str">
        <f t="shared" ref="AQ31:AQ36" si="8">IF(MAX($AF$626:$AF$685)&lt;ROW()-30,"",INDEX($AE$626:$AG$685,MATCH(ROW()-30,$AF$626:$AF$685,0),1))</f>
        <v/>
      </c>
      <c r="AR31" s="2432"/>
      <c r="AS31" s="224">
        <f t="shared" ref="AS31:AS36" si="9">SUMIF($AE$626:$AE$685,AQ31,$AG$626:$AG$685)</f>
        <v>0</v>
      </c>
      <c r="AT31" s="263" t="s">
        <v>366</v>
      </c>
      <c r="AU31" s="2431" t="str">
        <f t="shared" ref="AU31:AU36" si="10">IF(MAX($AH$626:$AH$685)&lt;ROW()-30,"",INDEX($AE$626:$AH$685,MATCH(ROW()-30,$AH$626:$AH$685,0),1))</f>
        <v/>
      </c>
      <c r="AV31" s="2432"/>
      <c r="AW31" s="225">
        <f t="shared" ref="AW31:AW36" si="11">SUMIF($AE$626:$AE$685,AU31,$AI$626:$AI$685)</f>
        <v>0</v>
      </c>
      <c r="AX31" s="37"/>
    </row>
    <row r="32" spans="2:50" ht="13.2" customHeight="1" thickBot="1">
      <c r="C32" s="287"/>
      <c r="D32" s="93"/>
      <c r="E32" s="239"/>
      <c r="F32" s="596">
        <f>IF(C32="",0,IF(D32="有",VLOOKUP(C32,掘削幅矢板,2,FALSE),VLOOKUP(C32,掘削幅,2,FALSE)))</f>
        <v>0</v>
      </c>
      <c r="G32" s="241">
        <f>ROUND(E32*F32,2)</f>
        <v>0</v>
      </c>
      <c r="H32" s="239"/>
      <c r="I32" s="240">
        <f>$F$32</f>
        <v>0</v>
      </c>
      <c r="J32" s="241">
        <f>ROUND(H32*I32,2)</f>
        <v>0</v>
      </c>
      <c r="K32" s="239"/>
      <c r="L32" s="2347">
        <f>$F$32</f>
        <v>0</v>
      </c>
      <c r="M32" s="2347"/>
      <c r="N32" s="288">
        <f>ROUND(K32*L32,2)</f>
        <v>0</v>
      </c>
      <c r="P32" s="2" t="str">
        <f>IF(AT51="×","□先行路盤","□先行路盤No.1")</f>
        <v>□先行路盤</v>
      </c>
      <c r="Q32" s="31"/>
      <c r="R32" s="31"/>
      <c r="S32" s="31"/>
      <c r="T32" s="31"/>
      <c r="U32" s="31"/>
      <c r="V32" s="31"/>
      <c r="W32" s="31"/>
      <c r="X32" s="31"/>
      <c r="Y32" s="377"/>
      <c r="AB32" s="287">
        <v>100</v>
      </c>
      <c r="AC32" s="93" t="s">
        <v>211</v>
      </c>
      <c r="AD32" s="239"/>
      <c r="AE32" s="726">
        <f>IF(AB32="",0,IF(AC32="有",VLOOKUP(AB32,掘削幅矢板,2,FALSE),VLOOKUP(AB32,掘削幅,2,FALSE)))</f>
        <v>0.6</v>
      </c>
      <c r="AF32" s="241">
        <f>ROUND(AD32*AE32,2)</f>
        <v>0</v>
      </c>
      <c r="AG32" s="239"/>
      <c r="AH32" s="240">
        <f>$AE$32</f>
        <v>0.6</v>
      </c>
      <c r="AI32" s="241">
        <f>ROUND(AG32*AH32,2)</f>
        <v>0</v>
      </c>
      <c r="AJ32" s="239"/>
      <c r="AK32" s="2347">
        <f>$AE$32</f>
        <v>0.6</v>
      </c>
      <c r="AL32" s="2347"/>
      <c r="AM32" s="288">
        <f>ROUND(AJ32*AK32,2)</f>
        <v>0</v>
      </c>
      <c r="AP32" s="264" t="s">
        <v>365</v>
      </c>
      <c r="AQ32" s="2438" t="str">
        <f t="shared" si="8"/>
        <v/>
      </c>
      <c r="AR32" s="2439"/>
      <c r="AS32" s="226">
        <f t="shared" si="9"/>
        <v>0</v>
      </c>
      <c r="AT32" s="264" t="s">
        <v>366</v>
      </c>
      <c r="AU32" s="2438" t="str">
        <f t="shared" si="10"/>
        <v/>
      </c>
      <c r="AV32" s="2439"/>
      <c r="AW32" s="227">
        <f t="shared" si="11"/>
        <v>0</v>
      </c>
      <c r="AX32" s="37"/>
    </row>
    <row r="33" spans="3:50" ht="13.2" customHeight="1">
      <c r="C33" s="287"/>
      <c r="D33" s="93"/>
      <c r="E33" s="239"/>
      <c r="F33" s="596">
        <f>IF(C33="",0,IF(D33="有",VLOOKUP(C33,掘削幅矢板,2,FALSE),VLOOKUP(C33,掘削幅,2,FALSE)))</f>
        <v>0</v>
      </c>
      <c r="G33" s="241">
        <f>ROUND(E33*F33,2)</f>
        <v>0</v>
      </c>
      <c r="H33" s="239"/>
      <c r="I33" s="240">
        <f>$F$33</f>
        <v>0</v>
      </c>
      <c r="J33" s="241">
        <f>ROUND(H33*I33,2)</f>
        <v>0</v>
      </c>
      <c r="K33" s="239"/>
      <c r="L33" s="2347">
        <f>$F$33</f>
        <v>0</v>
      </c>
      <c r="M33" s="2347"/>
      <c r="N33" s="288">
        <f>ROUND(K33*L33,2)</f>
        <v>0</v>
      </c>
      <c r="Q33" s="2251" t="s">
        <v>96</v>
      </c>
      <c r="R33" s="2178"/>
      <c r="S33" s="2179"/>
      <c r="T33" s="19" t="s">
        <v>66</v>
      </c>
      <c r="U33" s="2251" t="s">
        <v>96</v>
      </c>
      <c r="V33" s="2178"/>
      <c r="W33" s="2179"/>
      <c r="X33" s="20" t="s">
        <v>66</v>
      </c>
      <c r="Y33" s="161"/>
      <c r="AB33" s="287"/>
      <c r="AC33" s="93"/>
      <c r="AD33" s="239"/>
      <c r="AE33" s="596">
        <f>IF(AB33="",0,IF(AC33="有",VLOOKUP(AB33,掘削幅矢板,2,FALSE),VLOOKUP(AB33,掘削幅,2,FALSE)))</f>
        <v>0</v>
      </c>
      <c r="AF33" s="241">
        <f>ROUND(AD33*AE33,2)</f>
        <v>0</v>
      </c>
      <c r="AG33" s="239"/>
      <c r="AH33" s="240">
        <f>$AE$33</f>
        <v>0</v>
      </c>
      <c r="AI33" s="241">
        <f>ROUND(AG33*AH33,2)</f>
        <v>0</v>
      </c>
      <c r="AJ33" s="239"/>
      <c r="AK33" s="2347">
        <f>$AE$33</f>
        <v>0</v>
      </c>
      <c r="AL33" s="2347"/>
      <c r="AM33" s="288">
        <f>ROUND(AJ33*AK33,2)</f>
        <v>0</v>
      </c>
      <c r="AP33" s="264" t="s">
        <v>365</v>
      </c>
      <c r="AQ33" s="2438" t="str">
        <f t="shared" si="8"/>
        <v/>
      </c>
      <c r="AR33" s="2439"/>
      <c r="AS33" s="226">
        <f t="shared" si="9"/>
        <v>0</v>
      </c>
      <c r="AT33" s="264" t="s">
        <v>366</v>
      </c>
      <c r="AU33" s="2438" t="str">
        <f t="shared" si="10"/>
        <v/>
      </c>
      <c r="AV33" s="2439"/>
      <c r="AW33" s="227">
        <f t="shared" si="11"/>
        <v>0</v>
      </c>
      <c r="AX33" s="37"/>
    </row>
    <row r="34" spans="3:50" ht="13.2" customHeight="1">
      <c r="C34" s="287"/>
      <c r="D34" s="93"/>
      <c r="E34" s="239"/>
      <c r="F34" s="596">
        <f>IF(C34="",0,IF(D34="有",VLOOKUP(C34,掘削幅矢板,2,FALSE),VLOOKUP(C34,掘削幅,2,FALSE)))</f>
        <v>0</v>
      </c>
      <c r="G34" s="241">
        <f>ROUND(E34*F34,2)</f>
        <v>0</v>
      </c>
      <c r="H34" s="239"/>
      <c r="I34" s="240">
        <f>$F$34</f>
        <v>0</v>
      </c>
      <c r="J34" s="241">
        <f>ROUND(H34*I34,2)</f>
        <v>0</v>
      </c>
      <c r="K34" s="239"/>
      <c r="L34" s="2347">
        <f>$F$34</f>
        <v>0</v>
      </c>
      <c r="M34" s="2347"/>
      <c r="N34" s="209">
        <f>ROUND(K34*L34,2)</f>
        <v>0</v>
      </c>
      <c r="Q34" s="263" t="s">
        <v>365</v>
      </c>
      <c r="R34" s="2431" t="str">
        <f>IF(MAX($G$626:$G$685)&lt;ROW()-33,"",INDEX($F$626:$H$685,MATCH(ROW()-33,$G$626:$G$685,0),1))</f>
        <v/>
      </c>
      <c r="S34" s="2432"/>
      <c r="T34" s="224">
        <f>SUMIF($F$626:$F$685,R34,$H$626:$H$685)</f>
        <v>0</v>
      </c>
      <c r="U34" s="263" t="s">
        <v>366</v>
      </c>
      <c r="V34" s="2431" t="str">
        <f>IF(MAX($I$626:$I$685)&lt;ROW()-33,"",INDEX($F$626:$I$685,MATCH(ROW()-33,$I$626:$I$685,0),1))</f>
        <v/>
      </c>
      <c r="W34" s="2432"/>
      <c r="X34" s="225">
        <f>SUMIF($F$626:$F$685,V34,$J$626:$J$685)</f>
        <v>0</v>
      </c>
      <c r="Y34" s="37"/>
      <c r="AB34" s="287"/>
      <c r="AC34" s="93"/>
      <c r="AD34" s="239"/>
      <c r="AE34" s="596">
        <f>IF(AB34="",0,IF(AC34="有",VLOOKUP(AB34,掘削幅矢板,2,FALSE),VLOOKUP(AB34,掘削幅,2,FALSE)))</f>
        <v>0</v>
      </c>
      <c r="AF34" s="241">
        <f>ROUND(AD34*AE34,2)</f>
        <v>0</v>
      </c>
      <c r="AG34" s="239"/>
      <c r="AH34" s="240">
        <f>$AE$34</f>
        <v>0</v>
      </c>
      <c r="AI34" s="241">
        <f>ROUND(AG34*AH34,2)</f>
        <v>0</v>
      </c>
      <c r="AJ34" s="239"/>
      <c r="AK34" s="2347">
        <f>$AE$34</f>
        <v>0</v>
      </c>
      <c r="AL34" s="2347"/>
      <c r="AM34" s="209">
        <f>ROUND(AJ34*AK34,2)</f>
        <v>0</v>
      </c>
      <c r="AP34" s="264" t="s">
        <v>365</v>
      </c>
      <c r="AQ34" s="2438" t="str">
        <f t="shared" si="8"/>
        <v/>
      </c>
      <c r="AR34" s="2439"/>
      <c r="AS34" s="226">
        <f t="shared" si="9"/>
        <v>0</v>
      </c>
      <c r="AT34" s="264" t="s">
        <v>366</v>
      </c>
      <c r="AU34" s="2438" t="str">
        <f t="shared" si="10"/>
        <v/>
      </c>
      <c r="AV34" s="2439"/>
      <c r="AW34" s="227">
        <f t="shared" si="11"/>
        <v>0</v>
      </c>
      <c r="AX34" s="37"/>
    </row>
    <row r="35" spans="3:50" ht="13.2" customHeight="1">
      <c r="C35" s="287"/>
      <c r="D35" s="93"/>
      <c r="E35" s="239"/>
      <c r="F35" s="596">
        <f>IF(C35="",0,IF(D35="有",VLOOKUP(C35,掘削幅矢板,2,FALSE),VLOOKUP(C35,掘削幅,2,FALSE)))</f>
        <v>0</v>
      </c>
      <c r="G35" s="241">
        <f>ROUND(E35*F35,2)</f>
        <v>0</v>
      </c>
      <c r="H35" s="239"/>
      <c r="I35" s="240">
        <f>$F$35</f>
        <v>0</v>
      </c>
      <c r="J35" s="241">
        <f>ROUND(H35*I35,2)</f>
        <v>0</v>
      </c>
      <c r="K35" s="239"/>
      <c r="L35" s="2347">
        <f>$F$35</f>
        <v>0</v>
      </c>
      <c r="M35" s="2347"/>
      <c r="N35" s="209">
        <f>ROUND(K35*L35,2)</f>
        <v>0</v>
      </c>
      <c r="Q35" s="264" t="s">
        <v>365</v>
      </c>
      <c r="R35" s="2438" t="str">
        <f>IF(MAX($G$626:$G$685)&lt;ROW()-33,"",INDEX($F$626:$H$685,MATCH(ROW()-33,$G$626:$G$685,0),1))</f>
        <v/>
      </c>
      <c r="S35" s="2439"/>
      <c r="T35" s="226">
        <f>SUMIF($F$626:$F$685,R35,$H$626:$H$685)</f>
        <v>0</v>
      </c>
      <c r="U35" s="264" t="s">
        <v>366</v>
      </c>
      <c r="V35" s="2438" t="str">
        <f>IF(MAX($I$626:$I$685)&lt;ROW()-33,"",INDEX($F$626:$I$685,MATCH(ROW()-33,$I$626:$I$685,0),1))</f>
        <v/>
      </c>
      <c r="W35" s="2439"/>
      <c r="X35" s="227">
        <f>SUMIF($F$626:$F$685,V35,$J$626:$J$685)</f>
        <v>0</v>
      </c>
      <c r="Y35" s="37"/>
      <c r="AB35" s="287"/>
      <c r="AC35" s="93"/>
      <c r="AD35" s="239"/>
      <c r="AE35" s="596">
        <f>IF(AB35="",0,IF(AC35="有",VLOOKUP(AB35,掘削幅矢板,2,FALSE),VLOOKUP(AB35,掘削幅,2,FALSE)))</f>
        <v>0</v>
      </c>
      <c r="AF35" s="241">
        <f>ROUND(AD35*AE35,2)</f>
        <v>0</v>
      </c>
      <c r="AG35" s="239"/>
      <c r="AH35" s="240">
        <f>$AE$35</f>
        <v>0</v>
      </c>
      <c r="AI35" s="241">
        <f>ROUND(AG35*AH35,2)</f>
        <v>0</v>
      </c>
      <c r="AJ35" s="239"/>
      <c r="AK35" s="2347">
        <f>$AE$35</f>
        <v>0</v>
      </c>
      <c r="AL35" s="2347"/>
      <c r="AM35" s="209">
        <f>ROUND(AJ35*AK35,2)</f>
        <v>0</v>
      </c>
      <c r="AP35" s="264" t="s">
        <v>365</v>
      </c>
      <c r="AQ35" s="2438" t="str">
        <f t="shared" si="8"/>
        <v/>
      </c>
      <c r="AR35" s="2439"/>
      <c r="AS35" s="226">
        <f t="shared" si="9"/>
        <v>0</v>
      </c>
      <c r="AT35" s="264" t="s">
        <v>366</v>
      </c>
      <c r="AU35" s="2438" t="str">
        <f t="shared" si="10"/>
        <v/>
      </c>
      <c r="AV35" s="2439"/>
      <c r="AW35" s="227">
        <f t="shared" si="11"/>
        <v>0</v>
      </c>
      <c r="AX35" s="37"/>
    </row>
    <row r="36" spans="3:50" ht="13.2" customHeight="1">
      <c r="C36" s="2201" t="s">
        <v>406</v>
      </c>
      <c r="D36" s="2202"/>
      <c r="E36" s="2214">
        <f>SUM(G31:G35)</f>
        <v>0</v>
      </c>
      <c r="F36" s="2202"/>
      <c r="G36" s="2207"/>
      <c r="H36" s="2214">
        <f>SUM(J31:J35)</f>
        <v>0</v>
      </c>
      <c r="I36" s="2202"/>
      <c r="J36" s="2207"/>
      <c r="K36" s="2214">
        <f>SUM(N31:N35)</f>
        <v>0</v>
      </c>
      <c r="L36" s="2348"/>
      <c r="M36" s="2202"/>
      <c r="N36" s="2215"/>
      <c r="Q36" s="264" t="s">
        <v>365</v>
      </c>
      <c r="R36" s="2438" t="str">
        <f>IF(MAX($G$626:$G$685)&lt;ROW()-33,"",INDEX($F$626:$H$685,MATCH(ROW()-33,$G$626:$G$685,0),1))</f>
        <v/>
      </c>
      <c r="S36" s="2439"/>
      <c r="T36" s="226">
        <f>SUMIF($F$626:$F$685,R36,$H$626:$H$685)</f>
        <v>0</v>
      </c>
      <c r="U36" s="264" t="s">
        <v>366</v>
      </c>
      <c r="V36" s="2438" t="str">
        <f>IF(MAX($I$626:$I$685)&lt;ROW()-33,"",INDEX($F$626:$I$685,MATCH(ROW()-33,$I$626:$I$685,0),1))</f>
        <v/>
      </c>
      <c r="W36" s="2439"/>
      <c r="X36" s="227">
        <f>SUMIF($F$626:$F$685,V36,$J$626:$J$685)</f>
        <v>0</v>
      </c>
      <c r="Y36" s="37"/>
      <c r="AB36" s="2201" t="s">
        <v>406</v>
      </c>
      <c r="AC36" s="2202"/>
      <c r="AD36" s="2214">
        <f>SUM(AF31:AF35)</f>
        <v>0</v>
      </c>
      <c r="AE36" s="2202"/>
      <c r="AF36" s="2207"/>
      <c r="AG36" s="2214">
        <f>SUM(AI31:AI35)</f>
        <v>0</v>
      </c>
      <c r="AH36" s="2202"/>
      <c r="AI36" s="2207"/>
      <c r="AJ36" s="2214">
        <f>SUM(AM31:AM35)</f>
        <v>0</v>
      </c>
      <c r="AK36" s="2348"/>
      <c r="AL36" s="2202"/>
      <c r="AM36" s="2215"/>
      <c r="AP36" s="419" t="s">
        <v>478</v>
      </c>
      <c r="AQ36" s="2540" t="str">
        <f t="shared" si="8"/>
        <v/>
      </c>
      <c r="AR36" s="2541"/>
      <c r="AS36" s="420">
        <f t="shared" si="9"/>
        <v>0</v>
      </c>
      <c r="AT36" s="419" t="s">
        <v>366</v>
      </c>
      <c r="AU36" s="2540" t="str">
        <f t="shared" si="10"/>
        <v/>
      </c>
      <c r="AV36" s="2541"/>
      <c r="AW36" s="421">
        <f t="shared" si="11"/>
        <v>0</v>
      </c>
      <c r="AX36" s="37"/>
    </row>
    <row r="37" spans="3:50" ht="13.2" customHeight="1" thickBot="1">
      <c r="C37" s="2201" t="s">
        <v>407</v>
      </c>
      <c r="D37" s="2202"/>
      <c r="E37" s="2536"/>
      <c r="F37" s="2537"/>
      <c r="G37" s="2538"/>
      <c r="H37" s="2536"/>
      <c r="I37" s="2537"/>
      <c r="J37" s="2538"/>
      <c r="K37" s="2536"/>
      <c r="L37" s="2537"/>
      <c r="M37" s="2537"/>
      <c r="N37" s="2539"/>
      <c r="Q37" s="264" t="s">
        <v>365</v>
      </c>
      <c r="R37" s="2438" t="str">
        <f>IF(MAX($G$626:$G$685)&lt;ROW()-33,"",INDEX($F$626:$H$685,MATCH(ROW()-33,$G$626:$G$685,0),1))</f>
        <v/>
      </c>
      <c r="S37" s="2439"/>
      <c r="T37" s="226">
        <f>SUMIF($F$626:$F$685,R37,$H$626:$H$685)</f>
        <v>0</v>
      </c>
      <c r="U37" s="264" t="s">
        <v>366</v>
      </c>
      <c r="V37" s="2438" t="str">
        <f>IF(MAX($I$626:$I$685)&lt;ROW()-33,"",INDEX($F$626:$I$685,MATCH(ROW()-33,$I$626:$I$685,0),1))</f>
        <v/>
      </c>
      <c r="W37" s="2439"/>
      <c r="X37" s="227">
        <f>SUMIF($F$626:$F$685,V37,$J$626:$J$685)</f>
        <v>0</v>
      </c>
      <c r="Y37" s="37"/>
      <c r="AB37" s="2201" t="s">
        <v>407</v>
      </c>
      <c r="AC37" s="2202"/>
      <c r="AD37" s="2536"/>
      <c r="AE37" s="2537"/>
      <c r="AF37" s="2538"/>
      <c r="AG37" s="2536"/>
      <c r="AH37" s="2537"/>
      <c r="AI37" s="2538"/>
      <c r="AJ37" s="2536"/>
      <c r="AK37" s="2537"/>
      <c r="AL37" s="2537"/>
      <c r="AM37" s="2539"/>
      <c r="AP37" s="384"/>
      <c r="AQ37" s="2222"/>
      <c r="AR37" s="2444"/>
      <c r="AS37" s="407"/>
      <c r="AT37" s="484"/>
      <c r="AU37" s="2222"/>
      <c r="AV37" s="2444"/>
      <c r="AW37" s="409"/>
      <c r="AX37" s="163"/>
    </row>
    <row r="38" spans="3:50" ht="13.2" customHeight="1">
      <c r="C38" s="2201" t="s">
        <v>301</v>
      </c>
      <c r="D38" s="2202"/>
      <c r="E38" s="2214">
        <f>E36-E37</f>
        <v>0</v>
      </c>
      <c r="F38" s="2202"/>
      <c r="G38" s="2207"/>
      <c r="H38" s="2214">
        <f>H36-H37</f>
        <v>0</v>
      </c>
      <c r="I38" s="2202"/>
      <c r="J38" s="2207"/>
      <c r="K38" s="2214">
        <f>K36-K37</f>
        <v>0</v>
      </c>
      <c r="L38" s="2348"/>
      <c r="M38" s="2202"/>
      <c r="N38" s="2215"/>
      <c r="Q38" s="264" t="s">
        <v>365</v>
      </c>
      <c r="R38" s="2438" t="str">
        <f>IF(MAX($G$626:$G$685)&lt;ROW()-33,"",INDEX($F$626:$H$685,MATCH(ROW()-33,$G$626:$G$685,0),1))</f>
        <v/>
      </c>
      <c r="S38" s="2439"/>
      <c r="T38" s="226">
        <f>SUMIF($F$626:$F$685,R38,$H$626:$H$685)</f>
        <v>0</v>
      </c>
      <c r="U38" s="264" t="s">
        <v>366</v>
      </c>
      <c r="V38" s="2438" t="str">
        <f>IF(MAX($I$626:$I$685)&lt;ROW()-33,"",INDEX($F$626:$I$685,MATCH(ROW()-33,$I$626:$I$685,0),1))</f>
        <v/>
      </c>
      <c r="W38" s="2439"/>
      <c r="X38" s="227">
        <f>SUMIF($F$626:$F$685,V38,$J$626:$J$685)</f>
        <v>0</v>
      </c>
      <c r="Y38" s="37"/>
      <c r="AB38" s="2201" t="s">
        <v>301</v>
      </c>
      <c r="AC38" s="2202"/>
      <c r="AD38" s="2214">
        <f>AD36-AD37</f>
        <v>0</v>
      </c>
      <c r="AE38" s="2202"/>
      <c r="AF38" s="2207"/>
      <c r="AG38" s="2214">
        <f>AG36-AG37</f>
        <v>0</v>
      </c>
      <c r="AH38" s="2202"/>
      <c r="AI38" s="2207"/>
      <c r="AJ38" s="2214">
        <f>AJ36-AJ37</f>
        <v>0</v>
      </c>
      <c r="AK38" s="2348"/>
      <c r="AL38" s="2202"/>
      <c r="AM38" s="2215"/>
      <c r="AS38" s="2234" t="s">
        <v>507</v>
      </c>
      <c r="AT38" s="2234"/>
      <c r="AU38" s="2234"/>
      <c r="AV38" s="2234"/>
      <c r="AW38" s="361" t="str">
        <f>IF(AT51="×","",AT52+X40)</f>
        <v/>
      </c>
      <c r="AX38" s="15"/>
    </row>
    <row r="39" spans="3:50" ht="13.2" customHeight="1" thickBot="1">
      <c r="C39" s="2201" t="s">
        <v>76</v>
      </c>
      <c r="D39" s="2202"/>
      <c r="E39" s="2208"/>
      <c r="F39" s="2209"/>
      <c r="G39" s="2210"/>
      <c r="H39" s="2208"/>
      <c r="I39" s="2209"/>
      <c r="J39" s="2210"/>
      <c r="K39" s="2208"/>
      <c r="L39" s="2209"/>
      <c r="M39" s="2209"/>
      <c r="N39" s="2211"/>
      <c r="Q39" s="384"/>
      <c r="R39" s="2222"/>
      <c r="S39" s="2444"/>
      <c r="T39" s="407"/>
      <c r="U39" s="484"/>
      <c r="V39" s="2222"/>
      <c r="W39" s="2444"/>
      <c r="X39" s="409"/>
      <c r="Y39" s="163"/>
      <c r="AB39" s="2201" t="s">
        <v>76</v>
      </c>
      <c r="AC39" s="2202"/>
      <c r="AD39" s="2208"/>
      <c r="AE39" s="2209"/>
      <c r="AF39" s="2210"/>
      <c r="AG39" s="2208"/>
      <c r="AH39" s="2209"/>
      <c r="AI39" s="2210"/>
      <c r="AJ39" s="2208"/>
      <c r="AK39" s="2209"/>
      <c r="AL39" s="2209"/>
      <c r="AM39" s="2211"/>
      <c r="AO39" s="2" t="s">
        <v>458</v>
      </c>
      <c r="AP39" s="31"/>
      <c r="AQ39" s="31"/>
      <c r="AR39" s="31"/>
      <c r="AS39" s="31"/>
      <c r="AT39" s="31"/>
      <c r="AU39" s="31"/>
      <c r="AV39" s="31"/>
      <c r="AW39" s="31"/>
      <c r="AX39" s="377"/>
    </row>
    <row r="40" spans="3:50" ht="13.2" customHeight="1">
      <c r="C40" s="2201"/>
      <c r="D40" s="2202"/>
      <c r="E40" s="2216"/>
      <c r="F40" s="2217"/>
      <c r="G40" s="2218"/>
      <c r="H40" s="2216"/>
      <c r="I40" s="2217"/>
      <c r="J40" s="2218"/>
      <c r="K40" s="2216"/>
      <c r="L40" s="2217"/>
      <c r="M40" s="2217"/>
      <c r="N40" s="2219"/>
      <c r="T40" s="2234" t="str">
        <f>IF(AT51="×","※先行路盤 土量 計 ： H=　","※先行路盤 土量No.1 計 ：　")</f>
        <v>※先行路盤 土量 計 ： H=　</v>
      </c>
      <c r="U40" s="2234"/>
      <c r="V40" s="2234"/>
      <c r="W40" s="2234"/>
      <c r="X40" s="361">
        <f>ROUND(SUMPRODUCT(R34:R39,T34:T39)/100+SUMPRODUCT(V34:V39,X34:X39)/100,2)</f>
        <v>0</v>
      </c>
      <c r="Y40" s="15"/>
      <c r="AB40" s="2201"/>
      <c r="AC40" s="2202"/>
      <c r="AD40" s="2216"/>
      <c r="AE40" s="2217"/>
      <c r="AF40" s="2218"/>
      <c r="AG40" s="2216"/>
      <c r="AH40" s="2217"/>
      <c r="AI40" s="2218"/>
      <c r="AJ40" s="2216"/>
      <c r="AK40" s="2217"/>
      <c r="AL40" s="2217"/>
      <c r="AM40" s="2219"/>
      <c r="AP40" s="2251" t="s">
        <v>81</v>
      </c>
      <c r="AQ40" s="2178"/>
      <c r="AR40" s="2179"/>
      <c r="AS40" s="19" t="s">
        <v>66</v>
      </c>
      <c r="AT40" s="2251" t="s">
        <v>81</v>
      </c>
      <c r="AU40" s="2178"/>
      <c r="AV40" s="2179"/>
      <c r="AW40" s="20" t="s">
        <v>66</v>
      </c>
      <c r="AX40" s="161"/>
    </row>
    <row r="41" spans="3:50" ht="13.2" customHeight="1" thickBot="1">
      <c r="C41" s="2212" t="s">
        <v>439</v>
      </c>
      <c r="D41" s="2213"/>
      <c r="E41" s="2531">
        <f>E37</f>
        <v>0</v>
      </c>
      <c r="F41" s="2532"/>
      <c r="G41" s="2533"/>
      <c r="H41" s="2531">
        <f>H37</f>
        <v>0</v>
      </c>
      <c r="I41" s="2532"/>
      <c r="J41" s="2533"/>
      <c r="K41" s="2531">
        <f>K37</f>
        <v>0</v>
      </c>
      <c r="L41" s="2532"/>
      <c r="M41" s="2532"/>
      <c r="N41" s="2534"/>
      <c r="P41" s="2" t="str">
        <f>IF(AT51="×","□仮復旧工","□仮復旧工No.1")</f>
        <v>□仮復旧工</v>
      </c>
      <c r="Q41" s="31"/>
      <c r="R41" s="31"/>
      <c r="S41" s="31"/>
      <c r="T41" s="31"/>
      <c r="U41" s="31"/>
      <c r="V41" s="31"/>
      <c r="W41" s="31"/>
      <c r="X41" s="31"/>
      <c r="Y41" s="377"/>
      <c r="AB41" s="2212" t="s">
        <v>439</v>
      </c>
      <c r="AC41" s="2213"/>
      <c r="AD41" s="2531">
        <f>AD37</f>
        <v>0</v>
      </c>
      <c r="AE41" s="2532"/>
      <c r="AF41" s="2533"/>
      <c r="AG41" s="2531">
        <f>AG37</f>
        <v>0</v>
      </c>
      <c r="AH41" s="2532"/>
      <c r="AI41" s="2533"/>
      <c r="AJ41" s="2531">
        <f>AJ37</f>
        <v>0</v>
      </c>
      <c r="AK41" s="2532"/>
      <c r="AL41" s="2532"/>
      <c r="AM41" s="2534"/>
      <c r="AP41" s="211" t="s">
        <v>56</v>
      </c>
      <c r="AQ41" s="2431" t="str">
        <f>IF(MAX($AH$389:$AH$428)&lt;ROW()-40,"",INDEX($AC$389:$AC$428,MATCH(ROW()-40,$AH$389:$AH$428,0),1))</f>
        <v/>
      </c>
      <c r="AR41" s="2432"/>
      <c r="AS41" s="224">
        <f>SUMIF($AC$389:$AC$428,AQ41,$AI$389:$AI$428)</f>
        <v>0</v>
      </c>
      <c r="AT41" s="211" t="s">
        <v>56</v>
      </c>
      <c r="AU41" s="2431" t="str">
        <f>IF(MAX($AH$389:$AH$428)&lt;ROW()-36,"",INDEX($AC$389:$AC$428,MATCH(ROW()-36,$AH$389:$AH$428,0),1))</f>
        <v/>
      </c>
      <c r="AV41" s="2432"/>
      <c r="AW41" s="225">
        <f>SUMIF($AC$389:$AC$428,AU41,$AI$389:$AI$428)</f>
        <v>0</v>
      </c>
      <c r="AX41" s="37"/>
    </row>
    <row r="42" spans="3:50" ht="13.2" customHeight="1">
      <c r="C42" s="2535" t="s">
        <v>440</v>
      </c>
      <c r="D42" s="2202"/>
      <c r="E42" s="2208"/>
      <c r="F42" s="2209"/>
      <c r="G42" s="2210"/>
      <c r="H42" s="2208"/>
      <c r="I42" s="2209"/>
      <c r="J42" s="2210"/>
      <c r="K42" s="2208"/>
      <c r="L42" s="2209"/>
      <c r="M42" s="2209"/>
      <c r="N42" s="2211"/>
      <c r="Q42" s="2251" t="s">
        <v>81</v>
      </c>
      <c r="R42" s="2178"/>
      <c r="S42" s="2179"/>
      <c r="T42" s="19" t="s">
        <v>66</v>
      </c>
      <c r="U42" s="2251" t="s">
        <v>81</v>
      </c>
      <c r="V42" s="2178"/>
      <c r="W42" s="2179"/>
      <c r="X42" s="20" t="s">
        <v>66</v>
      </c>
      <c r="Y42" s="161"/>
      <c r="AB42" s="2535" t="s">
        <v>440</v>
      </c>
      <c r="AC42" s="2202"/>
      <c r="AD42" s="2208"/>
      <c r="AE42" s="2209"/>
      <c r="AF42" s="2210"/>
      <c r="AG42" s="2208"/>
      <c r="AH42" s="2209"/>
      <c r="AI42" s="2210"/>
      <c r="AJ42" s="2208"/>
      <c r="AK42" s="2209"/>
      <c r="AL42" s="2209"/>
      <c r="AM42" s="2211"/>
      <c r="AP42" s="212" t="s">
        <v>56</v>
      </c>
      <c r="AQ42" s="2438" t="str">
        <f>IF(MAX($AH$389:$AH$428)&lt;ROW()-40,"",INDEX($AC$389:$AC$428,MATCH(ROW()-40,$AH$389:$AH$428,0),1))</f>
        <v/>
      </c>
      <c r="AR42" s="2439"/>
      <c r="AS42" s="226">
        <f>SUMIF($AC$389:$AC$428,AQ42,$AI$389:$AI$428)</f>
        <v>0</v>
      </c>
      <c r="AT42" s="212" t="s">
        <v>56</v>
      </c>
      <c r="AU42" s="2438" t="str">
        <f>IF(MAX($AH$389:$AH$428)&lt;ROW()-36,"",INDEX($AC$389:$AC$428,MATCH(ROW()-36,$AH$389:$AH$428,0),1))</f>
        <v/>
      </c>
      <c r="AV42" s="2439"/>
      <c r="AW42" s="227">
        <f>SUMIF($AC$389:$AC$428,AU42,$AI$389:$AI$428)</f>
        <v>0</v>
      </c>
      <c r="AX42" s="37"/>
    </row>
    <row r="43" spans="3:50" ht="13.2" customHeight="1">
      <c r="C43" s="2201"/>
      <c r="D43" s="2202"/>
      <c r="E43" s="2216"/>
      <c r="F43" s="2217"/>
      <c r="G43" s="2218"/>
      <c r="H43" s="2216"/>
      <c r="I43" s="2217"/>
      <c r="J43" s="2218"/>
      <c r="K43" s="2216"/>
      <c r="L43" s="2217"/>
      <c r="M43" s="2217"/>
      <c r="N43" s="2219"/>
      <c r="Q43" s="211" t="s">
        <v>56</v>
      </c>
      <c r="R43" s="2431" t="str">
        <f>IF(MAX($I$389:$I$428)&lt;ROW()-42,"",INDEX($D$389:$D$428,MATCH(ROW()-42,$I$389:$I$428,0),1))</f>
        <v/>
      </c>
      <c r="S43" s="2432"/>
      <c r="T43" s="224">
        <f>SUMIF($D$389:$D$428,R43,$J$389:$J$428)</f>
        <v>0</v>
      </c>
      <c r="U43" s="211" t="s">
        <v>56</v>
      </c>
      <c r="V43" s="2431" t="str">
        <f>IF(MAX($I$389:$I$428)&lt;ROW()-39,"",INDEX($D$389:$D$428,MATCH(ROW()-39,$I$389:$I$428,0),1))</f>
        <v/>
      </c>
      <c r="W43" s="2432"/>
      <c r="X43" s="225">
        <f>SUMIF($D$389:$D$428,V43,$J$389:$J$428)</f>
        <v>0</v>
      </c>
      <c r="Y43" s="37"/>
      <c r="AB43" s="2201"/>
      <c r="AC43" s="2202"/>
      <c r="AD43" s="2216"/>
      <c r="AE43" s="2217"/>
      <c r="AF43" s="2218"/>
      <c r="AG43" s="2216"/>
      <c r="AH43" s="2217"/>
      <c r="AI43" s="2218"/>
      <c r="AJ43" s="2216"/>
      <c r="AK43" s="2217"/>
      <c r="AL43" s="2217"/>
      <c r="AM43" s="2219"/>
      <c r="AP43" s="212" t="s">
        <v>56</v>
      </c>
      <c r="AQ43" s="2438" t="str">
        <f>IF(MAX($AH$389:$AH$428)&lt;ROW()-40,"",INDEX($AC$389:$AC$428,MATCH(ROW()-40,$AH$389:$AH$428,0),1))</f>
        <v/>
      </c>
      <c r="AR43" s="2439"/>
      <c r="AS43" s="226">
        <f>SUMIF($AC$389:$AC$428,AQ43,$AI$389:$AI$428)</f>
        <v>0</v>
      </c>
      <c r="AT43" s="383"/>
      <c r="AU43" s="2216"/>
      <c r="AV43" s="2443"/>
      <c r="AW43" s="408"/>
      <c r="AX43" s="37"/>
    </row>
    <row r="44" spans="3:50" ht="13.2" customHeight="1" thickBot="1">
      <c r="C44" s="2201" t="s">
        <v>87</v>
      </c>
      <c r="D44" s="2207"/>
      <c r="E44" s="2208"/>
      <c r="F44" s="2209"/>
      <c r="G44" s="2210"/>
      <c r="H44" s="2208"/>
      <c r="I44" s="2209"/>
      <c r="J44" s="2210"/>
      <c r="K44" s="2208"/>
      <c r="L44" s="2209"/>
      <c r="M44" s="2209"/>
      <c r="N44" s="2211"/>
      <c r="Q44" s="212" t="s">
        <v>56</v>
      </c>
      <c r="R44" s="2438" t="str">
        <f>IF(MAX($I$389:$I$428)&lt;ROW()-42,"",INDEX($D$389:$D$428,MATCH(ROW()-42,$I$389:$I$428,0),1))</f>
        <v/>
      </c>
      <c r="S44" s="2439"/>
      <c r="T44" s="226">
        <f>SUMIF($D$389:$D$428,R44,$J$389:$J$428)</f>
        <v>0</v>
      </c>
      <c r="U44" s="212" t="s">
        <v>56</v>
      </c>
      <c r="V44" s="2438" t="str">
        <f>IF(MAX($I$389:$I$428)&lt;ROW()-39,"",INDEX($D$389:$D$428,MATCH(ROW()-39,$I$389:$I$428,0),1))</f>
        <v/>
      </c>
      <c r="W44" s="2439"/>
      <c r="X44" s="227">
        <f>SUMIF($D$389:$D$428,V44,$J$389:$J$428)</f>
        <v>0</v>
      </c>
      <c r="Y44" s="37"/>
      <c r="AB44" s="2201" t="s">
        <v>87</v>
      </c>
      <c r="AC44" s="2207"/>
      <c r="AD44" s="2208"/>
      <c r="AE44" s="2209"/>
      <c r="AF44" s="2210"/>
      <c r="AG44" s="2208"/>
      <c r="AH44" s="2209"/>
      <c r="AI44" s="2210"/>
      <c r="AJ44" s="2208"/>
      <c r="AK44" s="2209"/>
      <c r="AL44" s="2209"/>
      <c r="AM44" s="2211"/>
      <c r="AP44" s="249" t="s">
        <v>56</v>
      </c>
      <c r="AQ44" s="2460" t="str">
        <f>IF(MAX($AH$389:$AH$428)&lt;ROW()-40,"",INDEX($AC$389:$AC$428,MATCH(ROW()-40,$AH$389:$AH$428,0),1))</f>
        <v/>
      </c>
      <c r="AR44" s="2461"/>
      <c r="AS44" s="228">
        <f>SUMIF($AC$389:$AC$428,AQ44,$AI$389:$AI$428)</f>
        <v>0</v>
      </c>
      <c r="AT44" s="378"/>
      <c r="AU44" s="2222"/>
      <c r="AV44" s="2444"/>
      <c r="AW44" s="409"/>
      <c r="AX44" s="37"/>
    </row>
    <row r="45" spans="3:50" ht="13.2" customHeight="1" thickBot="1">
      <c r="C45" s="2201"/>
      <c r="D45" s="2207"/>
      <c r="E45" s="2216"/>
      <c r="F45" s="2217"/>
      <c r="G45" s="2218"/>
      <c r="H45" s="2216"/>
      <c r="I45" s="2217"/>
      <c r="J45" s="2218"/>
      <c r="K45" s="2216"/>
      <c r="L45" s="2217"/>
      <c r="M45" s="2217"/>
      <c r="N45" s="2219"/>
      <c r="Q45" s="249" t="s">
        <v>56</v>
      </c>
      <c r="R45" s="2460" t="str">
        <f>IF(MAX($I$389:$I$428)&lt;ROW()-42,"",INDEX($D$389:$D$428,MATCH(ROW()-42,$I$389:$I$428,0),1))</f>
        <v/>
      </c>
      <c r="S45" s="2461"/>
      <c r="T45" s="226">
        <f>SUMIF($D$389:$D$428,R45,$J$389:$J$428)</f>
        <v>0</v>
      </c>
      <c r="U45" s="383"/>
      <c r="V45" s="2216"/>
      <c r="W45" s="2443"/>
      <c r="X45" s="408"/>
      <c r="Y45" s="37"/>
      <c r="AB45" s="2201"/>
      <c r="AC45" s="2207"/>
      <c r="AD45" s="2216"/>
      <c r="AE45" s="2217"/>
      <c r="AF45" s="2218"/>
      <c r="AG45" s="2216"/>
      <c r="AH45" s="2217"/>
      <c r="AI45" s="2218"/>
      <c r="AJ45" s="2216"/>
      <c r="AK45" s="2217"/>
      <c r="AL45" s="2217"/>
      <c r="AM45" s="2219"/>
      <c r="AS45" s="2234" t="s">
        <v>499</v>
      </c>
      <c r="AT45" s="2234"/>
      <c r="AU45" s="2234"/>
      <c r="AV45" s="2234"/>
      <c r="AW45" s="361" t="str">
        <f>IF(AT51="×","",AT54+X46)</f>
        <v/>
      </c>
      <c r="AX45" s="163"/>
    </row>
    <row r="46" spans="3:50" ht="13.2" customHeight="1" thickBot="1">
      <c r="C46" s="2220" t="s">
        <v>78</v>
      </c>
      <c r="D46" s="2221"/>
      <c r="E46" s="2222"/>
      <c r="F46" s="2223"/>
      <c r="G46" s="2224"/>
      <c r="H46" s="2222"/>
      <c r="I46" s="2223"/>
      <c r="J46" s="2224"/>
      <c r="K46" s="2222"/>
      <c r="L46" s="2223"/>
      <c r="M46" s="2223"/>
      <c r="N46" s="2225"/>
      <c r="T46" s="2234" t="str">
        <f>IF(AT51="×","※仮復旧 土量 計 ： M=　","※仮復旧 土量No.1 計 ：　")</f>
        <v>※仮復旧 土量 計 ： M=　</v>
      </c>
      <c r="U46" s="2234"/>
      <c r="V46" s="2234"/>
      <c r="W46" s="2234"/>
      <c r="X46" s="361">
        <f>ROUND(SUMPRODUCT(R43:R45,T43:T45)/100+SUMPRODUCT(V43:V45,X43:X45)/100,2)</f>
        <v>0</v>
      </c>
      <c r="Y46" s="163"/>
      <c r="AB46" s="2220" t="s">
        <v>78</v>
      </c>
      <c r="AC46" s="2221"/>
      <c r="AD46" s="2222"/>
      <c r="AE46" s="2223"/>
      <c r="AF46" s="2224"/>
      <c r="AG46" s="2222"/>
      <c r="AH46" s="2223"/>
      <c r="AI46" s="2224"/>
      <c r="AJ46" s="2222"/>
      <c r="AK46" s="2223"/>
      <c r="AL46" s="2223"/>
      <c r="AM46" s="2225"/>
      <c r="AX46" s="15"/>
    </row>
    <row r="47" spans="3:50" ht="13.2" customHeight="1">
      <c r="Y47" s="15"/>
    </row>
    <row r="49" spans="2:46" ht="13.2" customHeight="1">
      <c r="B49" s="2" t="s">
        <v>84</v>
      </c>
      <c r="AA49" s="2" t="s">
        <v>84</v>
      </c>
    </row>
    <row r="50" spans="2:46" ht="13.2" customHeight="1" thickBot="1">
      <c r="D50" s="2" t="s">
        <v>85</v>
      </c>
      <c r="AC50" s="2" t="s">
        <v>85</v>
      </c>
    </row>
    <row r="51" spans="2:46" ht="13.2" customHeight="1">
      <c r="D51" s="2235" t="s">
        <v>56</v>
      </c>
      <c r="E51" s="22" t="s">
        <v>492</v>
      </c>
      <c r="F51" s="28">
        <f>IF($E$17&lt;&gt;"As",0,IF($E$18&lt;=15,ROUND(SUM($E$9:$E$13)*2,2),0))</f>
        <v>0</v>
      </c>
      <c r="G51" s="2235" t="s">
        <v>83</v>
      </c>
      <c r="H51" s="22" t="s">
        <v>492</v>
      </c>
      <c r="I51" s="27">
        <f>IF($E$17&lt;&gt;"Co",0,IF($E$18&lt;=15,ROUND(SUM($E$9:$E$13)*2,2),0))</f>
        <v>0</v>
      </c>
      <c r="AC51" s="2235" t="s">
        <v>56</v>
      </c>
      <c r="AD51" s="22" t="s">
        <v>492</v>
      </c>
      <c r="AE51" s="28">
        <f>IF($AD$17&lt;&gt;"As",0,IF($AD$18&lt;=15,ROUND(SUM($AD$9:$AD$13)*2,2),0))</f>
        <v>0</v>
      </c>
      <c r="AF51" s="2235" t="s">
        <v>83</v>
      </c>
      <c r="AG51" s="22" t="s">
        <v>492</v>
      </c>
      <c r="AH51" s="27">
        <f>IF($AD$17&lt;&gt;"Co",0,IF($AD$18&lt;=15,ROUND(SUM($AD$9:$AD$13)*2,2),0))</f>
        <v>0</v>
      </c>
      <c r="AR51" s="486" t="s">
        <v>480</v>
      </c>
      <c r="AS51" s="487"/>
      <c r="AT51" s="491" t="str">
        <f>IF(SUM(AD16:AM16,AD19:AM19,AD38:AM38,AD41:AM41)=0,"×","○")</f>
        <v>×</v>
      </c>
    </row>
    <row r="52" spans="2:46" ht="13.2" customHeight="1">
      <c r="D52" s="2236"/>
      <c r="E52" s="23" t="s">
        <v>493</v>
      </c>
      <c r="F52" s="29">
        <f>IF($E$17&lt;&gt;"As",0,IF(AND($E$18&gt;15,$E$18&lt;=30),ROUND(SUM($E$9:$E$13)*2,2),0))</f>
        <v>0</v>
      </c>
      <c r="G52" s="2236"/>
      <c r="H52" s="23" t="s">
        <v>493</v>
      </c>
      <c r="I52" s="24">
        <f>IF($E$17&lt;&gt;"Co",0,IF(AND($E$18&gt;15,$E$18&lt;=30),ROUND(SUM($E$9:$E$13)*2,2),0))</f>
        <v>0</v>
      </c>
      <c r="AC52" s="2236"/>
      <c r="AD52" s="23" t="s">
        <v>493</v>
      </c>
      <c r="AE52" s="29">
        <f>IF($AD$17&lt;&gt;"As",0,IF(AND($AD$18&gt;15,$AD$18&lt;=30),ROUND(SUM($AD$9:$AD$13)*2,2),0))</f>
        <v>0</v>
      </c>
      <c r="AF52" s="2236"/>
      <c r="AG52" s="23" t="s">
        <v>493</v>
      </c>
      <c r="AH52" s="24">
        <f>IF($AD$17&lt;&gt;"Co",0,IF(AND($AD$18&gt;15,$AD$18&lt;=30),ROUND(SUM($AD$9:$AD$13)*2,2),0))</f>
        <v>0</v>
      </c>
      <c r="AR52" s="490" t="s">
        <v>497</v>
      </c>
      <c r="AS52" s="489"/>
      <c r="AT52" s="492">
        <f>ROUND(SUMPRODUCT(AQ31:AQ37,AS31:AS37)/100+SUMPRODUCT(AU31:AU37,AW31:AW37)/100,2)</f>
        <v>0</v>
      </c>
    </row>
    <row r="53" spans="2:46" ht="13.2" customHeight="1" thickBot="1">
      <c r="D53" s="2237"/>
      <c r="E53" s="25" t="s">
        <v>80</v>
      </c>
      <c r="F53" s="30">
        <f>IF($E$17&lt;&gt;"As",0,IF(AND($E$18&gt;30,$E$18&lt;=40),ROUND(SUM($E$9:$E$13)*2,2),0))</f>
        <v>0</v>
      </c>
      <c r="G53" s="2237"/>
      <c r="H53" s="25"/>
      <c r="I53" s="26"/>
      <c r="AC53" s="2237"/>
      <c r="AD53" s="25" t="s">
        <v>80</v>
      </c>
      <c r="AE53" s="30">
        <f>IF($AD$17&lt;&gt;"As",0,IF(AND($AD$18&gt;30,$AD$18&lt;=40),ROUND(SUM($AD$9:$AD$13)*2,2),0))</f>
        <v>0</v>
      </c>
      <c r="AF53" s="2237"/>
      <c r="AG53" s="25"/>
      <c r="AH53" s="26"/>
      <c r="AR53" s="490" t="s">
        <v>510</v>
      </c>
      <c r="AS53" s="489"/>
      <c r="AT53" s="492">
        <f>ROUND(SUMPRODUCT(AR4:AR6,AS4:AS6)/100+SUMPRODUCT(AV4:AV6,AW4:AW6)/100,2)</f>
        <v>0</v>
      </c>
    </row>
    <row r="54" spans="2:46" ht="13.2" customHeight="1" thickBot="1">
      <c r="D54" s="2" t="s">
        <v>88</v>
      </c>
      <c r="AC54" s="2" t="s">
        <v>88</v>
      </c>
      <c r="AR54" s="488" t="s">
        <v>498</v>
      </c>
      <c r="AS54" s="429"/>
      <c r="AT54" s="493">
        <f>ROUND(SUMPRODUCT(AQ41:AQ44,AS41:AS44)/100+SUMPRODUCT(AU41:AU44,AW41:AW44)/100,2)</f>
        <v>0</v>
      </c>
    </row>
    <row r="55" spans="2:46" ht="13.2" customHeight="1">
      <c r="D55" s="2235" t="s">
        <v>56</v>
      </c>
      <c r="E55" s="22" t="s">
        <v>492</v>
      </c>
      <c r="F55" s="28">
        <f>IF($H$17&lt;&gt;"As",0,IF($H$18&lt;=15,ROUND(SUM($H$9:$H$13)*2,2),0))</f>
        <v>0</v>
      </c>
      <c r="G55" s="2235" t="s">
        <v>83</v>
      </c>
      <c r="H55" s="22" t="s">
        <v>492</v>
      </c>
      <c r="I55" s="27">
        <f>IF($H$17&lt;&gt;"Co",0,IF($H$18&lt;=15,ROUND(SUM($H$9:$H$13)*2,2),0))</f>
        <v>0</v>
      </c>
      <c r="AC55" s="2235" t="s">
        <v>56</v>
      </c>
      <c r="AD55" s="22" t="s">
        <v>492</v>
      </c>
      <c r="AE55" s="28">
        <f>IF($AG$17&lt;&gt;"As",0,IF($AG$18&lt;=15,ROUND(SUM($AG$9:$AG$13)*2,2),0))</f>
        <v>0</v>
      </c>
      <c r="AF55" s="2235" t="s">
        <v>83</v>
      </c>
      <c r="AG55" s="22" t="s">
        <v>492</v>
      </c>
      <c r="AH55" s="27">
        <f>IF($AG$17&lt;&gt;"Co",0,IF($AG$18&lt;=15,ROUND(SUM($AG$9:$AG$13)*2,2),0))</f>
        <v>0</v>
      </c>
    </row>
    <row r="56" spans="2:46" ht="13.2" customHeight="1">
      <c r="D56" s="2236"/>
      <c r="E56" s="23" t="s">
        <v>493</v>
      </c>
      <c r="F56" s="29">
        <f>IF($H$17&lt;&gt;"As",0,IF(AND($H$18&gt;15,$H$18&lt;=30),ROUND(SUM($H$9:$H$13)*2,2),0))</f>
        <v>0</v>
      </c>
      <c r="G56" s="2236"/>
      <c r="H56" s="23" t="s">
        <v>493</v>
      </c>
      <c r="I56" s="24">
        <f>IF($H$17&lt;&gt;"Co",0,IF(AND($H$18&gt;15,$H$18&lt;=30),ROUND(SUM($H$9:$H$13)*2,2),0))</f>
        <v>0</v>
      </c>
      <c r="AC56" s="2236"/>
      <c r="AD56" s="23" t="s">
        <v>493</v>
      </c>
      <c r="AE56" s="29">
        <f>IF($AG$17&lt;&gt;"As",0,IF(AND($AG$18&gt;15,$AG$18&lt;=30),ROUND(SUM($AG$9:$AG$13)*2,2),0))</f>
        <v>0</v>
      </c>
      <c r="AF56" s="2236"/>
      <c r="AG56" s="23" t="s">
        <v>493</v>
      </c>
      <c r="AH56" s="24">
        <f>IF($AG$17&lt;&gt;"Co",0,IF(AND($AG$18&gt;15,$AG$18&lt;=30),ROUND(SUM($AG$9:$AG$13)*2,2),0))</f>
        <v>0</v>
      </c>
    </row>
    <row r="57" spans="2:46" ht="13.2" customHeight="1" thickBot="1">
      <c r="D57" s="2237"/>
      <c r="E57" s="25" t="s">
        <v>80</v>
      </c>
      <c r="F57" s="30">
        <f>IF($H$17&lt;&gt;"As",0,IF(AND($H$18&gt;30,$H$18&lt;=40),ROUND(SUM($H$9:$H$13)*2,2),0))</f>
        <v>0</v>
      </c>
      <c r="G57" s="2237"/>
      <c r="H57" s="25"/>
      <c r="I57" s="26"/>
      <c r="AC57" s="2237"/>
      <c r="AD57" s="25" t="s">
        <v>80</v>
      </c>
      <c r="AE57" s="30">
        <f>IF($AG$17&lt;&gt;"As",0,IF(AND($AG$18&gt;30,$AG$18&lt;=40),ROUND(SUM($AG$9:$AG$13)*2,2),0))</f>
        <v>0</v>
      </c>
      <c r="AF57" s="2237"/>
      <c r="AG57" s="25"/>
      <c r="AH57" s="26"/>
    </row>
    <row r="58" spans="2:46" ht="13.2" customHeight="1" thickBot="1">
      <c r="D58" s="2" t="s">
        <v>89</v>
      </c>
      <c r="AC58" s="2" t="s">
        <v>89</v>
      </c>
    </row>
    <row r="59" spans="2:46" ht="13.2" customHeight="1">
      <c r="D59" s="2235" t="s">
        <v>56</v>
      </c>
      <c r="E59" s="22" t="s">
        <v>492</v>
      </c>
      <c r="F59" s="28">
        <f>IF($K$17&lt;&gt;"As",0,IF($K$18&lt;=15,ROUND(SUM($K$9:$K$13)*2,2),0))</f>
        <v>0</v>
      </c>
      <c r="G59" s="2235" t="s">
        <v>83</v>
      </c>
      <c r="H59" s="22" t="s">
        <v>492</v>
      </c>
      <c r="I59" s="27">
        <f>IF($K$17&lt;&gt;"Co",0,IF($K$18&lt;=15,ROUND(SUM($K$9:$K$13)*2,2),0))</f>
        <v>0</v>
      </c>
      <c r="AC59" s="2235" t="s">
        <v>56</v>
      </c>
      <c r="AD59" s="22" t="s">
        <v>492</v>
      </c>
      <c r="AE59" s="28">
        <f>IF($AJ$17&lt;&gt;"As",0,IF($AJ$18&lt;=15,ROUND(SUM($AJ$9:$AJ$13)*2,2),0))</f>
        <v>0</v>
      </c>
      <c r="AF59" s="2235" t="s">
        <v>83</v>
      </c>
      <c r="AG59" s="22" t="s">
        <v>492</v>
      </c>
      <c r="AH59" s="27">
        <f>IF($AJ$17&lt;&gt;"Co",0,IF($AJ$18&lt;=15,ROUND(SUM($AJ$9:$AJ$13)*2,2),0))</f>
        <v>0</v>
      </c>
    </row>
    <row r="60" spans="2:46" ht="13.2" customHeight="1">
      <c r="D60" s="2236"/>
      <c r="E60" s="23" t="s">
        <v>493</v>
      </c>
      <c r="F60" s="29">
        <f>IF($K$17&lt;&gt;"As",0,IF(AND($K$18&gt;15,$K$18&lt;=30),ROUND(SUM($K$9:$K$13)*2,2),0))</f>
        <v>0</v>
      </c>
      <c r="G60" s="2236"/>
      <c r="H60" s="23" t="s">
        <v>493</v>
      </c>
      <c r="I60" s="24">
        <f>IF($K$17&lt;&gt;"Co",0,IF(AND($K$18&gt;15,$K$18&lt;=30),ROUND(SUM($K$9:$K$13)*2,2),0))</f>
        <v>0</v>
      </c>
      <c r="AC60" s="2236"/>
      <c r="AD60" s="23" t="s">
        <v>493</v>
      </c>
      <c r="AE60" s="29">
        <f>IF($AJ$17&lt;&gt;"As",0,IF(AND($AJ$18&gt;15,$AJ$18&lt;=30),ROUND(SUM($AJ$9:$AJ$13)*2,2),0))</f>
        <v>0</v>
      </c>
      <c r="AF60" s="2236"/>
      <c r="AG60" s="23" t="s">
        <v>493</v>
      </c>
      <c r="AH60" s="24">
        <f>IF($AJ$17&lt;&gt;"Co",0,IF(AND($AJ$18&gt;15,$AJ$18&lt;=30),ROUND(SUM($AJ$9:$AJ$13)*2,2),0))</f>
        <v>0</v>
      </c>
    </row>
    <row r="61" spans="2:46" ht="13.2" customHeight="1" thickBot="1">
      <c r="D61" s="2237"/>
      <c r="E61" s="25" t="s">
        <v>80</v>
      </c>
      <c r="F61" s="30">
        <f>IF($K$17&lt;&gt;"As",0,IF(AND($K$18&gt;30,$K$18&lt;=40),ROUND(SUM($K$9:$K$13)*2,2),0))</f>
        <v>0</v>
      </c>
      <c r="G61" s="2237"/>
      <c r="H61" s="25"/>
      <c r="I61" s="26"/>
      <c r="AC61" s="2237"/>
      <c r="AD61" s="25" t="s">
        <v>80</v>
      </c>
      <c r="AE61" s="30">
        <f>IF($AJ$17&lt;&gt;"As",0,IF(AND($AJ$18&gt;30,$AJ$18&lt;=40),ROUND(SUM($AJ$9:$AJ$13)*2,2),0))</f>
        <v>0</v>
      </c>
      <c r="AF61" s="2237"/>
      <c r="AG61" s="25"/>
      <c r="AH61" s="26"/>
    </row>
    <row r="62" spans="2:46" ht="13.2" customHeight="1" thickBot="1">
      <c r="D62" s="2" t="s">
        <v>90</v>
      </c>
      <c r="AC62" s="2" t="s">
        <v>90</v>
      </c>
    </row>
    <row r="63" spans="2:46" ht="13.2" customHeight="1">
      <c r="D63" s="2235" t="s">
        <v>56</v>
      </c>
      <c r="E63" s="22" t="s">
        <v>492</v>
      </c>
      <c r="F63" s="28">
        <f>IF($E$39&lt;&gt;"As",0,IF($E$40&lt;=15,ROUND(SUM($E$31:$E$35)*2,2),0))</f>
        <v>0</v>
      </c>
      <c r="G63" s="2235" t="s">
        <v>83</v>
      </c>
      <c r="H63" s="22" t="s">
        <v>492</v>
      </c>
      <c r="I63" s="27">
        <f>IF($E$39&lt;&gt;"Co",0,IF($E$40&lt;=15,ROUND(SUM($E$31:$E$35)*2,2),0))</f>
        <v>0</v>
      </c>
      <c r="AC63" s="2235" t="s">
        <v>56</v>
      </c>
      <c r="AD63" s="22" t="s">
        <v>492</v>
      </c>
      <c r="AE63" s="28">
        <f>IF($AD$39&lt;&gt;"As",0,IF($AD$40&lt;=15,ROUND(SUM($AD$31:$AD$35)*2,2),0))</f>
        <v>0</v>
      </c>
      <c r="AF63" s="2235" t="s">
        <v>83</v>
      </c>
      <c r="AG63" s="22" t="s">
        <v>492</v>
      </c>
      <c r="AH63" s="27">
        <f>IF($AD$39&lt;&gt;"Co",0,IF($AD$40&lt;=15,ROUND(SUM($AD$31:$AD$35)*2,2),0))</f>
        <v>0</v>
      </c>
    </row>
    <row r="64" spans="2:46" ht="13.2" customHeight="1">
      <c r="D64" s="2236"/>
      <c r="E64" s="23" t="s">
        <v>493</v>
      </c>
      <c r="F64" s="29">
        <f>IF($E$39&lt;&gt;"As",0,IF(AND($E$40&gt;15,$E$40&lt;=30),ROUND(SUM($E$31:$E$35)*2,2),0))</f>
        <v>0</v>
      </c>
      <c r="G64" s="2236"/>
      <c r="H64" s="23" t="s">
        <v>493</v>
      </c>
      <c r="I64" s="24">
        <f>IF($E$39&lt;&gt;"Co",0,IF(AND($E$40&gt;15,$E$40&lt;=30),ROUND(SUM($E$31:$E$35)*2,2),0))</f>
        <v>0</v>
      </c>
      <c r="AC64" s="2236"/>
      <c r="AD64" s="23" t="s">
        <v>493</v>
      </c>
      <c r="AE64" s="29">
        <f>IF($AD$39&lt;&gt;"As",0,IF(AND($AD$40&gt;15,$AD$40&lt;=30),ROUND(SUM($AD$31:$AD$35)*2,2),0))</f>
        <v>0</v>
      </c>
      <c r="AF64" s="2236"/>
      <c r="AG64" s="23" t="s">
        <v>493</v>
      </c>
      <c r="AH64" s="24">
        <f>IF($AD$39&lt;&gt;"Co",0,IF(AND($AD$40&gt;15,$AD$40&lt;=30),ROUND(SUM($AD$31:$AD$35)*2,2),0))</f>
        <v>0</v>
      </c>
    </row>
    <row r="65" spans="2:35" ht="13.2" customHeight="1" thickBot="1">
      <c r="D65" s="2237"/>
      <c r="E65" s="25" t="s">
        <v>80</v>
      </c>
      <c r="F65" s="30">
        <f>IF($E$39&lt;&gt;"As",0,IF(AND($E$40&gt;30,$E$40&lt;=40),ROUND(SUM($E$31:$E$35)*2,2),0))</f>
        <v>0</v>
      </c>
      <c r="G65" s="2237"/>
      <c r="H65" s="25"/>
      <c r="I65" s="26"/>
      <c r="AC65" s="2237"/>
      <c r="AD65" s="25" t="s">
        <v>80</v>
      </c>
      <c r="AE65" s="30">
        <f>IF($AD$39&lt;&gt;"As",0,IF(AND($AD$40&gt;30,$AD$40&lt;=40),ROUND(SUM($AD$31:$AD$35)*2,2),0))</f>
        <v>0</v>
      </c>
      <c r="AF65" s="2237"/>
      <c r="AG65" s="25"/>
      <c r="AH65" s="26"/>
    </row>
    <row r="66" spans="2:35" ht="13.2" customHeight="1" thickBot="1">
      <c r="D66" s="2" t="s">
        <v>91</v>
      </c>
      <c r="AC66" s="2" t="s">
        <v>91</v>
      </c>
    </row>
    <row r="67" spans="2:35" ht="13.2" customHeight="1">
      <c r="D67" s="2235" t="s">
        <v>56</v>
      </c>
      <c r="E67" s="22" t="s">
        <v>492</v>
      </c>
      <c r="F67" s="28">
        <f>IF($H$39&lt;&gt;"As",0,IF($H$40&lt;=15,ROUND(SUM($H$31:$H$35)*2,2),0))</f>
        <v>0</v>
      </c>
      <c r="G67" s="2235" t="s">
        <v>83</v>
      </c>
      <c r="H67" s="22" t="s">
        <v>492</v>
      </c>
      <c r="I67" s="27">
        <f>IF($H$39&lt;&gt;"Co",0,IF($H$40&lt;=15,ROUND(SUM($H$31:$H$35)*2,2),0))</f>
        <v>0</v>
      </c>
      <c r="AC67" s="2235" t="s">
        <v>56</v>
      </c>
      <c r="AD67" s="22" t="s">
        <v>492</v>
      </c>
      <c r="AE67" s="28">
        <f>IF($AG$39&lt;&gt;"As",0,IF($AG$40&lt;=15,ROUND(SUM($AG$31:$AG$35)*2,2),0))</f>
        <v>0</v>
      </c>
      <c r="AF67" s="2235" t="s">
        <v>83</v>
      </c>
      <c r="AG67" s="22" t="s">
        <v>492</v>
      </c>
      <c r="AH67" s="27">
        <f>IF($AG$39&lt;&gt;"Co",0,IF($AG$40&lt;=15,ROUND(SUM($AG$31:$AG$35)*2,2),0))</f>
        <v>0</v>
      </c>
    </row>
    <row r="68" spans="2:35" ht="13.2" customHeight="1">
      <c r="D68" s="2236"/>
      <c r="E68" s="23" t="s">
        <v>493</v>
      </c>
      <c r="F68" s="29">
        <f>IF($H$39&lt;&gt;"As",0,IF(AND($H$40&gt;15,$H$40&lt;=30),ROUND(SUM($H$31:$H$35)*2,2),0))</f>
        <v>0</v>
      </c>
      <c r="G68" s="2236"/>
      <c r="H68" s="23" t="s">
        <v>493</v>
      </c>
      <c r="I68" s="24">
        <f>IF($H$39&lt;&gt;"Co",0,IF(AND($H$40&gt;15,$H$40&lt;=30),ROUND(SUM($H$31:$H$35)*2,2),0))</f>
        <v>0</v>
      </c>
      <c r="AC68" s="2236"/>
      <c r="AD68" s="23" t="s">
        <v>493</v>
      </c>
      <c r="AE68" s="29">
        <f>IF($AG$39&lt;&gt;"As",0,IF(AND($AG$40&gt;15,$AG$40&lt;=30),ROUND(SUM($AG$31:$AG$35)*2,2),0))</f>
        <v>0</v>
      </c>
      <c r="AF68" s="2236"/>
      <c r="AG68" s="23" t="s">
        <v>493</v>
      </c>
      <c r="AH68" s="24">
        <f>IF($AG$39&lt;&gt;"Co",0,IF(AND($AG$40&gt;15,$AG$40&lt;=30),ROUND(SUM($AG$31:$AG$35)*2,2),0))</f>
        <v>0</v>
      </c>
    </row>
    <row r="69" spans="2:35" ht="13.2" customHeight="1" thickBot="1">
      <c r="D69" s="2237"/>
      <c r="E69" s="25" t="s">
        <v>80</v>
      </c>
      <c r="F69" s="30">
        <f>IF($H$39&lt;&gt;"As",0,IF(AND($H$40&gt;30,$H$40&lt;=40),ROUND(SUM($H$31:$H$35)*2,2),0))</f>
        <v>0</v>
      </c>
      <c r="G69" s="2237"/>
      <c r="H69" s="25"/>
      <c r="I69" s="26"/>
      <c r="AC69" s="2237"/>
      <c r="AD69" s="25" t="s">
        <v>80</v>
      </c>
      <c r="AE69" s="30">
        <f>IF($AG$39&lt;&gt;"As",0,IF(AND($AG$40&gt;30,$AG$40&lt;=40),ROUND(SUM($AG$31:$AG$35)*2,2),0))</f>
        <v>0</v>
      </c>
      <c r="AF69" s="2237"/>
      <c r="AG69" s="25"/>
      <c r="AH69" s="26"/>
    </row>
    <row r="70" spans="2:35" ht="13.2" customHeight="1" thickBot="1">
      <c r="D70" s="2" t="s">
        <v>92</v>
      </c>
      <c r="AC70" s="2" t="s">
        <v>92</v>
      </c>
    </row>
    <row r="71" spans="2:35" ht="13.2" customHeight="1">
      <c r="D71" s="2235" t="s">
        <v>56</v>
      </c>
      <c r="E71" s="22" t="s">
        <v>492</v>
      </c>
      <c r="F71" s="28">
        <f>IF($K$39&lt;&gt;"As",0,IF($K$40&lt;=15,ROUND(SUM($K$31:$K$35)*2,2),0))</f>
        <v>0</v>
      </c>
      <c r="G71" s="2235" t="s">
        <v>83</v>
      </c>
      <c r="H71" s="22" t="s">
        <v>492</v>
      </c>
      <c r="I71" s="27">
        <f>IF($K$39&lt;&gt;"Co",0,IF($K$40&lt;=15,ROUND(SUM($K$31:$K$35)*2,2),0))</f>
        <v>0</v>
      </c>
      <c r="AC71" s="2235" t="s">
        <v>56</v>
      </c>
      <c r="AD71" s="22" t="s">
        <v>492</v>
      </c>
      <c r="AE71" s="28">
        <f>IF($AJ$39&lt;&gt;"As",0,IF($AJ$40&lt;=15,ROUND(SUM($AJ$31:$AJ$35)*2,2),0))</f>
        <v>0</v>
      </c>
      <c r="AF71" s="2235" t="s">
        <v>83</v>
      </c>
      <c r="AG71" s="22" t="s">
        <v>492</v>
      </c>
      <c r="AH71" s="27">
        <f>IF($AJ$39&lt;&gt;"Co",0,IF($AJ$40&lt;=15,ROUND(SUM($AJ$31:$AJ$35)*2,2),0))</f>
        <v>0</v>
      </c>
    </row>
    <row r="72" spans="2:35" ht="13.2" customHeight="1">
      <c r="D72" s="2236"/>
      <c r="E72" s="23" t="s">
        <v>493</v>
      </c>
      <c r="F72" s="29">
        <f>IF($K$39&lt;&gt;"As",0,IF(AND($K$40&gt;15,$K$40&lt;=30),ROUND(SUM($K$31:$K$35)*2,2),0))</f>
        <v>0</v>
      </c>
      <c r="G72" s="2236"/>
      <c r="H72" s="23" t="s">
        <v>493</v>
      </c>
      <c r="I72" s="24">
        <f>IF($K$39&lt;&gt;"Co",0,IF(AND($K$40&gt;15,$K$40&lt;=30),ROUND(SUM($K$31:$K$35)*2,2),0))</f>
        <v>0</v>
      </c>
      <c r="AC72" s="2236"/>
      <c r="AD72" s="23" t="s">
        <v>493</v>
      </c>
      <c r="AE72" s="29">
        <f>IF($AJ$39&lt;&gt;"As",0,IF(AND($AJ$40&gt;15,$AJ$40&lt;=30),ROUND(SUM($AJ$31:$AJ$35)*2,2),0))</f>
        <v>0</v>
      </c>
      <c r="AF72" s="2236"/>
      <c r="AG72" s="23" t="s">
        <v>493</v>
      </c>
      <c r="AH72" s="24">
        <f>IF($AJ$39&lt;&gt;"Co",0,IF(AND($AJ$40&gt;15,$AJ$40&lt;=30),ROUND(SUM($AJ$31:$AJ$35)*2,2),0))</f>
        <v>0</v>
      </c>
    </row>
    <row r="73" spans="2:35" ht="13.2" customHeight="1" thickBot="1">
      <c r="D73" s="2237"/>
      <c r="E73" s="25" t="s">
        <v>80</v>
      </c>
      <c r="F73" s="30">
        <f>IF($K$39&lt;&gt;"As",0,IF(AND($K$40&gt;30,$K$40&lt;=40),ROUND(SUM($K$31:$K$35)*2,2),0))</f>
        <v>0</v>
      </c>
      <c r="G73" s="2237"/>
      <c r="H73" s="25"/>
      <c r="I73" s="26"/>
      <c r="AC73" s="2237"/>
      <c r="AD73" s="25" t="s">
        <v>80</v>
      </c>
      <c r="AE73" s="30">
        <f>IF($AJ$39&lt;&gt;"As",0,IF(AND($AJ$40&gt;30,$AJ$40&lt;=40),ROUND(SUM($AJ$31:$AJ$35)*2,2),0))</f>
        <v>0</v>
      </c>
      <c r="AF73" s="2237"/>
      <c r="AG73" s="25"/>
      <c r="AH73" s="26"/>
    </row>
    <row r="76" spans="2:35" ht="13.2" customHeight="1">
      <c r="B76" s="2" t="s">
        <v>84</v>
      </c>
      <c r="AA76" s="2" t="s">
        <v>84</v>
      </c>
    </row>
    <row r="77" spans="2:35" ht="13.2" customHeight="1" thickBot="1">
      <c r="D77" s="2" t="s">
        <v>85</v>
      </c>
      <c r="AC77" s="2" t="s">
        <v>85</v>
      </c>
    </row>
    <row r="78" spans="2:35" ht="13.2" customHeight="1">
      <c r="D78" s="2199"/>
      <c r="E78" s="2200" t="s">
        <v>56</v>
      </c>
      <c r="F78" s="2200"/>
      <c r="G78" s="2200" t="s">
        <v>83</v>
      </c>
      <c r="H78" s="2200"/>
      <c r="I78" s="2200" t="s">
        <v>78</v>
      </c>
      <c r="J78" s="2239"/>
      <c r="AC78" s="2199"/>
      <c r="AD78" s="2200" t="s">
        <v>56</v>
      </c>
      <c r="AE78" s="2200"/>
      <c r="AF78" s="2200" t="s">
        <v>83</v>
      </c>
      <c r="AG78" s="2200"/>
      <c r="AH78" s="2200" t="s">
        <v>78</v>
      </c>
      <c r="AI78" s="2239"/>
    </row>
    <row r="79" spans="2:35" ht="13.2" customHeight="1">
      <c r="D79" s="2238"/>
      <c r="E79" s="21" t="s">
        <v>354</v>
      </c>
      <c r="F79" s="21" t="s">
        <v>355</v>
      </c>
      <c r="G79" s="21" t="s">
        <v>354</v>
      </c>
      <c r="H79" s="21" t="s">
        <v>355</v>
      </c>
      <c r="I79" s="21" t="s">
        <v>354</v>
      </c>
      <c r="J79" s="194" t="s">
        <v>355</v>
      </c>
      <c r="AC79" s="2238"/>
      <c r="AD79" s="21" t="s">
        <v>354</v>
      </c>
      <c r="AE79" s="21" t="s">
        <v>355</v>
      </c>
      <c r="AF79" s="21" t="s">
        <v>354</v>
      </c>
      <c r="AG79" s="21" t="s">
        <v>355</v>
      </c>
      <c r="AH79" s="21" t="s">
        <v>354</v>
      </c>
      <c r="AI79" s="194" t="s">
        <v>355</v>
      </c>
    </row>
    <row r="80" spans="2:35" ht="13.2" customHeight="1">
      <c r="D80" s="195">
        <v>1</v>
      </c>
      <c r="E80" s="165">
        <f t="shared" ref="E80:E119" si="12">IF($E$17&lt;&gt;"As",0,IF($E$5&lt;&gt;"歩 道",0,SUMIF($E$18,D80,$E$16)))+IF($E$20&lt;&gt;"As",0,IF($E$5&lt;&gt;"歩 道",0,SUMIF($E$21,D80,$E$19)))</f>
        <v>0</v>
      </c>
      <c r="F80" s="165">
        <f>IF($E$17&lt;&gt;"As",0,IF($E$5&lt;&gt;"車 道",0,SUMIF($E$18,D80,$E$16)))+IF($E$20&lt;&gt;"As",0,IF($E$5&lt;&gt;"車 道",0,SUMIF($E$21,D80,$E$19)))</f>
        <v>0</v>
      </c>
      <c r="G80" s="165">
        <f t="shared" ref="G80:G119" si="13">IF($E$17&lt;&gt;"Co",0,IF($E$5&lt;&gt;"歩 道",0,SUMIF($E$18,D80,$E$16)))+IF($E$20&lt;&gt;"Co",0,IF($E$5&lt;&gt;"歩 道",0,SUMIF($E$21,D80,$E$19)))</f>
        <v>0</v>
      </c>
      <c r="H80" s="165">
        <f t="shared" ref="H80:H119" si="14">IF($E$17&lt;&gt;"Co",0,IF($E$5&lt;&gt;"車 道",0,SUMIF($E$18,D80,$E$16)))+IF($E$20&lt;&gt;"Co",0,IF($E$5&lt;&gt;"車 道",0,SUMIF($E$21,D80,$E$19)))</f>
        <v>0</v>
      </c>
      <c r="I80" s="165">
        <f t="shared" ref="I80:I119" si="15">IF($E$5&lt;&gt;"歩 道",0,SUMIF($E$24,D80,$E$16)+SUMIF($E$24,D80,$E$19))</f>
        <v>0</v>
      </c>
      <c r="J80" s="197">
        <f t="shared" ref="J80:J119" si="16">IF($E$5&lt;&gt;"車 道",0,SUMIF($E$24,D80,$E$16)+SUMIF($E$24,D80,$E$19))</f>
        <v>0</v>
      </c>
      <c r="AC80" s="195">
        <v>1</v>
      </c>
      <c r="AD80" s="165">
        <f t="shared" ref="AD80:AD119" si="17">IF($AD$17&lt;&gt;"As",0,IF($AD$5&lt;&gt;"歩 道",0,SUMIF($AD$18,AC80,$AD$16)))+IF($AD$20&lt;&gt;"As",0,IF($AD$5&lt;&gt;"歩 道",0,SUMIF($AD$21,AC80,$AD$19)))</f>
        <v>0</v>
      </c>
      <c r="AE80" s="165">
        <f t="shared" ref="AE80:AE119" si="18">IF($AD$17&lt;&gt;"As",0,IF($AD$5&lt;&gt;"車 道",0,SUMIF($AD$18,AC80,$AD$16)))+IF($AD$20&lt;&gt;"As",0,IF($AD$5&lt;&gt;"車 道",0,SUMIF($AD$21,AC80,$AD$19)))</f>
        <v>0</v>
      </c>
      <c r="AF80" s="165">
        <f t="shared" ref="AF80:AF119" si="19">IF($AD$17&lt;&gt;"Co",0,IF($AD$5&lt;&gt;"歩 道",0,SUMIF($AD$18,AC80,$AD$16)))+IF($AD$20&lt;&gt;"Co",0,IF($AD$5&lt;&gt;"歩 道",0,SUMIF($AD$21,AC80,$AD$19)))</f>
        <v>0</v>
      </c>
      <c r="AG80" s="165">
        <f>IF($AD$17&lt;&gt;"Co",0,IF($AD$5&lt;&gt;"車 道",0,SUMIF($AD$18,AC80,$AD$16)))+IF($AD$20&lt;&gt;"Co",0,IF($AD$5&lt;&gt;"車 道",0,SUMIF($AD$21,AC80,$AD$19)))</f>
        <v>0</v>
      </c>
      <c r="AH80" s="165">
        <f t="shared" ref="AH80:AH119" si="20">IF($AD$5&lt;&gt;"歩 道",0,SUMIF($AD$24,AC80,$AD$16)+SUMIF($AD$24,AC80,$AD$19))</f>
        <v>0</v>
      </c>
      <c r="AI80" s="197">
        <f t="shared" ref="AI80:AI119" si="21">IF($AD$5&lt;&gt;"車 道",0,SUMIF($AD$24,AC80,$AD$16)+SUMIF($AD$24,AC80,$AD$19))</f>
        <v>0</v>
      </c>
    </row>
    <row r="81" spans="4:35" ht="13.2" customHeight="1">
      <c r="D81" s="195">
        <v>2</v>
      </c>
      <c r="E81" s="165">
        <f t="shared" si="12"/>
        <v>0</v>
      </c>
      <c r="F81" s="165">
        <f t="shared" ref="F81:F119" si="22">IF($E$17&lt;&gt;"As",0,IF($E$5&lt;&gt;"車 道",0,SUMIF($E$18,D81,$E$16)))+IF($E$20&lt;&gt;"As",0,IF($E$5&lt;&gt;"車 道",0,SUMIF($E$21,D81,$E$19)))</f>
        <v>0</v>
      </c>
      <c r="G81" s="165">
        <f t="shared" si="13"/>
        <v>0</v>
      </c>
      <c r="H81" s="165">
        <f t="shared" si="14"/>
        <v>0</v>
      </c>
      <c r="I81" s="165">
        <f t="shared" si="15"/>
        <v>0</v>
      </c>
      <c r="J81" s="197">
        <f t="shared" si="16"/>
        <v>0</v>
      </c>
      <c r="AC81" s="195">
        <v>2</v>
      </c>
      <c r="AD81" s="165">
        <f t="shared" si="17"/>
        <v>0</v>
      </c>
      <c r="AE81" s="165">
        <f t="shared" si="18"/>
        <v>0</v>
      </c>
      <c r="AF81" s="165">
        <f t="shared" si="19"/>
        <v>0</v>
      </c>
      <c r="AG81" s="165">
        <f t="shared" ref="AG81:AG119" si="23">IF($AD$17&lt;&gt;"Co",0,IF($AD$5&lt;&gt;"車 道",0,SUMIF($AD$18,AC81,$AD$16)))+IF($AD$20&lt;&gt;"Co",0,IF($AD$5&lt;&gt;"車 道",0,SUMIF($AD$21,AC81,$AD$19)))</f>
        <v>0</v>
      </c>
      <c r="AH81" s="165">
        <f t="shared" si="20"/>
        <v>0</v>
      </c>
      <c r="AI81" s="197">
        <f t="shared" si="21"/>
        <v>0</v>
      </c>
    </row>
    <row r="82" spans="4:35" ht="13.2" customHeight="1">
      <c r="D82" s="195">
        <v>3</v>
      </c>
      <c r="E82" s="165">
        <f t="shared" si="12"/>
        <v>0</v>
      </c>
      <c r="F82" s="165">
        <f t="shared" si="22"/>
        <v>0</v>
      </c>
      <c r="G82" s="165">
        <f t="shared" si="13"/>
        <v>0</v>
      </c>
      <c r="H82" s="165">
        <f t="shared" si="14"/>
        <v>0</v>
      </c>
      <c r="I82" s="165">
        <f t="shared" si="15"/>
        <v>0</v>
      </c>
      <c r="J82" s="197">
        <f t="shared" si="16"/>
        <v>0</v>
      </c>
      <c r="AC82" s="195">
        <v>3</v>
      </c>
      <c r="AD82" s="165">
        <f t="shared" si="17"/>
        <v>0</v>
      </c>
      <c r="AE82" s="165">
        <f t="shared" si="18"/>
        <v>0</v>
      </c>
      <c r="AF82" s="165">
        <f t="shared" si="19"/>
        <v>0</v>
      </c>
      <c r="AG82" s="165">
        <f t="shared" si="23"/>
        <v>0</v>
      </c>
      <c r="AH82" s="165">
        <f t="shared" si="20"/>
        <v>0</v>
      </c>
      <c r="AI82" s="197">
        <f t="shared" si="21"/>
        <v>0</v>
      </c>
    </row>
    <row r="83" spans="4:35" ht="13.2" customHeight="1">
      <c r="D83" s="195">
        <v>4</v>
      </c>
      <c r="E83" s="165">
        <f t="shared" si="12"/>
        <v>0</v>
      </c>
      <c r="F83" s="165">
        <f t="shared" si="22"/>
        <v>0</v>
      </c>
      <c r="G83" s="165">
        <f t="shared" si="13"/>
        <v>0</v>
      </c>
      <c r="H83" s="165">
        <f t="shared" si="14"/>
        <v>0</v>
      </c>
      <c r="I83" s="165">
        <f t="shared" si="15"/>
        <v>0</v>
      </c>
      <c r="J83" s="197">
        <f t="shared" si="16"/>
        <v>0</v>
      </c>
      <c r="AC83" s="195">
        <v>4</v>
      </c>
      <c r="AD83" s="165">
        <f t="shared" si="17"/>
        <v>0</v>
      </c>
      <c r="AE83" s="165">
        <f t="shared" si="18"/>
        <v>0</v>
      </c>
      <c r="AF83" s="165">
        <f t="shared" si="19"/>
        <v>0</v>
      </c>
      <c r="AG83" s="165">
        <f t="shared" si="23"/>
        <v>0</v>
      </c>
      <c r="AH83" s="165">
        <f t="shared" si="20"/>
        <v>0</v>
      </c>
      <c r="AI83" s="197">
        <f t="shared" si="21"/>
        <v>0</v>
      </c>
    </row>
    <row r="84" spans="4:35" ht="13.2" customHeight="1">
      <c r="D84" s="195">
        <v>5</v>
      </c>
      <c r="E84" s="165">
        <f t="shared" si="12"/>
        <v>0</v>
      </c>
      <c r="F84" s="165">
        <f t="shared" si="22"/>
        <v>0</v>
      </c>
      <c r="G84" s="165">
        <f t="shared" si="13"/>
        <v>0</v>
      </c>
      <c r="H84" s="165">
        <f t="shared" si="14"/>
        <v>0</v>
      </c>
      <c r="I84" s="165">
        <f t="shared" si="15"/>
        <v>0</v>
      </c>
      <c r="J84" s="197">
        <f t="shared" si="16"/>
        <v>0</v>
      </c>
      <c r="AC84" s="195">
        <v>5</v>
      </c>
      <c r="AD84" s="165">
        <f t="shared" si="17"/>
        <v>0</v>
      </c>
      <c r="AE84" s="165">
        <f t="shared" si="18"/>
        <v>0</v>
      </c>
      <c r="AF84" s="165">
        <f t="shared" si="19"/>
        <v>0</v>
      </c>
      <c r="AG84" s="165">
        <f t="shared" si="23"/>
        <v>0</v>
      </c>
      <c r="AH84" s="165">
        <f t="shared" si="20"/>
        <v>0</v>
      </c>
      <c r="AI84" s="197">
        <f t="shared" si="21"/>
        <v>0</v>
      </c>
    </row>
    <row r="85" spans="4:35" ht="13.2" customHeight="1">
      <c r="D85" s="195">
        <v>6</v>
      </c>
      <c r="E85" s="165">
        <f t="shared" si="12"/>
        <v>0</v>
      </c>
      <c r="F85" s="165">
        <f t="shared" si="22"/>
        <v>0</v>
      </c>
      <c r="G85" s="165">
        <f t="shared" si="13"/>
        <v>0</v>
      </c>
      <c r="H85" s="165">
        <f t="shared" si="14"/>
        <v>0</v>
      </c>
      <c r="I85" s="165">
        <f t="shared" si="15"/>
        <v>0</v>
      </c>
      <c r="J85" s="197">
        <f t="shared" si="16"/>
        <v>0</v>
      </c>
      <c r="AC85" s="195">
        <v>6</v>
      </c>
      <c r="AD85" s="165">
        <f t="shared" si="17"/>
        <v>0</v>
      </c>
      <c r="AE85" s="165">
        <f t="shared" si="18"/>
        <v>0</v>
      </c>
      <c r="AF85" s="165">
        <f t="shared" si="19"/>
        <v>0</v>
      </c>
      <c r="AG85" s="165">
        <f t="shared" si="23"/>
        <v>0</v>
      </c>
      <c r="AH85" s="165">
        <f t="shared" si="20"/>
        <v>0</v>
      </c>
      <c r="AI85" s="197">
        <f t="shared" si="21"/>
        <v>0</v>
      </c>
    </row>
    <row r="86" spans="4:35" ht="13.2" customHeight="1">
      <c r="D86" s="195">
        <v>7</v>
      </c>
      <c r="E86" s="165">
        <f t="shared" si="12"/>
        <v>0</v>
      </c>
      <c r="F86" s="165">
        <f t="shared" si="22"/>
        <v>0</v>
      </c>
      <c r="G86" s="165">
        <f t="shared" si="13"/>
        <v>0</v>
      </c>
      <c r="H86" s="165">
        <f t="shared" si="14"/>
        <v>0</v>
      </c>
      <c r="I86" s="165">
        <f t="shared" si="15"/>
        <v>0</v>
      </c>
      <c r="J86" s="197">
        <f t="shared" si="16"/>
        <v>0</v>
      </c>
      <c r="AC86" s="195">
        <v>7</v>
      </c>
      <c r="AD86" s="165">
        <f t="shared" si="17"/>
        <v>0</v>
      </c>
      <c r="AE86" s="165">
        <f t="shared" si="18"/>
        <v>0</v>
      </c>
      <c r="AF86" s="165">
        <f t="shared" si="19"/>
        <v>0</v>
      </c>
      <c r="AG86" s="165">
        <f t="shared" si="23"/>
        <v>0</v>
      </c>
      <c r="AH86" s="165">
        <f t="shared" si="20"/>
        <v>0</v>
      </c>
      <c r="AI86" s="197">
        <f t="shared" si="21"/>
        <v>0</v>
      </c>
    </row>
    <row r="87" spans="4:35" ht="13.2" customHeight="1">
      <c r="D87" s="195">
        <v>8</v>
      </c>
      <c r="E87" s="165">
        <f t="shared" si="12"/>
        <v>0</v>
      </c>
      <c r="F87" s="165">
        <f t="shared" si="22"/>
        <v>0</v>
      </c>
      <c r="G87" s="165">
        <f t="shared" si="13"/>
        <v>0</v>
      </c>
      <c r="H87" s="165">
        <f t="shared" si="14"/>
        <v>0</v>
      </c>
      <c r="I87" s="165">
        <f t="shared" si="15"/>
        <v>0</v>
      </c>
      <c r="J87" s="197">
        <f t="shared" si="16"/>
        <v>0</v>
      </c>
      <c r="AC87" s="195">
        <v>8</v>
      </c>
      <c r="AD87" s="165">
        <f t="shared" si="17"/>
        <v>0</v>
      </c>
      <c r="AE87" s="165">
        <f t="shared" si="18"/>
        <v>0</v>
      </c>
      <c r="AF87" s="165">
        <f t="shared" si="19"/>
        <v>0</v>
      </c>
      <c r="AG87" s="165">
        <f t="shared" si="23"/>
        <v>0</v>
      </c>
      <c r="AH87" s="165">
        <f t="shared" si="20"/>
        <v>0</v>
      </c>
      <c r="AI87" s="197">
        <f t="shared" si="21"/>
        <v>0</v>
      </c>
    </row>
    <row r="88" spans="4:35" ht="13.2" customHeight="1">
      <c r="D88" s="195">
        <v>9</v>
      </c>
      <c r="E88" s="165">
        <f t="shared" si="12"/>
        <v>0</v>
      </c>
      <c r="F88" s="165">
        <f t="shared" si="22"/>
        <v>0</v>
      </c>
      <c r="G88" s="165">
        <f t="shared" si="13"/>
        <v>0</v>
      </c>
      <c r="H88" s="165">
        <f t="shared" si="14"/>
        <v>0</v>
      </c>
      <c r="I88" s="165">
        <f t="shared" si="15"/>
        <v>0</v>
      </c>
      <c r="J88" s="197">
        <f t="shared" si="16"/>
        <v>0</v>
      </c>
      <c r="AC88" s="195">
        <v>9</v>
      </c>
      <c r="AD88" s="165">
        <f t="shared" si="17"/>
        <v>0</v>
      </c>
      <c r="AE88" s="165">
        <f t="shared" si="18"/>
        <v>0</v>
      </c>
      <c r="AF88" s="165">
        <f t="shared" si="19"/>
        <v>0</v>
      </c>
      <c r="AG88" s="165">
        <f t="shared" si="23"/>
        <v>0</v>
      </c>
      <c r="AH88" s="165">
        <f t="shared" si="20"/>
        <v>0</v>
      </c>
      <c r="AI88" s="197">
        <f t="shared" si="21"/>
        <v>0</v>
      </c>
    </row>
    <row r="89" spans="4:35" ht="13.2" customHeight="1">
      <c r="D89" s="195">
        <v>10</v>
      </c>
      <c r="E89" s="165">
        <f t="shared" si="12"/>
        <v>0</v>
      </c>
      <c r="F89" s="165">
        <f t="shared" si="22"/>
        <v>0</v>
      </c>
      <c r="G89" s="165">
        <f t="shared" si="13"/>
        <v>0</v>
      </c>
      <c r="H89" s="165">
        <f t="shared" si="14"/>
        <v>0</v>
      </c>
      <c r="I89" s="165">
        <f t="shared" si="15"/>
        <v>0</v>
      </c>
      <c r="J89" s="197">
        <f t="shared" si="16"/>
        <v>0</v>
      </c>
      <c r="AC89" s="195">
        <v>10</v>
      </c>
      <c r="AD89" s="165">
        <f t="shared" si="17"/>
        <v>0</v>
      </c>
      <c r="AE89" s="165">
        <f t="shared" si="18"/>
        <v>0</v>
      </c>
      <c r="AF89" s="165">
        <f t="shared" si="19"/>
        <v>0</v>
      </c>
      <c r="AG89" s="165">
        <f t="shared" si="23"/>
        <v>0</v>
      </c>
      <c r="AH89" s="165">
        <f t="shared" si="20"/>
        <v>0</v>
      </c>
      <c r="AI89" s="197">
        <f t="shared" si="21"/>
        <v>0</v>
      </c>
    </row>
    <row r="90" spans="4:35" ht="13.2" customHeight="1">
      <c r="D90" s="195">
        <v>11</v>
      </c>
      <c r="E90" s="165">
        <f t="shared" si="12"/>
        <v>0</v>
      </c>
      <c r="F90" s="165">
        <f t="shared" si="22"/>
        <v>0</v>
      </c>
      <c r="G90" s="165">
        <f t="shared" si="13"/>
        <v>0</v>
      </c>
      <c r="H90" s="165">
        <f t="shared" si="14"/>
        <v>0</v>
      </c>
      <c r="I90" s="165">
        <f t="shared" si="15"/>
        <v>0</v>
      </c>
      <c r="J90" s="197">
        <f t="shared" si="16"/>
        <v>0</v>
      </c>
      <c r="AC90" s="195">
        <v>11</v>
      </c>
      <c r="AD90" s="165">
        <f t="shared" si="17"/>
        <v>0</v>
      </c>
      <c r="AE90" s="165">
        <f t="shared" si="18"/>
        <v>0</v>
      </c>
      <c r="AF90" s="165">
        <f t="shared" si="19"/>
        <v>0</v>
      </c>
      <c r="AG90" s="165">
        <f t="shared" si="23"/>
        <v>0</v>
      </c>
      <c r="AH90" s="165">
        <f t="shared" si="20"/>
        <v>0</v>
      </c>
      <c r="AI90" s="197">
        <f t="shared" si="21"/>
        <v>0</v>
      </c>
    </row>
    <row r="91" spans="4:35" ht="13.2" customHeight="1">
      <c r="D91" s="195">
        <v>12</v>
      </c>
      <c r="E91" s="165">
        <f t="shared" si="12"/>
        <v>0</v>
      </c>
      <c r="F91" s="165">
        <f t="shared" si="22"/>
        <v>0</v>
      </c>
      <c r="G91" s="165">
        <f t="shared" si="13"/>
        <v>0</v>
      </c>
      <c r="H91" s="165">
        <f t="shared" si="14"/>
        <v>0</v>
      </c>
      <c r="I91" s="165">
        <f t="shared" si="15"/>
        <v>0</v>
      </c>
      <c r="J91" s="197">
        <f t="shared" si="16"/>
        <v>0</v>
      </c>
      <c r="AC91" s="195">
        <v>12</v>
      </c>
      <c r="AD91" s="165">
        <f t="shared" si="17"/>
        <v>0</v>
      </c>
      <c r="AE91" s="165">
        <f t="shared" si="18"/>
        <v>0</v>
      </c>
      <c r="AF91" s="165">
        <f t="shared" si="19"/>
        <v>0</v>
      </c>
      <c r="AG91" s="165">
        <f t="shared" si="23"/>
        <v>0</v>
      </c>
      <c r="AH91" s="165">
        <f t="shared" si="20"/>
        <v>0</v>
      </c>
      <c r="AI91" s="197">
        <f t="shared" si="21"/>
        <v>0</v>
      </c>
    </row>
    <row r="92" spans="4:35" ht="13.2" customHeight="1">
      <c r="D92" s="195">
        <v>13</v>
      </c>
      <c r="E92" s="165">
        <f t="shared" si="12"/>
        <v>0</v>
      </c>
      <c r="F92" s="165">
        <f t="shared" si="22"/>
        <v>0</v>
      </c>
      <c r="G92" s="165">
        <f t="shared" si="13"/>
        <v>0</v>
      </c>
      <c r="H92" s="165">
        <f t="shared" si="14"/>
        <v>0</v>
      </c>
      <c r="I92" s="165">
        <f t="shared" si="15"/>
        <v>0</v>
      </c>
      <c r="J92" s="197">
        <f t="shared" si="16"/>
        <v>0</v>
      </c>
      <c r="AC92" s="195">
        <v>13</v>
      </c>
      <c r="AD92" s="165">
        <f t="shared" si="17"/>
        <v>0</v>
      </c>
      <c r="AE92" s="165">
        <f t="shared" si="18"/>
        <v>0</v>
      </c>
      <c r="AF92" s="165">
        <f t="shared" si="19"/>
        <v>0</v>
      </c>
      <c r="AG92" s="165">
        <f t="shared" si="23"/>
        <v>0</v>
      </c>
      <c r="AH92" s="165">
        <f t="shared" si="20"/>
        <v>0</v>
      </c>
      <c r="AI92" s="197">
        <f t="shared" si="21"/>
        <v>0</v>
      </c>
    </row>
    <row r="93" spans="4:35" ht="13.2" customHeight="1">
      <c r="D93" s="195">
        <v>14</v>
      </c>
      <c r="E93" s="165">
        <f t="shared" si="12"/>
        <v>0</v>
      </c>
      <c r="F93" s="165">
        <f t="shared" si="22"/>
        <v>0</v>
      </c>
      <c r="G93" s="165">
        <f t="shared" si="13"/>
        <v>0</v>
      </c>
      <c r="H93" s="165">
        <f t="shared" si="14"/>
        <v>0</v>
      </c>
      <c r="I93" s="165">
        <f t="shared" si="15"/>
        <v>0</v>
      </c>
      <c r="J93" s="197">
        <f t="shared" si="16"/>
        <v>0</v>
      </c>
      <c r="AC93" s="195">
        <v>14</v>
      </c>
      <c r="AD93" s="165">
        <f t="shared" si="17"/>
        <v>0</v>
      </c>
      <c r="AE93" s="165">
        <f t="shared" si="18"/>
        <v>0</v>
      </c>
      <c r="AF93" s="165">
        <f t="shared" si="19"/>
        <v>0</v>
      </c>
      <c r="AG93" s="165">
        <f t="shared" si="23"/>
        <v>0</v>
      </c>
      <c r="AH93" s="165">
        <f t="shared" si="20"/>
        <v>0</v>
      </c>
      <c r="AI93" s="197">
        <f t="shared" si="21"/>
        <v>0</v>
      </c>
    </row>
    <row r="94" spans="4:35" ht="13.2" customHeight="1">
      <c r="D94" s="195">
        <v>15</v>
      </c>
      <c r="E94" s="165">
        <f t="shared" si="12"/>
        <v>0</v>
      </c>
      <c r="F94" s="165">
        <f t="shared" si="22"/>
        <v>0</v>
      </c>
      <c r="G94" s="165">
        <f t="shared" si="13"/>
        <v>0</v>
      </c>
      <c r="H94" s="165">
        <f t="shared" si="14"/>
        <v>0</v>
      </c>
      <c r="I94" s="165">
        <f t="shared" si="15"/>
        <v>0</v>
      </c>
      <c r="J94" s="197">
        <f t="shared" si="16"/>
        <v>0</v>
      </c>
      <c r="AC94" s="195">
        <v>15</v>
      </c>
      <c r="AD94" s="165">
        <f t="shared" si="17"/>
        <v>0</v>
      </c>
      <c r="AE94" s="165">
        <f t="shared" si="18"/>
        <v>0</v>
      </c>
      <c r="AF94" s="165">
        <f t="shared" si="19"/>
        <v>0</v>
      </c>
      <c r="AG94" s="165">
        <f t="shared" si="23"/>
        <v>0</v>
      </c>
      <c r="AH94" s="165">
        <f t="shared" si="20"/>
        <v>0</v>
      </c>
      <c r="AI94" s="197">
        <f t="shared" si="21"/>
        <v>0</v>
      </c>
    </row>
    <row r="95" spans="4:35" ht="13.2" customHeight="1">
      <c r="D95" s="195">
        <v>16</v>
      </c>
      <c r="E95" s="165">
        <f t="shared" si="12"/>
        <v>0</v>
      </c>
      <c r="F95" s="165">
        <f t="shared" si="22"/>
        <v>0</v>
      </c>
      <c r="G95" s="165">
        <f t="shared" si="13"/>
        <v>0</v>
      </c>
      <c r="H95" s="165">
        <f t="shared" si="14"/>
        <v>0</v>
      </c>
      <c r="I95" s="165">
        <f t="shared" si="15"/>
        <v>0</v>
      </c>
      <c r="J95" s="197">
        <f t="shared" si="16"/>
        <v>0</v>
      </c>
      <c r="AC95" s="195">
        <v>16</v>
      </c>
      <c r="AD95" s="165">
        <f t="shared" si="17"/>
        <v>0</v>
      </c>
      <c r="AE95" s="165">
        <f t="shared" si="18"/>
        <v>0</v>
      </c>
      <c r="AF95" s="165">
        <f t="shared" si="19"/>
        <v>0</v>
      </c>
      <c r="AG95" s="165">
        <f t="shared" si="23"/>
        <v>0</v>
      </c>
      <c r="AH95" s="165">
        <f t="shared" si="20"/>
        <v>0</v>
      </c>
      <c r="AI95" s="197">
        <f t="shared" si="21"/>
        <v>0</v>
      </c>
    </row>
    <row r="96" spans="4:35" ht="13.2" customHeight="1">
      <c r="D96" s="195">
        <v>17</v>
      </c>
      <c r="E96" s="165">
        <f t="shared" si="12"/>
        <v>0</v>
      </c>
      <c r="F96" s="165">
        <f t="shared" si="22"/>
        <v>0</v>
      </c>
      <c r="G96" s="165">
        <f t="shared" si="13"/>
        <v>0</v>
      </c>
      <c r="H96" s="165">
        <f t="shared" si="14"/>
        <v>0</v>
      </c>
      <c r="I96" s="165">
        <f t="shared" si="15"/>
        <v>0</v>
      </c>
      <c r="J96" s="197">
        <f t="shared" si="16"/>
        <v>0</v>
      </c>
      <c r="AC96" s="195">
        <v>17</v>
      </c>
      <c r="AD96" s="165">
        <f t="shared" si="17"/>
        <v>0</v>
      </c>
      <c r="AE96" s="165">
        <f t="shared" si="18"/>
        <v>0</v>
      </c>
      <c r="AF96" s="165">
        <f t="shared" si="19"/>
        <v>0</v>
      </c>
      <c r="AG96" s="165">
        <f t="shared" si="23"/>
        <v>0</v>
      </c>
      <c r="AH96" s="165">
        <f t="shared" si="20"/>
        <v>0</v>
      </c>
      <c r="AI96" s="197">
        <f t="shared" si="21"/>
        <v>0</v>
      </c>
    </row>
    <row r="97" spans="4:35" ht="13.2" customHeight="1">
      <c r="D97" s="195">
        <v>18</v>
      </c>
      <c r="E97" s="165">
        <f t="shared" si="12"/>
        <v>0</v>
      </c>
      <c r="F97" s="165">
        <f t="shared" si="22"/>
        <v>0</v>
      </c>
      <c r="G97" s="165">
        <f t="shared" si="13"/>
        <v>0</v>
      </c>
      <c r="H97" s="165">
        <f t="shared" si="14"/>
        <v>0</v>
      </c>
      <c r="I97" s="165">
        <f t="shared" si="15"/>
        <v>0</v>
      </c>
      <c r="J97" s="197">
        <f t="shared" si="16"/>
        <v>0</v>
      </c>
      <c r="AC97" s="195">
        <v>18</v>
      </c>
      <c r="AD97" s="165">
        <f t="shared" si="17"/>
        <v>0</v>
      </c>
      <c r="AE97" s="165">
        <f t="shared" si="18"/>
        <v>0</v>
      </c>
      <c r="AF97" s="165">
        <f t="shared" si="19"/>
        <v>0</v>
      </c>
      <c r="AG97" s="165">
        <f t="shared" si="23"/>
        <v>0</v>
      </c>
      <c r="AH97" s="165">
        <f t="shared" si="20"/>
        <v>0</v>
      </c>
      <c r="AI97" s="197">
        <f t="shared" si="21"/>
        <v>0</v>
      </c>
    </row>
    <row r="98" spans="4:35" ht="13.2" customHeight="1">
      <c r="D98" s="195">
        <v>19</v>
      </c>
      <c r="E98" s="165">
        <f t="shared" si="12"/>
        <v>0</v>
      </c>
      <c r="F98" s="165">
        <f t="shared" si="22"/>
        <v>0</v>
      </c>
      <c r="G98" s="165">
        <f t="shared" si="13"/>
        <v>0</v>
      </c>
      <c r="H98" s="165">
        <f t="shared" si="14"/>
        <v>0</v>
      </c>
      <c r="I98" s="165">
        <f t="shared" si="15"/>
        <v>0</v>
      </c>
      <c r="J98" s="197">
        <f t="shared" si="16"/>
        <v>0</v>
      </c>
      <c r="AC98" s="195">
        <v>19</v>
      </c>
      <c r="AD98" s="165">
        <f t="shared" si="17"/>
        <v>0</v>
      </c>
      <c r="AE98" s="165">
        <f t="shared" si="18"/>
        <v>0</v>
      </c>
      <c r="AF98" s="165">
        <f t="shared" si="19"/>
        <v>0</v>
      </c>
      <c r="AG98" s="165">
        <f t="shared" si="23"/>
        <v>0</v>
      </c>
      <c r="AH98" s="165">
        <f t="shared" si="20"/>
        <v>0</v>
      </c>
      <c r="AI98" s="197">
        <f t="shared" si="21"/>
        <v>0</v>
      </c>
    </row>
    <row r="99" spans="4:35" ht="13.2" customHeight="1">
      <c r="D99" s="195">
        <v>20</v>
      </c>
      <c r="E99" s="165">
        <f t="shared" si="12"/>
        <v>0</v>
      </c>
      <c r="F99" s="165">
        <f t="shared" si="22"/>
        <v>0</v>
      </c>
      <c r="G99" s="165">
        <f t="shared" si="13"/>
        <v>0</v>
      </c>
      <c r="H99" s="165">
        <f t="shared" si="14"/>
        <v>0</v>
      </c>
      <c r="I99" s="165">
        <f t="shared" si="15"/>
        <v>0</v>
      </c>
      <c r="J99" s="197">
        <f t="shared" si="16"/>
        <v>0</v>
      </c>
      <c r="AC99" s="195">
        <v>20</v>
      </c>
      <c r="AD99" s="165">
        <f t="shared" si="17"/>
        <v>0</v>
      </c>
      <c r="AE99" s="165">
        <f t="shared" si="18"/>
        <v>0</v>
      </c>
      <c r="AF99" s="165">
        <f t="shared" si="19"/>
        <v>0</v>
      </c>
      <c r="AG99" s="165">
        <f t="shared" si="23"/>
        <v>0</v>
      </c>
      <c r="AH99" s="165">
        <f t="shared" si="20"/>
        <v>0</v>
      </c>
      <c r="AI99" s="197">
        <f t="shared" si="21"/>
        <v>0</v>
      </c>
    </row>
    <row r="100" spans="4:35" ht="13.2" customHeight="1">
      <c r="D100" s="195">
        <v>21</v>
      </c>
      <c r="E100" s="165">
        <f t="shared" si="12"/>
        <v>0</v>
      </c>
      <c r="F100" s="165">
        <f t="shared" si="22"/>
        <v>0</v>
      </c>
      <c r="G100" s="165">
        <f t="shared" si="13"/>
        <v>0</v>
      </c>
      <c r="H100" s="165">
        <f t="shared" si="14"/>
        <v>0</v>
      </c>
      <c r="I100" s="165">
        <f t="shared" si="15"/>
        <v>0</v>
      </c>
      <c r="J100" s="197">
        <f t="shared" si="16"/>
        <v>0</v>
      </c>
      <c r="AC100" s="195">
        <v>21</v>
      </c>
      <c r="AD100" s="165">
        <f t="shared" si="17"/>
        <v>0</v>
      </c>
      <c r="AE100" s="165">
        <f t="shared" si="18"/>
        <v>0</v>
      </c>
      <c r="AF100" s="165">
        <f t="shared" si="19"/>
        <v>0</v>
      </c>
      <c r="AG100" s="165">
        <f t="shared" si="23"/>
        <v>0</v>
      </c>
      <c r="AH100" s="165">
        <f t="shared" si="20"/>
        <v>0</v>
      </c>
      <c r="AI100" s="197">
        <f t="shared" si="21"/>
        <v>0</v>
      </c>
    </row>
    <row r="101" spans="4:35" ht="13.2" customHeight="1">
      <c r="D101" s="195">
        <v>22</v>
      </c>
      <c r="E101" s="165">
        <f t="shared" si="12"/>
        <v>0</v>
      </c>
      <c r="F101" s="165">
        <f t="shared" si="22"/>
        <v>0</v>
      </c>
      <c r="G101" s="165">
        <f t="shared" si="13"/>
        <v>0</v>
      </c>
      <c r="H101" s="165">
        <f t="shared" si="14"/>
        <v>0</v>
      </c>
      <c r="I101" s="165">
        <f t="shared" si="15"/>
        <v>0</v>
      </c>
      <c r="J101" s="197">
        <f t="shared" si="16"/>
        <v>0</v>
      </c>
      <c r="AC101" s="195">
        <v>22</v>
      </c>
      <c r="AD101" s="165">
        <f t="shared" si="17"/>
        <v>0</v>
      </c>
      <c r="AE101" s="165">
        <f t="shared" si="18"/>
        <v>0</v>
      </c>
      <c r="AF101" s="165">
        <f t="shared" si="19"/>
        <v>0</v>
      </c>
      <c r="AG101" s="165">
        <f t="shared" si="23"/>
        <v>0</v>
      </c>
      <c r="AH101" s="165">
        <f t="shared" si="20"/>
        <v>0</v>
      </c>
      <c r="AI101" s="197">
        <f t="shared" si="21"/>
        <v>0</v>
      </c>
    </row>
    <row r="102" spans="4:35" ht="13.2" customHeight="1">
      <c r="D102" s="195">
        <v>23</v>
      </c>
      <c r="E102" s="165">
        <f t="shared" si="12"/>
        <v>0</v>
      </c>
      <c r="F102" s="165">
        <f t="shared" si="22"/>
        <v>0</v>
      </c>
      <c r="G102" s="165">
        <f t="shared" si="13"/>
        <v>0</v>
      </c>
      <c r="H102" s="165">
        <f t="shared" si="14"/>
        <v>0</v>
      </c>
      <c r="I102" s="165">
        <f t="shared" si="15"/>
        <v>0</v>
      </c>
      <c r="J102" s="197">
        <f t="shared" si="16"/>
        <v>0</v>
      </c>
      <c r="AC102" s="195">
        <v>23</v>
      </c>
      <c r="AD102" s="165">
        <f t="shared" si="17"/>
        <v>0</v>
      </c>
      <c r="AE102" s="165">
        <f t="shared" si="18"/>
        <v>0</v>
      </c>
      <c r="AF102" s="165">
        <f t="shared" si="19"/>
        <v>0</v>
      </c>
      <c r="AG102" s="165">
        <f t="shared" si="23"/>
        <v>0</v>
      </c>
      <c r="AH102" s="165">
        <f t="shared" si="20"/>
        <v>0</v>
      </c>
      <c r="AI102" s="197">
        <f t="shared" si="21"/>
        <v>0</v>
      </c>
    </row>
    <row r="103" spans="4:35" ht="13.2" customHeight="1">
      <c r="D103" s="195">
        <v>24</v>
      </c>
      <c r="E103" s="165">
        <f t="shared" si="12"/>
        <v>0</v>
      </c>
      <c r="F103" s="165">
        <f t="shared" si="22"/>
        <v>0</v>
      </c>
      <c r="G103" s="165">
        <f t="shared" si="13"/>
        <v>0</v>
      </c>
      <c r="H103" s="165">
        <f t="shared" si="14"/>
        <v>0</v>
      </c>
      <c r="I103" s="165">
        <f t="shared" si="15"/>
        <v>0</v>
      </c>
      <c r="J103" s="197">
        <f t="shared" si="16"/>
        <v>0</v>
      </c>
      <c r="AC103" s="195">
        <v>24</v>
      </c>
      <c r="AD103" s="165">
        <f t="shared" si="17"/>
        <v>0</v>
      </c>
      <c r="AE103" s="165">
        <f t="shared" si="18"/>
        <v>0</v>
      </c>
      <c r="AF103" s="165">
        <f t="shared" si="19"/>
        <v>0</v>
      </c>
      <c r="AG103" s="165">
        <f t="shared" si="23"/>
        <v>0</v>
      </c>
      <c r="AH103" s="165">
        <f t="shared" si="20"/>
        <v>0</v>
      </c>
      <c r="AI103" s="197">
        <f t="shared" si="21"/>
        <v>0</v>
      </c>
    </row>
    <row r="104" spans="4:35" ht="13.2" customHeight="1">
      <c r="D104" s="195">
        <v>25</v>
      </c>
      <c r="E104" s="165">
        <f t="shared" si="12"/>
        <v>0</v>
      </c>
      <c r="F104" s="165">
        <f t="shared" si="22"/>
        <v>0</v>
      </c>
      <c r="G104" s="165">
        <f t="shared" si="13"/>
        <v>0</v>
      </c>
      <c r="H104" s="165">
        <f t="shared" si="14"/>
        <v>0</v>
      </c>
      <c r="I104" s="165">
        <f t="shared" si="15"/>
        <v>0</v>
      </c>
      <c r="J104" s="197">
        <f t="shared" si="16"/>
        <v>0</v>
      </c>
      <c r="AC104" s="195">
        <v>25</v>
      </c>
      <c r="AD104" s="165">
        <f t="shared" si="17"/>
        <v>0</v>
      </c>
      <c r="AE104" s="165">
        <f t="shared" si="18"/>
        <v>0</v>
      </c>
      <c r="AF104" s="165">
        <f t="shared" si="19"/>
        <v>0</v>
      </c>
      <c r="AG104" s="165">
        <f t="shared" si="23"/>
        <v>0</v>
      </c>
      <c r="AH104" s="165">
        <f t="shared" si="20"/>
        <v>0</v>
      </c>
      <c r="AI104" s="197">
        <f t="shared" si="21"/>
        <v>0</v>
      </c>
    </row>
    <row r="105" spans="4:35" ht="13.2" customHeight="1">
      <c r="D105" s="195">
        <v>26</v>
      </c>
      <c r="E105" s="165">
        <f t="shared" si="12"/>
        <v>0</v>
      </c>
      <c r="F105" s="165">
        <f t="shared" si="22"/>
        <v>0</v>
      </c>
      <c r="G105" s="165">
        <f t="shared" si="13"/>
        <v>0</v>
      </c>
      <c r="H105" s="165">
        <f t="shared" si="14"/>
        <v>0</v>
      </c>
      <c r="I105" s="165">
        <f t="shared" si="15"/>
        <v>0</v>
      </c>
      <c r="J105" s="197">
        <f t="shared" si="16"/>
        <v>0</v>
      </c>
      <c r="AC105" s="195">
        <v>26</v>
      </c>
      <c r="AD105" s="165">
        <f t="shared" si="17"/>
        <v>0</v>
      </c>
      <c r="AE105" s="165">
        <f t="shared" si="18"/>
        <v>0</v>
      </c>
      <c r="AF105" s="165">
        <f t="shared" si="19"/>
        <v>0</v>
      </c>
      <c r="AG105" s="165">
        <f t="shared" si="23"/>
        <v>0</v>
      </c>
      <c r="AH105" s="165">
        <f t="shared" si="20"/>
        <v>0</v>
      </c>
      <c r="AI105" s="197">
        <f t="shared" si="21"/>
        <v>0</v>
      </c>
    </row>
    <row r="106" spans="4:35" ht="13.2" customHeight="1">
      <c r="D106" s="195">
        <v>27</v>
      </c>
      <c r="E106" s="165">
        <f t="shared" si="12"/>
        <v>0</v>
      </c>
      <c r="F106" s="165">
        <f t="shared" si="22"/>
        <v>0</v>
      </c>
      <c r="G106" s="165">
        <f t="shared" si="13"/>
        <v>0</v>
      </c>
      <c r="H106" s="165">
        <f t="shared" si="14"/>
        <v>0</v>
      </c>
      <c r="I106" s="165">
        <f t="shared" si="15"/>
        <v>0</v>
      </c>
      <c r="J106" s="197">
        <f t="shared" si="16"/>
        <v>0</v>
      </c>
      <c r="AC106" s="195">
        <v>27</v>
      </c>
      <c r="AD106" s="165">
        <f t="shared" si="17"/>
        <v>0</v>
      </c>
      <c r="AE106" s="165">
        <f t="shared" si="18"/>
        <v>0</v>
      </c>
      <c r="AF106" s="165">
        <f t="shared" si="19"/>
        <v>0</v>
      </c>
      <c r="AG106" s="165">
        <f t="shared" si="23"/>
        <v>0</v>
      </c>
      <c r="AH106" s="165">
        <f t="shared" si="20"/>
        <v>0</v>
      </c>
      <c r="AI106" s="197">
        <f t="shared" si="21"/>
        <v>0</v>
      </c>
    </row>
    <row r="107" spans="4:35" ht="13.2" customHeight="1">
      <c r="D107" s="195">
        <v>28</v>
      </c>
      <c r="E107" s="165">
        <f t="shared" si="12"/>
        <v>0</v>
      </c>
      <c r="F107" s="165">
        <f t="shared" si="22"/>
        <v>0</v>
      </c>
      <c r="G107" s="165">
        <f t="shared" si="13"/>
        <v>0</v>
      </c>
      <c r="H107" s="165">
        <f t="shared" si="14"/>
        <v>0</v>
      </c>
      <c r="I107" s="165">
        <f t="shared" si="15"/>
        <v>0</v>
      </c>
      <c r="J107" s="197">
        <f t="shared" si="16"/>
        <v>0</v>
      </c>
      <c r="AC107" s="195">
        <v>28</v>
      </c>
      <c r="AD107" s="165">
        <f t="shared" si="17"/>
        <v>0</v>
      </c>
      <c r="AE107" s="165">
        <f t="shared" si="18"/>
        <v>0</v>
      </c>
      <c r="AF107" s="165">
        <f t="shared" si="19"/>
        <v>0</v>
      </c>
      <c r="AG107" s="165">
        <f t="shared" si="23"/>
        <v>0</v>
      </c>
      <c r="AH107" s="165">
        <f t="shared" si="20"/>
        <v>0</v>
      </c>
      <c r="AI107" s="197">
        <f t="shared" si="21"/>
        <v>0</v>
      </c>
    </row>
    <row r="108" spans="4:35" ht="13.2" customHeight="1">
      <c r="D108" s="195">
        <v>29</v>
      </c>
      <c r="E108" s="165">
        <f t="shared" si="12"/>
        <v>0</v>
      </c>
      <c r="F108" s="165">
        <f t="shared" si="22"/>
        <v>0</v>
      </c>
      <c r="G108" s="165">
        <f t="shared" si="13"/>
        <v>0</v>
      </c>
      <c r="H108" s="165">
        <f t="shared" si="14"/>
        <v>0</v>
      </c>
      <c r="I108" s="165">
        <f t="shared" si="15"/>
        <v>0</v>
      </c>
      <c r="J108" s="197">
        <f t="shared" si="16"/>
        <v>0</v>
      </c>
      <c r="AC108" s="195">
        <v>29</v>
      </c>
      <c r="AD108" s="165">
        <f t="shared" si="17"/>
        <v>0</v>
      </c>
      <c r="AE108" s="165">
        <f t="shared" si="18"/>
        <v>0</v>
      </c>
      <c r="AF108" s="165">
        <f t="shared" si="19"/>
        <v>0</v>
      </c>
      <c r="AG108" s="165">
        <f t="shared" si="23"/>
        <v>0</v>
      </c>
      <c r="AH108" s="165">
        <f t="shared" si="20"/>
        <v>0</v>
      </c>
      <c r="AI108" s="197">
        <f t="shared" si="21"/>
        <v>0</v>
      </c>
    </row>
    <row r="109" spans="4:35" ht="13.2" customHeight="1">
      <c r="D109" s="195">
        <v>30</v>
      </c>
      <c r="E109" s="165">
        <f t="shared" si="12"/>
        <v>0</v>
      </c>
      <c r="F109" s="165">
        <f t="shared" si="22"/>
        <v>0</v>
      </c>
      <c r="G109" s="165">
        <f t="shared" si="13"/>
        <v>0</v>
      </c>
      <c r="H109" s="165">
        <f t="shared" si="14"/>
        <v>0</v>
      </c>
      <c r="I109" s="165">
        <f t="shared" si="15"/>
        <v>0</v>
      </c>
      <c r="J109" s="197">
        <f t="shared" si="16"/>
        <v>0</v>
      </c>
      <c r="AC109" s="195">
        <v>30</v>
      </c>
      <c r="AD109" s="165">
        <f t="shared" si="17"/>
        <v>0</v>
      </c>
      <c r="AE109" s="165">
        <f t="shared" si="18"/>
        <v>0</v>
      </c>
      <c r="AF109" s="165">
        <f t="shared" si="19"/>
        <v>0</v>
      </c>
      <c r="AG109" s="165">
        <f t="shared" si="23"/>
        <v>0</v>
      </c>
      <c r="AH109" s="165">
        <f t="shared" si="20"/>
        <v>0</v>
      </c>
      <c r="AI109" s="197">
        <f t="shared" si="21"/>
        <v>0</v>
      </c>
    </row>
    <row r="110" spans="4:35" ht="13.2" customHeight="1">
      <c r="D110" s="195">
        <v>31</v>
      </c>
      <c r="E110" s="165">
        <f t="shared" si="12"/>
        <v>0</v>
      </c>
      <c r="F110" s="165">
        <f t="shared" si="22"/>
        <v>0</v>
      </c>
      <c r="G110" s="165">
        <f t="shared" si="13"/>
        <v>0</v>
      </c>
      <c r="H110" s="165">
        <f t="shared" si="14"/>
        <v>0</v>
      </c>
      <c r="I110" s="165">
        <f t="shared" si="15"/>
        <v>0</v>
      </c>
      <c r="J110" s="197">
        <f t="shared" si="16"/>
        <v>0</v>
      </c>
      <c r="AC110" s="195">
        <v>31</v>
      </c>
      <c r="AD110" s="165">
        <f t="shared" si="17"/>
        <v>0</v>
      </c>
      <c r="AE110" s="165">
        <f t="shared" si="18"/>
        <v>0</v>
      </c>
      <c r="AF110" s="165">
        <f t="shared" si="19"/>
        <v>0</v>
      </c>
      <c r="AG110" s="165">
        <f t="shared" si="23"/>
        <v>0</v>
      </c>
      <c r="AH110" s="165">
        <f t="shared" si="20"/>
        <v>0</v>
      </c>
      <c r="AI110" s="197">
        <f t="shared" si="21"/>
        <v>0</v>
      </c>
    </row>
    <row r="111" spans="4:35" ht="13.2" customHeight="1">
      <c r="D111" s="195">
        <v>32</v>
      </c>
      <c r="E111" s="165">
        <f t="shared" si="12"/>
        <v>0</v>
      </c>
      <c r="F111" s="165">
        <f t="shared" si="22"/>
        <v>0</v>
      </c>
      <c r="G111" s="165">
        <f t="shared" si="13"/>
        <v>0</v>
      </c>
      <c r="H111" s="165">
        <f t="shared" si="14"/>
        <v>0</v>
      </c>
      <c r="I111" s="165">
        <f t="shared" si="15"/>
        <v>0</v>
      </c>
      <c r="J111" s="197">
        <f t="shared" si="16"/>
        <v>0</v>
      </c>
      <c r="AC111" s="195">
        <v>32</v>
      </c>
      <c r="AD111" s="165">
        <f t="shared" si="17"/>
        <v>0</v>
      </c>
      <c r="AE111" s="165">
        <f t="shared" si="18"/>
        <v>0</v>
      </c>
      <c r="AF111" s="165">
        <f t="shared" si="19"/>
        <v>0</v>
      </c>
      <c r="AG111" s="165">
        <f t="shared" si="23"/>
        <v>0</v>
      </c>
      <c r="AH111" s="165">
        <f t="shared" si="20"/>
        <v>0</v>
      </c>
      <c r="AI111" s="197">
        <f t="shared" si="21"/>
        <v>0</v>
      </c>
    </row>
    <row r="112" spans="4:35" ht="13.2" customHeight="1">
      <c r="D112" s="195">
        <v>33</v>
      </c>
      <c r="E112" s="165">
        <f t="shared" si="12"/>
        <v>0</v>
      </c>
      <c r="F112" s="165">
        <f t="shared" si="22"/>
        <v>0</v>
      </c>
      <c r="G112" s="165">
        <f t="shared" si="13"/>
        <v>0</v>
      </c>
      <c r="H112" s="165">
        <f t="shared" si="14"/>
        <v>0</v>
      </c>
      <c r="I112" s="165">
        <f t="shared" si="15"/>
        <v>0</v>
      </c>
      <c r="J112" s="197">
        <f t="shared" si="16"/>
        <v>0</v>
      </c>
      <c r="AC112" s="195">
        <v>33</v>
      </c>
      <c r="AD112" s="165">
        <f t="shared" si="17"/>
        <v>0</v>
      </c>
      <c r="AE112" s="165">
        <f t="shared" si="18"/>
        <v>0</v>
      </c>
      <c r="AF112" s="165">
        <f t="shared" si="19"/>
        <v>0</v>
      </c>
      <c r="AG112" s="165">
        <f t="shared" si="23"/>
        <v>0</v>
      </c>
      <c r="AH112" s="165">
        <f t="shared" si="20"/>
        <v>0</v>
      </c>
      <c r="AI112" s="197">
        <f t="shared" si="21"/>
        <v>0</v>
      </c>
    </row>
    <row r="113" spans="4:35" ht="13.2" customHeight="1">
      <c r="D113" s="195">
        <v>34</v>
      </c>
      <c r="E113" s="165">
        <f t="shared" si="12"/>
        <v>0</v>
      </c>
      <c r="F113" s="165">
        <f t="shared" si="22"/>
        <v>0</v>
      </c>
      <c r="G113" s="165">
        <f t="shared" si="13"/>
        <v>0</v>
      </c>
      <c r="H113" s="165">
        <f t="shared" si="14"/>
        <v>0</v>
      </c>
      <c r="I113" s="165">
        <f t="shared" si="15"/>
        <v>0</v>
      </c>
      <c r="J113" s="197">
        <f t="shared" si="16"/>
        <v>0</v>
      </c>
      <c r="AC113" s="195">
        <v>34</v>
      </c>
      <c r="AD113" s="165">
        <f t="shared" si="17"/>
        <v>0</v>
      </c>
      <c r="AE113" s="165">
        <f t="shared" si="18"/>
        <v>0</v>
      </c>
      <c r="AF113" s="165">
        <f t="shared" si="19"/>
        <v>0</v>
      </c>
      <c r="AG113" s="165">
        <f t="shared" si="23"/>
        <v>0</v>
      </c>
      <c r="AH113" s="165">
        <f t="shared" si="20"/>
        <v>0</v>
      </c>
      <c r="AI113" s="197">
        <f t="shared" si="21"/>
        <v>0</v>
      </c>
    </row>
    <row r="114" spans="4:35" ht="13.2" customHeight="1">
      <c r="D114" s="195">
        <v>35</v>
      </c>
      <c r="E114" s="165">
        <f t="shared" si="12"/>
        <v>0</v>
      </c>
      <c r="F114" s="165">
        <f t="shared" si="22"/>
        <v>0</v>
      </c>
      <c r="G114" s="165">
        <f t="shared" si="13"/>
        <v>0</v>
      </c>
      <c r="H114" s="165">
        <f t="shared" si="14"/>
        <v>0</v>
      </c>
      <c r="I114" s="165">
        <f t="shared" si="15"/>
        <v>0</v>
      </c>
      <c r="J114" s="197">
        <f t="shared" si="16"/>
        <v>0</v>
      </c>
      <c r="AC114" s="195">
        <v>35</v>
      </c>
      <c r="AD114" s="165">
        <f t="shared" si="17"/>
        <v>0</v>
      </c>
      <c r="AE114" s="165">
        <f t="shared" si="18"/>
        <v>0</v>
      </c>
      <c r="AF114" s="165">
        <f t="shared" si="19"/>
        <v>0</v>
      </c>
      <c r="AG114" s="165">
        <f t="shared" si="23"/>
        <v>0</v>
      </c>
      <c r="AH114" s="165">
        <f t="shared" si="20"/>
        <v>0</v>
      </c>
      <c r="AI114" s="197">
        <f t="shared" si="21"/>
        <v>0</v>
      </c>
    </row>
    <row r="115" spans="4:35" ht="13.2" customHeight="1">
      <c r="D115" s="195">
        <v>36</v>
      </c>
      <c r="E115" s="165">
        <f t="shared" si="12"/>
        <v>0</v>
      </c>
      <c r="F115" s="165">
        <f t="shared" si="22"/>
        <v>0</v>
      </c>
      <c r="G115" s="165">
        <f t="shared" si="13"/>
        <v>0</v>
      </c>
      <c r="H115" s="165">
        <f t="shared" si="14"/>
        <v>0</v>
      </c>
      <c r="I115" s="165">
        <f t="shared" si="15"/>
        <v>0</v>
      </c>
      <c r="J115" s="197">
        <f t="shared" si="16"/>
        <v>0</v>
      </c>
      <c r="AC115" s="195">
        <v>36</v>
      </c>
      <c r="AD115" s="165">
        <f t="shared" si="17"/>
        <v>0</v>
      </c>
      <c r="AE115" s="165">
        <f t="shared" si="18"/>
        <v>0</v>
      </c>
      <c r="AF115" s="165">
        <f t="shared" si="19"/>
        <v>0</v>
      </c>
      <c r="AG115" s="165">
        <f t="shared" si="23"/>
        <v>0</v>
      </c>
      <c r="AH115" s="165">
        <f t="shared" si="20"/>
        <v>0</v>
      </c>
      <c r="AI115" s="197">
        <f t="shared" si="21"/>
        <v>0</v>
      </c>
    </row>
    <row r="116" spans="4:35" ht="13.2" customHeight="1">
      <c r="D116" s="195">
        <v>37</v>
      </c>
      <c r="E116" s="165">
        <f t="shared" si="12"/>
        <v>0</v>
      </c>
      <c r="F116" s="165">
        <f t="shared" si="22"/>
        <v>0</v>
      </c>
      <c r="G116" s="165">
        <f t="shared" si="13"/>
        <v>0</v>
      </c>
      <c r="H116" s="165">
        <f t="shared" si="14"/>
        <v>0</v>
      </c>
      <c r="I116" s="165">
        <f t="shared" si="15"/>
        <v>0</v>
      </c>
      <c r="J116" s="197">
        <f t="shared" si="16"/>
        <v>0</v>
      </c>
      <c r="AC116" s="195">
        <v>37</v>
      </c>
      <c r="AD116" s="165">
        <f t="shared" si="17"/>
        <v>0</v>
      </c>
      <c r="AE116" s="165">
        <f t="shared" si="18"/>
        <v>0</v>
      </c>
      <c r="AF116" s="165">
        <f t="shared" si="19"/>
        <v>0</v>
      </c>
      <c r="AG116" s="165">
        <f t="shared" si="23"/>
        <v>0</v>
      </c>
      <c r="AH116" s="165">
        <f t="shared" si="20"/>
        <v>0</v>
      </c>
      <c r="AI116" s="197">
        <f t="shared" si="21"/>
        <v>0</v>
      </c>
    </row>
    <row r="117" spans="4:35" ht="13.2" customHeight="1">
      <c r="D117" s="195">
        <v>38</v>
      </c>
      <c r="E117" s="165">
        <f t="shared" si="12"/>
        <v>0</v>
      </c>
      <c r="F117" s="165">
        <f t="shared" si="22"/>
        <v>0</v>
      </c>
      <c r="G117" s="165">
        <f t="shared" si="13"/>
        <v>0</v>
      </c>
      <c r="H117" s="165">
        <f t="shared" si="14"/>
        <v>0</v>
      </c>
      <c r="I117" s="165">
        <f t="shared" si="15"/>
        <v>0</v>
      </c>
      <c r="J117" s="197">
        <f t="shared" si="16"/>
        <v>0</v>
      </c>
      <c r="AC117" s="195">
        <v>38</v>
      </c>
      <c r="AD117" s="165">
        <f t="shared" si="17"/>
        <v>0</v>
      </c>
      <c r="AE117" s="165">
        <f t="shared" si="18"/>
        <v>0</v>
      </c>
      <c r="AF117" s="165">
        <f t="shared" si="19"/>
        <v>0</v>
      </c>
      <c r="AG117" s="165">
        <f t="shared" si="23"/>
        <v>0</v>
      </c>
      <c r="AH117" s="165">
        <f t="shared" si="20"/>
        <v>0</v>
      </c>
      <c r="AI117" s="197">
        <f t="shared" si="21"/>
        <v>0</v>
      </c>
    </row>
    <row r="118" spans="4:35" ht="13.2" customHeight="1">
      <c r="D118" s="195">
        <v>39</v>
      </c>
      <c r="E118" s="165">
        <f t="shared" si="12"/>
        <v>0</v>
      </c>
      <c r="F118" s="165">
        <f t="shared" si="22"/>
        <v>0</v>
      </c>
      <c r="G118" s="165">
        <f t="shared" si="13"/>
        <v>0</v>
      </c>
      <c r="H118" s="165">
        <f t="shared" si="14"/>
        <v>0</v>
      </c>
      <c r="I118" s="165">
        <f t="shared" si="15"/>
        <v>0</v>
      </c>
      <c r="J118" s="197">
        <f t="shared" si="16"/>
        <v>0</v>
      </c>
      <c r="AC118" s="195">
        <v>39</v>
      </c>
      <c r="AD118" s="165">
        <f t="shared" si="17"/>
        <v>0</v>
      </c>
      <c r="AE118" s="165">
        <f t="shared" si="18"/>
        <v>0</v>
      </c>
      <c r="AF118" s="165">
        <f t="shared" si="19"/>
        <v>0</v>
      </c>
      <c r="AG118" s="165">
        <f t="shared" si="23"/>
        <v>0</v>
      </c>
      <c r="AH118" s="165">
        <f t="shared" si="20"/>
        <v>0</v>
      </c>
      <c r="AI118" s="197">
        <f t="shared" si="21"/>
        <v>0</v>
      </c>
    </row>
    <row r="119" spans="4:35" ht="13.2" customHeight="1" thickBot="1">
      <c r="D119" s="196">
        <v>40</v>
      </c>
      <c r="E119" s="198">
        <f t="shared" si="12"/>
        <v>0</v>
      </c>
      <c r="F119" s="198">
        <f t="shared" si="22"/>
        <v>0</v>
      </c>
      <c r="G119" s="198">
        <f t="shared" si="13"/>
        <v>0</v>
      </c>
      <c r="H119" s="198">
        <f t="shared" si="14"/>
        <v>0</v>
      </c>
      <c r="I119" s="198">
        <f t="shared" si="15"/>
        <v>0</v>
      </c>
      <c r="J119" s="199">
        <f t="shared" si="16"/>
        <v>0</v>
      </c>
      <c r="AC119" s="196">
        <v>40</v>
      </c>
      <c r="AD119" s="198">
        <f t="shared" si="17"/>
        <v>0</v>
      </c>
      <c r="AE119" s="198">
        <f t="shared" si="18"/>
        <v>0</v>
      </c>
      <c r="AF119" s="198">
        <f t="shared" si="19"/>
        <v>0</v>
      </c>
      <c r="AG119" s="198">
        <f t="shared" si="23"/>
        <v>0</v>
      </c>
      <c r="AH119" s="198">
        <f t="shared" si="20"/>
        <v>0</v>
      </c>
      <c r="AI119" s="199">
        <f t="shared" si="21"/>
        <v>0</v>
      </c>
    </row>
    <row r="121" spans="4:35" ht="13.2" customHeight="1" thickBot="1">
      <c r="D121" s="2" t="s">
        <v>88</v>
      </c>
      <c r="AC121" s="2" t="s">
        <v>88</v>
      </c>
    </row>
    <row r="122" spans="4:35" ht="13.2" customHeight="1">
      <c r="D122" s="2199"/>
      <c r="E122" s="2200" t="s">
        <v>56</v>
      </c>
      <c r="F122" s="2200"/>
      <c r="G122" s="2200" t="s">
        <v>83</v>
      </c>
      <c r="H122" s="2200"/>
      <c r="I122" s="2200" t="s">
        <v>78</v>
      </c>
      <c r="J122" s="2239"/>
      <c r="AC122" s="2199"/>
      <c r="AD122" s="2200" t="s">
        <v>56</v>
      </c>
      <c r="AE122" s="2200"/>
      <c r="AF122" s="2200" t="s">
        <v>83</v>
      </c>
      <c r="AG122" s="2200"/>
      <c r="AH122" s="2200" t="s">
        <v>78</v>
      </c>
      <c r="AI122" s="2239"/>
    </row>
    <row r="123" spans="4:35" ht="13.2" customHeight="1">
      <c r="D123" s="2238"/>
      <c r="E123" s="21" t="s">
        <v>354</v>
      </c>
      <c r="F123" s="21" t="s">
        <v>355</v>
      </c>
      <c r="G123" s="21" t="s">
        <v>354</v>
      </c>
      <c r="H123" s="21" t="s">
        <v>355</v>
      </c>
      <c r="I123" s="21" t="s">
        <v>354</v>
      </c>
      <c r="J123" s="194" t="s">
        <v>355</v>
      </c>
      <c r="AC123" s="2238"/>
      <c r="AD123" s="21" t="s">
        <v>354</v>
      </c>
      <c r="AE123" s="21" t="s">
        <v>355</v>
      </c>
      <c r="AF123" s="21" t="s">
        <v>354</v>
      </c>
      <c r="AG123" s="21" t="s">
        <v>355</v>
      </c>
      <c r="AH123" s="21" t="s">
        <v>354</v>
      </c>
      <c r="AI123" s="194" t="s">
        <v>355</v>
      </c>
    </row>
    <row r="124" spans="4:35" ht="13.2" customHeight="1">
      <c r="D124" s="195">
        <v>1</v>
      </c>
      <c r="E124" s="165">
        <f t="shared" ref="E124:E163" si="24">IF($H$17&lt;&gt;"As",0,IF($H$5&lt;&gt;"歩 道",0,SUMIF($H$18,D124,$H$16)))+IF($H$20&lt;&gt;"As",0,IF($H$5&lt;&gt;"歩 道",0,SUMIF($H$21,D124,$H$19)))</f>
        <v>0</v>
      </c>
      <c r="F124" s="165">
        <f t="shared" ref="F124:F163" si="25">IF($H$17&lt;&gt;"As",0,IF($H$5&lt;&gt;"車 道",0,SUMIF($H$18,D124,$H$16)))+IF($H$20&lt;&gt;"As",0,IF($H$5&lt;&gt;"車 道",0,SUMIF($H$21,D124,$H$19)))</f>
        <v>0</v>
      </c>
      <c r="G124" s="165">
        <f t="shared" ref="G124:G163" si="26">IF($H$17&lt;&gt;"Co",0,IF($H$5&lt;&gt;"歩 道",0,SUMIF($H$18,D124,$H$16)))+IF($H$20&lt;&gt;"Co",0,IF($H$5&lt;&gt;"歩 道",0,SUMIF($H$21,D124,$H$19)))</f>
        <v>0</v>
      </c>
      <c r="H124" s="165">
        <f t="shared" ref="H124:H163" si="27">IF($H$17&lt;&gt;"Co",0,IF($H$5&lt;&gt;"車 道",0,SUMIF($H$18,D124,$H$16)))+IF($H$20&lt;&gt;"Co",0,IF($H$5&lt;&gt;"車 道",0,SUMIF($H$21,D124,$H$19)))</f>
        <v>0</v>
      </c>
      <c r="I124" s="165">
        <f t="shared" ref="I124:I163" si="28">IF($H$5&lt;&gt;"歩 道",0,SUMIF($H$24,D124,$H$16)+SUMIF($H$24,D124,$H$19))</f>
        <v>0</v>
      </c>
      <c r="J124" s="197">
        <f t="shared" ref="J124:J163" si="29">IF($H$5&lt;&gt;"車 道",0,SUMIF($H$24,D124,$H$16)+SUMIF($H$24,D124,$H$19))</f>
        <v>0</v>
      </c>
      <c r="AC124" s="195">
        <v>1</v>
      </c>
      <c r="AD124" s="165">
        <f t="shared" ref="AD124:AD163" si="30">IF($AG$17&lt;&gt;"As",0,IF($AG$5&lt;&gt;"歩 道",0,SUMIF($AG$18,AC124,$AG$16)))+IF($AG$20&lt;&gt;"As",0,IF($AG$5&lt;&gt;"歩 道",0,SUMIF($AG$21,AC124,$AG$19)))</f>
        <v>0</v>
      </c>
      <c r="AE124" s="165">
        <f t="shared" ref="AE124:AE163" si="31">IF($AG$17&lt;&gt;"As",0,IF($AG$5&lt;&gt;"車 道",0,SUMIF($AG$18,AC124,$AG$16)))+IF($AG$20&lt;&gt;"As",0,IF($AG$5&lt;&gt;"車 道",0,SUMIF($AG$21,AC124,$AG$19)))</f>
        <v>0</v>
      </c>
      <c r="AF124" s="165">
        <f t="shared" ref="AF124:AF163" si="32">IF($AG$17&lt;&gt;"Co",0,IF($AG$5&lt;&gt;"歩 道",0,SUMIF($AG$18,AC124,$AG$16)))+IF($AG$20&lt;&gt;"Co",0,IF($AG$5&lt;&gt;"歩 道",0,SUMIF($AG$21,AC124,$AG$19)))</f>
        <v>0</v>
      </c>
      <c r="AG124" s="165">
        <f t="shared" ref="AG124:AG163" si="33">IF($AG$17&lt;&gt;"Co",0,IF($AG$5&lt;&gt;"車 道",0,SUMIF($AG$18,AC124,$AG$16)))+IF($AG$20&lt;&gt;"Co",0,IF($AG$5&lt;&gt;"車 道",0,SUMIF($AG$21,AC124,$AG$19)))</f>
        <v>0</v>
      </c>
      <c r="AH124" s="165">
        <f t="shared" ref="AH124:AH163" si="34">IF($AG$5&lt;&gt;"歩 道",0,SUMIF($AG$24,AC124,$AG$16)+SUMIF($AG$24,AC124,$AG$19))</f>
        <v>0</v>
      </c>
      <c r="AI124" s="197">
        <f t="shared" ref="AI124:AI163" si="35">IF($AG$5&lt;&gt;"車 道",0,SUMIF($AG$24,AC124,$AG$16)+SUMIF($AG$24,AC124,$AG$19))</f>
        <v>0</v>
      </c>
    </row>
    <row r="125" spans="4:35" ht="13.2" customHeight="1">
      <c r="D125" s="195">
        <v>2</v>
      </c>
      <c r="E125" s="165">
        <f t="shared" si="24"/>
        <v>0</v>
      </c>
      <c r="F125" s="165">
        <f t="shared" si="25"/>
        <v>0</v>
      </c>
      <c r="G125" s="165">
        <f t="shared" si="26"/>
        <v>0</v>
      </c>
      <c r="H125" s="165">
        <f t="shared" si="27"/>
        <v>0</v>
      </c>
      <c r="I125" s="165">
        <f t="shared" si="28"/>
        <v>0</v>
      </c>
      <c r="J125" s="197">
        <f t="shared" si="29"/>
        <v>0</v>
      </c>
      <c r="AC125" s="195">
        <v>2</v>
      </c>
      <c r="AD125" s="165">
        <f t="shared" si="30"/>
        <v>0</v>
      </c>
      <c r="AE125" s="165">
        <f t="shared" si="31"/>
        <v>0</v>
      </c>
      <c r="AF125" s="165">
        <f t="shared" si="32"/>
        <v>0</v>
      </c>
      <c r="AG125" s="165">
        <f t="shared" si="33"/>
        <v>0</v>
      </c>
      <c r="AH125" s="165">
        <f t="shared" si="34"/>
        <v>0</v>
      </c>
      <c r="AI125" s="197">
        <f t="shared" si="35"/>
        <v>0</v>
      </c>
    </row>
    <row r="126" spans="4:35" ht="13.2" customHeight="1">
      <c r="D126" s="195">
        <v>3</v>
      </c>
      <c r="E126" s="165">
        <f t="shared" si="24"/>
        <v>0</v>
      </c>
      <c r="F126" s="165">
        <f t="shared" si="25"/>
        <v>0</v>
      </c>
      <c r="G126" s="165">
        <f t="shared" si="26"/>
        <v>0</v>
      </c>
      <c r="H126" s="165">
        <f t="shared" si="27"/>
        <v>0</v>
      </c>
      <c r="I126" s="165">
        <f t="shared" si="28"/>
        <v>0</v>
      </c>
      <c r="J126" s="197">
        <f t="shared" si="29"/>
        <v>0</v>
      </c>
      <c r="AC126" s="195">
        <v>3</v>
      </c>
      <c r="AD126" s="165">
        <f t="shared" si="30"/>
        <v>0</v>
      </c>
      <c r="AE126" s="165">
        <f t="shared" si="31"/>
        <v>0</v>
      </c>
      <c r="AF126" s="165">
        <f t="shared" si="32"/>
        <v>0</v>
      </c>
      <c r="AG126" s="165">
        <f t="shared" si="33"/>
        <v>0</v>
      </c>
      <c r="AH126" s="165">
        <f t="shared" si="34"/>
        <v>0</v>
      </c>
      <c r="AI126" s="197">
        <f t="shared" si="35"/>
        <v>0</v>
      </c>
    </row>
    <row r="127" spans="4:35" ht="13.2" customHeight="1">
      <c r="D127" s="195">
        <v>4</v>
      </c>
      <c r="E127" s="165">
        <f t="shared" si="24"/>
        <v>0</v>
      </c>
      <c r="F127" s="165">
        <f t="shared" si="25"/>
        <v>0</v>
      </c>
      <c r="G127" s="165">
        <f t="shared" si="26"/>
        <v>0</v>
      </c>
      <c r="H127" s="165">
        <f t="shared" si="27"/>
        <v>0</v>
      </c>
      <c r="I127" s="165">
        <f t="shared" si="28"/>
        <v>0</v>
      </c>
      <c r="J127" s="197">
        <f t="shared" si="29"/>
        <v>0</v>
      </c>
      <c r="AC127" s="195">
        <v>4</v>
      </c>
      <c r="AD127" s="165">
        <f t="shared" si="30"/>
        <v>0</v>
      </c>
      <c r="AE127" s="165">
        <f t="shared" si="31"/>
        <v>0</v>
      </c>
      <c r="AF127" s="165">
        <f t="shared" si="32"/>
        <v>0</v>
      </c>
      <c r="AG127" s="165">
        <f t="shared" si="33"/>
        <v>0</v>
      </c>
      <c r="AH127" s="165">
        <f t="shared" si="34"/>
        <v>0</v>
      </c>
      <c r="AI127" s="197">
        <f t="shared" si="35"/>
        <v>0</v>
      </c>
    </row>
    <row r="128" spans="4:35" ht="13.2" customHeight="1">
      <c r="D128" s="195">
        <v>5</v>
      </c>
      <c r="E128" s="165">
        <f t="shared" si="24"/>
        <v>0</v>
      </c>
      <c r="F128" s="165">
        <f t="shared" si="25"/>
        <v>0</v>
      </c>
      <c r="G128" s="165">
        <f t="shared" si="26"/>
        <v>0</v>
      </c>
      <c r="H128" s="165">
        <f t="shared" si="27"/>
        <v>0</v>
      </c>
      <c r="I128" s="165">
        <f t="shared" si="28"/>
        <v>0</v>
      </c>
      <c r="J128" s="197">
        <f t="shared" si="29"/>
        <v>0</v>
      </c>
      <c r="AC128" s="195">
        <v>5</v>
      </c>
      <c r="AD128" s="165">
        <f t="shared" si="30"/>
        <v>0</v>
      </c>
      <c r="AE128" s="165">
        <f t="shared" si="31"/>
        <v>0</v>
      </c>
      <c r="AF128" s="165">
        <f t="shared" si="32"/>
        <v>0</v>
      </c>
      <c r="AG128" s="165">
        <f t="shared" si="33"/>
        <v>0</v>
      </c>
      <c r="AH128" s="165">
        <f t="shared" si="34"/>
        <v>0</v>
      </c>
      <c r="AI128" s="197">
        <f t="shared" si="35"/>
        <v>0</v>
      </c>
    </row>
    <row r="129" spans="4:35" ht="13.2" customHeight="1">
      <c r="D129" s="195">
        <v>6</v>
      </c>
      <c r="E129" s="165">
        <f t="shared" si="24"/>
        <v>0</v>
      </c>
      <c r="F129" s="165">
        <f t="shared" si="25"/>
        <v>0</v>
      </c>
      <c r="G129" s="165">
        <f t="shared" si="26"/>
        <v>0</v>
      </c>
      <c r="H129" s="165">
        <f t="shared" si="27"/>
        <v>0</v>
      </c>
      <c r="I129" s="165">
        <f t="shared" si="28"/>
        <v>0</v>
      </c>
      <c r="J129" s="197">
        <f t="shared" si="29"/>
        <v>0</v>
      </c>
      <c r="AC129" s="195">
        <v>6</v>
      </c>
      <c r="AD129" s="165">
        <f t="shared" si="30"/>
        <v>0</v>
      </c>
      <c r="AE129" s="165">
        <f t="shared" si="31"/>
        <v>0</v>
      </c>
      <c r="AF129" s="165">
        <f t="shared" si="32"/>
        <v>0</v>
      </c>
      <c r="AG129" s="165">
        <f t="shared" si="33"/>
        <v>0</v>
      </c>
      <c r="AH129" s="165">
        <f t="shared" si="34"/>
        <v>0</v>
      </c>
      <c r="AI129" s="197">
        <f t="shared" si="35"/>
        <v>0</v>
      </c>
    </row>
    <row r="130" spans="4:35" ht="13.2" customHeight="1">
      <c r="D130" s="195">
        <v>7</v>
      </c>
      <c r="E130" s="165">
        <f t="shared" si="24"/>
        <v>0</v>
      </c>
      <c r="F130" s="165">
        <f t="shared" si="25"/>
        <v>0</v>
      </c>
      <c r="G130" s="165">
        <f t="shared" si="26"/>
        <v>0</v>
      </c>
      <c r="H130" s="165">
        <f t="shared" si="27"/>
        <v>0</v>
      </c>
      <c r="I130" s="165">
        <f t="shared" si="28"/>
        <v>0</v>
      </c>
      <c r="J130" s="197">
        <f t="shared" si="29"/>
        <v>0</v>
      </c>
      <c r="AC130" s="195">
        <v>7</v>
      </c>
      <c r="AD130" s="165">
        <f t="shared" si="30"/>
        <v>0</v>
      </c>
      <c r="AE130" s="165">
        <f t="shared" si="31"/>
        <v>0</v>
      </c>
      <c r="AF130" s="165">
        <f t="shared" si="32"/>
        <v>0</v>
      </c>
      <c r="AG130" s="165">
        <f t="shared" si="33"/>
        <v>0</v>
      </c>
      <c r="AH130" s="165">
        <f t="shared" si="34"/>
        <v>0</v>
      </c>
      <c r="AI130" s="197">
        <f t="shared" si="35"/>
        <v>0</v>
      </c>
    </row>
    <row r="131" spans="4:35" ht="13.2" customHeight="1">
      <c r="D131" s="195">
        <v>8</v>
      </c>
      <c r="E131" s="165">
        <f t="shared" si="24"/>
        <v>0</v>
      </c>
      <c r="F131" s="165">
        <f t="shared" si="25"/>
        <v>0</v>
      </c>
      <c r="G131" s="165">
        <f t="shared" si="26"/>
        <v>0</v>
      </c>
      <c r="H131" s="165">
        <f t="shared" si="27"/>
        <v>0</v>
      </c>
      <c r="I131" s="165">
        <f t="shared" si="28"/>
        <v>0</v>
      </c>
      <c r="J131" s="197">
        <f t="shared" si="29"/>
        <v>0</v>
      </c>
      <c r="AC131" s="195">
        <v>8</v>
      </c>
      <c r="AD131" s="165">
        <f t="shared" si="30"/>
        <v>0</v>
      </c>
      <c r="AE131" s="165">
        <f t="shared" si="31"/>
        <v>0</v>
      </c>
      <c r="AF131" s="165">
        <f t="shared" si="32"/>
        <v>0</v>
      </c>
      <c r="AG131" s="165">
        <f t="shared" si="33"/>
        <v>0</v>
      </c>
      <c r="AH131" s="165">
        <f t="shared" si="34"/>
        <v>0</v>
      </c>
      <c r="AI131" s="197">
        <f t="shared" si="35"/>
        <v>0</v>
      </c>
    </row>
    <row r="132" spans="4:35" ht="13.2" customHeight="1">
      <c r="D132" s="195">
        <v>9</v>
      </c>
      <c r="E132" s="165">
        <f t="shared" si="24"/>
        <v>0</v>
      </c>
      <c r="F132" s="165">
        <f t="shared" si="25"/>
        <v>0</v>
      </c>
      <c r="G132" s="165">
        <f t="shared" si="26"/>
        <v>0</v>
      </c>
      <c r="H132" s="165">
        <f t="shared" si="27"/>
        <v>0</v>
      </c>
      <c r="I132" s="165">
        <f t="shared" si="28"/>
        <v>0</v>
      </c>
      <c r="J132" s="197">
        <f t="shared" si="29"/>
        <v>0</v>
      </c>
      <c r="AC132" s="195">
        <v>9</v>
      </c>
      <c r="AD132" s="165">
        <f t="shared" si="30"/>
        <v>0</v>
      </c>
      <c r="AE132" s="165">
        <f t="shared" si="31"/>
        <v>0</v>
      </c>
      <c r="AF132" s="165">
        <f t="shared" si="32"/>
        <v>0</v>
      </c>
      <c r="AG132" s="165">
        <f t="shared" si="33"/>
        <v>0</v>
      </c>
      <c r="AH132" s="165">
        <f t="shared" si="34"/>
        <v>0</v>
      </c>
      <c r="AI132" s="197">
        <f t="shared" si="35"/>
        <v>0</v>
      </c>
    </row>
    <row r="133" spans="4:35" ht="13.2" customHeight="1">
      <c r="D133" s="195">
        <v>10</v>
      </c>
      <c r="E133" s="165">
        <f t="shared" si="24"/>
        <v>0</v>
      </c>
      <c r="F133" s="165">
        <f t="shared" si="25"/>
        <v>0</v>
      </c>
      <c r="G133" s="165">
        <f t="shared" si="26"/>
        <v>0</v>
      </c>
      <c r="H133" s="165">
        <f t="shared" si="27"/>
        <v>0</v>
      </c>
      <c r="I133" s="165">
        <f t="shared" si="28"/>
        <v>0</v>
      </c>
      <c r="J133" s="197">
        <f t="shared" si="29"/>
        <v>0</v>
      </c>
      <c r="AC133" s="195">
        <v>10</v>
      </c>
      <c r="AD133" s="165">
        <f t="shared" si="30"/>
        <v>0</v>
      </c>
      <c r="AE133" s="165">
        <f t="shared" si="31"/>
        <v>0</v>
      </c>
      <c r="AF133" s="165">
        <f t="shared" si="32"/>
        <v>0</v>
      </c>
      <c r="AG133" s="165">
        <f t="shared" si="33"/>
        <v>0</v>
      </c>
      <c r="AH133" s="165">
        <f t="shared" si="34"/>
        <v>0</v>
      </c>
      <c r="AI133" s="197">
        <f t="shared" si="35"/>
        <v>0</v>
      </c>
    </row>
    <row r="134" spans="4:35" ht="13.2" customHeight="1">
      <c r="D134" s="195">
        <v>11</v>
      </c>
      <c r="E134" s="165">
        <f t="shared" si="24"/>
        <v>0</v>
      </c>
      <c r="F134" s="165">
        <f t="shared" si="25"/>
        <v>0</v>
      </c>
      <c r="G134" s="165">
        <f t="shared" si="26"/>
        <v>0</v>
      </c>
      <c r="H134" s="165">
        <f t="shared" si="27"/>
        <v>0</v>
      </c>
      <c r="I134" s="165">
        <f t="shared" si="28"/>
        <v>0</v>
      </c>
      <c r="J134" s="197">
        <f t="shared" si="29"/>
        <v>0</v>
      </c>
      <c r="AC134" s="195">
        <v>11</v>
      </c>
      <c r="AD134" s="165">
        <f t="shared" si="30"/>
        <v>0</v>
      </c>
      <c r="AE134" s="165">
        <f t="shared" si="31"/>
        <v>0</v>
      </c>
      <c r="AF134" s="165">
        <f t="shared" si="32"/>
        <v>0</v>
      </c>
      <c r="AG134" s="165">
        <f t="shared" si="33"/>
        <v>0</v>
      </c>
      <c r="AH134" s="165">
        <f t="shared" si="34"/>
        <v>0</v>
      </c>
      <c r="AI134" s="197">
        <f t="shared" si="35"/>
        <v>0</v>
      </c>
    </row>
    <row r="135" spans="4:35" ht="13.2" customHeight="1">
      <c r="D135" s="195">
        <v>12</v>
      </c>
      <c r="E135" s="165">
        <f t="shared" si="24"/>
        <v>0</v>
      </c>
      <c r="F135" s="165">
        <f t="shared" si="25"/>
        <v>0</v>
      </c>
      <c r="G135" s="165">
        <f t="shared" si="26"/>
        <v>0</v>
      </c>
      <c r="H135" s="165">
        <f t="shared" si="27"/>
        <v>0</v>
      </c>
      <c r="I135" s="165">
        <f t="shared" si="28"/>
        <v>0</v>
      </c>
      <c r="J135" s="197">
        <f t="shared" si="29"/>
        <v>0</v>
      </c>
      <c r="AC135" s="195">
        <v>12</v>
      </c>
      <c r="AD135" s="165">
        <f t="shared" si="30"/>
        <v>0</v>
      </c>
      <c r="AE135" s="165">
        <f t="shared" si="31"/>
        <v>0</v>
      </c>
      <c r="AF135" s="165">
        <f t="shared" si="32"/>
        <v>0</v>
      </c>
      <c r="AG135" s="165">
        <f t="shared" si="33"/>
        <v>0</v>
      </c>
      <c r="AH135" s="165">
        <f t="shared" si="34"/>
        <v>0</v>
      </c>
      <c r="AI135" s="197">
        <f t="shared" si="35"/>
        <v>0</v>
      </c>
    </row>
    <row r="136" spans="4:35" ht="13.2" customHeight="1">
      <c r="D136" s="195">
        <v>13</v>
      </c>
      <c r="E136" s="165">
        <f t="shared" si="24"/>
        <v>0</v>
      </c>
      <c r="F136" s="165">
        <f t="shared" si="25"/>
        <v>0</v>
      </c>
      <c r="G136" s="165">
        <f t="shared" si="26"/>
        <v>0</v>
      </c>
      <c r="H136" s="165">
        <f t="shared" si="27"/>
        <v>0</v>
      </c>
      <c r="I136" s="165">
        <f t="shared" si="28"/>
        <v>0</v>
      </c>
      <c r="J136" s="197">
        <f t="shared" si="29"/>
        <v>0</v>
      </c>
      <c r="AC136" s="195">
        <v>13</v>
      </c>
      <c r="AD136" s="165">
        <f t="shared" si="30"/>
        <v>0</v>
      </c>
      <c r="AE136" s="165">
        <f t="shared" si="31"/>
        <v>0</v>
      </c>
      <c r="AF136" s="165">
        <f t="shared" si="32"/>
        <v>0</v>
      </c>
      <c r="AG136" s="165">
        <f t="shared" si="33"/>
        <v>0</v>
      </c>
      <c r="AH136" s="165">
        <f t="shared" si="34"/>
        <v>0</v>
      </c>
      <c r="AI136" s="197">
        <f t="shared" si="35"/>
        <v>0</v>
      </c>
    </row>
    <row r="137" spans="4:35" ht="13.2" customHeight="1">
      <c r="D137" s="195">
        <v>14</v>
      </c>
      <c r="E137" s="165">
        <f t="shared" si="24"/>
        <v>0</v>
      </c>
      <c r="F137" s="165">
        <f t="shared" si="25"/>
        <v>0</v>
      </c>
      <c r="G137" s="165">
        <f t="shared" si="26"/>
        <v>0</v>
      </c>
      <c r="H137" s="165">
        <f t="shared" si="27"/>
        <v>0</v>
      </c>
      <c r="I137" s="165">
        <f t="shared" si="28"/>
        <v>0</v>
      </c>
      <c r="J137" s="197">
        <f t="shared" si="29"/>
        <v>0</v>
      </c>
      <c r="AC137" s="195">
        <v>14</v>
      </c>
      <c r="AD137" s="165">
        <f t="shared" si="30"/>
        <v>0</v>
      </c>
      <c r="AE137" s="165">
        <f t="shared" si="31"/>
        <v>0</v>
      </c>
      <c r="AF137" s="165">
        <f t="shared" si="32"/>
        <v>0</v>
      </c>
      <c r="AG137" s="165">
        <f t="shared" si="33"/>
        <v>0</v>
      </c>
      <c r="AH137" s="165">
        <f t="shared" si="34"/>
        <v>0</v>
      </c>
      <c r="AI137" s="197">
        <f t="shared" si="35"/>
        <v>0</v>
      </c>
    </row>
    <row r="138" spans="4:35" ht="13.2" customHeight="1">
      <c r="D138" s="195">
        <v>15</v>
      </c>
      <c r="E138" s="165">
        <f t="shared" si="24"/>
        <v>0</v>
      </c>
      <c r="F138" s="165">
        <f t="shared" si="25"/>
        <v>0</v>
      </c>
      <c r="G138" s="165">
        <f t="shared" si="26"/>
        <v>0</v>
      </c>
      <c r="H138" s="165">
        <f t="shared" si="27"/>
        <v>0</v>
      </c>
      <c r="I138" s="165">
        <f t="shared" si="28"/>
        <v>0</v>
      </c>
      <c r="J138" s="197">
        <f t="shared" si="29"/>
        <v>0</v>
      </c>
      <c r="AC138" s="195">
        <v>15</v>
      </c>
      <c r="AD138" s="165">
        <f t="shared" si="30"/>
        <v>0</v>
      </c>
      <c r="AE138" s="165">
        <f t="shared" si="31"/>
        <v>0</v>
      </c>
      <c r="AF138" s="165">
        <f t="shared" si="32"/>
        <v>0</v>
      </c>
      <c r="AG138" s="165">
        <f t="shared" si="33"/>
        <v>0</v>
      </c>
      <c r="AH138" s="165">
        <f t="shared" si="34"/>
        <v>0</v>
      </c>
      <c r="AI138" s="197">
        <f t="shared" si="35"/>
        <v>0</v>
      </c>
    </row>
    <row r="139" spans="4:35" ht="13.2" customHeight="1">
      <c r="D139" s="195">
        <v>16</v>
      </c>
      <c r="E139" s="165">
        <f t="shared" si="24"/>
        <v>0</v>
      </c>
      <c r="F139" s="165">
        <f t="shared" si="25"/>
        <v>0</v>
      </c>
      <c r="G139" s="165">
        <f t="shared" si="26"/>
        <v>0</v>
      </c>
      <c r="H139" s="165">
        <f t="shared" si="27"/>
        <v>0</v>
      </c>
      <c r="I139" s="165">
        <f t="shared" si="28"/>
        <v>0</v>
      </c>
      <c r="J139" s="197">
        <f t="shared" si="29"/>
        <v>0</v>
      </c>
      <c r="AC139" s="195">
        <v>16</v>
      </c>
      <c r="AD139" s="165">
        <f t="shared" si="30"/>
        <v>0</v>
      </c>
      <c r="AE139" s="165">
        <f t="shared" si="31"/>
        <v>0</v>
      </c>
      <c r="AF139" s="165">
        <f t="shared" si="32"/>
        <v>0</v>
      </c>
      <c r="AG139" s="165">
        <f t="shared" si="33"/>
        <v>0</v>
      </c>
      <c r="AH139" s="165">
        <f t="shared" si="34"/>
        <v>0</v>
      </c>
      <c r="AI139" s="197">
        <f t="shared" si="35"/>
        <v>0</v>
      </c>
    </row>
    <row r="140" spans="4:35" ht="13.2" customHeight="1">
      <c r="D140" s="195">
        <v>17</v>
      </c>
      <c r="E140" s="165">
        <f t="shared" si="24"/>
        <v>0</v>
      </c>
      <c r="F140" s="165">
        <f t="shared" si="25"/>
        <v>0</v>
      </c>
      <c r="G140" s="165">
        <f t="shared" si="26"/>
        <v>0</v>
      </c>
      <c r="H140" s="165">
        <f t="shared" si="27"/>
        <v>0</v>
      </c>
      <c r="I140" s="165">
        <f t="shared" si="28"/>
        <v>0</v>
      </c>
      <c r="J140" s="197">
        <f t="shared" si="29"/>
        <v>0</v>
      </c>
      <c r="AC140" s="195">
        <v>17</v>
      </c>
      <c r="AD140" s="165">
        <f t="shared" si="30"/>
        <v>0</v>
      </c>
      <c r="AE140" s="165">
        <f t="shared" si="31"/>
        <v>0</v>
      </c>
      <c r="AF140" s="165">
        <f t="shared" si="32"/>
        <v>0</v>
      </c>
      <c r="AG140" s="165">
        <f t="shared" si="33"/>
        <v>0</v>
      </c>
      <c r="AH140" s="165">
        <f t="shared" si="34"/>
        <v>0</v>
      </c>
      <c r="AI140" s="197">
        <f t="shared" si="35"/>
        <v>0</v>
      </c>
    </row>
    <row r="141" spans="4:35" ht="13.2" customHeight="1">
      <c r="D141" s="195">
        <v>18</v>
      </c>
      <c r="E141" s="165">
        <f t="shared" si="24"/>
        <v>0</v>
      </c>
      <c r="F141" s="165">
        <f t="shared" si="25"/>
        <v>0</v>
      </c>
      <c r="G141" s="165">
        <f t="shared" si="26"/>
        <v>0</v>
      </c>
      <c r="H141" s="165">
        <f t="shared" si="27"/>
        <v>0</v>
      </c>
      <c r="I141" s="165">
        <f t="shared" si="28"/>
        <v>0</v>
      </c>
      <c r="J141" s="197">
        <f t="shared" si="29"/>
        <v>0</v>
      </c>
      <c r="AC141" s="195">
        <v>18</v>
      </c>
      <c r="AD141" s="165">
        <f t="shared" si="30"/>
        <v>0</v>
      </c>
      <c r="AE141" s="165">
        <f t="shared" si="31"/>
        <v>0</v>
      </c>
      <c r="AF141" s="165">
        <f t="shared" si="32"/>
        <v>0</v>
      </c>
      <c r="AG141" s="165">
        <f t="shared" si="33"/>
        <v>0</v>
      </c>
      <c r="AH141" s="165">
        <f t="shared" si="34"/>
        <v>0</v>
      </c>
      <c r="AI141" s="197">
        <f t="shared" si="35"/>
        <v>0</v>
      </c>
    </row>
    <row r="142" spans="4:35" ht="13.2" customHeight="1">
      <c r="D142" s="195">
        <v>19</v>
      </c>
      <c r="E142" s="165">
        <f t="shared" si="24"/>
        <v>0</v>
      </c>
      <c r="F142" s="165">
        <f t="shared" si="25"/>
        <v>0</v>
      </c>
      <c r="G142" s="165">
        <f t="shared" si="26"/>
        <v>0</v>
      </c>
      <c r="H142" s="165">
        <f t="shared" si="27"/>
        <v>0</v>
      </c>
      <c r="I142" s="165">
        <f t="shared" si="28"/>
        <v>0</v>
      </c>
      <c r="J142" s="197">
        <f t="shared" si="29"/>
        <v>0</v>
      </c>
      <c r="AC142" s="195">
        <v>19</v>
      </c>
      <c r="AD142" s="165">
        <f t="shared" si="30"/>
        <v>0</v>
      </c>
      <c r="AE142" s="165">
        <f t="shared" si="31"/>
        <v>0</v>
      </c>
      <c r="AF142" s="165">
        <f t="shared" si="32"/>
        <v>0</v>
      </c>
      <c r="AG142" s="165">
        <f t="shared" si="33"/>
        <v>0</v>
      </c>
      <c r="AH142" s="165">
        <f t="shared" si="34"/>
        <v>0</v>
      </c>
      <c r="AI142" s="197">
        <f t="shared" si="35"/>
        <v>0</v>
      </c>
    </row>
    <row r="143" spans="4:35" ht="13.2" customHeight="1">
      <c r="D143" s="195">
        <v>20</v>
      </c>
      <c r="E143" s="165">
        <f t="shared" si="24"/>
        <v>0</v>
      </c>
      <c r="F143" s="165">
        <f t="shared" si="25"/>
        <v>0</v>
      </c>
      <c r="G143" s="165">
        <f t="shared" si="26"/>
        <v>0</v>
      </c>
      <c r="H143" s="165">
        <f t="shared" si="27"/>
        <v>0</v>
      </c>
      <c r="I143" s="165">
        <f t="shared" si="28"/>
        <v>0</v>
      </c>
      <c r="J143" s="197">
        <f t="shared" si="29"/>
        <v>0</v>
      </c>
      <c r="AC143" s="195">
        <v>20</v>
      </c>
      <c r="AD143" s="165">
        <f t="shared" si="30"/>
        <v>0</v>
      </c>
      <c r="AE143" s="165">
        <f t="shared" si="31"/>
        <v>0</v>
      </c>
      <c r="AF143" s="165">
        <f t="shared" si="32"/>
        <v>0</v>
      </c>
      <c r="AG143" s="165">
        <f t="shared" si="33"/>
        <v>0</v>
      </c>
      <c r="AH143" s="165">
        <f t="shared" si="34"/>
        <v>0</v>
      </c>
      <c r="AI143" s="197">
        <f t="shared" si="35"/>
        <v>0</v>
      </c>
    </row>
    <row r="144" spans="4:35" ht="13.2" customHeight="1">
      <c r="D144" s="195">
        <v>21</v>
      </c>
      <c r="E144" s="165">
        <f t="shared" si="24"/>
        <v>0</v>
      </c>
      <c r="F144" s="165">
        <f t="shared" si="25"/>
        <v>0</v>
      </c>
      <c r="G144" s="165">
        <f t="shared" si="26"/>
        <v>0</v>
      </c>
      <c r="H144" s="165">
        <f t="shared" si="27"/>
        <v>0</v>
      </c>
      <c r="I144" s="165">
        <f t="shared" si="28"/>
        <v>0</v>
      </c>
      <c r="J144" s="197">
        <f t="shared" si="29"/>
        <v>0</v>
      </c>
      <c r="AC144" s="195">
        <v>21</v>
      </c>
      <c r="AD144" s="165">
        <f t="shared" si="30"/>
        <v>0</v>
      </c>
      <c r="AE144" s="165">
        <f t="shared" si="31"/>
        <v>0</v>
      </c>
      <c r="AF144" s="165">
        <f t="shared" si="32"/>
        <v>0</v>
      </c>
      <c r="AG144" s="165">
        <f t="shared" si="33"/>
        <v>0</v>
      </c>
      <c r="AH144" s="165">
        <f t="shared" si="34"/>
        <v>0</v>
      </c>
      <c r="AI144" s="197">
        <f t="shared" si="35"/>
        <v>0</v>
      </c>
    </row>
    <row r="145" spans="4:35" ht="13.2" customHeight="1">
      <c r="D145" s="195">
        <v>22</v>
      </c>
      <c r="E145" s="165">
        <f t="shared" si="24"/>
        <v>0</v>
      </c>
      <c r="F145" s="165">
        <f t="shared" si="25"/>
        <v>0</v>
      </c>
      <c r="G145" s="165">
        <f t="shared" si="26"/>
        <v>0</v>
      </c>
      <c r="H145" s="165">
        <f t="shared" si="27"/>
        <v>0</v>
      </c>
      <c r="I145" s="165">
        <f t="shared" si="28"/>
        <v>0</v>
      </c>
      <c r="J145" s="197">
        <f t="shared" si="29"/>
        <v>0</v>
      </c>
      <c r="AC145" s="195">
        <v>22</v>
      </c>
      <c r="AD145" s="165">
        <f t="shared" si="30"/>
        <v>0</v>
      </c>
      <c r="AE145" s="165">
        <f t="shared" si="31"/>
        <v>0</v>
      </c>
      <c r="AF145" s="165">
        <f t="shared" si="32"/>
        <v>0</v>
      </c>
      <c r="AG145" s="165">
        <f t="shared" si="33"/>
        <v>0</v>
      </c>
      <c r="AH145" s="165">
        <f t="shared" si="34"/>
        <v>0</v>
      </c>
      <c r="AI145" s="197">
        <f t="shared" si="35"/>
        <v>0</v>
      </c>
    </row>
    <row r="146" spans="4:35" ht="13.2" customHeight="1">
      <c r="D146" s="195">
        <v>23</v>
      </c>
      <c r="E146" s="165">
        <f t="shared" si="24"/>
        <v>0</v>
      </c>
      <c r="F146" s="165">
        <f t="shared" si="25"/>
        <v>0</v>
      </c>
      <c r="G146" s="165">
        <f t="shared" si="26"/>
        <v>0</v>
      </c>
      <c r="H146" s="165">
        <f t="shared" si="27"/>
        <v>0</v>
      </c>
      <c r="I146" s="165">
        <f t="shared" si="28"/>
        <v>0</v>
      </c>
      <c r="J146" s="197">
        <f t="shared" si="29"/>
        <v>0</v>
      </c>
      <c r="AC146" s="195">
        <v>23</v>
      </c>
      <c r="AD146" s="165">
        <f t="shared" si="30"/>
        <v>0</v>
      </c>
      <c r="AE146" s="165">
        <f t="shared" si="31"/>
        <v>0</v>
      </c>
      <c r="AF146" s="165">
        <f t="shared" si="32"/>
        <v>0</v>
      </c>
      <c r="AG146" s="165">
        <f t="shared" si="33"/>
        <v>0</v>
      </c>
      <c r="AH146" s="165">
        <f t="shared" si="34"/>
        <v>0</v>
      </c>
      <c r="AI146" s="197">
        <f t="shared" si="35"/>
        <v>0</v>
      </c>
    </row>
    <row r="147" spans="4:35" ht="13.2" customHeight="1">
      <c r="D147" s="195">
        <v>24</v>
      </c>
      <c r="E147" s="165">
        <f t="shared" si="24"/>
        <v>0</v>
      </c>
      <c r="F147" s="165">
        <f t="shared" si="25"/>
        <v>0</v>
      </c>
      <c r="G147" s="165">
        <f t="shared" si="26"/>
        <v>0</v>
      </c>
      <c r="H147" s="165">
        <f t="shared" si="27"/>
        <v>0</v>
      </c>
      <c r="I147" s="165">
        <f t="shared" si="28"/>
        <v>0</v>
      </c>
      <c r="J147" s="197">
        <f t="shared" si="29"/>
        <v>0</v>
      </c>
      <c r="AC147" s="195">
        <v>24</v>
      </c>
      <c r="AD147" s="165">
        <f t="shared" si="30"/>
        <v>0</v>
      </c>
      <c r="AE147" s="165">
        <f t="shared" si="31"/>
        <v>0</v>
      </c>
      <c r="AF147" s="165">
        <f t="shared" si="32"/>
        <v>0</v>
      </c>
      <c r="AG147" s="165">
        <f t="shared" si="33"/>
        <v>0</v>
      </c>
      <c r="AH147" s="165">
        <f t="shared" si="34"/>
        <v>0</v>
      </c>
      <c r="AI147" s="197">
        <f t="shared" si="35"/>
        <v>0</v>
      </c>
    </row>
    <row r="148" spans="4:35" ht="13.2" customHeight="1">
      <c r="D148" s="195">
        <v>25</v>
      </c>
      <c r="E148" s="165">
        <f t="shared" si="24"/>
        <v>0</v>
      </c>
      <c r="F148" s="165">
        <f t="shared" si="25"/>
        <v>0</v>
      </c>
      <c r="G148" s="165">
        <f t="shared" si="26"/>
        <v>0</v>
      </c>
      <c r="H148" s="165">
        <f t="shared" si="27"/>
        <v>0</v>
      </c>
      <c r="I148" s="165">
        <f t="shared" si="28"/>
        <v>0</v>
      </c>
      <c r="J148" s="197">
        <f t="shared" si="29"/>
        <v>0</v>
      </c>
      <c r="AC148" s="195">
        <v>25</v>
      </c>
      <c r="AD148" s="165">
        <f t="shared" si="30"/>
        <v>0</v>
      </c>
      <c r="AE148" s="165">
        <f t="shared" si="31"/>
        <v>0</v>
      </c>
      <c r="AF148" s="165">
        <f t="shared" si="32"/>
        <v>0</v>
      </c>
      <c r="AG148" s="165">
        <f t="shared" si="33"/>
        <v>0</v>
      </c>
      <c r="AH148" s="165">
        <f t="shared" si="34"/>
        <v>0</v>
      </c>
      <c r="AI148" s="197">
        <f t="shared" si="35"/>
        <v>0</v>
      </c>
    </row>
    <row r="149" spans="4:35" ht="13.2" customHeight="1">
      <c r="D149" s="195">
        <v>26</v>
      </c>
      <c r="E149" s="165">
        <f t="shared" si="24"/>
        <v>0</v>
      </c>
      <c r="F149" s="165">
        <f t="shared" si="25"/>
        <v>0</v>
      </c>
      <c r="G149" s="165">
        <f t="shared" si="26"/>
        <v>0</v>
      </c>
      <c r="H149" s="165">
        <f t="shared" si="27"/>
        <v>0</v>
      </c>
      <c r="I149" s="165">
        <f t="shared" si="28"/>
        <v>0</v>
      </c>
      <c r="J149" s="197">
        <f t="shared" si="29"/>
        <v>0</v>
      </c>
      <c r="AC149" s="195">
        <v>26</v>
      </c>
      <c r="AD149" s="165">
        <f t="shared" si="30"/>
        <v>0</v>
      </c>
      <c r="AE149" s="165">
        <f t="shared" si="31"/>
        <v>0</v>
      </c>
      <c r="AF149" s="165">
        <f t="shared" si="32"/>
        <v>0</v>
      </c>
      <c r="AG149" s="165">
        <f t="shared" si="33"/>
        <v>0</v>
      </c>
      <c r="AH149" s="165">
        <f t="shared" si="34"/>
        <v>0</v>
      </c>
      <c r="AI149" s="197">
        <f t="shared" si="35"/>
        <v>0</v>
      </c>
    </row>
    <row r="150" spans="4:35" ht="13.2" customHeight="1">
      <c r="D150" s="195">
        <v>27</v>
      </c>
      <c r="E150" s="165">
        <f t="shared" si="24"/>
        <v>0</v>
      </c>
      <c r="F150" s="165">
        <f t="shared" si="25"/>
        <v>0</v>
      </c>
      <c r="G150" s="165">
        <f t="shared" si="26"/>
        <v>0</v>
      </c>
      <c r="H150" s="165">
        <f t="shared" si="27"/>
        <v>0</v>
      </c>
      <c r="I150" s="165">
        <f t="shared" si="28"/>
        <v>0</v>
      </c>
      <c r="J150" s="197">
        <f t="shared" si="29"/>
        <v>0</v>
      </c>
      <c r="AC150" s="195">
        <v>27</v>
      </c>
      <c r="AD150" s="165">
        <f t="shared" si="30"/>
        <v>0</v>
      </c>
      <c r="AE150" s="165">
        <f t="shared" si="31"/>
        <v>0</v>
      </c>
      <c r="AF150" s="165">
        <f t="shared" si="32"/>
        <v>0</v>
      </c>
      <c r="AG150" s="165">
        <f t="shared" si="33"/>
        <v>0</v>
      </c>
      <c r="AH150" s="165">
        <f t="shared" si="34"/>
        <v>0</v>
      </c>
      <c r="AI150" s="197">
        <f t="shared" si="35"/>
        <v>0</v>
      </c>
    </row>
    <row r="151" spans="4:35" ht="13.2" customHeight="1">
      <c r="D151" s="195">
        <v>28</v>
      </c>
      <c r="E151" s="165">
        <f t="shared" si="24"/>
        <v>0</v>
      </c>
      <c r="F151" s="165">
        <f t="shared" si="25"/>
        <v>0</v>
      </c>
      <c r="G151" s="165">
        <f t="shared" si="26"/>
        <v>0</v>
      </c>
      <c r="H151" s="165">
        <f t="shared" si="27"/>
        <v>0</v>
      </c>
      <c r="I151" s="165">
        <f t="shared" si="28"/>
        <v>0</v>
      </c>
      <c r="J151" s="197">
        <f t="shared" si="29"/>
        <v>0</v>
      </c>
      <c r="AC151" s="195">
        <v>28</v>
      </c>
      <c r="AD151" s="165">
        <f t="shared" si="30"/>
        <v>0</v>
      </c>
      <c r="AE151" s="165">
        <f t="shared" si="31"/>
        <v>0</v>
      </c>
      <c r="AF151" s="165">
        <f t="shared" si="32"/>
        <v>0</v>
      </c>
      <c r="AG151" s="165">
        <f t="shared" si="33"/>
        <v>0</v>
      </c>
      <c r="AH151" s="165">
        <f t="shared" si="34"/>
        <v>0</v>
      </c>
      <c r="AI151" s="197">
        <f t="shared" si="35"/>
        <v>0</v>
      </c>
    </row>
    <row r="152" spans="4:35" ht="13.2" customHeight="1">
      <c r="D152" s="195">
        <v>29</v>
      </c>
      <c r="E152" s="165">
        <f t="shared" si="24"/>
        <v>0</v>
      </c>
      <c r="F152" s="165">
        <f t="shared" si="25"/>
        <v>0</v>
      </c>
      <c r="G152" s="165">
        <f t="shared" si="26"/>
        <v>0</v>
      </c>
      <c r="H152" s="165">
        <f t="shared" si="27"/>
        <v>0</v>
      </c>
      <c r="I152" s="165">
        <f t="shared" si="28"/>
        <v>0</v>
      </c>
      <c r="J152" s="197">
        <f t="shared" si="29"/>
        <v>0</v>
      </c>
      <c r="AC152" s="195">
        <v>29</v>
      </c>
      <c r="AD152" s="165">
        <f t="shared" si="30"/>
        <v>0</v>
      </c>
      <c r="AE152" s="165">
        <f t="shared" si="31"/>
        <v>0</v>
      </c>
      <c r="AF152" s="165">
        <f t="shared" si="32"/>
        <v>0</v>
      </c>
      <c r="AG152" s="165">
        <f t="shared" si="33"/>
        <v>0</v>
      </c>
      <c r="AH152" s="165">
        <f t="shared" si="34"/>
        <v>0</v>
      </c>
      <c r="AI152" s="197">
        <f t="shared" si="35"/>
        <v>0</v>
      </c>
    </row>
    <row r="153" spans="4:35" ht="13.2" customHeight="1">
      <c r="D153" s="195">
        <v>30</v>
      </c>
      <c r="E153" s="165">
        <f t="shared" si="24"/>
        <v>0</v>
      </c>
      <c r="F153" s="165">
        <f t="shared" si="25"/>
        <v>0</v>
      </c>
      <c r="G153" s="165">
        <f t="shared" si="26"/>
        <v>0</v>
      </c>
      <c r="H153" s="165">
        <f t="shared" si="27"/>
        <v>0</v>
      </c>
      <c r="I153" s="165">
        <f t="shared" si="28"/>
        <v>0</v>
      </c>
      <c r="J153" s="197">
        <f t="shared" si="29"/>
        <v>0</v>
      </c>
      <c r="AC153" s="195">
        <v>30</v>
      </c>
      <c r="AD153" s="165">
        <f t="shared" si="30"/>
        <v>0</v>
      </c>
      <c r="AE153" s="165">
        <f t="shared" si="31"/>
        <v>0</v>
      </c>
      <c r="AF153" s="165">
        <f t="shared" si="32"/>
        <v>0</v>
      </c>
      <c r="AG153" s="165">
        <f t="shared" si="33"/>
        <v>0</v>
      </c>
      <c r="AH153" s="165">
        <f t="shared" si="34"/>
        <v>0</v>
      </c>
      <c r="AI153" s="197">
        <f t="shared" si="35"/>
        <v>0</v>
      </c>
    </row>
    <row r="154" spans="4:35" ht="13.2" customHeight="1">
      <c r="D154" s="195">
        <v>31</v>
      </c>
      <c r="E154" s="165">
        <f t="shared" si="24"/>
        <v>0</v>
      </c>
      <c r="F154" s="165">
        <f t="shared" si="25"/>
        <v>0</v>
      </c>
      <c r="G154" s="165">
        <f t="shared" si="26"/>
        <v>0</v>
      </c>
      <c r="H154" s="165">
        <f t="shared" si="27"/>
        <v>0</v>
      </c>
      <c r="I154" s="165">
        <f t="shared" si="28"/>
        <v>0</v>
      </c>
      <c r="J154" s="197">
        <f t="shared" si="29"/>
        <v>0</v>
      </c>
      <c r="AC154" s="195">
        <v>31</v>
      </c>
      <c r="AD154" s="165">
        <f t="shared" si="30"/>
        <v>0</v>
      </c>
      <c r="AE154" s="165">
        <f t="shared" si="31"/>
        <v>0</v>
      </c>
      <c r="AF154" s="165">
        <f t="shared" si="32"/>
        <v>0</v>
      </c>
      <c r="AG154" s="165">
        <f t="shared" si="33"/>
        <v>0</v>
      </c>
      <c r="AH154" s="165">
        <f t="shared" si="34"/>
        <v>0</v>
      </c>
      <c r="AI154" s="197">
        <f t="shared" si="35"/>
        <v>0</v>
      </c>
    </row>
    <row r="155" spans="4:35" ht="13.2" customHeight="1">
      <c r="D155" s="195">
        <v>32</v>
      </c>
      <c r="E155" s="165">
        <f t="shared" si="24"/>
        <v>0</v>
      </c>
      <c r="F155" s="165">
        <f t="shared" si="25"/>
        <v>0</v>
      </c>
      <c r="G155" s="165">
        <f t="shared" si="26"/>
        <v>0</v>
      </c>
      <c r="H155" s="165">
        <f t="shared" si="27"/>
        <v>0</v>
      </c>
      <c r="I155" s="165">
        <f t="shared" si="28"/>
        <v>0</v>
      </c>
      <c r="J155" s="197">
        <f t="shared" si="29"/>
        <v>0</v>
      </c>
      <c r="AC155" s="195">
        <v>32</v>
      </c>
      <c r="AD155" s="165">
        <f t="shared" si="30"/>
        <v>0</v>
      </c>
      <c r="AE155" s="165">
        <f t="shared" si="31"/>
        <v>0</v>
      </c>
      <c r="AF155" s="165">
        <f t="shared" si="32"/>
        <v>0</v>
      </c>
      <c r="AG155" s="165">
        <f t="shared" si="33"/>
        <v>0</v>
      </c>
      <c r="AH155" s="165">
        <f t="shared" si="34"/>
        <v>0</v>
      </c>
      <c r="AI155" s="197">
        <f t="shared" si="35"/>
        <v>0</v>
      </c>
    </row>
    <row r="156" spans="4:35" ht="13.2" customHeight="1">
      <c r="D156" s="195">
        <v>33</v>
      </c>
      <c r="E156" s="165">
        <f t="shared" si="24"/>
        <v>0</v>
      </c>
      <c r="F156" s="165">
        <f t="shared" si="25"/>
        <v>0</v>
      </c>
      <c r="G156" s="165">
        <f t="shared" si="26"/>
        <v>0</v>
      </c>
      <c r="H156" s="165">
        <f t="shared" si="27"/>
        <v>0</v>
      </c>
      <c r="I156" s="165">
        <f t="shared" si="28"/>
        <v>0</v>
      </c>
      <c r="J156" s="197">
        <f t="shared" si="29"/>
        <v>0</v>
      </c>
      <c r="AC156" s="195">
        <v>33</v>
      </c>
      <c r="AD156" s="165">
        <f t="shared" si="30"/>
        <v>0</v>
      </c>
      <c r="AE156" s="165">
        <f t="shared" si="31"/>
        <v>0</v>
      </c>
      <c r="AF156" s="165">
        <f t="shared" si="32"/>
        <v>0</v>
      </c>
      <c r="AG156" s="165">
        <f t="shared" si="33"/>
        <v>0</v>
      </c>
      <c r="AH156" s="165">
        <f t="shared" si="34"/>
        <v>0</v>
      </c>
      <c r="AI156" s="197">
        <f t="shared" si="35"/>
        <v>0</v>
      </c>
    </row>
    <row r="157" spans="4:35" ht="13.2" customHeight="1">
      <c r="D157" s="195">
        <v>34</v>
      </c>
      <c r="E157" s="165">
        <f t="shared" si="24"/>
        <v>0</v>
      </c>
      <c r="F157" s="165">
        <f t="shared" si="25"/>
        <v>0</v>
      </c>
      <c r="G157" s="165">
        <f t="shared" si="26"/>
        <v>0</v>
      </c>
      <c r="H157" s="165">
        <f t="shared" si="27"/>
        <v>0</v>
      </c>
      <c r="I157" s="165">
        <f t="shared" si="28"/>
        <v>0</v>
      </c>
      <c r="J157" s="197">
        <f t="shared" si="29"/>
        <v>0</v>
      </c>
      <c r="AC157" s="195">
        <v>34</v>
      </c>
      <c r="AD157" s="165">
        <f t="shared" si="30"/>
        <v>0</v>
      </c>
      <c r="AE157" s="165">
        <f t="shared" si="31"/>
        <v>0</v>
      </c>
      <c r="AF157" s="165">
        <f t="shared" si="32"/>
        <v>0</v>
      </c>
      <c r="AG157" s="165">
        <f t="shared" si="33"/>
        <v>0</v>
      </c>
      <c r="AH157" s="165">
        <f t="shared" si="34"/>
        <v>0</v>
      </c>
      <c r="AI157" s="197">
        <f t="shared" si="35"/>
        <v>0</v>
      </c>
    </row>
    <row r="158" spans="4:35" ht="13.2" customHeight="1">
      <c r="D158" s="195">
        <v>35</v>
      </c>
      <c r="E158" s="165">
        <f t="shared" si="24"/>
        <v>0</v>
      </c>
      <c r="F158" s="165">
        <f t="shared" si="25"/>
        <v>0</v>
      </c>
      <c r="G158" s="165">
        <f t="shared" si="26"/>
        <v>0</v>
      </c>
      <c r="H158" s="165">
        <f t="shared" si="27"/>
        <v>0</v>
      </c>
      <c r="I158" s="165">
        <f t="shared" si="28"/>
        <v>0</v>
      </c>
      <c r="J158" s="197">
        <f t="shared" si="29"/>
        <v>0</v>
      </c>
      <c r="AC158" s="195">
        <v>35</v>
      </c>
      <c r="AD158" s="165">
        <f t="shared" si="30"/>
        <v>0</v>
      </c>
      <c r="AE158" s="165">
        <f t="shared" si="31"/>
        <v>0</v>
      </c>
      <c r="AF158" s="165">
        <f t="shared" si="32"/>
        <v>0</v>
      </c>
      <c r="AG158" s="165">
        <f t="shared" si="33"/>
        <v>0</v>
      </c>
      <c r="AH158" s="165">
        <f t="shared" si="34"/>
        <v>0</v>
      </c>
      <c r="AI158" s="197">
        <f t="shared" si="35"/>
        <v>0</v>
      </c>
    </row>
    <row r="159" spans="4:35" ht="13.2" customHeight="1">
      <c r="D159" s="195">
        <v>36</v>
      </c>
      <c r="E159" s="165">
        <f t="shared" si="24"/>
        <v>0</v>
      </c>
      <c r="F159" s="165">
        <f t="shared" si="25"/>
        <v>0</v>
      </c>
      <c r="G159" s="165">
        <f t="shared" si="26"/>
        <v>0</v>
      </c>
      <c r="H159" s="165">
        <f t="shared" si="27"/>
        <v>0</v>
      </c>
      <c r="I159" s="165">
        <f t="shared" si="28"/>
        <v>0</v>
      </c>
      <c r="J159" s="197">
        <f t="shared" si="29"/>
        <v>0</v>
      </c>
      <c r="AC159" s="195">
        <v>36</v>
      </c>
      <c r="AD159" s="165">
        <f t="shared" si="30"/>
        <v>0</v>
      </c>
      <c r="AE159" s="165">
        <f t="shared" si="31"/>
        <v>0</v>
      </c>
      <c r="AF159" s="165">
        <f t="shared" si="32"/>
        <v>0</v>
      </c>
      <c r="AG159" s="165">
        <f t="shared" si="33"/>
        <v>0</v>
      </c>
      <c r="AH159" s="165">
        <f t="shared" si="34"/>
        <v>0</v>
      </c>
      <c r="AI159" s="197">
        <f t="shared" si="35"/>
        <v>0</v>
      </c>
    </row>
    <row r="160" spans="4:35" ht="13.2" customHeight="1">
      <c r="D160" s="195">
        <v>37</v>
      </c>
      <c r="E160" s="165">
        <f t="shared" si="24"/>
        <v>0</v>
      </c>
      <c r="F160" s="165">
        <f t="shared" si="25"/>
        <v>0</v>
      </c>
      <c r="G160" s="165">
        <f t="shared" si="26"/>
        <v>0</v>
      </c>
      <c r="H160" s="165">
        <f t="shared" si="27"/>
        <v>0</v>
      </c>
      <c r="I160" s="165">
        <f t="shared" si="28"/>
        <v>0</v>
      </c>
      <c r="J160" s="197">
        <f t="shared" si="29"/>
        <v>0</v>
      </c>
      <c r="AC160" s="195">
        <v>37</v>
      </c>
      <c r="AD160" s="165">
        <f t="shared" si="30"/>
        <v>0</v>
      </c>
      <c r="AE160" s="165">
        <f t="shared" si="31"/>
        <v>0</v>
      </c>
      <c r="AF160" s="165">
        <f t="shared" si="32"/>
        <v>0</v>
      </c>
      <c r="AG160" s="165">
        <f t="shared" si="33"/>
        <v>0</v>
      </c>
      <c r="AH160" s="165">
        <f t="shared" si="34"/>
        <v>0</v>
      </c>
      <c r="AI160" s="197">
        <f t="shared" si="35"/>
        <v>0</v>
      </c>
    </row>
    <row r="161" spans="4:35" ht="13.2" customHeight="1">
      <c r="D161" s="195">
        <v>38</v>
      </c>
      <c r="E161" s="165">
        <f t="shared" si="24"/>
        <v>0</v>
      </c>
      <c r="F161" s="165">
        <f t="shared" si="25"/>
        <v>0</v>
      </c>
      <c r="G161" s="165">
        <f t="shared" si="26"/>
        <v>0</v>
      </c>
      <c r="H161" s="165">
        <f t="shared" si="27"/>
        <v>0</v>
      </c>
      <c r="I161" s="165">
        <f t="shared" si="28"/>
        <v>0</v>
      </c>
      <c r="J161" s="197">
        <f t="shared" si="29"/>
        <v>0</v>
      </c>
      <c r="AC161" s="195">
        <v>38</v>
      </c>
      <c r="AD161" s="165">
        <f t="shared" si="30"/>
        <v>0</v>
      </c>
      <c r="AE161" s="165">
        <f t="shared" si="31"/>
        <v>0</v>
      </c>
      <c r="AF161" s="165">
        <f t="shared" si="32"/>
        <v>0</v>
      </c>
      <c r="AG161" s="165">
        <f t="shared" si="33"/>
        <v>0</v>
      </c>
      <c r="AH161" s="165">
        <f t="shared" si="34"/>
        <v>0</v>
      </c>
      <c r="AI161" s="197">
        <f t="shared" si="35"/>
        <v>0</v>
      </c>
    </row>
    <row r="162" spans="4:35" ht="13.2" customHeight="1">
      <c r="D162" s="195">
        <v>39</v>
      </c>
      <c r="E162" s="165">
        <f t="shared" si="24"/>
        <v>0</v>
      </c>
      <c r="F162" s="165">
        <f t="shared" si="25"/>
        <v>0</v>
      </c>
      <c r="G162" s="165">
        <f t="shared" si="26"/>
        <v>0</v>
      </c>
      <c r="H162" s="165">
        <f t="shared" si="27"/>
        <v>0</v>
      </c>
      <c r="I162" s="165">
        <f t="shared" si="28"/>
        <v>0</v>
      </c>
      <c r="J162" s="197">
        <f t="shared" si="29"/>
        <v>0</v>
      </c>
      <c r="AC162" s="195">
        <v>39</v>
      </c>
      <c r="AD162" s="165">
        <f t="shared" si="30"/>
        <v>0</v>
      </c>
      <c r="AE162" s="165">
        <f t="shared" si="31"/>
        <v>0</v>
      </c>
      <c r="AF162" s="165">
        <f t="shared" si="32"/>
        <v>0</v>
      </c>
      <c r="AG162" s="165">
        <f t="shared" si="33"/>
        <v>0</v>
      </c>
      <c r="AH162" s="165">
        <f t="shared" si="34"/>
        <v>0</v>
      </c>
      <c r="AI162" s="197">
        <f t="shared" si="35"/>
        <v>0</v>
      </c>
    </row>
    <row r="163" spans="4:35" ht="13.2" customHeight="1" thickBot="1">
      <c r="D163" s="196">
        <v>40</v>
      </c>
      <c r="E163" s="198">
        <f t="shared" si="24"/>
        <v>0</v>
      </c>
      <c r="F163" s="198">
        <f t="shared" si="25"/>
        <v>0</v>
      </c>
      <c r="G163" s="198">
        <f t="shared" si="26"/>
        <v>0</v>
      </c>
      <c r="H163" s="198">
        <f t="shared" si="27"/>
        <v>0</v>
      </c>
      <c r="I163" s="198">
        <f t="shared" si="28"/>
        <v>0</v>
      </c>
      <c r="J163" s="199">
        <f t="shared" si="29"/>
        <v>0</v>
      </c>
      <c r="AC163" s="196">
        <v>40</v>
      </c>
      <c r="AD163" s="198">
        <f t="shared" si="30"/>
        <v>0</v>
      </c>
      <c r="AE163" s="198">
        <f t="shared" si="31"/>
        <v>0</v>
      </c>
      <c r="AF163" s="198">
        <f t="shared" si="32"/>
        <v>0</v>
      </c>
      <c r="AG163" s="198">
        <f t="shared" si="33"/>
        <v>0</v>
      </c>
      <c r="AH163" s="198">
        <f t="shared" si="34"/>
        <v>0</v>
      </c>
      <c r="AI163" s="199">
        <f t="shared" si="35"/>
        <v>0</v>
      </c>
    </row>
    <row r="165" spans="4:35" ht="13.2" customHeight="1" thickBot="1">
      <c r="D165" s="2" t="s">
        <v>89</v>
      </c>
      <c r="AC165" s="2" t="s">
        <v>89</v>
      </c>
    </row>
    <row r="166" spans="4:35" ht="13.2" customHeight="1">
      <c r="D166" s="2199"/>
      <c r="E166" s="2200" t="s">
        <v>56</v>
      </c>
      <c r="F166" s="2200"/>
      <c r="G166" s="2200" t="s">
        <v>83</v>
      </c>
      <c r="H166" s="2200"/>
      <c r="I166" s="2200" t="s">
        <v>78</v>
      </c>
      <c r="J166" s="2239"/>
      <c r="AC166" s="2199"/>
      <c r="AD166" s="2200" t="s">
        <v>56</v>
      </c>
      <c r="AE166" s="2200"/>
      <c r="AF166" s="2200" t="s">
        <v>83</v>
      </c>
      <c r="AG166" s="2200"/>
      <c r="AH166" s="2200" t="s">
        <v>78</v>
      </c>
      <c r="AI166" s="2239"/>
    </row>
    <row r="167" spans="4:35" ht="13.2" customHeight="1">
      <c r="D167" s="2238"/>
      <c r="E167" s="21" t="s">
        <v>354</v>
      </c>
      <c r="F167" s="21" t="s">
        <v>355</v>
      </c>
      <c r="G167" s="21" t="s">
        <v>354</v>
      </c>
      <c r="H167" s="21" t="s">
        <v>355</v>
      </c>
      <c r="I167" s="21" t="s">
        <v>354</v>
      </c>
      <c r="J167" s="194" t="s">
        <v>355</v>
      </c>
      <c r="AC167" s="2238"/>
      <c r="AD167" s="21" t="s">
        <v>354</v>
      </c>
      <c r="AE167" s="21" t="s">
        <v>355</v>
      </c>
      <c r="AF167" s="21" t="s">
        <v>354</v>
      </c>
      <c r="AG167" s="21" t="s">
        <v>355</v>
      </c>
      <c r="AH167" s="21" t="s">
        <v>354</v>
      </c>
      <c r="AI167" s="194" t="s">
        <v>355</v>
      </c>
    </row>
    <row r="168" spans="4:35" ht="13.2" customHeight="1">
      <c r="D168" s="195">
        <v>1</v>
      </c>
      <c r="E168" s="165">
        <f t="shared" ref="E168:E207" si="36">IF($K$17&lt;&gt;"As",0,IF($K$5&lt;&gt;"歩 道",0,SUMIF($K$18,D168,$K$16)))+IF($K$20&lt;&gt;"As",0,IF($K$5&lt;&gt;"歩 道",0,SUMIF($K$21,D168,$K$19)))</f>
        <v>0</v>
      </c>
      <c r="F168" s="165">
        <f t="shared" ref="F168:F207" si="37">IF($K$17&lt;&gt;"As",0,IF($K$5&lt;&gt;"車 道",0,SUMIF($K$18,D168,$K$16)))+IF($K$20&lt;&gt;"As",0,IF($K$5&lt;&gt;"車 道",0,SUMIF($K$21,D168,$K$19)))</f>
        <v>0</v>
      </c>
      <c r="G168" s="165">
        <f t="shared" ref="G168:G207" si="38">IF($K$17&lt;&gt;"Co",0,IF($K$5&lt;&gt;"歩 道",0,SUMIF($K$18,D168,$K$16)))+IF($K$20&lt;&gt;"Co",0,IF($K$5&lt;&gt;"歩 道",0,SUMIF($K$21,D168,$K$19)))</f>
        <v>0</v>
      </c>
      <c r="H168" s="165">
        <f t="shared" ref="H168:H207" si="39">IF($K$17&lt;&gt;"Co",0,IF($K$5&lt;&gt;"車 道",0,SUMIF($K$18,D168,$K$16)))+IF($K$20&lt;&gt;"Co",0,IF($K$5&lt;&gt;"車 道",0,SUMIF($K$21,D168,$K$19)))</f>
        <v>0</v>
      </c>
      <c r="I168" s="165">
        <f t="shared" ref="I168:I207" si="40">IF($K$5&lt;&gt;"歩 道",0,SUMIF($K$24,D168,$K$16)+SUMIF($K$24,D168,$K$19))</f>
        <v>0</v>
      </c>
      <c r="J168" s="197">
        <f t="shared" ref="J168:J207" si="41">IF($K$5&lt;&gt;"車 道",0,SUMIF($K$24,D168,$K$16)+SUMIF($K$24,D168,$K$19))</f>
        <v>0</v>
      </c>
      <c r="AC168" s="195">
        <v>1</v>
      </c>
      <c r="AD168" s="165">
        <f t="shared" ref="AD168:AD207" si="42">IF($AJ$17&lt;&gt;"As",0,IF($AJ$5&lt;&gt;"歩 道",0,SUMIF($AJ$18,AC168,$AJ$16)))+IF($AJ$20&lt;&gt;"As",0,IF($AJ$5&lt;&gt;"歩 道",0,SUMIF($AJ$21,AC168,$AJ$19)))</f>
        <v>0</v>
      </c>
      <c r="AE168" s="165">
        <f t="shared" ref="AE168:AE207" si="43">IF($AJ$17&lt;&gt;"As",0,IF($AJ$5&lt;&gt;"車 道",0,SUMIF($AJ$18,AC168,$AJ$16)))+IF($AJ$20&lt;&gt;"As",0,IF($AJ$5&lt;&gt;"車 道",0,SUMIF($AJ$21,AC168,$AJ$19)))</f>
        <v>0</v>
      </c>
      <c r="AF168" s="165">
        <f t="shared" ref="AF168:AF207" si="44">IF($AJ$17&lt;&gt;"Co",0,IF($AJ$5&lt;&gt;"歩 道",0,SUMIF($AJ$18,AC168,$AJ$16)))+IF($AJ$20&lt;&gt;"Co",0,IF($AJ$5&lt;&gt;"歩 道",0,SUMIF($AJ$21,AC168,$AJ$19)))</f>
        <v>0</v>
      </c>
      <c r="AG168" s="165">
        <f t="shared" ref="AG168:AG207" si="45">IF($AJ$17&lt;&gt;"Co",0,IF($AJ$5&lt;&gt;"車 道",0,SUMIF($AJ$18,AC168,$AJ$16)))+IF($AJ$20&lt;&gt;"Co",0,IF($AJ$5&lt;&gt;"車 道",0,SUMIF($AJ$21,AC168,$AJ$19)))</f>
        <v>0</v>
      </c>
      <c r="AH168" s="165">
        <f t="shared" ref="AH168:AH207" si="46">IF($AJ$5&lt;&gt;"歩 道",0,SUMIF($AJ$24,AC168,$AJ$16)+SUMIF($AJ$24,AC168,$AJ$19))</f>
        <v>0</v>
      </c>
      <c r="AI168" s="197">
        <f t="shared" ref="AI168:AI207" si="47">IF($AJ$5&lt;&gt;"車 道",0,SUMIF($AJ$24,AC168,$AJ$16)+SUMIF($AJ$24,AC168,$AJ$19))</f>
        <v>0</v>
      </c>
    </row>
    <row r="169" spans="4:35" ht="13.2" customHeight="1">
      <c r="D169" s="195">
        <v>2</v>
      </c>
      <c r="E169" s="165">
        <f t="shared" si="36"/>
        <v>0</v>
      </c>
      <c r="F169" s="165">
        <f t="shared" si="37"/>
        <v>0</v>
      </c>
      <c r="G169" s="165">
        <f t="shared" si="38"/>
        <v>0</v>
      </c>
      <c r="H169" s="165">
        <f t="shared" si="39"/>
        <v>0</v>
      </c>
      <c r="I169" s="165">
        <f t="shared" si="40"/>
        <v>0</v>
      </c>
      <c r="J169" s="197">
        <f t="shared" si="41"/>
        <v>0</v>
      </c>
      <c r="AC169" s="195">
        <v>2</v>
      </c>
      <c r="AD169" s="165">
        <f t="shared" si="42"/>
        <v>0</v>
      </c>
      <c r="AE169" s="165">
        <f t="shared" si="43"/>
        <v>0</v>
      </c>
      <c r="AF169" s="165">
        <f t="shared" si="44"/>
        <v>0</v>
      </c>
      <c r="AG169" s="165">
        <f t="shared" si="45"/>
        <v>0</v>
      </c>
      <c r="AH169" s="165">
        <f t="shared" si="46"/>
        <v>0</v>
      </c>
      <c r="AI169" s="197">
        <f t="shared" si="47"/>
        <v>0</v>
      </c>
    </row>
    <row r="170" spans="4:35" ht="13.2" customHeight="1">
      <c r="D170" s="195">
        <v>3</v>
      </c>
      <c r="E170" s="165">
        <f t="shared" si="36"/>
        <v>0</v>
      </c>
      <c r="F170" s="165">
        <f t="shared" si="37"/>
        <v>0</v>
      </c>
      <c r="G170" s="165">
        <f t="shared" si="38"/>
        <v>0</v>
      </c>
      <c r="H170" s="165">
        <f t="shared" si="39"/>
        <v>0</v>
      </c>
      <c r="I170" s="165">
        <f t="shared" si="40"/>
        <v>0</v>
      </c>
      <c r="J170" s="197">
        <f t="shared" si="41"/>
        <v>0</v>
      </c>
      <c r="AC170" s="195">
        <v>3</v>
      </c>
      <c r="AD170" s="165">
        <f t="shared" si="42"/>
        <v>0</v>
      </c>
      <c r="AE170" s="165">
        <f t="shared" si="43"/>
        <v>0</v>
      </c>
      <c r="AF170" s="165">
        <f t="shared" si="44"/>
        <v>0</v>
      </c>
      <c r="AG170" s="165">
        <f t="shared" si="45"/>
        <v>0</v>
      </c>
      <c r="AH170" s="165">
        <f t="shared" si="46"/>
        <v>0</v>
      </c>
      <c r="AI170" s="197">
        <f t="shared" si="47"/>
        <v>0</v>
      </c>
    </row>
    <row r="171" spans="4:35" ht="13.2" customHeight="1">
      <c r="D171" s="195">
        <v>4</v>
      </c>
      <c r="E171" s="165">
        <f t="shared" si="36"/>
        <v>0</v>
      </c>
      <c r="F171" s="165">
        <f t="shared" si="37"/>
        <v>0</v>
      </c>
      <c r="G171" s="165">
        <f t="shared" si="38"/>
        <v>0</v>
      </c>
      <c r="H171" s="165">
        <f t="shared" si="39"/>
        <v>0</v>
      </c>
      <c r="I171" s="165">
        <f t="shared" si="40"/>
        <v>0</v>
      </c>
      <c r="J171" s="197">
        <f t="shared" si="41"/>
        <v>0</v>
      </c>
      <c r="AC171" s="195">
        <v>4</v>
      </c>
      <c r="AD171" s="165">
        <f t="shared" si="42"/>
        <v>0</v>
      </c>
      <c r="AE171" s="165">
        <f t="shared" si="43"/>
        <v>0</v>
      </c>
      <c r="AF171" s="165">
        <f t="shared" si="44"/>
        <v>0</v>
      </c>
      <c r="AG171" s="165">
        <f t="shared" si="45"/>
        <v>0</v>
      </c>
      <c r="AH171" s="165">
        <f t="shared" si="46"/>
        <v>0</v>
      </c>
      <c r="AI171" s="197">
        <f t="shared" si="47"/>
        <v>0</v>
      </c>
    </row>
    <row r="172" spans="4:35" ht="13.2" customHeight="1">
      <c r="D172" s="195">
        <v>5</v>
      </c>
      <c r="E172" s="165">
        <f t="shared" si="36"/>
        <v>0</v>
      </c>
      <c r="F172" s="165">
        <f t="shared" si="37"/>
        <v>0</v>
      </c>
      <c r="G172" s="165">
        <f t="shared" si="38"/>
        <v>0</v>
      </c>
      <c r="H172" s="165">
        <f t="shared" si="39"/>
        <v>0</v>
      </c>
      <c r="I172" s="165">
        <f t="shared" si="40"/>
        <v>0</v>
      </c>
      <c r="J172" s="197">
        <f t="shared" si="41"/>
        <v>0</v>
      </c>
      <c r="AC172" s="195">
        <v>5</v>
      </c>
      <c r="AD172" s="165">
        <f t="shared" si="42"/>
        <v>0</v>
      </c>
      <c r="AE172" s="165">
        <f t="shared" si="43"/>
        <v>0</v>
      </c>
      <c r="AF172" s="165">
        <f t="shared" si="44"/>
        <v>0</v>
      </c>
      <c r="AG172" s="165">
        <f t="shared" si="45"/>
        <v>0</v>
      </c>
      <c r="AH172" s="165">
        <f t="shared" si="46"/>
        <v>0</v>
      </c>
      <c r="AI172" s="197">
        <f t="shared" si="47"/>
        <v>0</v>
      </c>
    </row>
    <row r="173" spans="4:35" ht="13.2" customHeight="1">
      <c r="D173" s="195">
        <v>6</v>
      </c>
      <c r="E173" s="165">
        <f t="shared" si="36"/>
        <v>0</v>
      </c>
      <c r="F173" s="165">
        <f t="shared" si="37"/>
        <v>0</v>
      </c>
      <c r="G173" s="165">
        <f t="shared" si="38"/>
        <v>0</v>
      </c>
      <c r="H173" s="165">
        <f t="shared" si="39"/>
        <v>0</v>
      </c>
      <c r="I173" s="165">
        <f t="shared" si="40"/>
        <v>0</v>
      </c>
      <c r="J173" s="197">
        <f t="shared" si="41"/>
        <v>0</v>
      </c>
      <c r="AC173" s="195">
        <v>6</v>
      </c>
      <c r="AD173" s="165">
        <f t="shared" si="42"/>
        <v>0</v>
      </c>
      <c r="AE173" s="165">
        <f t="shared" si="43"/>
        <v>0</v>
      </c>
      <c r="AF173" s="165">
        <f t="shared" si="44"/>
        <v>0</v>
      </c>
      <c r="AG173" s="165">
        <f t="shared" si="45"/>
        <v>0</v>
      </c>
      <c r="AH173" s="165">
        <f t="shared" si="46"/>
        <v>0</v>
      </c>
      <c r="AI173" s="197">
        <f t="shared" si="47"/>
        <v>0</v>
      </c>
    </row>
    <row r="174" spans="4:35" ht="13.2" customHeight="1">
      <c r="D174" s="195">
        <v>7</v>
      </c>
      <c r="E174" s="165">
        <f t="shared" si="36"/>
        <v>0</v>
      </c>
      <c r="F174" s="165">
        <f t="shared" si="37"/>
        <v>0</v>
      </c>
      <c r="G174" s="165">
        <f t="shared" si="38"/>
        <v>0</v>
      </c>
      <c r="H174" s="165">
        <f t="shared" si="39"/>
        <v>0</v>
      </c>
      <c r="I174" s="165">
        <f t="shared" si="40"/>
        <v>0</v>
      </c>
      <c r="J174" s="197">
        <f t="shared" si="41"/>
        <v>0</v>
      </c>
      <c r="AC174" s="195">
        <v>7</v>
      </c>
      <c r="AD174" s="165">
        <f t="shared" si="42"/>
        <v>0</v>
      </c>
      <c r="AE174" s="165">
        <f t="shared" si="43"/>
        <v>0</v>
      </c>
      <c r="AF174" s="165">
        <f t="shared" si="44"/>
        <v>0</v>
      </c>
      <c r="AG174" s="165">
        <f t="shared" si="45"/>
        <v>0</v>
      </c>
      <c r="AH174" s="165">
        <f t="shared" si="46"/>
        <v>0</v>
      </c>
      <c r="AI174" s="197">
        <f t="shared" si="47"/>
        <v>0</v>
      </c>
    </row>
    <row r="175" spans="4:35" ht="13.2" customHeight="1">
      <c r="D175" s="195">
        <v>8</v>
      </c>
      <c r="E175" s="165">
        <f t="shared" si="36"/>
        <v>0</v>
      </c>
      <c r="F175" s="165">
        <f t="shared" si="37"/>
        <v>0</v>
      </c>
      <c r="G175" s="165">
        <f t="shared" si="38"/>
        <v>0</v>
      </c>
      <c r="H175" s="165">
        <f t="shared" si="39"/>
        <v>0</v>
      </c>
      <c r="I175" s="165">
        <f t="shared" si="40"/>
        <v>0</v>
      </c>
      <c r="J175" s="197">
        <f t="shared" si="41"/>
        <v>0</v>
      </c>
      <c r="AC175" s="195">
        <v>8</v>
      </c>
      <c r="AD175" s="165">
        <f t="shared" si="42"/>
        <v>0</v>
      </c>
      <c r="AE175" s="165">
        <f t="shared" si="43"/>
        <v>0</v>
      </c>
      <c r="AF175" s="165">
        <f t="shared" si="44"/>
        <v>0</v>
      </c>
      <c r="AG175" s="165">
        <f t="shared" si="45"/>
        <v>0</v>
      </c>
      <c r="AH175" s="165">
        <f t="shared" si="46"/>
        <v>0</v>
      </c>
      <c r="AI175" s="197">
        <f t="shared" si="47"/>
        <v>0</v>
      </c>
    </row>
    <row r="176" spans="4:35" ht="13.2" customHeight="1">
      <c r="D176" s="195">
        <v>9</v>
      </c>
      <c r="E176" s="165">
        <f t="shared" si="36"/>
        <v>0</v>
      </c>
      <c r="F176" s="165">
        <f t="shared" si="37"/>
        <v>0</v>
      </c>
      <c r="G176" s="165">
        <f t="shared" si="38"/>
        <v>0</v>
      </c>
      <c r="H176" s="165">
        <f t="shared" si="39"/>
        <v>0</v>
      </c>
      <c r="I176" s="165">
        <f t="shared" si="40"/>
        <v>0</v>
      </c>
      <c r="J176" s="197">
        <f t="shared" si="41"/>
        <v>0</v>
      </c>
      <c r="AC176" s="195">
        <v>9</v>
      </c>
      <c r="AD176" s="165">
        <f t="shared" si="42"/>
        <v>0</v>
      </c>
      <c r="AE176" s="165">
        <f t="shared" si="43"/>
        <v>0</v>
      </c>
      <c r="AF176" s="165">
        <f t="shared" si="44"/>
        <v>0</v>
      </c>
      <c r="AG176" s="165">
        <f t="shared" si="45"/>
        <v>0</v>
      </c>
      <c r="AH176" s="165">
        <f t="shared" si="46"/>
        <v>0</v>
      </c>
      <c r="AI176" s="197">
        <f t="shared" si="47"/>
        <v>0</v>
      </c>
    </row>
    <row r="177" spans="4:35" ht="13.2" customHeight="1">
      <c r="D177" s="195">
        <v>10</v>
      </c>
      <c r="E177" s="165">
        <f t="shared" si="36"/>
        <v>0</v>
      </c>
      <c r="F177" s="165">
        <f t="shared" si="37"/>
        <v>0</v>
      </c>
      <c r="G177" s="165">
        <f t="shared" si="38"/>
        <v>0</v>
      </c>
      <c r="H177" s="165">
        <f t="shared" si="39"/>
        <v>0</v>
      </c>
      <c r="I177" s="165">
        <f t="shared" si="40"/>
        <v>0</v>
      </c>
      <c r="J177" s="197">
        <f t="shared" si="41"/>
        <v>0</v>
      </c>
      <c r="AC177" s="195">
        <v>10</v>
      </c>
      <c r="AD177" s="165">
        <f t="shared" si="42"/>
        <v>0</v>
      </c>
      <c r="AE177" s="165">
        <f t="shared" si="43"/>
        <v>0</v>
      </c>
      <c r="AF177" s="165">
        <f t="shared" si="44"/>
        <v>0</v>
      </c>
      <c r="AG177" s="165">
        <f t="shared" si="45"/>
        <v>0</v>
      </c>
      <c r="AH177" s="165">
        <f t="shared" si="46"/>
        <v>0</v>
      </c>
      <c r="AI177" s="197">
        <f t="shared" si="47"/>
        <v>0</v>
      </c>
    </row>
    <row r="178" spans="4:35" ht="13.2" customHeight="1">
      <c r="D178" s="195">
        <v>11</v>
      </c>
      <c r="E178" s="165">
        <f t="shared" si="36"/>
        <v>0</v>
      </c>
      <c r="F178" s="165">
        <f t="shared" si="37"/>
        <v>0</v>
      </c>
      <c r="G178" s="165">
        <f t="shared" si="38"/>
        <v>0</v>
      </c>
      <c r="H178" s="165">
        <f t="shared" si="39"/>
        <v>0</v>
      </c>
      <c r="I178" s="165">
        <f t="shared" si="40"/>
        <v>0</v>
      </c>
      <c r="J178" s="197">
        <f t="shared" si="41"/>
        <v>0</v>
      </c>
      <c r="AC178" s="195">
        <v>11</v>
      </c>
      <c r="AD178" s="165">
        <f t="shared" si="42"/>
        <v>0</v>
      </c>
      <c r="AE178" s="165">
        <f t="shared" si="43"/>
        <v>0</v>
      </c>
      <c r="AF178" s="165">
        <f t="shared" si="44"/>
        <v>0</v>
      </c>
      <c r="AG178" s="165">
        <f t="shared" si="45"/>
        <v>0</v>
      </c>
      <c r="AH178" s="165">
        <f t="shared" si="46"/>
        <v>0</v>
      </c>
      <c r="AI178" s="197">
        <f t="shared" si="47"/>
        <v>0</v>
      </c>
    </row>
    <row r="179" spans="4:35" ht="13.2" customHeight="1">
      <c r="D179" s="195">
        <v>12</v>
      </c>
      <c r="E179" s="165">
        <f t="shared" si="36"/>
        <v>0</v>
      </c>
      <c r="F179" s="165">
        <f t="shared" si="37"/>
        <v>0</v>
      </c>
      <c r="G179" s="165">
        <f t="shared" si="38"/>
        <v>0</v>
      </c>
      <c r="H179" s="165">
        <f t="shared" si="39"/>
        <v>0</v>
      </c>
      <c r="I179" s="165">
        <f t="shared" si="40"/>
        <v>0</v>
      </c>
      <c r="J179" s="197">
        <f t="shared" si="41"/>
        <v>0</v>
      </c>
      <c r="AC179" s="195">
        <v>12</v>
      </c>
      <c r="AD179" s="165">
        <f t="shared" si="42"/>
        <v>0</v>
      </c>
      <c r="AE179" s="165">
        <f t="shared" si="43"/>
        <v>0</v>
      </c>
      <c r="AF179" s="165">
        <f t="shared" si="44"/>
        <v>0</v>
      </c>
      <c r="AG179" s="165">
        <f t="shared" si="45"/>
        <v>0</v>
      </c>
      <c r="AH179" s="165">
        <f t="shared" si="46"/>
        <v>0</v>
      </c>
      <c r="AI179" s="197">
        <f t="shared" si="47"/>
        <v>0</v>
      </c>
    </row>
    <row r="180" spans="4:35" ht="13.2" customHeight="1">
      <c r="D180" s="195">
        <v>13</v>
      </c>
      <c r="E180" s="165">
        <f t="shared" si="36"/>
        <v>0</v>
      </c>
      <c r="F180" s="165">
        <f t="shared" si="37"/>
        <v>0</v>
      </c>
      <c r="G180" s="165">
        <f t="shared" si="38"/>
        <v>0</v>
      </c>
      <c r="H180" s="165">
        <f t="shared" si="39"/>
        <v>0</v>
      </c>
      <c r="I180" s="165">
        <f t="shared" si="40"/>
        <v>0</v>
      </c>
      <c r="J180" s="197">
        <f t="shared" si="41"/>
        <v>0</v>
      </c>
      <c r="AC180" s="195">
        <v>13</v>
      </c>
      <c r="AD180" s="165">
        <f t="shared" si="42"/>
        <v>0</v>
      </c>
      <c r="AE180" s="165">
        <f t="shared" si="43"/>
        <v>0</v>
      </c>
      <c r="AF180" s="165">
        <f t="shared" si="44"/>
        <v>0</v>
      </c>
      <c r="AG180" s="165">
        <f t="shared" si="45"/>
        <v>0</v>
      </c>
      <c r="AH180" s="165">
        <f t="shared" si="46"/>
        <v>0</v>
      </c>
      <c r="AI180" s="197">
        <f t="shared" si="47"/>
        <v>0</v>
      </c>
    </row>
    <row r="181" spans="4:35" ht="13.2" customHeight="1">
      <c r="D181" s="195">
        <v>14</v>
      </c>
      <c r="E181" s="165">
        <f t="shared" si="36"/>
        <v>0</v>
      </c>
      <c r="F181" s="165">
        <f t="shared" si="37"/>
        <v>0</v>
      </c>
      <c r="G181" s="165">
        <f t="shared" si="38"/>
        <v>0</v>
      </c>
      <c r="H181" s="165">
        <f t="shared" si="39"/>
        <v>0</v>
      </c>
      <c r="I181" s="165">
        <f t="shared" si="40"/>
        <v>0</v>
      </c>
      <c r="J181" s="197">
        <f t="shared" si="41"/>
        <v>0</v>
      </c>
      <c r="AC181" s="195">
        <v>14</v>
      </c>
      <c r="AD181" s="165">
        <f t="shared" si="42"/>
        <v>0</v>
      </c>
      <c r="AE181" s="165">
        <f t="shared" si="43"/>
        <v>0</v>
      </c>
      <c r="AF181" s="165">
        <f t="shared" si="44"/>
        <v>0</v>
      </c>
      <c r="AG181" s="165">
        <f t="shared" si="45"/>
        <v>0</v>
      </c>
      <c r="AH181" s="165">
        <f t="shared" si="46"/>
        <v>0</v>
      </c>
      <c r="AI181" s="197">
        <f t="shared" si="47"/>
        <v>0</v>
      </c>
    </row>
    <row r="182" spans="4:35" ht="13.2" customHeight="1">
      <c r="D182" s="195">
        <v>15</v>
      </c>
      <c r="E182" s="165">
        <f t="shared" si="36"/>
        <v>0</v>
      </c>
      <c r="F182" s="165">
        <f t="shared" si="37"/>
        <v>0</v>
      </c>
      <c r="G182" s="165">
        <f t="shared" si="38"/>
        <v>0</v>
      </c>
      <c r="H182" s="165">
        <f t="shared" si="39"/>
        <v>0</v>
      </c>
      <c r="I182" s="165">
        <f t="shared" si="40"/>
        <v>0</v>
      </c>
      <c r="J182" s="197">
        <f t="shared" si="41"/>
        <v>0</v>
      </c>
      <c r="AC182" s="195">
        <v>15</v>
      </c>
      <c r="AD182" s="165">
        <f t="shared" si="42"/>
        <v>0</v>
      </c>
      <c r="AE182" s="165">
        <f t="shared" si="43"/>
        <v>0</v>
      </c>
      <c r="AF182" s="165">
        <f t="shared" si="44"/>
        <v>0</v>
      </c>
      <c r="AG182" s="165">
        <f t="shared" si="45"/>
        <v>0</v>
      </c>
      <c r="AH182" s="165">
        <f t="shared" si="46"/>
        <v>0</v>
      </c>
      <c r="AI182" s="197">
        <f t="shared" si="47"/>
        <v>0</v>
      </c>
    </row>
    <row r="183" spans="4:35" ht="13.2" customHeight="1">
      <c r="D183" s="195">
        <v>16</v>
      </c>
      <c r="E183" s="165">
        <f t="shared" si="36"/>
        <v>0</v>
      </c>
      <c r="F183" s="165">
        <f t="shared" si="37"/>
        <v>0</v>
      </c>
      <c r="G183" s="165">
        <f t="shared" si="38"/>
        <v>0</v>
      </c>
      <c r="H183" s="165">
        <f t="shared" si="39"/>
        <v>0</v>
      </c>
      <c r="I183" s="165">
        <f t="shared" si="40"/>
        <v>0</v>
      </c>
      <c r="J183" s="197">
        <f t="shared" si="41"/>
        <v>0</v>
      </c>
      <c r="AC183" s="195">
        <v>16</v>
      </c>
      <c r="AD183" s="165">
        <f t="shared" si="42"/>
        <v>0</v>
      </c>
      <c r="AE183" s="165">
        <f t="shared" si="43"/>
        <v>0</v>
      </c>
      <c r="AF183" s="165">
        <f t="shared" si="44"/>
        <v>0</v>
      </c>
      <c r="AG183" s="165">
        <f t="shared" si="45"/>
        <v>0</v>
      </c>
      <c r="AH183" s="165">
        <f t="shared" si="46"/>
        <v>0</v>
      </c>
      <c r="AI183" s="197">
        <f t="shared" si="47"/>
        <v>0</v>
      </c>
    </row>
    <row r="184" spans="4:35" ht="13.2" customHeight="1">
      <c r="D184" s="195">
        <v>17</v>
      </c>
      <c r="E184" s="165">
        <f t="shared" si="36"/>
        <v>0</v>
      </c>
      <c r="F184" s="165">
        <f t="shared" si="37"/>
        <v>0</v>
      </c>
      <c r="G184" s="165">
        <f t="shared" si="38"/>
        <v>0</v>
      </c>
      <c r="H184" s="165">
        <f t="shared" si="39"/>
        <v>0</v>
      </c>
      <c r="I184" s="165">
        <f t="shared" si="40"/>
        <v>0</v>
      </c>
      <c r="J184" s="197">
        <f t="shared" si="41"/>
        <v>0</v>
      </c>
      <c r="AC184" s="195">
        <v>17</v>
      </c>
      <c r="AD184" s="165">
        <f t="shared" si="42"/>
        <v>0</v>
      </c>
      <c r="AE184" s="165">
        <f t="shared" si="43"/>
        <v>0</v>
      </c>
      <c r="AF184" s="165">
        <f t="shared" si="44"/>
        <v>0</v>
      </c>
      <c r="AG184" s="165">
        <f t="shared" si="45"/>
        <v>0</v>
      </c>
      <c r="AH184" s="165">
        <f t="shared" si="46"/>
        <v>0</v>
      </c>
      <c r="AI184" s="197">
        <f t="shared" si="47"/>
        <v>0</v>
      </c>
    </row>
    <row r="185" spans="4:35" ht="13.2" customHeight="1">
      <c r="D185" s="195">
        <v>18</v>
      </c>
      <c r="E185" s="165">
        <f t="shared" si="36"/>
        <v>0</v>
      </c>
      <c r="F185" s="165">
        <f t="shared" si="37"/>
        <v>0</v>
      </c>
      <c r="G185" s="165">
        <f t="shared" si="38"/>
        <v>0</v>
      </c>
      <c r="H185" s="165">
        <f t="shared" si="39"/>
        <v>0</v>
      </c>
      <c r="I185" s="165">
        <f t="shared" si="40"/>
        <v>0</v>
      </c>
      <c r="J185" s="197">
        <f t="shared" si="41"/>
        <v>0</v>
      </c>
      <c r="AC185" s="195">
        <v>18</v>
      </c>
      <c r="AD185" s="165">
        <f t="shared" si="42"/>
        <v>0</v>
      </c>
      <c r="AE185" s="165">
        <f t="shared" si="43"/>
        <v>0</v>
      </c>
      <c r="AF185" s="165">
        <f t="shared" si="44"/>
        <v>0</v>
      </c>
      <c r="AG185" s="165">
        <f t="shared" si="45"/>
        <v>0</v>
      </c>
      <c r="AH185" s="165">
        <f t="shared" si="46"/>
        <v>0</v>
      </c>
      <c r="AI185" s="197">
        <f t="shared" si="47"/>
        <v>0</v>
      </c>
    </row>
    <row r="186" spans="4:35" ht="13.2" customHeight="1">
      <c r="D186" s="195">
        <v>19</v>
      </c>
      <c r="E186" s="165">
        <f t="shared" si="36"/>
        <v>0</v>
      </c>
      <c r="F186" s="165">
        <f t="shared" si="37"/>
        <v>0</v>
      </c>
      <c r="G186" s="165">
        <f t="shared" si="38"/>
        <v>0</v>
      </c>
      <c r="H186" s="165">
        <f t="shared" si="39"/>
        <v>0</v>
      </c>
      <c r="I186" s="165">
        <f t="shared" si="40"/>
        <v>0</v>
      </c>
      <c r="J186" s="197">
        <f t="shared" si="41"/>
        <v>0</v>
      </c>
      <c r="AC186" s="195">
        <v>19</v>
      </c>
      <c r="AD186" s="165">
        <f t="shared" si="42"/>
        <v>0</v>
      </c>
      <c r="AE186" s="165">
        <f t="shared" si="43"/>
        <v>0</v>
      </c>
      <c r="AF186" s="165">
        <f t="shared" si="44"/>
        <v>0</v>
      </c>
      <c r="AG186" s="165">
        <f t="shared" si="45"/>
        <v>0</v>
      </c>
      <c r="AH186" s="165">
        <f t="shared" si="46"/>
        <v>0</v>
      </c>
      <c r="AI186" s="197">
        <f t="shared" si="47"/>
        <v>0</v>
      </c>
    </row>
    <row r="187" spans="4:35" ht="13.2" customHeight="1">
      <c r="D187" s="195">
        <v>20</v>
      </c>
      <c r="E187" s="165">
        <f t="shared" si="36"/>
        <v>0</v>
      </c>
      <c r="F187" s="165">
        <f t="shared" si="37"/>
        <v>0</v>
      </c>
      <c r="G187" s="165">
        <f t="shared" si="38"/>
        <v>0</v>
      </c>
      <c r="H187" s="165">
        <f t="shared" si="39"/>
        <v>0</v>
      </c>
      <c r="I187" s="165">
        <f t="shared" si="40"/>
        <v>0</v>
      </c>
      <c r="J187" s="197">
        <f t="shared" si="41"/>
        <v>0</v>
      </c>
      <c r="AC187" s="195">
        <v>20</v>
      </c>
      <c r="AD187" s="165">
        <f t="shared" si="42"/>
        <v>0</v>
      </c>
      <c r="AE187" s="165">
        <f t="shared" si="43"/>
        <v>0</v>
      </c>
      <c r="AF187" s="165">
        <f t="shared" si="44"/>
        <v>0</v>
      </c>
      <c r="AG187" s="165">
        <f t="shared" si="45"/>
        <v>0</v>
      </c>
      <c r="AH187" s="165">
        <f t="shared" si="46"/>
        <v>0</v>
      </c>
      <c r="AI187" s="197">
        <f t="shared" si="47"/>
        <v>0</v>
      </c>
    </row>
    <row r="188" spans="4:35" ht="13.2" customHeight="1">
      <c r="D188" s="195">
        <v>21</v>
      </c>
      <c r="E188" s="165">
        <f t="shared" si="36"/>
        <v>0</v>
      </c>
      <c r="F188" s="165">
        <f t="shared" si="37"/>
        <v>0</v>
      </c>
      <c r="G188" s="165">
        <f t="shared" si="38"/>
        <v>0</v>
      </c>
      <c r="H188" s="165">
        <f t="shared" si="39"/>
        <v>0</v>
      </c>
      <c r="I188" s="165">
        <f t="shared" si="40"/>
        <v>0</v>
      </c>
      <c r="J188" s="197">
        <f t="shared" si="41"/>
        <v>0</v>
      </c>
      <c r="AC188" s="195">
        <v>21</v>
      </c>
      <c r="AD188" s="165">
        <f t="shared" si="42"/>
        <v>0</v>
      </c>
      <c r="AE188" s="165">
        <f t="shared" si="43"/>
        <v>0</v>
      </c>
      <c r="AF188" s="165">
        <f t="shared" si="44"/>
        <v>0</v>
      </c>
      <c r="AG188" s="165">
        <f t="shared" si="45"/>
        <v>0</v>
      </c>
      <c r="AH188" s="165">
        <f t="shared" si="46"/>
        <v>0</v>
      </c>
      <c r="AI188" s="197">
        <f t="shared" si="47"/>
        <v>0</v>
      </c>
    </row>
    <row r="189" spans="4:35" ht="13.2" customHeight="1">
      <c r="D189" s="195">
        <v>22</v>
      </c>
      <c r="E189" s="165">
        <f t="shared" si="36"/>
        <v>0</v>
      </c>
      <c r="F189" s="165">
        <f t="shared" si="37"/>
        <v>0</v>
      </c>
      <c r="G189" s="165">
        <f t="shared" si="38"/>
        <v>0</v>
      </c>
      <c r="H189" s="165">
        <f t="shared" si="39"/>
        <v>0</v>
      </c>
      <c r="I189" s="165">
        <f t="shared" si="40"/>
        <v>0</v>
      </c>
      <c r="J189" s="197">
        <f t="shared" si="41"/>
        <v>0</v>
      </c>
      <c r="AC189" s="195">
        <v>22</v>
      </c>
      <c r="AD189" s="165">
        <f t="shared" si="42"/>
        <v>0</v>
      </c>
      <c r="AE189" s="165">
        <f t="shared" si="43"/>
        <v>0</v>
      </c>
      <c r="AF189" s="165">
        <f t="shared" si="44"/>
        <v>0</v>
      </c>
      <c r="AG189" s="165">
        <f t="shared" si="45"/>
        <v>0</v>
      </c>
      <c r="AH189" s="165">
        <f t="shared" si="46"/>
        <v>0</v>
      </c>
      <c r="AI189" s="197">
        <f t="shared" si="47"/>
        <v>0</v>
      </c>
    </row>
    <row r="190" spans="4:35" ht="13.2" customHeight="1">
      <c r="D190" s="195">
        <v>23</v>
      </c>
      <c r="E190" s="165">
        <f t="shared" si="36"/>
        <v>0</v>
      </c>
      <c r="F190" s="165">
        <f t="shared" si="37"/>
        <v>0</v>
      </c>
      <c r="G190" s="165">
        <f t="shared" si="38"/>
        <v>0</v>
      </c>
      <c r="H190" s="165">
        <f t="shared" si="39"/>
        <v>0</v>
      </c>
      <c r="I190" s="165">
        <f t="shared" si="40"/>
        <v>0</v>
      </c>
      <c r="J190" s="197">
        <f t="shared" si="41"/>
        <v>0</v>
      </c>
      <c r="AC190" s="195">
        <v>23</v>
      </c>
      <c r="AD190" s="165">
        <f t="shared" si="42"/>
        <v>0</v>
      </c>
      <c r="AE190" s="165">
        <f t="shared" si="43"/>
        <v>0</v>
      </c>
      <c r="AF190" s="165">
        <f t="shared" si="44"/>
        <v>0</v>
      </c>
      <c r="AG190" s="165">
        <f t="shared" si="45"/>
        <v>0</v>
      </c>
      <c r="AH190" s="165">
        <f t="shared" si="46"/>
        <v>0</v>
      </c>
      <c r="AI190" s="197">
        <f t="shared" si="47"/>
        <v>0</v>
      </c>
    </row>
    <row r="191" spans="4:35" ht="13.2" customHeight="1">
      <c r="D191" s="195">
        <v>24</v>
      </c>
      <c r="E191" s="165">
        <f t="shared" si="36"/>
        <v>0</v>
      </c>
      <c r="F191" s="165">
        <f t="shared" si="37"/>
        <v>0</v>
      </c>
      <c r="G191" s="165">
        <f t="shared" si="38"/>
        <v>0</v>
      </c>
      <c r="H191" s="165">
        <f t="shared" si="39"/>
        <v>0</v>
      </c>
      <c r="I191" s="165">
        <f t="shared" si="40"/>
        <v>0</v>
      </c>
      <c r="J191" s="197">
        <f t="shared" si="41"/>
        <v>0</v>
      </c>
      <c r="AC191" s="195">
        <v>24</v>
      </c>
      <c r="AD191" s="165">
        <f t="shared" si="42"/>
        <v>0</v>
      </c>
      <c r="AE191" s="165">
        <f t="shared" si="43"/>
        <v>0</v>
      </c>
      <c r="AF191" s="165">
        <f t="shared" si="44"/>
        <v>0</v>
      </c>
      <c r="AG191" s="165">
        <f t="shared" si="45"/>
        <v>0</v>
      </c>
      <c r="AH191" s="165">
        <f t="shared" si="46"/>
        <v>0</v>
      </c>
      <c r="AI191" s="197">
        <f t="shared" si="47"/>
        <v>0</v>
      </c>
    </row>
    <row r="192" spans="4:35" ht="13.2" customHeight="1">
      <c r="D192" s="195">
        <v>25</v>
      </c>
      <c r="E192" s="165">
        <f t="shared" si="36"/>
        <v>0</v>
      </c>
      <c r="F192" s="165">
        <f t="shared" si="37"/>
        <v>0</v>
      </c>
      <c r="G192" s="165">
        <f t="shared" si="38"/>
        <v>0</v>
      </c>
      <c r="H192" s="165">
        <f t="shared" si="39"/>
        <v>0</v>
      </c>
      <c r="I192" s="165">
        <f t="shared" si="40"/>
        <v>0</v>
      </c>
      <c r="J192" s="197">
        <f t="shared" si="41"/>
        <v>0</v>
      </c>
      <c r="AC192" s="195">
        <v>25</v>
      </c>
      <c r="AD192" s="165">
        <f t="shared" si="42"/>
        <v>0</v>
      </c>
      <c r="AE192" s="165">
        <f t="shared" si="43"/>
        <v>0</v>
      </c>
      <c r="AF192" s="165">
        <f t="shared" si="44"/>
        <v>0</v>
      </c>
      <c r="AG192" s="165">
        <f t="shared" si="45"/>
        <v>0</v>
      </c>
      <c r="AH192" s="165">
        <f t="shared" si="46"/>
        <v>0</v>
      </c>
      <c r="AI192" s="197">
        <f t="shared" si="47"/>
        <v>0</v>
      </c>
    </row>
    <row r="193" spans="4:35" ht="13.2" customHeight="1">
      <c r="D193" s="195">
        <v>26</v>
      </c>
      <c r="E193" s="165">
        <f t="shared" si="36"/>
        <v>0</v>
      </c>
      <c r="F193" s="165">
        <f t="shared" si="37"/>
        <v>0</v>
      </c>
      <c r="G193" s="165">
        <f t="shared" si="38"/>
        <v>0</v>
      </c>
      <c r="H193" s="165">
        <f t="shared" si="39"/>
        <v>0</v>
      </c>
      <c r="I193" s="165">
        <f t="shared" si="40"/>
        <v>0</v>
      </c>
      <c r="J193" s="197">
        <f t="shared" si="41"/>
        <v>0</v>
      </c>
      <c r="AC193" s="195">
        <v>26</v>
      </c>
      <c r="AD193" s="165">
        <f t="shared" si="42"/>
        <v>0</v>
      </c>
      <c r="AE193" s="165">
        <f t="shared" si="43"/>
        <v>0</v>
      </c>
      <c r="AF193" s="165">
        <f t="shared" si="44"/>
        <v>0</v>
      </c>
      <c r="AG193" s="165">
        <f t="shared" si="45"/>
        <v>0</v>
      </c>
      <c r="AH193" s="165">
        <f t="shared" si="46"/>
        <v>0</v>
      </c>
      <c r="AI193" s="197">
        <f t="shared" si="47"/>
        <v>0</v>
      </c>
    </row>
    <row r="194" spans="4:35" ht="13.2" customHeight="1">
      <c r="D194" s="195">
        <v>27</v>
      </c>
      <c r="E194" s="165">
        <f t="shared" si="36"/>
        <v>0</v>
      </c>
      <c r="F194" s="165">
        <f t="shared" si="37"/>
        <v>0</v>
      </c>
      <c r="G194" s="165">
        <f t="shared" si="38"/>
        <v>0</v>
      </c>
      <c r="H194" s="165">
        <f t="shared" si="39"/>
        <v>0</v>
      </c>
      <c r="I194" s="165">
        <f t="shared" si="40"/>
        <v>0</v>
      </c>
      <c r="J194" s="197">
        <f t="shared" si="41"/>
        <v>0</v>
      </c>
      <c r="AC194" s="195">
        <v>27</v>
      </c>
      <c r="AD194" s="165">
        <f t="shared" si="42"/>
        <v>0</v>
      </c>
      <c r="AE194" s="165">
        <f t="shared" si="43"/>
        <v>0</v>
      </c>
      <c r="AF194" s="165">
        <f t="shared" si="44"/>
        <v>0</v>
      </c>
      <c r="AG194" s="165">
        <f t="shared" si="45"/>
        <v>0</v>
      </c>
      <c r="AH194" s="165">
        <f t="shared" si="46"/>
        <v>0</v>
      </c>
      <c r="AI194" s="197">
        <f t="shared" si="47"/>
        <v>0</v>
      </c>
    </row>
    <row r="195" spans="4:35" ht="13.2" customHeight="1">
      <c r="D195" s="195">
        <v>28</v>
      </c>
      <c r="E195" s="165">
        <f t="shared" si="36"/>
        <v>0</v>
      </c>
      <c r="F195" s="165">
        <f t="shared" si="37"/>
        <v>0</v>
      </c>
      <c r="G195" s="165">
        <f t="shared" si="38"/>
        <v>0</v>
      </c>
      <c r="H195" s="165">
        <f t="shared" si="39"/>
        <v>0</v>
      </c>
      <c r="I195" s="165">
        <f t="shared" si="40"/>
        <v>0</v>
      </c>
      <c r="J195" s="197">
        <f t="shared" si="41"/>
        <v>0</v>
      </c>
      <c r="AC195" s="195">
        <v>28</v>
      </c>
      <c r="AD195" s="165">
        <f t="shared" si="42"/>
        <v>0</v>
      </c>
      <c r="AE195" s="165">
        <f t="shared" si="43"/>
        <v>0</v>
      </c>
      <c r="AF195" s="165">
        <f t="shared" si="44"/>
        <v>0</v>
      </c>
      <c r="AG195" s="165">
        <f t="shared" si="45"/>
        <v>0</v>
      </c>
      <c r="AH195" s="165">
        <f t="shared" si="46"/>
        <v>0</v>
      </c>
      <c r="AI195" s="197">
        <f t="shared" si="47"/>
        <v>0</v>
      </c>
    </row>
    <row r="196" spans="4:35" ht="13.2" customHeight="1">
      <c r="D196" s="195">
        <v>29</v>
      </c>
      <c r="E196" s="165">
        <f t="shared" si="36"/>
        <v>0</v>
      </c>
      <c r="F196" s="165">
        <f t="shared" si="37"/>
        <v>0</v>
      </c>
      <c r="G196" s="165">
        <f t="shared" si="38"/>
        <v>0</v>
      </c>
      <c r="H196" s="165">
        <f t="shared" si="39"/>
        <v>0</v>
      </c>
      <c r="I196" s="165">
        <f t="shared" si="40"/>
        <v>0</v>
      </c>
      <c r="J196" s="197">
        <f t="shared" si="41"/>
        <v>0</v>
      </c>
      <c r="AC196" s="195">
        <v>29</v>
      </c>
      <c r="AD196" s="165">
        <f t="shared" si="42"/>
        <v>0</v>
      </c>
      <c r="AE196" s="165">
        <f t="shared" si="43"/>
        <v>0</v>
      </c>
      <c r="AF196" s="165">
        <f t="shared" si="44"/>
        <v>0</v>
      </c>
      <c r="AG196" s="165">
        <f t="shared" si="45"/>
        <v>0</v>
      </c>
      <c r="AH196" s="165">
        <f t="shared" si="46"/>
        <v>0</v>
      </c>
      <c r="AI196" s="197">
        <f t="shared" si="47"/>
        <v>0</v>
      </c>
    </row>
    <row r="197" spans="4:35" ht="13.2" customHeight="1">
      <c r="D197" s="195">
        <v>30</v>
      </c>
      <c r="E197" s="165">
        <f t="shared" si="36"/>
        <v>0</v>
      </c>
      <c r="F197" s="165">
        <f t="shared" si="37"/>
        <v>0</v>
      </c>
      <c r="G197" s="165">
        <f t="shared" si="38"/>
        <v>0</v>
      </c>
      <c r="H197" s="165">
        <f t="shared" si="39"/>
        <v>0</v>
      </c>
      <c r="I197" s="165">
        <f t="shared" si="40"/>
        <v>0</v>
      </c>
      <c r="J197" s="197">
        <f t="shared" si="41"/>
        <v>0</v>
      </c>
      <c r="AC197" s="195">
        <v>30</v>
      </c>
      <c r="AD197" s="165">
        <f t="shared" si="42"/>
        <v>0</v>
      </c>
      <c r="AE197" s="165">
        <f t="shared" si="43"/>
        <v>0</v>
      </c>
      <c r="AF197" s="165">
        <f t="shared" si="44"/>
        <v>0</v>
      </c>
      <c r="AG197" s="165">
        <f t="shared" si="45"/>
        <v>0</v>
      </c>
      <c r="AH197" s="165">
        <f t="shared" si="46"/>
        <v>0</v>
      </c>
      <c r="AI197" s="197">
        <f t="shared" si="47"/>
        <v>0</v>
      </c>
    </row>
    <row r="198" spans="4:35" ht="13.2" customHeight="1">
      <c r="D198" s="195">
        <v>31</v>
      </c>
      <c r="E198" s="165">
        <f t="shared" si="36"/>
        <v>0</v>
      </c>
      <c r="F198" s="165">
        <f t="shared" si="37"/>
        <v>0</v>
      </c>
      <c r="G198" s="165">
        <f t="shared" si="38"/>
        <v>0</v>
      </c>
      <c r="H198" s="165">
        <f t="shared" si="39"/>
        <v>0</v>
      </c>
      <c r="I198" s="165">
        <f t="shared" si="40"/>
        <v>0</v>
      </c>
      <c r="J198" s="197">
        <f t="shared" si="41"/>
        <v>0</v>
      </c>
      <c r="AC198" s="195">
        <v>31</v>
      </c>
      <c r="AD198" s="165">
        <f t="shared" si="42"/>
        <v>0</v>
      </c>
      <c r="AE198" s="165">
        <f t="shared" si="43"/>
        <v>0</v>
      </c>
      <c r="AF198" s="165">
        <f t="shared" si="44"/>
        <v>0</v>
      </c>
      <c r="AG198" s="165">
        <f t="shared" si="45"/>
        <v>0</v>
      </c>
      <c r="AH198" s="165">
        <f t="shared" si="46"/>
        <v>0</v>
      </c>
      <c r="AI198" s="197">
        <f t="shared" si="47"/>
        <v>0</v>
      </c>
    </row>
    <row r="199" spans="4:35" ht="13.2" customHeight="1">
      <c r="D199" s="195">
        <v>32</v>
      </c>
      <c r="E199" s="165">
        <f t="shared" si="36"/>
        <v>0</v>
      </c>
      <c r="F199" s="165">
        <f t="shared" si="37"/>
        <v>0</v>
      </c>
      <c r="G199" s="165">
        <f t="shared" si="38"/>
        <v>0</v>
      </c>
      <c r="H199" s="165">
        <f t="shared" si="39"/>
        <v>0</v>
      </c>
      <c r="I199" s="165">
        <f t="shared" si="40"/>
        <v>0</v>
      </c>
      <c r="J199" s="197">
        <f t="shared" si="41"/>
        <v>0</v>
      </c>
      <c r="AC199" s="195">
        <v>32</v>
      </c>
      <c r="AD199" s="165">
        <f t="shared" si="42"/>
        <v>0</v>
      </c>
      <c r="AE199" s="165">
        <f t="shared" si="43"/>
        <v>0</v>
      </c>
      <c r="AF199" s="165">
        <f t="shared" si="44"/>
        <v>0</v>
      </c>
      <c r="AG199" s="165">
        <f t="shared" si="45"/>
        <v>0</v>
      </c>
      <c r="AH199" s="165">
        <f t="shared" si="46"/>
        <v>0</v>
      </c>
      <c r="AI199" s="197">
        <f t="shared" si="47"/>
        <v>0</v>
      </c>
    </row>
    <row r="200" spans="4:35" ht="13.2" customHeight="1">
      <c r="D200" s="195">
        <v>33</v>
      </c>
      <c r="E200" s="165">
        <f t="shared" si="36"/>
        <v>0</v>
      </c>
      <c r="F200" s="165">
        <f t="shared" si="37"/>
        <v>0</v>
      </c>
      <c r="G200" s="165">
        <f t="shared" si="38"/>
        <v>0</v>
      </c>
      <c r="H200" s="165">
        <f t="shared" si="39"/>
        <v>0</v>
      </c>
      <c r="I200" s="165">
        <f t="shared" si="40"/>
        <v>0</v>
      </c>
      <c r="J200" s="197">
        <f t="shared" si="41"/>
        <v>0</v>
      </c>
      <c r="AC200" s="195">
        <v>33</v>
      </c>
      <c r="AD200" s="165">
        <f t="shared" si="42"/>
        <v>0</v>
      </c>
      <c r="AE200" s="165">
        <f t="shared" si="43"/>
        <v>0</v>
      </c>
      <c r="AF200" s="165">
        <f t="shared" si="44"/>
        <v>0</v>
      </c>
      <c r="AG200" s="165">
        <f t="shared" si="45"/>
        <v>0</v>
      </c>
      <c r="AH200" s="165">
        <f t="shared" si="46"/>
        <v>0</v>
      </c>
      <c r="AI200" s="197">
        <f t="shared" si="47"/>
        <v>0</v>
      </c>
    </row>
    <row r="201" spans="4:35" ht="13.2" customHeight="1">
      <c r="D201" s="195">
        <v>34</v>
      </c>
      <c r="E201" s="165">
        <f t="shared" si="36"/>
        <v>0</v>
      </c>
      <c r="F201" s="165">
        <f t="shared" si="37"/>
        <v>0</v>
      </c>
      <c r="G201" s="165">
        <f t="shared" si="38"/>
        <v>0</v>
      </c>
      <c r="H201" s="165">
        <f t="shared" si="39"/>
        <v>0</v>
      </c>
      <c r="I201" s="165">
        <f t="shared" si="40"/>
        <v>0</v>
      </c>
      <c r="J201" s="197">
        <f t="shared" si="41"/>
        <v>0</v>
      </c>
      <c r="AC201" s="195">
        <v>34</v>
      </c>
      <c r="AD201" s="165">
        <f t="shared" si="42"/>
        <v>0</v>
      </c>
      <c r="AE201" s="165">
        <f t="shared" si="43"/>
        <v>0</v>
      </c>
      <c r="AF201" s="165">
        <f t="shared" si="44"/>
        <v>0</v>
      </c>
      <c r="AG201" s="165">
        <f t="shared" si="45"/>
        <v>0</v>
      </c>
      <c r="AH201" s="165">
        <f t="shared" si="46"/>
        <v>0</v>
      </c>
      <c r="AI201" s="197">
        <f t="shared" si="47"/>
        <v>0</v>
      </c>
    </row>
    <row r="202" spans="4:35" ht="13.2" customHeight="1">
      <c r="D202" s="195">
        <v>35</v>
      </c>
      <c r="E202" s="165">
        <f t="shared" si="36"/>
        <v>0</v>
      </c>
      <c r="F202" s="165">
        <f t="shared" si="37"/>
        <v>0</v>
      </c>
      <c r="G202" s="165">
        <f t="shared" si="38"/>
        <v>0</v>
      </c>
      <c r="H202" s="165">
        <f t="shared" si="39"/>
        <v>0</v>
      </c>
      <c r="I202" s="165">
        <f t="shared" si="40"/>
        <v>0</v>
      </c>
      <c r="J202" s="197">
        <f t="shared" si="41"/>
        <v>0</v>
      </c>
      <c r="AC202" s="195">
        <v>35</v>
      </c>
      <c r="AD202" s="165">
        <f t="shared" si="42"/>
        <v>0</v>
      </c>
      <c r="AE202" s="165">
        <f t="shared" si="43"/>
        <v>0</v>
      </c>
      <c r="AF202" s="165">
        <f t="shared" si="44"/>
        <v>0</v>
      </c>
      <c r="AG202" s="165">
        <f t="shared" si="45"/>
        <v>0</v>
      </c>
      <c r="AH202" s="165">
        <f t="shared" si="46"/>
        <v>0</v>
      </c>
      <c r="AI202" s="197">
        <f t="shared" si="47"/>
        <v>0</v>
      </c>
    </row>
    <row r="203" spans="4:35" ht="13.2" customHeight="1">
      <c r="D203" s="195">
        <v>36</v>
      </c>
      <c r="E203" s="165">
        <f t="shared" si="36"/>
        <v>0</v>
      </c>
      <c r="F203" s="165">
        <f t="shared" si="37"/>
        <v>0</v>
      </c>
      <c r="G203" s="165">
        <f t="shared" si="38"/>
        <v>0</v>
      </c>
      <c r="H203" s="165">
        <f t="shared" si="39"/>
        <v>0</v>
      </c>
      <c r="I203" s="165">
        <f t="shared" si="40"/>
        <v>0</v>
      </c>
      <c r="J203" s="197">
        <f t="shared" si="41"/>
        <v>0</v>
      </c>
      <c r="AC203" s="195">
        <v>36</v>
      </c>
      <c r="AD203" s="165">
        <f t="shared" si="42"/>
        <v>0</v>
      </c>
      <c r="AE203" s="165">
        <f t="shared" si="43"/>
        <v>0</v>
      </c>
      <c r="AF203" s="165">
        <f t="shared" si="44"/>
        <v>0</v>
      </c>
      <c r="AG203" s="165">
        <f t="shared" si="45"/>
        <v>0</v>
      </c>
      <c r="AH203" s="165">
        <f t="shared" si="46"/>
        <v>0</v>
      </c>
      <c r="AI203" s="197">
        <f t="shared" si="47"/>
        <v>0</v>
      </c>
    </row>
    <row r="204" spans="4:35" ht="13.2" customHeight="1">
      <c r="D204" s="195">
        <v>37</v>
      </c>
      <c r="E204" s="165">
        <f t="shared" si="36"/>
        <v>0</v>
      </c>
      <c r="F204" s="165">
        <f t="shared" si="37"/>
        <v>0</v>
      </c>
      <c r="G204" s="165">
        <f t="shared" si="38"/>
        <v>0</v>
      </c>
      <c r="H204" s="165">
        <f t="shared" si="39"/>
        <v>0</v>
      </c>
      <c r="I204" s="165">
        <f t="shared" si="40"/>
        <v>0</v>
      </c>
      <c r="J204" s="197">
        <f t="shared" si="41"/>
        <v>0</v>
      </c>
      <c r="AC204" s="195">
        <v>37</v>
      </c>
      <c r="AD204" s="165">
        <f t="shared" si="42"/>
        <v>0</v>
      </c>
      <c r="AE204" s="165">
        <f t="shared" si="43"/>
        <v>0</v>
      </c>
      <c r="AF204" s="165">
        <f t="shared" si="44"/>
        <v>0</v>
      </c>
      <c r="AG204" s="165">
        <f t="shared" si="45"/>
        <v>0</v>
      </c>
      <c r="AH204" s="165">
        <f t="shared" si="46"/>
        <v>0</v>
      </c>
      <c r="AI204" s="197">
        <f t="shared" si="47"/>
        <v>0</v>
      </c>
    </row>
    <row r="205" spans="4:35" ht="13.2" customHeight="1">
      <c r="D205" s="195">
        <v>38</v>
      </c>
      <c r="E205" s="165">
        <f t="shared" si="36"/>
        <v>0</v>
      </c>
      <c r="F205" s="165">
        <f t="shared" si="37"/>
        <v>0</v>
      </c>
      <c r="G205" s="165">
        <f t="shared" si="38"/>
        <v>0</v>
      </c>
      <c r="H205" s="165">
        <f t="shared" si="39"/>
        <v>0</v>
      </c>
      <c r="I205" s="165">
        <f t="shared" si="40"/>
        <v>0</v>
      </c>
      <c r="J205" s="197">
        <f t="shared" si="41"/>
        <v>0</v>
      </c>
      <c r="AC205" s="195">
        <v>38</v>
      </c>
      <c r="AD205" s="165">
        <f t="shared" si="42"/>
        <v>0</v>
      </c>
      <c r="AE205" s="165">
        <f t="shared" si="43"/>
        <v>0</v>
      </c>
      <c r="AF205" s="165">
        <f t="shared" si="44"/>
        <v>0</v>
      </c>
      <c r="AG205" s="165">
        <f t="shared" si="45"/>
        <v>0</v>
      </c>
      <c r="AH205" s="165">
        <f t="shared" si="46"/>
        <v>0</v>
      </c>
      <c r="AI205" s="197">
        <f t="shared" si="47"/>
        <v>0</v>
      </c>
    </row>
    <row r="206" spans="4:35" ht="13.2" customHeight="1">
      <c r="D206" s="195">
        <v>39</v>
      </c>
      <c r="E206" s="165">
        <f t="shared" si="36"/>
        <v>0</v>
      </c>
      <c r="F206" s="165">
        <f t="shared" si="37"/>
        <v>0</v>
      </c>
      <c r="G206" s="165">
        <f t="shared" si="38"/>
        <v>0</v>
      </c>
      <c r="H206" s="165">
        <f t="shared" si="39"/>
        <v>0</v>
      </c>
      <c r="I206" s="165">
        <f t="shared" si="40"/>
        <v>0</v>
      </c>
      <c r="J206" s="197">
        <f t="shared" si="41"/>
        <v>0</v>
      </c>
      <c r="AC206" s="195">
        <v>39</v>
      </c>
      <c r="AD206" s="165">
        <f t="shared" si="42"/>
        <v>0</v>
      </c>
      <c r="AE206" s="165">
        <f t="shared" si="43"/>
        <v>0</v>
      </c>
      <c r="AF206" s="165">
        <f t="shared" si="44"/>
        <v>0</v>
      </c>
      <c r="AG206" s="165">
        <f t="shared" si="45"/>
        <v>0</v>
      </c>
      <c r="AH206" s="165">
        <f t="shared" si="46"/>
        <v>0</v>
      </c>
      <c r="AI206" s="197">
        <f t="shared" si="47"/>
        <v>0</v>
      </c>
    </row>
    <row r="207" spans="4:35" ht="13.2" customHeight="1" thickBot="1">
      <c r="D207" s="196">
        <v>40</v>
      </c>
      <c r="E207" s="198">
        <f t="shared" si="36"/>
        <v>0</v>
      </c>
      <c r="F207" s="198">
        <f t="shared" si="37"/>
        <v>0</v>
      </c>
      <c r="G207" s="198">
        <f t="shared" si="38"/>
        <v>0</v>
      </c>
      <c r="H207" s="198">
        <f t="shared" si="39"/>
        <v>0</v>
      </c>
      <c r="I207" s="198">
        <f t="shared" si="40"/>
        <v>0</v>
      </c>
      <c r="J207" s="199">
        <f t="shared" si="41"/>
        <v>0</v>
      </c>
      <c r="AC207" s="196">
        <v>40</v>
      </c>
      <c r="AD207" s="198">
        <f t="shared" si="42"/>
        <v>0</v>
      </c>
      <c r="AE207" s="198">
        <f t="shared" si="43"/>
        <v>0</v>
      </c>
      <c r="AF207" s="198">
        <f t="shared" si="44"/>
        <v>0</v>
      </c>
      <c r="AG207" s="198">
        <f t="shared" si="45"/>
        <v>0</v>
      </c>
      <c r="AH207" s="198">
        <f t="shared" si="46"/>
        <v>0</v>
      </c>
      <c r="AI207" s="199">
        <f t="shared" si="47"/>
        <v>0</v>
      </c>
    </row>
    <row r="209" spans="4:35" ht="13.2" customHeight="1" thickBot="1">
      <c r="D209" s="2" t="s">
        <v>90</v>
      </c>
      <c r="AC209" s="2" t="s">
        <v>90</v>
      </c>
    </row>
    <row r="210" spans="4:35" ht="13.2" customHeight="1">
      <c r="D210" s="2199"/>
      <c r="E210" s="2200" t="s">
        <v>56</v>
      </c>
      <c r="F210" s="2200"/>
      <c r="G210" s="2200" t="s">
        <v>83</v>
      </c>
      <c r="H210" s="2200"/>
      <c r="I210" s="2200" t="s">
        <v>78</v>
      </c>
      <c r="J210" s="2239"/>
      <c r="AC210" s="2199"/>
      <c r="AD210" s="2200" t="s">
        <v>56</v>
      </c>
      <c r="AE210" s="2200"/>
      <c r="AF210" s="2200" t="s">
        <v>83</v>
      </c>
      <c r="AG210" s="2200"/>
      <c r="AH210" s="2200" t="s">
        <v>78</v>
      </c>
      <c r="AI210" s="2239"/>
    </row>
    <row r="211" spans="4:35" ht="13.2" customHeight="1">
      <c r="D211" s="2238"/>
      <c r="E211" s="21" t="s">
        <v>354</v>
      </c>
      <c r="F211" s="21" t="s">
        <v>355</v>
      </c>
      <c r="G211" s="21" t="s">
        <v>354</v>
      </c>
      <c r="H211" s="21" t="s">
        <v>355</v>
      </c>
      <c r="I211" s="21" t="s">
        <v>354</v>
      </c>
      <c r="J211" s="194" t="s">
        <v>355</v>
      </c>
      <c r="AC211" s="2238"/>
      <c r="AD211" s="21" t="s">
        <v>354</v>
      </c>
      <c r="AE211" s="21" t="s">
        <v>355</v>
      </c>
      <c r="AF211" s="21" t="s">
        <v>354</v>
      </c>
      <c r="AG211" s="21" t="s">
        <v>355</v>
      </c>
      <c r="AH211" s="21" t="s">
        <v>354</v>
      </c>
      <c r="AI211" s="194" t="s">
        <v>355</v>
      </c>
    </row>
    <row r="212" spans="4:35" ht="13.2" customHeight="1">
      <c r="D212" s="195">
        <v>1</v>
      </c>
      <c r="E212" s="165">
        <f t="shared" ref="E212:E251" si="48">IF($E$39&lt;&gt;"As",0,IF($E$27&lt;&gt;"歩 道",0,SUMIF($E$40,D212,$E$38)))+IF($E$42&lt;&gt;"As",0,IF($E$27&lt;&gt;"歩 道",0,SUMIF($E$43,D212,$E$41)))</f>
        <v>0</v>
      </c>
      <c r="F212" s="165">
        <f t="shared" ref="F212:F251" si="49">IF($E$39&lt;&gt;"As",0,IF($E$27&lt;&gt;"車 道",0,SUMIF($E$40,D212,$E$38)))+IF($E$42&lt;&gt;"As",0,IF($E$27&lt;&gt;"車 道",0,SUMIF($E$43,D212,$E$41)))</f>
        <v>0</v>
      </c>
      <c r="G212" s="165">
        <f t="shared" ref="G212:G251" si="50">IF($E$39&lt;&gt;"Co",0,IF($E$27&lt;&gt;"歩 道",0,SUMIF($E$40,D212,$E$38)))+IF($E$42&lt;&gt;"Co",0,IF($E$27&lt;&gt;"歩 道",0,SUMIF($E$43,D212,$E$41)))</f>
        <v>0</v>
      </c>
      <c r="H212" s="165">
        <f t="shared" ref="H212:H251" si="51">IF($E$39&lt;&gt;"Co",0,IF($E$27&lt;&gt;"車 道",0,SUMIF($E$40,D212,$E$38)))+IF($E$42&lt;&gt;"Co",0,IF($E$27&lt;&gt;"車 道",0,SUMIF($E$43,D212,$E$41)))</f>
        <v>0</v>
      </c>
      <c r="I212" s="165">
        <f t="shared" ref="I212:I251" si="52">IF($E$27&lt;&gt;"歩 道",0,SUMIF($E$46,D212,$E$38)+SUMIF($E$46,D212,$E$41))</f>
        <v>0</v>
      </c>
      <c r="J212" s="197">
        <f t="shared" ref="J212:J251" si="53">IF($E$27&lt;&gt;"車 道",0,SUMIF($E$46,D212,$E$38)+SUMIF($E$46,D212,$E$41))</f>
        <v>0</v>
      </c>
      <c r="AC212" s="195">
        <v>1</v>
      </c>
      <c r="AD212" s="165">
        <f t="shared" ref="AD212:AD251" si="54">IF($AD$39&lt;&gt;"As",0,IF($AD$27&lt;&gt;"歩 道",0,SUMIF($AD$40,AC212,$AD$38)))+IF($AD$42&lt;&gt;"As",0,IF($AD$27&lt;&gt;"歩 道",0,SUMIF($AD$43,AC212,$AD$41)))</f>
        <v>0</v>
      </c>
      <c r="AE212" s="165">
        <f t="shared" ref="AE212:AE251" si="55">IF($AD$39&lt;&gt;"As",0,IF($AD$27&lt;&gt;"車 道",0,SUMIF($AD$40,AC212,$AD$38)))+IF($AD$42&lt;&gt;"As",0,IF($AD$27&lt;&gt;"車 道",0,SUMIF($AD$43,AC212,$AD$41)))</f>
        <v>0</v>
      </c>
      <c r="AF212" s="165">
        <f t="shared" ref="AF212:AF251" si="56">IF($AD$39&lt;&gt;"Co",0,IF($AD$27&lt;&gt;"歩 道",0,SUMIF($AD$40,AC212,$AD$38)))+IF($AD$42&lt;&gt;"Co",0,IF($AD$27&lt;&gt;"歩 道",0,SUMIF($AD$43,AC212,$AD$41)))</f>
        <v>0</v>
      </c>
      <c r="AG212" s="165">
        <f t="shared" ref="AG212:AG251" si="57">IF($AD$39&lt;&gt;"Co",0,IF($AD$27&lt;&gt;"車 道",0,SUMIF($AD$40,AC212,$AD$38)))+IF($AD$42&lt;&gt;"Co",0,IF($AD$27&lt;&gt;"車 道",0,SUMIF($AD$43,AC212,$AD$41)))</f>
        <v>0</v>
      </c>
      <c r="AH212" s="165">
        <f t="shared" ref="AH212:AH251" si="58">IF($AD$27&lt;&gt;"歩 道",0,SUMIF($AD$46,AC212,$AD$38)+SUMIF($AD$46,AC212,$AD$41))</f>
        <v>0</v>
      </c>
      <c r="AI212" s="197">
        <f t="shared" ref="AI212:AI251" si="59">IF($AD$27&lt;&gt;"車 道",0,SUMIF($AD$46,AC212,$AD$38)+SUMIF($AD$46,AC212,$AD$41))</f>
        <v>0</v>
      </c>
    </row>
    <row r="213" spans="4:35" ht="13.2" customHeight="1">
      <c r="D213" s="195">
        <v>2</v>
      </c>
      <c r="E213" s="165">
        <f t="shared" si="48"/>
        <v>0</v>
      </c>
      <c r="F213" s="165">
        <f t="shared" si="49"/>
        <v>0</v>
      </c>
      <c r="G213" s="165">
        <f t="shared" si="50"/>
        <v>0</v>
      </c>
      <c r="H213" s="165">
        <f t="shared" si="51"/>
        <v>0</v>
      </c>
      <c r="I213" s="165">
        <f t="shared" si="52"/>
        <v>0</v>
      </c>
      <c r="J213" s="197">
        <f t="shared" si="53"/>
        <v>0</v>
      </c>
      <c r="AC213" s="195">
        <v>2</v>
      </c>
      <c r="AD213" s="165">
        <f t="shared" si="54"/>
        <v>0</v>
      </c>
      <c r="AE213" s="165">
        <f t="shared" si="55"/>
        <v>0</v>
      </c>
      <c r="AF213" s="165">
        <f t="shared" si="56"/>
        <v>0</v>
      </c>
      <c r="AG213" s="165">
        <f t="shared" si="57"/>
        <v>0</v>
      </c>
      <c r="AH213" s="165">
        <f t="shared" si="58"/>
        <v>0</v>
      </c>
      <c r="AI213" s="197">
        <f t="shared" si="59"/>
        <v>0</v>
      </c>
    </row>
    <row r="214" spans="4:35" ht="13.2" customHeight="1">
      <c r="D214" s="195">
        <v>3</v>
      </c>
      <c r="E214" s="165">
        <f t="shared" si="48"/>
        <v>0</v>
      </c>
      <c r="F214" s="165">
        <f t="shared" si="49"/>
        <v>0</v>
      </c>
      <c r="G214" s="165">
        <f t="shared" si="50"/>
        <v>0</v>
      </c>
      <c r="H214" s="165">
        <f t="shared" si="51"/>
        <v>0</v>
      </c>
      <c r="I214" s="165">
        <f t="shared" si="52"/>
        <v>0</v>
      </c>
      <c r="J214" s="197">
        <f t="shared" si="53"/>
        <v>0</v>
      </c>
      <c r="AC214" s="195">
        <v>3</v>
      </c>
      <c r="AD214" s="165">
        <f t="shared" si="54"/>
        <v>0</v>
      </c>
      <c r="AE214" s="165">
        <f t="shared" si="55"/>
        <v>0</v>
      </c>
      <c r="AF214" s="165">
        <f t="shared" si="56"/>
        <v>0</v>
      </c>
      <c r="AG214" s="165">
        <f t="shared" si="57"/>
        <v>0</v>
      </c>
      <c r="AH214" s="165">
        <f t="shared" si="58"/>
        <v>0</v>
      </c>
      <c r="AI214" s="197">
        <f t="shared" si="59"/>
        <v>0</v>
      </c>
    </row>
    <row r="215" spans="4:35" ht="13.2" customHeight="1">
      <c r="D215" s="195">
        <v>4</v>
      </c>
      <c r="E215" s="165">
        <f t="shared" si="48"/>
        <v>0</v>
      </c>
      <c r="F215" s="165">
        <f t="shared" si="49"/>
        <v>0</v>
      </c>
      <c r="G215" s="165">
        <f t="shared" si="50"/>
        <v>0</v>
      </c>
      <c r="H215" s="165">
        <f t="shared" si="51"/>
        <v>0</v>
      </c>
      <c r="I215" s="165">
        <f t="shared" si="52"/>
        <v>0</v>
      </c>
      <c r="J215" s="197">
        <f t="shared" si="53"/>
        <v>0</v>
      </c>
      <c r="AC215" s="195">
        <v>4</v>
      </c>
      <c r="AD215" s="165">
        <f t="shared" si="54"/>
        <v>0</v>
      </c>
      <c r="AE215" s="165">
        <f t="shared" si="55"/>
        <v>0</v>
      </c>
      <c r="AF215" s="165">
        <f t="shared" si="56"/>
        <v>0</v>
      </c>
      <c r="AG215" s="165">
        <f t="shared" si="57"/>
        <v>0</v>
      </c>
      <c r="AH215" s="165">
        <f t="shared" si="58"/>
        <v>0</v>
      </c>
      <c r="AI215" s="197">
        <f t="shared" si="59"/>
        <v>0</v>
      </c>
    </row>
    <row r="216" spans="4:35" ht="13.2" customHeight="1">
      <c r="D216" s="195">
        <v>5</v>
      </c>
      <c r="E216" s="165">
        <f t="shared" si="48"/>
        <v>0</v>
      </c>
      <c r="F216" s="165">
        <f t="shared" si="49"/>
        <v>0</v>
      </c>
      <c r="G216" s="165">
        <f t="shared" si="50"/>
        <v>0</v>
      </c>
      <c r="H216" s="165">
        <f t="shared" si="51"/>
        <v>0</v>
      </c>
      <c r="I216" s="165">
        <f t="shared" si="52"/>
        <v>0</v>
      </c>
      <c r="J216" s="197">
        <f t="shared" si="53"/>
        <v>0</v>
      </c>
      <c r="AC216" s="195">
        <v>5</v>
      </c>
      <c r="AD216" s="165">
        <f t="shared" si="54"/>
        <v>0</v>
      </c>
      <c r="AE216" s="165">
        <f t="shared" si="55"/>
        <v>0</v>
      </c>
      <c r="AF216" s="165">
        <f t="shared" si="56"/>
        <v>0</v>
      </c>
      <c r="AG216" s="165">
        <f t="shared" si="57"/>
        <v>0</v>
      </c>
      <c r="AH216" s="165">
        <f t="shared" si="58"/>
        <v>0</v>
      </c>
      <c r="AI216" s="197">
        <f t="shared" si="59"/>
        <v>0</v>
      </c>
    </row>
    <row r="217" spans="4:35" ht="13.2" customHeight="1">
      <c r="D217" s="195">
        <v>6</v>
      </c>
      <c r="E217" s="165">
        <f t="shared" si="48"/>
        <v>0</v>
      </c>
      <c r="F217" s="165">
        <f t="shared" si="49"/>
        <v>0</v>
      </c>
      <c r="G217" s="165">
        <f t="shared" si="50"/>
        <v>0</v>
      </c>
      <c r="H217" s="165">
        <f t="shared" si="51"/>
        <v>0</v>
      </c>
      <c r="I217" s="165">
        <f t="shared" si="52"/>
        <v>0</v>
      </c>
      <c r="J217" s="197">
        <f t="shared" si="53"/>
        <v>0</v>
      </c>
      <c r="AC217" s="195">
        <v>6</v>
      </c>
      <c r="AD217" s="165">
        <f t="shared" si="54"/>
        <v>0</v>
      </c>
      <c r="AE217" s="165">
        <f t="shared" si="55"/>
        <v>0</v>
      </c>
      <c r="AF217" s="165">
        <f t="shared" si="56"/>
        <v>0</v>
      </c>
      <c r="AG217" s="165">
        <f t="shared" si="57"/>
        <v>0</v>
      </c>
      <c r="AH217" s="165">
        <f t="shared" si="58"/>
        <v>0</v>
      </c>
      <c r="AI217" s="197">
        <f t="shared" si="59"/>
        <v>0</v>
      </c>
    </row>
    <row r="218" spans="4:35" ht="13.2" customHeight="1">
      <c r="D218" s="195">
        <v>7</v>
      </c>
      <c r="E218" s="165">
        <f t="shared" si="48"/>
        <v>0</v>
      </c>
      <c r="F218" s="165">
        <f t="shared" si="49"/>
        <v>0</v>
      </c>
      <c r="G218" s="165">
        <f t="shared" si="50"/>
        <v>0</v>
      </c>
      <c r="H218" s="165">
        <f t="shared" si="51"/>
        <v>0</v>
      </c>
      <c r="I218" s="165">
        <f t="shared" si="52"/>
        <v>0</v>
      </c>
      <c r="J218" s="197">
        <f t="shared" si="53"/>
        <v>0</v>
      </c>
      <c r="AC218" s="195">
        <v>7</v>
      </c>
      <c r="AD218" s="165">
        <f t="shared" si="54"/>
        <v>0</v>
      </c>
      <c r="AE218" s="165">
        <f t="shared" si="55"/>
        <v>0</v>
      </c>
      <c r="AF218" s="165">
        <f t="shared" si="56"/>
        <v>0</v>
      </c>
      <c r="AG218" s="165">
        <f t="shared" si="57"/>
        <v>0</v>
      </c>
      <c r="AH218" s="165">
        <f t="shared" si="58"/>
        <v>0</v>
      </c>
      <c r="AI218" s="197">
        <f t="shared" si="59"/>
        <v>0</v>
      </c>
    </row>
    <row r="219" spans="4:35" ht="13.2" customHeight="1">
      <c r="D219" s="195">
        <v>8</v>
      </c>
      <c r="E219" s="165">
        <f t="shared" si="48"/>
        <v>0</v>
      </c>
      <c r="F219" s="165">
        <f t="shared" si="49"/>
        <v>0</v>
      </c>
      <c r="G219" s="165">
        <f t="shared" si="50"/>
        <v>0</v>
      </c>
      <c r="H219" s="165">
        <f t="shared" si="51"/>
        <v>0</v>
      </c>
      <c r="I219" s="165">
        <f t="shared" si="52"/>
        <v>0</v>
      </c>
      <c r="J219" s="197">
        <f t="shared" si="53"/>
        <v>0</v>
      </c>
      <c r="AC219" s="195">
        <v>8</v>
      </c>
      <c r="AD219" s="165">
        <f t="shared" si="54"/>
        <v>0</v>
      </c>
      <c r="AE219" s="165">
        <f t="shared" si="55"/>
        <v>0</v>
      </c>
      <c r="AF219" s="165">
        <f t="shared" si="56"/>
        <v>0</v>
      </c>
      <c r="AG219" s="165">
        <f t="shared" si="57"/>
        <v>0</v>
      </c>
      <c r="AH219" s="165">
        <f t="shared" si="58"/>
        <v>0</v>
      </c>
      <c r="AI219" s="197">
        <f t="shared" si="59"/>
        <v>0</v>
      </c>
    </row>
    <row r="220" spans="4:35" ht="13.2" customHeight="1">
      <c r="D220" s="195">
        <v>9</v>
      </c>
      <c r="E220" s="165">
        <f t="shared" si="48"/>
        <v>0</v>
      </c>
      <c r="F220" s="165">
        <f t="shared" si="49"/>
        <v>0</v>
      </c>
      <c r="G220" s="165">
        <f t="shared" si="50"/>
        <v>0</v>
      </c>
      <c r="H220" s="165">
        <f t="shared" si="51"/>
        <v>0</v>
      </c>
      <c r="I220" s="165">
        <f t="shared" si="52"/>
        <v>0</v>
      </c>
      <c r="J220" s="197">
        <f t="shared" si="53"/>
        <v>0</v>
      </c>
      <c r="AC220" s="195">
        <v>9</v>
      </c>
      <c r="AD220" s="165">
        <f t="shared" si="54"/>
        <v>0</v>
      </c>
      <c r="AE220" s="165">
        <f t="shared" si="55"/>
        <v>0</v>
      </c>
      <c r="AF220" s="165">
        <f t="shared" si="56"/>
        <v>0</v>
      </c>
      <c r="AG220" s="165">
        <f t="shared" si="57"/>
        <v>0</v>
      </c>
      <c r="AH220" s="165">
        <f t="shared" si="58"/>
        <v>0</v>
      </c>
      <c r="AI220" s="197">
        <f t="shared" si="59"/>
        <v>0</v>
      </c>
    </row>
    <row r="221" spans="4:35" ht="13.2" customHeight="1">
      <c r="D221" s="195">
        <v>10</v>
      </c>
      <c r="E221" s="165">
        <f t="shared" si="48"/>
        <v>0</v>
      </c>
      <c r="F221" s="165">
        <f t="shared" si="49"/>
        <v>0</v>
      </c>
      <c r="G221" s="165">
        <f t="shared" si="50"/>
        <v>0</v>
      </c>
      <c r="H221" s="165">
        <f t="shared" si="51"/>
        <v>0</v>
      </c>
      <c r="I221" s="165">
        <f t="shared" si="52"/>
        <v>0</v>
      </c>
      <c r="J221" s="197">
        <f t="shared" si="53"/>
        <v>0</v>
      </c>
      <c r="AC221" s="195">
        <v>10</v>
      </c>
      <c r="AD221" s="165">
        <f t="shared" si="54"/>
        <v>0</v>
      </c>
      <c r="AE221" s="165">
        <f t="shared" si="55"/>
        <v>0</v>
      </c>
      <c r="AF221" s="165">
        <f t="shared" si="56"/>
        <v>0</v>
      </c>
      <c r="AG221" s="165">
        <f t="shared" si="57"/>
        <v>0</v>
      </c>
      <c r="AH221" s="165">
        <f t="shared" si="58"/>
        <v>0</v>
      </c>
      <c r="AI221" s="197">
        <f t="shared" si="59"/>
        <v>0</v>
      </c>
    </row>
    <row r="222" spans="4:35" ht="13.2" customHeight="1">
      <c r="D222" s="195">
        <v>11</v>
      </c>
      <c r="E222" s="165">
        <f t="shared" si="48"/>
        <v>0</v>
      </c>
      <c r="F222" s="165">
        <f t="shared" si="49"/>
        <v>0</v>
      </c>
      <c r="G222" s="165">
        <f t="shared" si="50"/>
        <v>0</v>
      </c>
      <c r="H222" s="165">
        <f t="shared" si="51"/>
        <v>0</v>
      </c>
      <c r="I222" s="165">
        <f t="shared" si="52"/>
        <v>0</v>
      </c>
      <c r="J222" s="197">
        <f t="shared" si="53"/>
        <v>0</v>
      </c>
      <c r="AC222" s="195">
        <v>11</v>
      </c>
      <c r="AD222" s="165">
        <f t="shared" si="54"/>
        <v>0</v>
      </c>
      <c r="AE222" s="165">
        <f t="shared" si="55"/>
        <v>0</v>
      </c>
      <c r="AF222" s="165">
        <f t="shared" si="56"/>
        <v>0</v>
      </c>
      <c r="AG222" s="165">
        <f t="shared" si="57"/>
        <v>0</v>
      </c>
      <c r="AH222" s="165">
        <f t="shared" si="58"/>
        <v>0</v>
      </c>
      <c r="AI222" s="197">
        <f t="shared" si="59"/>
        <v>0</v>
      </c>
    </row>
    <row r="223" spans="4:35" ht="13.2" customHeight="1">
      <c r="D223" s="195">
        <v>12</v>
      </c>
      <c r="E223" s="165">
        <f t="shared" si="48"/>
        <v>0</v>
      </c>
      <c r="F223" s="165">
        <f t="shared" si="49"/>
        <v>0</v>
      </c>
      <c r="G223" s="165">
        <f t="shared" si="50"/>
        <v>0</v>
      </c>
      <c r="H223" s="165">
        <f t="shared" si="51"/>
        <v>0</v>
      </c>
      <c r="I223" s="165">
        <f t="shared" si="52"/>
        <v>0</v>
      </c>
      <c r="J223" s="197">
        <f t="shared" si="53"/>
        <v>0</v>
      </c>
      <c r="AC223" s="195">
        <v>12</v>
      </c>
      <c r="AD223" s="165">
        <f t="shared" si="54"/>
        <v>0</v>
      </c>
      <c r="AE223" s="165">
        <f t="shared" si="55"/>
        <v>0</v>
      </c>
      <c r="AF223" s="165">
        <f t="shared" si="56"/>
        <v>0</v>
      </c>
      <c r="AG223" s="165">
        <f t="shared" si="57"/>
        <v>0</v>
      </c>
      <c r="AH223" s="165">
        <f t="shared" si="58"/>
        <v>0</v>
      </c>
      <c r="AI223" s="197">
        <f t="shared" si="59"/>
        <v>0</v>
      </c>
    </row>
    <row r="224" spans="4:35" ht="13.2" customHeight="1">
      <c r="D224" s="195">
        <v>13</v>
      </c>
      <c r="E224" s="165">
        <f t="shared" si="48"/>
        <v>0</v>
      </c>
      <c r="F224" s="165">
        <f t="shared" si="49"/>
        <v>0</v>
      </c>
      <c r="G224" s="165">
        <f t="shared" si="50"/>
        <v>0</v>
      </c>
      <c r="H224" s="165">
        <f t="shared" si="51"/>
        <v>0</v>
      </c>
      <c r="I224" s="165">
        <f t="shared" si="52"/>
        <v>0</v>
      </c>
      <c r="J224" s="197">
        <f t="shared" si="53"/>
        <v>0</v>
      </c>
      <c r="AC224" s="195">
        <v>13</v>
      </c>
      <c r="AD224" s="165">
        <f t="shared" si="54"/>
        <v>0</v>
      </c>
      <c r="AE224" s="165">
        <f t="shared" si="55"/>
        <v>0</v>
      </c>
      <c r="AF224" s="165">
        <f t="shared" si="56"/>
        <v>0</v>
      </c>
      <c r="AG224" s="165">
        <f t="shared" si="57"/>
        <v>0</v>
      </c>
      <c r="AH224" s="165">
        <f t="shared" si="58"/>
        <v>0</v>
      </c>
      <c r="AI224" s="197">
        <f t="shared" si="59"/>
        <v>0</v>
      </c>
    </row>
    <row r="225" spans="4:35" ht="13.2" customHeight="1">
      <c r="D225" s="195">
        <v>14</v>
      </c>
      <c r="E225" s="165">
        <f t="shared" si="48"/>
        <v>0</v>
      </c>
      <c r="F225" s="165">
        <f t="shared" si="49"/>
        <v>0</v>
      </c>
      <c r="G225" s="165">
        <f t="shared" si="50"/>
        <v>0</v>
      </c>
      <c r="H225" s="165">
        <f t="shared" si="51"/>
        <v>0</v>
      </c>
      <c r="I225" s="165">
        <f t="shared" si="52"/>
        <v>0</v>
      </c>
      <c r="J225" s="197">
        <f t="shared" si="53"/>
        <v>0</v>
      </c>
      <c r="AC225" s="195">
        <v>14</v>
      </c>
      <c r="AD225" s="165">
        <f t="shared" si="54"/>
        <v>0</v>
      </c>
      <c r="AE225" s="165">
        <f t="shared" si="55"/>
        <v>0</v>
      </c>
      <c r="AF225" s="165">
        <f t="shared" si="56"/>
        <v>0</v>
      </c>
      <c r="AG225" s="165">
        <f t="shared" si="57"/>
        <v>0</v>
      </c>
      <c r="AH225" s="165">
        <f t="shared" si="58"/>
        <v>0</v>
      </c>
      <c r="AI225" s="197">
        <f t="shared" si="59"/>
        <v>0</v>
      </c>
    </row>
    <row r="226" spans="4:35" ht="13.2" customHeight="1">
      <c r="D226" s="195">
        <v>15</v>
      </c>
      <c r="E226" s="165">
        <f t="shared" si="48"/>
        <v>0</v>
      </c>
      <c r="F226" s="165">
        <f t="shared" si="49"/>
        <v>0</v>
      </c>
      <c r="G226" s="165">
        <f t="shared" si="50"/>
        <v>0</v>
      </c>
      <c r="H226" s="165">
        <f t="shared" si="51"/>
        <v>0</v>
      </c>
      <c r="I226" s="165">
        <f t="shared" si="52"/>
        <v>0</v>
      </c>
      <c r="J226" s="197">
        <f t="shared" si="53"/>
        <v>0</v>
      </c>
      <c r="AC226" s="195">
        <v>15</v>
      </c>
      <c r="AD226" s="165">
        <f t="shared" si="54"/>
        <v>0</v>
      </c>
      <c r="AE226" s="165">
        <f t="shared" si="55"/>
        <v>0</v>
      </c>
      <c r="AF226" s="165">
        <f t="shared" si="56"/>
        <v>0</v>
      </c>
      <c r="AG226" s="165">
        <f t="shared" si="57"/>
        <v>0</v>
      </c>
      <c r="AH226" s="165">
        <f t="shared" si="58"/>
        <v>0</v>
      </c>
      <c r="AI226" s="197">
        <f t="shared" si="59"/>
        <v>0</v>
      </c>
    </row>
    <row r="227" spans="4:35" ht="13.2" customHeight="1">
      <c r="D227" s="195">
        <v>16</v>
      </c>
      <c r="E227" s="165">
        <f t="shared" si="48"/>
        <v>0</v>
      </c>
      <c r="F227" s="165">
        <f t="shared" si="49"/>
        <v>0</v>
      </c>
      <c r="G227" s="165">
        <f t="shared" si="50"/>
        <v>0</v>
      </c>
      <c r="H227" s="165">
        <f t="shared" si="51"/>
        <v>0</v>
      </c>
      <c r="I227" s="165">
        <f t="shared" si="52"/>
        <v>0</v>
      </c>
      <c r="J227" s="197">
        <f t="shared" si="53"/>
        <v>0</v>
      </c>
      <c r="AC227" s="195">
        <v>16</v>
      </c>
      <c r="AD227" s="165">
        <f t="shared" si="54"/>
        <v>0</v>
      </c>
      <c r="AE227" s="165">
        <f t="shared" si="55"/>
        <v>0</v>
      </c>
      <c r="AF227" s="165">
        <f t="shared" si="56"/>
        <v>0</v>
      </c>
      <c r="AG227" s="165">
        <f t="shared" si="57"/>
        <v>0</v>
      </c>
      <c r="AH227" s="165">
        <f t="shared" si="58"/>
        <v>0</v>
      </c>
      <c r="AI227" s="197">
        <f t="shared" si="59"/>
        <v>0</v>
      </c>
    </row>
    <row r="228" spans="4:35" ht="13.2" customHeight="1">
      <c r="D228" s="195">
        <v>17</v>
      </c>
      <c r="E228" s="165">
        <f t="shared" si="48"/>
        <v>0</v>
      </c>
      <c r="F228" s="165">
        <f t="shared" si="49"/>
        <v>0</v>
      </c>
      <c r="G228" s="165">
        <f t="shared" si="50"/>
        <v>0</v>
      </c>
      <c r="H228" s="165">
        <f t="shared" si="51"/>
        <v>0</v>
      </c>
      <c r="I228" s="165">
        <f t="shared" si="52"/>
        <v>0</v>
      </c>
      <c r="J228" s="197">
        <f t="shared" si="53"/>
        <v>0</v>
      </c>
      <c r="AC228" s="195">
        <v>17</v>
      </c>
      <c r="AD228" s="165">
        <f t="shared" si="54"/>
        <v>0</v>
      </c>
      <c r="AE228" s="165">
        <f t="shared" si="55"/>
        <v>0</v>
      </c>
      <c r="AF228" s="165">
        <f t="shared" si="56"/>
        <v>0</v>
      </c>
      <c r="AG228" s="165">
        <f t="shared" si="57"/>
        <v>0</v>
      </c>
      <c r="AH228" s="165">
        <f t="shared" si="58"/>
        <v>0</v>
      </c>
      <c r="AI228" s="197">
        <f t="shared" si="59"/>
        <v>0</v>
      </c>
    </row>
    <row r="229" spans="4:35" ht="13.2" customHeight="1">
      <c r="D229" s="195">
        <v>18</v>
      </c>
      <c r="E229" s="165">
        <f t="shared" si="48"/>
        <v>0</v>
      </c>
      <c r="F229" s="165">
        <f t="shared" si="49"/>
        <v>0</v>
      </c>
      <c r="G229" s="165">
        <f t="shared" si="50"/>
        <v>0</v>
      </c>
      <c r="H229" s="165">
        <f t="shared" si="51"/>
        <v>0</v>
      </c>
      <c r="I229" s="165">
        <f t="shared" si="52"/>
        <v>0</v>
      </c>
      <c r="J229" s="197">
        <f t="shared" si="53"/>
        <v>0</v>
      </c>
      <c r="AC229" s="195">
        <v>18</v>
      </c>
      <c r="AD229" s="165">
        <f t="shared" si="54"/>
        <v>0</v>
      </c>
      <c r="AE229" s="165">
        <f t="shared" si="55"/>
        <v>0</v>
      </c>
      <c r="AF229" s="165">
        <f t="shared" si="56"/>
        <v>0</v>
      </c>
      <c r="AG229" s="165">
        <f t="shared" si="57"/>
        <v>0</v>
      </c>
      <c r="AH229" s="165">
        <f t="shared" si="58"/>
        <v>0</v>
      </c>
      <c r="AI229" s="197">
        <f t="shared" si="59"/>
        <v>0</v>
      </c>
    </row>
    <row r="230" spans="4:35" ht="13.2" customHeight="1">
      <c r="D230" s="195">
        <v>19</v>
      </c>
      <c r="E230" s="165">
        <f t="shared" si="48"/>
        <v>0</v>
      </c>
      <c r="F230" s="165">
        <f t="shared" si="49"/>
        <v>0</v>
      </c>
      <c r="G230" s="165">
        <f t="shared" si="50"/>
        <v>0</v>
      </c>
      <c r="H230" s="165">
        <f t="shared" si="51"/>
        <v>0</v>
      </c>
      <c r="I230" s="165">
        <f t="shared" si="52"/>
        <v>0</v>
      </c>
      <c r="J230" s="197">
        <f t="shared" si="53"/>
        <v>0</v>
      </c>
      <c r="AC230" s="195">
        <v>19</v>
      </c>
      <c r="AD230" s="165">
        <f t="shared" si="54"/>
        <v>0</v>
      </c>
      <c r="AE230" s="165">
        <f t="shared" si="55"/>
        <v>0</v>
      </c>
      <c r="AF230" s="165">
        <f t="shared" si="56"/>
        <v>0</v>
      </c>
      <c r="AG230" s="165">
        <f t="shared" si="57"/>
        <v>0</v>
      </c>
      <c r="AH230" s="165">
        <f t="shared" si="58"/>
        <v>0</v>
      </c>
      <c r="AI230" s="197">
        <f t="shared" si="59"/>
        <v>0</v>
      </c>
    </row>
    <row r="231" spans="4:35" ht="13.2" customHeight="1">
      <c r="D231" s="195">
        <v>20</v>
      </c>
      <c r="E231" s="165">
        <f t="shared" si="48"/>
        <v>0</v>
      </c>
      <c r="F231" s="165">
        <f t="shared" si="49"/>
        <v>0</v>
      </c>
      <c r="G231" s="165">
        <f t="shared" si="50"/>
        <v>0</v>
      </c>
      <c r="H231" s="165">
        <f t="shared" si="51"/>
        <v>0</v>
      </c>
      <c r="I231" s="165">
        <f t="shared" si="52"/>
        <v>0</v>
      </c>
      <c r="J231" s="197">
        <f t="shared" si="53"/>
        <v>0</v>
      </c>
      <c r="AC231" s="195">
        <v>20</v>
      </c>
      <c r="AD231" s="165">
        <f t="shared" si="54"/>
        <v>0</v>
      </c>
      <c r="AE231" s="165">
        <f t="shared" si="55"/>
        <v>0</v>
      </c>
      <c r="AF231" s="165">
        <f t="shared" si="56"/>
        <v>0</v>
      </c>
      <c r="AG231" s="165">
        <f t="shared" si="57"/>
        <v>0</v>
      </c>
      <c r="AH231" s="165">
        <f t="shared" si="58"/>
        <v>0</v>
      </c>
      <c r="AI231" s="197">
        <f t="shared" si="59"/>
        <v>0</v>
      </c>
    </row>
    <row r="232" spans="4:35" ht="13.2" customHeight="1">
      <c r="D232" s="195">
        <v>21</v>
      </c>
      <c r="E232" s="165">
        <f t="shared" si="48"/>
        <v>0</v>
      </c>
      <c r="F232" s="165">
        <f t="shared" si="49"/>
        <v>0</v>
      </c>
      <c r="G232" s="165">
        <f t="shared" si="50"/>
        <v>0</v>
      </c>
      <c r="H232" s="165">
        <f t="shared" si="51"/>
        <v>0</v>
      </c>
      <c r="I232" s="165">
        <f t="shared" si="52"/>
        <v>0</v>
      </c>
      <c r="J232" s="197">
        <f t="shared" si="53"/>
        <v>0</v>
      </c>
      <c r="AC232" s="195">
        <v>21</v>
      </c>
      <c r="AD232" s="165">
        <f t="shared" si="54"/>
        <v>0</v>
      </c>
      <c r="AE232" s="165">
        <f t="shared" si="55"/>
        <v>0</v>
      </c>
      <c r="AF232" s="165">
        <f t="shared" si="56"/>
        <v>0</v>
      </c>
      <c r="AG232" s="165">
        <f t="shared" si="57"/>
        <v>0</v>
      </c>
      <c r="AH232" s="165">
        <f t="shared" si="58"/>
        <v>0</v>
      </c>
      <c r="AI232" s="197">
        <f t="shared" si="59"/>
        <v>0</v>
      </c>
    </row>
    <row r="233" spans="4:35" ht="13.2" customHeight="1">
      <c r="D233" s="195">
        <v>22</v>
      </c>
      <c r="E233" s="165">
        <f t="shared" si="48"/>
        <v>0</v>
      </c>
      <c r="F233" s="165">
        <f t="shared" si="49"/>
        <v>0</v>
      </c>
      <c r="G233" s="165">
        <f t="shared" si="50"/>
        <v>0</v>
      </c>
      <c r="H233" s="165">
        <f t="shared" si="51"/>
        <v>0</v>
      </c>
      <c r="I233" s="165">
        <f t="shared" si="52"/>
        <v>0</v>
      </c>
      <c r="J233" s="197">
        <f t="shared" si="53"/>
        <v>0</v>
      </c>
      <c r="AC233" s="195">
        <v>22</v>
      </c>
      <c r="AD233" s="165">
        <f t="shared" si="54"/>
        <v>0</v>
      </c>
      <c r="AE233" s="165">
        <f t="shared" si="55"/>
        <v>0</v>
      </c>
      <c r="AF233" s="165">
        <f t="shared" si="56"/>
        <v>0</v>
      </c>
      <c r="AG233" s="165">
        <f t="shared" si="57"/>
        <v>0</v>
      </c>
      <c r="AH233" s="165">
        <f t="shared" si="58"/>
        <v>0</v>
      </c>
      <c r="AI233" s="197">
        <f t="shared" si="59"/>
        <v>0</v>
      </c>
    </row>
    <row r="234" spans="4:35" ht="13.2" customHeight="1">
      <c r="D234" s="195">
        <v>23</v>
      </c>
      <c r="E234" s="165">
        <f t="shared" si="48"/>
        <v>0</v>
      </c>
      <c r="F234" s="165">
        <f t="shared" si="49"/>
        <v>0</v>
      </c>
      <c r="G234" s="165">
        <f t="shared" si="50"/>
        <v>0</v>
      </c>
      <c r="H234" s="165">
        <f t="shared" si="51"/>
        <v>0</v>
      </c>
      <c r="I234" s="165">
        <f t="shared" si="52"/>
        <v>0</v>
      </c>
      <c r="J234" s="197">
        <f t="shared" si="53"/>
        <v>0</v>
      </c>
      <c r="AC234" s="195">
        <v>23</v>
      </c>
      <c r="AD234" s="165">
        <f t="shared" si="54"/>
        <v>0</v>
      </c>
      <c r="AE234" s="165">
        <f t="shared" si="55"/>
        <v>0</v>
      </c>
      <c r="AF234" s="165">
        <f t="shared" si="56"/>
        <v>0</v>
      </c>
      <c r="AG234" s="165">
        <f t="shared" si="57"/>
        <v>0</v>
      </c>
      <c r="AH234" s="165">
        <f t="shared" si="58"/>
        <v>0</v>
      </c>
      <c r="AI234" s="197">
        <f t="shared" si="59"/>
        <v>0</v>
      </c>
    </row>
    <row r="235" spans="4:35" ht="13.2" customHeight="1">
      <c r="D235" s="195">
        <v>24</v>
      </c>
      <c r="E235" s="165">
        <f t="shared" si="48"/>
        <v>0</v>
      </c>
      <c r="F235" s="165">
        <f t="shared" si="49"/>
        <v>0</v>
      </c>
      <c r="G235" s="165">
        <f t="shared" si="50"/>
        <v>0</v>
      </c>
      <c r="H235" s="165">
        <f t="shared" si="51"/>
        <v>0</v>
      </c>
      <c r="I235" s="165">
        <f t="shared" si="52"/>
        <v>0</v>
      </c>
      <c r="J235" s="197">
        <f t="shared" si="53"/>
        <v>0</v>
      </c>
      <c r="AC235" s="195">
        <v>24</v>
      </c>
      <c r="AD235" s="165">
        <f t="shared" si="54"/>
        <v>0</v>
      </c>
      <c r="AE235" s="165">
        <f t="shared" si="55"/>
        <v>0</v>
      </c>
      <c r="AF235" s="165">
        <f t="shared" si="56"/>
        <v>0</v>
      </c>
      <c r="AG235" s="165">
        <f t="shared" si="57"/>
        <v>0</v>
      </c>
      <c r="AH235" s="165">
        <f t="shared" si="58"/>
        <v>0</v>
      </c>
      <c r="AI235" s="197">
        <f t="shared" si="59"/>
        <v>0</v>
      </c>
    </row>
    <row r="236" spans="4:35" ht="13.2" customHeight="1">
      <c r="D236" s="195">
        <v>25</v>
      </c>
      <c r="E236" s="165">
        <f t="shared" si="48"/>
        <v>0</v>
      </c>
      <c r="F236" s="165">
        <f t="shared" si="49"/>
        <v>0</v>
      </c>
      <c r="G236" s="165">
        <f t="shared" si="50"/>
        <v>0</v>
      </c>
      <c r="H236" s="165">
        <f t="shared" si="51"/>
        <v>0</v>
      </c>
      <c r="I236" s="165">
        <f t="shared" si="52"/>
        <v>0</v>
      </c>
      <c r="J236" s="197">
        <f t="shared" si="53"/>
        <v>0</v>
      </c>
      <c r="AC236" s="195">
        <v>25</v>
      </c>
      <c r="AD236" s="165">
        <f t="shared" si="54"/>
        <v>0</v>
      </c>
      <c r="AE236" s="165">
        <f t="shared" si="55"/>
        <v>0</v>
      </c>
      <c r="AF236" s="165">
        <f t="shared" si="56"/>
        <v>0</v>
      </c>
      <c r="AG236" s="165">
        <f t="shared" si="57"/>
        <v>0</v>
      </c>
      <c r="AH236" s="165">
        <f t="shared" si="58"/>
        <v>0</v>
      </c>
      <c r="AI236" s="197">
        <f t="shared" si="59"/>
        <v>0</v>
      </c>
    </row>
    <row r="237" spans="4:35" ht="13.2" customHeight="1">
      <c r="D237" s="195">
        <v>26</v>
      </c>
      <c r="E237" s="165">
        <f t="shared" si="48"/>
        <v>0</v>
      </c>
      <c r="F237" s="165">
        <f t="shared" si="49"/>
        <v>0</v>
      </c>
      <c r="G237" s="165">
        <f t="shared" si="50"/>
        <v>0</v>
      </c>
      <c r="H237" s="165">
        <f t="shared" si="51"/>
        <v>0</v>
      </c>
      <c r="I237" s="165">
        <f t="shared" si="52"/>
        <v>0</v>
      </c>
      <c r="J237" s="197">
        <f t="shared" si="53"/>
        <v>0</v>
      </c>
      <c r="AC237" s="195">
        <v>26</v>
      </c>
      <c r="AD237" s="165">
        <f t="shared" si="54"/>
        <v>0</v>
      </c>
      <c r="AE237" s="165">
        <f t="shared" si="55"/>
        <v>0</v>
      </c>
      <c r="AF237" s="165">
        <f t="shared" si="56"/>
        <v>0</v>
      </c>
      <c r="AG237" s="165">
        <f t="shared" si="57"/>
        <v>0</v>
      </c>
      <c r="AH237" s="165">
        <f t="shared" si="58"/>
        <v>0</v>
      </c>
      <c r="AI237" s="197">
        <f t="shared" si="59"/>
        <v>0</v>
      </c>
    </row>
    <row r="238" spans="4:35" ht="13.2" customHeight="1">
      <c r="D238" s="195">
        <v>27</v>
      </c>
      <c r="E238" s="165">
        <f t="shared" si="48"/>
        <v>0</v>
      </c>
      <c r="F238" s="165">
        <f t="shared" si="49"/>
        <v>0</v>
      </c>
      <c r="G238" s="165">
        <f t="shared" si="50"/>
        <v>0</v>
      </c>
      <c r="H238" s="165">
        <f t="shared" si="51"/>
        <v>0</v>
      </c>
      <c r="I238" s="165">
        <f t="shared" si="52"/>
        <v>0</v>
      </c>
      <c r="J238" s="197">
        <f t="shared" si="53"/>
        <v>0</v>
      </c>
      <c r="AC238" s="195">
        <v>27</v>
      </c>
      <c r="AD238" s="165">
        <f t="shared" si="54"/>
        <v>0</v>
      </c>
      <c r="AE238" s="165">
        <f t="shared" si="55"/>
        <v>0</v>
      </c>
      <c r="AF238" s="165">
        <f t="shared" si="56"/>
        <v>0</v>
      </c>
      <c r="AG238" s="165">
        <f t="shared" si="57"/>
        <v>0</v>
      </c>
      <c r="AH238" s="165">
        <f t="shared" si="58"/>
        <v>0</v>
      </c>
      <c r="AI238" s="197">
        <f t="shared" si="59"/>
        <v>0</v>
      </c>
    </row>
    <row r="239" spans="4:35" ht="13.2" customHeight="1">
      <c r="D239" s="195">
        <v>28</v>
      </c>
      <c r="E239" s="165">
        <f t="shared" si="48"/>
        <v>0</v>
      </c>
      <c r="F239" s="165">
        <f t="shared" si="49"/>
        <v>0</v>
      </c>
      <c r="G239" s="165">
        <f t="shared" si="50"/>
        <v>0</v>
      </c>
      <c r="H239" s="165">
        <f t="shared" si="51"/>
        <v>0</v>
      </c>
      <c r="I239" s="165">
        <f t="shared" si="52"/>
        <v>0</v>
      </c>
      <c r="J239" s="197">
        <f t="shared" si="53"/>
        <v>0</v>
      </c>
      <c r="AC239" s="195">
        <v>28</v>
      </c>
      <c r="AD239" s="165">
        <f t="shared" si="54"/>
        <v>0</v>
      </c>
      <c r="AE239" s="165">
        <f t="shared" si="55"/>
        <v>0</v>
      </c>
      <c r="AF239" s="165">
        <f t="shared" si="56"/>
        <v>0</v>
      </c>
      <c r="AG239" s="165">
        <f t="shared" si="57"/>
        <v>0</v>
      </c>
      <c r="AH239" s="165">
        <f t="shared" si="58"/>
        <v>0</v>
      </c>
      <c r="AI239" s="197">
        <f t="shared" si="59"/>
        <v>0</v>
      </c>
    </row>
    <row r="240" spans="4:35" ht="13.2" customHeight="1">
      <c r="D240" s="195">
        <v>29</v>
      </c>
      <c r="E240" s="165">
        <f t="shared" si="48"/>
        <v>0</v>
      </c>
      <c r="F240" s="165">
        <f t="shared" si="49"/>
        <v>0</v>
      </c>
      <c r="G240" s="165">
        <f t="shared" si="50"/>
        <v>0</v>
      </c>
      <c r="H240" s="165">
        <f t="shared" si="51"/>
        <v>0</v>
      </c>
      <c r="I240" s="165">
        <f t="shared" si="52"/>
        <v>0</v>
      </c>
      <c r="J240" s="197">
        <f t="shared" si="53"/>
        <v>0</v>
      </c>
      <c r="AC240" s="195">
        <v>29</v>
      </c>
      <c r="AD240" s="165">
        <f t="shared" si="54"/>
        <v>0</v>
      </c>
      <c r="AE240" s="165">
        <f t="shared" si="55"/>
        <v>0</v>
      </c>
      <c r="AF240" s="165">
        <f t="shared" si="56"/>
        <v>0</v>
      </c>
      <c r="AG240" s="165">
        <f t="shared" si="57"/>
        <v>0</v>
      </c>
      <c r="AH240" s="165">
        <f t="shared" si="58"/>
        <v>0</v>
      </c>
      <c r="AI240" s="197">
        <f t="shared" si="59"/>
        <v>0</v>
      </c>
    </row>
    <row r="241" spans="4:35" ht="13.2" customHeight="1">
      <c r="D241" s="195">
        <v>30</v>
      </c>
      <c r="E241" s="165">
        <f t="shared" si="48"/>
        <v>0</v>
      </c>
      <c r="F241" s="165">
        <f t="shared" si="49"/>
        <v>0</v>
      </c>
      <c r="G241" s="165">
        <f t="shared" si="50"/>
        <v>0</v>
      </c>
      <c r="H241" s="165">
        <f t="shared" si="51"/>
        <v>0</v>
      </c>
      <c r="I241" s="165">
        <f t="shared" si="52"/>
        <v>0</v>
      </c>
      <c r="J241" s="197">
        <f t="shared" si="53"/>
        <v>0</v>
      </c>
      <c r="AC241" s="195">
        <v>30</v>
      </c>
      <c r="AD241" s="165">
        <f t="shared" si="54"/>
        <v>0</v>
      </c>
      <c r="AE241" s="165">
        <f t="shared" si="55"/>
        <v>0</v>
      </c>
      <c r="AF241" s="165">
        <f t="shared" si="56"/>
        <v>0</v>
      </c>
      <c r="AG241" s="165">
        <f t="shared" si="57"/>
        <v>0</v>
      </c>
      <c r="AH241" s="165">
        <f t="shared" si="58"/>
        <v>0</v>
      </c>
      <c r="AI241" s="197">
        <f t="shared" si="59"/>
        <v>0</v>
      </c>
    </row>
    <row r="242" spans="4:35" ht="13.2" customHeight="1">
      <c r="D242" s="195">
        <v>31</v>
      </c>
      <c r="E242" s="165">
        <f t="shared" si="48"/>
        <v>0</v>
      </c>
      <c r="F242" s="165">
        <f t="shared" si="49"/>
        <v>0</v>
      </c>
      <c r="G242" s="165">
        <f t="shared" si="50"/>
        <v>0</v>
      </c>
      <c r="H242" s="165">
        <f t="shared" si="51"/>
        <v>0</v>
      </c>
      <c r="I242" s="165">
        <f t="shared" si="52"/>
        <v>0</v>
      </c>
      <c r="J242" s="197">
        <f t="shared" si="53"/>
        <v>0</v>
      </c>
      <c r="AC242" s="195">
        <v>31</v>
      </c>
      <c r="AD242" s="165">
        <f t="shared" si="54"/>
        <v>0</v>
      </c>
      <c r="AE242" s="165">
        <f t="shared" si="55"/>
        <v>0</v>
      </c>
      <c r="AF242" s="165">
        <f t="shared" si="56"/>
        <v>0</v>
      </c>
      <c r="AG242" s="165">
        <f t="shared" si="57"/>
        <v>0</v>
      </c>
      <c r="AH242" s="165">
        <f t="shared" si="58"/>
        <v>0</v>
      </c>
      <c r="AI242" s="197">
        <f t="shared" si="59"/>
        <v>0</v>
      </c>
    </row>
    <row r="243" spans="4:35" ht="13.2" customHeight="1">
      <c r="D243" s="195">
        <v>32</v>
      </c>
      <c r="E243" s="165">
        <f t="shared" si="48"/>
        <v>0</v>
      </c>
      <c r="F243" s="165">
        <f t="shared" si="49"/>
        <v>0</v>
      </c>
      <c r="G243" s="165">
        <f t="shared" si="50"/>
        <v>0</v>
      </c>
      <c r="H243" s="165">
        <f t="shared" si="51"/>
        <v>0</v>
      </c>
      <c r="I243" s="165">
        <f t="shared" si="52"/>
        <v>0</v>
      </c>
      <c r="J243" s="197">
        <f t="shared" si="53"/>
        <v>0</v>
      </c>
      <c r="AC243" s="195">
        <v>32</v>
      </c>
      <c r="AD243" s="165">
        <f t="shared" si="54"/>
        <v>0</v>
      </c>
      <c r="AE243" s="165">
        <f t="shared" si="55"/>
        <v>0</v>
      </c>
      <c r="AF243" s="165">
        <f t="shared" si="56"/>
        <v>0</v>
      </c>
      <c r="AG243" s="165">
        <f t="shared" si="57"/>
        <v>0</v>
      </c>
      <c r="AH243" s="165">
        <f t="shared" si="58"/>
        <v>0</v>
      </c>
      <c r="AI243" s="197">
        <f t="shared" si="59"/>
        <v>0</v>
      </c>
    </row>
    <row r="244" spans="4:35" ht="13.2" customHeight="1">
      <c r="D244" s="195">
        <v>33</v>
      </c>
      <c r="E244" s="165">
        <f t="shared" si="48"/>
        <v>0</v>
      </c>
      <c r="F244" s="165">
        <f t="shared" si="49"/>
        <v>0</v>
      </c>
      <c r="G244" s="165">
        <f t="shared" si="50"/>
        <v>0</v>
      </c>
      <c r="H244" s="165">
        <f t="shared" si="51"/>
        <v>0</v>
      </c>
      <c r="I244" s="165">
        <f t="shared" si="52"/>
        <v>0</v>
      </c>
      <c r="J244" s="197">
        <f t="shared" si="53"/>
        <v>0</v>
      </c>
      <c r="AC244" s="195">
        <v>33</v>
      </c>
      <c r="AD244" s="165">
        <f t="shared" si="54"/>
        <v>0</v>
      </c>
      <c r="AE244" s="165">
        <f t="shared" si="55"/>
        <v>0</v>
      </c>
      <c r="AF244" s="165">
        <f t="shared" si="56"/>
        <v>0</v>
      </c>
      <c r="AG244" s="165">
        <f t="shared" si="57"/>
        <v>0</v>
      </c>
      <c r="AH244" s="165">
        <f t="shared" si="58"/>
        <v>0</v>
      </c>
      <c r="AI244" s="197">
        <f t="shared" si="59"/>
        <v>0</v>
      </c>
    </row>
    <row r="245" spans="4:35" ht="13.2" customHeight="1">
      <c r="D245" s="195">
        <v>34</v>
      </c>
      <c r="E245" s="165">
        <f t="shared" si="48"/>
        <v>0</v>
      </c>
      <c r="F245" s="165">
        <f t="shared" si="49"/>
        <v>0</v>
      </c>
      <c r="G245" s="165">
        <f t="shared" si="50"/>
        <v>0</v>
      </c>
      <c r="H245" s="165">
        <f t="shared" si="51"/>
        <v>0</v>
      </c>
      <c r="I245" s="165">
        <f t="shared" si="52"/>
        <v>0</v>
      </c>
      <c r="J245" s="197">
        <f t="shared" si="53"/>
        <v>0</v>
      </c>
      <c r="AC245" s="195">
        <v>34</v>
      </c>
      <c r="AD245" s="165">
        <f t="shared" si="54"/>
        <v>0</v>
      </c>
      <c r="AE245" s="165">
        <f t="shared" si="55"/>
        <v>0</v>
      </c>
      <c r="AF245" s="165">
        <f t="shared" si="56"/>
        <v>0</v>
      </c>
      <c r="AG245" s="165">
        <f t="shared" si="57"/>
        <v>0</v>
      </c>
      <c r="AH245" s="165">
        <f t="shared" si="58"/>
        <v>0</v>
      </c>
      <c r="AI245" s="197">
        <f t="shared" si="59"/>
        <v>0</v>
      </c>
    </row>
    <row r="246" spans="4:35" ht="13.2" customHeight="1">
      <c r="D246" s="195">
        <v>35</v>
      </c>
      <c r="E246" s="165">
        <f t="shared" si="48"/>
        <v>0</v>
      </c>
      <c r="F246" s="165">
        <f t="shared" si="49"/>
        <v>0</v>
      </c>
      <c r="G246" s="165">
        <f t="shared" si="50"/>
        <v>0</v>
      </c>
      <c r="H246" s="165">
        <f t="shared" si="51"/>
        <v>0</v>
      </c>
      <c r="I246" s="165">
        <f t="shared" si="52"/>
        <v>0</v>
      </c>
      <c r="J246" s="197">
        <f t="shared" si="53"/>
        <v>0</v>
      </c>
      <c r="AC246" s="195">
        <v>35</v>
      </c>
      <c r="AD246" s="165">
        <f t="shared" si="54"/>
        <v>0</v>
      </c>
      <c r="AE246" s="165">
        <f t="shared" si="55"/>
        <v>0</v>
      </c>
      <c r="AF246" s="165">
        <f t="shared" si="56"/>
        <v>0</v>
      </c>
      <c r="AG246" s="165">
        <f t="shared" si="57"/>
        <v>0</v>
      </c>
      <c r="AH246" s="165">
        <f t="shared" si="58"/>
        <v>0</v>
      </c>
      <c r="AI246" s="197">
        <f t="shared" si="59"/>
        <v>0</v>
      </c>
    </row>
    <row r="247" spans="4:35" ht="13.2" customHeight="1">
      <c r="D247" s="195">
        <v>36</v>
      </c>
      <c r="E247" s="165">
        <f t="shared" si="48"/>
        <v>0</v>
      </c>
      <c r="F247" s="165">
        <f t="shared" si="49"/>
        <v>0</v>
      </c>
      <c r="G247" s="165">
        <f t="shared" si="50"/>
        <v>0</v>
      </c>
      <c r="H247" s="165">
        <f t="shared" si="51"/>
        <v>0</v>
      </c>
      <c r="I247" s="165">
        <f t="shared" si="52"/>
        <v>0</v>
      </c>
      <c r="J247" s="197">
        <f t="shared" si="53"/>
        <v>0</v>
      </c>
      <c r="AC247" s="195">
        <v>36</v>
      </c>
      <c r="AD247" s="165">
        <f t="shared" si="54"/>
        <v>0</v>
      </c>
      <c r="AE247" s="165">
        <f t="shared" si="55"/>
        <v>0</v>
      </c>
      <c r="AF247" s="165">
        <f t="shared" si="56"/>
        <v>0</v>
      </c>
      <c r="AG247" s="165">
        <f t="shared" si="57"/>
        <v>0</v>
      </c>
      <c r="AH247" s="165">
        <f t="shared" si="58"/>
        <v>0</v>
      </c>
      <c r="AI247" s="197">
        <f t="shared" si="59"/>
        <v>0</v>
      </c>
    </row>
    <row r="248" spans="4:35" ht="13.2" customHeight="1">
      <c r="D248" s="195">
        <v>37</v>
      </c>
      <c r="E248" s="165">
        <f t="shared" si="48"/>
        <v>0</v>
      </c>
      <c r="F248" s="165">
        <f t="shared" si="49"/>
        <v>0</v>
      </c>
      <c r="G248" s="165">
        <f t="shared" si="50"/>
        <v>0</v>
      </c>
      <c r="H248" s="165">
        <f t="shared" si="51"/>
        <v>0</v>
      </c>
      <c r="I248" s="165">
        <f t="shared" si="52"/>
        <v>0</v>
      </c>
      <c r="J248" s="197">
        <f t="shared" si="53"/>
        <v>0</v>
      </c>
      <c r="AC248" s="195">
        <v>37</v>
      </c>
      <c r="AD248" s="165">
        <f t="shared" si="54"/>
        <v>0</v>
      </c>
      <c r="AE248" s="165">
        <f t="shared" si="55"/>
        <v>0</v>
      </c>
      <c r="AF248" s="165">
        <f t="shared" si="56"/>
        <v>0</v>
      </c>
      <c r="AG248" s="165">
        <f t="shared" si="57"/>
        <v>0</v>
      </c>
      <c r="AH248" s="165">
        <f t="shared" si="58"/>
        <v>0</v>
      </c>
      <c r="AI248" s="197">
        <f t="shared" si="59"/>
        <v>0</v>
      </c>
    </row>
    <row r="249" spans="4:35" ht="13.2" customHeight="1">
      <c r="D249" s="195">
        <v>38</v>
      </c>
      <c r="E249" s="165">
        <f t="shared" si="48"/>
        <v>0</v>
      </c>
      <c r="F249" s="165">
        <f t="shared" si="49"/>
        <v>0</v>
      </c>
      <c r="G249" s="165">
        <f t="shared" si="50"/>
        <v>0</v>
      </c>
      <c r="H249" s="165">
        <f t="shared" si="51"/>
        <v>0</v>
      </c>
      <c r="I249" s="165">
        <f t="shared" si="52"/>
        <v>0</v>
      </c>
      <c r="J249" s="197">
        <f t="shared" si="53"/>
        <v>0</v>
      </c>
      <c r="AC249" s="195">
        <v>38</v>
      </c>
      <c r="AD249" s="165">
        <f t="shared" si="54"/>
        <v>0</v>
      </c>
      <c r="AE249" s="165">
        <f t="shared" si="55"/>
        <v>0</v>
      </c>
      <c r="AF249" s="165">
        <f t="shared" si="56"/>
        <v>0</v>
      </c>
      <c r="AG249" s="165">
        <f t="shared" si="57"/>
        <v>0</v>
      </c>
      <c r="AH249" s="165">
        <f t="shared" si="58"/>
        <v>0</v>
      </c>
      <c r="AI249" s="197">
        <f t="shared" si="59"/>
        <v>0</v>
      </c>
    </row>
    <row r="250" spans="4:35" ht="13.2" customHeight="1">
      <c r="D250" s="195">
        <v>39</v>
      </c>
      <c r="E250" s="165">
        <f t="shared" si="48"/>
        <v>0</v>
      </c>
      <c r="F250" s="165">
        <f t="shared" si="49"/>
        <v>0</v>
      </c>
      <c r="G250" s="165">
        <f t="shared" si="50"/>
        <v>0</v>
      </c>
      <c r="H250" s="165">
        <f t="shared" si="51"/>
        <v>0</v>
      </c>
      <c r="I250" s="165">
        <f t="shared" si="52"/>
        <v>0</v>
      </c>
      <c r="J250" s="197">
        <f t="shared" si="53"/>
        <v>0</v>
      </c>
      <c r="AC250" s="195">
        <v>39</v>
      </c>
      <c r="AD250" s="165">
        <f t="shared" si="54"/>
        <v>0</v>
      </c>
      <c r="AE250" s="165">
        <f t="shared" si="55"/>
        <v>0</v>
      </c>
      <c r="AF250" s="165">
        <f t="shared" si="56"/>
        <v>0</v>
      </c>
      <c r="AG250" s="165">
        <f t="shared" si="57"/>
        <v>0</v>
      </c>
      <c r="AH250" s="165">
        <f t="shared" si="58"/>
        <v>0</v>
      </c>
      <c r="AI250" s="197">
        <f t="shared" si="59"/>
        <v>0</v>
      </c>
    </row>
    <row r="251" spans="4:35" ht="13.2" customHeight="1" thickBot="1">
      <c r="D251" s="196">
        <v>40</v>
      </c>
      <c r="E251" s="198">
        <f t="shared" si="48"/>
        <v>0</v>
      </c>
      <c r="F251" s="198">
        <f t="shared" si="49"/>
        <v>0</v>
      </c>
      <c r="G251" s="198">
        <f t="shared" si="50"/>
        <v>0</v>
      </c>
      <c r="H251" s="198">
        <f t="shared" si="51"/>
        <v>0</v>
      </c>
      <c r="I251" s="198">
        <f t="shared" si="52"/>
        <v>0</v>
      </c>
      <c r="J251" s="199">
        <f t="shared" si="53"/>
        <v>0</v>
      </c>
      <c r="AC251" s="196">
        <v>40</v>
      </c>
      <c r="AD251" s="198">
        <f t="shared" si="54"/>
        <v>0</v>
      </c>
      <c r="AE251" s="198">
        <f t="shared" si="55"/>
        <v>0</v>
      </c>
      <c r="AF251" s="198">
        <f t="shared" si="56"/>
        <v>0</v>
      </c>
      <c r="AG251" s="198">
        <f t="shared" si="57"/>
        <v>0</v>
      </c>
      <c r="AH251" s="198">
        <f t="shared" si="58"/>
        <v>0</v>
      </c>
      <c r="AI251" s="199">
        <f t="shared" si="59"/>
        <v>0</v>
      </c>
    </row>
    <row r="253" spans="4:35" ht="13.2" customHeight="1" thickBot="1">
      <c r="D253" s="2" t="s">
        <v>91</v>
      </c>
      <c r="AC253" s="2" t="s">
        <v>91</v>
      </c>
    </row>
    <row r="254" spans="4:35" ht="13.2" customHeight="1">
      <c r="D254" s="2199"/>
      <c r="E254" s="2200" t="s">
        <v>56</v>
      </c>
      <c r="F254" s="2200"/>
      <c r="G254" s="2200" t="s">
        <v>83</v>
      </c>
      <c r="H254" s="2200"/>
      <c r="I254" s="2200" t="s">
        <v>78</v>
      </c>
      <c r="J254" s="2239"/>
      <c r="AC254" s="2199"/>
      <c r="AD254" s="2200" t="s">
        <v>56</v>
      </c>
      <c r="AE254" s="2200"/>
      <c r="AF254" s="2200" t="s">
        <v>83</v>
      </c>
      <c r="AG254" s="2200"/>
      <c r="AH254" s="2200" t="s">
        <v>78</v>
      </c>
      <c r="AI254" s="2239"/>
    </row>
    <row r="255" spans="4:35" ht="13.2" customHeight="1">
      <c r="D255" s="2238"/>
      <c r="E255" s="21" t="s">
        <v>354</v>
      </c>
      <c r="F255" s="21" t="s">
        <v>355</v>
      </c>
      <c r="G255" s="21" t="s">
        <v>354</v>
      </c>
      <c r="H255" s="21" t="s">
        <v>355</v>
      </c>
      <c r="I255" s="21" t="s">
        <v>354</v>
      </c>
      <c r="J255" s="194" t="s">
        <v>355</v>
      </c>
      <c r="AC255" s="2238"/>
      <c r="AD255" s="21" t="s">
        <v>354</v>
      </c>
      <c r="AE255" s="21" t="s">
        <v>355</v>
      </c>
      <c r="AF255" s="21" t="s">
        <v>354</v>
      </c>
      <c r="AG255" s="21" t="s">
        <v>355</v>
      </c>
      <c r="AH255" s="21" t="s">
        <v>354</v>
      </c>
      <c r="AI255" s="194" t="s">
        <v>355</v>
      </c>
    </row>
    <row r="256" spans="4:35" ht="13.2" customHeight="1">
      <c r="D256" s="195">
        <v>1</v>
      </c>
      <c r="E256" s="165">
        <f t="shared" ref="E256:E295" si="60">IF($H$39&lt;&gt;"As",0,IF($H$27&lt;&gt;"歩 道",0,SUMIF($H$40,D256,$H$38)))+IF($H$42&lt;&gt;"As",0,IF($H$27&lt;&gt;"歩 道",0,SUMIF($H$43,D256,$H$41)))</f>
        <v>0</v>
      </c>
      <c r="F256" s="165">
        <f t="shared" ref="F256:F295" si="61">IF($H$39&lt;&gt;"As",0,IF($H$27&lt;&gt;"車 道",0,SUMIF($H$40,D256,$H$38)))+IF($H$42&lt;&gt;"As",0,IF($H$27&lt;&gt;"車 道",0,SUMIF($H$43,D256,$H$41)))</f>
        <v>0</v>
      </c>
      <c r="G256" s="165">
        <f t="shared" ref="G256:G295" si="62">IF($H$39&lt;&gt;"Co",0,IF($H$27&lt;&gt;"歩 道",0,SUMIF($H$40,D256,$H$38)))+IF($H$42&lt;&gt;"Co",0,IF($H$27&lt;&gt;"歩 道",0,SUMIF($H$43,D256,$H$41)))</f>
        <v>0</v>
      </c>
      <c r="H256" s="165">
        <f t="shared" ref="H256:H295" si="63">IF($H$39&lt;&gt;"Co",0,IF($H$27&lt;&gt;"車 道",0,SUMIF($H$40,D256,$H$38)))+IF($H$42&lt;&gt;"Co",0,IF($H$27&lt;&gt;"車 道",0,SUMIF($H$43,D256,$H$41)))</f>
        <v>0</v>
      </c>
      <c r="I256" s="165">
        <f t="shared" ref="I256:I295" si="64">IF($H$27&lt;&gt;"歩 道",0,SUMIF($H$46,D256,$H$38)+SUMIF($H$46,D256,$H$41))</f>
        <v>0</v>
      </c>
      <c r="J256" s="197">
        <f t="shared" ref="J256:J295" si="65">IF($H$27&lt;&gt;"車 道",0,SUMIF($H$46,D256,$H$38)+SUMIF($H$46,D256,$H$41))</f>
        <v>0</v>
      </c>
      <c r="AC256" s="195">
        <v>1</v>
      </c>
      <c r="AD256" s="165">
        <f t="shared" ref="AD256:AD295" si="66">IF($AG$39&lt;&gt;"As",0,IF($AG$27&lt;&gt;"歩 道",0,SUMIF($AG$40,AC256,$AG$38)))+IF($AG$42&lt;&gt;"As",0,IF($AG$27&lt;&gt;"歩 道",0,SUMIF($AG$43,AC256,$AG$41)))</f>
        <v>0</v>
      </c>
      <c r="AE256" s="165">
        <f t="shared" ref="AE256:AE295" si="67">IF($AG$39&lt;&gt;"As",0,IF($AG$27&lt;&gt;"車 道",0,SUMIF($AG$40,AC256,$AG$38)))+IF($AG$42&lt;&gt;"As",0,IF($AG$27&lt;&gt;"車 道",0,SUMIF($AG$43,AC256,$AG$41)))</f>
        <v>0</v>
      </c>
      <c r="AF256" s="165">
        <f t="shared" ref="AF256:AF295" si="68">IF($AG$39&lt;&gt;"Co",0,IF($AG$27&lt;&gt;"歩 道",0,SUMIF($AG$40,AC256,$AG$38)))+IF($AG$42&lt;&gt;"Co",0,IF($AG$27&lt;&gt;"歩 道",0,SUMIF($AG$43,AC256,$AG$41)))</f>
        <v>0</v>
      </c>
      <c r="AG256" s="165">
        <f t="shared" ref="AG256:AG295" si="69">IF($AG$39&lt;&gt;"Co",0,IF($AG$27&lt;&gt;"車 道",0,SUMIF($AG$40,AC256,$AG$38)))+IF($AG$42&lt;&gt;"Co",0,IF($AG$27&lt;&gt;"車 道",0,SUMIF($AG$43,AC256,$AG$41)))</f>
        <v>0</v>
      </c>
      <c r="AH256" s="165">
        <f t="shared" ref="AH256:AH295" si="70">IF($AG$27&lt;&gt;"歩 道",0,SUMIF($AG$46,AC256,$AG$38)+SUMIF($AG$46,AC256,$AG$41))</f>
        <v>0</v>
      </c>
      <c r="AI256" s="197">
        <f t="shared" ref="AI256:AI295" si="71">IF($AG$27&lt;&gt;"車 道",0,SUMIF($AG$46,AC256,$AG$38)+SUMIF($AG$46,AC256,$AG$41))</f>
        <v>0</v>
      </c>
    </row>
    <row r="257" spans="4:35" ht="13.2" customHeight="1">
      <c r="D257" s="195">
        <v>2</v>
      </c>
      <c r="E257" s="165">
        <f t="shared" si="60"/>
        <v>0</v>
      </c>
      <c r="F257" s="165">
        <f t="shared" si="61"/>
        <v>0</v>
      </c>
      <c r="G257" s="165">
        <f t="shared" si="62"/>
        <v>0</v>
      </c>
      <c r="H257" s="165">
        <f t="shared" si="63"/>
        <v>0</v>
      </c>
      <c r="I257" s="165">
        <f t="shared" si="64"/>
        <v>0</v>
      </c>
      <c r="J257" s="197">
        <f t="shared" si="65"/>
        <v>0</v>
      </c>
      <c r="AC257" s="195">
        <v>2</v>
      </c>
      <c r="AD257" s="165">
        <f t="shared" si="66"/>
        <v>0</v>
      </c>
      <c r="AE257" s="165">
        <f t="shared" si="67"/>
        <v>0</v>
      </c>
      <c r="AF257" s="165">
        <f t="shared" si="68"/>
        <v>0</v>
      </c>
      <c r="AG257" s="165">
        <f t="shared" si="69"/>
        <v>0</v>
      </c>
      <c r="AH257" s="165">
        <f t="shared" si="70"/>
        <v>0</v>
      </c>
      <c r="AI257" s="197">
        <f t="shared" si="71"/>
        <v>0</v>
      </c>
    </row>
    <row r="258" spans="4:35" ht="13.2" customHeight="1">
      <c r="D258" s="195">
        <v>3</v>
      </c>
      <c r="E258" s="165">
        <f t="shared" si="60"/>
        <v>0</v>
      </c>
      <c r="F258" s="165">
        <f t="shared" si="61"/>
        <v>0</v>
      </c>
      <c r="G258" s="165">
        <f t="shared" si="62"/>
        <v>0</v>
      </c>
      <c r="H258" s="165">
        <f t="shared" si="63"/>
        <v>0</v>
      </c>
      <c r="I258" s="165">
        <f t="shared" si="64"/>
        <v>0</v>
      </c>
      <c r="J258" s="197">
        <f t="shared" si="65"/>
        <v>0</v>
      </c>
      <c r="AC258" s="195">
        <v>3</v>
      </c>
      <c r="AD258" s="165">
        <f t="shared" si="66"/>
        <v>0</v>
      </c>
      <c r="AE258" s="165">
        <f t="shared" si="67"/>
        <v>0</v>
      </c>
      <c r="AF258" s="165">
        <f t="shared" si="68"/>
        <v>0</v>
      </c>
      <c r="AG258" s="165">
        <f t="shared" si="69"/>
        <v>0</v>
      </c>
      <c r="AH258" s="165">
        <f t="shared" si="70"/>
        <v>0</v>
      </c>
      <c r="AI258" s="197">
        <f t="shared" si="71"/>
        <v>0</v>
      </c>
    </row>
    <row r="259" spans="4:35" ht="13.2" customHeight="1">
      <c r="D259" s="195">
        <v>4</v>
      </c>
      <c r="E259" s="165">
        <f t="shared" si="60"/>
        <v>0</v>
      </c>
      <c r="F259" s="165">
        <f t="shared" si="61"/>
        <v>0</v>
      </c>
      <c r="G259" s="165">
        <f t="shared" si="62"/>
        <v>0</v>
      </c>
      <c r="H259" s="165">
        <f t="shared" si="63"/>
        <v>0</v>
      </c>
      <c r="I259" s="165">
        <f t="shared" si="64"/>
        <v>0</v>
      </c>
      <c r="J259" s="197">
        <f t="shared" si="65"/>
        <v>0</v>
      </c>
      <c r="AC259" s="195">
        <v>4</v>
      </c>
      <c r="AD259" s="165">
        <f t="shared" si="66"/>
        <v>0</v>
      </c>
      <c r="AE259" s="165">
        <f t="shared" si="67"/>
        <v>0</v>
      </c>
      <c r="AF259" s="165">
        <f t="shared" si="68"/>
        <v>0</v>
      </c>
      <c r="AG259" s="165">
        <f t="shared" si="69"/>
        <v>0</v>
      </c>
      <c r="AH259" s="165">
        <f t="shared" si="70"/>
        <v>0</v>
      </c>
      <c r="AI259" s="197">
        <f t="shared" si="71"/>
        <v>0</v>
      </c>
    </row>
    <row r="260" spans="4:35" ht="13.2" customHeight="1">
      <c r="D260" s="195">
        <v>5</v>
      </c>
      <c r="E260" s="165">
        <f t="shared" si="60"/>
        <v>0</v>
      </c>
      <c r="F260" s="165">
        <f t="shared" si="61"/>
        <v>0</v>
      </c>
      <c r="G260" s="165">
        <f t="shared" si="62"/>
        <v>0</v>
      </c>
      <c r="H260" s="165">
        <f t="shared" si="63"/>
        <v>0</v>
      </c>
      <c r="I260" s="165">
        <f t="shared" si="64"/>
        <v>0</v>
      </c>
      <c r="J260" s="197">
        <f t="shared" si="65"/>
        <v>0</v>
      </c>
      <c r="AC260" s="195">
        <v>5</v>
      </c>
      <c r="AD260" s="165">
        <f t="shared" si="66"/>
        <v>0</v>
      </c>
      <c r="AE260" s="165">
        <f t="shared" si="67"/>
        <v>0</v>
      </c>
      <c r="AF260" s="165">
        <f t="shared" si="68"/>
        <v>0</v>
      </c>
      <c r="AG260" s="165">
        <f t="shared" si="69"/>
        <v>0</v>
      </c>
      <c r="AH260" s="165">
        <f t="shared" si="70"/>
        <v>0</v>
      </c>
      <c r="AI260" s="197">
        <f t="shared" si="71"/>
        <v>0</v>
      </c>
    </row>
    <row r="261" spans="4:35" ht="13.2" customHeight="1">
      <c r="D261" s="195">
        <v>6</v>
      </c>
      <c r="E261" s="165">
        <f t="shared" si="60"/>
        <v>0</v>
      </c>
      <c r="F261" s="165">
        <f t="shared" si="61"/>
        <v>0</v>
      </c>
      <c r="G261" s="165">
        <f t="shared" si="62"/>
        <v>0</v>
      </c>
      <c r="H261" s="165">
        <f t="shared" si="63"/>
        <v>0</v>
      </c>
      <c r="I261" s="165">
        <f t="shared" si="64"/>
        <v>0</v>
      </c>
      <c r="J261" s="197">
        <f t="shared" si="65"/>
        <v>0</v>
      </c>
      <c r="AC261" s="195">
        <v>6</v>
      </c>
      <c r="AD261" s="165">
        <f t="shared" si="66"/>
        <v>0</v>
      </c>
      <c r="AE261" s="165">
        <f t="shared" si="67"/>
        <v>0</v>
      </c>
      <c r="AF261" s="165">
        <f t="shared" si="68"/>
        <v>0</v>
      </c>
      <c r="AG261" s="165">
        <f t="shared" si="69"/>
        <v>0</v>
      </c>
      <c r="AH261" s="165">
        <f t="shared" si="70"/>
        <v>0</v>
      </c>
      <c r="AI261" s="197">
        <f t="shared" si="71"/>
        <v>0</v>
      </c>
    </row>
    <row r="262" spans="4:35" ht="13.2" customHeight="1">
      <c r="D262" s="195">
        <v>7</v>
      </c>
      <c r="E262" s="165">
        <f t="shared" si="60"/>
        <v>0</v>
      </c>
      <c r="F262" s="165">
        <f t="shared" si="61"/>
        <v>0</v>
      </c>
      <c r="G262" s="165">
        <f t="shared" si="62"/>
        <v>0</v>
      </c>
      <c r="H262" s="165">
        <f t="shared" si="63"/>
        <v>0</v>
      </c>
      <c r="I262" s="165">
        <f t="shared" si="64"/>
        <v>0</v>
      </c>
      <c r="J262" s="197">
        <f t="shared" si="65"/>
        <v>0</v>
      </c>
      <c r="AC262" s="195">
        <v>7</v>
      </c>
      <c r="AD262" s="165">
        <f t="shared" si="66"/>
        <v>0</v>
      </c>
      <c r="AE262" s="165">
        <f t="shared" si="67"/>
        <v>0</v>
      </c>
      <c r="AF262" s="165">
        <f t="shared" si="68"/>
        <v>0</v>
      </c>
      <c r="AG262" s="165">
        <f t="shared" si="69"/>
        <v>0</v>
      </c>
      <c r="AH262" s="165">
        <f t="shared" si="70"/>
        <v>0</v>
      </c>
      <c r="AI262" s="197">
        <f t="shared" si="71"/>
        <v>0</v>
      </c>
    </row>
    <row r="263" spans="4:35" ht="13.2" customHeight="1">
      <c r="D263" s="195">
        <v>8</v>
      </c>
      <c r="E263" s="165">
        <f t="shared" si="60"/>
        <v>0</v>
      </c>
      <c r="F263" s="165">
        <f t="shared" si="61"/>
        <v>0</v>
      </c>
      <c r="G263" s="165">
        <f t="shared" si="62"/>
        <v>0</v>
      </c>
      <c r="H263" s="165">
        <f t="shared" si="63"/>
        <v>0</v>
      </c>
      <c r="I263" s="165">
        <f t="shared" si="64"/>
        <v>0</v>
      </c>
      <c r="J263" s="197">
        <f t="shared" si="65"/>
        <v>0</v>
      </c>
      <c r="AC263" s="195">
        <v>8</v>
      </c>
      <c r="AD263" s="165">
        <f t="shared" si="66"/>
        <v>0</v>
      </c>
      <c r="AE263" s="165">
        <f t="shared" si="67"/>
        <v>0</v>
      </c>
      <c r="AF263" s="165">
        <f t="shared" si="68"/>
        <v>0</v>
      </c>
      <c r="AG263" s="165">
        <f t="shared" si="69"/>
        <v>0</v>
      </c>
      <c r="AH263" s="165">
        <f t="shared" si="70"/>
        <v>0</v>
      </c>
      <c r="AI263" s="197">
        <f t="shared" si="71"/>
        <v>0</v>
      </c>
    </row>
    <row r="264" spans="4:35" ht="13.2" customHeight="1">
      <c r="D264" s="195">
        <v>9</v>
      </c>
      <c r="E264" s="165">
        <f t="shared" si="60"/>
        <v>0</v>
      </c>
      <c r="F264" s="165">
        <f t="shared" si="61"/>
        <v>0</v>
      </c>
      <c r="G264" s="165">
        <f t="shared" si="62"/>
        <v>0</v>
      </c>
      <c r="H264" s="165">
        <f t="shared" si="63"/>
        <v>0</v>
      </c>
      <c r="I264" s="165">
        <f t="shared" si="64"/>
        <v>0</v>
      </c>
      <c r="J264" s="197">
        <f t="shared" si="65"/>
        <v>0</v>
      </c>
      <c r="AC264" s="195">
        <v>9</v>
      </c>
      <c r="AD264" s="165">
        <f t="shared" si="66"/>
        <v>0</v>
      </c>
      <c r="AE264" s="165">
        <f t="shared" si="67"/>
        <v>0</v>
      </c>
      <c r="AF264" s="165">
        <f t="shared" si="68"/>
        <v>0</v>
      </c>
      <c r="AG264" s="165">
        <f t="shared" si="69"/>
        <v>0</v>
      </c>
      <c r="AH264" s="165">
        <f t="shared" si="70"/>
        <v>0</v>
      </c>
      <c r="AI264" s="197">
        <f t="shared" si="71"/>
        <v>0</v>
      </c>
    </row>
    <row r="265" spans="4:35" ht="13.2" customHeight="1">
      <c r="D265" s="195">
        <v>10</v>
      </c>
      <c r="E265" s="165">
        <f t="shared" si="60"/>
        <v>0</v>
      </c>
      <c r="F265" s="165">
        <f t="shared" si="61"/>
        <v>0</v>
      </c>
      <c r="G265" s="165">
        <f t="shared" si="62"/>
        <v>0</v>
      </c>
      <c r="H265" s="165">
        <f t="shared" si="63"/>
        <v>0</v>
      </c>
      <c r="I265" s="165">
        <f t="shared" si="64"/>
        <v>0</v>
      </c>
      <c r="J265" s="197">
        <f t="shared" si="65"/>
        <v>0</v>
      </c>
      <c r="AC265" s="195">
        <v>10</v>
      </c>
      <c r="AD265" s="165">
        <f t="shared" si="66"/>
        <v>0</v>
      </c>
      <c r="AE265" s="165">
        <f t="shared" si="67"/>
        <v>0</v>
      </c>
      <c r="AF265" s="165">
        <f t="shared" si="68"/>
        <v>0</v>
      </c>
      <c r="AG265" s="165">
        <f t="shared" si="69"/>
        <v>0</v>
      </c>
      <c r="AH265" s="165">
        <f t="shared" si="70"/>
        <v>0</v>
      </c>
      <c r="AI265" s="197">
        <f t="shared" si="71"/>
        <v>0</v>
      </c>
    </row>
    <row r="266" spans="4:35" ht="13.2" customHeight="1">
      <c r="D266" s="195">
        <v>11</v>
      </c>
      <c r="E266" s="165">
        <f t="shared" si="60"/>
        <v>0</v>
      </c>
      <c r="F266" s="165">
        <f t="shared" si="61"/>
        <v>0</v>
      </c>
      <c r="G266" s="165">
        <f t="shared" si="62"/>
        <v>0</v>
      </c>
      <c r="H266" s="165">
        <f t="shared" si="63"/>
        <v>0</v>
      </c>
      <c r="I266" s="165">
        <f t="shared" si="64"/>
        <v>0</v>
      </c>
      <c r="J266" s="197">
        <f t="shared" si="65"/>
        <v>0</v>
      </c>
      <c r="AC266" s="195">
        <v>11</v>
      </c>
      <c r="AD266" s="165">
        <f t="shared" si="66"/>
        <v>0</v>
      </c>
      <c r="AE266" s="165">
        <f t="shared" si="67"/>
        <v>0</v>
      </c>
      <c r="AF266" s="165">
        <f t="shared" si="68"/>
        <v>0</v>
      </c>
      <c r="AG266" s="165">
        <f t="shared" si="69"/>
        <v>0</v>
      </c>
      <c r="AH266" s="165">
        <f t="shared" si="70"/>
        <v>0</v>
      </c>
      <c r="AI266" s="197">
        <f t="shared" si="71"/>
        <v>0</v>
      </c>
    </row>
    <row r="267" spans="4:35" ht="13.2" customHeight="1">
      <c r="D267" s="195">
        <v>12</v>
      </c>
      <c r="E267" s="165">
        <f t="shared" si="60"/>
        <v>0</v>
      </c>
      <c r="F267" s="165">
        <f t="shared" si="61"/>
        <v>0</v>
      </c>
      <c r="G267" s="165">
        <f t="shared" si="62"/>
        <v>0</v>
      </c>
      <c r="H267" s="165">
        <f t="shared" si="63"/>
        <v>0</v>
      </c>
      <c r="I267" s="165">
        <f t="shared" si="64"/>
        <v>0</v>
      </c>
      <c r="J267" s="197">
        <f t="shared" si="65"/>
        <v>0</v>
      </c>
      <c r="AC267" s="195">
        <v>12</v>
      </c>
      <c r="AD267" s="165">
        <f t="shared" si="66"/>
        <v>0</v>
      </c>
      <c r="AE267" s="165">
        <f t="shared" si="67"/>
        <v>0</v>
      </c>
      <c r="AF267" s="165">
        <f t="shared" si="68"/>
        <v>0</v>
      </c>
      <c r="AG267" s="165">
        <f t="shared" si="69"/>
        <v>0</v>
      </c>
      <c r="AH267" s="165">
        <f t="shared" si="70"/>
        <v>0</v>
      </c>
      <c r="AI267" s="197">
        <f t="shared" si="71"/>
        <v>0</v>
      </c>
    </row>
    <row r="268" spans="4:35" ht="13.2" customHeight="1">
      <c r="D268" s="195">
        <v>13</v>
      </c>
      <c r="E268" s="165">
        <f t="shared" si="60"/>
        <v>0</v>
      </c>
      <c r="F268" s="165">
        <f t="shared" si="61"/>
        <v>0</v>
      </c>
      <c r="G268" s="165">
        <f t="shared" si="62"/>
        <v>0</v>
      </c>
      <c r="H268" s="165">
        <f t="shared" si="63"/>
        <v>0</v>
      </c>
      <c r="I268" s="165">
        <f t="shared" si="64"/>
        <v>0</v>
      </c>
      <c r="J268" s="197">
        <f t="shared" si="65"/>
        <v>0</v>
      </c>
      <c r="AC268" s="195">
        <v>13</v>
      </c>
      <c r="AD268" s="165">
        <f t="shared" si="66"/>
        <v>0</v>
      </c>
      <c r="AE268" s="165">
        <f t="shared" si="67"/>
        <v>0</v>
      </c>
      <c r="AF268" s="165">
        <f t="shared" si="68"/>
        <v>0</v>
      </c>
      <c r="AG268" s="165">
        <f t="shared" si="69"/>
        <v>0</v>
      </c>
      <c r="AH268" s="165">
        <f t="shared" si="70"/>
        <v>0</v>
      </c>
      <c r="AI268" s="197">
        <f t="shared" si="71"/>
        <v>0</v>
      </c>
    </row>
    <row r="269" spans="4:35" ht="13.2" customHeight="1">
      <c r="D269" s="195">
        <v>14</v>
      </c>
      <c r="E269" s="165">
        <f t="shared" si="60"/>
        <v>0</v>
      </c>
      <c r="F269" s="165">
        <f t="shared" si="61"/>
        <v>0</v>
      </c>
      <c r="G269" s="165">
        <f t="shared" si="62"/>
        <v>0</v>
      </c>
      <c r="H269" s="165">
        <f t="shared" si="63"/>
        <v>0</v>
      </c>
      <c r="I269" s="165">
        <f t="shared" si="64"/>
        <v>0</v>
      </c>
      <c r="J269" s="197">
        <f t="shared" si="65"/>
        <v>0</v>
      </c>
      <c r="AC269" s="195">
        <v>14</v>
      </c>
      <c r="AD269" s="165">
        <f t="shared" si="66"/>
        <v>0</v>
      </c>
      <c r="AE269" s="165">
        <f t="shared" si="67"/>
        <v>0</v>
      </c>
      <c r="AF269" s="165">
        <f t="shared" si="68"/>
        <v>0</v>
      </c>
      <c r="AG269" s="165">
        <f t="shared" si="69"/>
        <v>0</v>
      </c>
      <c r="AH269" s="165">
        <f t="shared" si="70"/>
        <v>0</v>
      </c>
      <c r="AI269" s="197">
        <f t="shared" si="71"/>
        <v>0</v>
      </c>
    </row>
    <row r="270" spans="4:35" ht="13.2" customHeight="1">
      <c r="D270" s="195">
        <v>15</v>
      </c>
      <c r="E270" s="165">
        <f t="shared" si="60"/>
        <v>0</v>
      </c>
      <c r="F270" s="165">
        <f t="shared" si="61"/>
        <v>0</v>
      </c>
      <c r="G270" s="165">
        <f t="shared" si="62"/>
        <v>0</v>
      </c>
      <c r="H270" s="165">
        <f t="shared" si="63"/>
        <v>0</v>
      </c>
      <c r="I270" s="165">
        <f t="shared" si="64"/>
        <v>0</v>
      </c>
      <c r="J270" s="197">
        <f t="shared" si="65"/>
        <v>0</v>
      </c>
      <c r="AC270" s="195">
        <v>15</v>
      </c>
      <c r="AD270" s="165">
        <f t="shared" si="66"/>
        <v>0</v>
      </c>
      <c r="AE270" s="165">
        <f t="shared" si="67"/>
        <v>0</v>
      </c>
      <c r="AF270" s="165">
        <f t="shared" si="68"/>
        <v>0</v>
      </c>
      <c r="AG270" s="165">
        <f t="shared" si="69"/>
        <v>0</v>
      </c>
      <c r="AH270" s="165">
        <f t="shared" si="70"/>
        <v>0</v>
      </c>
      <c r="AI270" s="197">
        <f t="shared" si="71"/>
        <v>0</v>
      </c>
    </row>
    <row r="271" spans="4:35" ht="13.2" customHeight="1">
      <c r="D271" s="195">
        <v>16</v>
      </c>
      <c r="E271" s="165">
        <f t="shared" si="60"/>
        <v>0</v>
      </c>
      <c r="F271" s="165">
        <f t="shared" si="61"/>
        <v>0</v>
      </c>
      <c r="G271" s="165">
        <f t="shared" si="62"/>
        <v>0</v>
      </c>
      <c r="H271" s="165">
        <f t="shared" si="63"/>
        <v>0</v>
      </c>
      <c r="I271" s="165">
        <f t="shared" si="64"/>
        <v>0</v>
      </c>
      <c r="J271" s="197">
        <f t="shared" si="65"/>
        <v>0</v>
      </c>
      <c r="AC271" s="195">
        <v>16</v>
      </c>
      <c r="AD271" s="165">
        <f t="shared" si="66"/>
        <v>0</v>
      </c>
      <c r="AE271" s="165">
        <f t="shared" si="67"/>
        <v>0</v>
      </c>
      <c r="AF271" s="165">
        <f t="shared" si="68"/>
        <v>0</v>
      </c>
      <c r="AG271" s="165">
        <f t="shared" si="69"/>
        <v>0</v>
      </c>
      <c r="AH271" s="165">
        <f t="shared" si="70"/>
        <v>0</v>
      </c>
      <c r="AI271" s="197">
        <f t="shared" si="71"/>
        <v>0</v>
      </c>
    </row>
    <row r="272" spans="4:35" ht="13.2" customHeight="1">
      <c r="D272" s="195">
        <v>17</v>
      </c>
      <c r="E272" s="165">
        <f t="shared" si="60"/>
        <v>0</v>
      </c>
      <c r="F272" s="165">
        <f t="shared" si="61"/>
        <v>0</v>
      </c>
      <c r="G272" s="165">
        <f t="shared" si="62"/>
        <v>0</v>
      </c>
      <c r="H272" s="165">
        <f t="shared" si="63"/>
        <v>0</v>
      </c>
      <c r="I272" s="165">
        <f t="shared" si="64"/>
        <v>0</v>
      </c>
      <c r="J272" s="197">
        <f t="shared" si="65"/>
        <v>0</v>
      </c>
      <c r="AC272" s="195">
        <v>17</v>
      </c>
      <c r="AD272" s="165">
        <f t="shared" si="66"/>
        <v>0</v>
      </c>
      <c r="AE272" s="165">
        <f t="shared" si="67"/>
        <v>0</v>
      </c>
      <c r="AF272" s="165">
        <f t="shared" si="68"/>
        <v>0</v>
      </c>
      <c r="AG272" s="165">
        <f t="shared" si="69"/>
        <v>0</v>
      </c>
      <c r="AH272" s="165">
        <f t="shared" si="70"/>
        <v>0</v>
      </c>
      <c r="AI272" s="197">
        <f t="shared" si="71"/>
        <v>0</v>
      </c>
    </row>
    <row r="273" spans="4:35" ht="13.2" customHeight="1">
      <c r="D273" s="195">
        <v>18</v>
      </c>
      <c r="E273" s="165">
        <f t="shared" si="60"/>
        <v>0</v>
      </c>
      <c r="F273" s="165">
        <f t="shared" si="61"/>
        <v>0</v>
      </c>
      <c r="G273" s="165">
        <f t="shared" si="62"/>
        <v>0</v>
      </c>
      <c r="H273" s="165">
        <f t="shared" si="63"/>
        <v>0</v>
      </c>
      <c r="I273" s="165">
        <f t="shared" si="64"/>
        <v>0</v>
      </c>
      <c r="J273" s="197">
        <f t="shared" si="65"/>
        <v>0</v>
      </c>
      <c r="AC273" s="195">
        <v>18</v>
      </c>
      <c r="AD273" s="165">
        <f t="shared" si="66"/>
        <v>0</v>
      </c>
      <c r="AE273" s="165">
        <f t="shared" si="67"/>
        <v>0</v>
      </c>
      <c r="AF273" s="165">
        <f t="shared" si="68"/>
        <v>0</v>
      </c>
      <c r="AG273" s="165">
        <f t="shared" si="69"/>
        <v>0</v>
      </c>
      <c r="AH273" s="165">
        <f t="shared" si="70"/>
        <v>0</v>
      </c>
      <c r="AI273" s="197">
        <f t="shared" si="71"/>
        <v>0</v>
      </c>
    </row>
    <row r="274" spans="4:35" ht="13.2" customHeight="1">
      <c r="D274" s="195">
        <v>19</v>
      </c>
      <c r="E274" s="165">
        <f t="shared" si="60"/>
        <v>0</v>
      </c>
      <c r="F274" s="165">
        <f t="shared" si="61"/>
        <v>0</v>
      </c>
      <c r="G274" s="165">
        <f t="shared" si="62"/>
        <v>0</v>
      </c>
      <c r="H274" s="165">
        <f t="shared" si="63"/>
        <v>0</v>
      </c>
      <c r="I274" s="165">
        <f t="shared" si="64"/>
        <v>0</v>
      </c>
      <c r="J274" s="197">
        <f t="shared" si="65"/>
        <v>0</v>
      </c>
      <c r="AC274" s="195">
        <v>19</v>
      </c>
      <c r="AD274" s="165">
        <f t="shared" si="66"/>
        <v>0</v>
      </c>
      <c r="AE274" s="165">
        <f t="shared" si="67"/>
        <v>0</v>
      </c>
      <c r="AF274" s="165">
        <f t="shared" si="68"/>
        <v>0</v>
      </c>
      <c r="AG274" s="165">
        <f t="shared" si="69"/>
        <v>0</v>
      </c>
      <c r="AH274" s="165">
        <f t="shared" si="70"/>
        <v>0</v>
      </c>
      <c r="AI274" s="197">
        <f t="shared" si="71"/>
        <v>0</v>
      </c>
    </row>
    <row r="275" spans="4:35" ht="13.2" customHeight="1">
      <c r="D275" s="195">
        <v>20</v>
      </c>
      <c r="E275" s="165">
        <f t="shared" si="60"/>
        <v>0</v>
      </c>
      <c r="F275" s="165">
        <f t="shared" si="61"/>
        <v>0</v>
      </c>
      <c r="G275" s="165">
        <f t="shared" si="62"/>
        <v>0</v>
      </c>
      <c r="H275" s="165">
        <f t="shared" si="63"/>
        <v>0</v>
      </c>
      <c r="I275" s="165">
        <f t="shared" si="64"/>
        <v>0</v>
      </c>
      <c r="J275" s="197">
        <f t="shared" si="65"/>
        <v>0</v>
      </c>
      <c r="AC275" s="195">
        <v>20</v>
      </c>
      <c r="AD275" s="165">
        <f t="shared" si="66"/>
        <v>0</v>
      </c>
      <c r="AE275" s="165">
        <f t="shared" si="67"/>
        <v>0</v>
      </c>
      <c r="AF275" s="165">
        <f t="shared" si="68"/>
        <v>0</v>
      </c>
      <c r="AG275" s="165">
        <f t="shared" si="69"/>
        <v>0</v>
      </c>
      <c r="AH275" s="165">
        <f t="shared" si="70"/>
        <v>0</v>
      </c>
      <c r="AI275" s="197">
        <f t="shared" si="71"/>
        <v>0</v>
      </c>
    </row>
    <row r="276" spans="4:35" ht="13.2" customHeight="1">
      <c r="D276" s="195">
        <v>21</v>
      </c>
      <c r="E276" s="165">
        <f t="shared" si="60"/>
        <v>0</v>
      </c>
      <c r="F276" s="165">
        <f t="shared" si="61"/>
        <v>0</v>
      </c>
      <c r="G276" s="165">
        <f t="shared" si="62"/>
        <v>0</v>
      </c>
      <c r="H276" s="165">
        <f t="shared" si="63"/>
        <v>0</v>
      </c>
      <c r="I276" s="165">
        <f t="shared" si="64"/>
        <v>0</v>
      </c>
      <c r="J276" s="197">
        <f t="shared" si="65"/>
        <v>0</v>
      </c>
      <c r="AC276" s="195">
        <v>21</v>
      </c>
      <c r="AD276" s="165">
        <f t="shared" si="66"/>
        <v>0</v>
      </c>
      <c r="AE276" s="165">
        <f t="shared" si="67"/>
        <v>0</v>
      </c>
      <c r="AF276" s="165">
        <f t="shared" si="68"/>
        <v>0</v>
      </c>
      <c r="AG276" s="165">
        <f t="shared" si="69"/>
        <v>0</v>
      </c>
      <c r="AH276" s="165">
        <f t="shared" si="70"/>
        <v>0</v>
      </c>
      <c r="AI276" s="197">
        <f t="shared" si="71"/>
        <v>0</v>
      </c>
    </row>
    <row r="277" spans="4:35" ht="13.2" customHeight="1">
      <c r="D277" s="195">
        <v>22</v>
      </c>
      <c r="E277" s="165">
        <f t="shared" si="60"/>
        <v>0</v>
      </c>
      <c r="F277" s="165">
        <f t="shared" si="61"/>
        <v>0</v>
      </c>
      <c r="G277" s="165">
        <f t="shared" si="62"/>
        <v>0</v>
      </c>
      <c r="H277" s="165">
        <f t="shared" si="63"/>
        <v>0</v>
      </c>
      <c r="I277" s="165">
        <f t="shared" si="64"/>
        <v>0</v>
      </c>
      <c r="J277" s="197">
        <f t="shared" si="65"/>
        <v>0</v>
      </c>
      <c r="AC277" s="195">
        <v>22</v>
      </c>
      <c r="AD277" s="165">
        <f t="shared" si="66"/>
        <v>0</v>
      </c>
      <c r="AE277" s="165">
        <f t="shared" si="67"/>
        <v>0</v>
      </c>
      <c r="AF277" s="165">
        <f t="shared" si="68"/>
        <v>0</v>
      </c>
      <c r="AG277" s="165">
        <f t="shared" si="69"/>
        <v>0</v>
      </c>
      <c r="AH277" s="165">
        <f t="shared" si="70"/>
        <v>0</v>
      </c>
      <c r="AI277" s="197">
        <f t="shared" si="71"/>
        <v>0</v>
      </c>
    </row>
    <row r="278" spans="4:35" ht="13.2" customHeight="1">
      <c r="D278" s="195">
        <v>23</v>
      </c>
      <c r="E278" s="165">
        <f t="shared" si="60"/>
        <v>0</v>
      </c>
      <c r="F278" s="165">
        <f t="shared" si="61"/>
        <v>0</v>
      </c>
      <c r="G278" s="165">
        <f t="shared" si="62"/>
        <v>0</v>
      </c>
      <c r="H278" s="165">
        <f t="shared" si="63"/>
        <v>0</v>
      </c>
      <c r="I278" s="165">
        <f t="shared" si="64"/>
        <v>0</v>
      </c>
      <c r="J278" s="197">
        <f t="shared" si="65"/>
        <v>0</v>
      </c>
      <c r="AC278" s="195">
        <v>23</v>
      </c>
      <c r="AD278" s="165">
        <f t="shared" si="66"/>
        <v>0</v>
      </c>
      <c r="AE278" s="165">
        <f t="shared" si="67"/>
        <v>0</v>
      </c>
      <c r="AF278" s="165">
        <f t="shared" si="68"/>
        <v>0</v>
      </c>
      <c r="AG278" s="165">
        <f t="shared" si="69"/>
        <v>0</v>
      </c>
      <c r="AH278" s="165">
        <f t="shared" si="70"/>
        <v>0</v>
      </c>
      <c r="AI278" s="197">
        <f t="shared" si="71"/>
        <v>0</v>
      </c>
    </row>
    <row r="279" spans="4:35" ht="13.2" customHeight="1">
      <c r="D279" s="195">
        <v>24</v>
      </c>
      <c r="E279" s="165">
        <f t="shared" si="60"/>
        <v>0</v>
      </c>
      <c r="F279" s="165">
        <f t="shared" si="61"/>
        <v>0</v>
      </c>
      <c r="G279" s="165">
        <f t="shared" si="62"/>
        <v>0</v>
      </c>
      <c r="H279" s="165">
        <f t="shared" si="63"/>
        <v>0</v>
      </c>
      <c r="I279" s="165">
        <f t="shared" si="64"/>
        <v>0</v>
      </c>
      <c r="J279" s="197">
        <f t="shared" si="65"/>
        <v>0</v>
      </c>
      <c r="AC279" s="195">
        <v>24</v>
      </c>
      <c r="AD279" s="165">
        <f t="shared" si="66"/>
        <v>0</v>
      </c>
      <c r="AE279" s="165">
        <f t="shared" si="67"/>
        <v>0</v>
      </c>
      <c r="AF279" s="165">
        <f t="shared" si="68"/>
        <v>0</v>
      </c>
      <c r="AG279" s="165">
        <f t="shared" si="69"/>
        <v>0</v>
      </c>
      <c r="AH279" s="165">
        <f t="shared" si="70"/>
        <v>0</v>
      </c>
      <c r="AI279" s="197">
        <f t="shared" si="71"/>
        <v>0</v>
      </c>
    </row>
    <row r="280" spans="4:35" ht="13.2" customHeight="1">
      <c r="D280" s="195">
        <v>25</v>
      </c>
      <c r="E280" s="165">
        <f t="shared" si="60"/>
        <v>0</v>
      </c>
      <c r="F280" s="165">
        <f t="shared" si="61"/>
        <v>0</v>
      </c>
      <c r="G280" s="165">
        <f t="shared" si="62"/>
        <v>0</v>
      </c>
      <c r="H280" s="165">
        <f t="shared" si="63"/>
        <v>0</v>
      </c>
      <c r="I280" s="165">
        <f t="shared" si="64"/>
        <v>0</v>
      </c>
      <c r="J280" s="197">
        <f t="shared" si="65"/>
        <v>0</v>
      </c>
      <c r="AC280" s="195">
        <v>25</v>
      </c>
      <c r="AD280" s="165">
        <f t="shared" si="66"/>
        <v>0</v>
      </c>
      <c r="AE280" s="165">
        <f t="shared" si="67"/>
        <v>0</v>
      </c>
      <c r="AF280" s="165">
        <f t="shared" si="68"/>
        <v>0</v>
      </c>
      <c r="AG280" s="165">
        <f t="shared" si="69"/>
        <v>0</v>
      </c>
      <c r="AH280" s="165">
        <f t="shared" si="70"/>
        <v>0</v>
      </c>
      <c r="AI280" s="197">
        <f t="shared" si="71"/>
        <v>0</v>
      </c>
    </row>
    <row r="281" spans="4:35" ht="13.2" customHeight="1">
      <c r="D281" s="195">
        <v>26</v>
      </c>
      <c r="E281" s="165">
        <f t="shared" si="60"/>
        <v>0</v>
      </c>
      <c r="F281" s="165">
        <f t="shared" si="61"/>
        <v>0</v>
      </c>
      <c r="G281" s="165">
        <f t="shared" si="62"/>
        <v>0</v>
      </c>
      <c r="H281" s="165">
        <f t="shared" si="63"/>
        <v>0</v>
      </c>
      <c r="I281" s="165">
        <f t="shared" si="64"/>
        <v>0</v>
      </c>
      <c r="J281" s="197">
        <f t="shared" si="65"/>
        <v>0</v>
      </c>
      <c r="AC281" s="195">
        <v>26</v>
      </c>
      <c r="AD281" s="165">
        <f t="shared" si="66"/>
        <v>0</v>
      </c>
      <c r="AE281" s="165">
        <f t="shared" si="67"/>
        <v>0</v>
      </c>
      <c r="AF281" s="165">
        <f t="shared" si="68"/>
        <v>0</v>
      </c>
      <c r="AG281" s="165">
        <f t="shared" si="69"/>
        <v>0</v>
      </c>
      <c r="AH281" s="165">
        <f t="shared" si="70"/>
        <v>0</v>
      </c>
      <c r="AI281" s="197">
        <f t="shared" si="71"/>
        <v>0</v>
      </c>
    </row>
    <row r="282" spans="4:35" ht="13.2" customHeight="1">
      <c r="D282" s="195">
        <v>27</v>
      </c>
      <c r="E282" s="165">
        <f t="shared" si="60"/>
        <v>0</v>
      </c>
      <c r="F282" s="165">
        <f t="shared" si="61"/>
        <v>0</v>
      </c>
      <c r="G282" s="165">
        <f t="shared" si="62"/>
        <v>0</v>
      </c>
      <c r="H282" s="165">
        <f t="shared" si="63"/>
        <v>0</v>
      </c>
      <c r="I282" s="165">
        <f t="shared" si="64"/>
        <v>0</v>
      </c>
      <c r="J282" s="197">
        <f t="shared" si="65"/>
        <v>0</v>
      </c>
      <c r="AC282" s="195">
        <v>27</v>
      </c>
      <c r="AD282" s="165">
        <f t="shared" si="66"/>
        <v>0</v>
      </c>
      <c r="AE282" s="165">
        <f t="shared" si="67"/>
        <v>0</v>
      </c>
      <c r="AF282" s="165">
        <f t="shared" si="68"/>
        <v>0</v>
      </c>
      <c r="AG282" s="165">
        <f t="shared" si="69"/>
        <v>0</v>
      </c>
      <c r="AH282" s="165">
        <f t="shared" si="70"/>
        <v>0</v>
      </c>
      <c r="AI282" s="197">
        <f t="shared" si="71"/>
        <v>0</v>
      </c>
    </row>
    <row r="283" spans="4:35" ht="13.2" customHeight="1">
      <c r="D283" s="195">
        <v>28</v>
      </c>
      <c r="E283" s="165">
        <f t="shared" si="60"/>
        <v>0</v>
      </c>
      <c r="F283" s="165">
        <f t="shared" si="61"/>
        <v>0</v>
      </c>
      <c r="G283" s="165">
        <f t="shared" si="62"/>
        <v>0</v>
      </c>
      <c r="H283" s="165">
        <f t="shared" si="63"/>
        <v>0</v>
      </c>
      <c r="I283" s="165">
        <f t="shared" si="64"/>
        <v>0</v>
      </c>
      <c r="J283" s="197">
        <f t="shared" si="65"/>
        <v>0</v>
      </c>
      <c r="AC283" s="195">
        <v>28</v>
      </c>
      <c r="AD283" s="165">
        <f t="shared" si="66"/>
        <v>0</v>
      </c>
      <c r="AE283" s="165">
        <f t="shared" si="67"/>
        <v>0</v>
      </c>
      <c r="AF283" s="165">
        <f t="shared" si="68"/>
        <v>0</v>
      </c>
      <c r="AG283" s="165">
        <f t="shared" si="69"/>
        <v>0</v>
      </c>
      <c r="AH283" s="165">
        <f t="shared" si="70"/>
        <v>0</v>
      </c>
      <c r="AI283" s="197">
        <f t="shared" si="71"/>
        <v>0</v>
      </c>
    </row>
    <row r="284" spans="4:35" ht="13.2" customHeight="1">
      <c r="D284" s="195">
        <v>29</v>
      </c>
      <c r="E284" s="165">
        <f t="shared" si="60"/>
        <v>0</v>
      </c>
      <c r="F284" s="165">
        <f t="shared" si="61"/>
        <v>0</v>
      </c>
      <c r="G284" s="165">
        <f t="shared" si="62"/>
        <v>0</v>
      </c>
      <c r="H284" s="165">
        <f t="shared" si="63"/>
        <v>0</v>
      </c>
      <c r="I284" s="165">
        <f t="shared" si="64"/>
        <v>0</v>
      </c>
      <c r="J284" s="197">
        <f t="shared" si="65"/>
        <v>0</v>
      </c>
      <c r="AC284" s="195">
        <v>29</v>
      </c>
      <c r="AD284" s="165">
        <f t="shared" si="66"/>
        <v>0</v>
      </c>
      <c r="AE284" s="165">
        <f t="shared" si="67"/>
        <v>0</v>
      </c>
      <c r="AF284" s="165">
        <f t="shared" si="68"/>
        <v>0</v>
      </c>
      <c r="AG284" s="165">
        <f t="shared" si="69"/>
        <v>0</v>
      </c>
      <c r="AH284" s="165">
        <f t="shared" si="70"/>
        <v>0</v>
      </c>
      <c r="AI284" s="197">
        <f t="shared" si="71"/>
        <v>0</v>
      </c>
    </row>
    <row r="285" spans="4:35" ht="13.2" customHeight="1">
      <c r="D285" s="195">
        <v>30</v>
      </c>
      <c r="E285" s="165">
        <f t="shared" si="60"/>
        <v>0</v>
      </c>
      <c r="F285" s="165">
        <f t="shared" si="61"/>
        <v>0</v>
      </c>
      <c r="G285" s="165">
        <f t="shared" si="62"/>
        <v>0</v>
      </c>
      <c r="H285" s="165">
        <f t="shared" si="63"/>
        <v>0</v>
      </c>
      <c r="I285" s="165">
        <f t="shared" si="64"/>
        <v>0</v>
      </c>
      <c r="J285" s="197">
        <f t="shared" si="65"/>
        <v>0</v>
      </c>
      <c r="AC285" s="195">
        <v>30</v>
      </c>
      <c r="AD285" s="165">
        <f t="shared" si="66"/>
        <v>0</v>
      </c>
      <c r="AE285" s="165">
        <f t="shared" si="67"/>
        <v>0</v>
      </c>
      <c r="AF285" s="165">
        <f t="shared" si="68"/>
        <v>0</v>
      </c>
      <c r="AG285" s="165">
        <f t="shared" si="69"/>
        <v>0</v>
      </c>
      <c r="AH285" s="165">
        <f t="shared" si="70"/>
        <v>0</v>
      </c>
      <c r="AI285" s="197">
        <f t="shared" si="71"/>
        <v>0</v>
      </c>
    </row>
    <row r="286" spans="4:35" ht="13.2" customHeight="1">
      <c r="D286" s="195">
        <v>31</v>
      </c>
      <c r="E286" s="165">
        <f t="shared" si="60"/>
        <v>0</v>
      </c>
      <c r="F286" s="165">
        <f t="shared" si="61"/>
        <v>0</v>
      </c>
      <c r="G286" s="165">
        <f t="shared" si="62"/>
        <v>0</v>
      </c>
      <c r="H286" s="165">
        <f t="shared" si="63"/>
        <v>0</v>
      </c>
      <c r="I286" s="165">
        <f t="shared" si="64"/>
        <v>0</v>
      </c>
      <c r="J286" s="197">
        <f t="shared" si="65"/>
        <v>0</v>
      </c>
      <c r="AC286" s="195">
        <v>31</v>
      </c>
      <c r="AD286" s="165">
        <f t="shared" si="66"/>
        <v>0</v>
      </c>
      <c r="AE286" s="165">
        <f t="shared" si="67"/>
        <v>0</v>
      </c>
      <c r="AF286" s="165">
        <f t="shared" si="68"/>
        <v>0</v>
      </c>
      <c r="AG286" s="165">
        <f t="shared" si="69"/>
        <v>0</v>
      </c>
      <c r="AH286" s="165">
        <f t="shared" si="70"/>
        <v>0</v>
      </c>
      <c r="AI286" s="197">
        <f t="shared" si="71"/>
        <v>0</v>
      </c>
    </row>
    <row r="287" spans="4:35" ht="13.2" customHeight="1">
      <c r="D287" s="195">
        <v>32</v>
      </c>
      <c r="E287" s="165">
        <f t="shared" si="60"/>
        <v>0</v>
      </c>
      <c r="F287" s="165">
        <f t="shared" si="61"/>
        <v>0</v>
      </c>
      <c r="G287" s="165">
        <f t="shared" si="62"/>
        <v>0</v>
      </c>
      <c r="H287" s="165">
        <f t="shared" si="63"/>
        <v>0</v>
      </c>
      <c r="I287" s="165">
        <f t="shared" si="64"/>
        <v>0</v>
      </c>
      <c r="J287" s="197">
        <f t="shared" si="65"/>
        <v>0</v>
      </c>
      <c r="AC287" s="195">
        <v>32</v>
      </c>
      <c r="AD287" s="165">
        <f t="shared" si="66"/>
        <v>0</v>
      </c>
      <c r="AE287" s="165">
        <f t="shared" si="67"/>
        <v>0</v>
      </c>
      <c r="AF287" s="165">
        <f t="shared" si="68"/>
        <v>0</v>
      </c>
      <c r="AG287" s="165">
        <f t="shared" si="69"/>
        <v>0</v>
      </c>
      <c r="AH287" s="165">
        <f t="shared" si="70"/>
        <v>0</v>
      </c>
      <c r="AI287" s="197">
        <f t="shared" si="71"/>
        <v>0</v>
      </c>
    </row>
    <row r="288" spans="4:35" ht="13.2" customHeight="1">
      <c r="D288" s="195">
        <v>33</v>
      </c>
      <c r="E288" s="165">
        <f t="shared" si="60"/>
        <v>0</v>
      </c>
      <c r="F288" s="165">
        <f t="shared" si="61"/>
        <v>0</v>
      </c>
      <c r="G288" s="165">
        <f t="shared" si="62"/>
        <v>0</v>
      </c>
      <c r="H288" s="165">
        <f t="shared" si="63"/>
        <v>0</v>
      </c>
      <c r="I288" s="165">
        <f t="shared" si="64"/>
        <v>0</v>
      </c>
      <c r="J288" s="197">
        <f t="shared" si="65"/>
        <v>0</v>
      </c>
      <c r="AC288" s="195">
        <v>33</v>
      </c>
      <c r="AD288" s="165">
        <f t="shared" si="66"/>
        <v>0</v>
      </c>
      <c r="AE288" s="165">
        <f t="shared" si="67"/>
        <v>0</v>
      </c>
      <c r="AF288" s="165">
        <f t="shared" si="68"/>
        <v>0</v>
      </c>
      <c r="AG288" s="165">
        <f t="shared" si="69"/>
        <v>0</v>
      </c>
      <c r="AH288" s="165">
        <f t="shared" si="70"/>
        <v>0</v>
      </c>
      <c r="AI288" s="197">
        <f t="shared" si="71"/>
        <v>0</v>
      </c>
    </row>
    <row r="289" spans="4:35" ht="13.2" customHeight="1">
      <c r="D289" s="195">
        <v>34</v>
      </c>
      <c r="E289" s="165">
        <f t="shared" si="60"/>
        <v>0</v>
      </c>
      <c r="F289" s="165">
        <f t="shared" si="61"/>
        <v>0</v>
      </c>
      <c r="G289" s="165">
        <f t="shared" si="62"/>
        <v>0</v>
      </c>
      <c r="H289" s="165">
        <f t="shared" si="63"/>
        <v>0</v>
      </c>
      <c r="I289" s="165">
        <f t="shared" si="64"/>
        <v>0</v>
      </c>
      <c r="J289" s="197">
        <f t="shared" si="65"/>
        <v>0</v>
      </c>
      <c r="AC289" s="195">
        <v>34</v>
      </c>
      <c r="AD289" s="165">
        <f t="shared" si="66"/>
        <v>0</v>
      </c>
      <c r="AE289" s="165">
        <f t="shared" si="67"/>
        <v>0</v>
      </c>
      <c r="AF289" s="165">
        <f t="shared" si="68"/>
        <v>0</v>
      </c>
      <c r="AG289" s="165">
        <f t="shared" si="69"/>
        <v>0</v>
      </c>
      <c r="AH289" s="165">
        <f t="shared" si="70"/>
        <v>0</v>
      </c>
      <c r="AI289" s="197">
        <f t="shared" si="71"/>
        <v>0</v>
      </c>
    </row>
    <row r="290" spans="4:35" ht="13.2" customHeight="1">
      <c r="D290" s="195">
        <v>35</v>
      </c>
      <c r="E290" s="165">
        <f t="shared" si="60"/>
        <v>0</v>
      </c>
      <c r="F290" s="165">
        <f t="shared" si="61"/>
        <v>0</v>
      </c>
      <c r="G290" s="165">
        <f t="shared" si="62"/>
        <v>0</v>
      </c>
      <c r="H290" s="165">
        <f t="shared" si="63"/>
        <v>0</v>
      </c>
      <c r="I290" s="165">
        <f t="shared" si="64"/>
        <v>0</v>
      </c>
      <c r="J290" s="197">
        <f t="shared" si="65"/>
        <v>0</v>
      </c>
      <c r="AC290" s="195">
        <v>35</v>
      </c>
      <c r="AD290" s="165">
        <f t="shared" si="66"/>
        <v>0</v>
      </c>
      <c r="AE290" s="165">
        <f t="shared" si="67"/>
        <v>0</v>
      </c>
      <c r="AF290" s="165">
        <f t="shared" si="68"/>
        <v>0</v>
      </c>
      <c r="AG290" s="165">
        <f t="shared" si="69"/>
        <v>0</v>
      </c>
      <c r="AH290" s="165">
        <f t="shared" si="70"/>
        <v>0</v>
      </c>
      <c r="AI290" s="197">
        <f t="shared" si="71"/>
        <v>0</v>
      </c>
    </row>
    <row r="291" spans="4:35" ht="13.2" customHeight="1">
      <c r="D291" s="195">
        <v>36</v>
      </c>
      <c r="E291" s="165">
        <f t="shared" si="60"/>
        <v>0</v>
      </c>
      <c r="F291" s="165">
        <f t="shared" si="61"/>
        <v>0</v>
      </c>
      <c r="G291" s="165">
        <f t="shared" si="62"/>
        <v>0</v>
      </c>
      <c r="H291" s="165">
        <f t="shared" si="63"/>
        <v>0</v>
      </c>
      <c r="I291" s="165">
        <f t="shared" si="64"/>
        <v>0</v>
      </c>
      <c r="J291" s="197">
        <f t="shared" si="65"/>
        <v>0</v>
      </c>
      <c r="AC291" s="195">
        <v>36</v>
      </c>
      <c r="AD291" s="165">
        <f t="shared" si="66"/>
        <v>0</v>
      </c>
      <c r="AE291" s="165">
        <f t="shared" si="67"/>
        <v>0</v>
      </c>
      <c r="AF291" s="165">
        <f t="shared" si="68"/>
        <v>0</v>
      </c>
      <c r="AG291" s="165">
        <f t="shared" si="69"/>
        <v>0</v>
      </c>
      <c r="AH291" s="165">
        <f t="shared" si="70"/>
        <v>0</v>
      </c>
      <c r="AI291" s="197">
        <f t="shared" si="71"/>
        <v>0</v>
      </c>
    </row>
    <row r="292" spans="4:35" ht="13.2" customHeight="1">
      <c r="D292" s="195">
        <v>37</v>
      </c>
      <c r="E292" s="165">
        <f t="shared" si="60"/>
        <v>0</v>
      </c>
      <c r="F292" s="165">
        <f t="shared" si="61"/>
        <v>0</v>
      </c>
      <c r="G292" s="165">
        <f t="shared" si="62"/>
        <v>0</v>
      </c>
      <c r="H292" s="165">
        <f t="shared" si="63"/>
        <v>0</v>
      </c>
      <c r="I292" s="165">
        <f t="shared" si="64"/>
        <v>0</v>
      </c>
      <c r="J292" s="197">
        <f t="shared" si="65"/>
        <v>0</v>
      </c>
      <c r="AC292" s="195">
        <v>37</v>
      </c>
      <c r="AD292" s="165">
        <f t="shared" si="66"/>
        <v>0</v>
      </c>
      <c r="AE292" s="165">
        <f t="shared" si="67"/>
        <v>0</v>
      </c>
      <c r="AF292" s="165">
        <f t="shared" si="68"/>
        <v>0</v>
      </c>
      <c r="AG292" s="165">
        <f t="shared" si="69"/>
        <v>0</v>
      </c>
      <c r="AH292" s="165">
        <f t="shared" si="70"/>
        <v>0</v>
      </c>
      <c r="AI292" s="197">
        <f t="shared" si="71"/>
        <v>0</v>
      </c>
    </row>
    <row r="293" spans="4:35" ht="13.2" customHeight="1">
      <c r="D293" s="195">
        <v>38</v>
      </c>
      <c r="E293" s="165">
        <f t="shared" si="60"/>
        <v>0</v>
      </c>
      <c r="F293" s="165">
        <f t="shared" si="61"/>
        <v>0</v>
      </c>
      <c r="G293" s="165">
        <f t="shared" si="62"/>
        <v>0</v>
      </c>
      <c r="H293" s="165">
        <f t="shared" si="63"/>
        <v>0</v>
      </c>
      <c r="I293" s="165">
        <f t="shared" si="64"/>
        <v>0</v>
      </c>
      <c r="J293" s="197">
        <f t="shared" si="65"/>
        <v>0</v>
      </c>
      <c r="AC293" s="195">
        <v>38</v>
      </c>
      <c r="AD293" s="165">
        <f t="shared" si="66"/>
        <v>0</v>
      </c>
      <c r="AE293" s="165">
        <f t="shared" si="67"/>
        <v>0</v>
      </c>
      <c r="AF293" s="165">
        <f t="shared" si="68"/>
        <v>0</v>
      </c>
      <c r="AG293" s="165">
        <f t="shared" si="69"/>
        <v>0</v>
      </c>
      <c r="AH293" s="165">
        <f t="shared" si="70"/>
        <v>0</v>
      </c>
      <c r="AI293" s="197">
        <f t="shared" si="71"/>
        <v>0</v>
      </c>
    </row>
    <row r="294" spans="4:35" ht="13.2" customHeight="1">
      <c r="D294" s="195">
        <v>39</v>
      </c>
      <c r="E294" s="165">
        <f t="shared" si="60"/>
        <v>0</v>
      </c>
      <c r="F294" s="165">
        <f t="shared" si="61"/>
        <v>0</v>
      </c>
      <c r="G294" s="165">
        <f t="shared" si="62"/>
        <v>0</v>
      </c>
      <c r="H294" s="165">
        <f t="shared" si="63"/>
        <v>0</v>
      </c>
      <c r="I294" s="165">
        <f t="shared" si="64"/>
        <v>0</v>
      </c>
      <c r="J294" s="197">
        <f t="shared" si="65"/>
        <v>0</v>
      </c>
      <c r="AC294" s="195">
        <v>39</v>
      </c>
      <c r="AD294" s="165">
        <f t="shared" si="66"/>
        <v>0</v>
      </c>
      <c r="AE294" s="165">
        <f t="shared" si="67"/>
        <v>0</v>
      </c>
      <c r="AF294" s="165">
        <f t="shared" si="68"/>
        <v>0</v>
      </c>
      <c r="AG294" s="165">
        <f t="shared" si="69"/>
        <v>0</v>
      </c>
      <c r="AH294" s="165">
        <f t="shared" si="70"/>
        <v>0</v>
      </c>
      <c r="AI294" s="197">
        <f t="shared" si="71"/>
        <v>0</v>
      </c>
    </row>
    <row r="295" spans="4:35" ht="13.2" customHeight="1" thickBot="1">
      <c r="D295" s="196">
        <v>40</v>
      </c>
      <c r="E295" s="198">
        <f t="shared" si="60"/>
        <v>0</v>
      </c>
      <c r="F295" s="198">
        <f t="shared" si="61"/>
        <v>0</v>
      </c>
      <c r="G295" s="198">
        <f t="shared" si="62"/>
        <v>0</v>
      </c>
      <c r="H295" s="198">
        <f t="shared" si="63"/>
        <v>0</v>
      </c>
      <c r="I295" s="198">
        <f t="shared" si="64"/>
        <v>0</v>
      </c>
      <c r="J295" s="199">
        <f t="shared" si="65"/>
        <v>0</v>
      </c>
      <c r="AC295" s="196">
        <v>40</v>
      </c>
      <c r="AD295" s="198">
        <f t="shared" si="66"/>
        <v>0</v>
      </c>
      <c r="AE295" s="198">
        <f t="shared" si="67"/>
        <v>0</v>
      </c>
      <c r="AF295" s="198">
        <f t="shared" si="68"/>
        <v>0</v>
      </c>
      <c r="AG295" s="198">
        <f t="shared" si="69"/>
        <v>0</v>
      </c>
      <c r="AH295" s="198">
        <f t="shared" si="70"/>
        <v>0</v>
      </c>
      <c r="AI295" s="199">
        <f t="shared" si="71"/>
        <v>0</v>
      </c>
    </row>
    <row r="297" spans="4:35" ht="13.2" customHeight="1" thickBot="1">
      <c r="D297" s="2" t="s">
        <v>92</v>
      </c>
      <c r="AC297" s="2" t="s">
        <v>92</v>
      </c>
    </row>
    <row r="298" spans="4:35" ht="13.2" customHeight="1">
      <c r="D298" s="2199"/>
      <c r="E298" s="2200" t="s">
        <v>56</v>
      </c>
      <c r="F298" s="2200"/>
      <c r="G298" s="2200" t="s">
        <v>83</v>
      </c>
      <c r="H298" s="2200"/>
      <c r="I298" s="2200" t="s">
        <v>78</v>
      </c>
      <c r="J298" s="2239"/>
      <c r="AC298" s="2199"/>
      <c r="AD298" s="2200" t="s">
        <v>56</v>
      </c>
      <c r="AE298" s="2200"/>
      <c r="AF298" s="2200" t="s">
        <v>83</v>
      </c>
      <c r="AG298" s="2200"/>
      <c r="AH298" s="2200" t="s">
        <v>78</v>
      </c>
      <c r="AI298" s="2239"/>
    </row>
    <row r="299" spans="4:35" ht="13.2" customHeight="1">
      <c r="D299" s="2238"/>
      <c r="E299" s="21" t="s">
        <v>354</v>
      </c>
      <c r="F299" s="21" t="s">
        <v>355</v>
      </c>
      <c r="G299" s="21" t="s">
        <v>354</v>
      </c>
      <c r="H299" s="21" t="s">
        <v>355</v>
      </c>
      <c r="I299" s="21" t="s">
        <v>354</v>
      </c>
      <c r="J299" s="194" t="s">
        <v>355</v>
      </c>
      <c r="AC299" s="2238"/>
      <c r="AD299" s="21" t="s">
        <v>354</v>
      </c>
      <c r="AE299" s="21" t="s">
        <v>355</v>
      </c>
      <c r="AF299" s="21" t="s">
        <v>354</v>
      </c>
      <c r="AG299" s="21" t="s">
        <v>355</v>
      </c>
      <c r="AH299" s="21" t="s">
        <v>354</v>
      </c>
      <c r="AI299" s="194" t="s">
        <v>355</v>
      </c>
    </row>
    <row r="300" spans="4:35" ht="13.2" customHeight="1">
      <c r="D300" s="195">
        <v>1</v>
      </c>
      <c r="E300" s="165">
        <f t="shared" ref="E300:E339" si="72">IF($K$39&lt;&gt;"As",0,IF($K$27&lt;&gt;"歩 道",0,SUMIF($K$40,D300,$K$38)))+IF($K$42&lt;&gt;"As",0,IF($K$27&lt;&gt;"歩 道",0,SUMIF($K$43,D300,$K$41)))</f>
        <v>0</v>
      </c>
      <c r="F300" s="165">
        <f t="shared" ref="F300:F339" si="73">IF($K$39&lt;&gt;"As",0,IF($K$27&lt;&gt;"車 道",0,SUMIF($K$40,D300,$K$38)))+IF($K$42&lt;&gt;"As",0,IF($K$27&lt;&gt;"車 道",0,SUMIF($K$43,D300,$K$41)))</f>
        <v>0</v>
      </c>
      <c r="G300" s="165">
        <f t="shared" ref="G300:G339" si="74">IF($K$39&lt;&gt;"Co",0,IF($K$27&lt;&gt;"歩 道",0,SUMIF($K$40,D300,$K$38)))+IF($K$42&lt;&gt;"Co",0,IF($K$27&lt;&gt;"歩 道",0,SUMIF($K$43,D300,$K$41)))</f>
        <v>0</v>
      </c>
      <c r="H300" s="165">
        <f t="shared" ref="H300:H339" si="75">IF($K$39&lt;&gt;"Co",0,IF($K$27&lt;&gt;"車 道",0,SUMIF($K$40,D300,$K$38)))+IF($K$42&lt;&gt;"Co",0,IF($K$27&lt;&gt;"車 道",0,SUMIF($K$43,D300,$K$41)))</f>
        <v>0</v>
      </c>
      <c r="I300" s="165">
        <f t="shared" ref="I300:I339" si="76">IF($K$27&lt;&gt;"歩 道",0,SUMIF($K$46,D300,$K$38)+SUMIF($K$46,D300,$K$41))</f>
        <v>0</v>
      </c>
      <c r="J300" s="197">
        <f t="shared" ref="J300:J339" si="77">IF($K$27&lt;&gt;"車 道",0,SUMIF($K$46,D300,$K$38)+SUMIF($K$46,D300,$K$41))</f>
        <v>0</v>
      </c>
      <c r="AC300" s="195">
        <v>1</v>
      </c>
      <c r="AD300" s="165">
        <f t="shared" ref="AD300:AD339" si="78">IF($AJ$39&lt;&gt;"As",0,IF($AJ$27&lt;&gt;"歩 道",0,SUMIF($AJ$40,AC300,$AJ$38)))+IF($AJ$42&lt;&gt;"As",0,IF($AJ$27&lt;&gt;"歩 道",0,SUMIF($AJ$43,AC300,$AJ$41)))</f>
        <v>0</v>
      </c>
      <c r="AE300" s="165">
        <f t="shared" ref="AE300:AE339" si="79">IF($AJ$39&lt;&gt;"As",0,IF($AJ$27&lt;&gt;"車 道",0,SUMIF($AJ$40,AC300,$AJ$38)))+IF($AJ$42&lt;&gt;"As",0,IF($AJ$27&lt;&gt;"車 道",0,SUMIF($AJ$43,AC300,$AJ$41)))</f>
        <v>0</v>
      </c>
      <c r="AF300" s="165">
        <f t="shared" ref="AF300:AF339" si="80">IF($AJ$39&lt;&gt;"Co",0,IF($AJ$27&lt;&gt;"歩 道",0,SUMIF($AJ$40,AC300,$AJ$38)))+IF($AJ$42&lt;&gt;"Co",0,IF($AJ$27&lt;&gt;"歩 道",0,SUMIF($AJ$43,AC300,$AJ$41)))</f>
        <v>0</v>
      </c>
      <c r="AG300" s="165">
        <f t="shared" ref="AG300:AG339" si="81">IF($AJ$39&lt;&gt;"Co",0,IF($AJ$27&lt;&gt;"車 道",0,SUMIF($AJ$40,AC300,$AJ$38)))+IF($AJ$42&lt;&gt;"Co",0,IF($AJ$27&lt;&gt;"車 道",0,SUMIF($AJ$43,AC300,$AJ$41)))</f>
        <v>0</v>
      </c>
      <c r="AH300" s="165">
        <f t="shared" ref="AH300:AH339" si="82">IF($AJ$27&lt;&gt;"歩 道",0,SUMIF($AJ$46,AC300,$AJ$38)+SUMIF($AJ$46,AC300,$AJ$41))</f>
        <v>0</v>
      </c>
      <c r="AI300" s="197">
        <f t="shared" ref="AI300:AI339" si="83">IF($AJ$27&lt;&gt;"車 道",0,SUMIF($AJ$46,AC300,$AJ$38)+SUMIF($AJ$46,AC300,$AJ$41))</f>
        <v>0</v>
      </c>
    </row>
    <row r="301" spans="4:35" ht="13.2" customHeight="1">
      <c r="D301" s="195">
        <v>2</v>
      </c>
      <c r="E301" s="165">
        <f t="shared" si="72"/>
        <v>0</v>
      </c>
      <c r="F301" s="165">
        <f t="shared" si="73"/>
        <v>0</v>
      </c>
      <c r="G301" s="165">
        <f t="shared" si="74"/>
        <v>0</v>
      </c>
      <c r="H301" s="165">
        <f t="shared" si="75"/>
        <v>0</v>
      </c>
      <c r="I301" s="165">
        <f t="shared" si="76"/>
        <v>0</v>
      </c>
      <c r="J301" s="197">
        <f t="shared" si="77"/>
        <v>0</v>
      </c>
      <c r="AC301" s="195">
        <v>2</v>
      </c>
      <c r="AD301" s="165">
        <f t="shared" si="78"/>
        <v>0</v>
      </c>
      <c r="AE301" s="165">
        <f t="shared" si="79"/>
        <v>0</v>
      </c>
      <c r="AF301" s="165">
        <f t="shared" si="80"/>
        <v>0</v>
      </c>
      <c r="AG301" s="165">
        <f t="shared" si="81"/>
        <v>0</v>
      </c>
      <c r="AH301" s="165">
        <f t="shared" si="82"/>
        <v>0</v>
      </c>
      <c r="AI301" s="197">
        <f t="shared" si="83"/>
        <v>0</v>
      </c>
    </row>
    <row r="302" spans="4:35" ht="13.2" customHeight="1">
      <c r="D302" s="195">
        <v>3</v>
      </c>
      <c r="E302" s="165">
        <f t="shared" si="72"/>
        <v>0</v>
      </c>
      <c r="F302" s="165">
        <f t="shared" si="73"/>
        <v>0</v>
      </c>
      <c r="G302" s="165">
        <f t="shared" si="74"/>
        <v>0</v>
      </c>
      <c r="H302" s="165">
        <f t="shared" si="75"/>
        <v>0</v>
      </c>
      <c r="I302" s="165">
        <f t="shared" si="76"/>
        <v>0</v>
      </c>
      <c r="J302" s="197">
        <f t="shared" si="77"/>
        <v>0</v>
      </c>
      <c r="AC302" s="195">
        <v>3</v>
      </c>
      <c r="AD302" s="165">
        <f t="shared" si="78"/>
        <v>0</v>
      </c>
      <c r="AE302" s="165">
        <f t="shared" si="79"/>
        <v>0</v>
      </c>
      <c r="AF302" s="165">
        <f t="shared" si="80"/>
        <v>0</v>
      </c>
      <c r="AG302" s="165">
        <f t="shared" si="81"/>
        <v>0</v>
      </c>
      <c r="AH302" s="165">
        <f t="shared" si="82"/>
        <v>0</v>
      </c>
      <c r="AI302" s="197">
        <f t="shared" si="83"/>
        <v>0</v>
      </c>
    </row>
    <row r="303" spans="4:35" ht="13.2" customHeight="1">
      <c r="D303" s="195">
        <v>4</v>
      </c>
      <c r="E303" s="165">
        <f t="shared" si="72"/>
        <v>0</v>
      </c>
      <c r="F303" s="165">
        <f t="shared" si="73"/>
        <v>0</v>
      </c>
      <c r="G303" s="165">
        <f t="shared" si="74"/>
        <v>0</v>
      </c>
      <c r="H303" s="165">
        <f t="shared" si="75"/>
        <v>0</v>
      </c>
      <c r="I303" s="165">
        <f t="shared" si="76"/>
        <v>0</v>
      </c>
      <c r="J303" s="197">
        <f t="shared" si="77"/>
        <v>0</v>
      </c>
      <c r="AC303" s="195">
        <v>4</v>
      </c>
      <c r="AD303" s="165">
        <f t="shared" si="78"/>
        <v>0</v>
      </c>
      <c r="AE303" s="165">
        <f t="shared" si="79"/>
        <v>0</v>
      </c>
      <c r="AF303" s="165">
        <f t="shared" si="80"/>
        <v>0</v>
      </c>
      <c r="AG303" s="165">
        <f t="shared" si="81"/>
        <v>0</v>
      </c>
      <c r="AH303" s="165">
        <f t="shared" si="82"/>
        <v>0</v>
      </c>
      <c r="AI303" s="197">
        <f t="shared" si="83"/>
        <v>0</v>
      </c>
    </row>
    <row r="304" spans="4:35" ht="13.2" customHeight="1">
      <c r="D304" s="195">
        <v>5</v>
      </c>
      <c r="E304" s="165">
        <f t="shared" si="72"/>
        <v>0</v>
      </c>
      <c r="F304" s="165">
        <f t="shared" si="73"/>
        <v>0</v>
      </c>
      <c r="G304" s="165">
        <f t="shared" si="74"/>
        <v>0</v>
      </c>
      <c r="H304" s="165">
        <f t="shared" si="75"/>
        <v>0</v>
      </c>
      <c r="I304" s="165">
        <f t="shared" si="76"/>
        <v>0</v>
      </c>
      <c r="J304" s="197">
        <f t="shared" si="77"/>
        <v>0</v>
      </c>
      <c r="AC304" s="195">
        <v>5</v>
      </c>
      <c r="AD304" s="165">
        <f t="shared" si="78"/>
        <v>0</v>
      </c>
      <c r="AE304" s="165">
        <f t="shared" si="79"/>
        <v>0</v>
      </c>
      <c r="AF304" s="165">
        <f t="shared" si="80"/>
        <v>0</v>
      </c>
      <c r="AG304" s="165">
        <f t="shared" si="81"/>
        <v>0</v>
      </c>
      <c r="AH304" s="165">
        <f t="shared" si="82"/>
        <v>0</v>
      </c>
      <c r="AI304" s="197">
        <f t="shared" si="83"/>
        <v>0</v>
      </c>
    </row>
    <row r="305" spans="4:35" ht="13.2" customHeight="1">
      <c r="D305" s="195">
        <v>6</v>
      </c>
      <c r="E305" s="165">
        <f t="shared" si="72"/>
        <v>0</v>
      </c>
      <c r="F305" s="165">
        <f t="shared" si="73"/>
        <v>0</v>
      </c>
      <c r="G305" s="165">
        <f t="shared" si="74"/>
        <v>0</v>
      </c>
      <c r="H305" s="165">
        <f t="shared" si="75"/>
        <v>0</v>
      </c>
      <c r="I305" s="165">
        <f t="shared" si="76"/>
        <v>0</v>
      </c>
      <c r="J305" s="197">
        <f t="shared" si="77"/>
        <v>0</v>
      </c>
      <c r="AC305" s="195">
        <v>6</v>
      </c>
      <c r="AD305" s="165">
        <f t="shared" si="78"/>
        <v>0</v>
      </c>
      <c r="AE305" s="165">
        <f t="shared" si="79"/>
        <v>0</v>
      </c>
      <c r="AF305" s="165">
        <f t="shared" si="80"/>
        <v>0</v>
      </c>
      <c r="AG305" s="165">
        <f t="shared" si="81"/>
        <v>0</v>
      </c>
      <c r="AH305" s="165">
        <f t="shared" si="82"/>
        <v>0</v>
      </c>
      <c r="AI305" s="197">
        <f t="shared" si="83"/>
        <v>0</v>
      </c>
    </row>
    <row r="306" spans="4:35" ht="13.2" customHeight="1">
      <c r="D306" s="195">
        <v>7</v>
      </c>
      <c r="E306" s="165">
        <f t="shared" si="72"/>
        <v>0</v>
      </c>
      <c r="F306" s="165">
        <f t="shared" si="73"/>
        <v>0</v>
      </c>
      <c r="G306" s="165">
        <f t="shared" si="74"/>
        <v>0</v>
      </c>
      <c r="H306" s="165">
        <f t="shared" si="75"/>
        <v>0</v>
      </c>
      <c r="I306" s="165">
        <f t="shared" si="76"/>
        <v>0</v>
      </c>
      <c r="J306" s="197">
        <f t="shared" si="77"/>
        <v>0</v>
      </c>
      <c r="AC306" s="195">
        <v>7</v>
      </c>
      <c r="AD306" s="165">
        <f t="shared" si="78"/>
        <v>0</v>
      </c>
      <c r="AE306" s="165">
        <f t="shared" si="79"/>
        <v>0</v>
      </c>
      <c r="AF306" s="165">
        <f t="shared" si="80"/>
        <v>0</v>
      </c>
      <c r="AG306" s="165">
        <f t="shared" si="81"/>
        <v>0</v>
      </c>
      <c r="AH306" s="165">
        <f t="shared" si="82"/>
        <v>0</v>
      </c>
      <c r="AI306" s="197">
        <f t="shared" si="83"/>
        <v>0</v>
      </c>
    </row>
    <row r="307" spans="4:35" ht="13.2" customHeight="1">
      <c r="D307" s="195">
        <v>8</v>
      </c>
      <c r="E307" s="165">
        <f t="shared" si="72"/>
        <v>0</v>
      </c>
      <c r="F307" s="165">
        <f t="shared" si="73"/>
        <v>0</v>
      </c>
      <c r="G307" s="165">
        <f t="shared" si="74"/>
        <v>0</v>
      </c>
      <c r="H307" s="165">
        <f t="shared" si="75"/>
        <v>0</v>
      </c>
      <c r="I307" s="165">
        <f t="shared" si="76"/>
        <v>0</v>
      </c>
      <c r="J307" s="197">
        <f t="shared" si="77"/>
        <v>0</v>
      </c>
      <c r="AC307" s="195">
        <v>8</v>
      </c>
      <c r="AD307" s="165">
        <f t="shared" si="78"/>
        <v>0</v>
      </c>
      <c r="AE307" s="165">
        <f t="shared" si="79"/>
        <v>0</v>
      </c>
      <c r="AF307" s="165">
        <f t="shared" si="80"/>
        <v>0</v>
      </c>
      <c r="AG307" s="165">
        <f t="shared" si="81"/>
        <v>0</v>
      </c>
      <c r="AH307" s="165">
        <f t="shared" si="82"/>
        <v>0</v>
      </c>
      <c r="AI307" s="197">
        <f t="shared" si="83"/>
        <v>0</v>
      </c>
    </row>
    <row r="308" spans="4:35" ht="13.2" customHeight="1">
      <c r="D308" s="195">
        <v>9</v>
      </c>
      <c r="E308" s="165">
        <f t="shared" si="72"/>
        <v>0</v>
      </c>
      <c r="F308" s="165">
        <f t="shared" si="73"/>
        <v>0</v>
      </c>
      <c r="G308" s="165">
        <f t="shared" si="74"/>
        <v>0</v>
      </c>
      <c r="H308" s="165">
        <f t="shared" si="75"/>
        <v>0</v>
      </c>
      <c r="I308" s="165">
        <f t="shared" si="76"/>
        <v>0</v>
      </c>
      <c r="J308" s="197">
        <f t="shared" si="77"/>
        <v>0</v>
      </c>
      <c r="AC308" s="195">
        <v>9</v>
      </c>
      <c r="AD308" s="165">
        <f t="shared" si="78"/>
        <v>0</v>
      </c>
      <c r="AE308" s="165">
        <f t="shared" si="79"/>
        <v>0</v>
      </c>
      <c r="AF308" s="165">
        <f t="shared" si="80"/>
        <v>0</v>
      </c>
      <c r="AG308" s="165">
        <f t="shared" si="81"/>
        <v>0</v>
      </c>
      <c r="AH308" s="165">
        <f t="shared" si="82"/>
        <v>0</v>
      </c>
      <c r="AI308" s="197">
        <f t="shared" si="83"/>
        <v>0</v>
      </c>
    </row>
    <row r="309" spans="4:35" ht="13.2" customHeight="1">
      <c r="D309" s="195">
        <v>10</v>
      </c>
      <c r="E309" s="165">
        <f t="shared" si="72"/>
        <v>0</v>
      </c>
      <c r="F309" s="165">
        <f t="shared" si="73"/>
        <v>0</v>
      </c>
      <c r="G309" s="165">
        <f t="shared" si="74"/>
        <v>0</v>
      </c>
      <c r="H309" s="165">
        <f t="shared" si="75"/>
        <v>0</v>
      </c>
      <c r="I309" s="165">
        <f t="shared" si="76"/>
        <v>0</v>
      </c>
      <c r="J309" s="197">
        <f t="shared" si="77"/>
        <v>0</v>
      </c>
      <c r="AC309" s="195">
        <v>10</v>
      </c>
      <c r="AD309" s="165">
        <f t="shared" si="78"/>
        <v>0</v>
      </c>
      <c r="AE309" s="165">
        <f t="shared" si="79"/>
        <v>0</v>
      </c>
      <c r="AF309" s="165">
        <f t="shared" si="80"/>
        <v>0</v>
      </c>
      <c r="AG309" s="165">
        <f t="shared" si="81"/>
        <v>0</v>
      </c>
      <c r="AH309" s="165">
        <f t="shared" si="82"/>
        <v>0</v>
      </c>
      <c r="AI309" s="197">
        <f t="shared" si="83"/>
        <v>0</v>
      </c>
    </row>
    <row r="310" spans="4:35" ht="13.2" customHeight="1">
      <c r="D310" s="195">
        <v>11</v>
      </c>
      <c r="E310" s="165">
        <f t="shared" si="72"/>
        <v>0</v>
      </c>
      <c r="F310" s="165">
        <f t="shared" si="73"/>
        <v>0</v>
      </c>
      <c r="G310" s="165">
        <f t="shared" si="74"/>
        <v>0</v>
      </c>
      <c r="H310" s="165">
        <f t="shared" si="75"/>
        <v>0</v>
      </c>
      <c r="I310" s="165">
        <f t="shared" si="76"/>
        <v>0</v>
      </c>
      <c r="J310" s="197">
        <f t="shared" si="77"/>
        <v>0</v>
      </c>
      <c r="AC310" s="195">
        <v>11</v>
      </c>
      <c r="AD310" s="165">
        <f t="shared" si="78"/>
        <v>0</v>
      </c>
      <c r="AE310" s="165">
        <f t="shared" si="79"/>
        <v>0</v>
      </c>
      <c r="AF310" s="165">
        <f t="shared" si="80"/>
        <v>0</v>
      </c>
      <c r="AG310" s="165">
        <f t="shared" si="81"/>
        <v>0</v>
      </c>
      <c r="AH310" s="165">
        <f t="shared" si="82"/>
        <v>0</v>
      </c>
      <c r="AI310" s="197">
        <f t="shared" si="83"/>
        <v>0</v>
      </c>
    </row>
    <row r="311" spans="4:35" ht="13.2" customHeight="1">
      <c r="D311" s="195">
        <v>12</v>
      </c>
      <c r="E311" s="165">
        <f t="shared" si="72"/>
        <v>0</v>
      </c>
      <c r="F311" s="165">
        <f t="shared" si="73"/>
        <v>0</v>
      </c>
      <c r="G311" s="165">
        <f t="shared" si="74"/>
        <v>0</v>
      </c>
      <c r="H311" s="165">
        <f t="shared" si="75"/>
        <v>0</v>
      </c>
      <c r="I311" s="165">
        <f t="shared" si="76"/>
        <v>0</v>
      </c>
      <c r="J311" s="197">
        <f t="shared" si="77"/>
        <v>0</v>
      </c>
      <c r="AC311" s="195">
        <v>12</v>
      </c>
      <c r="AD311" s="165">
        <f t="shared" si="78"/>
        <v>0</v>
      </c>
      <c r="AE311" s="165">
        <f t="shared" si="79"/>
        <v>0</v>
      </c>
      <c r="AF311" s="165">
        <f t="shared" si="80"/>
        <v>0</v>
      </c>
      <c r="AG311" s="165">
        <f t="shared" si="81"/>
        <v>0</v>
      </c>
      <c r="AH311" s="165">
        <f t="shared" si="82"/>
        <v>0</v>
      </c>
      <c r="AI311" s="197">
        <f t="shared" si="83"/>
        <v>0</v>
      </c>
    </row>
    <row r="312" spans="4:35" ht="13.2" customHeight="1">
      <c r="D312" s="195">
        <v>13</v>
      </c>
      <c r="E312" s="165">
        <f t="shared" si="72"/>
        <v>0</v>
      </c>
      <c r="F312" s="165">
        <f t="shared" si="73"/>
        <v>0</v>
      </c>
      <c r="G312" s="165">
        <f t="shared" si="74"/>
        <v>0</v>
      </c>
      <c r="H312" s="165">
        <f t="shared" si="75"/>
        <v>0</v>
      </c>
      <c r="I312" s="165">
        <f t="shared" si="76"/>
        <v>0</v>
      </c>
      <c r="J312" s="197">
        <f t="shared" si="77"/>
        <v>0</v>
      </c>
      <c r="AC312" s="195">
        <v>13</v>
      </c>
      <c r="AD312" s="165">
        <f t="shared" si="78"/>
        <v>0</v>
      </c>
      <c r="AE312" s="165">
        <f t="shared" si="79"/>
        <v>0</v>
      </c>
      <c r="AF312" s="165">
        <f t="shared" si="80"/>
        <v>0</v>
      </c>
      <c r="AG312" s="165">
        <f t="shared" si="81"/>
        <v>0</v>
      </c>
      <c r="AH312" s="165">
        <f t="shared" si="82"/>
        <v>0</v>
      </c>
      <c r="AI312" s="197">
        <f t="shared" si="83"/>
        <v>0</v>
      </c>
    </row>
    <row r="313" spans="4:35" ht="13.2" customHeight="1">
      <c r="D313" s="195">
        <v>14</v>
      </c>
      <c r="E313" s="165">
        <f t="shared" si="72"/>
        <v>0</v>
      </c>
      <c r="F313" s="165">
        <f t="shared" si="73"/>
        <v>0</v>
      </c>
      <c r="G313" s="165">
        <f t="shared" si="74"/>
        <v>0</v>
      </c>
      <c r="H313" s="165">
        <f t="shared" si="75"/>
        <v>0</v>
      </c>
      <c r="I313" s="165">
        <f t="shared" si="76"/>
        <v>0</v>
      </c>
      <c r="J313" s="197">
        <f t="shared" si="77"/>
        <v>0</v>
      </c>
      <c r="AC313" s="195">
        <v>14</v>
      </c>
      <c r="AD313" s="165">
        <f t="shared" si="78"/>
        <v>0</v>
      </c>
      <c r="AE313" s="165">
        <f t="shared" si="79"/>
        <v>0</v>
      </c>
      <c r="AF313" s="165">
        <f t="shared" si="80"/>
        <v>0</v>
      </c>
      <c r="AG313" s="165">
        <f t="shared" si="81"/>
        <v>0</v>
      </c>
      <c r="AH313" s="165">
        <f t="shared" si="82"/>
        <v>0</v>
      </c>
      <c r="AI313" s="197">
        <f t="shared" si="83"/>
        <v>0</v>
      </c>
    </row>
    <row r="314" spans="4:35" ht="13.2" customHeight="1">
      <c r="D314" s="195">
        <v>15</v>
      </c>
      <c r="E314" s="165">
        <f t="shared" si="72"/>
        <v>0</v>
      </c>
      <c r="F314" s="165">
        <f t="shared" si="73"/>
        <v>0</v>
      </c>
      <c r="G314" s="165">
        <f t="shared" si="74"/>
        <v>0</v>
      </c>
      <c r="H314" s="165">
        <f t="shared" si="75"/>
        <v>0</v>
      </c>
      <c r="I314" s="165">
        <f t="shared" si="76"/>
        <v>0</v>
      </c>
      <c r="J314" s="197">
        <f t="shared" si="77"/>
        <v>0</v>
      </c>
      <c r="AC314" s="195">
        <v>15</v>
      </c>
      <c r="AD314" s="165">
        <f t="shared" si="78"/>
        <v>0</v>
      </c>
      <c r="AE314" s="165">
        <f t="shared" si="79"/>
        <v>0</v>
      </c>
      <c r="AF314" s="165">
        <f t="shared" si="80"/>
        <v>0</v>
      </c>
      <c r="AG314" s="165">
        <f t="shared" si="81"/>
        <v>0</v>
      </c>
      <c r="AH314" s="165">
        <f t="shared" si="82"/>
        <v>0</v>
      </c>
      <c r="AI314" s="197">
        <f t="shared" si="83"/>
        <v>0</v>
      </c>
    </row>
    <row r="315" spans="4:35" ht="13.2" customHeight="1">
      <c r="D315" s="195">
        <v>16</v>
      </c>
      <c r="E315" s="165">
        <f t="shared" si="72"/>
        <v>0</v>
      </c>
      <c r="F315" s="165">
        <f t="shared" si="73"/>
        <v>0</v>
      </c>
      <c r="G315" s="165">
        <f t="shared" si="74"/>
        <v>0</v>
      </c>
      <c r="H315" s="165">
        <f t="shared" si="75"/>
        <v>0</v>
      </c>
      <c r="I315" s="165">
        <f t="shared" si="76"/>
        <v>0</v>
      </c>
      <c r="J315" s="197">
        <f t="shared" si="77"/>
        <v>0</v>
      </c>
      <c r="AC315" s="195">
        <v>16</v>
      </c>
      <c r="AD315" s="165">
        <f t="shared" si="78"/>
        <v>0</v>
      </c>
      <c r="AE315" s="165">
        <f t="shared" si="79"/>
        <v>0</v>
      </c>
      <c r="AF315" s="165">
        <f t="shared" si="80"/>
        <v>0</v>
      </c>
      <c r="AG315" s="165">
        <f t="shared" si="81"/>
        <v>0</v>
      </c>
      <c r="AH315" s="165">
        <f t="shared" si="82"/>
        <v>0</v>
      </c>
      <c r="AI315" s="197">
        <f t="shared" si="83"/>
        <v>0</v>
      </c>
    </row>
    <row r="316" spans="4:35" ht="13.2" customHeight="1">
      <c r="D316" s="195">
        <v>17</v>
      </c>
      <c r="E316" s="165">
        <f t="shared" si="72"/>
        <v>0</v>
      </c>
      <c r="F316" s="165">
        <f t="shared" si="73"/>
        <v>0</v>
      </c>
      <c r="G316" s="165">
        <f t="shared" si="74"/>
        <v>0</v>
      </c>
      <c r="H316" s="165">
        <f t="shared" si="75"/>
        <v>0</v>
      </c>
      <c r="I316" s="165">
        <f t="shared" si="76"/>
        <v>0</v>
      </c>
      <c r="J316" s="197">
        <f t="shared" si="77"/>
        <v>0</v>
      </c>
      <c r="AC316" s="195">
        <v>17</v>
      </c>
      <c r="AD316" s="165">
        <f t="shared" si="78"/>
        <v>0</v>
      </c>
      <c r="AE316" s="165">
        <f t="shared" si="79"/>
        <v>0</v>
      </c>
      <c r="AF316" s="165">
        <f t="shared" si="80"/>
        <v>0</v>
      </c>
      <c r="AG316" s="165">
        <f t="shared" si="81"/>
        <v>0</v>
      </c>
      <c r="AH316" s="165">
        <f t="shared" si="82"/>
        <v>0</v>
      </c>
      <c r="AI316" s="197">
        <f t="shared" si="83"/>
        <v>0</v>
      </c>
    </row>
    <row r="317" spans="4:35" ht="13.2" customHeight="1">
      <c r="D317" s="195">
        <v>18</v>
      </c>
      <c r="E317" s="165">
        <f t="shared" si="72"/>
        <v>0</v>
      </c>
      <c r="F317" s="165">
        <f t="shared" si="73"/>
        <v>0</v>
      </c>
      <c r="G317" s="165">
        <f t="shared" si="74"/>
        <v>0</v>
      </c>
      <c r="H317" s="165">
        <f t="shared" si="75"/>
        <v>0</v>
      </c>
      <c r="I317" s="165">
        <f t="shared" si="76"/>
        <v>0</v>
      </c>
      <c r="J317" s="197">
        <f t="shared" si="77"/>
        <v>0</v>
      </c>
      <c r="AC317" s="195">
        <v>18</v>
      </c>
      <c r="AD317" s="165">
        <f t="shared" si="78"/>
        <v>0</v>
      </c>
      <c r="AE317" s="165">
        <f t="shared" si="79"/>
        <v>0</v>
      </c>
      <c r="AF317" s="165">
        <f t="shared" si="80"/>
        <v>0</v>
      </c>
      <c r="AG317" s="165">
        <f t="shared" si="81"/>
        <v>0</v>
      </c>
      <c r="AH317" s="165">
        <f t="shared" si="82"/>
        <v>0</v>
      </c>
      <c r="AI317" s="197">
        <f t="shared" si="83"/>
        <v>0</v>
      </c>
    </row>
    <row r="318" spans="4:35" ht="13.2" customHeight="1">
      <c r="D318" s="195">
        <v>19</v>
      </c>
      <c r="E318" s="165">
        <f t="shared" si="72"/>
        <v>0</v>
      </c>
      <c r="F318" s="165">
        <f t="shared" si="73"/>
        <v>0</v>
      </c>
      <c r="G318" s="165">
        <f t="shared" si="74"/>
        <v>0</v>
      </c>
      <c r="H318" s="165">
        <f t="shared" si="75"/>
        <v>0</v>
      </c>
      <c r="I318" s="165">
        <f t="shared" si="76"/>
        <v>0</v>
      </c>
      <c r="J318" s="197">
        <f t="shared" si="77"/>
        <v>0</v>
      </c>
      <c r="AC318" s="195">
        <v>19</v>
      </c>
      <c r="AD318" s="165">
        <f t="shared" si="78"/>
        <v>0</v>
      </c>
      <c r="AE318" s="165">
        <f t="shared" si="79"/>
        <v>0</v>
      </c>
      <c r="AF318" s="165">
        <f t="shared" si="80"/>
        <v>0</v>
      </c>
      <c r="AG318" s="165">
        <f t="shared" si="81"/>
        <v>0</v>
      </c>
      <c r="AH318" s="165">
        <f t="shared" si="82"/>
        <v>0</v>
      </c>
      <c r="AI318" s="197">
        <f t="shared" si="83"/>
        <v>0</v>
      </c>
    </row>
    <row r="319" spans="4:35" ht="13.2" customHeight="1">
      <c r="D319" s="195">
        <v>20</v>
      </c>
      <c r="E319" s="165">
        <f t="shared" si="72"/>
        <v>0</v>
      </c>
      <c r="F319" s="165">
        <f t="shared" si="73"/>
        <v>0</v>
      </c>
      <c r="G319" s="165">
        <f t="shared" si="74"/>
        <v>0</v>
      </c>
      <c r="H319" s="165">
        <f t="shared" si="75"/>
        <v>0</v>
      </c>
      <c r="I319" s="165">
        <f t="shared" si="76"/>
        <v>0</v>
      </c>
      <c r="J319" s="197">
        <f t="shared" si="77"/>
        <v>0</v>
      </c>
      <c r="AC319" s="195">
        <v>20</v>
      </c>
      <c r="AD319" s="165">
        <f t="shared" si="78"/>
        <v>0</v>
      </c>
      <c r="AE319" s="165">
        <f t="shared" si="79"/>
        <v>0</v>
      </c>
      <c r="AF319" s="165">
        <f t="shared" si="80"/>
        <v>0</v>
      </c>
      <c r="AG319" s="165">
        <f t="shared" si="81"/>
        <v>0</v>
      </c>
      <c r="AH319" s="165">
        <f t="shared" si="82"/>
        <v>0</v>
      </c>
      <c r="AI319" s="197">
        <f t="shared" si="83"/>
        <v>0</v>
      </c>
    </row>
    <row r="320" spans="4:35" ht="13.2" customHeight="1">
      <c r="D320" s="195">
        <v>21</v>
      </c>
      <c r="E320" s="165">
        <f t="shared" si="72"/>
        <v>0</v>
      </c>
      <c r="F320" s="165">
        <f t="shared" si="73"/>
        <v>0</v>
      </c>
      <c r="G320" s="165">
        <f t="shared" si="74"/>
        <v>0</v>
      </c>
      <c r="H320" s="165">
        <f t="shared" si="75"/>
        <v>0</v>
      </c>
      <c r="I320" s="165">
        <f t="shared" si="76"/>
        <v>0</v>
      </c>
      <c r="J320" s="197">
        <f t="shared" si="77"/>
        <v>0</v>
      </c>
      <c r="AC320" s="195">
        <v>21</v>
      </c>
      <c r="AD320" s="165">
        <f t="shared" si="78"/>
        <v>0</v>
      </c>
      <c r="AE320" s="165">
        <f t="shared" si="79"/>
        <v>0</v>
      </c>
      <c r="AF320" s="165">
        <f t="shared" si="80"/>
        <v>0</v>
      </c>
      <c r="AG320" s="165">
        <f t="shared" si="81"/>
        <v>0</v>
      </c>
      <c r="AH320" s="165">
        <f t="shared" si="82"/>
        <v>0</v>
      </c>
      <c r="AI320" s="197">
        <f t="shared" si="83"/>
        <v>0</v>
      </c>
    </row>
    <row r="321" spans="4:35" ht="13.2" customHeight="1">
      <c r="D321" s="195">
        <v>22</v>
      </c>
      <c r="E321" s="165">
        <f t="shared" si="72"/>
        <v>0</v>
      </c>
      <c r="F321" s="165">
        <f t="shared" si="73"/>
        <v>0</v>
      </c>
      <c r="G321" s="165">
        <f t="shared" si="74"/>
        <v>0</v>
      </c>
      <c r="H321" s="165">
        <f t="shared" si="75"/>
        <v>0</v>
      </c>
      <c r="I321" s="165">
        <f t="shared" si="76"/>
        <v>0</v>
      </c>
      <c r="J321" s="197">
        <f t="shared" si="77"/>
        <v>0</v>
      </c>
      <c r="AC321" s="195">
        <v>22</v>
      </c>
      <c r="AD321" s="165">
        <f t="shared" si="78"/>
        <v>0</v>
      </c>
      <c r="AE321" s="165">
        <f t="shared" si="79"/>
        <v>0</v>
      </c>
      <c r="AF321" s="165">
        <f t="shared" si="80"/>
        <v>0</v>
      </c>
      <c r="AG321" s="165">
        <f t="shared" si="81"/>
        <v>0</v>
      </c>
      <c r="AH321" s="165">
        <f t="shared" si="82"/>
        <v>0</v>
      </c>
      <c r="AI321" s="197">
        <f t="shared" si="83"/>
        <v>0</v>
      </c>
    </row>
    <row r="322" spans="4:35" ht="13.2" customHeight="1">
      <c r="D322" s="195">
        <v>23</v>
      </c>
      <c r="E322" s="165">
        <f t="shared" si="72"/>
        <v>0</v>
      </c>
      <c r="F322" s="165">
        <f t="shared" si="73"/>
        <v>0</v>
      </c>
      <c r="G322" s="165">
        <f t="shared" si="74"/>
        <v>0</v>
      </c>
      <c r="H322" s="165">
        <f t="shared" si="75"/>
        <v>0</v>
      </c>
      <c r="I322" s="165">
        <f t="shared" si="76"/>
        <v>0</v>
      </c>
      <c r="J322" s="197">
        <f t="shared" si="77"/>
        <v>0</v>
      </c>
      <c r="AC322" s="195">
        <v>23</v>
      </c>
      <c r="AD322" s="165">
        <f t="shared" si="78"/>
        <v>0</v>
      </c>
      <c r="AE322" s="165">
        <f t="shared" si="79"/>
        <v>0</v>
      </c>
      <c r="AF322" s="165">
        <f t="shared" si="80"/>
        <v>0</v>
      </c>
      <c r="AG322" s="165">
        <f t="shared" si="81"/>
        <v>0</v>
      </c>
      <c r="AH322" s="165">
        <f t="shared" si="82"/>
        <v>0</v>
      </c>
      <c r="AI322" s="197">
        <f t="shared" si="83"/>
        <v>0</v>
      </c>
    </row>
    <row r="323" spans="4:35" ht="13.2" customHeight="1">
      <c r="D323" s="195">
        <v>24</v>
      </c>
      <c r="E323" s="165">
        <f t="shared" si="72"/>
        <v>0</v>
      </c>
      <c r="F323" s="165">
        <f t="shared" si="73"/>
        <v>0</v>
      </c>
      <c r="G323" s="165">
        <f t="shared" si="74"/>
        <v>0</v>
      </c>
      <c r="H323" s="165">
        <f t="shared" si="75"/>
        <v>0</v>
      </c>
      <c r="I323" s="165">
        <f t="shared" si="76"/>
        <v>0</v>
      </c>
      <c r="J323" s="197">
        <f t="shared" si="77"/>
        <v>0</v>
      </c>
      <c r="AC323" s="195">
        <v>24</v>
      </c>
      <c r="AD323" s="165">
        <f t="shared" si="78"/>
        <v>0</v>
      </c>
      <c r="AE323" s="165">
        <f t="shared" si="79"/>
        <v>0</v>
      </c>
      <c r="AF323" s="165">
        <f t="shared" si="80"/>
        <v>0</v>
      </c>
      <c r="AG323" s="165">
        <f t="shared" si="81"/>
        <v>0</v>
      </c>
      <c r="AH323" s="165">
        <f t="shared" si="82"/>
        <v>0</v>
      </c>
      <c r="AI323" s="197">
        <f t="shared" si="83"/>
        <v>0</v>
      </c>
    </row>
    <row r="324" spans="4:35" ht="13.2" customHeight="1">
      <c r="D324" s="195">
        <v>25</v>
      </c>
      <c r="E324" s="165">
        <f t="shared" si="72"/>
        <v>0</v>
      </c>
      <c r="F324" s="165">
        <f t="shared" si="73"/>
        <v>0</v>
      </c>
      <c r="G324" s="165">
        <f t="shared" si="74"/>
        <v>0</v>
      </c>
      <c r="H324" s="165">
        <f t="shared" si="75"/>
        <v>0</v>
      </c>
      <c r="I324" s="165">
        <f t="shared" si="76"/>
        <v>0</v>
      </c>
      <c r="J324" s="197">
        <f t="shared" si="77"/>
        <v>0</v>
      </c>
      <c r="AC324" s="195">
        <v>25</v>
      </c>
      <c r="AD324" s="165">
        <f t="shared" si="78"/>
        <v>0</v>
      </c>
      <c r="AE324" s="165">
        <f t="shared" si="79"/>
        <v>0</v>
      </c>
      <c r="AF324" s="165">
        <f t="shared" si="80"/>
        <v>0</v>
      </c>
      <c r="AG324" s="165">
        <f t="shared" si="81"/>
        <v>0</v>
      </c>
      <c r="AH324" s="165">
        <f t="shared" si="82"/>
        <v>0</v>
      </c>
      <c r="AI324" s="197">
        <f t="shared" si="83"/>
        <v>0</v>
      </c>
    </row>
    <row r="325" spans="4:35" ht="13.2" customHeight="1">
      <c r="D325" s="195">
        <v>26</v>
      </c>
      <c r="E325" s="165">
        <f t="shared" si="72"/>
        <v>0</v>
      </c>
      <c r="F325" s="165">
        <f t="shared" si="73"/>
        <v>0</v>
      </c>
      <c r="G325" s="165">
        <f t="shared" si="74"/>
        <v>0</v>
      </c>
      <c r="H325" s="165">
        <f t="shared" si="75"/>
        <v>0</v>
      </c>
      <c r="I325" s="165">
        <f t="shared" si="76"/>
        <v>0</v>
      </c>
      <c r="J325" s="197">
        <f t="shared" si="77"/>
        <v>0</v>
      </c>
      <c r="AC325" s="195">
        <v>26</v>
      </c>
      <c r="AD325" s="165">
        <f t="shared" si="78"/>
        <v>0</v>
      </c>
      <c r="AE325" s="165">
        <f t="shared" si="79"/>
        <v>0</v>
      </c>
      <c r="AF325" s="165">
        <f t="shared" si="80"/>
        <v>0</v>
      </c>
      <c r="AG325" s="165">
        <f t="shared" si="81"/>
        <v>0</v>
      </c>
      <c r="AH325" s="165">
        <f t="shared" si="82"/>
        <v>0</v>
      </c>
      <c r="AI325" s="197">
        <f t="shared" si="83"/>
        <v>0</v>
      </c>
    </row>
    <row r="326" spans="4:35" ht="13.2" customHeight="1">
      <c r="D326" s="195">
        <v>27</v>
      </c>
      <c r="E326" s="165">
        <f t="shared" si="72"/>
        <v>0</v>
      </c>
      <c r="F326" s="165">
        <f t="shared" si="73"/>
        <v>0</v>
      </c>
      <c r="G326" s="165">
        <f t="shared" si="74"/>
        <v>0</v>
      </c>
      <c r="H326" s="165">
        <f t="shared" si="75"/>
        <v>0</v>
      </c>
      <c r="I326" s="165">
        <f t="shared" si="76"/>
        <v>0</v>
      </c>
      <c r="J326" s="197">
        <f t="shared" si="77"/>
        <v>0</v>
      </c>
      <c r="AC326" s="195">
        <v>27</v>
      </c>
      <c r="AD326" s="165">
        <f t="shared" si="78"/>
        <v>0</v>
      </c>
      <c r="AE326" s="165">
        <f t="shared" si="79"/>
        <v>0</v>
      </c>
      <c r="AF326" s="165">
        <f t="shared" si="80"/>
        <v>0</v>
      </c>
      <c r="AG326" s="165">
        <f t="shared" si="81"/>
        <v>0</v>
      </c>
      <c r="AH326" s="165">
        <f t="shared" si="82"/>
        <v>0</v>
      </c>
      <c r="AI326" s="197">
        <f t="shared" si="83"/>
        <v>0</v>
      </c>
    </row>
    <row r="327" spans="4:35" ht="13.2" customHeight="1">
      <c r="D327" s="195">
        <v>28</v>
      </c>
      <c r="E327" s="165">
        <f t="shared" si="72"/>
        <v>0</v>
      </c>
      <c r="F327" s="165">
        <f t="shared" si="73"/>
        <v>0</v>
      </c>
      <c r="G327" s="165">
        <f t="shared" si="74"/>
        <v>0</v>
      </c>
      <c r="H327" s="165">
        <f t="shared" si="75"/>
        <v>0</v>
      </c>
      <c r="I327" s="165">
        <f t="shared" si="76"/>
        <v>0</v>
      </c>
      <c r="J327" s="197">
        <f t="shared" si="77"/>
        <v>0</v>
      </c>
      <c r="AC327" s="195">
        <v>28</v>
      </c>
      <c r="AD327" s="165">
        <f t="shared" si="78"/>
        <v>0</v>
      </c>
      <c r="AE327" s="165">
        <f t="shared" si="79"/>
        <v>0</v>
      </c>
      <c r="AF327" s="165">
        <f t="shared" si="80"/>
        <v>0</v>
      </c>
      <c r="AG327" s="165">
        <f t="shared" si="81"/>
        <v>0</v>
      </c>
      <c r="AH327" s="165">
        <f t="shared" si="82"/>
        <v>0</v>
      </c>
      <c r="AI327" s="197">
        <f t="shared" si="83"/>
        <v>0</v>
      </c>
    </row>
    <row r="328" spans="4:35" ht="13.2" customHeight="1">
      <c r="D328" s="195">
        <v>29</v>
      </c>
      <c r="E328" s="165">
        <f t="shared" si="72"/>
        <v>0</v>
      </c>
      <c r="F328" s="165">
        <f t="shared" si="73"/>
        <v>0</v>
      </c>
      <c r="G328" s="165">
        <f t="shared" si="74"/>
        <v>0</v>
      </c>
      <c r="H328" s="165">
        <f t="shared" si="75"/>
        <v>0</v>
      </c>
      <c r="I328" s="165">
        <f t="shared" si="76"/>
        <v>0</v>
      </c>
      <c r="J328" s="197">
        <f t="shared" si="77"/>
        <v>0</v>
      </c>
      <c r="AC328" s="195">
        <v>29</v>
      </c>
      <c r="AD328" s="165">
        <f t="shared" si="78"/>
        <v>0</v>
      </c>
      <c r="AE328" s="165">
        <f t="shared" si="79"/>
        <v>0</v>
      </c>
      <c r="AF328" s="165">
        <f t="shared" si="80"/>
        <v>0</v>
      </c>
      <c r="AG328" s="165">
        <f t="shared" si="81"/>
        <v>0</v>
      </c>
      <c r="AH328" s="165">
        <f t="shared" si="82"/>
        <v>0</v>
      </c>
      <c r="AI328" s="197">
        <f t="shared" si="83"/>
        <v>0</v>
      </c>
    </row>
    <row r="329" spans="4:35" ht="13.2" customHeight="1">
      <c r="D329" s="195">
        <v>30</v>
      </c>
      <c r="E329" s="165">
        <f t="shared" si="72"/>
        <v>0</v>
      </c>
      <c r="F329" s="165">
        <f t="shared" si="73"/>
        <v>0</v>
      </c>
      <c r="G329" s="165">
        <f t="shared" si="74"/>
        <v>0</v>
      </c>
      <c r="H329" s="165">
        <f t="shared" si="75"/>
        <v>0</v>
      </c>
      <c r="I329" s="165">
        <f t="shared" si="76"/>
        <v>0</v>
      </c>
      <c r="J329" s="197">
        <f t="shared" si="77"/>
        <v>0</v>
      </c>
      <c r="AC329" s="195">
        <v>30</v>
      </c>
      <c r="AD329" s="165">
        <f t="shared" si="78"/>
        <v>0</v>
      </c>
      <c r="AE329" s="165">
        <f t="shared" si="79"/>
        <v>0</v>
      </c>
      <c r="AF329" s="165">
        <f t="shared" si="80"/>
        <v>0</v>
      </c>
      <c r="AG329" s="165">
        <f t="shared" si="81"/>
        <v>0</v>
      </c>
      <c r="AH329" s="165">
        <f t="shared" si="82"/>
        <v>0</v>
      </c>
      <c r="AI329" s="197">
        <f t="shared" si="83"/>
        <v>0</v>
      </c>
    </row>
    <row r="330" spans="4:35" ht="13.2" customHeight="1">
      <c r="D330" s="195">
        <v>31</v>
      </c>
      <c r="E330" s="165">
        <f t="shared" si="72"/>
        <v>0</v>
      </c>
      <c r="F330" s="165">
        <f t="shared" si="73"/>
        <v>0</v>
      </c>
      <c r="G330" s="165">
        <f t="shared" si="74"/>
        <v>0</v>
      </c>
      <c r="H330" s="165">
        <f t="shared" si="75"/>
        <v>0</v>
      </c>
      <c r="I330" s="165">
        <f t="shared" si="76"/>
        <v>0</v>
      </c>
      <c r="J330" s="197">
        <f t="shared" si="77"/>
        <v>0</v>
      </c>
      <c r="AC330" s="195">
        <v>31</v>
      </c>
      <c r="AD330" s="165">
        <f t="shared" si="78"/>
        <v>0</v>
      </c>
      <c r="AE330" s="165">
        <f t="shared" si="79"/>
        <v>0</v>
      </c>
      <c r="AF330" s="165">
        <f t="shared" si="80"/>
        <v>0</v>
      </c>
      <c r="AG330" s="165">
        <f t="shared" si="81"/>
        <v>0</v>
      </c>
      <c r="AH330" s="165">
        <f t="shared" si="82"/>
        <v>0</v>
      </c>
      <c r="AI330" s="197">
        <f t="shared" si="83"/>
        <v>0</v>
      </c>
    </row>
    <row r="331" spans="4:35" ht="13.2" customHeight="1">
      <c r="D331" s="195">
        <v>32</v>
      </c>
      <c r="E331" s="165">
        <f t="shared" si="72"/>
        <v>0</v>
      </c>
      <c r="F331" s="165">
        <f t="shared" si="73"/>
        <v>0</v>
      </c>
      <c r="G331" s="165">
        <f t="shared" si="74"/>
        <v>0</v>
      </c>
      <c r="H331" s="165">
        <f t="shared" si="75"/>
        <v>0</v>
      </c>
      <c r="I331" s="165">
        <f t="shared" si="76"/>
        <v>0</v>
      </c>
      <c r="J331" s="197">
        <f t="shared" si="77"/>
        <v>0</v>
      </c>
      <c r="AC331" s="195">
        <v>32</v>
      </c>
      <c r="AD331" s="165">
        <f t="shared" si="78"/>
        <v>0</v>
      </c>
      <c r="AE331" s="165">
        <f t="shared" si="79"/>
        <v>0</v>
      </c>
      <c r="AF331" s="165">
        <f t="shared" si="80"/>
        <v>0</v>
      </c>
      <c r="AG331" s="165">
        <f t="shared" si="81"/>
        <v>0</v>
      </c>
      <c r="AH331" s="165">
        <f t="shared" si="82"/>
        <v>0</v>
      </c>
      <c r="AI331" s="197">
        <f t="shared" si="83"/>
        <v>0</v>
      </c>
    </row>
    <row r="332" spans="4:35" ht="13.2" customHeight="1">
      <c r="D332" s="195">
        <v>33</v>
      </c>
      <c r="E332" s="165">
        <f t="shared" si="72"/>
        <v>0</v>
      </c>
      <c r="F332" s="165">
        <f t="shared" si="73"/>
        <v>0</v>
      </c>
      <c r="G332" s="165">
        <f t="shared" si="74"/>
        <v>0</v>
      </c>
      <c r="H332" s="165">
        <f t="shared" si="75"/>
        <v>0</v>
      </c>
      <c r="I332" s="165">
        <f t="shared" si="76"/>
        <v>0</v>
      </c>
      <c r="J332" s="197">
        <f t="shared" si="77"/>
        <v>0</v>
      </c>
      <c r="AC332" s="195">
        <v>33</v>
      </c>
      <c r="AD332" s="165">
        <f t="shared" si="78"/>
        <v>0</v>
      </c>
      <c r="AE332" s="165">
        <f t="shared" si="79"/>
        <v>0</v>
      </c>
      <c r="AF332" s="165">
        <f t="shared" si="80"/>
        <v>0</v>
      </c>
      <c r="AG332" s="165">
        <f t="shared" si="81"/>
        <v>0</v>
      </c>
      <c r="AH332" s="165">
        <f t="shared" si="82"/>
        <v>0</v>
      </c>
      <c r="AI332" s="197">
        <f t="shared" si="83"/>
        <v>0</v>
      </c>
    </row>
    <row r="333" spans="4:35" ht="13.2" customHeight="1">
      <c r="D333" s="195">
        <v>34</v>
      </c>
      <c r="E333" s="165">
        <f t="shared" si="72"/>
        <v>0</v>
      </c>
      <c r="F333" s="165">
        <f t="shared" si="73"/>
        <v>0</v>
      </c>
      <c r="G333" s="165">
        <f t="shared" si="74"/>
        <v>0</v>
      </c>
      <c r="H333" s="165">
        <f t="shared" si="75"/>
        <v>0</v>
      </c>
      <c r="I333" s="165">
        <f t="shared" si="76"/>
        <v>0</v>
      </c>
      <c r="J333" s="197">
        <f t="shared" si="77"/>
        <v>0</v>
      </c>
      <c r="AC333" s="195">
        <v>34</v>
      </c>
      <c r="AD333" s="165">
        <f t="shared" si="78"/>
        <v>0</v>
      </c>
      <c r="AE333" s="165">
        <f t="shared" si="79"/>
        <v>0</v>
      </c>
      <c r="AF333" s="165">
        <f t="shared" si="80"/>
        <v>0</v>
      </c>
      <c r="AG333" s="165">
        <f t="shared" si="81"/>
        <v>0</v>
      </c>
      <c r="AH333" s="165">
        <f t="shared" si="82"/>
        <v>0</v>
      </c>
      <c r="AI333" s="197">
        <f t="shared" si="83"/>
        <v>0</v>
      </c>
    </row>
    <row r="334" spans="4:35" ht="13.2" customHeight="1">
      <c r="D334" s="195">
        <v>35</v>
      </c>
      <c r="E334" s="165">
        <f t="shared" si="72"/>
        <v>0</v>
      </c>
      <c r="F334" s="165">
        <f t="shared" si="73"/>
        <v>0</v>
      </c>
      <c r="G334" s="165">
        <f t="shared" si="74"/>
        <v>0</v>
      </c>
      <c r="H334" s="165">
        <f t="shared" si="75"/>
        <v>0</v>
      </c>
      <c r="I334" s="165">
        <f t="shared" si="76"/>
        <v>0</v>
      </c>
      <c r="J334" s="197">
        <f t="shared" si="77"/>
        <v>0</v>
      </c>
      <c r="AC334" s="195">
        <v>35</v>
      </c>
      <c r="AD334" s="165">
        <f t="shared" si="78"/>
        <v>0</v>
      </c>
      <c r="AE334" s="165">
        <f t="shared" si="79"/>
        <v>0</v>
      </c>
      <c r="AF334" s="165">
        <f t="shared" si="80"/>
        <v>0</v>
      </c>
      <c r="AG334" s="165">
        <f t="shared" si="81"/>
        <v>0</v>
      </c>
      <c r="AH334" s="165">
        <f t="shared" si="82"/>
        <v>0</v>
      </c>
      <c r="AI334" s="197">
        <f t="shared" si="83"/>
        <v>0</v>
      </c>
    </row>
    <row r="335" spans="4:35" ht="13.2" customHeight="1">
      <c r="D335" s="195">
        <v>36</v>
      </c>
      <c r="E335" s="165">
        <f t="shared" si="72"/>
        <v>0</v>
      </c>
      <c r="F335" s="165">
        <f t="shared" si="73"/>
        <v>0</v>
      </c>
      <c r="G335" s="165">
        <f t="shared" si="74"/>
        <v>0</v>
      </c>
      <c r="H335" s="165">
        <f t="shared" si="75"/>
        <v>0</v>
      </c>
      <c r="I335" s="165">
        <f t="shared" si="76"/>
        <v>0</v>
      </c>
      <c r="J335" s="197">
        <f t="shared" si="77"/>
        <v>0</v>
      </c>
      <c r="AC335" s="195">
        <v>36</v>
      </c>
      <c r="AD335" s="165">
        <f t="shared" si="78"/>
        <v>0</v>
      </c>
      <c r="AE335" s="165">
        <f t="shared" si="79"/>
        <v>0</v>
      </c>
      <c r="AF335" s="165">
        <f t="shared" si="80"/>
        <v>0</v>
      </c>
      <c r="AG335" s="165">
        <f t="shared" si="81"/>
        <v>0</v>
      </c>
      <c r="AH335" s="165">
        <f t="shared" si="82"/>
        <v>0</v>
      </c>
      <c r="AI335" s="197">
        <f t="shared" si="83"/>
        <v>0</v>
      </c>
    </row>
    <row r="336" spans="4:35" ht="13.2" customHeight="1">
      <c r="D336" s="195">
        <v>37</v>
      </c>
      <c r="E336" s="165">
        <f t="shared" si="72"/>
        <v>0</v>
      </c>
      <c r="F336" s="165">
        <f t="shared" si="73"/>
        <v>0</v>
      </c>
      <c r="G336" s="165">
        <f t="shared" si="74"/>
        <v>0</v>
      </c>
      <c r="H336" s="165">
        <f t="shared" si="75"/>
        <v>0</v>
      </c>
      <c r="I336" s="165">
        <f t="shared" si="76"/>
        <v>0</v>
      </c>
      <c r="J336" s="197">
        <f t="shared" si="77"/>
        <v>0</v>
      </c>
      <c r="AC336" s="195">
        <v>37</v>
      </c>
      <c r="AD336" s="165">
        <f t="shared" si="78"/>
        <v>0</v>
      </c>
      <c r="AE336" s="165">
        <f t="shared" si="79"/>
        <v>0</v>
      </c>
      <c r="AF336" s="165">
        <f t="shared" si="80"/>
        <v>0</v>
      </c>
      <c r="AG336" s="165">
        <f t="shared" si="81"/>
        <v>0</v>
      </c>
      <c r="AH336" s="165">
        <f t="shared" si="82"/>
        <v>0</v>
      </c>
      <c r="AI336" s="197">
        <f t="shared" si="83"/>
        <v>0</v>
      </c>
    </row>
    <row r="337" spans="4:35" ht="13.2" customHeight="1">
      <c r="D337" s="195">
        <v>38</v>
      </c>
      <c r="E337" s="165">
        <f t="shared" si="72"/>
        <v>0</v>
      </c>
      <c r="F337" s="165">
        <f t="shared" si="73"/>
        <v>0</v>
      </c>
      <c r="G337" s="165">
        <f t="shared" si="74"/>
        <v>0</v>
      </c>
      <c r="H337" s="165">
        <f t="shared" si="75"/>
        <v>0</v>
      </c>
      <c r="I337" s="165">
        <f t="shared" si="76"/>
        <v>0</v>
      </c>
      <c r="J337" s="197">
        <f t="shared" si="77"/>
        <v>0</v>
      </c>
      <c r="AC337" s="195">
        <v>38</v>
      </c>
      <c r="AD337" s="165">
        <f t="shared" si="78"/>
        <v>0</v>
      </c>
      <c r="AE337" s="165">
        <f t="shared" si="79"/>
        <v>0</v>
      </c>
      <c r="AF337" s="165">
        <f t="shared" si="80"/>
        <v>0</v>
      </c>
      <c r="AG337" s="165">
        <f t="shared" si="81"/>
        <v>0</v>
      </c>
      <c r="AH337" s="165">
        <f t="shared" si="82"/>
        <v>0</v>
      </c>
      <c r="AI337" s="197">
        <f t="shared" si="83"/>
        <v>0</v>
      </c>
    </row>
    <row r="338" spans="4:35" ht="13.2" customHeight="1">
      <c r="D338" s="195">
        <v>39</v>
      </c>
      <c r="E338" s="165">
        <f t="shared" si="72"/>
        <v>0</v>
      </c>
      <c r="F338" s="165">
        <f t="shared" si="73"/>
        <v>0</v>
      </c>
      <c r="G338" s="165">
        <f t="shared" si="74"/>
        <v>0</v>
      </c>
      <c r="H338" s="165">
        <f t="shared" si="75"/>
        <v>0</v>
      </c>
      <c r="I338" s="165">
        <f t="shared" si="76"/>
        <v>0</v>
      </c>
      <c r="J338" s="197">
        <f t="shared" si="77"/>
        <v>0</v>
      </c>
      <c r="AC338" s="195">
        <v>39</v>
      </c>
      <c r="AD338" s="165">
        <f t="shared" si="78"/>
        <v>0</v>
      </c>
      <c r="AE338" s="165">
        <f t="shared" si="79"/>
        <v>0</v>
      </c>
      <c r="AF338" s="165">
        <f t="shared" si="80"/>
        <v>0</v>
      </c>
      <c r="AG338" s="165">
        <f t="shared" si="81"/>
        <v>0</v>
      </c>
      <c r="AH338" s="165">
        <f t="shared" si="82"/>
        <v>0</v>
      </c>
      <c r="AI338" s="197">
        <f t="shared" si="83"/>
        <v>0</v>
      </c>
    </row>
    <row r="339" spans="4:35" ht="13.2" customHeight="1" thickBot="1">
      <c r="D339" s="196">
        <v>40</v>
      </c>
      <c r="E339" s="198">
        <f t="shared" si="72"/>
        <v>0</v>
      </c>
      <c r="F339" s="198">
        <f t="shared" si="73"/>
        <v>0</v>
      </c>
      <c r="G339" s="198">
        <f t="shared" si="74"/>
        <v>0</v>
      </c>
      <c r="H339" s="198">
        <f t="shared" si="75"/>
        <v>0</v>
      </c>
      <c r="I339" s="198">
        <f t="shared" si="76"/>
        <v>0</v>
      </c>
      <c r="J339" s="199">
        <f t="shared" si="77"/>
        <v>0</v>
      </c>
      <c r="AC339" s="196">
        <v>40</v>
      </c>
      <c r="AD339" s="198">
        <f t="shared" si="78"/>
        <v>0</v>
      </c>
      <c r="AE339" s="198">
        <f t="shared" si="79"/>
        <v>0</v>
      </c>
      <c r="AF339" s="198">
        <f t="shared" si="80"/>
        <v>0</v>
      </c>
      <c r="AG339" s="198">
        <f t="shared" si="81"/>
        <v>0</v>
      </c>
      <c r="AH339" s="198">
        <f t="shared" si="82"/>
        <v>0</v>
      </c>
      <c r="AI339" s="199">
        <f t="shared" si="83"/>
        <v>0</v>
      </c>
    </row>
    <row r="341" spans="4:35" ht="13.2" customHeight="1" thickBot="1">
      <c r="D341" s="2" t="s">
        <v>359</v>
      </c>
      <c r="AC341" s="2" t="s">
        <v>359</v>
      </c>
    </row>
    <row r="342" spans="4:35" ht="13.2" customHeight="1">
      <c r="D342" s="2199"/>
      <c r="E342" s="2200" t="s">
        <v>56</v>
      </c>
      <c r="F342" s="2200"/>
      <c r="G342" s="2200" t="s">
        <v>83</v>
      </c>
      <c r="H342" s="2200"/>
      <c r="I342" s="2200" t="s">
        <v>78</v>
      </c>
      <c r="J342" s="2239"/>
      <c r="AC342" s="2199"/>
      <c r="AD342" s="2200" t="s">
        <v>56</v>
      </c>
      <c r="AE342" s="2200"/>
      <c r="AF342" s="2200" t="s">
        <v>83</v>
      </c>
      <c r="AG342" s="2200"/>
      <c r="AH342" s="2200" t="s">
        <v>78</v>
      </c>
      <c r="AI342" s="2239"/>
    </row>
    <row r="343" spans="4:35" ht="13.2" customHeight="1">
      <c r="D343" s="2238"/>
      <c r="E343" s="21" t="s">
        <v>354</v>
      </c>
      <c r="F343" s="21" t="s">
        <v>355</v>
      </c>
      <c r="G343" s="21" t="s">
        <v>354</v>
      </c>
      <c r="H343" s="21" t="s">
        <v>355</v>
      </c>
      <c r="I343" s="21" t="s">
        <v>354</v>
      </c>
      <c r="J343" s="194" t="s">
        <v>355</v>
      </c>
      <c r="AC343" s="2238"/>
      <c r="AD343" s="21" t="s">
        <v>354</v>
      </c>
      <c r="AE343" s="21" t="s">
        <v>355</v>
      </c>
      <c r="AF343" s="21" t="s">
        <v>354</v>
      </c>
      <c r="AG343" s="21" t="s">
        <v>355</v>
      </c>
      <c r="AH343" s="21" t="s">
        <v>354</v>
      </c>
      <c r="AI343" s="194" t="s">
        <v>355</v>
      </c>
    </row>
    <row r="344" spans="4:35" ht="13.2" customHeight="1">
      <c r="D344" s="195">
        <v>1</v>
      </c>
      <c r="E344" s="165">
        <f t="shared" ref="E344:J359" si="84">E80+E124+E168+E212+E256+E300</f>
        <v>0</v>
      </c>
      <c r="F344" s="165">
        <f t="shared" si="84"/>
        <v>0</v>
      </c>
      <c r="G344" s="165">
        <f t="shared" si="84"/>
        <v>0</v>
      </c>
      <c r="H344" s="165">
        <f t="shared" si="84"/>
        <v>0</v>
      </c>
      <c r="I344" s="165">
        <f t="shared" si="84"/>
        <v>0</v>
      </c>
      <c r="J344" s="197">
        <f t="shared" si="84"/>
        <v>0</v>
      </c>
      <c r="AC344" s="195">
        <v>1</v>
      </c>
      <c r="AD344" s="165">
        <f t="shared" ref="AD344:AI359" si="85">AD80+AD124+AD168+AD212+AD256+AD300</f>
        <v>0</v>
      </c>
      <c r="AE344" s="165">
        <f t="shared" si="85"/>
        <v>0</v>
      </c>
      <c r="AF344" s="165">
        <f t="shared" si="85"/>
        <v>0</v>
      </c>
      <c r="AG344" s="165">
        <f t="shared" si="85"/>
        <v>0</v>
      </c>
      <c r="AH344" s="165">
        <f t="shared" si="85"/>
        <v>0</v>
      </c>
      <c r="AI344" s="197">
        <f t="shared" si="85"/>
        <v>0</v>
      </c>
    </row>
    <row r="345" spans="4:35" ht="13.2" customHeight="1">
      <c r="D345" s="195">
        <v>2</v>
      </c>
      <c r="E345" s="165">
        <f t="shared" si="84"/>
        <v>0</v>
      </c>
      <c r="F345" s="165">
        <f t="shared" si="84"/>
        <v>0</v>
      </c>
      <c r="G345" s="165">
        <f t="shared" si="84"/>
        <v>0</v>
      </c>
      <c r="H345" s="165">
        <f t="shared" si="84"/>
        <v>0</v>
      </c>
      <c r="I345" s="165">
        <f t="shared" si="84"/>
        <v>0</v>
      </c>
      <c r="J345" s="197">
        <f t="shared" si="84"/>
        <v>0</v>
      </c>
      <c r="AC345" s="195">
        <v>2</v>
      </c>
      <c r="AD345" s="165">
        <f t="shared" si="85"/>
        <v>0</v>
      </c>
      <c r="AE345" s="165">
        <f t="shared" si="85"/>
        <v>0</v>
      </c>
      <c r="AF345" s="165">
        <f t="shared" si="85"/>
        <v>0</v>
      </c>
      <c r="AG345" s="165">
        <f t="shared" si="85"/>
        <v>0</v>
      </c>
      <c r="AH345" s="165">
        <f t="shared" si="85"/>
        <v>0</v>
      </c>
      <c r="AI345" s="197">
        <f t="shared" si="85"/>
        <v>0</v>
      </c>
    </row>
    <row r="346" spans="4:35" ht="13.2" customHeight="1">
      <c r="D346" s="195">
        <v>3</v>
      </c>
      <c r="E346" s="165">
        <f t="shared" si="84"/>
        <v>0</v>
      </c>
      <c r="F346" s="165">
        <f t="shared" si="84"/>
        <v>0</v>
      </c>
      <c r="G346" s="165">
        <f t="shared" si="84"/>
        <v>0</v>
      </c>
      <c r="H346" s="165">
        <f t="shared" si="84"/>
        <v>0</v>
      </c>
      <c r="I346" s="165">
        <f t="shared" si="84"/>
        <v>0</v>
      </c>
      <c r="J346" s="197">
        <f t="shared" si="84"/>
        <v>0</v>
      </c>
      <c r="AC346" s="195">
        <v>3</v>
      </c>
      <c r="AD346" s="165">
        <f t="shared" si="85"/>
        <v>0</v>
      </c>
      <c r="AE346" s="165">
        <f t="shared" si="85"/>
        <v>0</v>
      </c>
      <c r="AF346" s="165">
        <f t="shared" si="85"/>
        <v>0</v>
      </c>
      <c r="AG346" s="165">
        <f t="shared" si="85"/>
        <v>0</v>
      </c>
      <c r="AH346" s="165">
        <f t="shared" si="85"/>
        <v>0</v>
      </c>
      <c r="AI346" s="197">
        <f t="shared" si="85"/>
        <v>0</v>
      </c>
    </row>
    <row r="347" spans="4:35" ht="13.2" customHeight="1">
      <c r="D347" s="195">
        <v>4</v>
      </c>
      <c r="E347" s="165">
        <f t="shared" si="84"/>
        <v>0</v>
      </c>
      <c r="F347" s="165">
        <f t="shared" si="84"/>
        <v>0</v>
      </c>
      <c r="G347" s="165">
        <f t="shared" si="84"/>
        <v>0</v>
      </c>
      <c r="H347" s="165">
        <f t="shared" si="84"/>
        <v>0</v>
      </c>
      <c r="I347" s="165">
        <f t="shared" si="84"/>
        <v>0</v>
      </c>
      <c r="J347" s="197">
        <f t="shared" si="84"/>
        <v>0</v>
      </c>
      <c r="AC347" s="195">
        <v>4</v>
      </c>
      <c r="AD347" s="165">
        <f t="shared" si="85"/>
        <v>0</v>
      </c>
      <c r="AE347" s="165">
        <f t="shared" si="85"/>
        <v>0</v>
      </c>
      <c r="AF347" s="165">
        <f t="shared" si="85"/>
        <v>0</v>
      </c>
      <c r="AG347" s="165">
        <f t="shared" si="85"/>
        <v>0</v>
      </c>
      <c r="AH347" s="165">
        <f t="shared" si="85"/>
        <v>0</v>
      </c>
      <c r="AI347" s="197">
        <f t="shared" si="85"/>
        <v>0</v>
      </c>
    </row>
    <row r="348" spans="4:35" ht="13.2" customHeight="1">
      <c r="D348" s="195">
        <v>5</v>
      </c>
      <c r="E348" s="165">
        <f t="shared" si="84"/>
        <v>0</v>
      </c>
      <c r="F348" s="165">
        <f t="shared" si="84"/>
        <v>0</v>
      </c>
      <c r="G348" s="165">
        <f t="shared" si="84"/>
        <v>0</v>
      </c>
      <c r="H348" s="165">
        <f t="shared" si="84"/>
        <v>0</v>
      </c>
      <c r="I348" s="165">
        <f t="shared" si="84"/>
        <v>0</v>
      </c>
      <c r="J348" s="197">
        <f t="shared" si="84"/>
        <v>0</v>
      </c>
      <c r="AC348" s="195">
        <v>5</v>
      </c>
      <c r="AD348" s="165">
        <f t="shared" si="85"/>
        <v>0</v>
      </c>
      <c r="AE348" s="165">
        <f t="shared" si="85"/>
        <v>0</v>
      </c>
      <c r="AF348" s="165">
        <f t="shared" si="85"/>
        <v>0</v>
      </c>
      <c r="AG348" s="165">
        <f t="shared" si="85"/>
        <v>0</v>
      </c>
      <c r="AH348" s="165">
        <f t="shared" si="85"/>
        <v>0</v>
      </c>
      <c r="AI348" s="197">
        <f t="shared" si="85"/>
        <v>0</v>
      </c>
    </row>
    <row r="349" spans="4:35" ht="13.2" customHeight="1">
      <c r="D349" s="195">
        <v>6</v>
      </c>
      <c r="E349" s="165">
        <f t="shared" si="84"/>
        <v>0</v>
      </c>
      <c r="F349" s="165">
        <f t="shared" si="84"/>
        <v>0</v>
      </c>
      <c r="G349" s="165">
        <f t="shared" si="84"/>
        <v>0</v>
      </c>
      <c r="H349" s="165">
        <f t="shared" si="84"/>
        <v>0</v>
      </c>
      <c r="I349" s="165">
        <f t="shared" si="84"/>
        <v>0</v>
      </c>
      <c r="J349" s="197">
        <f t="shared" si="84"/>
        <v>0</v>
      </c>
      <c r="AC349" s="195">
        <v>6</v>
      </c>
      <c r="AD349" s="165">
        <f t="shared" si="85"/>
        <v>0</v>
      </c>
      <c r="AE349" s="165">
        <f t="shared" si="85"/>
        <v>0</v>
      </c>
      <c r="AF349" s="165">
        <f t="shared" si="85"/>
        <v>0</v>
      </c>
      <c r="AG349" s="165">
        <f t="shared" si="85"/>
        <v>0</v>
      </c>
      <c r="AH349" s="165">
        <f t="shared" si="85"/>
        <v>0</v>
      </c>
      <c r="AI349" s="197">
        <f t="shared" si="85"/>
        <v>0</v>
      </c>
    </row>
    <row r="350" spans="4:35" ht="13.2" customHeight="1">
      <c r="D350" s="195">
        <v>7</v>
      </c>
      <c r="E350" s="165">
        <f t="shared" si="84"/>
        <v>0</v>
      </c>
      <c r="F350" s="165">
        <f t="shared" si="84"/>
        <v>0</v>
      </c>
      <c r="G350" s="165">
        <f t="shared" si="84"/>
        <v>0</v>
      </c>
      <c r="H350" s="165">
        <f t="shared" si="84"/>
        <v>0</v>
      </c>
      <c r="I350" s="165">
        <f t="shared" si="84"/>
        <v>0</v>
      </c>
      <c r="J350" s="197">
        <f t="shared" si="84"/>
        <v>0</v>
      </c>
      <c r="AC350" s="195">
        <v>7</v>
      </c>
      <c r="AD350" s="165">
        <f t="shared" si="85"/>
        <v>0</v>
      </c>
      <c r="AE350" s="165">
        <f t="shared" si="85"/>
        <v>0</v>
      </c>
      <c r="AF350" s="165">
        <f t="shared" si="85"/>
        <v>0</v>
      </c>
      <c r="AG350" s="165">
        <f t="shared" si="85"/>
        <v>0</v>
      </c>
      <c r="AH350" s="165">
        <f t="shared" si="85"/>
        <v>0</v>
      </c>
      <c r="AI350" s="197">
        <f t="shared" si="85"/>
        <v>0</v>
      </c>
    </row>
    <row r="351" spans="4:35" ht="13.2" customHeight="1">
      <c r="D351" s="195">
        <v>8</v>
      </c>
      <c r="E351" s="165">
        <f t="shared" si="84"/>
        <v>0</v>
      </c>
      <c r="F351" s="165">
        <f t="shared" si="84"/>
        <v>0</v>
      </c>
      <c r="G351" s="165">
        <f t="shared" si="84"/>
        <v>0</v>
      </c>
      <c r="H351" s="165">
        <f t="shared" si="84"/>
        <v>0</v>
      </c>
      <c r="I351" s="165">
        <f t="shared" si="84"/>
        <v>0</v>
      </c>
      <c r="J351" s="197">
        <f t="shared" si="84"/>
        <v>0</v>
      </c>
      <c r="AC351" s="195">
        <v>8</v>
      </c>
      <c r="AD351" s="165">
        <f t="shared" si="85"/>
        <v>0</v>
      </c>
      <c r="AE351" s="165">
        <f t="shared" si="85"/>
        <v>0</v>
      </c>
      <c r="AF351" s="165">
        <f t="shared" si="85"/>
        <v>0</v>
      </c>
      <c r="AG351" s="165">
        <f t="shared" si="85"/>
        <v>0</v>
      </c>
      <c r="AH351" s="165">
        <f t="shared" si="85"/>
        <v>0</v>
      </c>
      <c r="AI351" s="197">
        <f t="shared" si="85"/>
        <v>0</v>
      </c>
    </row>
    <row r="352" spans="4:35" ht="13.2" customHeight="1">
      <c r="D352" s="195">
        <v>9</v>
      </c>
      <c r="E352" s="165">
        <f t="shared" si="84"/>
        <v>0</v>
      </c>
      <c r="F352" s="165">
        <f t="shared" si="84"/>
        <v>0</v>
      </c>
      <c r="G352" s="165">
        <f t="shared" si="84"/>
        <v>0</v>
      </c>
      <c r="H352" s="165">
        <f t="shared" si="84"/>
        <v>0</v>
      </c>
      <c r="I352" s="165">
        <f t="shared" si="84"/>
        <v>0</v>
      </c>
      <c r="J352" s="197">
        <f t="shared" si="84"/>
        <v>0</v>
      </c>
      <c r="AC352" s="195">
        <v>9</v>
      </c>
      <c r="AD352" s="165">
        <f t="shared" si="85"/>
        <v>0</v>
      </c>
      <c r="AE352" s="165">
        <f t="shared" si="85"/>
        <v>0</v>
      </c>
      <c r="AF352" s="165">
        <f t="shared" si="85"/>
        <v>0</v>
      </c>
      <c r="AG352" s="165">
        <f t="shared" si="85"/>
        <v>0</v>
      </c>
      <c r="AH352" s="165">
        <f t="shared" si="85"/>
        <v>0</v>
      </c>
      <c r="AI352" s="197">
        <f t="shared" si="85"/>
        <v>0</v>
      </c>
    </row>
    <row r="353" spans="4:35" ht="13.2" customHeight="1">
      <c r="D353" s="195">
        <v>10</v>
      </c>
      <c r="E353" s="165">
        <f t="shared" si="84"/>
        <v>0</v>
      </c>
      <c r="F353" s="165">
        <f t="shared" si="84"/>
        <v>0</v>
      </c>
      <c r="G353" s="165">
        <f t="shared" si="84"/>
        <v>0</v>
      </c>
      <c r="H353" s="165">
        <f t="shared" si="84"/>
        <v>0</v>
      </c>
      <c r="I353" s="165">
        <f t="shared" si="84"/>
        <v>0</v>
      </c>
      <c r="J353" s="197">
        <f t="shared" si="84"/>
        <v>0</v>
      </c>
      <c r="AC353" s="195">
        <v>10</v>
      </c>
      <c r="AD353" s="165">
        <f t="shared" si="85"/>
        <v>0</v>
      </c>
      <c r="AE353" s="165">
        <f t="shared" si="85"/>
        <v>0</v>
      </c>
      <c r="AF353" s="165">
        <f t="shared" si="85"/>
        <v>0</v>
      </c>
      <c r="AG353" s="165">
        <f t="shared" si="85"/>
        <v>0</v>
      </c>
      <c r="AH353" s="165">
        <f t="shared" si="85"/>
        <v>0</v>
      </c>
      <c r="AI353" s="197">
        <f t="shared" si="85"/>
        <v>0</v>
      </c>
    </row>
    <row r="354" spans="4:35" ht="13.2" customHeight="1">
      <c r="D354" s="195">
        <v>11</v>
      </c>
      <c r="E354" s="165">
        <f t="shared" si="84"/>
        <v>0</v>
      </c>
      <c r="F354" s="165">
        <f t="shared" si="84"/>
        <v>0</v>
      </c>
      <c r="G354" s="165">
        <f t="shared" si="84"/>
        <v>0</v>
      </c>
      <c r="H354" s="165">
        <f t="shared" si="84"/>
        <v>0</v>
      </c>
      <c r="I354" s="165">
        <f t="shared" si="84"/>
        <v>0</v>
      </c>
      <c r="J354" s="197">
        <f t="shared" si="84"/>
        <v>0</v>
      </c>
      <c r="AC354" s="195">
        <v>11</v>
      </c>
      <c r="AD354" s="165">
        <f t="shared" si="85"/>
        <v>0</v>
      </c>
      <c r="AE354" s="165">
        <f t="shared" si="85"/>
        <v>0</v>
      </c>
      <c r="AF354" s="165">
        <f t="shared" si="85"/>
        <v>0</v>
      </c>
      <c r="AG354" s="165">
        <f t="shared" si="85"/>
        <v>0</v>
      </c>
      <c r="AH354" s="165">
        <f t="shared" si="85"/>
        <v>0</v>
      </c>
      <c r="AI354" s="197">
        <f t="shared" si="85"/>
        <v>0</v>
      </c>
    </row>
    <row r="355" spans="4:35" ht="13.2" customHeight="1">
      <c r="D355" s="195">
        <v>12</v>
      </c>
      <c r="E355" s="165">
        <f t="shared" si="84"/>
        <v>0</v>
      </c>
      <c r="F355" s="165">
        <f t="shared" si="84"/>
        <v>0</v>
      </c>
      <c r="G355" s="165">
        <f t="shared" si="84"/>
        <v>0</v>
      </c>
      <c r="H355" s="165">
        <f t="shared" si="84"/>
        <v>0</v>
      </c>
      <c r="I355" s="165">
        <f t="shared" si="84"/>
        <v>0</v>
      </c>
      <c r="J355" s="197">
        <f t="shared" si="84"/>
        <v>0</v>
      </c>
      <c r="AC355" s="195">
        <v>12</v>
      </c>
      <c r="AD355" s="165">
        <f t="shared" si="85"/>
        <v>0</v>
      </c>
      <c r="AE355" s="165">
        <f t="shared" si="85"/>
        <v>0</v>
      </c>
      <c r="AF355" s="165">
        <f t="shared" si="85"/>
        <v>0</v>
      </c>
      <c r="AG355" s="165">
        <f t="shared" si="85"/>
        <v>0</v>
      </c>
      <c r="AH355" s="165">
        <f t="shared" si="85"/>
        <v>0</v>
      </c>
      <c r="AI355" s="197">
        <f t="shared" si="85"/>
        <v>0</v>
      </c>
    </row>
    <row r="356" spans="4:35" ht="13.2" customHeight="1">
      <c r="D356" s="195">
        <v>13</v>
      </c>
      <c r="E356" s="165">
        <f t="shared" si="84"/>
        <v>0</v>
      </c>
      <c r="F356" s="165">
        <f t="shared" si="84"/>
        <v>0</v>
      </c>
      <c r="G356" s="165">
        <f t="shared" si="84"/>
        <v>0</v>
      </c>
      <c r="H356" s="165">
        <f t="shared" si="84"/>
        <v>0</v>
      </c>
      <c r="I356" s="165">
        <f t="shared" si="84"/>
        <v>0</v>
      </c>
      <c r="J356" s="197">
        <f t="shared" si="84"/>
        <v>0</v>
      </c>
      <c r="AC356" s="195">
        <v>13</v>
      </c>
      <c r="AD356" s="165">
        <f t="shared" si="85"/>
        <v>0</v>
      </c>
      <c r="AE356" s="165">
        <f t="shared" si="85"/>
        <v>0</v>
      </c>
      <c r="AF356" s="165">
        <f t="shared" si="85"/>
        <v>0</v>
      </c>
      <c r="AG356" s="165">
        <f t="shared" si="85"/>
        <v>0</v>
      </c>
      <c r="AH356" s="165">
        <f t="shared" si="85"/>
        <v>0</v>
      </c>
      <c r="AI356" s="197">
        <f t="shared" si="85"/>
        <v>0</v>
      </c>
    </row>
    <row r="357" spans="4:35" ht="13.2" customHeight="1">
      <c r="D357" s="195">
        <v>14</v>
      </c>
      <c r="E357" s="165">
        <f t="shared" si="84"/>
        <v>0</v>
      </c>
      <c r="F357" s="165">
        <f t="shared" si="84"/>
        <v>0</v>
      </c>
      <c r="G357" s="165">
        <f t="shared" si="84"/>
        <v>0</v>
      </c>
      <c r="H357" s="165">
        <f t="shared" si="84"/>
        <v>0</v>
      </c>
      <c r="I357" s="165">
        <f t="shared" si="84"/>
        <v>0</v>
      </c>
      <c r="J357" s="197">
        <f t="shared" si="84"/>
        <v>0</v>
      </c>
      <c r="AC357" s="195">
        <v>14</v>
      </c>
      <c r="AD357" s="165">
        <f t="shared" si="85"/>
        <v>0</v>
      </c>
      <c r="AE357" s="165">
        <f t="shared" si="85"/>
        <v>0</v>
      </c>
      <c r="AF357" s="165">
        <f t="shared" si="85"/>
        <v>0</v>
      </c>
      <c r="AG357" s="165">
        <f t="shared" si="85"/>
        <v>0</v>
      </c>
      <c r="AH357" s="165">
        <f t="shared" si="85"/>
        <v>0</v>
      </c>
      <c r="AI357" s="197">
        <f t="shared" si="85"/>
        <v>0</v>
      </c>
    </row>
    <row r="358" spans="4:35" ht="13.2" customHeight="1">
      <c r="D358" s="195">
        <v>15</v>
      </c>
      <c r="E358" s="165">
        <f t="shared" si="84"/>
        <v>0</v>
      </c>
      <c r="F358" s="165">
        <f t="shared" si="84"/>
        <v>0</v>
      </c>
      <c r="G358" s="165">
        <f t="shared" si="84"/>
        <v>0</v>
      </c>
      <c r="H358" s="165">
        <f t="shared" si="84"/>
        <v>0</v>
      </c>
      <c r="I358" s="165">
        <f t="shared" si="84"/>
        <v>0</v>
      </c>
      <c r="J358" s="197">
        <f t="shared" si="84"/>
        <v>0</v>
      </c>
      <c r="AC358" s="195">
        <v>15</v>
      </c>
      <c r="AD358" s="165">
        <f t="shared" si="85"/>
        <v>0</v>
      </c>
      <c r="AE358" s="165">
        <f t="shared" si="85"/>
        <v>0</v>
      </c>
      <c r="AF358" s="165">
        <f t="shared" si="85"/>
        <v>0</v>
      </c>
      <c r="AG358" s="165">
        <f t="shared" si="85"/>
        <v>0</v>
      </c>
      <c r="AH358" s="165">
        <f t="shared" si="85"/>
        <v>0</v>
      </c>
      <c r="AI358" s="197">
        <f t="shared" si="85"/>
        <v>0</v>
      </c>
    </row>
    <row r="359" spans="4:35" ht="13.2" customHeight="1">
      <c r="D359" s="195">
        <v>16</v>
      </c>
      <c r="E359" s="165">
        <f t="shared" si="84"/>
        <v>0</v>
      </c>
      <c r="F359" s="165">
        <f t="shared" si="84"/>
        <v>0</v>
      </c>
      <c r="G359" s="165">
        <f t="shared" si="84"/>
        <v>0</v>
      </c>
      <c r="H359" s="165">
        <f t="shared" si="84"/>
        <v>0</v>
      </c>
      <c r="I359" s="165">
        <f t="shared" si="84"/>
        <v>0</v>
      </c>
      <c r="J359" s="197">
        <f t="shared" si="84"/>
        <v>0</v>
      </c>
      <c r="AC359" s="195">
        <v>16</v>
      </c>
      <c r="AD359" s="165">
        <f t="shared" si="85"/>
        <v>0</v>
      </c>
      <c r="AE359" s="165">
        <f t="shared" si="85"/>
        <v>0</v>
      </c>
      <c r="AF359" s="165">
        <f t="shared" si="85"/>
        <v>0</v>
      </c>
      <c r="AG359" s="165">
        <f t="shared" si="85"/>
        <v>0</v>
      </c>
      <c r="AH359" s="165">
        <f t="shared" si="85"/>
        <v>0</v>
      </c>
      <c r="AI359" s="197">
        <f t="shared" si="85"/>
        <v>0</v>
      </c>
    </row>
    <row r="360" spans="4:35" ht="13.2" customHeight="1">
      <c r="D360" s="195">
        <v>17</v>
      </c>
      <c r="E360" s="165">
        <f t="shared" ref="E360:J375" si="86">E96+E140+E184+E228+E272+E316</f>
        <v>0</v>
      </c>
      <c r="F360" s="165">
        <f t="shared" si="86"/>
        <v>0</v>
      </c>
      <c r="G360" s="165">
        <f t="shared" si="86"/>
        <v>0</v>
      </c>
      <c r="H360" s="165">
        <f t="shared" si="86"/>
        <v>0</v>
      </c>
      <c r="I360" s="165">
        <f t="shared" si="86"/>
        <v>0</v>
      </c>
      <c r="J360" s="197">
        <f t="shared" si="86"/>
        <v>0</v>
      </c>
      <c r="AC360" s="195">
        <v>17</v>
      </c>
      <c r="AD360" s="165">
        <f t="shared" ref="AD360:AI375" si="87">AD96+AD140+AD184+AD228+AD272+AD316</f>
        <v>0</v>
      </c>
      <c r="AE360" s="165">
        <f t="shared" si="87"/>
        <v>0</v>
      </c>
      <c r="AF360" s="165">
        <f t="shared" si="87"/>
        <v>0</v>
      </c>
      <c r="AG360" s="165">
        <f t="shared" si="87"/>
        <v>0</v>
      </c>
      <c r="AH360" s="165">
        <f t="shared" si="87"/>
        <v>0</v>
      </c>
      <c r="AI360" s="197">
        <f t="shared" si="87"/>
        <v>0</v>
      </c>
    </row>
    <row r="361" spans="4:35" ht="13.2" customHeight="1">
      <c r="D361" s="195">
        <v>18</v>
      </c>
      <c r="E361" s="165">
        <f t="shared" si="86"/>
        <v>0</v>
      </c>
      <c r="F361" s="165">
        <f t="shared" si="86"/>
        <v>0</v>
      </c>
      <c r="G361" s="165">
        <f t="shared" si="86"/>
        <v>0</v>
      </c>
      <c r="H361" s="165">
        <f t="shared" si="86"/>
        <v>0</v>
      </c>
      <c r="I361" s="165">
        <f t="shared" si="86"/>
        <v>0</v>
      </c>
      <c r="J361" s="197">
        <f t="shared" si="86"/>
        <v>0</v>
      </c>
      <c r="AC361" s="195">
        <v>18</v>
      </c>
      <c r="AD361" s="165">
        <f t="shared" si="87"/>
        <v>0</v>
      </c>
      <c r="AE361" s="165">
        <f t="shared" si="87"/>
        <v>0</v>
      </c>
      <c r="AF361" s="165">
        <f t="shared" si="87"/>
        <v>0</v>
      </c>
      <c r="AG361" s="165">
        <f t="shared" si="87"/>
        <v>0</v>
      </c>
      <c r="AH361" s="165">
        <f t="shared" si="87"/>
        <v>0</v>
      </c>
      <c r="AI361" s="197">
        <f t="shared" si="87"/>
        <v>0</v>
      </c>
    </row>
    <row r="362" spans="4:35" ht="13.2" customHeight="1">
      <c r="D362" s="195">
        <v>19</v>
      </c>
      <c r="E362" s="165">
        <f t="shared" si="86"/>
        <v>0</v>
      </c>
      <c r="F362" s="165">
        <f t="shared" si="86"/>
        <v>0</v>
      </c>
      <c r="G362" s="165">
        <f t="shared" si="86"/>
        <v>0</v>
      </c>
      <c r="H362" s="165">
        <f t="shared" si="86"/>
        <v>0</v>
      </c>
      <c r="I362" s="165">
        <f t="shared" si="86"/>
        <v>0</v>
      </c>
      <c r="J362" s="197">
        <f t="shared" si="86"/>
        <v>0</v>
      </c>
      <c r="AC362" s="195">
        <v>19</v>
      </c>
      <c r="AD362" s="165">
        <f t="shared" si="87"/>
        <v>0</v>
      </c>
      <c r="AE362" s="165">
        <f t="shared" si="87"/>
        <v>0</v>
      </c>
      <c r="AF362" s="165">
        <f t="shared" si="87"/>
        <v>0</v>
      </c>
      <c r="AG362" s="165">
        <f t="shared" si="87"/>
        <v>0</v>
      </c>
      <c r="AH362" s="165">
        <f t="shared" si="87"/>
        <v>0</v>
      </c>
      <c r="AI362" s="197">
        <f t="shared" si="87"/>
        <v>0</v>
      </c>
    </row>
    <row r="363" spans="4:35" ht="13.2" customHeight="1">
      <c r="D363" s="195">
        <v>20</v>
      </c>
      <c r="E363" s="165">
        <f t="shared" si="86"/>
        <v>0</v>
      </c>
      <c r="F363" s="165">
        <f t="shared" si="86"/>
        <v>0</v>
      </c>
      <c r="G363" s="165">
        <f t="shared" si="86"/>
        <v>0</v>
      </c>
      <c r="H363" s="165">
        <f t="shared" si="86"/>
        <v>0</v>
      </c>
      <c r="I363" s="165">
        <f t="shared" si="86"/>
        <v>0</v>
      </c>
      <c r="J363" s="197">
        <f t="shared" si="86"/>
        <v>0</v>
      </c>
      <c r="AC363" s="195">
        <v>20</v>
      </c>
      <c r="AD363" s="165">
        <f t="shared" si="87"/>
        <v>0</v>
      </c>
      <c r="AE363" s="165">
        <f t="shared" si="87"/>
        <v>0</v>
      </c>
      <c r="AF363" s="165">
        <f t="shared" si="87"/>
        <v>0</v>
      </c>
      <c r="AG363" s="165">
        <f t="shared" si="87"/>
        <v>0</v>
      </c>
      <c r="AH363" s="165">
        <f t="shared" si="87"/>
        <v>0</v>
      </c>
      <c r="AI363" s="197">
        <f t="shared" si="87"/>
        <v>0</v>
      </c>
    </row>
    <row r="364" spans="4:35" ht="13.2" customHeight="1">
      <c r="D364" s="195">
        <v>21</v>
      </c>
      <c r="E364" s="165">
        <f t="shared" si="86"/>
        <v>0</v>
      </c>
      <c r="F364" s="165">
        <f t="shared" si="86"/>
        <v>0</v>
      </c>
      <c r="G364" s="165">
        <f t="shared" si="86"/>
        <v>0</v>
      </c>
      <c r="H364" s="165">
        <f t="shared" si="86"/>
        <v>0</v>
      </c>
      <c r="I364" s="165">
        <f t="shared" si="86"/>
        <v>0</v>
      </c>
      <c r="J364" s="197">
        <f t="shared" si="86"/>
        <v>0</v>
      </c>
      <c r="AC364" s="195">
        <v>21</v>
      </c>
      <c r="AD364" s="165">
        <f t="shared" si="87"/>
        <v>0</v>
      </c>
      <c r="AE364" s="165">
        <f t="shared" si="87"/>
        <v>0</v>
      </c>
      <c r="AF364" s="165">
        <f t="shared" si="87"/>
        <v>0</v>
      </c>
      <c r="AG364" s="165">
        <f t="shared" si="87"/>
        <v>0</v>
      </c>
      <c r="AH364" s="165">
        <f t="shared" si="87"/>
        <v>0</v>
      </c>
      <c r="AI364" s="197">
        <f t="shared" si="87"/>
        <v>0</v>
      </c>
    </row>
    <row r="365" spans="4:35" ht="13.2" customHeight="1">
      <c r="D365" s="195">
        <v>22</v>
      </c>
      <c r="E365" s="165">
        <f t="shared" si="86"/>
        <v>0</v>
      </c>
      <c r="F365" s="165">
        <f t="shared" si="86"/>
        <v>0</v>
      </c>
      <c r="G365" s="165">
        <f t="shared" si="86"/>
        <v>0</v>
      </c>
      <c r="H365" s="165">
        <f t="shared" si="86"/>
        <v>0</v>
      </c>
      <c r="I365" s="165">
        <f t="shared" si="86"/>
        <v>0</v>
      </c>
      <c r="J365" s="197">
        <f t="shared" si="86"/>
        <v>0</v>
      </c>
      <c r="AC365" s="195">
        <v>22</v>
      </c>
      <c r="AD365" s="165">
        <f t="shared" si="87"/>
        <v>0</v>
      </c>
      <c r="AE365" s="165">
        <f t="shared" si="87"/>
        <v>0</v>
      </c>
      <c r="AF365" s="165">
        <f t="shared" si="87"/>
        <v>0</v>
      </c>
      <c r="AG365" s="165">
        <f t="shared" si="87"/>
        <v>0</v>
      </c>
      <c r="AH365" s="165">
        <f t="shared" si="87"/>
        <v>0</v>
      </c>
      <c r="AI365" s="197">
        <f t="shared" si="87"/>
        <v>0</v>
      </c>
    </row>
    <row r="366" spans="4:35" ht="13.2" customHeight="1">
      <c r="D366" s="195">
        <v>23</v>
      </c>
      <c r="E366" s="165">
        <f t="shared" si="86"/>
        <v>0</v>
      </c>
      <c r="F366" s="165">
        <f t="shared" si="86"/>
        <v>0</v>
      </c>
      <c r="G366" s="165">
        <f t="shared" si="86"/>
        <v>0</v>
      </c>
      <c r="H366" s="165">
        <f t="shared" si="86"/>
        <v>0</v>
      </c>
      <c r="I366" s="165">
        <f t="shared" si="86"/>
        <v>0</v>
      </c>
      <c r="J366" s="197">
        <f t="shared" si="86"/>
        <v>0</v>
      </c>
      <c r="AC366" s="195">
        <v>23</v>
      </c>
      <c r="AD366" s="165">
        <f t="shared" si="87"/>
        <v>0</v>
      </c>
      <c r="AE366" s="165">
        <f t="shared" si="87"/>
        <v>0</v>
      </c>
      <c r="AF366" s="165">
        <f t="shared" si="87"/>
        <v>0</v>
      </c>
      <c r="AG366" s="165">
        <f t="shared" si="87"/>
        <v>0</v>
      </c>
      <c r="AH366" s="165">
        <f t="shared" si="87"/>
        <v>0</v>
      </c>
      <c r="AI366" s="197">
        <f t="shared" si="87"/>
        <v>0</v>
      </c>
    </row>
    <row r="367" spans="4:35" ht="13.2" customHeight="1">
      <c r="D367" s="195">
        <v>24</v>
      </c>
      <c r="E367" s="165">
        <f t="shared" si="86"/>
        <v>0</v>
      </c>
      <c r="F367" s="165">
        <f t="shared" si="86"/>
        <v>0</v>
      </c>
      <c r="G367" s="165">
        <f t="shared" si="86"/>
        <v>0</v>
      </c>
      <c r="H367" s="165">
        <f t="shared" si="86"/>
        <v>0</v>
      </c>
      <c r="I367" s="165">
        <f t="shared" si="86"/>
        <v>0</v>
      </c>
      <c r="J367" s="197">
        <f t="shared" si="86"/>
        <v>0</v>
      </c>
      <c r="AC367" s="195">
        <v>24</v>
      </c>
      <c r="AD367" s="165">
        <f t="shared" si="87"/>
        <v>0</v>
      </c>
      <c r="AE367" s="165">
        <f t="shared" si="87"/>
        <v>0</v>
      </c>
      <c r="AF367" s="165">
        <f t="shared" si="87"/>
        <v>0</v>
      </c>
      <c r="AG367" s="165">
        <f t="shared" si="87"/>
        <v>0</v>
      </c>
      <c r="AH367" s="165">
        <f t="shared" si="87"/>
        <v>0</v>
      </c>
      <c r="AI367" s="197">
        <f t="shared" si="87"/>
        <v>0</v>
      </c>
    </row>
    <row r="368" spans="4:35" ht="13.2" customHeight="1">
      <c r="D368" s="195">
        <v>25</v>
      </c>
      <c r="E368" s="165">
        <f t="shared" si="86"/>
        <v>0</v>
      </c>
      <c r="F368" s="165">
        <f t="shared" si="86"/>
        <v>0</v>
      </c>
      <c r="G368" s="165">
        <f t="shared" si="86"/>
        <v>0</v>
      </c>
      <c r="H368" s="165">
        <f t="shared" si="86"/>
        <v>0</v>
      </c>
      <c r="I368" s="165">
        <f t="shared" si="86"/>
        <v>0</v>
      </c>
      <c r="J368" s="197">
        <f t="shared" si="86"/>
        <v>0</v>
      </c>
      <c r="AC368" s="195">
        <v>25</v>
      </c>
      <c r="AD368" s="165">
        <f t="shared" si="87"/>
        <v>0</v>
      </c>
      <c r="AE368" s="165">
        <f t="shared" si="87"/>
        <v>0</v>
      </c>
      <c r="AF368" s="165">
        <f t="shared" si="87"/>
        <v>0</v>
      </c>
      <c r="AG368" s="165">
        <f t="shared" si="87"/>
        <v>0</v>
      </c>
      <c r="AH368" s="165">
        <f t="shared" si="87"/>
        <v>0</v>
      </c>
      <c r="AI368" s="197">
        <f t="shared" si="87"/>
        <v>0</v>
      </c>
    </row>
    <row r="369" spans="4:35" ht="13.2" customHeight="1">
      <c r="D369" s="195">
        <v>26</v>
      </c>
      <c r="E369" s="165">
        <f t="shared" si="86"/>
        <v>0</v>
      </c>
      <c r="F369" s="165">
        <f t="shared" si="86"/>
        <v>0</v>
      </c>
      <c r="G369" s="165">
        <f t="shared" si="86"/>
        <v>0</v>
      </c>
      <c r="H369" s="165">
        <f t="shared" si="86"/>
        <v>0</v>
      </c>
      <c r="I369" s="165">
        <f t="shared" si="86"/>
        <v>0</v>
      </c>
      <c r="J369" s="197">
        <f t="shared" si="86"/>
        <v>0</v>
      </c>
      <c r="AC369" s="195">
        <v>26</v>
      </c>
      <c r="AD369" s="165">
        <f t="shared" si="87"/>
        <v>0</v>
      </c>
      <c r="AE369" s="165">
        <f t="shared" si="87"/>
        <v>0</v>
      </c>
      <c r="AF369" s="165">
        <f t="shared" si="87"/>
        <v>0</v>
      </c>
      <c r="AG369" s="165">
        <f t="shared" si="87"/>
        <v>0</v>
      </c>
      <c r="AH369" s="165">
        <f t="shared" si="87"/>
        <v>0</v>
      </c>
      <c r="AI369" s="197">
        <f t="shared" si="87"/>
        <v>0</v>
      </c>
    </row>
    <row r="370" spans="4:35" ht="13.2" customHeight="1">
      <c r="D370" s="195">
        <v>27</v>
      </c>
      <c r="E370" s="165">
        <f t="shared" si="86"/>
        <v>0</v>
      </c>
      <c r="F370" s="165">
        <f t="shared" si="86"/>
        <v>0</v>
      </c>
      <c r="G370" s="165">
        <f t="shared" si="86"/>
        <v>0</v>
      </c>
      <c r="H370" s="165">
        <f t="shared" si="86"/>
        <v>0</v>
      </c>
      <c r="I370" s="165">
        <f t="shared" si="86"/>
        <v>0</v>
      </c>
      <c r="J370" s="197">
        <f t="shared" si="86"/>
        <v>0</v>
      </c>
      <c r="AC370" s="195">
        <v>27</v>
      </c>
      <c r="AD370" s="165">
        <f t="shared" si="87"/>
        <v>0</v>
      </c>
      <c r="AE370" s="165">
        <f t="shared" si="87"/>
        <v>0</v>
      </c>
      <c r="AF370" s="165">
        <f t="shared" si="87"/>
        <v>0</v>
      </c>
      <c r="AG370" s="165">
        <f t="shared" si="87"/>
        <v>0</v>
      </c>
      <c r="AH370" s="165">
        <f t="shared" si="87"/>
        <v>0</v>
      </c>
      <c r="AI370" s="197">
        <f t="shared" si="87"/>
        <v>0</v>
      </c>
    </row>
    <row r="371" spans="4:35" ht="13.2" customHeight="1">
      <c r="D371" s="195">
        <v>28</v>
      </c>
      <c r="E371" s="165">
        <f t="shared" si="86"/>
        <v>0</v>
      </c>
      <c r="F371" s="165">
        <f t="shared" si="86"/>
        <v>0</v>
      </c>
      <c r="G371" s="165">
        <f t="shared" si="86"/>
        <v>0</v>
      </c>
      <c r="H371" s="165">
        <f t="shared" si="86"/>
        <v>0</v>
      </c>
      <c r="I371" s="165">
        <f t="shared" si="86"/>
        <v>0</v>
      </c>
      <c r="J371" s="197">
        <f t="shared" si="86"/>
        <v>0</v>
      </c>
      <c r="AC371" s="195">
        <v>28</v>
      </c>
      <c r="AD371" s="165">
        <f t="shared" si="87"/>
        <v>0</v>
      </c>
      <c r="AE371" s="165">
        <f t="shared" si="87"/>
        <v>0</v>
      </c>
      <c r="AF371" s="165">
        <f t="shared" si="87"/>
        <v>0</v>
      </c>
      <c r="AG371" s="165">
        <f t="shared" si="87"/>
        <v>0</v>
      </c>
      <c r="AH371" s="165">
        <f t="shared" si="87"/>
        <v>0</v>
      </c>
      <c r="AI371" s="197">
        <f t="shared" si="87"/>
        <v>0</v>
      </c>
    </row>
    <row r="372" spans="4:35" ht="13.2" customHeight="1">
      <c r="D372" s="195">
        <v>29</v>
      </c>
      <c r="E372" s="165">
        <f t="shared" si="86"/>
        <v>0</v>
      </c>
      <c r="F372" s="165">
        <f t="shared" si="86"/>
        <v>0</v>
      </c>
      <c r="G372" s="165">
        <f t="shared" si="86"/>
        <v>0</v>
      </c>
      <c r="H372" s="165">
        <f t="shared" si="86"/>
        <v>0</v>
      </c>
      <c r="I372" s="165">
        <f t="shared" si="86"/>
        <v>0</v>
      </c>
      <c r="J372" s="197">
        <f t="shared" si="86"/>
        <v>0</v>
      </c>
      <c r="AC372" s="195">
        <v>29</v>
      </c>
      <c r="AD372" s="165">
        <f t="shared" si="87"/>
        <v>0</v>
      </c>
      <c r="AE372" s="165">
        <f t="shared" si="87"/>
        <v>0</v>
      </c>
      <c r="AF372" s="165">
        <f t="shared" si="87"/>
        <v>0</v>
      </c>
      <c r="AG372" s="165">
        <f t="shared" si="87"/>
        <v>0</v>
      </c>
      <c r="AH372" s="165">
        <f t="shared" si="87"/>
        <v>0</v>
      </c>
      <c r="AI372" s="197">
        <f t="shared" si="87"/>
        <v>0</v>
      </c>
    </row>
    <row r="373" spans="4:35" ht="13.2" customHeight="1">
      <c r="D373" s="195">
        <v>30</v>
      </c>
      <c r="E373" s="165">
        <f t="shared" si="86"/>
        <v>0</v>
      </c>
      <c r="F373" s="165">
        <f t="shared" si="86"/>
        <v>0</v>
      </c>
      <c r="G373" s="165">
        <f t="shared" si="86"/>
        <v>0</v>
      </c>
      <c r="H373" s="165">
        <f t="shared" si="86"/>
        <v>0</v>
      </c>
      <c r="I373" s="165">
        <f t="shared" si="86"/>
        <v>0</v>
      </c>
      <c r="J373" s="197">
        <f t="shared" si="86"/>
        <v>0</v>
      </c>
      <c r="AC373" s="195">
        <v>30</v>
      </c>
      <c r="AD373" s="165">
        <f t="shared" si="87"/>
        <v>0</v>
      </c>
      <c r="AE373" s="165">
        <f t="shared" si="87"/>
        <v>0</v>
      </c>
      <c r="AF373" s="165">
        <f t="shared" si="87"/>
        <v>0</v>
      </c>
      <c r="AG373" s="165">
        <f t="shared" si="87"/>
        <v>0</v>
      </c>
      <c r="AH373" s="165">
        <f t="shared" si="87"/>
        <v>0</v>
      </c>
      <c r="AI373" s="197">
        <f t="shared" si="87"/>
        <v>0</v>
      </c>
    </row>
    <row r="374" spans="4:35" ht="13.2" customHeight="1">
      <c r="D374" s="195">
        <v>31</v>
      </c>
      <c r="E374" s="165">
        <f t="shared" si="86"/>
        <v>0</v>
      </c>
      <c r="F374" s="165">
        <f t="shared" si="86"/>
        <v>0</v>
      </c>
      <c r="G374" s="165">
        <f t="shared" si="86"/>
        <v>0</v>
      </c>
      <c r="H374" s="165">
        <f t="shared" si="86"/>
        <v>0</v>
      </c>
      <c r="I374" s="165">
        <f t="shared" si="86"/>
        <v>0</v>
      </c>
      <c r="J374" s="197">
        <f t="shared" si="86"/>
        <v>0</v>
      </c>
      <c r="AC374" s="195">
        <v>31</v>
      </c>
      <c r="AD374" s="165">
        <f t="shared" si="87"/>
        <v>0</v>
      </c>
      <c r="AE374" s="165">
        <f t="shared" si="87"/>
        <v>0</v>
      </c>
      <c r="AF374" s="165">
        <f t="shared" si="87"/>
        <v>0</v>
      </c>
      <c r="AG374" s="165">
        <f t="shared" si="87"/>
        <v>0</v>
      </c>
      <c r="AH374" s="165">
        <f t="shared" si="87"/>
        <v>0</v>
      </c>
      <c r="AI374" s="197">
        <f t="shared" si="87"/>
        <v>0</v>
      </c>
    </row>
    <row r="375" spans="4:35" ht="13.2" customHeight="1">
      <c r="D375" s="195">
        <v>32</v>
      </c>
      <c r="E375" s="165">
        <f t="shared" si="86"/>
        <v>0</v>
      </c>
      <c r="F375" s="165">
        <f t="shared" si="86"/>
        <v>0</v>
      </c>
      <c r="G375" s="165">
        <f t="shared" si="86"/>
        <v>0</v>
      </c>
      <c r="H375" s="165">
        <f t="shared" si="86"/>
        <v>0</v>
      </c>
      <c r="I375" s="165">
        <f t="shared" si="86"/>
        <v>0</v>
      </c>
      <c r="J375" s="197">
        <f t="shared" si="86"/>
        <v>0</v>
      </c>
      <c r="AC375" s="195">
        <v>32</v>
      </c>
      <c r="AD375" s="165">
        <f t="shared" si="87"/>
        <v>0</v>
      </c>
      <c r="AE375" s="165">
        <f t="shared" si="87"/>
        <v>0</v>
      </c>
      <c r="AF375" s="165">
        <f t="shared" si="87"/>
        <v>0</v>
      </c>
      <c r="AG375" s="165">
        <f t="shared" si="87"/>
        <v>0</v>
      </c>
      <c r="AH375" s="165">
        <f t="shared" si="87"/>
        <v>0</v>
      </c>
      <c r="AI375" s="197">
        <f t="shared" si="87"/>
        <v>0</v>
      </c>
    </row>
    <row r="376" spans="4:35" ht="13.2" customHeight="1">
      <c r="D376" s="195">
        <v>33</v>
      </c>
      <c r="E376" s="165">
        <f t="shared" ref="E376:J383" si="88">E112+E156+E200+E244+E288+E332</f>
        <v>0</v>
      </c>
      <c r="F376" s="165">
        <f t="shared" si="88"/>
        <v>0</v>
      </c>
      <c r="G376" s="165">
        <f t="shared" si="88"/>
        <v>0</v>
      </c>
      <c r="H376" s="165">
        <f t="shared" si="88"/>
        <v>0</v>
      </c>
      <c r="I376" s="165">
        <f t="shared" si="88"/>
        <v>0</v>
      </c>
      <c r="J376" s="197">
        <f t="shared" si="88"/>
        <v>0</v>
      </c>
      <c r="AC376" s="195">
        <v>33</v>
      </c>
      <c r="AD376" s="165">
        <f t="shared" ref="AD376:AI383" si="89">AD112+AD156+AD200+AD244+AD288+AD332</f>
        <v>0</v>
      </c>
      <c r="AE376" s="165">
        <f t="shared" si="89"/>
        <v>0</v>
      </c>
      <c r="AF376" s="165">
        <f t="shared" si="89"/>
        <v>0</v>
      </c>
      <c r="AG376" s="165">
        <f t="shared" si="89"/>
        <v>0</v>
      </c>
      <c r="AH376" s="165">
        <f t="shared" si="89"/>
        <v>0</v>
      </c>
      <c r="AI376" s="197">
        <f t="shared" si="89"/>
        <v>0</v>
      </c>
    </row>
    <row r="377" spans="4:35" ht="13.2" customHeight="1">
      <c r="D377" s="195">
        <v>34</v>
      </c>
      <c r="E377" s="165">
        <f t="shared" si="88"/>
        <v>0</v>
      </c>
      <c r="F377" s="165">
        <f t="shared" si="88"/>
        <v>0</v>
      </c>
      <c r="G377" s="165">
        <f t="shared" si="88"/>
        <v>0</v>
      </c>
      <c r="H377" s="165">
        <f t="shared" si="88"/>
        <v>0</v>
      </c>
      <c r="I377" s="165">
        <f t="shared" si="88"/>
        <v>0</v>
      </c>
      <c r="J377" s="197">
        <f t="shared" si="88"/>
        <v>0</v>
      </c>
      <c r="AC377" s="195">
        <v>34</v>
      </c>
      <c r="AD377" s="165">
        <f t="shared" si="89"/>
        <v>0</v>
      </c>
      <c r="AE377" s="165">
        <f t="shared" si="89"/>
        <v>0</v>
      </c>
      <c r="AF377" s="165">
        <f t="shared" si="89"/>
        <v>0</v>
      </c>
      <c r="AG377" s="165">
        <f t="shared" si="89"/>
        <v>0</v>
      </c>
      <c r="AH377" s="165">
        <f t="shared" si="89"/>
        <v>0</v>
      </c>
      <c r="AI377" s="197">
        <f t="shared" si="89"/>
        <v>0</v>
      </c>
    </row>
    <row r="378" spans="4:35" ht="13.2" customHeight="1">
      <c r="D378" s="195">
        <v>35</v>
      </c>
      <c r="E378" s="165">
        <f t="shared" si="88"/>
        <v>0</v>
      </c>
      <c r="F378" s="165">
        <f t="shared" si="88"/>
        <v>0</v>
      </c>
      <c r="G378" s="165">
        <f t="shared" si="88"/>
        <v>0</v>
      </c>
      <c r="H378" s="165">
        <f t="shared" si="88"/>
        <v>0</v>
      </c>
      <c r="I378" s="165">
        <f t="shared" si="88"/>
        <v>0</v>
      </c>
      <c r="J378" s="197">
        <f t="shared" si="88"/>
        <v>0</v>
      </c>
      <c r="AC378" s="195">
        <v>35</v>
      </c>
      <c r="AD378" s="165">
        <f t="shared" si="89"/>
        <v>0</v>
      </c>
      <c r="AE378" s="165">
        <f t="shared" si="89"/>
        <v>0</v>
      </c>
      <c r="AF378" s="165">
        <f t="shared" si="89"/>
        <v>0</v>
      </c>
      <c r="AG378" s="165">
        <f t="shared" si="89"/>
        <v>0</v>
      </c>
      <c r="AH378" s="165">
        <f t="shared" si="89"/>
        <v>0</v>
      </c>
      <c r="AI378" s="197">
        <f t="shared" si="89"/>
        <v>0</v>
      </c>
    </row>
    <row r="379" spans="4:35" ht="13.2" customHeight="1">
      <c r="D379" s="195">
        <v>36</v>
      </c>
      <c r="E379" s="165">
        <f t="shared" si="88"/>
        <v>0</v>
      </c>
      <c r="F379" s="165">
        <f t="shared" si="88"/>
        <v>0</v>
      </c>
      <c r="G379" s="165">
        <f t="shared" si="88"/>
        <v>0</v>
      </c>
      <c r="H379" s="165">
        <f t="shared" si="88"/>
        <v>0</v>
      </c>
      <c r="I379" s="165">
        <f t="shared" si="88"/>
        <v>0</v>
      </c>
      <c r="J379" s="197">
        <f t="shared" si="88"/>
        <v>0</v>
      </c>
      <c r="AC379" s="195">
        <v>36</v>
      </c>
      <c r="AD379" s="165">
        <f t="shared" si="89"/>
        <v>0</v>
      </c>
      <c r="AE379" s="165">
        <f t="shared" si="89"/>
        <v>0</v>
      </c>
      <c r="AF379" s="165">
        <f t="shared" si="89"/>
        <v>0</v>
      </c>
      <c r="AG379" s="165">
        <f t="shared" si="89"/>
        <v>0</v>
      </c>
      <c r="AH379" s="165">
        <f t="shared" si="89"/>
        <v>0</v>
      </c>
      <c r="AI379" s="197">
        <f t="shared" si="89"/>
        <v>0</v>
      </c>
    </row>
    <row r="380" spans="4:35" ht="13.2" customHeight="1">
      <c r="D380" s="195">
        <v>37</v>
      </c>
      <c r="E380" s="165">
        <f t="shared" si="88"/>
        <v>0</v>
      </c>
      <c r="F380" s="165">
        <f t="shared" si="88"/>
        <v>0</v>
      </c>
      <c r="G380" s="165">
        <f t="shared" si="88"/>
        <v>0</v>
      </c>
      <c r="H380" s="165">
        <f t="shared" si="88"/>
        <v>0</v>
      </c>
      <c r="I380" s="165">
        <f t="shared" si="88"/>
        <v>0</v>
      </c>
      <c r="J380" s="197">
        <f t="shared" si="88"/>
        <v>0</v>
      </c>
      <c r="AC380" s="195">
        <v>37</v>
      </c>
      <c r="AD380" s="165">
        <f t="shared" si="89"/>
        <v>0</v>
      </c>
      <c r="AE380" s="165">
        <f t="shared" si="89"/>
        <v>0</v>
      </c>
      <c r="AF380" s="165">
        <f t="shared" si="89"/>
        <v>0</v>
      </c>
      <c r="AG380" s="165">
        <f t="shared" si="89"/>
        <v>0</v>
      </c>
      <c r="AH380" s="165">
        <f t="shared" si="89"/>
        <v>0</v>
      </c>
      <c r="AI380" s="197">
        <f t="shared" si="89"/>
        <v>0</v>
      </c>
    </row>
    <row r="381" spans="4:35" ht="13.2" customHeight="1">
      <c r="D381" s="195">
        <v>38</v>
      </c>
      <c r="E381" s="165">
        <f t="shared" si="88"/>
        <v>0</v>
      </c>
      <c r="F381" s="165">
        <f t="shared" si="88"/>
        <v>0</v>
      </c>
      <c r="G381" s="165">
        <f t="shared" si="88"/>
        <v>0</v>
      </c>
      <c r="H381" s="165">
        <f t="shared" si="88"/>
        <v>0</v>
      </c>
      <c r="I381" s="165">
        <f t="shared" si="88"/>
        <v>0</v>
      </c>
      <c r="J381" s="197">
        <f t="shared" si="88"/>
        <v>0</v>
      </c>
      <c r="AC381" s="195">
        <v>38</v>
      </c>
      <c r="AD381" s="165">
        <f t="shared" si="89"/>
        <v>0</v>
      </c>
      <c r="AE381" s="165">
        <f t="shared" si="89"/>
        <v>0</v>
      </c>
      <c r="AF381" s="165">
        <f t="shared" si="89"/>
        <v>0</v>
      </c>
      <c r="AG381" s="165">
        <f t="shared" si="89"/>
        <v>0</v>
      </c>
      <c r="AH381" s="165">
        <f t="shared" si="89"/>
        <v>0</v>
      </c>
      <c r="AI381" s="197">
        <f t="shared" si="89"/>
        <v>0</v>
      </c>
    </row>
    <row r="382" spans="4:35" ht="13.2" customHeight="1">
      <c r="D382" s="195">
        <v>39</v>
      </c>
      <c r="E382" s="165">
        <f t="shared" si="88"/>
        <v>0</v>
      </c>
      <c r="F382" s="165">
        <f t="shared" si="88"/>
        <v>0</v>
      </c>
      <c r="G382" s="165">
        <f t="shared" si="88"/>
        <v>0</v>
      </c>
      <c r="H382" s="165">
        <f t="shared" si="88"/>
        <v>0</v>
      </c>
      <c r="I382" s="165">
        <f t="shared" si="88"/>
        <v>0</v>
      </c>
      <c r="J382" s="197">
        <f t="shared" si="88"/>
        <v>0</v>
      </c>
      <c r="AC382" s="195">
        <v>39</v>
      </c>
      <c r="AD382" s="165">
        <f t="shared" si="89"/>
        <v>0</v>
      </c>
      <c r="AE382" s="165">
        <f t="shared" si="89"/>
        <v>0</v>
      </c>
      <c r="AF382" s="165">
        <f t="shared" si="89"/>
        <v>0</v>
      </c>
      <c r="AG382" s="165">
        <f t="shared" si="89"/>
        <v>0</v>
      </c>
      <c r="AH382" s="165">
        <f t="shared" si="89"/>
        <v>0</v>
      </c>
      <c r="AI382" s="197">
        <f t="shared" si="89"/>
        <v>0</v>
      </c>
    </row>
    <row r="383" spans="4:35" ht="13.2" customHeight="1" thickBot="1">
      <c r="D383" s="196">
        <v>40</v>
      </c>
      <c r="E383" s="198">
        <f t="shared" si="88"/>
        <v>0</v>
      </c>
      <c r="F383" s="198">
        <f t="shared" si="88"/>
        <v>0</v>
      </c>
      <c r="G383" s="198">
        <f t="shared" si="88"/>
        <v>0</v>
      </c>
      <c r="H383" s="198">
        <f t="shared" si="88"/>
        <v>0</v>
      </c>
      <c r="I383" s="198">
        <f t="shared" si="88"/>
        <v>0</v>
      </c>
      <c r="J383" s="199">
        <f t="shared" si="88"/>
        <v>0</v>
      </c>
      <c r="AC383" s="196">
        <v>40</v>
      </c>
      <c r="AD383" s="198">
        <f t="shared" si="89"/>
        <v>0</v>
      </c>
      <c r="AE383" s="198">
        <f t="shared" si="89"/>
        <v>0</v>
      </c>
      <c r="AF383" s="198">
        <f t="shared" si="89"/>
        <v>0</v>
      </c>
      <c r="AG383" s="198">
        <f t="shared" si="89"/>
        <v>0</v>
      </c>
      <c r="AH383" s="198">
        <f t="shared" si="89"/>
        <v>0</v>
      </c>
      <c r="AI383" s="199">
        <f t="shared" si="89"/>
        <v>0</v>
      </c>
    </row>
    <row r="385" spans="4:43" ht="13.2" customHeight="1" thickBot="1">
      <c r="D385" s="2" t="s">
        <v>360</v>
      </c>
      <c r="AC385" s="2" t="s">
        <v>360</v>
      </c>
    </row>
    <row r="386" spans="4:43" ht="13.2" customHeight="1">
      <c r="D386" s="2199"/>
      <c r="E386" s="2200" t="s">
        <v>93</v>
      </c>
      <c r="F386" s="2200"/>
      <c r="G386" s="2200"/>
      <c r="H386" s="2200"/>
      <c r="I386" s="2200" t="s">
        <v>78</v>
      </c>
      <c r="J386" s="2239"/>
      <c r="AC386" s="2199"/>
      <c r="AD386" s="2200" t="s">
        <v>93</v>
      </c>
      <c r="AE386" s="2200"/>
      <c r="AF386" s="2200"/>
      <c r="AG386" s="2200"/>
      <c r="AH386" s="2200" t="s">
        <v>78</v>
      </c>
      <c r="AI386" s="2239"/>
    </row>
    <row r="387" spans="4:43" ht="13.2" customHeight="1">
      <c r="D387" s="2238"/>
      <c r="E387" s="2168" t="s">
        <v>56</v>
      </c>
      <c r="F387" s="2170"/>
      <c r="G387" s="2168" t="s">
        <v>83</v>
      </c>
      <c r="H387" s="2170"/>
      <c r="I387" s="2168" t="s">
        <v>56</v>
      </c>
      <c r="J387" s="2242"/>
      <c r="AC387" s="2238"/>
      <c r="AD387" s="2168" t="s">
        <v>56</v>
      </c>
      <c r="AE387" s="2170"/>
      <c r="AF387" s="2168" t="s">
        <v>83</v>
      </c>
      <c r="AG387" s="2170"/>
      <c r="AH387" s="2168" t="s">
        <v>56</v>
      </c>
      <c r="AI387" s="2242"/>
    </row>
    <row r="388" spans="4:43" ht="13.2" customHeight="1">
      <c r="D388" s="2238"/>
      <c r="E388" s="2240"/>
      <c r="F388" s="2241"/>
      <c r="G388" s="2240"/>
      <c r="H388" s="2241"/>
      <c r="I388" s="2240"/>
      <c r="J388" s="2243"/>
      <c r="N388" s="372"/>
      <c r="AC388" s="2238"/>
      <c r="AD388" s="2240"/>
      <c r="AE388" s="2241"/>
      <c r="AF388" s="2240"/>
      <c r="AG388" s="2241"/>
      <c r="AH388" s="2240"/>
      <c r="AI388" s="2243"/>
      <c r="AM388" s="372"/>
      <c r="AN388" s="2233"/>
      <c r="AO388" s="2233"/>
      <c r="AP388" s="372"/>
    </row>
    <row r="389" spans="4:43" ht="13.2" customHeight="1">
      <c r="D389" s="203">
        <v>1</v>
      </c>
      <c r="E389" s="405" t="str">
        <f>IF(F389=0,"",MAX($E$387:E388)+1)</f>
        <v/>
      </c>
      <c r="F389" s="165">
        <f>E344+F344</f>
        <v>0</v>
      </c>
      <c r="G389" s="405" t="str">
        <f>IF(H389=0,"",MAX($G$387:G388)+1)</f>
        <v/>
      </c>
      <c r="H389" s="165">
        <f>G344+H344</f>
        <v>0</v>
      </c>
      <c r="I389" s="405" t="str">
        <f>IF(J389=0,"",MAX($I$387:I388)+1)</f>
        <v/>
      </c>
      <c r="J389" s="197">
        <f>I344+J344</f>
        <v>0</v>
      </c>
      <c r="N389" s="402"/>
      <c r="O389" s="2233"/>
      <c r="P389" s="2233"/>
      <c r="Q389" s="372"/>
      <c r="AC389" s="203">
        <v>1</v>
      </c>
      <c r="AD389" s="405" t="str">
        <f>IF(AE389=0,"",MAX($AD$387:AD388)+1)</f>
        <v/>
      </c>
      <c r="AE389" s="165">
        <f>AD344+AE344</f>
        <v>0</v>
      </c>
      <c r="AF389" s="405" t="str">
        <f>IF(AG389=0,"",MAX($AF$387:AF388)+1)</f>
        <v/>
      </c>
      <c r="AG389" s="165">
        <f>AF344+AG344</f>
        <v>0</v>
      </c>
      <c r="AH389" s="405" t="str">
        <f>IF(AI389=0,"",MAX($AH$387:AH388)+1)</f>
        <v/>
      </c>
      <c r="AI389" s="197">
        <f>AH344+AI344</f>
        <v>0</v>
      </c>
      <c r="AM389" s="402"/>
      <c r="AN389" s="2530"/>
      <c r="AO389" s="2530"/>
      <c r="AP389" s="401"/>
      <c r="AQ389" s="401"/>
    </row>
    <row r="390" spans="4:43" ht="13.2" customHeight="1">
      <c r="D390" s="203">
        <v>2</v>
      </c>
      <c r="E390" s="403" t="str">
        <f>IF(F390=0,"",MAX($E$387:E389)+1)</f>
        <v/>
      </c>
      <c r="F390" s="165">
        <f t="shared" ref="F390:F428" si="90">E345+F345</f>
        <v>0</v>
      </c>
      <c r="G390" s="403" t="str">
        <f>IF(H390=0,"",MAX($G$387:G389)+1)</f>
        <v/>
      </c>
      <c r="H390" s="165">
        <f t="shared" ref="H390:H427" si="91">G345+H345</f>
        <v>0</v>
      </c>
      <c r="I390" s="403" t="str">
        <f>IF(J390=0,"",MAX($I$387:I389)+1)</f>
        <v/>
      </c>
      <c r="J390" s="197">
        <f t="shared" ref="J390:J427" si="92">I345+J345</f>
        <v>0</v>
      </c>
      <c r="N390" s="402"/>
      <c r="O390" s="2530"/>
      <c r="P390" s="2530"/>
      <c r="Q390" s="401"/>
      <c r="R390" s="401"/>
      <c r="AC390" s="203">
        <v>2</v>
      </c>
      <c r="AD390" s="403" t="str">
        <f>IF(AE390=0,"",MAX($AD$387:AD389)+1)</f>
        <v/>
      </c>
      <c r="AE390" s="165">
        <f t="shared" ref="AE390:AE428" si="93">AD345+AE345</f>
        <v>0</v>
      </c>
      <c r="AF390" s="403" t="str">
        <f>IF(AG390=0,"",MAX($AF$387:AF389)+1)</f>
        <v/>
      </c>
      <c r="AG390" s="165">
        <f t="shared" ref="AG390:AG427" si="94">AF345+AG345</f>
        <v>0</v>
      </c>
      <c r="AH390" s="403" t="str">
        <f>IF(AI390=0,"",MAX($AH$387:AH389)+1)</f>
        <v/>
      </c>
      <c r="AI390" s="197">
        <f t="shared" ref="AI390:AI427" si="95">AH345+AI345</f>
        <v>0</v>
      </c>
      <c r="AM390" s="402"/>
      <c r="AN390" s="2530"/>
      <c r="AO390" s="2530"/>
      <c r="AP390" s="401"/>
    </row>
    <row r="391" spans="4:43" ht="13.2" customHeight="1">
      <c r="D391" s="203">
        <v>3</v>
      </c>
      <c r="E391" s="403" t="str">
        <f>IF(F391=0,"",MAX($E$387:E390)+1)</f>
        <v/>
      </c>
      <c r="F391" s="165">
        <f t="shared" si="90"/>
        <v>0</v>
      </c>
      <c r="G391" s="403" t="str">
        <f>IF(H391=0,"",MAX($G$387:G390)+1)</f>
        <v/>
      </c>
      <c r="H391" s="165">
        <f t="shared" si="91"/>
        <v>0</v>
      </c>
      <c r="I391" s="403" t="str">
        <f>IF(J391=0,"",MAX($I$387:I390)+1)</f>
        <v/>
      </c>
      <c r="J391" s="197">
        <f t="shared" si="92"/>
        <v>0</v>
      </c>
      <c r="N391" s="402"/>
      <c r="O391" s="2530"/>
      <c r="P391" s="2530"/>
      <c r="Q391" s="401"/>
      <c r="AC391" s="203">
        <v>3</v>
      </c>
      <c r="AD391" s="403" t="str">
        <f>IF(AE391=0,"",MAX($AD$387:AD390)+1)</f>
        <v/>
      </c>
      <c r="AE391" s="165">
        <f t="shared" si="93"/>
        <v>0</v>
      </c>
      <c r="AF391" s="403" t="str">
        <f>IF(AG391=0,"",MAX($AF$387:AF390)+1)</f>
        <v/>
      </c>
      <c r="AG391" s="165">
        <f t="shared" si="94"/>
        <v>0</v>
      </c>
      <c r="AH391" s="403" t="str">
        <f>IF(AI391=0,"",MAX($AH$387:AH390)+1)</f>
        <v/>
      </c>
      <c r="AI391" s="197">
        <f t="shared" si="95"/>
        <v>0</v>
      </c>
      <c r="AM391" s="402"/>
      <c r="AN391" s="2530"/>
      <c r="AO391" s="2530"/>
      <c r="AP391" s="401"/>
    </row>
    <row r="392" spans="4:43" ht="13.2" customHeight="1">
      <c r="D392" s="203">
        <v>4</v>
      </c>
      <c r="E392" s="403" t="str">
        <f>IF(F392=0,"",MAX($E$387:E391)+1)</f>
        <v/>
      </c>
      <c r="F392" s="165">
        <f t="shared" si="90"/>
        <v>0</v>
      </c>
      <c r="G392" s="403" t="str">
        <f>IF(H392=0,"",MAX($G$387:G391)+1)</f>
        <v/>
      </c>
      <c r="H392" s="165">
        <f t="shared" si="91"/>
        <v>0</v>
      </c>
      <c r="I392" s="403" t="str">
        <f>IF(J392=0,"",MAX($I$387:I391)+1)</f>
        <v/>
      </c>
      <c r="J392" s="197">
        <f t="shared" si="92"/>
        <v>0</v>
      </c>
      <c r="N392" s="402"/>
      <c r="O392" s="2530"/>
      <c r="P392" s="2530"/>
      <c r="Q392" s="401"/>
      <c r="AC392" s="203">
        <v>4</v>
      </c>
      <c r="AD392" s="403" t="str">
        <f>IF(AE392=0,"",MAX($AD$387:AD391)+1)</f>
        <v/>
      </c>
      <c r="AE392" s="165">
        <f t="shared" si="93"/>
        <v>0</v>
      </c>
      <c r="AF392" s="403" t="str">
        <f>IF(AG392=0,"",MAX($AF$387:AF391)+1)</f>
        <v/>
      </c>
      <c r="AG392" s="165">
        <f t="shared" si="94"/>
        <v>0</v>
      </c>
      <c r="AH392" s="403" t="str">
        <f>IF(AI392=0,"",MAX($AH$387:AH391)+1)</f>
        <v/>
      </c>
      <c r="AI392" s="197">
        <f t="shared" si="95"/>
        <v>0</v>
      </c>
      <c r="AM392" s="402"/>
      <c r="AN392" s="2530"/>
      <c r="AO392" s="2530"/>
      <c r="AP392" s="401"/>
    </row>
    <row r="393" spans="4:43" ht="13.2" customHeight="1">
      <c r="D393" s="203">
        <v>5</v>
      </c>
      <c r="E393" s="403" t="str">
        <f>IF(F393=0,"",MAX($E$387:E392)+1)</f>
        <v/>
      </c>
      <c r="F393" s="165">
        <f t="shared" si="90"/>
        <v>0</v>
      </c>
      <c r="G393" s="403" t="str">
        <f>IF(H393=0,"",MAX($G$387:G392)+1)</f>
        <v/>
      </c>
      <c r="H393" s="165">
        <f t="shared" si="91"/>
        <v>0</v>
      </c>
      <c r="I393" s="403" t="str">
        <f>IF(J393=0,"",MAX($I$387:I392)+1)</f>
        <v/>
      </c>
      <c r="J393" s="197">
        <f t="shared" si="92"/>
        <v>0</v>
      </c>
      <c r="N393" s="402"/>
      <c r="O393" s="2530"/>
      <c r="P393" s="2530"/>
      <c r="Q393" s="401"/>
      <c r="AC393" s="203">
        <v>5</v>
      </c>
      <c r="AD393" s="403" t="str">
        <f>IF(AE393=0,"",MAX($AD$387:AD392)+1)</f>
        <v/>
      </c>
      <c r="AE393" s="165">
        <f t="shared" si="93"/>
        <v>0</v>
      </c>
      <c r="AF393" s="403" t="str">
        <f>IF(AG393=0,"",MAX($AF$387:AF392)+1)</f>
        <v/>
      </c>
      <c r="AG393" s="165">
        <f t="shared" si="94"/>
        <v>0</v>
      </c>
      <c r="AH393" s="403" t="str">
        <f>IF(AI393=0,"",MAX($AH$387:AH392)+1)</f>
        <v/>
      </c>
      <c r="AI393" s="197">
        <f t="shared" si="95"/>
        <v>0</v>
      </c>
      <c r="AM393" s="402"/>
      <c r="AN393" s="2530"/>
      <c r="AO393" s="2530"/>
      <c r="AP393" s="401"/>
    </row>
    <row r="394" spans="4:43" ht="13.2" customHeight="1">
      <c r="D394" s="203">
        <v>6</v>
      </c>
      <c r="E394" s="403" t="str">
        <f>IF(F394=0,"",MAX($E$387:E393)+1)</f>
        <v/>
      </c>
      <c r="F394" s="165">
        <f t="shared" si="90"/>
        <v>0</v>
      </c>
      <c r="G394" s="403" t="str">
        <f>IF(H394=0,"",MAX($G$387:G393)+1)</f>
        <v/>
      </c>
      <c r="H394" s="165">
        <f t="shared" si="91"/>
        <v>0</v>
      </c>
      <c r="I394" s="403" t="str">
        <f>IF(J394=0,"",MAX($I$387:I393)+1)</f>
        <v/>
      </c>
      <c r="J394" s="197">
        <f t="shared" si="92"/>
        <v>0</v>
      </c>
      <c r="N394" s="402"/>
      <c r="O394" s="2530"/>
      <c r="P394" s="2530"/>
      <c r="Q394" s="401"/>
      <c r="AC394" s="203">
        <v>6</v>
      </c>
      <c r="AD394" s="403" t="str">
        <f>IF(AE394=0,"",MAX($AD$387:AD393)+1)</f>
        <v/>
      </c>
      <c r="AE394" s="165">
        <f t="shared" si="93"/>
        <v>0</v>
      </c>
      <c r="AF394" s="403" t="str">
        <f>IF(AG394=0,"",MAX($AF$387:AF393)+1)</f>
        <v/>
      </c>
      <c r="AG394" s="165">
        <f t="shared" si="94"/>
        <v>0</v>
      </c>
      <c r="AH394" s="403" t="str">
        <f>IF(AI394=0,"",MAX($AH$387:AH393)+1)</f>
        <v/>
      </c>
      <c r="AI394" s="197">
        <f t="shared" si="95"/>
        <v>0</v>
      </c>
      <c r="AM394" s="402"/>
      <c r="AN394" s="2530"/>
      <c r="AO394" s="2530"/>
      <c r="AP394" s="401"/>
    </row>
    <row r="395" spans="4:43" ht="13.2" customHeight="1">
      <c r="D395" s="203">
        <v>7</v>
      </c>
      <c r="E395" s="403" t="str">
        <f>IF(F395=0,"",MAX($E$387:E394)+1)</f>
        <v/>
      </c>
      <c r="F395" s="165">
        <f t="shared" si="90"/>
        <v>0</v>
      </c>
      <c r="G395" s="403" t="str">
        <f>IF(H395=0,"",MAX($G$387:G394)+1)</f>
        <v/>
      </c>
      <c r="H395" s="165">
        <f t="shared" si="91"/>
        <v>0</v>
      </c>
      <c r="I395" s="403" t="str">
        <f>IF(J395=0,"",MAX($I$387:I394)+1)</f>
        <v/>
      </c>
      <c r="J395" s="197">
        <f t="shared" si="92"/>
        <v>0</v>
      </c>
      <c r="N395" s="402"/>
      <c r="O395" s="2530"/>
      <c r="P395" s="2530"/>
      <c r="Q395" s="401"/>
      <c r="AC395" s="203">
        <v>7</v>
      </c>
      <c r="AD395" s="403" t="str">
        <f>IF(AE395=0,"",MAX($AD$387:AD394)+1)</f>
        <v/>
      </c>
      <c r="AE395" s="165">
        <f t="shared" si="93"/>
        <v>0</v>
      </c>
      <c r="AF395" s="403" t="str">
        <f>IF(AG395=0,"",MAX($AF$387:AF394)+1)</f>
        <v/>
      </c>
      <c r="AG395" s="165">
        <f t="shared" si="94"/>
        <v>0</v>
      </c>
      <c r="AH395" s="403" t="str">
        <f>IF(AI395=0,"",MAX($AH$387:AH394)+1)</f>
        <v/>
      </c>
      <c r="AI395" s="197">
        <f t="shared" si="95"/>
        <v>0</v>
      </c>
      <c r="AM395" s="402"/>
      <c r="AN395" s="2530"/>
      <c r="AO395" s="2530"/>
      <c r="AP395" s="401"/>
    </row>
    <row r="396" spans="4:43" ht="13.2" customHeight="1">
      <c r="D396" s="203">
        <v>8</v>
      </c>
      <c r="E396" s="403" t="str">
        <f>IF(F396=0,"",MAX($E$387:E395)+1)</f>
        <v/>
      </c>
      <c r="F396" s="165">
        <f t="shared" si="90"/>
        <v>0</v>
      </c>
      <c r="G396" s="403" t="str">
        <f>IF(H396=0,"",MAX($G$387:G395)+1)</f>
        <v/>
      </c>
      <c r="H396" s="165">
        <f t="shared" si="91"/>
        <v>0</v>
      </c>
      <c r="I396" s="403" t="str">
        <f>IF(J396=0,"",MAX($I$387:I395)+1)</f>
        <v/>
      </c>
      <c r="J396" s="197">
        <f t="shared" si="92"/>
        <v>0</v>
      </c>
      <c r="N396" s="402"/>
      <c r="O396" s="2530"/>
      <c r="P396" s="2530"/>
      <c r="Q396" s="401"/>
      <c r="AC396" s="203">
        <v>8</v>
      </c>
      <c r="AD396" s="403" t="str">
        <f>IF(AE396=0,"",MAX($AD$387:AD395)+1)</f>
        <v/>
      </c>
      <c r="AE396" s="165">
        <f t="shared" si="93"/>
        <v>0</v>
      </c>
      <c r="AF396" s="403" t="str">
        <f>IF(AG396=0,"",MAX($AF$387:AF395)+1)</f>
        <v/>
      </c>
      <c r="AG396" s="165">
        <f t="shared" si="94"/>
        <v>0</v>
      </c>
      <c r="AH396" s="403" t="str">
        <f>IF(AI396=0,"",MAX($AH$387:AH395)+1)</f>
        <v/>
      </c>
      <c r="AI396" s="197">
        <f t="shared" si="95"/>
        <v>0</v>
      </c>
      <c r="AM396" s="402"/>
      <c r="AN396" s="2530"/>
      <c r="AO396" s="2530"/>
      <c r="AP396" s="401"/>
    </row>
    <row r="397" spans="4:43" ht="13.2" customHeight="1">
      <c r="D397" s="203">
        <v>9</v>
      </c>
      <c r="E397" s="403" t="str">
        <f>IF(F397=0,"",MAX($E$387:E396)+1)</f>
        <v/>
      </c>
      <c r="F397" s="165">
        <f t="shared" si="90"/>
        <v>0</v>
      </c>
      <c r="G397" s="403" t="str">
        <f>IF(H397=0,"",MAX($G$387:G396)+1)</f>
        <v/>
      </c>
      <c r="H397" s="165">
        <f t="shared" si="91"/>
        <v>0</v>
      </c>
      <c r="I397" s="403" t="str">
        <f>IF(J397=0,"",MAX($I$387:I396)+1)</f>
        <v/>
      </c>
      <c r="J397" s="197">
        <f t="shared" si="92"/>
        <v>0</v>
      </c>
      <c r="N397" s="402"/>
      <c r="O397" s="2530"/>
      <c r="P397" s="2530"/>
      <c r="Q397" s="401"/>
      <c r="AC397" s="203">
        <v>9</v>
      </c>
      <c r="AD397" s="403" t="str">
        <f>IF(AE397=0,"",MAX($AD$387:AD396)+1)</f>
        <v/>
      </c>
      <c r="AE397" s="165">
        <f t="shared" si="93"/>
        <v>0</v>
      </c>
      <c r="AF397" s="403" t="str">
        <f>IF(AG397=0,"",MAX($AF$387:AF396)+1)</f>
        <v/>
      </c>
      <c r="AG397" s="165">
        <f t="shared" si="94"/>
        <v>0</v>
      </c>
      <c r="AH397" s="403" t="str">
        <f>IF(AI397=0,"",MAX($AH$387:AH396)+1)</f>
        <v/>
      </c>
      <c r="AI397" s="197">
        <f t="shared" si="95"/>
        <v>0</v>
      </c>
      <c r="AM397" s="402"/>
      <c r="AN397" s="2530"/>
      <c r="AO397" s="2530"/>
      <c r="AP397" s="401"/>
    </row>
    <row r="398" spans="4:43" ht="13.2" customHeight="1">
      <c r="D398" s="203">
        <v>10</v>
      </c>
      <c r="E398" s="403" t="str">
        <f>IF(F398=0,"",MAX($E$387:E397)+1)</f>
        <v/>
      </c>
      <c r="F398" s="165">
        <f t="shared" si="90"/>
        <v>0</v>
      </c>
      <c r="G398" s="403" t="str">
        <f>IF(H398=0,"",MAX($G$387:G397)+1)</f>
        <v/>
      </c>
      <c r="H398" s="165">
        <f t="shared" si="91"/>
        <v>0</v>
      </c>
      <c r="I398" s="403" t="str">
        <f>IF(J398=0,"",MAX($I$387:I397)+1)</f>
        <v/>
      </c>
      <c r="J398" s="197">
        <f t="shared" si="92"/>
        <v>0</v>
      </c>
      <c r="N398" s="402"/>
      <c r="O398" s="2530"/>
      <c r="P398" s="2530"/>
      <c r="Q398" s="401"/>
      <c r="AC398" s="203">
        <v>10</v>
      </c>
      <c r="AD398" s="403" t="str">
        <f>IF(AE398=0,"",MAX($AD$387:AD397)+1)</f>
        <v/>
      </c>
      <c r="AE398" s="165">
        <f t="shared" si="93"/>
        <v>0</v>
      </c>
      <c r="AF398" s="403" t="str">
        <f>IF(AG398=0,"",MAX($AF$387:AF397)+1)</f>
        <v/>
      </c>
      <c r="AG398" s="165">
        <f t="shared" si="94"/>
        <v>0</v>
      </c>
      <c r="AH398" s="403" t="str">
        <f>IF(AI398=0,"",MAX($AH$387:AH397)+1)</f>
        <v/>
      </c>
      <c r="AI398" s="197">
        <f t="shared" si="95"/>
        <v>0</v>
      </c>
      <c r="AM398" s="402"/>
      <c r="AN398" s="2530"/>
      <c r="AO398" s="2530"/>
      <c r="AP398" s="401"/>
    </row>
    <row r="399" spans="4:43" ht="13.2" customHeight="1">
      <c r="D399" s="203">
        <v>11</v>
      </c>
      <c r="E399" s="403" t="str">
        <f>IF(F399=0,"",MAX($E$387:E398)+1)</f>
        <v/>
      </c>
      <c r="F399" s="165">
        <f t="shared" si="90"/>
        <v>0</v>
      </c>
      <c r="G399" s="403" t="str">
        <f>IF(H399=0,"",MAX($G$387:G398)+1)</f>
        <v/>
      </c>
      <c r="H399" s="165">
        <f t="shared" si="91"/>
        <v>0</v>
      </c>
      <c r="I399" s="403" t="str">
        <f>IF(J399=0,"",MAX($I$387:I398)+1)</f>
        <v/>
      </c>
      <c r="J399" s="197">
        <f t="shared" si="92"/>
        <v>0</v>
      </c>
      <c r="N399" s="402"/>
      <c r="O399" s="2530"/>
      <c r="P399" s="2530"/>
      <c r="Q399" s="401"/>
      <c r="AC399" s="203">
        <v>11</v>
      </c>
      <c r="AD399" s="403" t="str">
        <f>IF(AE399=0,"",MAX($AD$387:AD398)+1)</f>
        <v/>
      </c>
      <c r="AE399" s="165">
        <f t="shared" si="93"/>
        <v>0</v>
      </c>
      <c r="AF399" s="403" t="str">
        <f>IF(AG399=0,"",MAX($AF$387:AF398)+1)</f>
        <v/>
      </c>
      <c r="AG399" s="165">
        <f t="shared" si="94"/>
        <v>0</v>
      </c>
      <c r="AH399" s="403" t="str">
        <f>IF(AI399=0,"",MAX($AH$387:AH398)+1)</f>
        <v/>
      </c>
      <c r="AI399" s="197">
        <f t="shared" si="95"/>
        <v>0</v>
      </c>
      <c r="AM399" s="402"/>
      <c r="AN399" s="2530"/>
      <c r="AO399" s="2530"/>
      <c r="AP399" s="401"/>
    </row>
    <row r="400" spans="4:43" ht="13.2" customHeight="1">
      <c r="D400" s="203">
        <v>12</v>
      </c>
      <c r="E400" s="403" t="str">
        <f>IF(F400=0,"",MAX($E$387:E399)+1)</f>
        <v/>
      </c>
      <c r="F400" s="165">
        <f t="shared" si="90"/>
        <v>0</v>
      </c>
      <c r="G400" s="403" t="str">
        <f>IF(H400=0,"",MAX($G$387:G399)+1)</f>
        <v/>
      </c>
      <c r="H400" s="165">
        <f t="shared" si="91"/>
        <v>0</v>
      </c>
      <c r="I400" s="403" t="str">
        <f>IF(J400=0,"",MAX($I$387:I399)+1)</f>
        <v/>
      </c>
      <c r="J400" s="197">
        <f t="shared" si="92"/>
        <v>0</v>
      </c>
      <c r="N400" s="402"/>
      <c r="O400" s="2530"/>
      <c r="P400" s="2530"/>
      <c r="Q400" s="401"/>
      <c r="AC400" s="203">
        <v>12</v>
      </c>
      <c r="AD400" s="403" t="str">
        <f>IF(AE400=0,"",MAX($AD$387:AD399)+1)</f>
        <v/>
      </c>
      <c r="AE400" s="165">
        <f t="shared" si="93"/>
        <v>0</v>
      </c>
      <c r="AF400" s="403" t="str">
        <f>IF(AG400=0,"",MAX($AF$387:AF399)+1)</f>
        <v/>
      </c>
      <c r="AG400" s="165">
        <f t="shared" si="94"/>
        <v>0</v>
      </c>
      <c r="AH400" s="403" t="str">
        <f>IF(AI400=0,"",MAX($AH$387:AH399)+1)</f>
        <v/>
      </c>
      <c r="AI400" s="197">
        <f t="shared" si="95"/>
        <v>0</v>
      </c>
      <c r="AM400" s="402"/>
      <c r="AN400" s="2530"/>
      <c r="AO400" s="2530"/>
      <c r="AP400" s="401"/>
    </row>
    <row r="401" spans="4:42" ht="13.2" customHeight="1">
      <c r="D401" s="203">
        <v>13</v>
      </c>
      <c r="E401" s="403" t="str">
        <f>IF(F401=0,"",MAX($E$387:E400)+1)</f>
        <v/>
      </c>
      <c r="F401" s="165">
        <f t="shared" si="90"/>
        <v>0</v>
      </c>
      <c r="G401" s="403" t="str">
        <f>IF(H401=0,"",MAX($G$387:G400)+1)</f>
        <v/>
      </c>
      <c r="H401" s="165">
        <f t="shared" si="91"/>
        <v>0</v>
      </c>
      <c r="I401" s="403" t="str">
        <f>IF(J401=0,"",MAX($I$387:I400)+1)</f>
        <v/>
      </c>
      <c r="J401" s="197">
        <f t="shared" si="92"/>
        <v>0</v>
      </c>
      <c r="N401" s="402"/>
      <c r="O401" s="2530"/>
      <c r="P401" s="2530"/>
      <c r="Q401" s="401"/>
      <c r="AC401" s="203">
        <v>13</v>
      </c>
      <c r="AD401" s="403" t="str">
        <f>IF(AE401=0,"",MAX($AD$387:AD400)+1)</f>
        <v/>
      </c>
      <c r="AE401" s="165">
        <f t="shared" si="93"/>
        <v>0</v>
      </c>
      <c r="AF401" s="403" t="str">
        <f>IF(AG401=0,"",MAX($AF$387:AF400)+1)</f>
        <v/>
      </c>
      <c r="AG401" s="165">
        <f t="shared" si="94"/>
        <v>0</v>
      </c>
      <c r="AH401" s="403" t="str">
        <f>IF(AI401=0,"",MAX($AH$387:AH400)+1)</f>
        <v/>
      </c>
      <c r="AI401" s="197">
        <f t="shared" si="95"/>
        <v>0</v>
      </c>
      <c r="AM401" s="402"/>
      <c r="AN401" s="2530"/>
      <c r="AO401" s="2530"/>
      <c r="AP401" s="401"/>
    </row>
    <row r="402" spans="4:42" ht="13.2" customHeight="1">
      <c r="D402" s="203">
        <v>14</v>
      </c>
      <c r="E402" s="403" t="str">
        <f>IF(F402=0,"",MAX($E$387:E401)+1)</f>
        <v/>
      </c>
      <c r="F402" s="165">
        <f t="shared" si="90"/>
        <v>0</v>
      </c>
      <c r="G402" s="403" t="str">
        <f>IF(H402=0,"",MAX($G$387:G401)+1)</f>
        <v/>
      </c>
      <c r="H402" s="165">
        <f t="shared" si="91"/>
        <v>0</v>
      </c>
      <c r="I402" s="403" t="str">
        <f>IF(J402=0,"",MAX($I$387:I401)+1)</f>
        <v/>
      </c>
      <c r="J402" s="197">
        <f t="shared" si="92"/>
        <v>0</v>
      </c>
      <c r="N402" s="402"/>
      <c r="O402" s="2530"/>
      <c r="P402" s="2530"/>
      <c r="Q402" s="401"/>
      <c r="AC402" s="203">
        <v>14</v>
      </c>
      <c r="AD402" s="403" t="str">
        <f>IF(AE402=0,"",MAX($AD$387:AD401)+1)</f>
        <v/>
      </c>
      <c r="AE402" s="165">
        <f t="shared" si="93"/>
        <v>0</v>
      </c>
      <c r="AF402" s="403" t="str">
        <f>IF(AG402=0,"",MAX($AF$387:AF401)+1)</f>
        <v/>
      </c>
      <c r="AG402" s="165">
        <f t="shared" si="94"/>
        <v>0</v>
      </c>
      <c r="AH402" s="403" t="str">
        <f>IF(AI402=0,"",MAX($AH$387:AH401)+1)</f>
        <v/>
      </c>
      <c r="AI402" s="197">
        <f t="shared" si="95"/>
        <v>0</v>
      </c>
      <c r="AM402" s="402"/>
      <c r="AN402" s="2530"/>
      <c r="AO402" s="2530"/>
      <c r="AP402" s="401"/>
    </row>
    <row r="403" spans="4:42" ht="13.2" customHeight="1">
      <c r="D403" s="203">
        <v>15</v>
      </c>
      <c r="E403" s="403" t="str">
        <f>IF(F403=0,"",MAX($E$387:E402)+1)</f>
        <v/>
      </c>
      <c r="F403" s="165">
        <f t="shared" si="90"/>
        <v>0</v>
      </c>
      <c r="G403" s="403" t="str">
        <f>IF(H403=0,"",MAX($G$387:G402)+1)</f>
        <v/>
      </c>
      <c r="H403" s="165">
        <f t="shared" si="91"/>
        <v>0</v>
      </c>
      <c r="I403" s="403" t="str">
        <f>IF(J403=0,"",MAX($I$387:I402)+1)</f>
        <v/>
      </c>
      <c r="J403" s="197">
        <f t="shared" si="92"/>
        <v>0</v>
      </c>
      <c r="N403" s="402"/>
      <c r="O403" s="2530"/>
      <c r="P403" s="2530"/>
      <c r="Q403" s="401"/>
      <c r="AC403" s="203">
        <v>15</v>
      </c>
      <c r="AD403" s="403" t="str">
        <f>IF(AE403=0,"",MAX($AD$387:AD402)+1)</f>
        <v/>
      </c>
      <c r="AE403" s="165">
        <f t="shared" si="93"/>
        <v>0</v>
      </c>
      <c r="AF403" s="403" t="str">
        <f>IF(AG403=0,"",MAX($AF$387:AF402)+1)</f>
        <v/>
      </c>
      <c r="AG403" s="165">
        <f t="shared" si="94"/>
        <v>0</v>
      </c>
      <c r="AH403" s="403" t="str">
        <f>IF(AI403=0,"",MAX($AH$387:AH402)+1)</f>
        <v/>
      </c>
      <c r="AI403" s="197">
        <f t="shared" si="95"/>
        <v>0</v>
      </c>
      <c r="AM403" s="402"/>
      <c r="AN403" s="2530"/>
      <c r="AO403" s="2530"/>
      <c r="AP403" s="401"/>
    </row>
    <row r="404" spans="4:42" ht="13.2" customHeight="1">
      <c r="D404" s="203">
        <v>16</v>
      </c>
      <c r="E404" s="403" t="str">
        <f>IF(F404=0,"",MAX($E$387:E403)+1)</f>
        <v/>
      </c>
      <c r="F404" s="165">
        <f t="shared" si="90"/>
        <v>0</v>
      </c>
      <c r="G404" s="403" t="str">
        <f>IF(H404=0,"",MAX($G$387:G403)+1)</f>
        <v/>
      </c>
      <c r="H404" s="165">
        <f t="shared" si="91"/>
        <v>0</v>
      </c>
      <c r="I404" s="403" t="str">
        <f>IF(J404=0,"",MAX($I$387:I403)+1)</f>
        <v/>
      </c>
      <c r="J404" s="197">
        <f t="shared" si="92"/>
        <v>0</v>
      </c>
      <c r="N404" s="402"/>
      <c r="O404" s="2530"/>
      <c r="P404" s="2530"/>
      <c r="Q404" s="401"/>
      <c r="AC404" s="203">
        <v>16</v>
      </c>
      <c r="AD404" s="403" t="str">
        <f>IF(AE404=0,"",MAX($AD$387:AD403)+1)</f>
        <v/>
      </c>
      <c r="AE404" s="165">
        <f t="shared" si="93"/>
        <v>0</v>
      </c>
      <c r="AF404" s="403" t="str">
        <f>IF(AG404=0,"",MAX($AF$387:AF403)+1)</f>
        <v/>
      </c>
      <c r="AG404" s="165">
        <f t="shared" si="94"/>
        <v>0</v>
      </c>
      <c r="AH404" s="403" t="str">
        <f>IF(AI404=0,"",MAX($AH$387:AH403)+1)</f>
        <v/>
      </c>
      <c r="AI404" s="197">
        <f t="shared" si="95"/>
        <v>0</v>
      </c>
      <c r="AM404" s="402"/>
      <c r="AN404" s="2530"/>
      <c r="AO404" s="2530"/>
      <c r="AP404" s="401"/>
    </row>
    <row r="405" spans="4:42" ht="13.2" customHeight="1">
      <c r="D405" s="203">
        <v>17</v>
      </c>
      <c r="E405" s="403" t="str">
        <f>IF(F405=0,"",MAX($E$387:E404)+1)</f>
        <v/>
      </c>
      <c r="F405" s="165">
        <f t="shared" si="90"/>
        <v>0</v>
      </c>
      <c r="G405" s="403" t="str">
        <f>IF(H405=0,"",MAX($G$387:G404)+1)</f>
        <v/>
      </c>
      <c r="H405" s="165">
        <f t="shared" si="91"/>
        <v>0</v>
      </c>
      <c r="I405" s="403" t="str">
        <f>IF(J405=0,"",MAX($I$387:I404)+1)</f>
        <v/>
      </c>
      <c r="J405" s="197">
        <f t="shared" si="92"/>
        <v>0</v>
      </c>
      <c r="N405" s="402"/>
      <c r="O405" s="2530"/>
      <c r="P405" s="2530"/>
      <c r="Q405" s="401"/>
      <c r="AC405" s="203">
        <v>17</v>
      </c>
      <c r="AD405" s="403" t="str">
        <f>IF(AE405=0,"",MAX($AD$387:AD404)+1)</f>
        <v/>
      </c>
      <c r="AE405" s="165">
        <f t="shared" si="93"/>
        <v>0</v>
      </c>
      <c r="AF405" s="403" t="str">
        <f>IF(AG405=0,"",MAX($AF$387:AF404)+1)</f>
        <v/>
      </c>
      <c r="AG405" s="165">
        <f t="shared" si="94"/>
        <v>0</v>
      </c>
      <c r="AH405" s="403" t="str">
        <f>IF(AI405=0,"",MAX($AH$387:AH404)+1)</f>
        <v/>
      </c>
      <c r="AI405" s="197">
        <f t="shared" si="95"/>
        <v>0</v>
      </c>
      <c r="AM405" s="402"/>
      <c r="AN405" s="2530"/>
      <c r="AO405" s="2530"/>
      <c r="AP405" s="401"/>
    </row>
    <row r="406" spans="4:42" ht="13.2" customHeight="1">
      <c r="D406" s="203">
        <v>18</v>
      </c>
      <c r="E406" s="403" t="str">
        <f>IF(F406=0,"",MAX($E$387:E405)+1)</f>
        <v/>
      </c>
      <c r="F406" s="165">
        <f t="shared" si="90"/>
        <v>0</v>
      </c>
      <c r="G406" s="403" t="str">
        <f>IF(H406=0,"",MAX($G$387:G405)+1)</f>
        <v/>
      </c>
      <c r="H406" s="165">
        <f t="shared" si="91"/>
        <v>0</v>
      </c>
      <c r="I406" s="403" t="str">
        <f>IF(J406=0,"",MAX($I$387:I405)+1)</f>
        <v/>
      </c>
      <c r="J406" s="197">
        <f t="shared" si="92"/>
        <v>0</v>
      </c>
      <c r="N406" s="402"/>
      <c r="O406" s="2530"/>
      <c r="P406" s="2530"/>
      <c r="Q406" s="401"/>
      <c r="AC406" s="203">
        <v>18</v>
      </c>
      <c r="AD406" s="403" t="str">
        <f>IF(AE406=0,"",MAX($AD$387:AD405)+1)</f>
        <v/>
      </c>
      <c r="AE406" s="165">
        <f t="shared" si="93"/>
        <v>0</v>
      </c>
      <c r="AF406" s="403" t="str">
        <f>IF(AG406=0,"",MAX($AF$387:AF405)+1)</f>
        <v/>
      </c>
      <c r="AG406" s="165">
        <f t="shared" si="94"/>
        <v>0</v>
      </c>
      <c r="AH406" s="403" t="str">
        <f>IF(AI406=0,"",MAX($AH$387:AH405)+1)</f>
        <v/>
      </c>
      <c r="AI406" s="197">
        <f t="shared" si="95"/>
        <v>0</v>
      </c>
      <c r="AM406" s="402"/>
      <c r="AN406" s="2530"/>
      <c r="AO406" s="2530"/>
      <c r="AP406" s="401"/>
    </row>
    <row r="407" spans="4:42" ht="13.2" customHeight="1">
      <c r="D407" s="203">
        <v>19</v>
      </c>
      <c r="E407" s="403" t="str">
        <f>IF(F407=0,"",MAX($E$387:E406)+1)</f>
        <v/>
      </c>
      <c r="F407" s="165">
        <f t="shared" si="90"/>
        <v>0</v>
      </c>
      <c r="G407" s="403" t="str">
        <f>IF(H407=0,"",MAX($G$387:G406)+1)</f>
        <v/>
      </c>
      <c r="H407" s="165">
        <f t="shared" si="91"/>
        <v>0</v>
      </c>
      <c r="I407" s="403" t="str">
        <f>IF(J407=0,"",MAX($I$387:I406)+1)</f>
        <v/>
      </c>
      <c r="J407" s="197">
        <f t="shared" si="92"/>
        <v>0</v>
      </c>
      <c r="N407" s="402"/>
      <c r="O407" s="2530"/>
      <c r="P407" s="2530"/>
      <c r="Q407" s="401"/>
      <c r="AC407" s="203">
        <v>19</v>
      </c>
      <c r="AD407" s="403" t="str">
        <f>IF(AE407=0,"",MAX($AD$387:AD406)+1)</f>
        <v/>
      </c>
      <c r="AE407" s="165">
        <f t="shared" si="93"/>
        <v>0</v>
      </c>
      <c r="AF407" s="403" t="str">
        <f>IF(AG407=0,"",MAX($AF$387:AF406)+1)</f>
        <v/>
      </c>
      <c r="AG407" s="165">
        <f t="shared" si="94"/>
        <v>0</v>
      </c>
      <c r="AH407" s="403" t="str">
        <f>IF(AI407=0,"",MAX($AH$387:AH406)+1)</f>
        <v/>
      </c>
      <c r="AI407" s="197">
        <f t="shared" si="95"/>
        <v>0</v>
      </c>
      <c r="AM407" s="402"/>
      <c r="AN407" s="2530"/>
      <c r="AO407" s="2530"/>
      <c r="AP407" s="401"/>
    </row>
    <row r="408" spans="4:42" ht="13.2" customHeight="1">
      <c r="D408" s="203">
        <v>20</v>
      </c>
      <c r="E408" s="403" t="str">
        <f>IF(F408=0,"",MAX($E$387:E407)+1)</f>
        <v/>
      </c>
      <c r="F408" s="165">
        <f t="shared" si="90"/>
        <v>0</v>
      </c>
      <c r="G408" s="403" t="str">
        <f>IF(H408=0,"",MAX($G$387:G407)+1)</f>
        <v/>
      </c>
      <c r="H408" s="165">
        <f t="shared" si="91"/>
        <v>0</v>
      </c>
      <c r="I408" s="403" t="str">
        <f>IF(J408=0,"",MAX($I$387:I407)+1)</f>
        <v/>
      </c>
      <c r="J408" s="197">
        <f t="shared" si="92"/>
        <v>0</v>
      </c>
      <c r="N408" s="402"/>
      <c r="O408" s="2530"/>
      <c r="P408" s="2530"/>
      <c r="Q408" s="401"/>
      <c r="AC408" s="203">
        <v>20</v>
      </c>
      <c r="AD408" s="403" t="str">
        <f>IF(AE408=0,"",MAX($AD$387:AD407)+1)</f>
        <v/>
      </c>
      <c r="AE408" s="165">
        <f t="shared" si="93"/>
        <v>0</v>
      </c>
      <c r="AF408" s="403" t="str">
        <f>IF(AG408=0,"",MAX($AF$387:AF407)+1)</f>
        <v/>
      </c>
      <c r="AG408" s="165">
        <f t="shared" si="94"/>
        <v>0</v>
      </c>
      <c r="AH408" s="403" t="str">
        <f>IF(AI408=0,"",MAX($AH$387:AH407)+1)</f>
        <v/>
      </c>
      <c r="AI408" s="197">
        <f t="shared" si="95"/>
        <v>0</v>
      </c>
      <c r="AM408" s="402"/>
      <c r="AN408" s="2530"/>
      <c r="AO408" s="2530"/>
      <c r="AP408" s="401"/>
    </row>
    <row r="409" spans="4:42" ht="13.2" customHeight="1">
      <c r="D409" s="203">
        <v>21</v>
      </c>
      <c r="E409" s="403" t="str">
        <f>IF(F409=0,"",MAX($E$387:E408)+1)</f>
        <v/>
      </c>
      <c r="F409" s="165">
        <f t="shared" si="90"/>
        <v>0</v>
      </c>
      <c r="G409" s="403" t="str">
        <f>IF(H409=0,"",MAX($G$387:G408)+1)</f>
        <v/>
      </c>
      <c r="H409" s="165">
        <f t="shared" si="91"/>
        <v>0</v>
      </c>
      <c r="I409" s="403" t="str">
        <f>IF(J409=0,"",MAX($I$387:I408)+1)</f>
        <v/>
      </c>
      <c r="J409" s="197">
        <f t="shared" si="92"/>
        <v>0</v>
      </c>
      <c r="N409" s="402"/>
      <c r="O409" s="2530"/>
      <c r="P409" s="2530"/>
      <c r="Q409" s="401"/>
      <c r="AC409" s="203">
        <v>21</v>
      </c>
      <c r="AD409" s="403" t="str">
        <f>IF(AE409=0,"",MAX($AD$387:AD408)+1)</f>
        <v/>
      </c>
      <c r="AE409" s="165">
        <f t="shared" si="93"/>
        <v>0</v>
      </c>
      <c r="AF409" s="403" t="str">
        <f>IF(AG409=0,"",MAX($AF$387:AF408)+1)</f>
        <v/>
      </c>
      <c r="AG409" s="165">
        <f t="shared" si="94"/>
        <v>0</v>
      </c>
      <c r="AH409" s="403" t="str">
        <f>IF(AI409=0,"",MAX($AH$387:AH408)+1)</f>
        <v/>
      </c>
      <c r="AI409" s="197">
        <f t="shared" si="95"/>
        <v>0</v>
      </c>
      <c r="AM409" s="402"/>
      <c r="AN409" s="2530"/>
      <c r="AO409" s="2530"/>
      <c r="AP409" s="401"/>
    </row>
    <row r="410" spans="4:42" ht="13.2" customHeight="1">
      <c r="D410" s="203">
        <v>22</v>
      </c>
      <c r="E410" s="403" t="str">
        <f>IF(F410=0,"",MAX($E$387:E409)+1)</f>
        <v/>
      </c>
      <c r="F410" s="165">
        <f t="shared" si="90"/>
        <v>0</v>
      </c>
      <c r="G410" s="403" t="str">
        <f>IF(H410=0,"",MAX($G$387:G409)+1)</f>
        <v/>
      </c>
      <c r="H410" s="165">
        <f t="shared" si="91"/>
        <v>0</v>
      </c>
      <c r="I410" s="403" t="str">
        <f>IF(J410=0,"",MAX($I$387:I409)+1)</f>
        <v/>
      </c>
      <c r="J410" s="197">
        <f t="shared" si="92"/>
        <v>0</v>
      </c>
      <c r="N410" s="402"/>
      <c r="O410" s="2530"/>
      <c r="P410" s="2530"/>
      <c r="Q410" s="401"/>
      <c r="AC410" s="203">
        <v>22</v>
      </c>
      <c r="AD410" s="403" t="str">
        <f>IF(AE410=0,"",MAX($AD$387:AD409)+1)</f>
        <v/>
      </c>
      <c r="AE410" s="165">
        <f t="shared" si="93"/>
        <v>0</v>
      </c>
      <c r="AF410" s="403" t="str">
        <f>IF(AG410=0,"",MAX($AF$387:AF409)+1)</f>
        <v/>
      </c>
      <c r="AG410" s="165">
        <f t="shared" si="94"/>
        <v>0</v>
      </c>
      <c r="AH410" s="403" t="str">
        <f>IF(AI410=0,"",MAX($AH$387:AH409)+1)</f>
        <v/>
      </c>
      <c r="AI410" s="197">
        <f t="shared" si="95"/>
        <v>0</v>
      </c>
      <c r="AM410" s="402"/>
      <c r="AN410" s="2530"/>
      <c r="AO410" s="2530"/>
      <c r="AP410" s="401"/>
    </row>
    <row r="411" spans="4:42" ht="13.2" customHeight="1">
      <c r="D411" s="203">
        <v>23</v>
      </c>
      <c r="E411" s="403" t="str">
        <f>IF(F411=0,"",MAX($E$387:E410)+1)</f>
        <v/>
      </c>
      <c r="F411" s="165">
        <f t="shared" si="90"/>
        <v>0</v>
      </c>
      <c r="G411" s="403" t="str">
        <f>IF(H411=0,"",MAX($G$387:G410)+1)</f>
        <v/>
      </c>
      <c r="H411" s="165">
        <f t="shared" si="91"/>
        <v>0</v>
      </c>
      <c r="I411" s="403" t="str">
        <f>IF(J411=0,"",MAX($I$387:I410)+1)</f>
        <v/>
      </c>
      <c r="J411" s="197">
        <f t="shared" si="92"/>
        <v>0</v>
      </c>
      <c r="N411" s="402"/>
      <c r="O411" s="2530"/>
      <c r="P411" s="2530"/>
      <c r="Q411" s="401"/>
      <c r="AC411" s="203">
        <v>23</v>
      </c>
      <c r="AD411" s="403" t="str">
        <f>IF(AE411=0,"",MAX($AD$387:AD410)+1)</f>
        <v/>
      </c>
      <c r="AE411" s="165">
        <f t="shared" si="93"/>
        <v>0</v>
      </c>
      <c r="AF411" s="403" t="str">
        <f>IF(AG411=0,"",MAX($AF$387:AF410)+1)</f>
        <v/>
      </c>
      <c r="AG411" s="165">
        <f t="shared" si="94"/>
        <v>0</v>
      </c>
      <c r="AH411" s="403" t="str">
        <f>IF(AI411=0,"",MAX($AH$387:AH410)+1)</f>
        <v/>
      </c>
      <c r="AI411" s="197">
        <f t="shared" si="95"/>
        <v>0</v>
      </c>
      <c r="AM411" s="402"/>
      <c r="AN411" s="2530"/>
      <c r="AO411" s="2530"/>
      <c r="AP411" s="401"/>
    </row>
    <row r="412" spans="4:42" ht="13.2" customHeight="1">
      <c r="D412" s="203">
        <v>24</v>
      </c>
      <c r="E412" s="403" t="str">
        <f>IF(F412=0,"",MAX($E$387:E411)+1)</f>
        <v/>
      </c>
      <c r="F412" s="165">
        <f t="shared" si="90"/>
        <v>0</v>
      </c>
      <c r="G412" s="403" t="str">
        <f>IF(H412=0,"",MAX($G$387:G411)+1)</f>
        <v/>
      </c>
      <c r="H412" s="165">
        <f t="shared" si="91"/>
        <v>0</v>
      </c>
      <c r="I412" s="403" t="str">
        <f>IF(J412=0,"",MAX($I$387:I411)+1)</f>
        <v/>
      </c>
      <c r="J412" s="197">
        <f t="shared" si="92"/>
        <v>0</v>
      </c>
      <c r="N412" s="402"/>
      <c r="O412" s="2530"/>
      <c r="P412" s="2530"/>
      <c r="Q412" s="401"/>
      <c r="AC412" s="203">
        <v>24</v>
      </c>
      <c r="AD412" s="403" t="str">
        <f>IF(AE412=0,"",MAX($AD$387:AD411)+1)</f>
        <v/>
      </c>
      <c r="AE412" s="165">
        <f t="shared" si="93"/>
        <v>0</v>
      </c>
      <c r="AF412" s="403" t="str">
        <f>IF(AG412=0,"",MAX($AF$387:AF411)+1)</f>
        <v/>
      </c>
      <c r="AG412" s="165">
        <f t="shared" si="94"/>
        <v>0</v>
      </c>
      <c r="AH412" s="403" t="str">
        <f>IF(AI412=0,"",MAX($AH$387:AH411)+1)</f>
        <v/>
      </c>
      <c r="AI412" s="197">
        <f t="shared" si="95"/>
        <v>0</v>
      </c>
      <c r="AM412" s="402"/>
      <c r="AN412" s="2530"/>
      <c r="AO412" s="2530"/>
      <c r="AP412" s="401"/>
    </row>
    <row r="413" spans="4:42" ht="13.2" customHeight="1">
      <c r="D413" s="203">
        <v>25</v>
      </c>
      <c r="E413" s="403" t="str">
        <f>IF(F413=0,"",MAX($E$387:E412)+1)</f>
        <v/>
      </c>
      <c r="F413" s="165">
        <f t="shared" si="90"/>
        <v>0</v>
      </c>
      <c r="G413" s="403" t="str">
        <f>IF(H413=0,"",MAX($G$387:G412)+1)</f>
        <v/>
      </c>
      <c r="H413" s="165">
        <f t="shared" si="91"/>
        <v>0</v>
      </c>
      <c r="I413" s="403" t="str">
        <f>IF(J413=0,"",MAX($I$387:I412)+1)</f>
        <v/>
      </c>
      <c r="J413" s="197">
        <f t="shared" si="92"/>
        <v>0</v>
      </c>
      <c r="N413" s="402"/>
      <c r="O413" s="2530"/>
      <c r="P413" s="2530"/>
      <c r="Q413" s="401"/>
      <c r="AC413" s="203">
        <v>25</v>
      </c>
      <c r="AD413" s="403" t="str">
        <f>IF(AE413=0,"",MAX($AD$387:AD412)+1)</f>
        <v/>
      </c>
      <c r="AE413" s="165">
        <f t="shared" si="93"/>
        <v>0</v>
      </c>
      <c r="AF413" s="403" t="str">
        <f>IF(AG413=0,"",MAX($AF$387:AF412)+1)</f>
        <v/>
      </c>
      <c r="AG413" s="165">
        <f t="shared" si="94"/>
        <v>0</v>
      </c>
      <c r="AH413" s="403" t="str">
        <f>IF(AI413=0,"",MAX($AH$387:AH412)+1)</f>
        <v/>
      </c>
      <c r="AI413" s="197">
        <f t="shared" si="95"/>
        <v>0</v>
      </c>
      <c r="AM413" s="402"/>
      <c r="AN413" s="2530"/>
      <c r="AO413" s="2530"/>
      <c r="AP413" s="401"/>
    </row>
    <row r="414" spans="4:42" ht="13.2" customHeight="1">
      <c r="D414" s="203">
        <v>26</v>
      </c>
      <c r="E414" s="403" t="str">
        <f>IF(F414=0,"",MAX($E$387:E413)+1)</f>
        <v/>
      </c>
      <c r="F414" s="165">
        <f t="shared" si="90"/>
        <v>0</v>
      </c>
      <c r="G414" s="403" t="str">
        <f>IF(H414=0,"",MAX($G$387:G413)+1)</f>
        <v/>
      </c>
      <c r="H414" s="165">
        <f t="shared" si="91"/>
        <v>0</v>
      </c>
      <c r="I414" s="403" t="str">
        <f>IF(J414=0,"",MAX($I$387:I413)+1)</f>
        <v/>
      </c>
      <c r="J414" s="197">
        <f t="shared" si="92"/>
        <v>0</v>
      </c>
      <c r="N414" s="402"/>
      <c r="O414" s="2530"/>
      <c r="P414" s="2530"/>
      <c r="Q414" s="401"/>
      <c r="AC414" s="203">
        <v>26</v>
      </c>
      <c r="AD414" s="403" t="str">
        <f>IF(AE414=0,"",MAX($AD$387:AD413)+1)</f>
        <v/>
      </c>
      <c r="AE414" s="165">
        <f t="shared" si="93"/>
        <v>0</v>
      </c>
      <c r="AF414" s="403" t="str">
        <f>IF(AG414=0,"",MAX($AF$387:AF413)+1)</f>
        <v/>
      </c>
      <c r="AG414" s="165">
        <f t="shared" si="94"/>
        <v>0</v>
      </c>
      <c r="AH414" s="403" t="str">
        <f>IF(AI414=0,"",MAX($AH$387:AH413)+1)</f>
        <v/>
      </c>
      <c r="AI414" s="197">
        <f t="shared" si="95"/>
        <v>0</v>
      </c>
      <c r="AM414" s="402"/>
      <c r="AN414" s="2530"/>
      <c r="AO414" s="2530"/>
      <c r="AP414" s="401"/>
    </row>
    <row r="415" spans="4:42" ht="13.2" customHeight="1">
      <c r="D415" s="203">
        <v>27</v>
      </c>
      <c r="E415" s="403" t="str">
        <f>IF(F415=0,"",MAX($E$387:E414)+1)</f>
        <v/>
      </c>
      <c r="F415" s="165">
        <f t="shared" si="90"/>
        <v>0</v>
      </c>
      <c r="G415" s="403" t="str">
        <f>IF(H415=0,"",MAX($G$387:G414)+1)</f>
        <v/>
      </c>
      <c r="H415" s="165">
        <f t="shared" si="91"/>
        <v>0</v>
      </c>
      <c r="I415" s="403" t="str">
        <f>IF(J415=0,"",MAX($I$387:I414)+1)</f>
        <v/>
      </c>
      <c r="J415" s="197">
        <f t="shared" si="92"/>
        <v>0</v>
      </c>
      <c r="N415" s="402"/>
      <c r="O415" s="2530"/>
      <c r="P415" s="2530"/>
      <c r="Q415" s="401"/>
      <c r="AC415" s="203">
        <v>27</v>
      </c>
      <c r="AD415" s="403" t="str">
        <f>IF(AE415=0,"",MAX($AD$387:AD414)+1)</f>
        <v/>
      </c>
      <c r="AE415" s="165">
        <f t="shared" si="93"/>
        <v>0</v>
      </c>
      <c r="AF415" s="403" t="str">
        <f>IF(AG415=0,"",MAX($AF$387:AF414)+1)</f>
        <v/>
      </c>
      <c r="AG415" s="165">
        <f t="shared" si="94"/>
        <v>0</v>
      </c>
      <c r="AH415" s="403" t="str">
        <f>IF(AI415=0,"",MAX($AH$387:AH414)+1)</f>
        <v/>
      </c>
      <c r="AI415" s="197">
        <f t="shared" si="95"/>
        <v>0</v>
      </c>
      <c r="AM415" s="402"/>
      <c r="AN415" s="2530"/>
      <c r="AO415" s="2530"/>
      <c r="AP415" s="401"/>
    </row>
    <row r="416" spans="4:42" ht="13.2" customHeight="1">
      <c r="D416" s="203">
        <v>28</v>
      </c>
      <c r="E416" s="403" t="str">
        <f>IF(F416=0,"",MAX($E$387:E415)+1)</f>
        <v/>
      </c>
      <c r="F416" s="165">
        <f t="shared" si="90"/>
        <v>0</v>
      </c>
      <c r="G416" s="403" t="str">
        <f>IF(H416=0,"",MAX($G$387:G415)+1)</f>
        <v/>
      </c>
      <c r="H416" s="165">
        <f t="shared" si="91"/>
        <v>0</v>
      </c>
      <c r="I416" s="403" t="str">
        <f>IF(J416=0,"",MAX($I$387:I415)+1)</f>
        <v/>
      </c>
      <c r="J416" s="197">
        <f t="shared" si="92"/>
        <v>0</v>
      </c>
      <c r="N416" s="402"/>
      <c r="O416" s="2530"/>
      <c r="P416" s="2530"/>
      <c r="Q416" s="401"/>
      <c r="AC416" s="203">
        <v>28</v>
      </c>
      <c r="AD416" s="403" t="str">
        <f>IF(AE416=0,"",MAX($AD$387:AD415)+1)</f>
        <v/>
      </c>
      <c r="AE416" s="165">
        <f t="shared" si="93"/>
        <v>0</v>
      </c>
      <c r="AF416" s="403" t="str">
        <f>IF(AG416=0,"",MAX($AF$387:AF415)+1)</f>
        <v/>
      </c>
      <c r="AG416" s="165">
        <f t="shared" si="94"/>
        <v>0</v>
      </c>
      <c r="AH416" s="403" t="str">
        <f>IF(AI416=0,"",MAX($AH$387:AH415)+1)</f>
        <v/>
      </c>
      <c r="AI416" s="197">
        <f t="shared" si="95"/>
        <v>0</v>
      </c>
      <c r="AM416" s="402"/>
      <c r="AN416" s="2530"/>
      <c r="AO416" s="2530"/>
      <c r="AP416" s="401"/>
    </row>
    <row r="417" spans="2:42" ht="13.2" customHeight="1">
      <c r="D417" s="203">
        <v>29</v>
      </c>
      <c r="E417" s="403" t="str">
        <f>IF(F417=0,"",MAX($E$387:E416)+1)</f>
        <v/>
      </c>
      <c r="F417" s="165">
        <f t="shared" si="90"/>
        <v>0</v>
      </c>
      <c r="G417" s="403" t="str">
        <f>IF(H417=0,"",MAX($G$387:G416)+1)</f>
        <v/>
      </c>
      <c r="H417" s="165">
        <f t="shared" si="91"/>
        <v>0</v>
      </c>
      <c r="I417" s="403" t="str">
        <f>IF(J417=0,"",MAX($I$387:I416)+1)</f>
        <v/>
      </c>
      <c r="J417" s="197">
        <f t="shared" si="92"/>
        <v>0</v>
      </c>
      <c r="N417" s="402"/>
      <c r="O417" s="2530"/>
      <c r="P417" s="2530"/>
      <c r="Q417" s="401"/>
      <c r="AC417" s="203">
        <v>29</v>
      </c>
      <c r="AD417" s="403" t="str">
        <f>IF(AE417=0,"",MAX($AD$387:AD416)+1)</f>
        <v/>
      </c>
      <c r="AE417" s="165">
        <f t="shared" si="93"/>
        <v>0</v>
      </c>
      <c r="AF417" s="403" t="str">
        <f>IF(AG417=0,"",MAX($AF$387:AF416)+1)</f>
        <v/>
      </c>
      <c r="AG417" s="165">
        <f t="shared" si="94"/>
        <v>0</v>
      </c>
      <c r="AH417" s="403" t="str">
        <f>IF(AI417=0,"",MAX($AH$387:AH416)+1)</f>
        <v/>
      </c>
      <c r="AI417" s="197">
        <f t="shared" si="95"/>
        <v>0</v>
      </c>
      <c r="AM417" s="402"/>
      <c r="AN417" s="2530"/>
      <c r="AO417" s="2530"/>
      <c r="AP417" s="401"/>
    </row>
    <row r="418" spans="2:42" ht="13.2" customHeight="1">
      <c r="D418" s="203">
        <v>30</v>
      </c>
      <c r="E418" s="403" t="str">
        <f>IF(F418=0,"",MAX($E$387:E417)+1)</f>
        <v/>
      </c>
      <c r="F418" s="165">
        <f t="shared" si="90"/>
        <v>0</v>
      </c>
      <c r="G418" s="403" t="str">
        <f>IF(H418=0,"",MAX($G$387:G417)+1)</f>
        <v/>
      </c>
      <c r="H418" s="165">
        <f t="shared" si="91"/>
        <v>0</v>
      </c>
      <c r="I418" s="403" t="str">
        <f>IF(J418=0,"",MAX($I$387:I417)+1)</f>
        <v/>
      </c>
      <c r="J418" s="197">
        <f t="shared" si="92"/>
        <v>0</v>
      </c>
      <c r="N418" s="402"/>
      <c r="O418" s="2530"/>
      <c r="P418" s="2530"/>
      <c r="Q418" s="401"/>
      <c r="AC418" s="203">
        <v>30</v>
      </c>
      <c r="AD418" s="403" t="str">
        <f>IF(AE418=0,"",MAX($AD$387:AD417)+1)</f>
        <v/>
      </c>
      <c r="AE418" s="165">
        <f t="shared" si="93"/>
        <v>0</v>
      </c>
      <c r="AF418" s="403" t="str">
        <f>IF(AG418=0,"",MAX($AF$387:AF417)+1)</f>
        <v/>
      </c>
      <c r="AG418" s="165">
        <f t="shared" si="94"/>
        <v>0</v>
      </c>
      <c r="AH418" s="403" t="str">
        <f>IF(AI418=0,"",MAX($AH$387:AH417)+1)</f>
        <v/>
      </c>
      <c r="AI418" s="197">
        <f t="shared" si="95"/>
        <v>0</v>
      </c>
      <c r="AM418" s="402"/>
      <c r="AN418" s="2530"/>
      <c r="AO418" s="2530"/>
      <c r="AP418" s="401"/>
    </row>
    <row r="419" spans="2:42" ht="13.2" customHeight="1">
      <c r="D419" s="203">
        <v>31</v>
      </c>
      <c r="E419" s="403" t="str">
        <f>IF(F419=0,"",MAX($E$387:E418)+1)</f>
        <v/>
      </c>
      <c r="F419" s="165">
        <f t="shared" si="90"/>
        <v>0</v>
      </c>
      <c r="G419" s="403" t="str">
        <f>IF(H419=0,"",MAX($G$387:G418)+1)</f>
        <v/>
      </c>
      <c r="H419" s="165">
        <f t="shared" si="91"/>
        <v>0</v>
      </c>
      <c r="I419" s="403" t="str">
        <f>IF(J419=0,"",MAX($I$387:I418)+1)</f>
        <v/>
      </c>
      <c r="J419" s="197">
        <f t="shared" si="92"/>
        <v>0</v>
      </c>
      <c r="N419" s="402"/>
      <c r="O419" s="2530"/>
      <c r="P419" s="2530"/>
      <c r="Q419" s="401"/>
      <c r="AC419" s="203">
        <v>31</v>
      </c>
      <c r="AD419" s="403" t="str">
        <f>IF(AE419=0,"",MAX($AD$387:AD418)+1)</f>
        <v/>
      </c>
      <c r="AE419" s="165">
        <f t="shared" si="93"/>
        <v>0</v>
      </c>
      <c r="AF419" s="403" t="str">
        <f>IF(AG419=0,"",MAX($AF$387:AF418)+1)</f>
        <v/>
      </c>
      <c r="AG419" s="165">
        <f t="shared" si="94"/>
        <v>0</v>
      </c>
      <c r="AH419" s="403" t="str">
        <f>IF(AI419=0,"",MAX($AH$387:AH418)+1)</f>
        <v/>
      </c>
      <c r="AI419" s="197">
        <f t="shared" si="95"/>
        <v>0</v>
      </c>
      <c r="AM419" s="402"/>
      <c r="AN419" s="2530"/>
      <c r="AO419" s="2530"/>
      <c r="AP419" s="401"/>
    </row>
    <row r="420" spans="2:42" ht="13.2" customHeight="1">
      <c r="D420" s="203">
        <v>32</v>
      </c>
      <c r="E420" s="403" t="str">
        <f>IF(F420=0,"",MAX($E$387:E419)+1)</f>
        <v/>
      </c>
      <c r="F420" s="165">
        <f t="shared" si="90"/>
        <v>0</v>
      </c>
      <c r="G420" s="403" t="str">
        <f>IF(H420=0,"",MAX($G$387:G419)+1)</f>
        <v/>
      </c>
      <c r="H420" s="165">
        <f t="shared" si="91"/>
        <v>0</v>
      </c>
      <c r="I420" s="403" t="str">
        <f>IF(J420=0,"",MAX($I$387:I419)+1)</f>
        <v/>
      </c>
      <c r="J420" s="197">
        <f t="shared" si="92"/>
        <v>0</v>
      </c>
      <c r="N420" s="402"/>
      <c r="O420" s="2530"/>
      <c r="P420" s="2530"/>
      <c r="Q420" s="401"/>
      <c r="AC420" s="203">
        <v>32</v>
      </c>
      <c r="AD420" s="403" t="str">
        <f>IF(AE420=0,"",MAX($AD$387:AD419)+1)</f>
        <v/>
      </c>
      <c r="AE420" s="165">
        <f t="shared" si="93"/>
        <v>0</v>
      </c>
      <c r="AF420" s="403" t="str">
        <f>IF(AG420=0,"",MAX($AF$387:AF419)+1)</f>
        <v/>
      </c>
      <c r="AG420" s="165">
        <f t="shared" si="94"/>
        <v>0</v>
      </c>
      <c r="AH420" s="403" t="str">
        <f>IF(AI420=0,"",MAX($AH$387:AH419)+1)</f>
        <v/>
      </c>
      <c r="AI420" s="197">
        <f t="shared" si="95"/>
        <v>0</v>
      </c>
      <c r="AM420" s="402"/>
      <c r="AN420" s="2530"/>
      <c r="AO420" s="2530"/>
      <c r="AP420" s="401"/>
    </row>
    <row r="421" spans="2:42" ht="13.2" customHeight="1">
      <c r="D421" s="203">
        <v>33</v>
      </c>
      <c r="E421" s="403" t="str">
        <f>IF(F421=0,"",MAX($E$387:E420)+1)</f>
        <v/>
      </c>
      <c r="F421" s="165">
        <f t="shared" si="90"/>
        <v>0</v>
      </c>
      <c r="G421" s="403" t="str">
        <f>IF(H421=0,"",MAX($G$387:G420)+1)</f>
        <v/>
      </c>
      <c r="H421" s="165">
        <f t="shared" si="91"/>
        <v>0</v>
      </c>
      <c r="I421" s="403" t="str">
        <f>IF(J421=0,"",MAX($I$387:I420)+1)</f>
        <v/>
      </c>
      <c r="J421" s="197">
        <f>I376+J376</f>
        <v>0</v>
      </c>
      <c r="N421" s="402"/>
      <c r="O421" s="2530"/>
      <c r="P421" s="2530"/>
      <c r="Q421" s="401"/>
      <c r="AC421" s="203">
        <v>33</v>
      </c>
      <c r="AD421" s="403" t="str">
        <f>IF(AE421=0,"",MAX($AD$387:AD420)+1)</f>
        <v/>
      </c>
      <c r="AE421" s="165">
        <f t="shared" si="93"/>
        <v>0</v>
      </c>
      <c r="AF421" s="403" t="str">
        <f>IF(AG421=0,"",MAX($AF$387:AF420)+1)</f>
        <v/>
      </c>
      <c r="AG421" s="165">
        <f t="shared" si="94"/>
        <v>0</v>
      </c>
      <c r="AH421" s="403" t="str">
        <f>IF(AI421=0,"",MAX($AH$387:AH420)+1)</f>
        <v/>
      </c>
      <c r="AI421" s="197">
        <f>AH376+AI376</f>
        <v>0</v>
      </c>
      <c r="AM421" s="402"/>
      <c r="AN421" s="2530"/>
      <c r="AO421" s="2530"/>
      <c r="AP421" s="401"/>
    </row>
    <row r="422" spans="2:42" ht="13.2" customHeight="1">
      <c r="D422" s="203">
        <v>34</v>
      </c>
      <c r="E422" s="403" t="str">
        <f>IF(F422=0,"",MAX($E$387:E421)+1)</f>
        <v/>
      </c>
      <c r="F422" s="165">
        <f t="shared" si="90"/>
        <v>0</v>
      </c>
      <c r="G422" s="403" t="str">
        <f>IF(H422=0,"",MAX($G$387:G421)+1)</f>
        <v/>
      </c>
      <c r="H422" s="165">
        <f t="shared" si="91"/>
        <v>0</v>
      </c>
      <c r="I422" s="403" t="str">
        <f>IF(J422=0,"",MAX($I$387:I421)+1)</f>
        <v/>
      </c>
      <c r="J422" s="197">
        <f t="shared" si="92"/>
        <v>0</v>
      </c>
      <c r="N422" s="402"/>
      <c r="O422" s="2530"/>
      <c r="P422" s="2530"/>
      <c r="Q422" s="401"/>
      <c r="AC422" s="203">
        <v>34</v>
      </c>
      <c r="AD422" s="403" t="str">
        <f>IF(AE422=0,"",MAX($AD$387:AD421)+1)</f>
        <v/>
      </c>
      <c r="AE422" s="165">
        <f t="shared" si="93"/>
        <v>0</v>
      </c>
      <c r="AF422" s="403" t="str">
        <f>IF(AG422=0,"",MAX($AF$387:AF421)+1)</f>
        <v/>
      </c>
      <c r="AG422" s="165">
        <f t="shared" si="94"/>
        <v>0</v>
      </c>
      <c r="AH422" s="403" t="str">
        <f>IF(AI422=0,"",MAX($AH$387:AH421)+1)</f>
        <v/>
      </c>
      <c r="AI422" s="197">
        <f t="shared" si="95"/>
        <v>0</v>
      </c>
      <c r="AM422" s="402"/>
      <c r="AN422" s="2530"/>
      <c r="AO422" s="2530"/>
      <c r="AP422" s="401"/>
    </row>
    <row r="423" spans="2:42" ht="13.2" customHeight="1">
      <c r="D423" s="203">
        <v>35</v>
      </c>
      <c r="E423" s="403" t="str">
        <f>IF(F423=0,"",MAX($E$387:E422)+1)</f>
        <v/>
      </c>
      <c r="F423" s="165">
        <f t="shared" si="90"/>
        <v>0</v>
      </c>
      <c r="G423" s="403" t="str">
        <f>IF(H423=0,"",MAX($G$387:G422)+1)</f>
        <v/>
      </c>
      <c r="H423" s="165">
        <f t="shared" si="91"/>
        <v>0</v>
      </c>
      <c r="I423" s="403" t="str">
        <f>IF(J423=0,"",MAX($I$387:I422)+1)</f>
        <v/>
      </c>
      <c r="J423" s="197">
        <f t="shared" si="92"/>
        <v>0</v>
      </c>
      <c r="N423" s="402"/>
      <c r="O423" s="2530"/>
      <c r="P423" s="2530"/>
      <c r="Q423" s="401"/>
      <c r="AC423" s="203">
        <v>35</v>
      </c>
      <c r="AD423" s="403" t="str">
        <f>IF(AE423=0,"",MAX($AD$387:AD422)+1)</f>
        <v/>
      </c>
      <c r="AE423" s="165">
        <f t="shared" si="93"/>
        <v>0</v>
      </c>
      <c r="AF423" s="403" t="str">
        <f>IF(AG423=0,"",MAX($AF$387:AF422)+1)</f>
        <v/>
      </c>
      <c r="AG423" s="165">
        <f t="shared" si="94"/>
        <v>0</v>
      </c>
      <c r="AH423" s="403" t="str">
        <f>IF(AI423=0,"",MAX($AH$387:AH422)+1)</f>
        <v/>
      </c>
      <c r="AI423" s="197">
        <f t="shared" si="95"/>
        <v>0</v>
      </c>
      <c r="AM423" s="402"/>
      <c r="AN423" s="2530"/>
      <c r="AO423" s="2530"/>
      <c r="AP423" s="401"/>
    </row>
    <row r="424" spans="2:42" ht="13.2" customHeight="1">
      <c r="D424" s="203">
        <v>36</v>
      </c>
      <c r="E424" s="403" t="str">
        <f>IF(F424=0,"",MAX($E$387:E423)+1)</f>
        <v/>
      </c>
      <c r="F424" s="165">
        <f t="shared" si="90"/>
        <v>0</v>
      </c>
      <c r="G424" s="403" t="str">
        <f>IF(H424=0,"",MAX($G$387:G423)+1)</f>
        <v/>
      </c>
      <c r="H424" s="165">
        <f t="shared" si="91"/>
        <v>0</v>
      </c>
      <c r="I424" s="403" t="str">
        <f>IF(J424=0,"",MAX($I$387:I423)+1)</f>
        <v/>
      </c>
      <c r="J424" s="197">
        <f t="shared" si="92"/>
        <v>0</v>
      </c>
      <c r="N424" s="402"/>
      <c r="O424" s="2530"/>
      <c r="P424" s="2530"/>
      <c r="Q424" s="401"/>
      <c r="AC424" s="203">
        <v>36</v>
      </c>
      <c r="AD424" s="403" t="str">
        <f>IF(AE424=0,"",MAX($AD$387:AD423)+1)</f>
        <v/>
      </c>
      <c r="AE424" s="165">
        <f t="shared" si="93"/>
        <v>0</v>
      </c>
      <c r="AF424" s="403" t="str">
        <f>IF(AG424=0,"",MAX($AF$387:AF423)+1)</f>
        <v/>
      </c>
      <c r="AG424" s="165">
        <f t="shared" si="94"/>
        <v>0</v>
      </c>
      <c r="AH424" s="403" t="str">
        <f>IF(AI424=0,"",MAX($AH$387:AH423)+1)</f>
        <v/>
      </c>
      <c r="AI424" s="197">
        <f t="shared" si="95"/>
        <v>0</v>
      </c>
      <c r="AM424" s="402"/>
      <c r="AN424" s="2530"/>
      <c r="AO424" s="2530"/>
      <c r="AP424" s="401"/>
    </row>
    <row r="425" spans="2:42" ht="13.2" customHeight="1">
      <c r="D425" s="203">
        <v>37</v>
      </c>
      <c r="E425" s="403" t="str">
        <f>IF(F425=0,"",MAX($E$387:E424)+1)</f>
        <v/>
      </c>
      <c r="F425" s="165">
        <f t="shared" si="90"/>
        <v>0</v>
      </c>
      <c r="G425" s="403" t="str">
        <f>IF(H425=0,"",MAX($G$387:G424)+1)</f>
        <v/>
      </c>
      <c r="H425" s="165">
        <f t="shared" si="91"/>
        <v>0</v>
      </c>
      <c r="I425" s="403" t="str">
        <f>IF(J425=0,"",MAX($I$387:I424)+1)</f>
        <v/>
      </c>
      <c r="J425" s="197">
        <f t="shared" si="92"/>
        <v>0</v>
      </c>
      <c r="N425" s="402"/>
      <c r="O425" s="2530"/>
      <c r="P425" s="2530"/>
      <c r="Q425" s="401"/>
      <c r="AC425" s="203">
        <v>37</v>
      </c>
      <c r="AD425" s="403" t="str">
        <f>IF(AE425=0,"",MAX($AD$387:AD424)+1)</f>
        <v/>
      </c>
      <c r="AE425" s="165">
        <f t="shared" si="93"/>
        <v>0</v>
      </c>
      <c r="AF425" s="403" t="str">
        <f>IF(AG425=0,"",MAX($AF$387:AF424)+1)</f>
        <v/>
      </c>
      <c r="AG425" s="165">
        <f t="shared" si="94"/>
        <v>0</v>
      </c>
      <c r="AH425" s="403" t="str">
        <f>IF(AI425=0,"",MAX($AH$387:AH424)+1)</f>
        <v/>
      </c>
      <c r="AI425" s="197">
        <f t="shared" si="95"/>
        <v>0</v>
      </c>
      <c r="AM425" s="402"/>
      <c r="AN425" s="2530"/>
      <c r="AO425" s="2530"/>
      <c r="AP425" s="401"/>
    </row>
    <row r="426" spans="2:42" ht="13.2" customHeight="1">
      <c r="D426" s="203">
        <v>38</v>
      </c>
      <c r="E426" s="403" t="str">
        <f>IF(F426=0,"",MAX($E$387:E425)+1)</f>
        <v/>
      </c>
      <c r="F426" s="165">
        <f t="shared" si="90"/>
        <v>0</v>
      </c>
      <c r="G426" s="403" t="str">
        <f>IF(H426=0,"",MAX($G$387:G425)+1)</f>
        <v/>
      </c>
      <c r="H426" s="165">
        <f t="shared" si="91"/>
        <v>0</v>
      </c>
      <c r="I426" s="403" t="str">
        <f>IF(J426=0,"",MAX($I$387:I425)+1)</f>
        <v/>
      </c>
      <c r="J426" s="197">
        <f t="shared" si="92"/>
        <v>0</v>
      </c>
      <c r="N426" s="402"/>
      <c r="O426" s="2530"/>
      <c r="P426" s="2530"/>
      <c r="Q426" s="401"/>
      <c r="AC426" s="203">
        <v>38</v>
      </c>
      <c r="AD426" s="403" t="str">
        <f>IF(AE426=0,"",MAX($AD$387:AD425)+1)</f>
        <v/>
      </c>
      <c r="AE426" s="165">
        <f t="shared" si="93"/>
        <v>0</v>
      </c>
      <c r="AF426" s="403" t="str">
        <f>IF(AG426=0,"",MAX($AF$387:AF425)+1)</f>
        <v/>
      </c>
      <c r="AG426" s="165">
        <f t="shared" si="94"/>
        <v>0</v>
      </c>
      <c r="AH426" s="403" t="str">
        <f>IF(AI426=0,"",MAX($AH$387:AH425)+1)</f>
        <v/>
      </c>
      <c r="AI426" s="197">
        <f t="shared" si="95"/>
        <v>0</v>
      </c>
      <c r="AM426" s="402"/>
      <c r="AN426" s="2530"/>
      <c r="AO426" s="2530"/>
      <c r="AP426" s="401"/>
    </row>
    <row r="427" spans="2:42" ht="13.2" customHeight="1">
      <c r="D427" s="203">
        <v>39</v>
      </c>
      <c r="E427" s="403" t="str">
        <f>IF(F427=0,"",MAX($E$387:E426)+1)</f>
        <v/>
      </c>
      <c r="F427" s="165">
        <f t="shared" si="90"/>
        <v>0</v>
      </c>
      <c r="G427" s="403" t="str">
        <f>IF(H427=0,"",MAX($G$387:G426)+1)</f>
        <v/>
      </c>
      <c r="H427" s="165">
        <f t="shared" si="91"/>
        <v>0</v>
      </c>
      <c r="I427" s="403" t="str">
        <f>IF(J427=0,"",MAX($I$387:I426)+1)</f>
        <v/>
      </c>
      <c r="J427" s="197">
        <f t="shared" si="92"/>
        <v>0</v>
      </c>
      <c r="N427" s="402"/>
      <c r="O427" s="2530"/>
      <c r="P427" s="2530"/>
      <c r="Q427" s="401"/>
      <c r="AC427" s="203">
        <v>39</v>
      </c>
      <c r="AD427" s="403" t="str">
        <f>IF(AE427=0,"",MAX($AD$387:AD426)+1)</f>
        <v/>
      </c>
      <c r="AE427" s="165">
        <f t="shared" si="93"/>
        <v>0</v>
      </c>
      <c r="AF427" s="403" t="str">
        <f>IF(AG427=0,"",MAX($AF$387:AF426)+1)</f>
        <v/>
      </c>
      <c r="AG427" s="165">
        <f t="shared" si="94"/>
        <v>0</v>
      </c>
      <c r="AH427" s="403" t="str">
        <f>IF(AI427=0,"",MAX($AH$387:AH426)+1)</f>
        <v/>
      </c>
      <c r="AI427" s="197">
        <f t="shared" si="95"/>
        <v>0</v>
      </c>
      <c r="AM427" s="402"/>
      <c r="AN427" s="2530"/>
      <c r="AO427" s="2530"/>
      <c r="AP427" s="401"/>
    </row>
    <row r="428" spans="2:42" ht="13.2" customHeight="1" thickBot="1">
      <c r="D428" s="200">
        <v>40</v>
      </c>
      <c r="E428" s="404" t="str">
        <f>IF(F428=0,"",MAX($E$387:E427)+1)</f>
        <v/>
      </c>
      <c r="F428" s="198">
        <f t="shared" si="90"/>
        <v>0</v>
      </c>
      <c r="G428" s="404" t="str">
        <f>IF(H428=0,"",MAX($G$387:G427)+1)</f>
        <v/>
      </c>
      <c r="H428" s="198">
        <f>G383+H383</f>
        <v>0</v>
      </c>
      <c r="I428" s="404" t="str">
        <f>IF(J428=0,"",MAX($I$387:I427)+1)</f>
        <v/>
      </c>
      <c r="J428" s="199">
        <f>I383+J383</f>
        <v>0</v>
      </c>
      <c r="N428" s="402"/>
      <c r="O428" s="2530"/>
      <c r="P428" s="2530"/>
      <c r="Q428" s="401"/>
      <c r="AC428" s="200">
        <v>40</v>
      </c>
      <c r="AD428" s="404" t="str">
        <f>IF(AE428=0,"",MAX($AD$387:AD427)+1)</f>
        <v/>
      </c>
      <c r="AE428" s="198">
        <f t="shared" si="93"/>
        <v>0</v>
      </c>
      <c r="AF428" s="404" t="str">
        <f>IF(AG428=0,"",MAX($AF$387:AF427)+1)</f>
        <v/>
      </c>
      <c r="AG428" s="198">
        <f>AF383+AG383</f>
        <v>0</v>
      </c>
      <c r="AH428" s="404" t="str">
        <f>IF(AI428=0,"",MAX($AH$387:AH427)+1)</f>
        <v/>
      </c>
      <c r="AI428" s="199">
        <f>AH383+AI383</f>
        <v>0</v>
      </c>
      <c r="AM428" s="402"/>
      <c r="AN428" s="2530"/>
      <c r="AO428" s="2530"/>
      <c r="AP428" s="401"/>
    </row>
    <row r="429" spans="2:42" ht="13.2" customHeight="1">
      <c r="O429" s="2530"/>
      <c r="P429" s="2530"/>
      <c r="Q429" s="401"/>
    </row>
    <row r="430" spans="2:42" ht="13.2" customHeight="1">
      <c r="B430" s="2" t="s">
        <v>84</v>
      </c>
      <c r="AA430" s="2" t="s">
        <v>84</v>
      </c>
    </row>
    <row r="431" spans="2:42" ht="13.2" customHeight="1" thickBot="1">
      <c r="D431" s="2" t="s">
        <v>85</v>
      </c>
      <c r="H431" s="2" t="s">
        <v>90</v>
      </c>
      <c r="AC431" s="2" t="s">
        <v>85</v>
      </c>
      <c r="AG431" s="2" t="s">
        <v>90</v>
      </c>
    </row>
    <row r="432" spans="2:42" ht="13.2" customHeight="1">
      <c r="D432" s="2199"/>
      <c r="E432" s="2200" t="s">
        <v>87</v>
      </c>
      <c r="F432" s="2239"/>
      <c r="H432" s="2199"/>
      <c r="I432" s="2200" t="s">
        <v>87</v>
      </c>
      <c r="J432" s="2239"/>
      <c r="AC432" s="2199"/>
      <c r="AD432" s="2200" t="s">
        <v>87</v>
      </c>
      <c r="AE432" s="2239"/>
      <c r="AG432" s="2199"/>
      <c r="AH432" s="2200" t="s">
        <v>87</v>
      </c>
      <c r="AI432" s="2239"/>
    </row>
    <row r="433" spans="4:35" ht="13.2" customHeight="1">
      <c r="D433" s="2238"/>
      <c r="E433" s="21" t="s">
        <v>368</v>
      </c>
      <c r="F433" s="194" t="s">
        <v>369</v>
      </c>
      <c r="H433" s="2238"/>
      <c r="I433" s="21" t="s">
        <v>368</v>
      </c>
      <c r="J433" s="194" t="s">
        <v>369</v>
      </c>
      <c r="AC433" s="2238"/>
      <c r="AD433" s="21" t="s">
        <v>368</v>
      </c>
      <c r="AE433" s="194" t="s">
        <v>369</v>
      </c>
      <c r="AG433" s="2238"/>
      <c r="AH433" s="21" t="s">
        <v>368</v>
      </c>
      <c r="AI433" s="194" t="s">
        <v>369</v>
      </c>
    </row>
    <row r="434" spans="4:35" ht="13.2" customHeight="1">
      <c r="D434" s="195">
        <v>1</v>
      </c>
      <c r="E434" s="46">
        <f t="shared" ref="E434:E493" si="96">IF($E$22&lt;&gt;"再生砕石",0,SUMIF($E$23,D434,$E$16)+SUMIF($E$23,D434,$E$19))</f>
        <v>0</v>
      </c>
      <c r="F434" s="201">
        <f t="shared" ref="F434:F493" si="97">IF($E$22&lt;&gt;"粒調砕石",0,SUMIF($E$23,D434,$E$16)+SUMIF($E$23,D434,$E$19))</f>
        <v>0</v>
      </c>
      <c r="H434" s="195">
        <v>1</v>
      </c>
      <c r="I434" s="46">
        <f t="shared" ref="I434:I493" si="98">IF($E$44&lt;&gt;"再生砕石",0,SUMIF($E$45,H434,$E$38)+SUMIF($E$45,H434,$E$41))</f>
        <v>0</v>
      </c>
      <c r="J434" s="201">
        <f t="shared" ref="J434:J493" si="99">IF($E$44&lt;&gt;"粒調砕石",0,SUMIF($E$45,H434,$E$38)+SUMIF($E$45,H434,$E$41))</f>
        <v>0</v>
      </c>
      <c r="AC434" s="195">
        <v>1</v>
      </c>
      <c r="AD434" s="46">
        <f t="shared" ref="AD434:AD465" si="100">IF($AD$22&lt;&gt;"再生砕石",0,SUMIF($AD$23,AC434,$AD$16)+SUMIF($AD$23,AC434,$AD$19))</f>
        <v>0</v>
      </c>
      <c r="AE434" s="201">
        <f t="shared" ref="AE434:AE465" si="101">IF($AD$22&lt;&gt;"粒調砕石",0,SUMIF($AD$23,AC434,$AD$16)+SUMIF($AD$23,AC434,$AD$19))</f>
        <v>0</v>
      </c>
      <c r="AG434" s="195">
        <v>1</v>
      </c>
      <c r="AH434" s="46">
        <f t="shared" ref="AH434:AH465" si="102">IF($AD$44&lt;&gt;"再生砕石",0,SUMIF($AD$45,AG434,$AD$38)+SUMIF($AD$45,AG434,$AD$41))</f>
        <v>0</v>
      </c>
      <c r="AI434" s="201">
        <f t="shared" ref="AI434:AI465" si="103">IF($AD$44&lt;&gt;"粒調砕石",0,SUMIF($AD$45,AG434,$AD$38)+SUMIF($AD$45,AG434,$AD$41))</f>
        <v>0</v>
      </c>
    </row>
    <row r="435" spans="4:35" ht="13.2" customHeight="1">
      <c r="D435" s="195">
        <v>2</v>
      </c>
      <c r="E435" s="46">
        <f t="shared" si="96"/>
        <v>0</v>
      </c>
      <c r="F435" s="201">
        <f t="shared" si="97"/>
        <v>0</v>
      </c>
      <c r="H435" s="195">
        <v>2</v>
      </c>
      <c r="I435" s="46">
        <f t="shared" si="98"/>
        <v>0</v>
      </c>
      <c r="J435" s="201">
        <f t="shared" si="99"/>
        <v>0</v>
      </c>
      <c r="AC435" s="195">
        <v>2</v>
      </c>
      <c r="AD435" s="46">
        <f t="shared" si="100"/>
        <v>0</v>
      </c>
      <c r="AE435" s="201">
        <f t="shared" si="101"/>
        <v>0</v>
      </c>
      <c r="AG435" s="195">
        <v>2</v>
      </c>
      <c r="AH435" s="46">
        <f t="shared" si="102"/>
        <v>0</v>
      </c>
      <c r="AI435" s="201">
        <f t="shared" si="103"/>
        <v>0</v>
      </c>
    </row>
    <row r="436" spans="4:35" ht="13.2" customHeight="1">
      <c r="D436" s="195">
        <v>3</v>
      </c>
      <c r="E436" s="46">
        <f t="shared" si="96"/>
        <v>0</v>
      </c>
      <c r="F436" s="201">
        <f t="shared" si="97"/>
        <v>0</v>
      </c>
      <c r="H436" s="195">
        <v>3</v>
      </c>
      <c r="I436" s="46">
        <f t="shared" si="98"/>
        <v>0</v>
      </c>
      <c r="J436" s="201">
        <f t="shared" si="99"/>
        <v>0</v>
      </c>
      <c r="AC436" s="195">
        <v>3</v>
      </c>
      <c r="AD436" s="46">
        <f t="shared" si="100"/>
        <v>0</v>
      </c>
      <c r="AE436" s="201">
        <f t="shared" si="101"/>
        <v>0</v>
      </c>
      <c r="AG436" s="195">
        <v>3</v>
      </c>
      <c r="AH436" s="46">
        <f t="shared" si="102"/>
        <v>0</v>
      </c>
      <c r="AI436" s="201">
        <f t="shared" si="103"/>
        <v>0</v>
      </c>
    </row>
    <row r="437" spans="4:35" ht="13.2" customHeight="1">
      <c r="D437" s="195">
        <v>4</v>
      </c>
      <c r="E437" s="46">
        <f t="shared" si="96"/>
        <v>0</v>
      </c>
      <c r="F437" s="201">
        <f t="shared" si="97"/>
        <v>0</v>
      </c>
      <c r="H437" s="195">
        <v>4</v>
      </c>
      <c r="I437" s="46">
        <f t="shared" si="98"/>
        <v>0</v>
      </c>
      <c r="J437" s="201">
        <f t="shared" si="99"/>
        <v>0</v>
      </c>
      <c r="AC437" s="195">
        <v>4</v>
      </c>
      <c r="AD437" s="46">
        <f t="shared" si="100"/>
        <v>0</v>
      </c>
      <c r="AE437" s="201">
        <f t="shared" si="101"/>
        <v>0</v>
      </c>
      <c r="AG437" s="195">
        <v>4</v>
      </c>
      <c r="AH437" s="46">
        <f t="shared" si="102"/>
        <v>0</v>
      </c>
      <c r="AI437" s="201">
        <f t="shared" si="103"/>
        <v>0</v>
      </c>
    </row>
    <row r="438" spans="4:35" ht="13.2" customHeight="1">
      <c r="D438" s="195">
        <v>5</v>
      </c>
      <c r="E438" s="46">
        <f t="shared" si="96"/>
        <v>0</v>
      </c>
      <c r="F438" s="201">
        <f t="shared" si="97"/>
        <v>0</v>
      </c>
      <c r="H438" s="195">
        <v>5</v>
      </c>
      <c r="I438" s="46">
        <f t="shared" si="98"/>
        <v>0</v>
      </c>
      <c r="J438" s="201">
        <f t="shared" si="99"/>
        <v>0</v>
      </c>
      <c r="AC438" s="195">
        <v>5</v>
      </c>
      <c r="AD438" s="46">
        <f t="shared" si="100"/>
        <v>0</v>
      </c>
      <c r="AE438" s="201">
        <f t="shared" si="101"/>
        <v>0</v>
      </c>
      <c r="AG438" s="195">
        <v>5</v>
      </c>
      <c r="AH438" s="46">
        <f t="shared" si="102"/>
        <v>0</v>
      </c>
      <c r="AI438" s="201">
        <f t="shared" si="103"/>
        <v>0</v>
      </c>
    </row>
    <row r="439" spans="4:35" ht="13.2" customHeight="1">
      <c r="D439" s="195">
        <v>6</v>
      </c>
      <c r="E439" s="46">
        <f t="shared" si="96"/>
        <v>0</v>
      </c>
      <c r="F439" s="201">
        <f t="shared" si="97"/>
        <v>0</v>
      </c>
      <c r="H439" s="195">
        <v>6</v>
      </c>
      <c r="I439" s="46">
        <f t="shared" si="98"/>
        <v>0</v>
      </c>
      <c r="J439" s="201">
        <f t="shared" si="99"/>
        <v>0</v>
      </c>
      <c r="AC439" s="195">
        <v>6</v>
      </c>
      <c r="AD439" s="46">
        <f t="shared" si="100"/>
        <v>0</v>
      </c>
      <c r="AE439" s="201">
        <f t="shared" si="101"/>
        <v>0</v>
      </c>
      <c r="AG439" s="195">
        <v>6</v>
      </c>
      <c r="AH439" s="46">
        <f t="shared" si="102"/>
        <v>0</v>
      </c>
      <c r="AI439" s="201">
        <f t="shared" si="103"/>
        <v>0</v>
      </c>
    </row>
    <row r="440" spans="4:35" ht="13.2" customHeight="1">
      <c r="D440" s="195">
        <v>7</v>
      </c>
      <c r="E440" s="46">
        <f t="shared" si="96"/>
        <v>0</v>
      </c>
      <c r="F440" s="201">
        <f t="shared" si="97"/>
        <v>0</v>
      </c>
      <c r="H440" s="195">
        <v>7</v>
      </c>
      <c r="I440" s="46">
        <f t="shared" si="98"/>
        <v>0</v>
      </c>
      <c r="J440" s="201">
        <f t="shared" si="99"/>
        <v>0</v>
      </c>
      <c r="AC440" s="195">
        <v>7</v>
      </c>
      <c r="AD440" s="46">
        <f t="shared" si="100"/>
        <v>0</v>
      </c>
      <c r="AE440" s="201">
        <f t="shared" si="101"/>
        <v>0</v>
      </c>
      <c r="AG440" s="195">
        <v>7</v>
      </c>
      <c r="AH440" s="46">
        <f t="shared" si="102"/>
        <v>0</v>
      </c>
      <c r="AI440" s="201">
        <f t="shared" si="103"/>
        <v>0</v>
      </c>
    </row>
    <row r="441" spans="4:35" ht="13.2" customHeight="1">
      <c r="D441" s="195">
        <v>8</v>
      </c>
      <c r="E441" s="46">
        <f t="shared" si="96"/>
        <v>0</v>
      </c>
      <c r="F441" s="201">
        <f t="shared" si="97"/>
        <v>0</v>
      </c>
      <c r="H441" s="195">
        <v>8</v>
      </c>
      <c r="I441" s="46">
        <f t="shared" si="98"/>
        <v>0</v>
      </c>
      <c r="J441" s="201">
        <f t="shared" si="99"/>
        <v>0</v>
      </c>
      <c r="AC441" s="195">
        <v>8</v>
      </c>
      <c r="AD441" s="46">
        <f t="shared" si="100"/>
        <v>0</v>
      </c>
      <c r="AE441" s="201">
        <f t="shared" si="101"/>
        <v>0</v>
      </c>
      <c r="AG441" s="195">
        <v>8</v>
      </c>
      <c r="AH441" s="46">
        <f t="shared" si="102"/>
        <v>0</v>
      </c>
      <c r="AI441" s="201">
        <f t="shared" si="103"/>
        <v>0</v>
      </c>
    </row>
    <row r="442" spans="4:35" ht="13.2" customHeight="1">
      <c r="D442" s="195">
        <v>9</v>
      </c>
      <c r="E442" s="46">
        <f t="shared" si="96"/>
        <v>0</v>
      </c>
      <c r="F442" s="201">
        <f t="shared" si="97"/>
        <v>0</v>
      </c>
      <c r="H442" s="195">
        <v>9</v>
      </c>
      <c r="I442" s="46">
        <f t="shared" si="98"/>
        <v>0</v>
      </c>
      <c r="J442" s="201">
        <f t="shared" si="99"/>
        <v>0</v>
      </c>
      <c r="AC442" s="195">
        <v>9</v>
      </c>
      <c r="AD442" s="46">
        <f t="shared" si="100"/>
        <v>0</v>
      </c>
      <c r="AE442" s="201">
        <f t="shared" si="101"/>
        <v>0</v>
      </c>
      <c r="AG442" s="195">
        <v>9</v>
      </c>
      <c r="AH442" s="46">
        <f t="shared" si="102"/>
        <v>0</v>
      </c>
      <c r="AI442" s="201">
        <f t="shared" si="103"/>
        <v>0</v>
      </c>
    </row>
    <row r="443" spans="4:35" ht="13.2" customHeight="1">
      <c r="D443" s="195">
        <v>10</v>
      </c>
      <c r="E443" s="46">
        <f t="shared" si="96"/>
        <v>0</v>
      </c>
      <c r="F443" s="201">
        <f t="shared" si="97"/>
        <v>0</v>
      </c>
      <c r="H443" s="195">
        <v>10</v>
      </c>
      <c r="I443" s="46">
        <f t="shared" si="98"/>
        <v>0</v>
      </c>
      <c r="J443" s="201">
        <f t="shared" si="99"/>
        <v>0</v>
      </c>
      <c r="AC443" s="195">
        <v>10</v>
      </c>
      <c r="AD443" s="46">
        <f t="shared" si="100"/>
        <v>0</v>
      </c>
      <c r="AE443" s="201">
        <f t="shared" si="101"/>
        <v>0</v>
      </c>
      <c r="AG443" s="195">
        <v>10</v>
      </c>
      <c r="AH443" s="46">
        <f t="shared" si="102"/>
        <v>0</v>
      </c>
      <c r="AI443" s="201">
        <f t="shared" si="103"/>
        <v>0</v>
      </c>
    </row>
    <row r="444" spans="4:35" ht="13.2" customHeight="1">
      <c r="D444" s="195">
        <v>11</v>
      </c>
      <c r="E444" s="46">
        <f t="shared" si="96"/>
        <v>0</v>
      </c>
      <c r="F444" s="201">
        <f t="shared" si="97"/>
        <v>0</v>
      </c>
      <c r="H444" s="195">
        <v>11</v>
      </c>
      <c r="I444" s="46">
        <f t="shared" si="98"/>
        <v>0</v>
      </c>
      <c r="J444" s="201">
        <f t="shared" si="99"/>
        <v>0</v>
      </c>
      <c r="AC444" s="195">
        <v>11</v>
      </c>
      <c r="AD444" s="46">
        <f t="shared" si="100"/>
        <v>0</v>
      </c>
      <c r="AE444" s="201">
        <f t="shared" si="101"/>
        <v>0</v>
      </c>
      <c r="AG444" s="195">
        <v>11</v>
      </c>
      <c r="AH444" s="46">
        <f t="shared" si="102"/>
        <v>0</v>
      </c>
      <c r="AI444" s="201">
        <f t="shared" si="103"/>
        <v>0</v>
      </c>
    </row>
    <row r="445" spans="4:35" ht="13.2" customHeight="1">
      <c r="D445" s="195">
        <v>12</v>
      </c>
      <c r="E445" s="46">
        <f t="shared" si="96"/>
        <v>0</v>
      </c>
      <c r="F445" s="201">
        <f t="shared" si="97"/>
        <v>0</v>
      </c>
      <c r="H445" s="195">
        <v>12</v>
      </c>
      <c r="I445" s="46">
        <f t="shared" si="98"/>
        <v>0</v>
      </c>
      <c r="J445" s="201">
        <f t="shared" si="99"/>
        <v>0</v>
      </c>
      <c r="AC445" s="195">
        <v>12</v>
      </c>
      <c r="AD445" s="46">
        <f t="shared" si="100"/>
        <v>0</v>
      </c>
      <c r="AE445" s="201">
        <f t="shared" si="101"/>
        <v>0</v>
      </c>
      <c r="AG445" s="195">
        <v>12</v>
      </c>
      <c r="AH445" s="46">
        <f t="shared" si="102"/>
        <v>0</v>
      </c>
      <c r="AI445" s="201">
        <f t="shared" si="103"/>
        <v>0</v>
      </c>
    </row>
    <row r="446" spans="4:35" ht="13.2" customHeight="1">
      <c r="D446" s="195">
        <v>13</v>
      </c>
      <c r="E446" s="46">
        <f t="shared" si="96"/>
        <v>0</v>
      </c>
      <c r="F446" s="201">
        <f t="shared" si="97"/>
        <v>0</v>
      </c>
      <c r="H446" s="195">
        <v>13</v>
      </c>
      <c r="I446" s="46">
        <f t="shared" si="98"/>
        <v>0</v>
      </c>
      <c r="J446" s="201">
        <f t="shared" si="99"/>
        <v>0</v>
      </c>
      <c r="AC446" s="195">
        <v>13</v>
      </c>
      <c r="AD446" s="46">
        <f t="shared" si="100"/>
        <v>0</v>
      </c>
      <c r="AE446" s="201">
        <f t="shared" si="101"/>
        <v>0</v>
      </c>
      <c r="AG446" s="195">
        <v>13</v>
      </c>
      <c r="AH446" s="46">
        <f t="shared" si="102"/>
        <v>0</v>
      </c>
      <c r="AI446" s="201">
        <f t="shared" si="103"/>
        <v>0</v>
      </c>
    </row>
    <row r="447" spans="4:35" ht="13.2" customHeight="1">
      <c r="D447" s="195">
        <v>14</v>
      </c>
      <c r="E447" s="46">
        <f t="shared" si="96"/>
        <v>0</v>
      </c>
      <c r="F447" s="201">
        <f t="shared" si="97"/>
        <v>0</v>
      </c>
      <c r="H447" s="195">
        <v>14</v>
      </c>
      <c r="I447" s="46">
        <f t="shared" si="98"/>
        <v>0</v>
      </c>
      <c r="J447" s="201">
        <f t="shared" si="99"/>
        <v>0</v>
      </c>
      <c r="AC447" s="195">
        <v>14</v>
      </c>
      <c r="AD447" s="46">
        <f t="shared" si="100"/>
        <v>0</v>
      </c>
      <c r="AE447" s="201">
        <f t="shared" si="101"/>
        <v>0</v>
      </c>
      <c r="AG447" s="195">
        <v>14</v>
      </c>
      <c r="AH447" s="46">
        <f t="shared" si="102"/>
        <v>0</v>
      </c>
      <c r="AI447" s="201">
        <f t="shared" si="103"/>
        <v>0</v>
      </c>
    </row>
    <row r="448" spans="4:35" ht="13.2" customHeight="1">
      <c r="D448" s="195">
        <v>15</v>
      </c>
      <c r="E448" s="46">
        <f t="shared" si="96"/>
        <v>0</v>
      </c>
      <c r="F448" s="201">
        <f t="shared" si="97"/>
        <v>0</v>
      </c>
      <c r="H448" s="195">
        <v>15</v>
      </c>
      <c r="I448" s="46">
        <f t="shared" si="98"/>
        <v>0</v>
      </c>
      <c r="J448" s="201">
        <f t="shared" si="99"/>
        <v>0</v>
      </c>
      <c r="AC448" s="195">
        <v>15</v>
      </c>
      <c r="AD448" s="46">
        <f t="shared" si="100"/>
        <v>0</v>
      </c>
      <c r="AE448" s="201">
        <f t="shared" si="101"/>
        <v>0</v>
      </c>
      <c r="AG448" s="195">
        <v>15</v>
      </c>
      <c r="AH448" s="46">
        <f t="shared" si="102"/>
        <v>0</v>
      </c>
      <c r="AI448" s="201">
        <f t="shared" si="103"/>
        <v>0</v>
      </c>
    </row>
    <row r="449" spans="4:35" ht="13.2" customHeight="1">
      <c r="D449" s="195">
        <v>16</v>
      </c>
      <c r="E449" s="46">
        <f t="shared" si="96"/>
        <v>0</v>
      </c>
      <c r="F449" s="201">
        <f t="shared" si="97"/>
        <v>0</v>
      </c>
      <c r="H449" s="195">
        <v>16</v>
      </c>
      <c r="I449" s="46">
        <f t="shared" si="98"/>
        <v>0</v>
      </c>
      <c r="J449" s="201">
        <f t="shared" si="99"/>
        <v>0</v>
      </c>
      <c r="AC449" s="195">
        <v>16</v>
      </c>
      <c r="AD449" s="46">
        <f t="shared" si="100"/>
        <v>0</v>
      </c>
      <c r="AE449" s="201">
        <f t="shared" si="101"/>
        <v>0</v>
      </c>
      <c r="AG449" s="195">
        <v>16</v>
      </c>
      <c r="AH449" s="46">
        <f t="shared" si="102"/>
        <v>0</v>
      </c>
      <c r="AI449" s="201">
        <f t="shared" si="103"/>
        <v>0</v>
      </c>
    </row>
    <row r="450" spans="4:35" ht="13.2" customHeight="1">
      <c r="D450" s="195">
        <v>17</v>
      </c>
      <c r="E450" s="46">
        <f t="shared" si="96"/>
        <v>0</v>
      </c>
      <c r="F450" s="201">
        <f t="shared" si="97"/>
        <v>0</v>
      </c>
      <c r="H450" s="195">
        <v>17</v>
      </c>
      <c r="I450" s="46">
        <f t="shared" si="98"/>
        <v>0</v>
      </c>
      <c r="J450" s="201">
        <f t="shared" si="99"/>
        <v>0</v>
      </c>
      <c r="AC450" s="195">
        <v>17</v>
      </c>
      <c r="AD450" s="46">
        <f t="shared" si="100"/>
        <v>0</v>
      </c>
      <c r="AE450" s="201">
        <f t="shared" si="101"/>
        <v>0</v>
      </c>
      <c r="AG450" s="195">
        <v>17</v>
      </c>
      <c r="AH450" s="46">
        <f t="shared" si="102"/>
        <v>0</v>
      </c>
      <c r="AI450" s="201">
        <f t="shared" si="103"/>
        <v>0</v>
      </c>
    </row>
    <row r="451" spans="4:35" ht="13.2" customHeight="1">
      <c r="D451" s="195">
        <v>18</v>
      </c>
      <c r="E451" s="46">
        <f t="shared" si="96"/>
        <v>0</v>
      </c>
      <c r="F451" s="201">
        <f t="shared" si="97"/>
        <v>0</v>
      </c>
      <c r="H451" s="195">
        <v>18</v>
      </c>
      <c r="I451" s="46">
        <f t="shared" si="98"/>
        <v>0</v>
      </c>
      <c r="J451" s="201">
        <f t="shared" si="99"/>
        <v>0</v>
      </c>
      <c r="AC451" s="195">
        <v>18</v>
      </c>
      <c r="AD451" s="46">
        <f t="shared" si="100"/>
        <v>0</v>
      </c>
      <c r="AE451" s="201">
        <f t="shared" si="101"/>
        <v>0</v>
      </c>
      <c r="AG451" s="195">
        <v>18</v>
      </c>
      <c r="AH451" s="46">
        <f t="shared" si="102"/>
        <v>0</v>
      </c>
      <c r="AI451" s="201">
        <f t="shared" si="103"/>
        <v>0</v>
      </c>
    </row>
    <row r="452" spans="4:35" ht="13.2" customHeight="1">
      <c r="D452" s="195">
        <v>19</v>
      </c>
      <c r="E452" s="46">
        <f t="shared" si="96"/>
        <v>0</v>
      </c>
      <c r="F452" s="201">
        <f t="shared" si="97"/>
        <v>0</v>
      </c>
      <c r="H452" s="195">
        <v>19</v>
      </c>
      <c r="I452" s="46">
        <f t="shared" si="98"/>
        <v>0</v>
      </c>
      <c r="J452" s="201">
        <f t="shared" si="99"/>
        <v>0</v>
      </c>
      <c r="AC452" s="195">
        <v>19</v>
      </c>
      <c r="AD452" s="46">
        <f t="shared" si="100"/>
        <v>0</v>
      </c>
      <c r="AE452" s="201">
        <f t="shared" si="101"/>
        <v>0</v>
      </c>
      <c r="AG452" s="195">
        <v>19</v>
      </c>
      <c r="AH452" s="46">
        <f t="shared" si="102"/>
        <v>0</v>
      </c>
      <c r="AI452" s="201">
        <f t="shared" si="103"/>
        <v>0</v>
      </c>
    </row>
    <row r="453" spans="4:35" ht="13.2" customHeight="1">
      <c r="D453" s="195">
        <v>20</v>
      </c>
      <c r="E453" s="46">
        <f t="shared" si="96"/>
        <v>0</v>
      </c>
      <c r="F453" s="201">
        <f t="shared" si="97"/>
        <v>0</v>
      </c>
      <c r="H453" s="195">
        <v>20</v>
      </c>
      <c r="I453" s="46">
        <f t="shared" si="98"/>
        <v>0</v>
      </c>
      <c r="J453" s="201">
        <f t="shared" si="99"/>
        <v>0</v>
      </c>
      <c r="AC453" s="195">
        <v>20</v>
      </c>
      <c r="AD453" s="46">
        <f t="shared" si="100"/>
        <v>0</v>
      </c>
      <c r="AE453" s="201">
        <f t="shared" si="101"/>
        <v>0</v>
      </c>
      <c r="AG453" s="195">
        <v>20</v>
      </c>
      <c r="AH453" s="46">
        <f t="shared" si="102"/>
        <v>0</v>
      </c>
      <c r="AI453" s="201">
        <f t="shared" si="103"/>
        <v>0</v>
      </c>
    </row>
    <row r="454" spans="4:35" ht="13.2" customHeight="1">
      <c r="D454" s="195">
        <v>21</v>
      </c>
      <c r="E454" s="46">
        <f t="shared" si="96"/>
        <v>0</v>
      </c>
      <c r="F454" s="201">
        <f t="shared" si="97"/>
        <v>0</v>
      </c>
      <c r="H454" s="195">
        <v>21</v>
      </c>
      <c r="I454" s="46">
        <f t="shared" si="98"/>
        <v>0</v>
      </c>
      <c r="J454" s="201">
        <f t="shared" si="99"/>
        <v>0</v>
      </c>
      <c r="AC454" s="195">
        <v>21</v>
      </c>
      <c r="AD454" s="46">
        <f t="shared" si="100"/>
        <v>0</v>
      </c>
      <c r="AE454" s="201">
        <f t="shared" si="101"/>
        <v>0</v>
      </c>
      <c r="AG454" s="195">
        <v>21</v>
      </c>
      <c r="AH454" s="46">
        <f t="shared" si="102"/>
        <v>0</v>
      </c>
      <c r="AI454" s="201">
        <f t="shared" si="103"/>
        <v>0</v>
      </c>
    </row>
    <row r="455" spans="4:35" ht="13.2" customHeight="1">
      <c r="D455" s="195">
        <v>22</v>
      </c>
      <c r="E455" s="46">
        <f t="shared" si="96"/>
        <v>0</v>
      </c>
      <c r="F455" s="201">
        <f t="shared" si="97"/>
        <v>0</v>
      </c>
      <c r="H455" s="195">
        <v>22</v>
      </c>
      <c r="I455" s="46">
        <f t="shared" si="98"/>
        <v>0</v>
      </c>
      <c r="J455" s="201">
        <f t="shared" si="99"/>
        <v>0</v>
      </c>
      <c r="AC455" s="195">
        <v>22</v>
      </c>
      <c r="AD455" s="46">
        <f t="shared" si="100"/>
        <v>0</v>
      </c>
      <c r="AE455" s="201">
        <f t="shared" si="101"/>
        <v>0</v>
      </c>
      <c r="AG455" s="195">
        <v>22</v>
      </c>
      <c r="AH455" s="46">
        <f t="shared" si="102"/>
        <v>0</v>
      </c>
      <c r="AI455" s="201">
        <f t="shared" si="103"/>
        <v>0</v>
      </c>
    </row>
    <row r="456" spans="4:35" ht="13.2" customHeight="1">
      <c r="D456" s="195">
        <v>23</v>
      </c>
      <c r="E456" s="46">
        <f t="shared" si="96"/>
        <v>0</v>
      </c>
      <c r="F456" s="201">
        <f t="shared" si="97"/>
        <v>0</v>
      </c>
      <c r="H456" s="195">
        <v>23</v>
      </c>
      <c r="I456" s="46">
        <f t="shared" si="98"/>
        <v>0</v>
      </c>
      <c r="J456" s="201">
        <f t="shared" si="99"/>
        <v>0</v>
      </c>
      <c r="AC456" s="195">
        <v>23</v>
      </c>
      <c r="AD456" s="46">
        <f t="shared" si="100"/>
        <v>0</v>
      </c>
      <c r="AE456" s="201">
        <f t="shared" si="101"/>
        <v>0</v>
      </c>
      <c r="AG456" s="195">
        <v>23</v>
      </c>
      <c r="AH456" s="46">
        <f t="shared" si="102"/>
        <v>0</v>
      </c>
      <c r="AI456" s="201">
        <f t="shared" si="103"/>
        <v>0</v>
      </c>
    </row>
    <row r="457" spans="4:35" ht="13.2" customHeight="1">
      <c r="D457" s="195">
        <v>24</v>
      </c>
      <c r="E457" s="46">
        <f t="shared" si="96"/>
        <v>0</v>
      </c>
      <c r="F457" s="201">
        <f t="shared" si="97"/>
        <v>0</v>
      </c>
      <c r="H457" s="195">
        <v>24</v>
      </c>
      <c r="I457" s="46">
        <f t="shared" si="98"/>
        <v>0</v>
      </c>
      <c r="J457" s="201">
        <f t="shared" si="99"/>
        <v>0</v>
      </c>
      <c r="AC457" s="195">
        <v>24</v>
      </c>
      <c r="AD457" s="46">
        <f t="shared" si="100"/>
        <v>0</v>
      </c>
      <c r="AE457" s="201">
        <f t="shared" si="101"/>
        <v>0</v>
      </c>
      <c r="AG457" s="195">
        <v>24</v>
      </c>
      <c r="AH457" s="46">
        <f t="shared" si="102"/>
        <v>0</v>
      </c>
      <c r="AI457" s="201">
        <f t="shared" si="103"/>
        <v>0</v>
      </c>
    </row>
    <row r="458" spans="4:35" ht="13.2" customHeight="1">
      <c r="D458" s="195">
        <v>25</v>
      </c>
      <c r="E458" s="46">
        <f t="shared" si="96"/>
        <v>0</v>
      </c>
      <c r="F458" s="201">
        <f t="shared" si="97"/>
        <v>0</v>
      </c>
      <c r="H458" s="195">
        <v>25</v>
      </c>
      <c r="I458" s="46">
        <f t="shared" si="98"/>
        <v>0</v>
      </c>
      <c r="J458" s="201">
        <f t="shared" si="99"/>
        <v>0</v>
      </c>
      <c r="AC458" s="195">
        <v>25</v>
      </c>
      <c r="AD458" s="46">
        <f t="shared" si="100"/>
        <v>0</v>
      </c>
      <c r="AE458" s="201">
        <f t="shared" si="101"/>
        <v>0</v>
      </c>
      <c r="AG458" s="195">
        <v>25</v>
      </c>
      <c r="AH458" s="46">
        <f t="shared" si="102"/>
        <v>0</v>
      </c>
      <c r="AI458" s="201">
        <f t="shared" si="103"/>
        <v>0</v>
      </c>
    </row>
    <row r="459" spans="4:35" ht="13.2" customHeight="1">
      <c r="D459" s="195">
        <v>26</v>
      </c>
      <c r="E459" s="46">
        <f t="shared" si="96"/>
        <v>0</v>
      </c>
      <c r="F459" s="201">
        <f t="shared" si="97"/>
        <v>0</v>
      </c>
      <c r="H459" s="195">
        <v>26</v>
      </c>
      <c r="I459" s="46">
        <f t="shared" si="98"/>
        <v>0</v>
      </c>
      <c r="J459" s="201">
        <f t="shared" si="99"/>
        <v>0</v>
      </c>
      <c r="AC459" s="195">
        <v>26</v>
      </c>
      <c r="AD459" s="46">
        <f t="shared" si="100"/>
        <v>0</v>
      </c>
      <c r="AE459" s="201">
        <f t="shared" si="101"/>
        <v>0</v>
      </c>
      <c r="AG459" s="195">
        <v>26</v>
      </c>
      <c r="AH459" s="46">
        <f t="shared" si="102"/>
        <v>0</v>
      </c>
      <c r="AI459" s="201">
        <f t="shared" si="103"/>
        <v>0</v>
      </c>
    </row>
    <row r="460" spans="4:35" ht="13.2" customHeight="1">
      <c r="D460" s="195">
        <v>27</v>
      </c>
      <c r="E460" s="46">
        <f t="shared" si="96"/>
        <v>0</v>
      </c>
      <c r="F460" s="201">
        <f t="shared" si="97"/>
        <v>0</v>
      </c>
      <c r="H460" s="195">
        <v>27</v>
      </c>
      <c r="I460" s="46">
        <f t="shared" si="98"/>
        <v>0</v>
      </c>
      <c r="J460" s="201">
        <f t="shared" si="99"/>
        <v>0</v>
      </c>
      <c r="AC460" s="195">
        <v>27</v>
      </c>
      <c r="AD460" s="46">
        <f t="shared" si="100"/>
        <v>0</v>
      </c>
      <c r="AE460" s="201">
        <f t="shared" si="101"/>
        <v>0</v>
      </c>
      <c r="AG460" s="195">
        <v>27</v>
      </c>
      <c r="AH460" s="46">
        <f t="shared" si="102"/>
        <v>0</v>
      </c>
      <c r="AI460" s="201">
        <f t="shared" si="103"/>
        <v>0</v>
      </c>
    </row>
    <row r="461" spans="4:35" ht="13.2" customHeight="1">
      <c r="D461" s="195">
        <v>28</v>
      </c>
      <c r="E461" s="46">
        <f t="shared" si="96"/>
        <v>0</v>
      </c>
      <c r="F461" s="201">
        <f t="shared" si="97"/>
        <v>0</v>
      </c>
      <c r="H461" s="195">
        <v>28</v>
      </c>
      <c r="I461" s="46">
        <f t="shared" si="98"/>
        <v>0</v>
      </c>
      <c r="J461" s="201">
        <f t="shared" si="99"/>
        <v>0</v>
      </c>
      <c r="AC461" s="195">
        <v>28</v>
      </c>
      <c r="AD461" s="46">
        <f t="shared" si="100"/>
        <v>0</v>
      </c>
      <c r="AE461" s="201">
        <f t="shared" si="101"/>
        <v>0</v>
      </c>
      <c r="AG461" s="195">
        <v>28</v>
      </c>
      <c r="AH461" s="46">
        <f t="shared" si="102"/>
        <v>0</v>
      </c>
      <c r="AI461" s="201">
        <f t="shared" si="103"/>
        <v>0</v>
      </c>
    </row>
    <row r="462" spans="4:35" ht="13.2" customHeight="1">
      <c r="D462" s="195">
        <v>29</v>
      </c>
      <c r="E462" s="46">
        <f t="shared" si="96"/>
        <v>0</v>
      </c>
      <c r="F462" s="201">
        <f t="shared" si="97"/>
        <v>0</v>
      </c>
      <c r="H462" s="195">
        <v>29</v>
      </c>
      <c r="I462" s="46">
        <f t="shared" si="98"/>
        <v>0</v>
      </c>
      <c r="J462" s="201">
        <f t="shared" si="99"/>
        <v>0</v>
      </c>
      <c r="AC462" s="195">
        <v>29</v>
      </c>
      <c r="AD462" s="46">
        <f t="shared" si="100"/>
        <v>0</v>
      </c>
      <c r="AE462" s="201">
        <f t="shared" si="101"/>
        <v>0</v>
      </c>
      <c r="AG462" s="195">
        <v>29</v>
      </c>
      <c r="AH462" s="46">
        <f t="shared" si="102"/>
        <v>0</v>
      </c>
      <c r="AI462" s="201">
        <f t="shared" si="103"/>
        <v>0</v>
      </c>
    </row>
    <row r="463" spans="4:35" ht="13.2" customHeight="1">
      <c r="D463" s="195">
        <v>30</v>
      </c>
      <c r="E463" s="46">
        <f t="shared" si="96"/>
        <v>0</v>
      </c>
      <c r="F463" s="201">
        <f t="shared" si="97"/>
        <v>0</v>
      </c>
      <c r="H463" s="195">
        <v>30</v>
      </c>
      <c r="I463" s="46">
        <f t="shared" si="98"/>
        <v>0</v>
      </c>
      <c r="J463" s="201">
        <f t="shared" si="99"/>
        <v>0</v>
      </c>
      <c r="AC463" s="195">
        <v>30</v>
      </c>
      <c r="AD463" s="46">
        <f t="shared" si="100"/>
        <v>0</v>
      </c>
      <c r="AE463" s="201">
        <f t="shared" si="101"/>
        <v>0</v>
      </c>
      <c r="AG463" s="195">
        <v>30</v>
      </c>
      <c r="AH463" s="46">
        <f t="shared" si="102"/>
        <v>0</v>
      </c>
      <c r="AI463" s="201">
        <f t="shared" si="103"/>
        <v>0</v>
      </c>
    </row>
    <row r="464" spans="4:35" ht="13.2" customHeight="1">
      <c r="D464" s="195">
        <v>31</v>
      </c>
      <c r="E464" s="46">
        <f t="shared" si="96"/>
        <v>0</v>
      </c>
      <c r="F464" s="201">
        <f t="shared" si="97"/>
        <v>0</v>
      </c>
      <c r="H464" s="195">
        <v>31</v>
      </c>
      <c r="I464" s="46">
        <f t="shared" si="98"/>
        <v>0</v>
      </c>
      <c r="J464" s="201">
        <f t="shared" si="99"/>
        <v>0</v>
      </c>
      <c r="AC464" s="195">
        <v>31</v>
      </c>
      <c r="AD464" s="46">
        <f t="shared" si="100"/>
        <v>0</v>
      </c>
      <c r="AE464" s="201">
        <f t="shared" si="101"/>
        <v>0</v>
      </c>
      <c r="AG464" s="195">
        <v>31</v>
      </c>
      <c r="AH464" s="46">
        <f t="shared" si="102"/>
        <v>0</v>
      </c>
      <c r="AI464" s="201">
        <f t="shared" si="103"/>
        <v>0</v>
      </c>
    </row>
    <row r="465" spans="4:35" ht="13.2" customHeight="1">
      <c r="D465" s="195">
        <v>32</v>
      </c>
      <c r="E465" s="46">
        <f t="shared" si="96"/>
        <v>0</v>
      </c>
      <c r="F465" s="201">
        <f t="shared" si="97"/>
        <v>0</v>
      </c>
      <c r="H465" s="195">
        <v>32</v>
      </c>
      <c r="I465" s="46">
        <f t="shared" si="98"/>
        <v>0</v>
      </c>
      <c r="J465" s="201">
        <f t="shared" si="99"/>
        <v>0</v>
      </c>
      <c r="AC465" s="195">
        <v>32</v>
      </c>
      <c r="AD465" s="46">
        <f t="shared" si="100"/>
        <v>0</v>
      </c>
      <c r="AE465" s="201">
        <f t="shared" si="101"/>
        <v>0</v>
      </c>
      <c r="AG465" s="195">
        <v>32</v>
      </c>
      <c r="AH465" s="46">
        <f t="shared" si="102"/>
        <v>0</v>
      </c>
      <c r="AI465" s="201">
        <f t="shared" si="103"/>
        <v>0</v>
      </c>
    </row>
    <row r="466" spans="4:35" ht="13.2" customHeight="1">
      <c r="D466" s="195">
        <v>33</v>
      </c>
      <c r="E466" s="46">
        <f t="shared" si="96"/>
        <v>0</v>
      </c>
      <c r="F466" s="201">
        <f t="shared" si="97"/>
        <v>0</v>
      </c>
      <c r="H466" s="195">
        <v>33</v>
      </c>
      <c r="I466" s="46">
        <f t="shared" si="98"/>
        <v>0</v>
      </c>
      <c r="J466" s="201">
        <f t="shared" si="99"/>
        <v>0</v>
      </c>
      <c r="AC466" s="195">
        <v>33</v>
      </c>
      <c r="AD466" s="46">
        <f t="shared" ref="AD466:AD493" si="104">IF($AD$22&lt;&gt;"再生砕石",0,SUMIF($AD$23,AC466,$AD$16)+SUMIF($AD$23,AC466,$AD$19))</f>
        <v>0</v>
      </c>
      <c r="AE466" s="201">
        <f t="shared" ref="AE466:AE493" si="105">IF($AD$22&lt;&gt;"粒調砕石",0,SUMIF($AD$23,AC466,$AD$16)+SUMIF($AD$23,AC466,$AD$19))</f>
        <v>0</v>
      </c>
      <c r="AG466" s="195">
        <v>33</v>
      </c>
      <c r="AH466" s="46">
        <f t="shared" ref="AH466:AH493" si="106">IF($AD$44&lt;&gt;"再生砕石",0,SUMIF($AD$45,AG466,$AD$38)+SUMIF($AD$45,AG466,$AD$41))</f>
        <v>0</v>
      </c>
      <c r="AI466" s="201">
        <f t="shared" ref="AI466:AI493" si="107">IF($AD$44&lt;&gt;"粒調砕石",0,SUMIF($AD$45,AG466,$AD$38)+SUMIF($AD$45,AG466,$AD$41))</f>
        <v>0</v>
      </c>
    </row>
    <row r="467" spans="4:35" ht="13.2" customHeight="1">
      <c r="D467" s="195">
        <v>34</v>
      </c>
      <c r="E467" s="46">
        <f t="shared" si="96"/>
        <v>0</v>
      </c>
      <c r="F467" s="201">
        <f t="shared" si="97"/>
        <v>0</v>
      </c>
      <c r="H467" s="195">
        <v>34</v>
      </c>
      <c r="I467" s="46">
        <f t="shared" si="98"/>
        <v>0</v>
      </c>
      <c r="J467" s="201">
        <f t="shared" si="99"/>
        <v>0</v>
      </c>
      <c r="AC467" s="195">
        <v>34</v>
      </c>
      <c r="AD467" s="46">
        <f t="shared" si="104"/>
        <v>0</v>
      </c>
      <c r="AE467" s="201">
        <f t="shared" si="105"/>
        <v>0</v>
      </c>
      <c r="AG467" s="195">
        <v>34</v>
      </c>
      <c r="AH467" s="46">
        <f t="shared" si="106"/>
        <v>0</v>
      </c>
      <c r="AI467" s="201">
        <f t="shared" si="107"/>
        <v>0</v>
      </c>
    </row>
    <row r="468" spans="4:35" ht="13.2" customHeight="1">
      <c r="D468" s="195">
        <v>35</v>
      </c>
      <c r="E468" s="46">
        <f t="shared" si="96"/>
        <v>0</v>
      </c>
      <c r="F468" s="201">
        <f t="shared" si="97"/>
        <v>0</v>
      </c>
      <c r="H468" s="195">
        <v>35</v>
      </c>
      <c r="I468" s="46">
        <f t="shared" si="98"/>
        <v>0</v>
      </c>
      <c r="J468" s="201">
        <f t="shared" si="99"/>
        <v>0</v>
      </c>
      <c r="AC468" s="195">
        <v>35</v>
      </c>
      <c r="AD468" s="46">
        <f t="shared" si="104"/>
        <v>0</v>
      </c>
      <c r="AE468" s="201">
        <f t="shared" si="105"/>
        <v>0</v>
      </c>
      <c r="AG468" s="195">
        <v>35</v>
      </c>
      <c r="AH468" s="46">
        <f t="shared" si="106"/>
        <v>0</v>
      </c>
      <c r="AI468" s="201">
        <f t="shared" si="107"/>
        <v>0</v>
      </c>
    </row>
    <row r="469" spans="4:35" ht="13.2" customHeight="1">
      <c r="D469" s="195">
        <v>36</v>
      </c>
      <c r="E469" s="46">
        <f t="shared" si="96"/>
        <v>0</v>
      </c>
      <c r="F469" s="201">
        <f t="shared" si="97"/>
        <v>0</v>
      </c>
      <c r="H469" s="195">
        <v>36</v>
      </c>
      <c r="I469" s="46">
        <f t="shared" si="98"/>
        <v>0</v>
      </c>
      <c r="J469" s="201">
        <f t="shared" si="99"/>
        <v>0</v>
      </c>
      <c r="AC469" s="195">
        <v>36</v>
      </c>
      <c r="AD469" s="46">
        <f t="shared" si="104"/>
        <v>0</v>
      </c>
      <c r="AE469" s="201">
        <f t="shared" si="105"/>
        <v>0</v>
      </c>
      <c r="AG469" s="195">
        <v>36</v>
      </c>
      <c r="AH469" s="46">
        <f t="shared" si="106"/>
        <v>0</v>
      </c>
      <c r="AI469" s="201">
        <f t="shared" si="107"/>
        <v>0</v>
      </c>
    </row>
    <row r="470" spans="4:35" ht="13.2" customHeight="1">
      <c r="D470" s="195">
        <v>37</v>
      </c>
      <c r="E470" s="46">
        <f t="shared" si="96"/>
        <v>0</v>
      </c>
      <c r="F470" s="201">
        <f t="shared" si="97"/>
        <v>0</v>
      </c>
      <c r="H470" s="195">
        <v>37</v>
      </c>
      <c r="I470" s="46">
        <f t="shared" si="98"/>
        <v>0</v>
      </c>
      <c r="J470" s="201">
        <f t="shared" si="99"/>
        <v>0</v>
      </c>
      <c r="AC470" s="195">
        <v>37</v>
      </c>
      <c r="AD470" s="46">
        <f t="shared" si="104"/>
        <v>0</v>
      </c>
      <c r="AE470" s="201">
        <f t="shared" si="105"/>
        <v>0</v>
      </c>
      <c r="AG470" s="195">
        <v>37</v>
      </c>
      <c r="AH470" s="46">
        <f t="shared" si="106"/>
        <v>0</v>
      </c>
      <c r="AI470" s="201">
        <f t="shared" si="107"/>
        <v>0</v>
      </c>
    </row>
    <row r="471" spans="4:35" ht="13.2" customHeight="1">
      <c r="D471" s="195">
        <v>38</v>
      </c>
      <c r="E471" s="46">
        <f t="shared" si="96"/>
        <v>0</v>
      </c>
      <c r="F471" s="201">
        <f t="shared" si="97"/>
        <v>0</v>
      </c>
      <c r="H471" s="195">
        <v>38</v>
      </c>
      <c r="I471" s="46">
        <f t="shared" si="98"/>
        <v>0</v>
      </c>
      <c r="J471" s="201">
        <f t="shared" si="99"/>
        <v>0</v>
      </c>
      <c r="AC471" s="195">
        <v>38</v>
      </c>
      <c r="AD471" s="46">
        <f t="shared" si="104"/>
        <v>0</v>
      </c>
      <c r="AE471" s="201">
        <f t="shared" si="105"/>
        <v>0</v>
      </c>
      <c r="AG471" s="195">
        <v>38</v>
      </c>
      <c r="AH471" s="46">
        <f t="shared" si="106"/>
        <v>0</v>
      </c>
      <c r="AI471" s="201">
        <f t="shared" si="107"/>
        <v>0</v>
      </c>
    </row>
    <row r="472" spans="4:35" ht="13.2" customHeight="1">
      <c r="D472" s="195">
        <v>39</v>
      </c>
      <c r="E472" s="46">
        <f t="shared" si="96"/>
        <v>0</v>
      </c>
      <c r="F472" s="201">
        <f t="shared" si="97"/>
        <v>0</v>
      </c>
      <c r="H472" s="195">
        <v>39</v>
      </c>
      <c r="I472" s="46">
        <f t="shared" si="98"/>
        <v>0</v>
      </c>
      <c r="J472" s="201">
        <f t="shared" si="99"/>
        <v>0</v>
      </c>
      <c r="AC472" s="195">
        <v>39</v>
      </c>
      <c r="AD472" s="46">
        <f t="shared" si="104"/>
        <v>0</v>
      </c>
      <c r="AE472" s="201">
        <f t="shared" si="105"/>
        <v>0</v>
      </c>
      <c r="AG472" s="195">
        <v>39</v>
      </c>
      <c r="AH472" s="46">
        <f t="shared" si="106"/>
        <v>0</v>
      </c>
      <c r="AI472" s="201">
        <f t="shared" si="107"/>
        <v>0</v>
      </c>
    </row>
    <row r="473" spans="4:35" ht="13.2" customHeight="1">
      <c r="D473" s="195">
        <v>40</v>
      </c>
      <c r="E473" s="46">
        <f t="shared" si="96"/>
        <v>0</v>
      </c>
      <c r="F473" s="201">
        <f t="shared" si="97"/>
        <v>0</v>
      </c>
      <c r="H473" s="195">
        <v>40</v>
      </c>
      <c r="I473" s="46">
        <f t="shared" si="98"/>
        <v>0</v>
      </c>
      <c r="J473" s="201">
        <f t="shared" si="99"/>
        <v>0</v>
      </c>
      <c r="AC473" s="195">
        <v>40</v>
      </c>
      <c r="AD473" s="46">
        <f t="shared" si="104"/>
        <v>0</v>
      </c>
      <c r="AE473" s="201">
        <f t="shared" si="105"/>
        <v>0</v>
      </c>
      <c r="AG473" s="195">
        <v>40</v>
      </c>
      <c r="AH473" s="46">
        <f t="shared" si="106"/>
        <v>0</v>
      </c>
      <c r="AI473" s="201">
        <f t="shared" si="107"/>
        <v>0</v>
      </c>
    </row>
    <row r="474" spans="4:35" ht="13.2" customHeight="1">
      <c r="D474" s="195">
        <v>41</v>
      </c>
      <c r="E474" s="46">
        <f t="shared" si="96"/>
        <v>0</v>
      </c>
      <c r="F474" s="201">
        <f t="shared" si="97"/>
        <v>0</v>
      </c>
      <c r="H474" s="195">
        <v>41</v>
      </c>
      <c r="I474" s="46">
        <f t="shared" si="98"/>
        <v>0</v>
      </c>
      <c r="J474" s="201">
        <f t="shared" si="99"/>
        <v>0</v>
      </c>
      <c r="AC474" s="195">
        <v>41</v>
      </c>
      <c r="AD474" s="46">
        <f t="shared" si="104"/>
        <v>0</v>
      </c>
      <c r="AE474" s="201">
        <f t="shared" si="105"/>
        <v>0</v>
      </c>
      <c r="AG474" s="195">
        <v>41</v>
      </c>
      <c r="AH474" s="46">
        <f t="shared" si="106"/>
        <v>0</v>
      </c>
      <c r="AI474" s="201">
        <f t="shared" si="107"/>
        <v>0</v>
      </c>
    </row>
    <row r="475" spans="4:35" ht="13.2" customHeight="1">
      <c r="D475" s="195">
        <v>42</v>
      </c>
      <c r="E475" s="46">
        <f t="shared" si="96"/>
        <v>0</v>
      </c>
      <c r="F475" s="201">
        <f t="shared" si="97"/>
        <v>0</v>
      </c>
      <c r="H475" s="195">
        <v>42</v>
      </c>
      <c r="I475" s="46">
        <f t="shared" si="98"/>
        <v>0</v>
      </c>
      <c r="J475" s="201">
        <f t="shared" si="99"/>
        <v>0</v>
      </c>
      <c r="AC475" s="195">
        <v>42</v>
      </c>
      <c r="AD475" s="46">
        <f t="shared" si="104"/>
        <v>0</v>
      </c>
      <c r="AE475" s="201">
        <f t="shared" si="105"/>
        <v>0</v>
      </c>
      <c r="AG475" s="195">
        <v>42</v>
      </c>
      <c r="AH475" s="46">
        <f t="shared" si="106"/>
        <v>0</v>
      </c>
      <c r="AI475" s="201">
        <f t="shared" si="107"/>
        <v>0</v>
      </c>
    </row>
    <row r="476" spans="4:35" ht="13.2" customHeight="1">
      <c r="D476" s="195">
        <v>43</v>
      </c>
      <c r="E476" s="46">
        <f t="shared" si="96"/>
        <v>0</v>
      </c>
      <c r="F476" s="201">
        <f t="shared" si="97"/>
        <v>0</v>
      </c>
      <c r="H476" s="195">
        <v>43</v>
      </c>
      <c r="I476" s="46">
        <f t="shared" si="98"/>
        <v>0</v>
      </c>
      <c r="J476" s="201">
        <f t="shared" si="99"/>
        <v>0</v>
      </c>
      <c r="AC476" s="195">
        <v>43</v>
      </c>
      <c r="AD476" s="46">
        <f t="shared" si="104"/>
        <v>0</v>
      </c>
      <c r="AE476" s="201">
        <f t="shared" si="105"/>
        <v>0</v>
      </c>
      <c r="AG476" s="195">
        <v>43</v>
      </c>
      <c r="AH476" s="46">
        <f t="shared" si="106"/>
        <v>0</v>
      </c>
      <c r="AI476" s="201">
        <f t="shared" si="107"/>
        <v>0</v>
      </c>
    </row>
    <row r="477" spans="4:35" ht="13.2" customHeight="1">
      <c r="D477" s="195">
        <v>44</v>
      </c>
      <c r="E477" s="46">
        <f t="shared" si="96"/>
        <v>0</v>
      </c>
      <c r="F477" s="201">
        <f t="shared" si="97"/>
        <v>0</v>
      </c>
      <c r="H477" s="195">
        <v>44</v>
      </c>
      <c r="I477" s="46">
        <f t="shared" si="98"/>
        <v>0</v>
      </c>
      <c r="J477" s="201">
        <f t="shared" si="99"/>
        <v>0</v>
      </c>
      <c r="AC477" s="195">
        <v>44</v>
      </c>
      <c r="AD477" s="46">
        <f t="shared" si="104"/>
        <v>0</v>
      </c>
      <c r="AE477" s="201">
        <f t="shared" si="105"/>
        <v>0</v>
      </c>
      <c r="AG477" s="195">
        <v>44</v>
      </c>
      <c r="AH477" s="46">
        <f t="shared" si="106"/>
        <v>0</v>
      </c>
      <c r="AI477" s="201">
        <f t="shared" si="107"/>
        <v>0</v>
      </c>
    </row>
    <row r="478" spans="4:35" ht="13.2" customHeight="1">
      <c r="D478" s="195">
        <v>45</v>
      </c>
      <c r="E478" s="46">
        <f t="shared" si="96"/>
        <v>0</v>
      </c>
      <c r="F478" s="201">
        <f t="shared" si="97"/>
        <v>0</v>
      </c>
      <c r="H478" s="195">
        <v>45</v>
      </c>
      <c r="I478" s="46">
        <f t="shared" si="98"/>
        <v>0</v>
      </c>
      <c r="J478" s="201">
        <f t="shared" si="99"/>
        <v>0</v>
      </c>
      <c r="AC478" s="195">
        <v>45</v>
      </c>
      <c r="AD478" s="46">
        <f t="shared" si="104"/>
        <v>0</v>
      </c>
      <c r="AE478" s="201">
        <f t="shared" si="105"/>
        <v>0</v>
      </c>
      <c r="AG478" s="195">
        <v>45</v>
      </c>
      <c r="AH478" s="46">
        <f t="shared" si="106"/>
        <v>0</v>
      </c>
      <c r="AI478" s="201">
        <f t="shared" si="107"/>
        <v>0</v>
      </c>
    </row>
    <row r="479" spans="4:35" ht="13.2" customHeight="1">
      <c r="D479" s="195">
        <v>46</v>
      </c>
      <c r="E479" s="46">
        <f t="shared" si="96"/>
        <v>0</v>
      </c>
      <c r="F479" s="201">
        <f t="shared" si="97"/>
        <v>0</v>
      </c>
      <c r="H479" s="195">
        <v>46</v>
      </c>
      <c r="I479" s="46">
        <f t="shared" si="98"/>
        <v>0</v>
      </c>
      <c r="J479" s="201">
        <f t="shared" si="99"/>
        <v>0</v>
      </c>
      <c r="AC479" s="195">
        <v>46</v>
      </c>
      <c r="AD479" s="46">
        <f t="shared" si="104"/>
        <v>0</v>
      </c>
      <c r="AE479" s="201">
        <f t="shared" si="105"/>
        <v>0</v>
      </c>
      <c r="AG479" s="195">
        <v>46</v>
      </c>
      <c r="AH479" s="46">
        <f t="shared" si="106"/>
        <v>0</v>
      </c>
      <c r="AI479" s="201">
        <f t="shared" si="107"/>
        <v>0</v>
      </c>
    </row>
    <row r="480" spans="4:35" ht="13.2" customHeight="1">
      <c r="D480" s="195">
        <v>47</v>
      </c>
      <c r="E480" s="46">
        <f t="shared" si="96"/>
        <v>0</v>
      </c>
      <c r="F480" s="201">
        <f t="shared" si="97"/>
        <v>0</v>
      </c>
      <c r="H480" s="195">
        <v>47</v>
      </c>
      <c r="I480" s="46">
        <f t="shared" si="98"/>
        <v>0</v>
      </c>
      <c r="J480" s="201">
        <f t="shared" si="99"/>
        <v>0</v>
      </c>
      <c r="AC480" s="195">
        <v>47</v>
      </c>
      <c r="AD480" s="46">
        <f t="shared" si="104"/>
        <v>0</v>
      </c>
      <c r="AE480" s="201">
        <f t="shared" si="105"/>
        <v>0</v>
      </c>
      <c r="AG480" s="195">
        <v>47</v>
      </c>
      <c r="AH480" s="46">
        <f t="shared" si="106"/>
        <v>0</v>
      </c>
      <c r="AI480" s="201">
        <f t="shared" si="107"/>
        <v>0</v>
      </c>
    </row>
    <row r="481" spans="4:35" ht="13.2" customHeight="1">
      <c r="D481" s="195">
        <v>48</v>
      </c>
      <c r="E481" s="46">
        <f t="shared" si="96"/>
        <v>0</v>
      </c>
      <c r="F481" s="201">
        <f t="shared" si="97"/>
        <v>0</v>
      </c>
      <c r="H481" s="195">
        <v>48</v>
      </c>
      <c r="I481" s="46">
        <f t="shared" si="98"/>
        <v>0</v>
      </c>
      <c r="J481" s="201">
        <f t="shared" si="99"/>
        <v>0</v>
      </c>
      <c r="AC481" s="195">
        <v>48</v>
      </c>
      <c r="AD481" s="46">
        <f t="shared" si="104"/>
        <v>0</v>
      </c>
      <c r="AE481" s="201">
        <f t="shared" si="105"/>
        <v>0</v>
      </c>
      <c r="AG481" s="195">
        <v>48</v>
      </c>
      <c r="AH481" s="46">
        <f t="shared" si="106"/>
        <v>0</v>
      </c>
      <c r="AI481" s="201">
        <f t="shared" si="107"/>
        <v>0</v>
      </c>
    </row>
    <row r="482" spans="4:35" ht="13.2" customHeight="1">
      <c r="D482" s="195">
        <v>49</v>
      </c>
      <c r="E482" s="46">
        <f t="shared" si="96"/>
        <v>0</v>
      </c>
      <c r="F482" s="201">
        <f t="shared" si="97"/>
        <v>0</v>
      </c>
      <c r="H482" s="195">
        <v>49</v>
      </c>
      <c r="I482" s="46">
        <f t="shared" si="98"/>
        <v>0</v>
      </c>
      <c r="J482" s="201">
        <f t="shared" si="99"/>
        <v>0</v>
      </c>
      <c r="AC482" s="195">
        <v>49</v>
      </c>
      <c r="AD482" s="46">
        <f t="shared" si="104"/>
        <v>0</v>
      </c>
      <c r="AE482" s="201">
        <f t="shared" si="105"/>
        <v>0</v>
      </c>
      <c r="AG482" s="195">
        <v>49</v>
      </c>
      <c r="AH482" s="46">
        <f t="shared" si="106"/>
        <v>0</v>
      </c>
      <c r="AI482" s="201">
        <f t="shared" si="107"/>
        <v>0</v>
      </c>
    </row>
    <row r="483" spans="4:35" ht="13.2" customHeight="1">
      <c r="D483" s="195">
        <v>50</v>
      </c>
      <c r="E483" s="46">
        <f t="shared" si="96"/>
        <v>0</v>
      </c>
      <c r="F483" s="201">
        <f t="shared" si="97"/>
        <v>0</v>
      </c>
      <c r="H483" s="195">
        <v>50</v>
      </c>
      <c r="I483" s="46">
        <f t="shared" si="98"/>
        <v>0</v>
      </c>
      <c r="J483" s="201">
        <f t="shared" si="99"/>
        <v>0</v>
      </c>
      <c r="AC483" s="195">
        <v>50</v>
      </c>
      <c r="AD483" s="46">
        <f t="shared" si="104"/>
        <v>0</v>
      </c>
      <c r="AE483" s="201">
        <f t="shared" si="105"/>
        <v>0</v>
      </c>
      <c r="AG483" s="195">
        <v>50</v>
      </c>
      <c r="AH483" s="46">
        <f t="shared" si="106"/>
        <v>0</v>
      </c>
      <c r="AI483" s="201">
        <f t="shared" si="107"/>
        <v>0</v>
      </c>
    </row>
    <row r="484" spans="4:35" ht="13.2" customHeight="1">
      <c r="D484" s="195">
        <v>51</v>
      </c>
      <c r="E484" s="46">
        <f t="shared" si="96"/>
        <v>0</v>
      </c>
      <c r="F484" s="201">
        <f t="shared" si="97"/>
        <v>0</v>
      </c>
      <c r="H484" s="195">
        <v>51</v>
      </c>
      <c r="I484" s="46">
        <f t="shared" si="98"/>
        <v>0</v>
      </c>
      <c r="J484" s="201">
        <f t="shared" si="99"/>
        <v>0</v>
      </c>
      <c r="AC484" s="195">
        <v>51</v>
      </c>
      <c r="AD484" s="46">
        <f t="shared" si="104"/>
        <v>0</v>
      </c>
      <c r="AE484" s="201">
        <f t="shared" si="105"/>
        <v>0</v>
      </c>
      <c r="AG484" s="195">
        <v>51</v>
      </c>
      <c r="AH484" s="46">
        <f t="shared" si="106"/>
        <v>0</v>
      </c>
      <c r="AI484" s="201">
        <f t="shared" si="107"/>
        <v>0</v>
      </c>
    </row>
    <row r="485" spans="4:35" ht="13.2" customHeight="1">
      <c r="D485" s="195">
        <v>52</v>
      </c>
      <c r="E485" s="46">
        <f t="shared" si="96"/>
        <v>0</v>
      </c>
      <c r="F485" s="201">
        <f t="shared" si="97"/>
        <v>0</v>
      </c>
      <c r="H485" s="195">
        <v>52</v>
      </c>
      <c r="I485" s="46">
        <f t="shared" si="98"/>
        <v>0</v>
      </c>
      <c r="J485" s="201">
        <f t="shared" si="99"/>
        <v>0</v>
      </c>
      <c r="AC485" s="195">
        <v>52</v>
      </c>
      <c r="AD485" s="46">
        <f t="shared" si="104"/>
        <v>0</v>
      </c>
      <c r="AE485" s="201">
        <f t="shared" si="105"/>
        <v>0</v>
      </c>
      <c r="AG485" s="195">
        <v>52</v>
      </c>
      <c r="AH485" s="46">
        <f t="shared" si="106"/>
        <v>0</v>
      </c>
      <c r="AI485" s="201">
        <f t="shared" si="107"/>
        <v>0</v>
      </c>
    </row>
    <row r="486" spans="4:35" ht="13.2" customHeight="1">
      <c r="D486" s="195">
        <v>53</v>
      </c>
      <c r="E486" s="46">
        <f t="shared" si="96"/>
        <v>0</v>
      </c>
      <c r="F486" s="201">
        <f t="shared" si="97"/>
        <v>0</v>
      </c>
      <c r="H486" s="195">
        <v>53</v>
      </c>
      <c r="I486" s="46">
        <f t="shared" si="98"/>
        <v>0</v>
      </c>
      <c r="J486" s="201">
        <f t="shared" si="99"/>
        <v>0</v>
      </c>
      <c r="AC486" s="195">
        <v>53</v>
      </c>
      <c r="AD486" s="46">
        <f t="shared" si="104"/>
        <v>0</v>
      </c>
      <c r="AE486" s="201">
        <f t="shared" si="105"/>
        <v>0</v>
      </c>
      <c r="AG486" s="195">
        <v>53</v>
      </c>
      <c r="AH486" s="46">
        <f t="shared" si="106"/>
        <v>0</v>
      </c>
      <c r="AI486" s="201">
        <f t="shared" si="107"/>
        <v>0</v>
      </c>
    </row>
    <row r="487" spans="4:35" ht="13.2" customHeight="1">
      <c r="D487" s="195">
        <v>54</v>
      </c>
      <c r="E487" s="46">
        <f t="shared" si="96"/>
        <v>0</v>
      </c>
      <c r="F487" s="201">
        <f t="shared" si="97"/>
        <v>0</v>
      </c>
      <c r="H487" s="195">
        <v>54</v>
      </c>
      <c r="I487" s="46">
        <f t="shared" si="98"/>
        <v>0</v>
      </c>
      <c r="J487" s="201">
        <f t="shared" si="99"/>
        <v>0</v>
      </c>
      <c r="AC487" s="195">
        <v>54</v>
      </c>
      <c r="AD487" s="46">
        <f t="shared" si="104"/>
        <v>0</v>
      </c>
      <c r="AE487" s="201">
        <f t="shared" si="105"/>
        <v>0</v>
      </c>
      <c r="AG487" s="195">
        <v>54</v>
      </c>
      <c r="AH487" s="46">
        <f t="shared" si="106"/>
        <v>0</v>
      </c>
      <c r="AI487" s="201">
        <f t="shared" si="107"/>
        <v>0</v>
      </c>
    </row>
    <row r="488" spans="4:35" ht="13.2" customHeight="1">
      <c r="D488" s="195">
        <v>55</v>
      </c>
      <c r="E488" s="46">
        <f t="shared" si="96"/>
        <v>0</v>
      </c>
      <c r="F488" s="201">
        <f t="shared" si="97"/>
        <v>0</v>
      </c>
      <c r="H488" s="195">
        <v>55</v>
      </c>
      <c r="I488" s="46">
        <f t="shared" si="98"/>
        <v>0</v>
      </c>
      <c r="J488" s="201">
        <f t="shared" si="99"/>
        <v>0</v>
      </c>
      <c r="AC488" s="195">
        <v>55</v>
      </c>
      <c r="AD488" s="46">
        <f t="shared" si="104"/>
        <v>0</v>
      </c>
      <c r="AE488" s="201">
        <f t="shared" si="105"/>
        <v>0</v>
      </c>
      <c r="AG488" s="195">
        <v>55</v>
      </c>
      <c r="AH488" s="46">
        <f t="shared" si="106"/>
        <v>0</v>
      </c>
      <c r="AI488" s="201">
        <f t="shared" si="107"/>
        <v>0</v>
      </c>
    </row>
    <row r="489" spans="4:35" ht="13.2" customHeight="1">
      <c r="D489" s="195">
        <v>56</v>
      </c>
      <c r="E489" s="46">
        <f t="shared" si="96"/>
        <v>0</v>
      </c>
      <c r="F489" s="201">
        <f t="shared" si="97"/>
        <v>0</v>
      </c>
      <c r="H489" s="195">
        <v>56</v>
      </c>
      <c r="I489" s="46">
        <f t="shared" si="98"/>
        <v>0</v>
      </c>
      <c r="J489" s="201">
        <f t="shared" si="99"/>
        <v>0</v>
      </c>
      <c r="AC489" s="195">
        <v>56</v>
      </c>
      <c r="AD489" s="46">
        <f t="shared" si="104"/>
        <v>0</v>
      </c>
      <c r="AE489" s="201">
        <f t="shared" si="105"/>
        <v>0</v>
      </c>
      <c r="AG489" s="195">
        <v>56</v>
      </c>
      <c r="AH489" s="46">
        <f t="shared" si="106"/>
        <v>0</v>
      </c>
      <c r="AI489" s="201">
        <f t="shared" si="107"/>
        <v>0</v>
      </c>
    </row>
    <row r="490" spans="4:35" ht="13.2" customHeight="1">
      <c r="D490" s="195">
        <v>57</v>
      </c>
      <c r="E490" s="46">
        <f t="shared" si="96"/>
        <v>0</v>
      </c>
      <c r="F490" s="201">
        <f t="shared" si="97"/>
        <v>0</v>
      </c>
      <c r="H490" s="195">
        <v>57</v>
      </c>
      <c r="I490" s="46">
        <f t="shared" si="98"/>
        <v>0</v>
      </c>
      <c r="J490" s="201">
        <f t="shared" si="99"/>
        <v>0</v>
      </c>
      <c r="AC490" s="195">
        <v>57</v>
      </c>
      <c r="AD490" s="46">
        <f t="shared" si="104"/>
        <v>0</v>
      </c>
      <c r="AE490" s="201">
        <f t="shared" si="105"/>
        <v>0</v>
      </c>
      <c r="AG490" s="195">
        <v>57</v>
      </c>
      <c r="AH490" s="46">
        <f t="shared" si="106"/>
        <v>0</v>
      </c>
      <c r="AI490" s="201">
        <f t="shared" si="107"/>
        <v>0</v>
      </c>
    </row>
    <row r="491" spans="4:35" ht="13.2" customHeight="1">
      <c r="D491" s="195">
        <v>58</v>
      </c>
      <c r="E491" s="46">
        <f t="shared" si="96"/>
        <v>0</v>
      </c>
      <c r="F491" s="201">
        <f t="shared" si="97"/>
        <v>0</v>
      </c>
      <c r="H491" s="195">
        <v>58</v>
      </c>
      <c r="I491" s="46">
        <f t="shared" si="98"/>
        <v>0</v>
      </c>
      <c r="J491" s="201">
        <f t="shared" si="99"/>
        <v>0</v>
      </c>
      <c r="AC491" s="195">
        <v>58</v>
      </c>
      <c r="AD491" s="46">
        <f t="shared" si="104"/>
        <v>0</v>
      </c>
      <c r="AE491" s="201">
        <f t="shared" si="105"/>
        <v>0</v>
      </c>
      <c r="AG491" s="195">
        <v>58</v>
      </c>
      <c r="AH491" s="46">
        <f t="shared" si="106"/>
        <v>0</v>
      </c>
      <c r="AI491" s="201">
        <f t="shared" si="107"/>
        <v>0</v>
      </c>
    </row>
    <row r="492" spans="4:35" ht="13.2" customHeight="1">
      <c r="D492" s="195">
        <v>59</v>
      </c>
      <c r="E492" s="46">
        <f t="shared" si="96"/>
        <v>0</v>
      </c>
      <c r="F492" s="201">
        <f t="shared" si="97"/>
        <v>0</v>
      </c>
      <c r="H492" s="195">
        <v>59</v>
      </c>
      <c r="I492" s="46">
        <f t="shared" si="98"/>
        <v>0</v>
      </c>
      <c r="J492" s="201">
        <f t="shared" si="99"/>
        <v>0</v>
      </c>
      <c r="AC492" s="195">
        <v>59</v>
      </c>
      <c r="AD492" s="46">
        <f t="shared" si="104"/>
        <v>0</v>
      </c>
      <c r="AE492" s="201">
        <f t="shared" si="105"/>
        <v>0</v>
      </c>
      <c r="AG492" s="195">
        <v>59</v>
      </c>
      <c r="AH492" s="46">
        <f t="shared" si="106"/>
        <v>0</v>
      </c>
      <c r="AI492" s="201">
        <f t="shared" si="107"/>
        <v>0</v>
      </c>
    </row>
    <row r="493" spans="4:35" ht="13.2" customHeight="1" thickBot="1">
      <c r="D493" s="196">
        <v>60</v>
      </c>
      <c r="E493" s="47">
        <f t="shared" si="96"/>
        <v>0</v>
      </c>
      <c r="F493" s="202">
        <f t="shared" si="97"/>
        <v>0</v>
      </c>
      <c r="H493" s="196">
        <v>60</v>
      </c>
      <c r="I493" s="47">
        <f t="shared" si="98"/>
        <v>0</v>
      </c>
      <c r="J493" s="202">
        <f t="shared" si="99"/>
        <v>0</v>
      </c>
      <c r="AC493" s="196">
        <v>60</v>
      </c>
      <c r="AD493" s="47">
        <f t="shared" si="104"/>
        <v>0</v>
      </c>
      <c r="AE493" s="202">
        <f t="shared" si="105"/>
        <v>0</v>
      </c>
      <c r="AG493" s="196">
        <v>60</v>
      </c>
      <c r="AH493" s="47">
        <f t="shared" si="106"/>
        <v>0</v>
      </c>
      <c r="AI493" s="202">
        <f t="shared" si="107"/>
        <v>0</v>
      </c>
    </row>
    <row r="495" spans="4:35" ht="13.2" customHeight="1" thickBot="1">
      <c r="D495" s="2" t="s">
        <v>88</v>
      </c>
      <c r="H495" s="2" t="s">
        <v>91</v>
      </c>
      <c r="AC495" s="2" t="s">
        <v>88</v>
      </c>
      <c r="AG495" s="2" t="s">
        <v>91</v>
      </c>
    </row>
    <row r="496" spans="4:35" ht="13.2" customHeight="1">
      <c r="D496" s="2199"/>
      <c r="E496" s="2200" t="s">
        <v>87</v>
      </c>
      <c r="F496" s="2239"/>
      <c r="H496" s="2199"/>
      <c r="I496" s="2200" t="s">
        <v>87</v>
      </c>
      <c r="J496" s="2239"/>
      <c r="AC496" s="2199"/>
      <c r="AD496" s="2200" t="s">
        <v>87</v>
      </c>
      <c r="AE496" s="2239"/>
      <c r="AG496" s="2199"/>
      <c r="AH496" s="2200" t="s">
        <v>87</v>
      </c>
      <c r="AI496" s="2239"/>
    </row>
    <row r="497" spans="4:35" ht="13.2" customHeight="1">
      <c r="D497" s="2238"/>
      <c r="E497" s="21" t="s">
        <v>368</v>
      </c>
      <c r="F497" s="194" t="s">
        <v>369</v>
      </c>
      <c r="H497" s="2238"/>
      <c r="I497" s="21" t="s">
        <v>368</v>
      </c>
      <c r="J497" s="194" t="s">
        <v>369</v>
      </c>
      <c r="AC497" s="2238"/>
      <c r="AD497" s="21" t="s">
        <v>368</v>
      </c>
      <c r="AE497" s="194" t="s">
        <v>369</v>
      </c>
      <c r="AG497" s="2238"/>
      <c r="AH497" s="21" t="s">
        <v>368</v>
      </c>
      <c r="AI497" s="194" t="s">
        <v>369</v>
      </c>
    </row>
    <row r="498" spans="4:35" ht="13.2" customHeight="1">
      <c r="D498" s="195">
        <v>1</v>
      </c>
      <c r="E498" s="46">
        <f t="shared" ref="E498:E557" si="108">IF($H$22&lt;&gt;"再生砕石",0,SUMIF($H$23,D498,$H$16)+SUMIF($H$23,D498,$H$19))</f>
        <v>0</v>
      </c>
      <c r="F498" s="201">
        <f t="shared" ref="F498:F557" si="109">IF($H$22&lt;&gt;"粒調砕石",0,SUMIF($H$23,D498,$H$16)+SUMIF($H$23,D498,$H$19))</f>
        <v>0</v>
      </c>
      <c r="H498" s="195">
        <v>1</v>
      </c>
      <c r="I498" s="46">
        <f t="shared" ref="I498:I557" si="110">IF($H$44&lt;&gt;"再生砕石",0,SUMIF($H$45,H498,$H$38)+SUMIF($H$45,H498,$H$41))</f>
        <v>0</v>
      </c>
      <c r="J498" s="201">
        <f t="shared" ref="J498:J557" si="111">IF($H$44&lt;&gt;"粒調砕石",0,SUMIF($H$45,H498,$H$38)+SUMIF($H$45,H498,$H$41))</f>
        <v>0</v>
      </c>
      <c r="AC498" s="195">
        <v>1</v>
      </c>
      <c r="AD498" s="46">
        <f t="shared" ref="AD498:AD529" si="112">IF($AG$22&lt;&gt;"再生砕石",0,SUMIF($AG$23,AC498,$AG$16)+SUMIF($AG$23,AC498,$AG$19))</f>
        <v>0</v>
      </c>
      <c r="AE498" s="201">
        <f t="shared" ref="AE498:AE529" si="113">IF($AG$22&lt;&gt;"粒調砕石",0,SUMIF($AG$23,AC498,$AG$16)+SUMIF($AG$23,AC498,$AG$19))</f>
        <v>0</v>
      </c>
      <c r="AG498" s="195">
        <v>1</v>
      </c>
      <c r="AH498" s="46">
        <f t="shared" ref="AH498:AH529" si="114">IF($AG$44&lt;&gt;"再生砕石",0,SUMIF($AG$45,AG498,$AG$38)+SUMIF($AG$45,AG498,$AG$41))</f>
        <v>0</v>
      </c>
      <c r="AI498" s="201">
        <f t="shared" ref="AI498:AI529" si="115">IF($AG$44&lt;&gt;"粒調砕石",0,SUMIF($AG$45,AG498,$AG$38)+SUMIF($AG$45,AG498,$AG$41))</f>
        <v>0</v>
      </c>
    </row>
    <row r="499" spans="4:35" ht="13.2" customHeight="1">
      <c r="D499" s="195">
        <v>2</v>
      </c>
      <c r="E499" s="46">
        <f t="shared" si="108"/>
        <v>0</v>
      </c>
      <c r="F499" s="201">
        <f t="shared" si="109"/>
        <v>0</v>
      </c>
      <c r="H499" s="195">
        <v>2</v>
      </c>
      <c r="I499" s="46">
        <f t="shared" si="110"/>
        <v>0</v>
      </c>
      <c r="J499" s="201">
        <f t="shared" si="111"/>
        <v>0</v>
      </c>
      <c r="AC499" s="195">
        <v>2</v>
      </c>
      <c r="AD499" s="46">
        <f t="shared" si="112"/>
        <v>0</v>
      </c>
      <c r="AE499" s="201">
        <f t="shared" si="113"/>
        <v>0</v>
      </c>
      <c r="AG499" s="195">
        <v>2</v>
      </c>
      <c r="AH499" s="46">
        <f t="shared" si="114"/>
        <v>0</v>
      </c>
      <c r="AI499" s="201">
        <f t="shared" si="115"/>
        <v>0</v>
      </c>
    </row>
    <row r="500" spans="4:35" ht="13.2" customHeight="1">
      <c r="D500" s="195">
        <v>3</v>
      </c>
      <c r="E500" s="46">
        <f t="shared" si="108"/>
        <v>0</v>
      </c>
      <c r="F500" s="201">
        <f t="shared" si="109"/>
        <v>0</v>
      </c>
      <c r="H500" s="195">
        <v>3</v>
      </c>
      <c r="I500" s="46">
        <f t="shared" si="110"/>
        <v>0</v>
      </c>
      <c r="J500" s="201">
        <f t="shared" si="111"/>
        <v>0</v>
      </c>
      <c r="AC500" s="195">
        <v>3</v>
      </c>
      <c r="AD500" s="46">
        <f t="shared" si="112"/>
        <v>0</v>
      </c>
      <c r="AE500" s="201">
        <f t="shared" si="113"/>
        <v>0</v>
      </c>
      <c r="AG500" s="195">
        <v>3</v>
      </c>
      <c r="AH500" s="46">
        <f t="shared" si="114"/>
        <v>0</v>
      </c>
      <c r="AI500" s="201">
        <f t="shared" si="115"/>
        <v>0</v>
      </c>
    </row>
    <row r="501" spans="4:35" ht="13.2" customHeight="1">
      <c r="D501" s="195">
        <v>4</v>
      </c>
      <c r="E501" s="46">
        <f t="shared" si="108"/>
        <v>0</v>
      </c>
      <c r="F501" s="201">
        <f t="shared" si="109"/>
        <v>0</v>
      </c>
      <c r="H501" s="195">
        <v>4</v>
      </c>
      <c r="I501" s="46">
        <f t="shared" si="110"/>
        <v>0</v>
      </c>
      <c r="J501" s="201">
        <f t="shared" si="111"/>
        <v>0</v>
      </c>
      <c r="AC501" s="195">
        <v>4</v>
      </c>
      <c r="AD501" s="46">
        <f t="shared" si="112"/>
        <v>0</v>
      </c>
      <c r="AE501" s="201">
        <f t="shared" si="113"/>
        <v>0</v>
      </c>
      <c r="AG501" s="195">
        <v>4</v>
      </c>
      <c r="AH501" s="46">
        <f t="shared" si="114"/>
        <v>0</v>
      </c>
      <c r="AI501" s="201">
        <f t="shared" si="115"/>
        <v>0</v>
      </c>
    </row>
    <row r="502" spans="4:35" ht="13.2" customHeight="1">
      <c r="D502" s="195">
        <v>5</v>
      </c>
      <c r="E502" s="46">
        <f t="shared" si="108"/>
        <v>0</v>
      </c>
      <c r="F502" s="201">
        <f t="shared" si="109"/>
        <v>0</v>
      </c>
      <c r="H502" s="195">
        <v>5</v>
      </c>
      <c r="I502" s="46">
        <f t="shared" si="110"/>
        <v>0</v>
      </c>
      <c r="J502" s="201">
        <f t="shared" si="111"/>
        <v>0</v>
      </c>
      <c r="AC502" s="195">
        <v>5</v>
      </c>
      <c r="AD502" s="46">
        <f t="shared" si="112"/>
        <v>0</v>
      </c>
      <c r="AE502" s="201">
        <f t="shared" si="113"/>
        <v>0</v>
      </c>
      <c r="AG502" s="195">
        <v>5</v>
      </c>
      <c r="AH502" s="46">
        <f t="shared" si="114"/>
        <v>0</v>
      </c>
      <c r="AI502" s="201">
        <f t="shared" si="115"/>
        <v>0</v>
      </c>
    </row>
    <row r="503" spans="4:35" ht="13.2" customHeight="1">
      <c r="D503" s="195">
        <v>6</v>
      </c>
      <c r="E503" s="46">
        <f t="shared" si="108"/>
        <v>0</v>
      </c>
      <c r="F503" s="201">
        <f t="shared" si="109"/>
        <v>0</v>
      </c>
      <c r="H503" s="195">
        <v>6</v>
      </c>
      <c r="I503" s="46">
        <f t="shared" si="110"/>
        <v>0</v>
      </c>
      <c r="J503" s="201">
        <f t="shared" si="111"/>
        <v>0</v>
      </c>
      <c r="AC503" s="195">
        <v>6</v>
      </c>
      <c r="AD503" s="46">
        <f t="shared" si="112"/>
        <v>0</v>
      </c>
      <c r="AE503" s="201">
        <f t="shared" si="113"/>
        <v>0</v>
      </c>
      <c r="AG503" s="195">
        <v>6</v>
      </c>
      <c r="AH503" s="46">
        <f t="shared" si="114"/>
        <v>0</v>
      </c>
      <c r="AI503" s="201">
        <f t="shared" si="115"/>
        <v>0</v>
      </c>
    </row>
    <row r="504" spans="4:35" ht="13.2" customHeight="1">
      <c r="D504" s="195">
        <v>7</v>
      </c>
      <c r="E504" s="46">
        <f t="shared" si="108"/>
        <v>0</v>
      </c>
      <c r="F504" s="201">
        <f t="shared" si="109"/>
        <v>0</v>
      </c>
      <c r="H504" s="195">
        <v>7</v>
      </c>
      <c r="I504" s="46">
        <f t="shared" si="110"/>
        <v>0</v>
      </c>
      <c r="J504" s="201">
        <f t="shared" si="111"/>
        <v>0</v>
      </c>
      <c r="AC504" s="195">
        <v>7</v>
      </c>
      <c r="AD504" s="46">
        <f t="shared" si="112"/>
        <v>0</v>
      </c>
      <c r="AE504" s="201">
        <f t="shared" si="113"/>
        <v>0</v>
      </c>
      <c r="AG504" s="195">
        <v>7</v>
      </c>
      <c r="AH504" s="46">
        <f t="shared" si="114"/>
        <v>0</v>
      </c>
      <c r="AI504" s="201">
        <f t="shared" si="115"/>
        <v>0</v>
      </c>
    </row>
    <row r="505" spans="4:35" ht="13.2" customHeight="1">
      <c r="D505" s="195">
        <v>8</v>
      </c>
      <c r="E505" s="46">
        <f t="shared" si="108"/>
        <v>0</v>
      </c>
      <c r="F505" s="201">
        <f t="shared" si="109"/>
        <v>0</v>
      </c>
      <c r="H505" s="195">
        <v>8</v>
      </c>
      <c r="I505" s="46">
        <f t="shared" si="110"/>
        <v>0</v>
      </c>
      <c r="J505" s="201">
        <f t="shared" si="111"/>
        <v>0</v>
      </c>
      <c r="AC505" s="195">
        <v>8</v>
      </c>
      <c r="AD505" s="46">
        <f t="shared" si="112"/>
        <v>0</v>
      </c>
      <c r="AE505" s="201">
        <f t="shared" si="113"/>
        <v>0</v>
      </c>
      <c r="AG505" s="195">
        <v>8</v>
      </c>
      <c r="AH505" s="46">
        <f t="shared" si="114"/>
        <v>0</v>
      </c>
      <c r="AI505" s="201">
        <f t="shared" si="115"/>
        <v>0</v>
      </c>
    </row>
    <row r="506" spans="4:35" ht="13.2" customHeight="1">
      <c r="D506" s="195">
        <v>9</v>
      </c>
      <c r="E506" s="46">
        <f t="shared" si="108"/>
        <v>0</v>
      </c>
      <c r="F506" s="201">
        <f t="shared" si="109"/>
        <v>0</v>
      </c>
      <c r="H506" s="195">
        <v>9</v>
      </c>
      <c r="I506" s="46">
        <f t="shared" si="110"/>
        <v>0</v>
      </c>
      <c r="J506" s="201">
        <f t="shared" si="111"/>
        <v>0</v>
      </c>
      <c r="AC506" s="195">
        <v>9</v>
      </c>
      <c r="AD506" s="46">
        <f t="shared" si="112"/>
        <v>0</v>
      </c>
      <c r="AE506" s="201">
        <f t="shared" si="113"/>
        <v>0</v>
      </c>
      <c r="AG506" s="195">
        <v>9</v>
      </c>
      <c r="AH506" s="46">
        <f t="shared" si="114"/>
        <v>0</v>
      </c>
      <c r="AI506" s="201">
        <f t="shared" si="115"/>
        <v>0</v>
      </c>
    </row>
    <row r="507" spans="4:35" ht="13.2" customHeight="1">
      <c r="D507" s="195">
        <v>10</v>
      </c>
      <c r="E507" s="46">
        <f t="shared" si="108"/>
        <v>0</v>
      </c>
      <c r="F507" s="201">
        <f t="shared" si="109"/>
        <v>0</v>
      </c>
      <c r="H507" s="195">
        <v>10</v>
      </c>
      <c r="I507" s="46">
        <f t="shared" si="110"/>
        <v>0</v>
      </c>
      <c r="J507" s="201">
        <f t="shared" si="111"/>
        <v>0</v>
      </c>
      <c r="AC507" s="195">
        <v>10</v>
      </c>
      <c r="AD507" s="46">
        <f t="shared" si="112"/>
        <v>0</v>
      </c>
      <c r="AE507" s="201">
        <f t="shared" si="113"/>
        <v>0</v>
      </c>
      <c r="AG507" s="195">
        <v>10</v>
      </c>
      <c r="AH507" s="46">
        <f t="shared" si="114"/>
        <v>0</v>
      </c>
      <c r="AI507" s="201">
        <f t="shared" si="115"/>
        <v>0</v>
      </c>
    </row>
    <row r="508" spans="4:35" ht="13.2" customHeight="1">
      <c r="D508" s="195">
        <v>11</v>
      </c>
      <c r="E508" s="46">
        <f t="shared" si="108"/>
        <v>0</v>
      </c>
      <c r="F508" s="201">
        <f t="shared" si="109"/>
        <v>0</v>
      </c>
      <c r="H508" s="195">
        <v>11</v>
      </c>
      <c r="I508" s="46">
        <f t="shared" si="110"/>
        <v>0</v>
      </c>
      <c r="J508" s="201">
        <f t="shared" si="111"/>
        <v>0</v>
      </c>
      <c r="AC508" s="195">
        <v>11</v>
      </c>
      <c r="AD508" s="46">
        <f t="shared" si="112"/>
        <v>0</v>
      </c>
      <c r="AE508" s="201">
        <f t="shared" si="113"/>
        <v>0</v>
      </c>
      <c r="AG508" s="195">
        <v>11</v>
      </c>
      <c r="AH508" s="46">
        <f t="shared" si="114"/>
        <v>0</v>
      </c>
      <c r="AI508" s="201">
        <f t="shared" si="115"/>
        <v>0</v>
      </c>
    </row>
    <row r="509" spans="4:35" ht="13.2" customHeight="1">
      <c r="D509" s="195">
        <v>12</v>
      </c>
      <c r="E509" s="46">
        <f t="shared" si="108"/>
        <v>0</v>
      </c>
      <c r="F509" s="201">
        <f t="shared" si="109"/>
        <v>0</v>
      </c>
      <c r="H509" s="195">
        <v>12</v>
      </c>
      <c r="I509" s="46">
        <f t="shared" si="110"/>
        <v>0</v>
      </c>
      <c r="J509" s="201">
        <f t="shared" si="111"/>
        <v>0</v>
      </c>
      <c r="AC509" s="195">
        <v>12</v>
      </c>
      <c r="AD509" s="46">
        <f t="shared" si="112"/>
        <v>0</v>
      </c>
      <c r="AE509" s="201">
        <f t="shared" si="113"/>
        <v>0</v>
      </c>
      <c r="AG509" s="195">
        <v>12</v>
      </c>
      <c r="AH509" s="46">
        <f t="shared" si="114"/>
        <v>0</v>
      </c>
      <c r="AI509" s="201">
        <f t="shared" si="115"/>
        <v>0</v>
      </c>
    </row>
    <row r="510" spans="4:35" ht="13.2" customHeight="1">
      <c r="D510" s="195">
        <v>13</v>
      </c>
      <c r="E510" s="46">
        <f t="shared" si="108"/>
        <v>0</v>
      </c>
      <c r="F510" s="201">
        <f t="shared" si="109"/>
        <v>0</v>
      </c>
      <c r="H510" s="195">
        <v>13</v>
      </c>
      <c r="I510" s="46">
        <f t="shared" si="110"/>
        <v>0</v>
      </c>
      <c r="J510" s="201">
        <f t="shared" si="111"/>
        <v>0</v>
      </c>
      <c r="AC510" s="195">
        <v>13</v>
      </c>
      <c r="AD510" s="46">
        <f t="shared" si="112"/>
        <v>0</v>
      </c>
      <c r="AE510" s="201">
        <f t="shared" si="113"/>
        <v>0</v>
      </c>
      <c r="AG510" s="195">
        <v>13</v>
      </c>
      <c r="AH510" s="46">
        <f t="shared" si="114"/>
        <v>0</v>
      </c>
      <c r="AI510" s="201">
        <f t="shared" si="115"/>
        <v>0</v>
      </c>
    </row>
    <row r="511" spans="4:35" ht="13.2" customHeight="1">
      <c r="D511" s="195">
        <v>14</v>
      </c>
      <c r="E511" s="46">
        <f t="shared" si="108"/>
        <v>0</v>
      </c>
      <c r="F511" s="201">
        <f t="shared" si="109"/>
        <v>0</v>
      </c>
      <c r="H511" s="195">
        <v>14</v>
      </c>
      <c r="I511" s="46">
        <f t="shared" si="110"/>
        <v>0</v>
      </c>
      <c r="J511" s="201">
        <f t="shared" si="111"/>
        <v>0</v>
      </c>
      <c r="AC511" s="195">
        <v>14</v>
      </c>
      <c r="AD511" s="46">
        <f t="shared" si="112"/>
        <v>0</v>
      </c>
      <c r="AE511" s="201">
        <f t="shared" si="113"/>
        <v>0</v>
      </c>
      <c r="AG511" s="195">
        <v>14</v>
      </c>
      <c r="AH511" s="46">
        <f t="shared" si="114"/>
        <v>0</v>
      </c>
      <c r="AI511" s="201">
        <f t="shared" si="115"/>
        <v>0</v>
      </c>
    </row>
    <row r="512" spans="4:35" ht="13.2" customHeight="1">
      <c r="D512" s="195">
        <v>15</v>
      </c>
      <c r="E512" s="46">
        <f t="shared" si="108"/>
        <v>0</v>
      </c>
      <c r="F512" s="201">
        <f t="shared" si="109"/>
        <v>0</v>
      </c>
      <c r="H512" s="195">
        <v>15</v>
      </c>
      <c r="I512" s="46">
        <f t="shared" si="110"/>
        <v>0</v>
      </c>
      <c r="J512" s="201">
        <f t="shared" si="111"/>
        <v>0</v>
      </c>
      <c r="AC512" s="195">
        <v>15</v>
      </c>
      <c r="AD512" s="46">
        <f t="shared" si="112"/>
        <v>0</v>
      </c>
      <c r="AE512" s="201">
        <f t="shared" si="113"/>
        <v>0</v>
      </c>
      <c r="AG512" s="195">
        <v>15</v>
      </c>
      <c r="AH512" s="46">
        <f t="shared" si="114"/>
        <v>0</v>
      </c>
      <c r="AI512" s="201">
        <f t="shared" si="115"/>
        <v>0</v>
      </c>
    </row>
    <row r="513" spans="4:35" ht="13.2" customHeight="1">
      <c r="D513" s="195">
        <v>16</v>
      </c>
      <c r="E513" s="46">
        <f t="shared" si="108"/>
        <v>0</v>
      </c>
      <c r="F513" s="201">
        <f t="shared" si="109"/>
        <v>0</v>
      </c>
      <c r="H513" s="195">
        <v>16</v>
      </c>
      <c r="I513" s="46">
        <f t="shared" si="110"/>
        <v>0</v>
      </c>
      <c r="J513" s="201">
        <f t="shared" si="111"/>
        <v>0</v>
      </c>
      <c r="AC513" s="195">
        <v>16</v>
      </c>
      <c r="AD513" s="46">
        <f t="shared" si="112"/>
        <v>0</v>
      </c>
      <c r="AE513" s="201">
        <f t="shared" si="113"/>
        <v>0</v>
      </c>
      <c r="AG513" s="195">
        <v>16</v>
      </c>
      <c r="AH513" s="46">
        <f t="shared" si="114"/>
        <v>0</v>
      </c>
      <c r="AI513" s="201">
        <f t="shared" si="115"/>
        <v>0</v>
      </c>
    </row>
    <row r="514" spans="4:35" ht="13.2" customHeight="1">
      <c r="D514" s="195">
        <v>17</v>
      </c>
      <c r="E514" s="46">
        <f t="shared" si="108"/>
        <v>0</v>
      </c>
      <c r="F514" s="201">
        <f t="shared" si="109"/>
        <v>0</v>
      </c>
      <c r="H514" s="195">
        <v>17</v>
      </c>
      <c r="I514" s="46">
        <f t="shared" si="110"/>
        <v>0</v>
      </c>
      <c r="J514" s="201">
        <f t="shared" si="111"/>
        <v>0</v>
      </c>
      <c r="AC514" s="195">
        <v>17</v>
      </c>
      <c r="AD514" s="46">
        <f t="shared" si="112"/>
        <v>0</v>
      </c>
      <c r="AE514" s="201">
        <f t="shared" si="113"/>
        <v>0</v>
      </c>
      <c r="AG514" s="195">
        <v>17</v>
      </c>
      <c r="AH514" s="46">
        <f t="shared" si="114"/>
        <v>0</v>
      </c>
      <c r="AI514" s="201">
        <f t="shared" si="115"/>
        <v>0</v>
      </c>
    </row>
    <row r="515" spans="4:35" ht="13.2" customHeight="1">
      <c r="D515" s="195">
        <v>18</v>
      </c>
      <c r="E515" s="46">
        <f t="shared" si="108"/>
        <v>0</v>
      </c>
      <c r="F515" s="201">
        <f t="shared" si="109"/>
        <v>0</v>
      </c>
      <c r="H515" s="195">
        <v>18</v>
      </c>
      <c r="I515" s="46">
        <f t="shared" si="110"/>
        <v>0</v>
      </c>
      <c r="J515" s="201">
        <f t="shared" si="111"/>
        <v>0</v>
      </c>
      <c r="AC515" s="195">
        <v>18</v>
      </c>
      <c r="AD515" s="46">
        <f t="shared" si="112"/>
        <v>0</v>
      </c>
      <c r="AE515" s="201">
        <f t="shared" si="113"/>
        <v>0</v>
      </c>
      <c r="AG515" s="195">
        <v>18</v>
      </c>
      <c r="AH515" s="46">
        <f t="shared" si="114"/>
        <v>0</v>
      </c>
      <c r="AI515" s="201">
        <f t="shared" si="115"/>
        <v>0</v>
      </c>
    </row>
    <row r="516" spans="4:35" ht="13.2" customHeight="1">
      <c r="D516" s="195">
        <v>19</v>
      </c>
      <c r="E516" s="46">
        <f t="shared" si="108"/>
        <v>0</v>
      </c>
      <c r="F516" s="201">
        <f t="shared" si="109"/>
        <v>0</v>
      </c>
      <c r="H516" s="195">
        <v>19</v>
      </c>
      <c r="I516" s="46">
        <f t="shared" si="110"/>
        <v>0</v>
      </c>
      <c r="J516" s="201">
        <f t="shared" si="111"/>
        <v>0</v>
      </c>
      <c r="AC516" s="195">
        <v>19</v>
      </c>
      <c r="AD516" s="46">
        <f t="shared" si="112"/>
        <v>0</v>
      </c>
      <c r="AE516" s="201">
        <f t="shared" si="113"/>
        <v>0</v>
      </c>
      <c r="AG516" s="195">
        <v>19</v>
      </c>
      <c r="AH516" s="46">
        <f t="shared" si="114"/>
        <v>0</v>
      </c>
      <c r="AI516" s="201">
        <f t="shared" si="115"/>
        <v>0</v>
      </c>
    </row>
    <row r="517" spans="4:35" ht="13.2" customHeight="1">
      <c r="D517" s="195">
        <v>20</v>
      </c>
      <c r="E517" s="46">
        <f t="shared" si="108"/>
        <v>0</v>
      </c>
      <c r="F517" s="201">
        <f t="shared" si="109"/>
        <v>0</v>
      </c>
      <c r="H517" s="195">
        <v>20</v>
      </c>
      <c r="I517" s="46">
        <f t="shared" si="110"/>
        <v>0</v>
      </c>
      <c r="J517" s="201">
        <f t="shared" si="111"/>
        <v>0</v>
      </c>
      <c r="AC517" s="195">
        <v>20</v>
      </c>
      <c r="AD517" s="46">
        <f t="shared" si="112"/>
        <v>0</v>
      </c>
      <c r="AE517" s="201">
        <f t="shared" si="113"/>
        <v>0</v>
      </c>
      <c r="AG517" s="195">
        <v>20</v>
      </c>
      <c r="AH517" s="46">
        <f t="shared" si="114"/>
        <v>0</v>
      </c>
      <c r="AI517" s="201">
        <f t="shared" si="115"/>
        <v>0</v>
      </c>
    </row>
    <row r="518" spans="4:35" ht="13.2" customHeight="1">
      <c r="D518" s="195">
        <v>21</v>
      </c>
      <c r="E518" s="46">
        <f t="shared" si="108"/>
        <v>0</v>
      </c>
      <c r="F518" s="201">
        <f t="shared" si="109"/>
        <v>0</v>
      </c>
      <c r="H518" s="195">
        <v>21</v>
      </c>
      <c r="I518" s="46">
        <f t="shared" si="110"/>
        <v>0</v>
      </c>
      <c r="J518" s="201">
        <f t="shared" si="111"/>
        <v>0</v>
      </c>
      <c r="AC518" s="195">
        <v>21</v>
      </c>
      <c r="AD518" s="46">
        <f t="shared" si="112"/>
        <v>0</v>
      </c>
      <c r="AE518" s="201">
        <f t="shared" si="113"/>
        <v>0</v>
      </c>
      <c r="AG518" s="195">
        <v>21</v>
      </c>
      <c r="AH518" s="46">
        <f t="shared" si="114"/>
        <v>0</v>
      </c>
      <c r="AI518" s="201">
        <f t="shared" si="115"/>
        <v>0</v>
      </c>
    </row>
    <row r="519" spans="4:35" ht="13.2" customHeight="1">
      <c r="D519" s="195">
        <v>22</v>
      </c>
      <c r="E519" s="46">
        <f t="shared" si="108"/>
        <v>0</v>
      </c>
      <c r="F519" s="201">
        <f t="shared" si="109"/>
        <v>0</v>
      </c>
      <c r="H519" s="195">
        <v>22</v>
      </c>
      <c r="I519" s="46">
        <f t="shared" si="110"/>
        <v>0</v>
      </c>
      <c r="J519" s="201">
        <f t="shared" si="111"/>
        <v>0</v>
      </c>
      <c r="AC519" s="195">
        <v>22</v>
      </c>
      <c r="AD519" s="46">
        <f t="shared" si="112"/>
        <v>0</v>
      </c>
      <c r="AE519" s="201">
        <f t="shared" si="113"/>
        <v>0</v>
      </c>
      <c r="AG519" s="195">
        <v>22</v>
      </c>
      <c r="AH519" s="46">
        <f t="shared" si="114"/>
        <v>0</v>
      </c>
      <c r="AI519" s="201">
        <f t="shared" si="115"/>
        <v>0</v>
      </c>
    </row>
    <row r="520" spans="4:35" ht="13.2" customHeight="1">
      <c r="D520" s="195">
        <v>23</v>
      </c>
      <c r="E520" s="46">
        <f t="shared" si="108"/>
        <v>0</v>
      </c>
      <c r="F520" s="201">
        <f t="shared" si="109"/>
        <v>0</v>
      </c>
      <c r="H520" s="195">
        <v>23</v>
      </c>
      <c r="I520" s="46">
        <f t="shared" si="110"/>
        <v>0</v>
      </c>
      <c r="J520" s="201">
        <f t="shared" si="111"/>
        <v>0</v>
      </c>
      <c r="AC520" s="195">
        <v>23</v>
      </c>
      <c r="AD520" s="46">
        <f t="shared" si="112"/>
        <v>0</v>
      </c>
      <c r="AE520" s="201">
        <f t="shared" si="113"/>
        <v>0</v>
      </c>
      <c r="AG520" s="195">
        <v>23</v>
      </c>
      <c r="AH520" s="46">
        <f t="shared" si="114"/>
        <v>0</v>
      </c>
      <c r="AI520" s="201">
        <f t="shared" si="115"/>
        <v>0</v>
      </c>
    </row>
    <row r="521" spans="4:35" ht="13.2" customHeight="1">
      <c r="D521" s="195">
        <v>24</v>
      </c>
      <c r="E521" s="46">
        <f t="shared" si="108"/>
        <v>0</v>
      </c>
      <c r="F521" s="201">
        <f t="shared" si="109"/>
        <v>0</v>
      </c>
      <c r="H521" s="195">
        <v>24</v>
      </c>
      <c r="I521" s="46">
        <f t="shared" si="110"/>
        <v>0</v>
      </c>
      <c r="J521" s="201">
        <f t="shared" si="111"/>
        <v>0</v>
      </c>
      <c r="AC521" s="195">
        <v>24</v>
      </c>
      <c r="AD521" s="46">
        <f t="shared" si="112"/>
        <v>0</v>
      </c>
      <c r="AE521" s="201">
        <f t="shared" si="113"/>
        <v>0</v>
      </c>
      <c r="AG521" s="195">
        <v>24</v>
      </c>
      <c r="AH521" s="46">
        <f t="shared" si="114"/>
        <v>0</v>
      </c>
      <c r="AI521" s="201">
        <f t="shared" si="115"/>
        <v>0</v>
      </c>
    </row>
    <row r="522" spans="4:35" ht="13.2" customHeight="1">
      <c r="D522" s="195">
        <v>25</v>
      </c>
      <c r="E522" s="46">
        <f t="shared" si="108"/>
        <v>0</v>
      </c>
      <c r="F522" s="201">
        <f t="shared" si="109"/>
        <v>0</v>
      </c>
      <c r="H522" s="195">
        <v>25</v>
      </c>
      <c r="I522" s="46">
        <f t="shared" si="110"/>
        <v>0</v>
      </c>
      <c r="J522" s="201">
        <f t="shared" si="111"/>
        <v>0</v>
      </c>
      <c r="AC522" s="195">
        <v>25</v>
      </c>
      <c r="AD522" s="46">
        <f t="shared" si="112"/>
        <v>0</v>
      </c>
      <c r="AE522" s="201">
        <f t="shared" si="113"/>
        <v>0</v>
      </c>
      <c r="AG522" s="195">
        <v>25</v>
      </c>
      <c r="AH522" s="46">
        <f t="shared" si="114"/>
        <v>0</v>
      </c>
      <c r="AI522" s="201">
        <f t="shared" si="115"/>
        <v>0</v>
      </c>
    </row>
    <row r="523" spans="4:35" ht="13.2" customHeight="1">
      <c r="D523" s="195">
        <v>26</v>
      </c>
      <c r="E523" s="46">
        <f t="shared" si="108"/>
        <v>0</v>
      </c>
      <c r="F523" s="201">
        <f t="shared" si="109"/>
        <v>0</v>
      </c>
      <c r="H523" s="195">
        <v>26</v>
      </c>
      <c r="I523" s="46">
        <f t="shared" si="110"/>
        <v>0</v>
      </c>
      <c r="J523" s="201">
        <f t="shared" si="111"/>
        <v>0</v>
      </c>
      <c r="AC523" s="195">
        <v>26</v>
      </c>
      <c r="AD523" s="46">
        <f t="shared" si="112"/>
        <v>0</v>
      </c>
      <c r="AE523" s="201">
        <f t="shared" si="113"/>
        <v>0</v>
      </c>
      <c r="AG523" s="195">
        <v>26</v>
      </c>
      <c r="AH523" s="46">
        <f t="shared" si="114"/>
        <v>0</v>
      </c>
      <c r="AI523" s="201">
        <f t="shared" si="115"/>
        <v>0</v>
      </c>
    </row>
    <row r="524" spans="4:35" ht="13.2" customHeight="1">
      <c r="D524" s="195">
        <v>27</v>
      </c>
      <c r="E524" s="46">
        <f t="shared" si="108"/>
        <v>0</v>
      </c>
      <c r="F524" s="201">
        <f t="shared" si="109"/>
        <v>0</v>
      </c>
      <c r="H524" s="195">
        <v>27</v>
      </c>
      <c r="I524" s="46">
        <f t="shared" si="110"/>
        <v>0</v>
      </c>
      <c r="J524" s="201">
        <f t="shared" si="111"/>
        <v>0</v>
      </c>
      <c r="AC524" s="195">
        <v>27</v>
      </c>
      <c r="AD524" s="46">
        <f t="shared" si="112"/>
        <v>0</v>
      </c>
      <c r="AE524" s="201">
        <f t="shared" si="113"/>
        <v>0</v>
      </c>
      <c r="AG524" s="195">
        <v>27</v>
      </c>
      <c r="AH524" s="46">
        <f t="shared" si="114"/>
        <v>0</v>
      </c>
      <c r="AI524" s="201">
        <f t="shared" si="115"/>
        <v>0</v>
      </c>
    </row>
    <row r="525" spans="4:35" ht="13.2" customHeight="1">
      <c r="D525" s="195">
        <v>28</v>
      </c>
      <c r="E525" s="46">
        <f t="shared" si="108"/>
        <v>0</v>
      </c>
      <c r="F525" s="201">
        <f t="shared" si="109"/>
        <v>0</v>
      </c>
      <c r="H525" s="195">
        <v>28</v>
      </c>
      <c r="I525" s="46">
        <f t="shared" si="110"/>
        <v>0</v>
      </c>
      <c r="J525" s="201">
        <f t="shared" si="111"/>
        <v>0</v>
      </c>
      <c r="AC525" s="195">
        <v>28</v>
      </c>
      <c r="AD525" s="46">
        <f t="shared" si="112"/>
        <v>0</v>
      </c>
      <c r="AE525" s="201">
        <f t="shared" si="113"/>
        <v>0</v>
      </c>
      <c r="AG525" s="195">
        <v>28</v>
      </c>
      <c r="AH525" s="46">
        <f t="shared" si="114"/>
        <v>0</v>
      </c>
      <c r="AI525" s="201">
        <f t="shared" si="115"/>
        <v>0</v>
      </c>
    </row>
    <row r="526" spans="4:35" ht="13.2" customHeight="1">
      <c r="D526" s="195">
        <v>29</v>
      </c>
      <c r="E526" s="46">
        <f t="shared" si="108"/>
        <v>0</v>
      </c>
      <c r="F526" s="201">
        <f t="shared" si="109"/>
        <v>0</v>
      </c>
      <c r="H526" s="195">
        <v>29</v>
      </c>
      <c r="I526" s="46">
        <f t="shared" si="110"/>
        <v>0</v>
      </c>
      <c r="J526" s="201">
        <f t="shared" si="111"/>
        <v>0</v>
      </c>
      <c r="AC526" s="195">
        <v>29</v>
      </c>
      <c r="AD526" s="46">
        <f t="shared" si="112"/>
        <v>0</v>
      </c>
      <c r="AE526" s="201">
        <f t="shared" si="113"/>
        <v>0</v>
      </c>
      <c r="AG526" s="195">
        <v>29</v>
      </c>
      <c r="AH526" s="46">
        <f t="shared" si="114"/>
        <v>0</v>
      </c>
      <c r="AI526" s="201">
        <f t="shared" si="115"/>
        <v>0</v>
      </c>
    </row>
    <row r="527" spans="4:35" ht="13.2" customHeight="1">
      <c r="D527" s="195">
        <v>30</v>
      </c>
      <c r="E527" s="46">
        <f t="shared" si="108"/>
        <v>0</v>
      </c>
      <c r="F527" s="201">
        <f t="shared" si="109"/>
        <v>0</v>
      </c>
      <c r="H527" s="195">
        <v>30</v>
      </c>
      <c r="I527" s="46">
        <f t="shared" si="110"/>
        <v>0</v>
      </c>
      <c r="J527" s="201">
        <f t="shared" si="111"/>
        <v>0</v>
      </c>
      <c r="AC527" s="195">
        <v>30</v>
      </c>
      <c r="AD527" s="46">
        <f t="shared" si="112"/>
        <v>0</v>
      </c>
      <c r="AE527" s="201">
        <f t="shared" si="113"/>
        <v>0</v>
      </c>
      <c r="AG527" s="195">
        <v>30</v>
      </c>
      <c r="AH527" s="46">
        <f t="shared" si="114"/>
        <v>0</v>
      </c>
      <c r="AI527" s="201">
        <f t="shared" si="115"/>
        <v>0</v>
      </c>
    </row>
    <row r="528" spans="4:35" ht="13.2" customHeight="1">
      <c r="D528" s="195">
        <v>31</v>
      </c>
      <c r="E528" s="46">
        <f t="shared" si="108"/>
        <v>0</v>
      </c>
      <c r="F528" s="201">
        <f t="shared" si="109"/>
        <v>0</v>
      </c>
      <c r="H528" s="195">
        <v>31</v>
      </c>
      <c r="I528" s="46">
        <f t="shared" si="110"/>
        <v>0</v>
      </c>
      <c r="J528" s="201">
        <f t="shared" si="111"/>
        <v>0</v>
      </c>
      <c r="AC528" s="195">
        <v>31</v>
      </c>
      <c r="AD528" s="46">
        <f t="shared" si="112"/>
        <v>0</v>
      </c>
      <c r="AE528" s="201">
        <f t="shared" si="113"/>
        <v>0</v>
      </c>
      <c r="AG528" s="195">
        <v>31</v>
      </c>
      <c r="AH528" s="46">
        <f t="shared" si="114"/>
        <v>0</v>
      </c>
      <c r="AI528" s="201">
        <f t="shared" si="115"/>
        <v>0</v>
      </c>
    </row>
    <row r="529" spans="4:35" ht="13.2" customHeight="1">
      <c r="D529" s="195">
        <v>32</v>
      </c>
      <c r="E529" s="46">
        <f t="shared" si="108"/>
        <v>0</v>
      </c>
      <c r="F529" s="201">
        <f t="shared" si="109"/>
        <v>0</v>
      </c>
      <c r="H529" s="195">
        <v>32</v>
      </c>
      <c r="I529" s="46">
        <f t="shared" si="110"/>
        <v>0</v>
      </c>
      <c r="J529" s="201">
        <f t="shared" si="111"/>
        <v>0</v>
      </c>
      <c r="AC529" s="195">
        <v>32</v>
      </c>
      <c r="AD529" s="46">
        <f t="shared" si="112"/>
        <v>0</v>
      </c>
      <c r="AE529" s="201">
        <f t="shared" si="113"/>
        <v>0</v>
      </c>
      <c r="AG529" s="195">
        <v>32</v>
      </c>
      <c r="AH529" s="46">
        <f t="shared" si="114"/>
        <v>0</v>
      </c>
      <c r="AI529" s="201">
        <f t="shared" si="115"/>
        <v>0</v>
      </c>
    </row>
    <row r="530" spans="4:35" ht="13.2" customHeight="1">
      <c r="D530" s="195">
        <v>33</v>
      </c>
      <c r="E530" s="46">
        <f t="shared" si="108"/>
        <v>0</v>
      </c>
      <c r="F530" s="201">
        <f t="shared" si="109"/>
        <v>0</v>
      </c>
      <c r="H530" s="195">
        <v>33</v>
      </c>
      <c r="I530" s="46">
        <f t="shared" si="110"/>
        <v>0</v>
      </c>
      <c r="J530" s="201">
        <f t="shared" si="111"/>
        <v>0</v>
      </c>
      <c r="AC530" s="195">
        <v>33</v>
      </c>
      <c r="AD530" s="46">
        <f t="shared" ref="AD530:AD557" si="116">IF($AG$22&lt;&gt;"再生砕石",0,SUMIF($AG$23,AC530,$AG$16)+SUMIF($AG$23,AC530,$AG$19))</f>
        <v>0</v>
      </c>
      <c r="AE530" s="201">
        <f t="shared" ref="AE530:AE557" si="117">IF($AG$22&lt;&gt;"粒調砕石",0,SUMIF($AG$23,AC530,$AG$16)+SUMIF($AG$23,AC530,$AG$19))</f>
        <v>0</v>
      </c>
      <c r="AG530" s="195">
        <v>33</v>
      </c>
      <c r="AH530" s="46">
        <f t="shared" ref="AH530:AH557" si="118">IF($AG$44&lt;&gt;"再生砕石",0,SUMIF($AG$45,AG530,$AG$38)+SUMIF($AG$45,AG530,$AG$41))</f>
        <v>0</v>
      </c>
      <c r="AI530" s="201">
        <f t="shared" ref="AI530:AI557" si="119">IF($AG$44&lt;&gt;"粒調砕石",0,SUMIF($AG$45,AG530,$AG$38)+SUMIF($AG$45,AG530,$AG$41))</f>
        <v>0</v>
      </c>
    </row>
    <row r="531" spans="4:35" ht="13.2" customHeight="1">
      <c r="D531" s="195">
        <v>34</v>
      </c>
      <c r="E531" s="46">
        <f t="shared" si="108"/>
        <v>0</v>
      </c>
      <c r="F531" s="201">
        <f t="shared" si="109"/>
        <v>0</v>
      </c>
      <c r="H531" s="195">
        <v>34</v>
      </c>
      <c r="I531" s="46">
        <f t="shared" si="110"/>
        <v>0</v>
      </c>
      <c r="J531" s="201">
        <f t="shared" si="111"/>
        <v>0</v>
      </c>
      <c r="AC531" s="195">
        <v>34</v>
      </c>
      <c r="AD531" s="46">
        <f t="shared" si="116"/>
        <v>0</v>
      </c>
      <c r="AE531" s="201">
        <f t="shared" si="117"/>
        <v>0</v>
      </c>
      <c r="AG531" s="195">
        <v>34</v>
      </c>
      <c r="AH531" s="46">
        <f t="shared" si="118"/>
        <v>0</v>
      </c>
      <c r="AI531" s="201">
        <f t="shared" si="119"/>
        <v>0</v>
      </c>
    </row>
    <row r="532" spans="4:35" ht="13.2" customHeight="1">
      <c r="D532" s="195">
        <v>35</v>
      </c>
      <c r="E532" s="46">
        <f t="shared" si="108"/>
        <v>0</v>
      </c>
      <c r="F532" s="201">
        <f t="shared" si="109"/>
        <v>0</v>
      </c>
      <c r="H532" s="195">
        <v>35</v>
      </c>
      <c r="I532" s="46">
        <f t="shared" si="110"/>
        <v>0</v>
      </c>
      <c r="J532" s="201">
        <f t="shared" si="111"/>
        <v>0</v>
      </c>
      <c r="AC532" s="195">
        <v>35</v>
      </c>
      <c r="AD532" s="46">
        <f t="shared" si="116"/>
        <v>0</v>
      </c>
      <c r="AE532" s="201">
        <f t="shared" si="117"/>
        <v>0</v>
      </c>
      <c r="AG532" s="195">
        <v>35</v>
      </c>
      <c r="AH532" s="46">
        <f t="shared" si="118"/>
        <v>0</v>
      </c>
      <c r="AI532" s="201">
        <f t="shared" si="119"/>
        <v>0</v>
      </c>
    </row>
    <row r="533" spans="4:35" ht="13.2" customHeight="1">
      <c r="D533" s="195">
        <v>36</v>
      </c>
      <c r="E533" s="46">
        <f t="shared" si="108"/>
        <v>0</v>
      </c>
      <c r="F533" s="201">
        <f t="shared" si="109"/>
        <v>0</v>
      </c>
      <c r="H533" s="195">
        <v>36</v>
      </c>
      <c r="I533" s="46">
        <f t="shared" si="110"/>
        <v>0</v>
      </c>
      <c r="J533" s="201">
        <f t="shared" si="111"/>
        <v>0</v>
      </c>
      <c r="AC533" s="195">
        <v>36</v>
      </c>
      <c r="AD533" s="46">
        <f t="shared" si="116"/>
        <v>0</v>
      </c>
      <c r="AE533" s="201">
        <f t="shared" si="117"/>
        <v>0</v>
      </c>
      <c r="AG533" s="195">
        <v>36</v>
      </c>
      <c r="AH533" s="46">
        <f t="shared" si="118"/>
        <v>0</v>
      </c>
      <c r="AI533" s="201">
        <f t="shared" si="119"/>
        <v>0</v>
      </c>
    </row>
    <row r="534" spans="4:35" ht="13.2" customHeight="1">
      <c r="D534" s="195">
        <v>37</v>
      </c>
      <c r="E534" s="46">
        <f t="shared" si="108"/>
        <v>0</v>
      </c>
      <c r="F534" s="201">
        <f t="shared" si="109"/>
        <v>0</v>
      </c>
      <c r="H534" s="195">
        <v>37</v>
      </c>
      <c r="I534" s="46">
        <f t="shared" si="110"/>
        <v>0</v>
      </c>
      <c r="J534" s="201">
        <f t="shared" si="111"/>
        <v>0</v>
      </c>
      <c r="AC534" s="195">
        <v>37</v>
      </c>
      <c r="AD534" s="46">
        <f t="shared" si="116"/>
        <v>0</v>
      </c>
      <c r="AE534" s="201">
        <f t="shared" si="117"/>
        <v>0</v>
      </c>
      <c r="AG534" s="195">
        <v>37</v>
      </c>
      <c r="AH534" s="46">
        <f t="shared" si="118"/>
        <v>0</v>
      </c>
      <c r="AI534" s="201">
        <f t="shared" si="119"/>
        <v>0</v>
      </c>
    </row>
    <row r="535" spans="4:35" ht="13.2" customHeight="1">
      <c r="D535" s="195">
        <v>38</v>
      </c>
      <c r="E535" s="46">
        <f t="shared" si="108"/>
        <v>0</v>
      </c>
      <c r="F535" s="201">
        <f t="shared" si="109"/>
        <v>0</v>
      </c>
      <c r="H535" s="195">
        <v>38</v>
      </c>
      <c r="I535" s="46">
        <f t="shared" si="110"/>
        <v>0</v>
      </c>
      <c r="J535" s="201">
        <f t="shared" si="111"/>
        <v>0</v>
      </c>
      <c r="AC535" s="195">
        <v>38</v>
      </c>
      <c r="AD535" s="46">
        <f t="shared" si="116"/>
        <v>0</v>
      </c>
      <c r="AE535" s="201">
        <f t="shared" si="117"/>
        <v>0</v>
      </c>
      <c r="AG535" s="195">
        <v>38</v>
      </c>
      <c r="AH535" s="46">
        <f t="shared" si="118"/>
        <v>0</v>
      </c>
      <c r="AI535" s="201">
        <f t="shared" si="119"/>
        <v>0</v>
      </c>
    </row>
    <row r="536" spans="4:35" ht="13.2" customHeight="1">
      <c r="D536" s="195">
        <v>39</v>
      </c>
      <c r="E536" s="46">
        <f t="shared" si="108"/>
        <v>0</v>
      </c>
      <c r="F536" s="201">
        <f t="shared" si="109"/>
        <v>0</v>
      </c>
      <c r="H536" s="195">
        <v>39</v>
      </c>
      <c r="I536" s="46">
        <f t="shared" si="110"/>
        <v>0</v>
      </c>
      <c r="J536" s="201">
        <f t="shared" si="111"/>
        <v>0</v>
      </c>
      <c r="AC536" s="195">
        <v>39</v>
      </c>
      <c r="AD536" s="46">
        <f t="shared" si="116"/>
        <v>0</v>
      </c>
      <c r="AE536" s="201">
        <f t="shared" si="117"/>
        <v>0</v>
      </c>
      <c r="AG536" s="195">
        <v>39</v>
      </c>
      <c r="AH536" s="46">
        <f t="shared" si="118"/>
        <v>0</v>
      </c>
      <c r="AI536" s="201">
        <f t="shared" si="119"/>
        <v>0</v>
      </c>
    </row>
    <row r="537" spans="4:35" ht="13.2" customHeight="1">
      <c r="D537" s="195">
        <v>40</v>
      </c>
      <c r="E537" s="46">
        <f t="shared" si="108"/>
        <v>0</v>
      </c>
      <c r="F537" s="201">
        <f t="shared" si="109"/>
        <v>0</v>
      </c>
      <c r="H537" s="195">
        <v>40</v>
      </c>
      <c r="I537" s="46">
        <f t="shared" si="110"/>
        <v>0</v>
      </c>
      <c r="J537" s="201">
        <f t="shared" si="111"/>
        <v>0</v>
      </c>
      <c r="AC537" s="195">
        <v>40</v>
      </c>
      <c r="AD537" s="46">
        <f t="shared" si="116"/>
        <v>0</v>
      </c>
      <c r="AE537" s="201">
        <f t="shared" si="117"/>
        <v>0</v>
      </c>
      <c r="AG537" s="195">
        <v>40</v>
      </c>
      <c r="AH537" s="46">
        <f t="shared" si="118"/>
        <v>0</v>
      </c>
      <c r="AI537" s="201">
        <f t="shared" si="119"/>
        <v>0</v>
      </c>
    </row>
    <row r="538" spans="4:35" ht="13.2" customHeight="1">
      <c r="D538" s="195">
        <v>41</v>
      </c>
      <c r="E538" s="46">
        <f t="shared" si="108"/>
        <v>0</v>
      </c>
      <c r="F538" s="201">
        <f t="shared" si="109"/>
        <v>0</v>
      </c>
      <c r="H538" s="195">
        <v>41</v>
      </c>
      <c r="I538" s="46">
        <f t="shared" si="110"/>
        <v>0</v>
      </c>
      <c r="J538" s="201">
        <f t="shared" si="111"/>
        <v>0</v>
      </c>
      <c r="AC538" s="195">
        <v>41</v>
      </c>
      <c r="AD538" s="46">
        <f t="shared" si="116"/>
        <v>0</v>
      </c>
      <c r="AE538" s="201">
        <f t="shared" si="117"/>
        <v>0</v>
      </c>
      <c r="AG538" s="195">
        <v>41</v>
      </c>
      <c r="AH538" s="46">
        <f t="shared" si="118"/>
        <v>0</v>
      </c>
      <c r="AI538" s="201">
        <f t="shared" si="119"/>
        <v>0</v>
      </c>
    </row>
    <row r="539" spans="4:35" ht="13.2" customHeight="1">
      <c r="D539" s="195">
        <v>42</v>
      </c>
      <c r="E539" s="46">
        <f t="shared" si="108"/>
        <v>0</v>
      </c>
      <c r="F539" s="201">
        <f t="shared" si="109"/>
        <v>0</v>
      </c>
      <c r="H539" s="195">
        <v>42</v>
      </c>
      <c r="I539" s="46">
        <f t="shared" si="110"/>
        <v>0</v>
      </c>
      <c r="J539" s="201">
        <f t="shared" si="111"/>
        <v>0</v>
      </c>
      <c r="AC539" s="195">
        <v>42</v>
      </c>
      <c r="AD539" s="46">
        <f t="shared" si="116"/>
        <v>0</v>
      </c>
      <c r="AE539" s="201">
        <f t="shared" si="117"/>
        <v>0</v>
      </c>
      <c r="AG539" s="195">
        <v>42</v>
      </c>
      <c r="AH539" s="46">
        <f t="shared" si="118"/>
        <v>0</v>
      </c>
      <c r="AI539" s="201">
        <f t="shared" si="119"/>
        <v>0</v>
      </c>
    </row>
    <row r="540" spans="4:35" ht="13.2" customHeight="1">
      <c r="D540" s="195">
        <v>43</v>
      </c>
      <c r="E540" s="46">
        <f t="shared" si="108"/>
        <v>0</v>
      </c>
      <c r="F540" s="201">
        <f t="shared" si="109"/>
        <v>0</v>
      </c>
      <c r="H540" s="195">
        <v>43</v>
      </c>
      <c r="I540" s="46">
        <f t="shared" si="110"/>
        <v>0</v>
      </c>
      <c r="J540" s="201">
        <f t="shared" si="111"/>
        <v>0</v>
      </c>
      <c r="AC540" s="195">
        <v>43</v>
      </c>
      <c r="AD540" s="46">
        <f t="shared" si="116"/>
        <v>0</v>
      </c>
      <c r="AE540" s="201">
        <f t="shared" si="117"/>
        <v>0</v>
      </c>
      <c r="AG540" s="195">
        <v>43</v>
      </c>
      <c r="AH540" s="46">
        <f t="shared" si="118"/>
        <v>0</v>
      </c>
      <c r="AI540" s="201">
        <f t="shared" si="119"/>
        <v>0</v>
      </c>
    </row>
    <row r="541" spans="4:35" ht="13.2" customHeight="1">
      <c r="D541" s="195">
        <v>44</v>
      </c>
      <c r="E541" s="46">
        <f t="shared" si="108"/>
        <v>0</v>
      </c>
      <c r="F541" s="201">
        <f t="shared" si="109"/>
        <v>0</v>
      </c>
      <c r="H541" s="195">
        <v>44</v>
      </c>
      <c r="I541" s="46">
        <f t="shared" si="110"/>
        <v>0</v>
      </c>
      <c r="J541" s="201">
        <f t="shared" si="111"/>
        <v>0</v>
      </c>
      <c r="AC541" s="195">
        <v>44</v>
      </c>
      <c r="AD541" s="46">
        <f t="shared" si="116"/>
        <v>0</v>
      </c>
      <c r="AE541" s="201">
        <f t="shared" si="117"/>
        <v>0</v>
      </c>
      <c r="AG541" s="195">
        <v>44</v>
      </c>
      <c r="AH541" s="46">
        <f t="shared" si="118"/>
        <v>0</v>
      </c>
      <c r="AI541" s="201">
        <f t="shared" si="119"/>
        <v>0</v>
      </c>
    </row>
    <row r="542" spans="4:35" ht="13.2" customHeight="1">
      <c r="D542" s="195">
        <v>45</v>
      </c>
      <c r="E542" s="46">
        <f t="shared" si="108"/>
        <v>0</v>
      </c>
      <c r="F542" s="201">
        <f t="shared" si="109"/>
        <v>0</v>
      </c>
      <c r="H542" s="195">
        <v>45</v>
      </c>
      <c r="I542" s="46">
        <f t="shared" si="110"/>
        <v>0</v>
      </c>
      <c r="J542" s="201">
        <f t="shared" si="111"/>
        <v>0</v>
      </c>
      <c r="AC542" s="195">
        <v>45</v>
      </c>
      <c r="AD542" s="46">
        <f t="shared" si="116"/>
        <v>0</v>
      </c>
      <c r="AE542" s="201">
        <f t="shared" si="117"/>
        <v>0</v>
      </c>
      <c r="AG542" s="195">
        <v>45</v>
      </c>
      <c r="AH542" s="46">
        <f t="shared" si="118"/>
        <v>0</v>
      </c>
      <c r="AI542" s="201">
        <f t="shared" si="119"/>
        <v>0</v>
      </c>
    </row>
    <row r="543" spans="4:35" ht="13.2" customHeight="1">
      <c r="D543" s="195">
        <v>46</v>
      </c>
      <c r="E543" s="46">
        <f t="shared" si="108"/>
        <v>0</v>
      </c>
      <c r="F543" s="201">
        <f t="shared" si="109"/>
        <v>0</v>
      </c>
      <c r="H543" s="195">
        <v>46</v>
      </c>
      <c r="I543" s="46">
        <f t="shared" si="110"/>
        <v>0</v>
      </c>
      <c r="J543" s="201">
        <f t="shared" si="111"/>
        <v>0</v>
      </c>
      <c r="AC543" s="195">
        <v>46</v>
      </c>
      <c r="AD543" s="46">
        <f t="shared" si="116"/>
        <v>0</v>
      </c>
      <c r="AE543" s="201">
        <f t="shared" si="117"/>
        <v>0</v>
      </c>
      <c r="AG543" s="195">
        <v>46</v>
      </c>
      <c r="AH543" s="46">
        <f t="shared" si="118"/>
        <v>0</v>
      </c>
      <c r="AI543" s="201">
        <f t="shared" si="119"/>
        <v>0</v>
      </c>
    </row>
    <row r="544" spans="4:35" ht="13.2" customHeight="1">
      <c r="D544" s="195">
        <v>47</v>
      </c>
      <c r="E544" s="46">
        <f t="shared" si="108"/>
        <v>0</v>
      </c>
      <c r="F544" s="201">
        <f t="shared" si="109"/>
        <v>0</v>
      </c>
      <c r="H544" s="195">
        <v>47</v>
      </c>
      <c r="I544" s="46">
        <f t="shared" si="110"/>
        <v>0</v>
      </c>
      <c r="J544" s="201">
        <f t="shared" si="111"/>
        <v>0</v>
      </c>
      <c r="AC544" s="195">
        <v>47</v>
      </c>
      <c r="AD544" s="46">
        <f t="shared" si="116"/>
        <v>0</v>
      </c>
      <c r="AE544" s="201">
        <f t="shared" si="117"/>
        <v>0</v>
      </c>
      <c r="AG544" s="195">
        <v>47</v>
      </c>
      <c r="AH544" s="46">
        <f t="shared" si="118"/>
        <v>0</v>
      </c>
      <c r="AI544" s="201">
        <f t="shared" si="119"/>
        <v>0</v>
      </c>
    </row>
    <row r="545" spans="4:35" ht="13.2" customHeight="1">
      <c r="D545" s="195">
        <v>48</v>
      </c>
      <c r="E545" s="46">
        <f t="shared" si="108"/>
        <v>0</v>
      </c>
      <c r="F545" s="201">
        <f t="shared" si="109"/>
        <v>0</v>
      </c>
      <c r="H545" s="195">
        <v>48</v>
      </c>
      <c r="I545" s="46">
        <f t="shared" si="110"/>
        <v>0</v>
      </c>
      <c r="J545" s="201">
        <f t="shared" si="111"/>
        <v>0</v>
      </c>
      <c r="AC545" s="195">
        <v>48</v>
      </c>
      <c r="AD545" s="46">
        <f t="shared" si="116"/>
        <v>0</v>
      </c>
      <c r="AE545" s="201">
        <f t="shared" si="117"/>
        <v>0</v>
      </c>
      <c r="AG545" s="195">
        <v>48</v>
      </c>
      <c r="AH545" s="46">
        <f t="shared" si="118"/>
        <v>0</v>
      </c>
      <c r="AI545" s="201">
        <f t="shared" si="119"/>
        <v>0</v>
      </c>
    </row>
    <row r="546" spans="4:35" ht="13.2" customHeight="1">
      <c r="D546" s="195">
        <v>49</v>
      </c>
      <c r="E546" s="46">
        <f t="shared" si="108"/>
        <v>0</v>
      </c>
      <c r="F546" s="201">
        <f t="shared" si="109"/>
        <v>0</v>
      </c>
      <c r="H546" s="195">
        <v>49</v>
      </c>
      <c r="I546" s="46">
        <f t="shared" si="110"/>
        <v>0</v>
      </c>
      <c r="J546" s="201">
        <f t="shared" si="111"/>
        <v>0</v>
      </c>
      <c r="AC546" s="195">
        <v>49</v>
      </c>
      <c r="AD546" s="46">
        <f t="shared" si="116"/>
        <v>0</v>
      </c>
      <c r="AE546" s="201">
        <f t="shared" si="117"/>
        <v>0</v>
      </c>
      <c r="AG546" s="195">
        <v>49</v>
      </c>
      <c r="AH546" s="46">
        <f t="shared" si="118"/>
        <v>0</v>
      </c>
      <c r="AI546" s="201">
        <f t="shared" si="119"/>
        <v>0</v>
      </c>
    </row>
    <row r="547" spans="4:35" ht="13.2" customHeight="1">
      <c r="D547" s="195">
        <v>50</v>
      </c>
      <c r="E547" s="46">
        <f t="shared" si="108"/>
        <v>0</v>
      </c>
      <c r="F547" s="201">
        <f t="shared" si="109"/>
        <v>0</v>
      </c>
      <c r="H547" s="195">
        <v>50</v>
      </c>
      <c r="I547" s="46">
        <f t="shared" si="110"/>
        <v>0</v>
      </c>
      <c r="J547" s="201">
        <f t="shared" si="111"/>
        <v>0</v>
      </c>
      <c r="AC547" s="195">
        <v>50</v>
      </c>
      <c r="AD547" s="46">
        <f t="shared" si="116"/>
        <v>0</v>
      </c>
      <c r="AE547" s="201">
        <f t="shared" si="117"/>
        <v>0</v>
      </c>
      <c r="AG547" s="195">
        <v>50</v>
      </c>
      <c r="AH547" s="46">
        <f t="shared" si="118"/>
        <v>0</v>
      </c>
      <c r="AI547" s="201">
        <f t="shared" si="119"/>
        <v>0</v>
      </c>
    </row>
    <row r="548" spans="4:35" ht="13.2" customHeight="1">
      <c r="D548" s="195">
        <v>51</v>
      </c>
      <c r="E548" s="46">
        <f t="shared" si="108"/>
        <v>0</v>
      </c>
      <c r="F548" s="201">
        <f t="shared" si="109"/>
        <v>0</v>
      </c>
      <c r="H548" s="195">
        <v>51</v>
      </c>
      <c r="I548" s="46">
        <f t="shared" si="110"/>
        <v>0</v>
      </c>
      <c r="J548" s="201">
        <f t="shared" si="111"/>
        <v>0</v>
      </c>
      <c r="AC548" s="195">
        <v>51</v>
      </c>
      <c r="AD548" s="46">
        <f t="shared" si="116"/>
        <v>0</v>
      </c>
      <c r="AE548" s="201">
        <f t="shared" si="117"/>
        <v>0</v>
      </c>
      <c r="AG548" s="195">
        <v>51</v>
      </c>
      <c r="AH548" s="46">
        <f t="shared" si="118"/>
        <v>0</v>
      </c>
      <c r="AI548" s="201">
        <f t="shared" si="119"/>
        <v>0</v>
      </c>
    </row>
    <row r="549" spans="4:35" ht="13.2" customHeight="1">
      <c r="D549" s="195">
        <v>52</v>
      </c>
      <c r="E549" s="46">
        <f t="shared" si="108"/>
        <v>0</v>
      </c>
      <c r="F549" s="201">
        <f t="shared" si="109"/>
        <v>0</v>
      </c>
      <c r="H549" s="195">
        <v>52</v>
      </c>
      <c r="I549" s="46">
        <f t="shared" si="110"/>
        <v>0</v>
      </c>
      <c r="J549" s="201">
        <f t="shared" si="111"/>
        <v>0</v>
      </c>
      <c r="AC549" s="195">
        <v>52</v>
      </c>
      <c r="AD549" s="46">
        <f t="shared" si="116"/>
        <v>0</v>
      </c>
      <c r="AE549" s="201">
        <f t="shared" si="117"/>
        <v>0</v>
      </c>
      <c r="AG549" s="195">
        <v>52</v>
      </c>
      <c r="AH549" s="46">
        <f t="shared" si="118"/>
        <v>0</v>
      </c>
      <c r="AI549" s="201">
        <f t="shared" si="119"/>
        <v>0</v>
      </c>
    </row>
    <row r="550" spans="4:35" ht="13.2" customHeight="1">
      <c r="D550" s="195">
        <v>53</v>
      </c>
      <c r="E550" s="46">
        <f t="shared" si="108"/>
        <v>0</v>
      </c>
      <c r="F550" s="201">
        <f t="shared" si="109"/>
        <v>0</v>
      </c>
      <c r="H550" s="195">
        <v>53</v>
      </c>
      <c r="I550" s="46">
        <f t="shared" si="110"/>
        <v>0</v>
      </c>
      <c r="J550" s="201">
        <f t="shared" si="111"/>
        <v>0</v>
      </c>
      <c r="AC550" s="195">
        <v>53</v>
      </c>
      <c r="AD550" s="46">
        <f t="shared" si="116"/>
        <v>0</v>
      </c>
      <c r="AE550" s="201">
        <f t="shared" si="117"/>
        <v>0</v>
      </c>
      <c r="AG550" s="195">
        <v>53</v>
      </c>
      <c r="AH550" s="46">
        <f t="shared" si="118"/>
        <v>0</v>
      </c>
      <c r="AI550" s="201">
        <f t="shared" si="119"/>
        <v>0</v>
      </c>
    </row>
    <row r="551" spans="4:35" ht="13.2" customHeight="1">
      <c r="D551" s="195">
        <v>54</v>
      </c>
      <c r="E551" s="46">
        <f t="shared" si="108"/>
        <v>0</v>
      </c>
      <c r="F551" s="201">
        <f t="shared" si="109"/>
        <v>0</v>
      </c>
      <c r="H551" s="195">
        <v>54</v>
      </c>
      <c r="I551" s="46">
        <f t="shared" si="110"/>
        <v>0</v>
      </c>
      <c r="J551" s="201">
        <f t="shared" si="111"/>
        <v>0</v>
      </c>
      <c r="AC551" s="195">
        <v>54</v>
      </c>
      <c r="AD551" s="46">
        <f t="shared" si="116"/>
        <v>0</v>
      </c>
      <c r="AE551" s="201">
        <f t="shared" si="117"/>
        <v>0</v>
      </c>
      <c r="AG551" s="195">
        <v>54</v>
      </c>
      <c r="AH551" s="46">
        <f t="shared" si="118"/>
        <v>0</v>
      </c>
      <c r="AI551" s="201">
        <f t="shared" si="119"/>
        <v>0</v>
      </c>
    </row>
    <row r="552" spans="4:35" ht="13.2" customHeight="1">
      <c r="D552" s="195">
        <v>55</v>
      </c>
      <c r="E552" s="46">
        <f t="shared" si="108"/>
        <v>0</v>
      </c>
      <c r="F552" s="201">
        <f t="shared" si="109"/>
        <v>0</v>
      </c>
      <c r="H552" s="195">
        <v>55</v>
      </c>
      <c r="I552" s="46">
        <f t="shared" si="110"/>
        <v>0</v>
      </c>
      <c r="J552" s="201">
        <f t="shared" si="111"/>
        <v>0</v>
      </c>
      <c r="AC552" s="195">
        <v>55</v>
      </c>
      <c r="AD552" s="46">
        <f t="shared" si="116"/>
        <v>0</v>
      </c>
      <c r="AE552" s="201">
        <f t="shared" si="117"/>
        <v>0</v>
      </c>
      <c r="AG552" s="195">
        <v>55</v>
      </c>
      <c r="AH552" s="46">
        <f t="shared" si="118"/>
        <v>0</v>
      </c>
      <c r="AI552" s="201">
        <f t="shared" si="119"/>
        <v>0</v>
      </c>
    </row>
    <row r="553" spans="4:35" ht="13.2" customHeight="1">
      <c r="D553" s="195">
        <v>56</v>
      </c>
      <c r="E553" s="46">
        <f t="shared" si="108"/>
        <v>0</v>
      </c>
      <c r="F553" s="201">
        <f t="shared" si="109"/>
        <v>0</v>
      </c>
      <c r="H553" s="195">
        <v>56</v>
      </c>
      <c r="I553" s="46">
        <f t="shared" si="110"/>
        <v>0</v>
      </c>
      <c r="J553" s="201">
        <f t="shared" si="111"/>
        <v>0</v>
      </c>
      <c r="AC553" s="195">
        <v>56</v>
      </c>
      <c r="AD553" s="46">
        <f t="shared" si="116"/>
        <v>0</v>
      </c>
      <c r="AE553" s="201">
        <f t="shared" si="117"/>
        <v>0</v>
      </c>
      <c r="AG553" s="195">
        <v>56</v>
      </c>
      <c r="AH553" s="46">
        <f t="shared" si="118"/>
        <v>0</v>
      </c>
      <c r="AI553" s="201">
        <f t="shared" si="119"/>
        <v>0</v>
      </c>
    </row>
    <row r="554" spans="4:35" ht="13.2" customHeight="1">
      <c r="D554" s="195">
        <v>57</v>
      </c>
      <c r="E554" s="46">
        <f t="shared" si="108"/>
        <v>0</v>
      </c>
      <c r="F554" s="201">
        <f t="shared" si="109"/>
        <v>0</v>
      </c>
      <c r="H554" s="195">
        <v>57</v>
      </c>
      <c r="I554" s="46">
        <f t="shared" si="110"/>
        <v>0</v>
      </c>
      <c r="J554" s="201">
        <f t="shared" si="111"/>
        <v>0</v>
      </c>
      <c r="AC554" s="195">
        <v>57</v>
      </c>
      <c r="AD554" s="46">
        <f t="shared" si="116"/>
        <v>0</v>
      </c>
      <c r="AE554" s="201">
        <f t="shared" si="117"/>
        <v>0</v>
      </c>
      <c r="AG554" s="195">
        <v>57</v>
      </c>
      <c r="AH554" s="46">
        <f t="shared" si="118"/>
        <v>0</v>
      </c>
      <c r="AI554" s="201">
        <f t="shared" si="119"/>
        <v>0</v>
      </c>
    </row>
    <row r="555" spans="4:35" ht="13.2" customHeight="1">
      <c r="D555" s="195">
        <v>58</v>
      </c>
      <c r="E555" s="46">
        <f t="shared" si="108"/>
        <v>0</v>
      </c>
      <c r="F555" s="201">
        <f t="shared" si="109"/>
        <v>0</v>
      </c>
      <c r="H555" s="195">
        <v>58</v>
      </c>
      <c r="I555" s="46">
        <f t="shared" si="110"/>
        <v>0</v>
      </c>
      <c r="J555" s="201">
        <f t="shared" si="111"/>
        <v>0</v>
      </c>
      <c r="AC555" s="195">
        <v>58</v>
      </c>
      <c r="AD555" s="46">
        <f t="shared" si="116"/>
        <v>0</v>
      </c>
      <c r="AE555" s="201">
        <f t="shared" si="117"/>
        <v>0</v>
      </c>
      <c r="AG555" s="195">
        <v>58</v>
      </c>
      <c r="AH555" s="46">
        <f t="shared" si="118"/>
        <v>0</v>
      </c>
      <c r="AI555" s="201">
        <f t="shared" si="119"/>
        <v>0</v>
      </c>
    </row>
    <row r="556" spans="4:35" ht="13.2" customHeight="1">
      <c r="D556" s="195">
        <v>59</v>
      </c>
      <c r="E556" s="46">
        <f t="shared" si="108"/>
        <v>0</v>
      </c>
      <c r="F556" s="201">
        <f t="shared" si="109"/>
        <v>0</v>
      </c>
      <c r="H556" s="195">
        <v>59</v>
      </c>
      <c r="I556" s="46">
        <f t="shared" si="110"/>
        <v>0</v>
      </c>
      <c r="J556" s="201">
        <f t="shared" si="111"/>
        <v>0</v>
      </c>
      <c r="AC556" s="195">
        <v>59</v>
      </c>
      <c r="AD556" s="46">
        <f t="shared" si="116"/>
        <v>0</v>
      </c>
      <c r="AE556" s="201">
        <f t="shared" si="117"/>
        <v>0</v>
      </c>
      <c r="AG556" s="195">
        <v>59</v>
      </c>
      <c r="AH556" s="46">
        <f t="shared" si="118"/>
        <v>0</v>
      </c>
      <c r="AI556" s="201">
        <f t="shared" si="119"/>
        <v>0</v>
      </c>
    </row>
    <row r="557" spans="4:35" ht="13.2" customHeight="1" thickBot="1">
      <c r="D557" s="196">
        <v>60</v>
      </c>
      <c r="E557" s="47">
        <f t="shared" si="108"/>
        <v>0</v>
      </c>
      <c r="F557" s="202">
        <f t="shared" si="109"/>
        <v>0</v>
      </c>
      <c r="H557" s="196">
        <v>60</v>
      </c>
      <c r="I557" s="47">
        <f t="shared" si="110"/>
        <v>0</v>
      </c>
      <c r="J557" s="202">
        <f t="shared" si="111"/>
        <v>0</v>
      </c>
      <c r="AC557" s="196">
        <v>60</v>
      </c>
      <c r="AD557" s="47">
        <f t="shared" si="116"/>
        <v>0</v>
      </c>
      <c r="AE557" s="202">
        <f t="shared" si="117"/>
        <v>0</v>
      </c>
      <c r="AG557" s="196">
        <v>60</v>
      </c>
      <c r="AH557" s="47">
        <f t="shared" si="118"/>
        <v>0</v>
      </c>
      <c r="AI557" s="202">
        <f t="shared" si="119"/>
        <v>0</v>
      </c>
    </row>
    <row r="559" spans="4:35" ht="13.2" customHeight="1" thickBot="1">
      <c r="D559" s="2" t="s">
        <v>89</v>
      </c>
      <c r="H559" s="2" t="s">
        <v>92</v>
      </c>
      <c r="AC559" s="2" t="s">
        <v>89</v>
      </c>
      <c r="AG559" s="2" t="s">
        <v>92</v>
      </c>
    </row>
    <row r="560" spans="4:35" ht="13.2" customHeight="1">
      <c r="D560" s="2199"/>
      <c r="E560" s="2200" t="s">
        <v>87</v>
      </c>
      <c r="F560" s="2239"/>
      <c r="H560" s="2199"/>
      <c r="I560" s="2200" t="s">
        <v>87</v>
      </c>
      <c r="J560" s="2239"/>
      <c r="AC560" s="2199"/>
      <c r="AD560" s="2200" t="s">
        <v>87</v>
      </c>
      <c r="AE560" s="2239"/>
      <c r="AG560" s="2199"/>
      <c r="AH560" s="2200" t="s">
        <v>87</v>
      </c>
      <c r="AI560" s="2239"/>
    </row>
    <row r="561" spans="4:35" ht="13.2" customHeight="1">
      <c r="D561" s="2238"/>
      <c r="E561" s="21" t="s">
        <v>368</v>
      </c>
      <c r="F561" s="194" t="s">
        <v>369</v>
      </c>
      <c r="H561" s="2238"/>
      <c r="I561" s="21" t="s">
        <v>368</v>
      </c>
      <c r="J561" s="194" t="s">
        <v>369</v>
      </c>
      <c r="AC561" s="2238"/>
      <c r="AD561" s="21" t="s">
        <v>368</v>
      </c>
      <c r="AE561" s="194" t="s">
        <v>369</v>
      </c>
      <c r="AG561" s="2238"/>
      <c r="AH561" s="21" t="s">
        <v>368</v>
      </c>
      <c r="AI561" s="194" t="s">
        <v>369</v>
      </c>
    </row>
    <row r="562" spans="4:35" ht="13.2" customHeight="1">
      <c r="D562" s="195">
        <v>1</v>
      </c>
      <c r="E562" s="46">
        <f t="shared" ref="E562:E621" si="120">IF($K$22&lt;&gt;"再生砕石",0,SUMIF($K$23,D562,$K$16)+SUMIF($K$23,D562,$K$19))</f>
        <v>0</v>
      </c>
      <c r="F562" s="201">
        <f t="shared" ref="F562:F621" si="121">IF($K$22&lt;&gt;"粒調砕石",0,SUMIF($K$23,D562,$K$16)+SUMIF($K$23,D562,$K$19))</f>
        <v>0</v>
      </c>
      <c r="H562" s="195">
        <v>1</v>
      </c>
      <c r="I562" s="46">
        <f t="shared" ref="I562:I621" si="122">IF($K$44&lt;&gt;"再生砕石",0,SUMIF($K$45,H562,$K$38)+SUMIF($K$45,H562,$K$41))</f>
        <v>0</v>
      </c>
      <c r="J562" s="201">
        <f t="shared" ref="J562:J621" si="123">IF($K$44&lt;&gt;"粒調砕石",0,SUMIF($K$45,H562,$K$38)+SUMIF($K$45,H562,$K$41))</f>
        <v>0</v>
      </c>
      <c r="AC562" s="195">
        <v>1</v>
      </c>
      <c r="AD562" s="46">
        <f t="shared" ref="AD562:AD593" si="124">IF($AJ$22&lt;&gt;"再生砕石",0,SUMIF($AJ$23,AC562,$AJ$16)+SUMIF($AJ$23,AC562,$AJ$19))</f>
        <v>0</v>
      </c>
      <c r="AE562" s="201">
        <f t="shared" ref="AE562:AE593" si="125">IF($AJ$22&lt;&gt;"粒調砕石",0,SUMIF($AJ$23,AC562,$AJ$16)+SUMIF($AJ$23,AC562,$AJ$19))</f>
        <v>0</v>
      </c>
      <c r="AG562" s="195">
        <v>1</v>
      </c>
      <c r="AH562" s="46">
        <f t="shared" ref="AH562:AH593" si="126">IF($AJ$44&lt;&gt;"再生砕石",0,SUMIF($AJ$45,AG562,$AJ$38)+SUMIF($AJ$45,AG562,$AJ$41))</f>
        <v>0</v>
      </c>
      <c r="AI562" s="201">
        <f t="shared" ref="AI562:AI593" si="127">IF($AJ$44&lt;&gt;"粒調砕石",0,SUMIF($AJ$45,AG562,$AJ$38)+SUMIF($AJ$45,AG562,$AJ$41))</f>
        <v>0</v>
      </c>
    </row>
    <row r="563" spans="4:35" ht="13.2" customHeight="1">
      <c r="D563" s="195">
        <v>2</v>
      </c>
      <c r="E563" s="46">
        <f t="shared" si="120"/>
        <v>0</v>
      </c>
      <c r="F563" s="201">
        <f t="shared" si="121"/>
        <v>0</v>
      </c>
      <c r="H563" s="195">
        <v>2</v>
      </c>
      <c r="I563" s="46">
        <f t="shared" si="122"/>
        <v>0</v>
      </c>
      <c r="J563" s="201">
        <f t="shared" si="123"/>
        <v>0</v>
      </c>
      <c r="AC563" s="195">
        <v>2</v>
      </c>
      <c r="AD563" s="46">
        <f t="shared" si="124"/>
        <v>0</v>
      </c>
      <c r="AE563" s="201">
        <f t="shared" si="125"/>
        <v>0</v>
      </c>
      <c r="AG563" s="195">
        <v>2</v>
      </c>
      <c r="AH563" s="46">
        <f t="shared" si="126"/>
        <v>0</v>
      </c>
      <c r="AI563" s="201">
        <f t="shared" si="127"/>
        <v>0</v>
      </c>
    </row>
    <row r="564" spans="4:35" ht="13.2" customHeight="1">
      <c r="D564" s="195">
        <v>3</v>
      </c>
      <c r="E564" s="46">
        <f t="shared" si="120"/>
        <v>0</v>
      </c>
      <c r="F564" s="201">
        <f t="shared" si="121"/>
        <v>0</v>
      </c>
      <c r="H564" s="195">
        <v>3</v>
      </c>
      <c r="I564" s="46">
        <f t="shared" si="122"/>
        <v>0</v>
      </c>
      <c r="J564" s="201">
        <f t="shared" si="123"/>
        <v>0</v>
      </c>
      <c r="AC564" s="195">
        <v>3</v>
      </c>
      <c r="AD564" s="46">
        <f t="shared" si="124"/>
        <v>0</v>
      </c>
      <c r="AE564" s="201">
        <f t="shared" si="125"/>
        <v>0</v>
      </c>
      <c r="AG564" s="195">
        <v>3</v>
      </c>
      <c r="AH564" s="46">
        <f t="shared" si="126"/>
        <v>0</v>
      </c>
      <c r="AI564" s="201">
        <f t="shared" si="127"/>
        <v>0</v>
      </c>
    </row>
    <row r="565" spans="4:35" ht="13.2" customHeight="1">
      <c r="D565" s="195">
        <v>4</v>
      </c>
      <c r="E565" s="46">
        <f t="shared" si="120"/>
        <v>0</v>
      </c>
      <c r="F565" s="201">
        <f t="shared" si="121"/>
        <v>0</v>
      </c>
      <c r="H565" s="195">
        <v>4</v>
      </c>
      <c r="I565" s="46">
        <f t="shared" si="122"/>
        <v>0</v>
      </c>
      <c r="J565" s="201">
        <f t="shared" si="123"/>
        <v>0</v>
      </c>
      <c r="AC565" s="195">
        <v>4</v>
      </c>
      <c r="AD565" s="46">
        <f t="shared" si="124"/>
        <v>0</v>
      </c>
      <c r="AE565" s="201">
        <f t="shared" si="125"/>
        <v>0</v>
      </c>
      <c r="AG565" s="195">
        <v>4</v>
      </c>
      <c r="AH565" s="46">
        <f t="shared" si="126"/>
        <v>0</v>
      </c>
      <c r="AI565" s="201">
        <f t="shared" si="127"/>
        <v>0</v>
      </c>
    </row>
    <row r="566" spans="4:35" ht="13.2" customHeight="1">
      <c r="D566" s="195">
        <v>5</v>
      </c>
      <c r="E566" s="46">
        <f t="shared" si="120"/>
        <v>0</v>
      </c>
      <c r="F566" s="201">
        <f t="shared" si="121"/>
        <v>0</v>
      </c>
      <c r="H566" s="195">
        <v>5</v>
      </c>
      <c r="I566" s="46">
        <f t="shared" si="122"/>
        <v>0</v>
      </c>
      <c r="J566" s="201">
        <f t="shared" si="123"/>
        <v>0</v>
      </c>
      <c r="AC566" s="195">
        <v>5</v>
      </c>
      <c r="AD566" s="46">
        <f t="shared" si="124"/>
        <v>0</v>
      </c>
      <c r="AE566" s="201">
        <f t="shared" si="125"/>
        <v>0</v>
      </c>
      <c r="AG566" s="195">
        <v>5</v>
      </c>
      <c r="AH566" s="46">
        <f t="shared" si="126"/>
        <v>0</v>
      </c>
      <c r="AI566" s="201">
        <f t="shared" si="127"/>
        <v>0</v>
      </c>
    </row>
    <row r="567" spans="4:35" ht="13.2" customHeight="1">
      <c r="D567" s="195">
        <v>6</v>
      </c>
      <c r="E567" s="46">
        <f t="shared" si="120"/>
        <v>0</v>
      </c>
      <c r="F567" s="201">
        <f t="shared" si="121"/>
        <v>0</v>
      </c>
      <c r="H567" s="195">
        <v>6</v>
      </c>
      <c r="I567" s="46">
        <f t="shared" si="122"/>
        <v>0</v>
      </c>
      <c r="J567" s="201">
        <f t="shared" si="123"/>
        <v>0</v>
      </c>
      <c r="AC567" s="195">
        <v>6</v>
      </c>
      <c r="AD567" s="46">
        <f t="shared" si="124"/>
        <v>0</v>
      </c>
      <c r="AE567" s="201">
        <f t="shared" si="125"/>
        <v>0</v>
      </c>
      <c r="AG567" s="195">
        <v>6</v>
      </c>
      <c r="AH567" s="46">
        <f t="shared" si="126"/>
        <v>0</v>
      </c>
      <c r="AI567" s="201">
        <f t="shared" si="127"/>
        <v>0</v>
      </c>
    </row>
    <row r="568" spans="4:35" ht="13.2" customHeight="1">
      <c r="D568" s="195">
        <v>7</v>
      </c>
      <c r="E568" s="46">
        <f t="shared" si="120"/>
        <v>0</v>
      </c>
      <c r="F568" s="201">
        <f t="shared" si="121"/>
        <v>0</v>
      </c>
      <c r="H568" s="195">
        <v>7</v>
      </c>
      <c r="I568" s="46">
        <f t="shared" si="122"/>
        <v>0</v>
      </c>
      <c r="J568" s="201">
        <f t="shared" si="123"/>
        <v>0</v>
      </c>
      <c r="AC568" s="195">
        <v>7</v>
      </c>
      <c r="AD568" s="46">
        <f t="shared" si="124"/>
        <v>0</v>
      </c>
      <c r="AE568" s="201">
        <f t="shared" si="125"/>
        <v>0</v>
      </c>
      <c r="AG568" s="195">
        <v>7</v>
      </c>
      <c r="AH568" s="46">
        <f t="shared" si="126"/>
        <v>0</v>
      </c>
      <c r="AI568" s="201">
        <f t="shared" si="127"/>
        <v>0</v>
      </c>
    </row>
    <row r="569" spans="4:35" ht="13.2" customHeight="1">
      <c r="D569" s="195">
        <v>8</v>
      </c>
      <c r="E569" s="46">
        <f t="shared" si="120"/>
        <v>0</v>
      </c>
      <c r="F569" s="201">
        <f t="shared" si="121"/>
        <v>0</v>
      </c>
      <c r="H569" s="195">
        <v>8</v>
      </c>
      <c r="I569" s="46">
        <f t="shared" si="122"/>
        <v>0</v>
      </c>
      <c r="J569" s="201">
        <f t="shared" si="123"/>
        <v>0</v>
      </c>
      <c r="AC569" s="195">
        <v>8</v>
      </c>
      <c r="AD569" s="46">
        <f t="shared" si="124"/>
        <v>0</v>
      </c>
      <c r="AE569" s="201">
        <f t="shared" si="125"/>
        <v>0</v>
      </c>
      <c r="AG569" s="195">
        <v>8</v>
      </c>
      <c r="AH569" s="46">
        <f t="shared" si="126"/>
        <v>0</v>
      </c>
      <c r="AI569" s="201">
        <f t="shared" si="127"/>
        <v>0</v>
      </c>
    </row>
    <row r="570" spans="4:35" ht="13.2" customHeight="1">
      <c r="D570" s="195">
        <v>9</v>
      </c>
      <c r="E570" s="46">
        <f t="shared" si="120"/>
        <v>0</v>
      </c>
      <c r="F570" s="201">
        <f t="shared" si="121"/>
        <v>0</v>
      </c>
      <c r="H570" s="195">
        <v>9</v>
      </c>
      <c r="I570" s="46">
        <f t="shared" si="122"/>
        <v>0</v>
      </c>
      <c r="J570" s="201">
        <f t="shared" si="123"/>
        <v>0</v>
      </c>
      <c r="AC570" s="195">
        <v>9</v>
      </c>
      <c r="AD570" s="46">
        <f t="shared" si="124"/>
        <v>0</v>
      </c>
      <c r="AE570" s="201">
        <f t="shared" si="125"/>
        <v>0</v>
      </c>
      <c r="AG570" s="195">
        <v>9</v>
      </c>
      <c r="AH570" s="46">
        <f t="shared" si="126"/>
        <v>0</v>
      </c>
      <c r="AI570" s="201">
        <f t="shared" si="127"/>
        <v>0</v>
      </c>
    </row>
    <row r="571" spans="4:35" ht="13.2" customHeight="1">
      <c r="D571" s="195">
        <v>10</v>
      </c>
      <c r="E571" s="46">
        <f t="shared" si="120"/>
        <v>0</v>
      </c>
      <c r="F571" s="201">
        <f t="shared" si="121"/>
        <v>0</v>
      </c>
      <c r="H571" s="195">
        <v>10</v>
      </c>
      <c r="I571" s="46">
        <f t="shared" si="122"/>
        <v>0</v>
      </c>
      <c r="J571" s="201">
        <f t="shared" si="123"/>
        <v>0</v>
      </c>
      <c r="AC571" s="195">
        <v>10</v>
      </c>
      <c r="AD571" s="46">
        <f t="shared" si="124"/>
        <v>0</v>
      </c>
      <c r="AE571" s="201">
        <f t="shared" si="125"/>
        <v>0</v>
      </c>
      <c r="AG571" s="195">
        <v>10</v>
      </c>
      <c r="AH571" s="46">
        <f t="shared" si="126"/>
        <v>0</v>
      </c>
      <c r="AI571" s="201">
        <f t="shared" si="127"/>
        <v>0</v>
      </c>
    </row>
    <row r="572" spans="4:35" ht="13.2" customHeight="1">
      <c r="D572" s="195">
        <v>11</v>
      </c>
      <c r="E572" s="46">
        <f t="shared" si="120"/>
        <v>0</v>
      </c>
      <c r="F572" s="201">
        <f t="shared" si="121"/>
        <v>0</v>
      </c>
      <c r="H572" s="195">
        <v>11</v>
      </c>
      <c r="I572" s="46">
        <f t="shared" si="122"/>
        <v>0</v>
      </c>
      <c r="J572" s="201">
        <f t="shared" si="123"/>
        <v>0</v>
      </c>
      <c r="AC572" s="195">
        <v>11</v>
      </c>
      <c r="AD572" s="46">
        <f t="shared" si="124"/>
        <v>0</v>
      </c>
      <c r="AE572" s="201">
        <f t="shared" si="125"/>
        <v>0</v>
      </c>
      <c r="AG572" s="195">
        <v>11</v>
      </c>
      <c r="AH572" s="46">
        <f t="shared" si="126"/>
        <v>0</v>
      </c>
      <c r="AI572" s="201">
        <f t="shared" si="127"/>
        <v>0</v>
      </c>
    </row>
    <row r="573" spans="4:35" ht="13.2" customHeight="1">
      <c r="D573" s="195">
        <v>12</v>
      </c>
      <c r="E573" s="46">
        <f t="shared" si="120"/>
        <v>0</v>
      </c>
      <c r="F573" s="201">
        <f t="shared" si="121"/>
        <v>0</v>
      </c>
      <c r="H573" s="195">
        <v>12</v>
      </c>
      <c r="I573" s="46">
        <f t="shared" si="122"/>
        <v>0</v>
      </c>
      <c r="J573" s="201">
        <f t="shared" si="123"/>
        <v>0</v>
      </c>
      <c r="AC573" s="195">
        <v>12</v>
      </c>
      <c r="AD573" s="46">
        <f t="shared" si="124"/>
        <v>0</v>
      </c>
      <c r="AE573" s="201">
        <f t="shared" si="125"/>
        <v>0</v>
      </c>
      <c r="AG573" s="195">
        <v>12</v>
      </c>
      <c r="AH573" s="46">
        <f t="shared" si="126"/>
        <v>0</v>
      </c>
      <c r="AI573" s="201">
        <f t="shared" si="127"/>
        <v>0</v>
      </c>
    </row>
    <row r="574" spans="4:35" ht="13.2" customHeight="1">
      <c r="D574" s="195">
        <v>13</v>
      </c>
      <c r="E574" s="46">
        <f t="shared" si="120"/>
        <v>0</v>
      </c>
      <c r="F574" s="201">
        <f t="shared" si="121"/>
        <v>0</v>
      </c>
      <c r="H574" s="195">
        <v>13</v>
      </c>
      <c r="I574" s="46">
        <f t="shared" si="122"/>
        <v>0</v>
      </c>
      <c r="J574" s="201">
        <f t="shared" si="123"/>
        <v>0</v>
      </c>
      <c r="AC574" s="195">
        <v>13</v>
      </c>
      <c r="AD574" s="46">
        <f t="shared" si="124"/>
        <v>0</v>
      </c>
      <c r="AE574" s="201">
        <f t="shared" si="125"/>
        <v>0</v>
      </c>
      <c r="AG574" s="195">
        <v>13</v>
      </c>
      <c r="AH574" s="46">
        <f t="shared" si="126"/>
        <v>0</v>
      </c>
      <c r="AI574" s="201">
        <f t="shared" si="127"/>
        <v>0</v>
      </c>
    </row>
    <row r="575" spans="4:35" ht="13.2" customHeight="1">
      <c r="D575" s="195">
        <v>14</v>
      </c>
      <c r="E575" s="46">
        <f t="shared" si="120"/>
        <v>0</v>
      </c>
      <c r="F575" s="201">
        <f t="shared" si="121"/>
        <v>0</v>
      </c>
      <c r="H575" s="195">
        <v>14</v>
      </c>
      <c r="I575" s="46">
        <f t="shared" si="122"/>
        <v>0</v>
      </c>
      <c r="J575" s="201">
        <f t="shared" si="123"/>
        <v>0</v>
      </c>
      <c r="AC575" s="195">
        <v>14</v>
      </c>
      <c r="AD575" s="46">
        <f t="shared" si="124"/>
        <v>0</v>
      </c>
      <c r="AE575" s="201">
        <f t="shared" si="125"/>
        <v>0</v>
      </c>
      <c r="AG575" s="195">
        <v>14</v>
      </c>
      <c r="AH575" s="46">
        <f t="shared" si="126"/>
        <v>0</v>
      </c>
      <c r="AI575" s="201">
        <f t="shared" si="127"/>
        <v>0</v>
      </c>
    </row>
    <row r="576" spans="4:35" ht="13.2" customHeight="1">
      <c r="D576" s="195">
        <v>15</v>
      </c>
      <c r="E576" s="46">
        <f t="shared" si="120"/>
        <v>0</v>
      </c>
      <c r="F576" s="201">
        <f t="shared" si="121"/>
        <v>0</v>
      </c>
      <c r="H576" s="195">
        <v>15</v>
      </c>
      <c r="I576" s="46">
        <f t="shared" si="122"/>
        <v>0</v>
      </c>
      <c r="J576" s="201">
        <f t="shared" si="123"/>
        <v>0</v>
      </c>
      <c r="AC576" s="195">
        <v>15</v>
      </c>
      <c r="AD576" s="46">
        <f t="shared" si="124"/>
        <v>0</v>
      </c>
      <c r="AE576" s="201">
        <f t="shared" si="125"/>
        <v>0</v>
      </c>
      <c r="AG576" s="195">
        <v>15</v>
      </c>
      <c r="AH576" s="46">
        <f t="shared" si="126"/>
        <v>0</v>
      </c>
      <c r="AI576" s="201">
        <f t="shared" si="127"/>
        <v>0</v>
      </c>
    </row>
    <row r="577" spans="4:35" ht="13.2" customHeight="1">
      <c r="D577" s="195">
        <v>16</v>
      </c>
      <c r="E577" s="46">
        <f t="shared" si="120"/>
        <v>0</v>
      </c>
      <c r="F577" s="201">
        <f t="shared" si="121"/>
        <v>0</v>
      </c>
      <c r="H577" s="195">
        <v>16</v>
      </c>
      <c r="I577" s="46">
        <f t="shared" si="122"/>
        <v>0</v>
      </c>
      <c r="J577" s="201">
        <f t="shared" si="123"/>
        <v>0</v>
      </c>
      <c r="AC577" s="195">
        <v>16</v>
      </c>
      <c r="AD577" s="46">
        <f t="shared" si="124"/>
        <v>0</v>
      </c>
      <c r="AE577" s="201">
        <f t="shared" si="125"/>
        <v>0</v>
      </c>
      <c r="AG577" s="195">
        <v>16</v>
      </c>
      <c r="AH577" s="46">
        <f t="shared" si="126"/>
        <v>0</v>
      </c>
      <c r="AI577" s="201">
        <f t="shared" si="127"/>
        <v>0</v>
      </c>
    </row>
    <row r="578" spans="4:35" ht="13.2" customHeight="1">
      <c r="D578" s="195">
        <v>17</v>
      </c>
      <c r="E578" s="46">
        <f t="shared" si="120"/>
        <v>0</v>
      </c>
      <c r="F578" s="201">
        <f t="shared" si="121"/>
        <v>0</v>
      </c>
      <c r="H578" s="195">
        <v>17</v>
      </c>
      <c r="I578" s="46">
        <f t="shared" si="122"/>
        <v>0</v>
      </c>
      <c r="J578" s="201">
        <f t="shared" si="123"/>
        <v>0</v>
      </c>
      <c r="AC578" s="195">
        <v>17</v>
      </c>
      <c r="AD578" s="46">
        <f t="shared" si="124"/>
        <v>0</v>
      </c>
      <c r="AE578" s="201">
        <f t="shared" si="125"/>
        <v>0</v>
      </c>
      <c r="AG578" s="195">
        <v>17</v>
      </c>
      <c r="AH578" s="46">
        <f t="shared" si="126"/>
        <v>0</v>
      </c>
      <c r="AI578" s="201">
        <f t="shared" si="127"/>
        <v>0</v>
      </c>
    </row>
    <row r="579" spans="4:35" ht="13.2" customHeight="1">
      <c r="D579" s="195">
        <v>18</v>
      </c>
      <c r="E579" s="46">
        <f t="shared" si="120"/>
        <v>0</v>
      </c>
      <c r="F579" s="201">
        <f t="shared" si="121"/>
        <v>0</v>
      </c>
      <c r="H579" s="195">
        <v>18</v>
      </c>
      <c r="I579" s="46">
        <f t="shared" si="122"/>
        <v>0</v>
      </c>
      <c r="J579" s="201">
        <f t="shared" si="123"/>
        <v>0</v>
      </c>
      <c r="AC579" s="195">
        <v>18</v>
      </c>
      <c r="AD579" s="46">
        <f t="shared" si="124"/>
        <v>0</v>
      </c>
      <c r="AE579" s="201">
        <f t="shared" si="125"/>
        <v>0</v>
      </c>
      <c r="AG579" s="195">
        <v>18</v>
      </c>
      <c r="AH579" s="46">
        <f t="shared" si="126"/>
        <v>0</v>
      </c>
      <c r="AI579" s="201">
        <f t="shared" si="127"/>
        <v>0</v>
      </c>
    </row>
    <row r="580" spans="4:35" ht="13.2" customHeight="1">
      <c r="D580" s="195">
        <v>19</v>
      </c>
      <c r="E580" s="46">
        <f t="shared" si="120"/>
        <v>0</v>
      </c>
      <c r="F580" s="201">
        <f t="shared" si="121"/>
        <v>0</v>
      </c>
      <c r="H580" s="195">
        <v>19</v>
      </c>
      <c r="I580" s="46">
        <f t="shared" si="122"/>
        <v>0</v>
      </c>
      <c r="J580" s="201">
        <f t="shared" si="123"/>
        <v>0</v>
      </c>
      <c r="AC580" s="195">
        <v>19</v>
      </c>
      <c r="AD580" s="46">
        <f t="shared" si="124"/>
        <v>0</v>
      </c>
      <c r="AE580" s="201">
        <f t="shared" si="125"/>
        <v>0</v>
      </c>
      <c r="AG580" s="195">
        <v>19</v>
      </c>
      <c r="AH580" s="46">
        <f t="shared" si="126"/>
        <v>0</v>
      </c>
      <c r="AI580" s="201">
        <f t="shared" si="127"/>
        <v>0</v>
      </c>
    </row>
    <row r="581" spans="4:35" ht="13.2" customHeight="1">
      <c r="D581" s="195">
        <v>20</v>
      </c>
      <c r="E581" s="46">
        <f t="shared" si="120"/>
        <v>0</v>
      </c>
      <c r="F581" s="201">
        <f t="shared" si="121"/>
        <v>0</v>
      </c>
      <c r="H581" s="195">
        <v>20</v>
      </c>
      <c r="I581" s="46">
        <f t="shared" si="122"/>
        <v>0</v>
      </c>
      <c r="J581" s="201">
        <f t="shared" si="123"/>
        <v>0</v>
      </c>
      <c r="AC581" s="195">
        <v>20</v>
      </c>
      <c r="AD581" s="46">
        <f t="shared" si="124"/>
        <v>0</v>
      </c>
      <c r="AE581" s="201">
        <f t="shared" si="125"/>
        <v>0</v>
      </c>
      <c r="AG581" s="195">
        <v>20</v>
      </c>
      <c r="AH581" s="46">
        <f t="shared" si="126"/>
        <v>0</v>
      </c>
      <c r="AI581" s="201">
        <f t="shared" si="127"/>
        <v>0</v>
      </c>
    </row>
    <row r="582" spans="4:35" ht="13.2" customHeight="1">
      <c r="D582" s="195">
        <v>21</v>
      </c>
      <c r="E582" s="46">
        <f t="shared" si="120"/>
        <v>0</v>
      </c>
      <c r="F582" s="201">
        <f t="shared" si="121"/>
        <v>0</v>
      </c>
      <c r="H582" s="195">
        <v>21</v>
      </c>
      <c r="I582" s="46">
        <f t="shared" si="122"/>
        <v>0</v>
      </c>
      <c r="J582" s="201">
        <f t="shared" si="123"/>
        <v>0</v>
      </c>
      <c r="AC582" s="195">
        <v>21</v>
      </c>
      <c r="AD582" s="46">
        <f t="shared" si="124"/>
        <v>0</v>
      </c>
      <c r="AE582" s="201">
        <f t="shared" si="125"/>
        <v>0</v>
      </c>
      <c r="AG582" s="195">
        <v>21</v>
      </c>
      <c r="AH582" s="46">
        <f t="shared" si="126"/>
        <v>0</v>
      </c>
      <c r="AI582" s="201">
        <f t="shared" si="127"/>
        <v>0</v>
      </c>
    </row>
    <row r="583" spans="4:35" ht="13.2" customHeight="1">
      <c r="D583" s="195">
        <v>22</v>
      </c>
      <c r="E583" s="46">
        <f t="shared" si="120"/>
        <v>0</v>
      </c>
      <c r="F583" s="201">
        <f t="shared" si="121"/>
        <v>0</v>
      </c>
      <c r="H583" s="195">
        <v>22</v>
      </c>
      <c r="I583" s="46">
        <f t="shared" si="122"/>
        <v>0</v>
      </c>
      <c r="J583" s="201">
        <f t="shared" si="123"/>
        <v>0</v>
      </c>
      <c r="AC583" s="195">
        <v>22</v>
      </c>
      <c r="AD583" s="46">
        <f t="shared" si="124"/>
        <v>0</v>
      </c>
      <c r="AE583" s="201">
        <f t="shared" si="125"/>
        <v>0</v>
      </c>
      <c r="AG583" s="195">
        <v>22</v>
      </c>
      <c r="AH583" s="46">
        <f t="shared" si="126"/>
        <v>0</v>
      </c>
      <c r="AI583" s="201">
        <f t="shared" si="127"/>
        <v>0</v>
      </c>
    </row>
    <row r="584" spans="4:35" ht="13.2" customHeight="1">
      <c r="D584" s="195">
        <v>23</v>
      </c>
      <c r="E584" s="46">
        <f t="shared" si="120"/>
        <v>0</v>
      </c>
      <c r="F584" s="201">
        <f t="shared" si="121"/>
        <v>0</v>
      </c>
      <c r="H584" s="195">
        <v>23</v>
      </c>
      <c r="I584" s="46">
        <f t="shared" si="122"/>
        <v>0</v>
      </c>
      <c r="J584" s="201">
        <f t="shared" si="123"/>
        <v>0</v>
      </c>
      <c r="AC584" s="195">
        <v>23</v>
      </c>
      <c r="AD584" s="46">
        <f t="shared" si="124"/>
        <v>0</v>
      </c>
      <c r="AE584" s="201">
        <f t="shared" si="125"/>
        <v>0</v>
      </c>
      <c r="AG584" s="195">
        <v>23</v>
      </c>
      <c r="AH584" s="46">
        <f t="shared" si="126"/>
        <v>0</v>
      </c>
      <c r="AI584" s="201">
        <f t="shared" si="127"/>
        <v>0</v>
      </c>
    </row>
    <row r="585" spans="4:35" ht="13.2" customHeight="1">
      <c r="D585" s="195">
        <v>24</v>
      </c>
      <c r="E585" s="46">
        <f t="shared" si="120"/>
        <v>0</v>
      </c>
      <c r="F585" s="201">
        <f t="shared" si="121"/>
        <v>0</v>
      </c>
      <c r="H585" s="195">
        <v>24</v>
      </c>
      <c r="I585" s="46">
        <f t="shared" si="122"/>
        <v>0</v>
      </c>
      <c r="J585" s="201">
        <f t="shared" si="123"/>
        <v>0</v>
      </c>
      <c r="AC585" s="195">
        <v>24</v>
      </c>
      <c r="AD585" s="46">
        <f t="shared" si="124"/>
        <v>0</v>
      </c>
      <c r="AE585" s="201">
        <f t="shared" si="125"/>
        <v>0</v>
      </c>
      <c r="AG585" s="195">
        <v>24</v>
      </c>
      <c r="AH585" s="46">
        <f t="shared" si="126"/>
        <v>0</v>
      </c>
      <c r="AI585" s="201">
        <f t="shared" si="127"/>
        <v>0</v>
      </c>
    </row>
    <row r="586" spans="4:35" ht="13.2" customHeight="1">
      <c r="D586" s="195">
        <v>25</v>
      </c>
      <c r="E586" s="46">
        <f t="shared" si="120"/>
        <v>0</v>
      </c>
      <c r="F586" s="201">
        <f t="shared" si="121"/>
        <v>0</v>
      </c>
      <c r="H586" s="195">
        <v>25</v>
      </c>
      <c r="I586" s="46">
        <f t="shared" si="122"/>
        <v>0</v>
      </c>
      <c r="J586" s="201">
        <f t="shared" si="123"/>
        <v>0</v>
      </c>
      <c r="AC586" s="195">
        <v>25</v>
      </c>
      <c r="AD586" s="46">
        <f t="shared" si="124"/>
        <v>0</v>
      </c>
      <c r="AE586" s="201">
        <f t="shared" si="125"/>
        <v>0</v>
      </c>
      <c r="AG586" s="195">
        <v>25</v>
      </c>
      <c r="AH586" s="46">
        <f t="shared" si="126"/>
        <v>0</v>
      </c>
      <c r="AI586" s="201">
        <f t="shared" si="127"/>
        <v>0</v>
      </c>
    </row>
    <row r="587" spans="4:35" ht="13.2" customHeight="1">
      <c r="D587" s="195">
        <v>26</v>
      </c>
      <c r="E587" s="46">
        <f t="shared" si="120"/>
        <v>0</v>
      </c>
      <c r="F587" s="201">
        <f t="shared" si="121"/>
        <v>0</v>
      </c>
      <c r="H587" s="195">
        <v>26</v>
      </c>
      <c r="I587" s="46">
        <f t="shared" si="122"/>
        <v>0</v>
      </c>
      <c r="J587" s="201">
        <f t="shared" si="123"/>
        <v>0</v>
      </c>
      <c r="AC587" s="195">
        <v>26</v>
      </c>
      <c r="AD587" s="46">
        <f t="shared" si="124"/>
        <v>0</v>
      </c>
      <c r="AE587" s="201">
        <f t="shared" si="125"/>
        <v>0</v>
      </c>
      <c r="AG587" s="195">
        <v>26</v>
      </c>
      <c r="AH587" s="46">
        <f t="shared" si="126"/>
        <v>0</v>
      </c>
      <c r="AI587" s="201">
        <f t="shared" si="127"/>
        <v>0</v>
      </c>
    </row>
    <row r="588" spans="4:35" ht="13.2" customHeight="1">
      <c r="D588" s="195">
        <v>27</v>
      </c>
      <c r="E588" s="46">
        <f t="shared" si="120"/>
        <v>0</v>
      </c>
      <c r="F588" s="201">
        <f t="shared" si="121"/>
        <v>0</v>
      </c>
      <c r="H588" s="195">
        <v>27</v>
      </c>
      <c r="I588" s="46">
        <f t="shared" si="122"/>
        <v>0</v>
      </c>
      <c r="J588" s="201">
        <f t="shared" si="123"/>
        <v>0</v>
      </c>
      <c r="AC588" s="195">
        <v>27</v>
      </c>
      <c r="AD588" s="46">
        <f t="shared" si="124"/>
        <v>0</v>
      </c>
      <c r="AE588" s="201">
        <f t="shared" si="125"/>
        <v>0</v>
      </c>
      <c r="AG588" s="195">
        <v>27</v>
      </c>
      <c r="AH588" s="46">
        <f t="shared" si="126"/>
        <v>0</v>
      </c>
      <c r="AI588" s="201">
        <f t="shared" si="127"/>
        <v>0</v>
      </c>
    </row>
    <row r="589" spans="4:35" ht="13.2" customHeight="1">
      <c r="D589" s="195">
        <v>28</v>
      </c>
      <c r="E589" s="46">
        <f t="shared" si="120"/>
        <v>0</v>
      </c>
      <c r="F589" s="201">
        <f t="shared" si="121"/>
        <v>0</v>
      </c>
      <c r="H589" s="195">
        <v>28</v>
      </c>
      <c r="I589" s="46">
        <f t="shared" si="122"/>
        <v>0</v>
      </c>
      <c r="J589" s="201">
        <f t="shared" si="123"/>
        <v>0</v>
      </c>
      <c r="AC589" s="195">
        <v>28</v>
      </c>
      <c r="AD589" s="46">
        <f t="shared" si="124"/>
        <v>0</v>
      </c>
      <c r="AE589" s="201">
        <f t="shared" si="125"/>
        <v>0</v>
      </c>
      <c r="AG589" s="195">
        <v>28</v>
      </c>
      <c r="AH589" s="46">
        <f t="shared" si="126"/>
        <v>0</v>
      </c>
      <c r="AI589" s="201">
        <f t="shared" si="127"/>
        <v>0</v>
      </c>
    </row>
    <row r="590" spans="4:35" ht="13.2" customHeight="1">
      <c r="D590" s="195">
        <v>29</v>
      </c>
      <c r="E590" s="46">
        <f t="shared" si="120"/>
        <v>0</v>
      </c>
      <c r="F590" s="201">
        <f t="shared" si="121"/>
        <v>0</v>
      </c>
      <c r="H590" s="195">
        <v>29</v>
      </c>
      <c r="I590" s="46">
        <f t="shared" si="122"/>
        <v>0</v>
      </c>
      <c r="J590" s="201">
        <f t="shared" si="123"/>
        <v>0</v>
      </c>
      <c r="AC590" s="195">
        <v>29</v>
      </c>
      <c r="AD590" s="46">
        <f t="shared" si="124"/>
        <v>0</v>
      </c>
      <c r="AE590" s="201">
        <f t="shared" si="125"/>
        <v>0</v>
      </c>
      <c r="AG590" s="195">
        <v>29</v>
      </c>
      <c r="AH590" s="46">
        <f t="shared" si="126"/>
        <v>0</v>
      </c>
      <c r="AI590" s="201">
        <f t="shared" si="127"/>
        <v>0</v>
      </c>
    </row>
    <row r="591" spans="4:35" ht="13.2" customHeight="1">
      <c r="D591" s="195">
        <v>30</v>
      </c>
      <c r="E591" s="46">
        <f t="shared" si="120"/>
        <v>0</v>
      </c>
      <c r="F591" s="201">
        <f t="shared" si="121"/>
        <v>0</v>
      </c>
      <c r="H591" s="195">
        <v>30</v>
      </c>
      <c r="I591" s="46">
        <f t="shared" si="122"/>
        <v>0</v>
      </c>
      <c r="J591" s="201">
        <f t="shared" si="123"/>
        <v>0</v>
      </c>
      <c r="AC591" s="195">
        <v>30</v>
      </c>
      <c r="AD591" s="46">
        <f t="shared" si="124"/>
        <v>0</v>
      </c>
      <c r="AE591" s="201">
        <f t="shared" si="125"/>
        <v>0</v>
      </c>
      <c r="AG591" s="195">
        <v>30</v>
      </c>
      <c r="AH591" s="46">
        <f t="shared" si="126"/>
        <v>0</v>
      </c>
      <c r="AI591" s="201">
        <f t="shared" si="127"/>
        <v>0</v>
      </c>
    </row>
    <row r="592" spans="4:35" ht="13.2" customHeight="1">
      <c r="D592" s="195">
        <v>31</v>
      </c>
      <c r="E592" s="46">
        <f t="shared" si="120"/>
        <v>0</v>
      </c>
      <c r="F592" s="201">
        <f t="shared" si="121"/>
        <v>0</v>
      </c>
      <c r="H592" s="195">
        <v>31</v>
      </c>
      <c r="I592" s="46">
        <f t="shared" si="122"/>
        <v>0</v>
      </c>
      <c r="J592" s="201">
        <f t="shared" si="123"/>
        <v>0</v>
      </c>
      <c r="AC592" s="195">
        <v>31</v>
      </c>
      <c r="AD592" s="46">
        <f t="shared" si="124"/>
        <v>0</v>
      </c>
      <c r="AE592" s="201">
        <f t="shared" si="125"/>
        <v>0</v>
      </c>
      <c r="AG592" s="195">
        <v>31</v>
      </c>
      <c r="AH592" s="46">
        <f t="shared" si="126"/>
        <v>0</v>
      </c>
      <c r="AI592" s="201">
        <f t="shared" si="127"/>
        <v>0</v>
      </c>
    </row>
    <row r="593" spans="4:35" ht="13.2" customHeight="1">
      <c r="D593" s="195">
        <v>32</v>
      </c>
      <c r="E593" s="46">
        <f t="shared" si="120"/>
        <v>0</v>
      </c>
      <c r="F593" s="201">
        <f t="shared" si="121"/>
        <v>0</v>
      </c>
      <c r="H593" s="195">
        <v>32</v>
      </c>
      <c r="I593" s="46">
        <f t="shared" si="122"/>
        <v>0</v>
      </c>
      <c r="J593" s="201">
        <f t="shared" si="123"/>
        <v>0</v>
      </c>
      <c r="AC593" s="195">
        <v>32</v>
      </c>
      <c r="AD593" s="46">
        <f t="shared" si="124"/>
        <v>0</v>
      </c>
      <c r="AE593" s="201">
        <f t="shared" si="125"/>
        <v>0</v>
      </c>
      <c r="AG593" s="195">
        <v>32</v>
      </c>
      <c r="AH593" s="46">
        <f t="shared" si="126"/>
        <v>0</v>
      </c>
      <c r="AI593" s="201">
        <f t="shared" si="127"/>
        <v>0</v>
      </c>
    </row>
    <row r="594" spans="4:35" ht="13.2" customHeight="1">
      <c r="D594" s="195">
        <v>33</v>
      </c>
      <c r="E594" s="46">
        <f t="shared" si="120"/>
        <v>0</v>
      </c>
      <c r="F594" s="201">
        <f t="shared" si="121"/>
        <v>0</v>
      </c>
      <c r="H594" s="195">
        <v>33</v>
      </c>
      <c r="I594" s="46">
        <f t="shared" si="122"/>
        <v>0</v>
      </c>
      <c r="J594" s="201">
        <f t="shared" si="123"/>
        <v>0</v>
      </c>
      <c r="AC594" s="195">
        <v>33</v>
      </c>
      <c r="AD594" s="46">
        <f t="shared" ref="AD594:AD621" si="128">IF($AJ$22&lt;&gt;"再生砕石",0,SUMIF($AJ$23,AC594,$AJ$16)+SUMIF($AJ$23,AC594,$AJ$19))</f>
        <v>0</v>
      </c>
      <c r="AE594" s="201">
        <f t="shared" ref="AE594:AE621" si="129">IF($AJ$22&lt;&gt;"粒調砕石",0,SUMIF($AJ$23,AC594,$AJ$16)+SUMIF($AJ$23,AC594,$AJ$19))</f>
        <v>0</v>
      </c>
      <c r="AG594" s="195">
        <v>33</v>
      </c>
      <c r="AH594" s="46">
        <f t="shared" ref="AH594:AH621" si="130">IF($AJ$44&lt;&gt;"再生砕石",0,SUMIF($AJ$45,AG594,$AJ$38)+SUMIF($AJ$45,AG594,$AJ$41))</f>
        <v>0</v>
      </c>
      <c r="AI594" s="201">
        <f t="shared" ref="AI594:AI621" si="131">IF($AJ$44&lt;&gt;"粒調砕石",0,SUMIF($AJ$45,AG594,$AJ$38)+SUMIF($AJ$45,AG594,$AJ$41))</f>
        <v>0</v>
      </c>
    </row>
    <row r="595" spans="4:35" ht="13.2" customHeight="1">
      <c r="D595" s="195">
        <v>34</v>
      </c>
      <c r="E595" s="46">
        <f t="shared" si="120"/>
        <v>0</v>
      </c>
      <c r="F595" s="201">
        <f t="shared" si="121"/>
        <v>0</v>
      </c>
      <c r="H595" s="195">
        <v>34</v>
      </c>
      <c r="I595" s="46">
        <f t="shared" si="122"/>
        <v>0</v>
      </c>
      <c r="J595" s="201">
        <f t="shared" si="123"/>
        <v>0</v>
      </c>
      <c r="AC595" s="195">
        <v>34</v>
      </c>
      <c r="AD595" s="46">
        <f t="shared" si="128"/>
        <v>0</v>
      </c>
      <c r="AE595" s="201">
        <f t="shared" si="129"/>
        <v>0</v>
      </c>
      <c r="AG595" s="195">
        <v>34</v>
      </c>
      <c r="AH595" s="46">
        <f t="shared" si="130"/>
        <v>0</v>
      </c>
      <c r="AI595" s="201">
        <f t="shared" si="131"/>
        <v>0</v>
      </c>
    </row>
    <row r="596" spans="4:35" ht="13.2" customHeight="1">
      <c r="D596" s="195">
        <v>35</v>
      </c>
      <c r="E596" s="46">
        <f t="shared" si="120"/>
        <v>0</v>
      </c>
      <c r="F596" s="201">
        <f t="shared" si="121"/>
        <v>0</v>
      </c>
      <c r="H596" s="195">
        <v>35</v>
      </c>
      <c r="I596" s="46">
        <f t="shared" si="122"/>
        <v>0</v>
      </c>
      <c r="J596" s="201">
        <f t="shared" si="123"/>
        <v>0</v>
      </c>
      <c r="AC596" s="195">
        <v>35</v>
      </c>
      <c r="AD596" s="46">
        <f t="shared" si="128"/>
        <v>0</v>
      </c>
      <c r="AE596" s="201">
        <f t="shared" si="129"/>
        <v>0</v>
      </c>
      <c r="AG596" s="195">
        <v>35</v>
      </c>
      <c r="AH596" s="46">
        <f t="shared" si="130"/>
        <v>0</v>
      </c>
      <c r="AI596" s="201">
        <f t="shared" si="131"/>
        <v>0</v>
      </c>
    </row>
    <row r="597" spans="4:35" ht="13.2" customHeight="1">
      <c r="D597" s="195">
        <v>36</v>
      </c>
      <c r="E597" s="46">
        <f t="shared" si="120"/>
        <v>0</v>
      </c>
      <c r="F597" s="201">
        <f t="shared" si="121"/>
        <v>0</v>
      </c>
      <c r="H597" s="195">
        <v>36</v>
      </c>
      <c r="I597" s="46">
        <f t="shared" si="122"/>
        <v>0</v>
      </c>
      <c r="J597" s="201">
        <f t="shared" si="123"/>
        <v>0</v>
      </c>
      <c r="AC597" s="195">
        <v>36</v>
      </c>
      <c r="AD597" s="46">
        <f t="shared" si="128"/>
        <v>0</v>
      </c>
      <c r="AE597" s="201">
        <f t="shared" si="129"/>
        <v>0</v>
      </c>
      <c r="AG597" s="195">
        <v>36</v>
      </c>
      <c r="AH597" s="46">
        <f t="shared" si="130"/>
        <v>0</v>
      </c>
      <c r="AI597" s="201">
        <f t="shared" si="131"/>
        <v>0</v>
      </c>
    </row>
    <row r="598" spans="4:35" ht="13.2" customHeight="1">
      <c r="D598" s="195">
        <v>37</v>
      </c>
      <c r="E598" s="46">
        <f t="shared" si="120"/>
        <v>0</v>
      </c>
      <c r="F598" s="201">
        <f t="shared" si="121"/>
        <v>0</v>
      </c>
      <c r="H598" s="195">
        <v>37</v>
      </c>
      <c r="I598" s="46">
        <f t="shared" si="122"/>
        <v>0</v>
      </c>
      <c r="J598" s="201">
        <f t="shared" si="123"/>
        <v>0</v>
      </c>
      <c r="AC598" s="195">
        <v>37</v>
      </c>
      <c r="AD598" s="46">
        <f t="shared" si="128"/>
        <v>0</v>
      </c>
      <c r="AE598" s="201">
        <f t="shared" si="129"/>
        <v>0</v>
      </c>
      <c r="AG598" s="195">
        <v>37</v>
      </c>
      <c r="AH598" s="46">
        <f t="shared" si="130"/>
        <v>0</v>
      </c>
      <c r="AI598" s="201">
        <f t="shared" si="131"/>
        <v>0</v>
      </c>
    </row>
    <row r="599" spans="4:35" ht="13.2" customHeight="1">
      <c r="D599" s="195">
        <v>38</v>
      </c>
      <c r="E599" s="46">
        <f t="shared" si="120"/>
        <v>0</v>
      </c>
      <c r="F599" s="201">
        <f t="shared" si="121"/>
        <v>0</v>
      </c>
      <c r="H599" s="195">
        <v>38</v>
      </c>
      <c r="I599" s="46">
        <f t="shared" si="122"/>
        <v>0</v>
      </c>
      <c r="J599" s="201">
        <f t="shared" si="123"/>
        <v>0</v>
      </c>
      <c r="AC599" s="195">
        <v>38</v>
      </c>
      <c r="AD599" s="46">
        <f t="shared" si="128"/>
        <v>0</v>
      </c>
      <c r="AE599" s="201">
        <f t="shared" si="129"/>
        <v>0</v>
      </c>
      <c r="AG599" s="195">
        <v>38</v>
      </c>
      <c r="AH599" s="46">
        <f t="shared" si="130"/>
        <v>0</v>
      </c>
      <c r="AI599" s="201">
        <f t="shared" si="131"/>
        <v>0</v>
      </c>
    </row>
    <row r="600" spans="4:35" ht="13.2" customHeight="1">
      <c r="D600" s="195">
        <v>39</v>
      </c>
      <c r="E600" s="46">
        <f t="shared" si="120"/>
        <v>0</v>
      </c>
      <c r="F600" s="201">
        <f t="shared" si="121"/>
        <v>0</v>
      </c>
      <c r="H600" s="195">
        <v>39</v>
      </c>
      <c r="I600" s="46">
        <f t="shared" si="122"/>
        <v>0</v>
      </c>
      <c r="J600" s="201">
        <f t="shared" si="123"/>
        <v>0</v>
      </c>
      <c r="AC600" s="195">
        <v>39</v>
      </c>
      <c r="AD600" s="46">
        <f t="shared" si="128"/>
        <v>0</v>
      </c>
      <c r="AE600" s="201">
        <f t="shared" si="129"/>
        <v>0</v>
      </c>
      <c r="AG600" s="195">
        <v>39</v>
      </c>
      <c r="AH600" s="46">
        <f t="shared" si="130"/>
        <v>0</v>
      </c>
      <c r="AI600" s="201">
        <f t="shared" si="131"/>
        <v>0</v>
      </c>
    </row>
    <row r="601" spans="4:35" ht="13.2" customHeight="1">
      <c r="D601" s="195">
        <v>40</v>
      </c>
      <c r="E601" s="46">
        <f t="shared" si="120"/>
        <v>0</v>
      </c>
      <c r="F601" s="201">
        <f t="shared" si="121"/>
        <v>0</v>
      </c>
      <c r="H601" s="195">
        <v>40</v>
      </c>
      <c r="I601" s="46">
        <f t="shared" si="122"/>
        <v>0</v>
      </c>
      <c r="J601" s="201">
        <f t="shared" si="123"/>
        <v>0</v>
      </c>
      <c r="AC601" s="195">
        <v>40</v>
      </c>
      <c r="AD601" s="46">
        <f t="shared" si="128"/>
        <v>0</v>
      </c>
      <c r="AE601" s="201">
        <f t="shared" si="129"/>
        <v>0</v>
      </c>
      <c r="AG601" s="195">
        <v>40</v>
      </c>
      <c r="AH601" s="46">
        <f t="shared" si="130"/>
        <v>0</v>
      </c>
      <c r="AI601" s="201">
        <f t="shared" si="131"/>
        <v>0</v>
      </c>
    </row>
    <row r="602" spans="4:35" ht="13.2" customHeight="1">
      <c r="D602" s="195">
        <v>41</v>
      </c>
      <c r="E602" s="46">
        <f t="shared" si="120"/>
        <v>0</v>
      </c>
      <c r="F602" s="201">
        <f t="shared" si="121"/>
        <v>0</v>
      </c>
      <c r="H602" s="195">
        <v>41</v>
      </c>
      <c r="I602" s="46">
        <f t="shared" si="122"/>
        <v>0</v>
      </c>
      <c r="J602" s="201">
        <f t="shared" si="123"/>
        <v>0</v>
      </c>
      <c r="AC602" s="195">
        <v>41</v>
      </c>
      <c r="AD602" s="46">
        <f t="shared" si="128"/>
        <v>0</v>
      </c>
      <c r="AE602" s="201">
        <f t="shared" si="129"/>
        <v>0</v>
      </c>
      <c r="AG602" s="195">
        <v>41</v>
      </c>
      <c r="AH602" s="46">
        <f t="shared" si="130"/>
        <v>0</v>
      </c>
      <c r="AI602" s="201">
        <f t="shared" si="131"/>
        <v>0</v>
      </c>
    </row>
    <row r="603" spans="4:35" ht="13.2" customHeight="1">
      <c r="D603" s="195">
        <v>42</v>
      </c>
      <c r="E603" s="46">
        <f t="shared" si="120"/>
        <v>0</v>
      </c>
      <c r="F603" s="201">
        <f t="shared" si="121"/>
        <v>0</v>
      </c>
      <c r="H603" s="195">
        <v>42</v>
      </c>
      <c r="I603" s="46">
        <f t="shared" si="122"/>
        <v>0</v>
      </c>
      <c r="J603" s="201">
        <f t="shared" si="123"/>
        <v>0</v>
      </c>
      <c r="AC603" s="195">
        <v>42</v>
      </c>
      <c r="AD603" s="46">
        <f t="shared" si="128"/>
        <v>0</v>
      </c>
      <c r="AE603" s="201">
        <f t="shared" si="129"/>
        <v>0</v>
      </c>
      <c r="AG603" s="195">
        <v>42</v>
      </c>
      <c r="AH603" s="46">
        <f t="shared" si="130"/>
        <v>0</v>
      </c>
      <c r="AI603" s="201">
        <f t="shared" si="131"/>
        <v>0</v>
      </c>
    </row>
    <row r="604" spans="4:35" ht="13.2" customHeight="1">
      <c r="D604" s="195">
        <v>43</v>
      </c>
      <c r="E604" s="46">
        <f t="shared" si="120"/>
        <v>0</v>
      </c>
      <c r="F604" s="201">
        <f t="shared" si="121"/>
        <v>0</v>
      </c>
      <c r="H604" s="195">
        <v>43</v>
      </c>
      <c r="I604" s="46">
        <f t="shared" si="122"/>
        <v>0</v>
      </c>
      <c r="J604" s="201">
        <f t="shared" si="123"/>
        <v>0</v>
      </c>
      <c r="AC604" s="195">
        <v>43</v>
      </c>
      <c r="AD604" s="46">
        <f t="shared" si="128"/>
        <v>0</v>
      </c>
      <c r="AE604" s="201">
        <f t="shared" si="129"/>
        <v>0</v>
      </c>
      <c r="AG604" s="195">
        <v>43</v>
      </c>
      <c r="AH604" s="46">
        <f t="shared" si="130"/>
        <v>0</v>
      </c>
      <c r="AI604" s="201">
        <f t="shared" si="131"/>
        <v>0</v>
      </c>
    </row>
    <row r="605" spans="4:35" ht="13.2" customHeight="1">
      <c r="D605" s="195">
        <v>44</v>
      </c>
      <c r="E605" s="46">
        <f t="shared" si="120"/>
        <v>0</v>
      </c>
      <c r="F605" s="201">
        <f t="shared" si="121"/>
        <v>0</v>
      </c>
      <c r="H605" s="195">
        <v>44</v>
      </c>
      <c r="I605" s="46">
        <f t="shared" si="122"/>
        <v>0</v>
      </c>
      <c r="J605" s="201">
        <f t="shared" si="123"/>
        <v>0</v>
      </c>
      <c r="AC605" s="195">
        <v>44</v>
      </c>
      <c r="AD605" s="46">
        <f t="shared" si="128"/>
        <v>0</v>
      </c>
      <c r="AE605" s="201">
        <f t="shared" si="129"/>
        <v>0</v>
      </c>
      <c r="AG605" s="195">
        <v>44</v>
      </c>
      <c r="AH605" s="46">
        <f t="shared" si="130"/>
        <v>0</v>
      </c>
      <c r="AI605" s="201">
        <f t="shared" si="131"/>
        <v>0</v>
      </c>
    </row>
    <row r="606" spans="4:35" ht="13.2" customHeight="1">
      <c r="D606" s="195">
        <v>45</v>
      </c>
      <c r="E606" s="46">
        <f t="shared" si="120"/>
        <v>0</v>
      </c>
      <c r="F606" s="201">
        <f t="shared" si="121"/>
        <v>0</v>
      </c>
      <c r="H606" s="195">
        <v>45</v>
      </c>
      <c r="I606" s="46">
        <f t="shared" si="122"/>
        <v>0</v>
      </c>
      <c r="J606" s="201">
        <f t="shared" si="123"/>
        <v>0</v>
      </c>
      <c r="AC606" s="195">
        <v>45</v>
      </c>
      <c r="AD606" s="46">
        <f t="shared" si="128"/>
        <v>0</v>
      </c>
      <c r="AE606" s="201">
        <f t="shared" si="129"/>
        <v>0</v>
      </c>
      <c r="AG606" s="195">
        <v>45</v>
      </c>
      <c r="AH606" s="46">
        <f t="shared" si="130"/>
        <v>0</v>
      </c>
      <c r="AI606" s="201">
        <f t="shared" si="131"/>
        <v>0</v>
      </c>
    </row>
    <row r="607" spans="4:35" ht="13.2" customHeight="1">
      <c r="D607" s="195">
        <v>46</v>
      </c>
      <c r="E607" s="46">
        <f t="shared" si="120"/>
        <v>0</v>
      </c>
      <c r="F607" s="201">
        <f t="shared" si="121"/>
        <v>0</v>
      </c>
      <c r="H607" s="195">
        <v>46</v>
      </c>
      <c r="I607" s="46">
        <f t="shared" si="122"/>
        <v>0</v>
      </c>
      <c r="J607" s="201">
        <f t="shared" si="123"/>
        <v>0</v>
      </c>
      <c r="AC607" s="195">
        <v>46</v>
      </c>
      <c r="AD607" s="46">
        <f t="shared" si="128"/>
        <v>0</v>
      </c>
      <c r="AE607" s="201">
        <f t="shared" si="129"/>
        <v>0</v>
      </c>
      <c r="AG607" s="195">
        <v>46</v>
      </c>
      <c r="AH607" s="46">
        <f t="shared" si="130"/>
        <v>0</v>
      </c>
      <c r="AI607" s="201">
        <f t="shared" si="131"/>
        <v>0</v>
      </c>
    </row>
    <row r="608" spans="4:35" ht="13.2" customHeight="1">
      <c r="D608" s="195">
        <v>47</v>
      </c>
      <c r="E608" s="46">
        <f t="shared" si="120"/>
        <v>0</v>
      </c>
      <c r="F608" s="201">
        <f t="shared" si="121"/>
        <v>0</v>
      </c>
      <c r="H608" s="195">
        <v>47</v>
      </c>
      <c r="I608" s="46">
        <f t="shared" si="122"/>
        <v>0</v>
      </c>
      <c r="J608" s="201">
        <f t="shared" si="123"/>
        <v>0</v>
      </c>
      <c r="AC608" s="195">
        <v>47</v>
      </c>
      <c r="AD608" s="46">
        <f t="shared" si="128"/>
        <v>0</v>
      </c>
      <c r="AE608" s="201">
        <f t="shared" si="129"/>
        <v>0</v>
      </c>
      <c r="AG608" s="195">
        <v>47</v>
      </c>
      <c r="AH608" s="46">
        <f t="shared" si="130"/>
        <v>0</v>
      </c>
      <c r="AI608" s="201">
        <f t="shared" si="131"/>
        <v>0</v>
      </c>
    </row>
    <row r="609" spans="4:35" ht="13.2" customHeight="1">
      <c r="D609" s="195">
        <v>48</v>
      </c>
      <c r="E609" s="46">
        <f t="shared" si="120"/>
        <v>0</v>
      </c>
      <c r="F609" s="201">
        <f t="shared" si="121"/>
        <v>0</v>
      </c>
      <c r="H609" s="195">
        <v>48</v>
      </c>
      <c r="I609" s="46">
        <f t="shared" si="122"/>
        <v>0</v>
      </c>
      <c r="J609" s="201">
        <f t="shared" si="123"/>
        <v>0</v>
      </c>
      <c r="AC609" s="195">
        <v>48</v>
      </c>
      <c r="AD609" s="46">
        <f t="shared" si="128"/>
        <v>0</v>
      </c>
      <c r="AE609" s="201">
        <f t="shared" si="129"/>
        <v>0</v>
      </c>
      <c r="AG609" s="195">
        <v>48</v>
      </c>
      <c r="AH609" s="46">
        <f t="shared" si="130"/>
        <v>0</v>
      </c>
      <c r="AI609" s="201">
        <f t="shared" si="131"/>
        <v>0</v>
      </c>
    </row>
    <row r="610" spans="4:35" ht="13.2" customHeight="1">
      <c r="D610" s="195">
        <v>49</v>
      </c>
      <c r="E610" s="46">
        <f t="shared" si="120"/>
        <v>0</v>
      </c>
      <c r="F610" s="201">
        <f t="shared" si="121"/>
        <v>0</v>
      </c>
      <c r="H610" s="195">
        <v>49</v>
      </c>
      <c r="I610" s="46">
        <f t="shared" si="122"/>
        <v>0</v>
      </c>
      <c r="J610" s="201">
        <f t="shared" si="123"/>
        <v>0</v>
      </c>
      <c r="AC610" s="195">
        <v>49</v>
      </c>
      <c r="AD610" s="46">
        <f t="shared" si="128"/>
        <v>0</v>
      </c>
      <c r="AE610" s="201">
        <f t="shared" si="129"/>
        <v>0</v>
      </c>
      <c r="AG610" s="195">
        <v>49</v>
      </c>
      <c r="AH610" s="46">
        <f t="shared" si="130"/>
        <v>0</v>
      </c>
      <c r="AI610" s="201">
        <f t="shared" si="131"/>
        <v>0</v>
      </c>
    </row>
    <row r="611" spans="4:35" ht="13.2" customHeight="1">
      <c r="D611" s="195">
        <v>50</v>
      </c>
      <c r="E611" s="46">
        <f t="shared" si="120"/>
        <v>0</v>
      </c>
      <c r="F611" s="201">
        <f t="shared" si="121"/>
        <v>0</v>
      </c>
      <c r="H611" s="195">
        <v>50</v>
      </c>
      <c r="I611" s="46">
        <f t="shared" si="122"/>
        <v>0</v>
      </c>
      <c r="J611" s="201">
        <f t="shared" si="123"/>
        <v>0</v>
      </c>
      <c r="AC611" s="195">
        <v>50</v>
      </c>
      <c r="AD611" s="46">
        <f t="shared" si="128"/>
        <v>0</v>
      </c>
      <c r="AE611" s="201">
        <f t="shared" si="129"/>
        <v>0</v>
      </c>
      <c r="AG611" s="195">
        <v>50</v>
      </c>
      <c r="AH611" s="46">
        <f t="shared" si="130"/>
        <v>0</v>
      </c>
      <c r="AI611" s="201">
        <f t="shared" si="131"/>
        <v>0</v>
      </c>
    </row>
    <row r="612" spans="4:35" ht="13.2" customHeight="1">
      <c r="D612" s="195">
        <v>51</v>
      </c>
      <c r="E612" s="46">
        <f t="shared" si="120"/>
        <v>0</v>
      </c>
      <c r="F612" s="201">
        <f t="shared" si="121"/>
        <v>0</v>
      </c>
      <c r="H612" s="195">
        <v>51</v>
      </c>
      <c r="I612" s="46">
        <f t="shared" si="122"/>
        <v>0</v>
      </c>
      <c r="J612" s="201">
        <f t="shared" si="123"/>
        <v>0</v>
      </c>
      <c r="AC612" s="195">
        <v>51</v>
      </c>
      <c r="AD612" s="46">
        <f t="shared" si="128"/>
        <v>0</v>
      </c>
      <c r="AE612" s="201">
        <f t="shared" si="129"/>
        <v>0</v>
      </c>
      <c r="AG612" s="195">
        <v>51</v>
      </c>
      <c r="AH612" s="46">
        <f t="shared" si="130"/>
        <v>0</v>
      </c>
      <c r="AI612" s="201">
        <f t="shared" si="131"/>
        <v>0</v>
      </c>
    </row>
    <row r="613" spans="4:35" ht="13.2" customHeight="1">
      <c r="D613" s="195">
        <v>52</v>
      </c>
      <c r="E613" s="46">
        <f t="shared" si="120"/>
        <v>0</v>
      </c>
      <c r="F613" s="201">
        <f t="shared" si="121"/>
        <v>0</v>
      </c>
      <c r="H613" s="195">
        <v>52</v>
      </c>
      <c r="I613" s="46">
        <f t="shared" si="122"/>
        <v>0</v>
      </c>
      <c r="J613" s="201">
        <f t="shared" si="123"/>
        <v>0</v>
      </c>
      <c r="AC613" s="195">
        <v>52</v>
      </c>
      <c r="AD613" s="46">
        <f t="shared" si="128"/>
        <v>0</v>
      </c>
      <c r="AE613" s="201">
        <f t="shared" si="129"/>
        <v>0</v>
      </c>
      <c r="AG613" s="195">
        <v>52</v>
      </c>
      <c r="AH613" s="46">
        <f t="shared" si="130"/>
        <v>0</v>
      </c>
      <c r="AI613" s="201">
        <f t="shared" si="131"/>
        <v>0</v>
      </c>
    </row>
    <row r="614" spans="4:35" ht="13.2" customHeight="1">
      <c r="D614" s="195">
        <v>53</v>
      </c>
      <c r="E614" s="46">
        <f t="shared" si="120"/>
        <v>0</v>
      </c>
      <c r="F614" s="201">
        <f t="shared" si="121"/>
        <v>0</v>
      </c>
      <c r="H614" s="195">
        <v>53</v>
      </c>
      <c r="I614" s="46">
        <f t="shared" si="122"/>
        <v>0</v>
      </c>
      <c r="J614" s="201">
        <f t="shared" si="123"/>
        <v>0</v>
      </c>
      <c r="AC614" s="195">
        <v>53</v>
      </c>
      <c r="AD614" s="46">
        <f t="shared" si="128"/>
        <v>0</v>
      </c>
      <c r="AE614" s="201">
        <f t="shared" si="129"/>
        <v>0</v>
      </c>
      <c r="AG614" s="195">
        <v>53</v>
      </c>
      <c r="AH614" s="46">
        <f t="shared" si="130"/>
        <v>0</v>
      </c>
      <c r="AI614" s="201">
        <f t="shared" si="131"/>
        <v>0</v>
      </c>
    </row>
    <row r="615" spans="4:35" ht="13.2" customHeight="1">
      <c r="D615" s="195">
        <v>54</v>
      </c>
      <c r="E615" s="46">
        <f t="shared" si="120"/>
        <v>0</v>
      </c>
      <c r="F615" s="201">
        <f t="shared" si="121"/>
        <v>0</v>
      </c>
      <c r="H615" s="195">
        <v>54</v>
      </c>
      <c r="I615" s="46">
        <f t="shared" si="122"/>
        <v>0</v>
      </c>
      <c r="J615" s="201">
        <f t="shared" si="123"/>
        <v>0</v>
      </c>
      <c r="AC615" s="195">
        <v>54</v>
      </c>
      <c r="AD615" s="46">
        <f t="shared" si="128"/>
        <v>0</v>
      </c>
      <c r="AE615" s="201">
        <f t="shared" si="129"/>
        <v>0</v>
      </c>
      <c r="AG615" s="195">
        <v>54</v>
      </c>
      <c r="AH615" s="46">
        <f t="shared" si="130"/>
        <v>0</v>
      </c>
      <c r="AI615" s="201">
        <f t="shared" si="131"/>
        <v>0</v>
      </c>
    </row>
    <row r="616" spans="4:35" ht="13.2" customHeight="1">
      <c r="D616" s="195">
        <v>55</v>
      </c>
      <c r="E616" s="46">
        <f t="shared" si="120"/>
        <v>0</v>
      </c>
      <c r="F616" s="201">
        <f t="shared" si="121"/>
        <v>0</v>
      </c>
      <c r="H616" s="195">
        <v>55</v>
      </c>
      <c r="I616" s="46">
        <f t="shared" si="122"/>
        <v>0</v>
      </c>
      <c r="J616" s="201">
        <f t="shared" si="123"/>
        <v>0</v>
      </c>
      <c r="AC616" s="195">
        <v>55</v>
      </c>
      <c r="AD616" s="46">
        <f t="shared" si="128"/>
        <v>0</v>
      </c>
      <c r="AE616" s="201">
        <f t="shared" si="129"/>
        <v>0</v>
      </c>
      <c r="AG616" s="195">
        <v>55</v>
      </c>
      <c r="AH616" s="46">
        <f t="shared" si="130"/>
        <v>0</v>
      </c>
      <c r="AI616" s="201">
        <f t="shared" si="131"/>
        <v>0</v>
      </c>
    </row>
    <row r="617" spans="4:35" ht="13.2" customHeight="1">
      <c r="D617" s="195">
        <v>56</v>
      </c>
      <c r="E617" s="46">
        <f t="shared" si="120"/>
        <v>0</v>
      </c>
      <c r="F617" s="201">
        <f t="shared" si="121"/>
        <v>0</v>
      </c>
      <c r="H617" s="195">
        <v>56</v>
      </c>
      <c r="I617" s="46">
        <f t="shared" si="122"/>
        <v>0</v>
      </c>
      <c r="J617" s="201">
        <f t="shared" si="123"/>
        <v>0</v>
      </c>
      <c r="AC617" s="195">
        <v>56</v>
      </c>
      <c r="AD617" s="46">
        <f t="shared" si="128"/>
        <v>0</v>
      </c>
      <c r="AE617" s="201">
        <f t="shared" si="129"/>
        <v>0</v>
      </c>
      <c r="AG617" s="195">
        <v>56</v>
      </c>
      <c r="AH617" s="46">
        <f t="shared" si="130"/>
        <v>0</v>
      </c>
      <c r="AI617" s="201">
        <f t="shared" si="131"/>
        <v>0</v>
      </c>
    </row>
    <row r="618" spans="4:35" ht="13.2" customHeight="1">
      <c r="D618" s="195">
        <v>57</v>
      </c>
      <c r="E618" s="46">
        <f t="shared" si="120"/>
        <v>0</v>
      </c>
      <c r="F618" s="201">
        <f t="shared" si="121"/>
        <v>0</v>
      </c>
      <c r="H618" s="195">
        <v>57</v>
      </c>
      <c r="I618" s="46">
        <f t="shared" si="122"/>
        <v>0</v>
      </c>
      <c r="J618" s="201">
        <f t="shared" si="123"/>
        <v>0</v>
      </c>
      <c r="AC618" s="195">
        <v>57</v>
      </c>
      <c r="AD618" s="46">
        <f t="shared" si="128"/>
        <v>0</v>
      </c>
      <c r="AE618" s="201">
        <f t="shared" si="129"/>
        <v>0</v>
      </c>
      <c r="AG618" s="195">
        <v>57</v>
      </c>
      <c r="AH618" s="46">
        <f t="shared" si="130"/>
        <v>0</v>
      </c>
      <c r="AI618" s="201">
        <f t="shared" si="131"/>
        <v>0</v>
      </c>
    </row>
    <row r="619" spans="4:35" ht="13.2" customHeight="1">
      <c r="D619" s="195">
        <v>58</v>
      </c>
      <c r="E619" s="46">
        <f t="shared" si="120"/>
        <v>0</v>
      </c>
      <c r="F619" s="201">
        <f t="shared" si="121"/>
        <v>0</v>
      </c>
      <c r="H619" s="195">
        <v>58</v>
      </c>
      <c r="I619" s="46">
        <f t="shared" si="122"/>
        <v>0</v>
      </c>
      <c r="J619" s="201">
        <f t="shared" si="123"/>
        <v>0</v>
      </c>
      <c r="AC619" s="195">
        <v>58</v>
      </c>
      <c r="AD619" s="46">
        <f t="shared" si="128"/>
        <v>0</v>
      </c>
      <c r="AE619" s="201">
        <f t="shared" si="129"/>
        <v>0</v>
      </c>
      <c r="AG619" s="195">
        <v>58</v>
      </c>
      <c r="AH619" s="46">
        <f t="shared" si="130"/>
        <v>0</v>
      </c>
      <c r="AI619" s="201">
        <f t="shared" si="131"/>
        <v>0</v>
      </c>
    </row>
    <row r="620" spans="4:35" ht="13.2" customHeight="1">
      <c r="D620" s="195">
        <v>59</v>
      </c>
      <c r="E620" s="46">
        <f t="shared" si="120"/>
        <v>0</v>
      </c>
      <c r="F620" s="201">
        <f t="shared" si="121"/>
        <v>0</v>
      </c>
      <c r="H620" s="195">
        <v>59</v>
      </c>
      <c r="I620" s="46">
        <f t="shared" si="122"/>
        <v>0</v>
      </c>
      <c r="J620" s="201">
        <f t="shared" si="123"/>
        <v>0</v>
      </c>
      <c r="AC620" s="195">
        <v>59</v>
      </c>
      <c r="AD620" s="46">
        <f t="shared" si="128"/>
        <v>0</v>
      </c>
      <c r="AE620" s="201">
        <f t="shared" si="129"/>
        <v>0</v>
      </c>
      <c r="AG620" s="195">
        <v>59</v>
      </c>
      <c r="AH620" s="46">
        <f t="shared" si="130"/>
        <v>0</v>
      </c>
      <c r="AI620" s="201">
        <f t="shared" si="131"/>
        <v>0</v>
      </c>
    </row>
    <row r="621" spans="4:35" ht="13.2" customHeight="1" thickBot="1">
      <c r="D621" s="196">
        <v>60</v>
      </c>
      <c r="E621" s="47">
        <f t="shared" si="120"/>
        <v>0</v>
      </c>
      <c r="F621" s="202">
        <f t="shared" si="121"/>
        <v>0</v>
      </c>
      <c r="H621" s="196">
        <v>60</v>
      </c>
      <c r="I621" s="47">
        <f t="shared" si="122"/>
        <v>0</v>
      </c>
      <c r="J621" s="202">
        <f t="shared" si="123"/>
        <v>0</v>
      </c>
      <c r="AC621" s="196">
        <v>60</v>
      </c>
      <c r="AD621" s="47">
        <f t="shared" si="128"/>
        <v>0</v>
      </c>
      <c r="AE621" s="202">
        <f t="shared" si="129"/>
        <v>0</v>
      </c>
      <c r="AG621" s="196">
        <v>60</v>
      </c>
      <c r="AH621" s="47">
        <f t="shared" si="130"/>
        <v>0</v>
      </c>
      <c r="AI621" s="202">
        <f t="shared" si="131"/>
        <v>0</v>
      </c>
    </row>
    <row r="623" spans="4:35" ht="13.2" customHeight="1" thickBot="1">
      <c r="F623" s="2" t="s">
        <v>370</v>
      </c>
      <c r="AE623" s="2" t="s">
        <v>370</v>
      </c>
    </row>
    <row r="624" spans="4:35" ht="13.2" customHeight="1">
      <c r="F624" s="2199"/>
      <c r="G624" s="2200" t="s">
        <v>87</v>
      </c>
      <c r="H624" s="2200"/>
      <c r="I624" s="2200"/>
      <c r="J624" s="2239"/>
      <c r="AE624" s="2199"/>
      <c r="AF624" s="2200" t="s">
        <v>87</v>
      </c>
      <c r="AG624" s="2200"/>
      <c r="AH624" s="2200"/>
      <c r="AI624" s="2239"/>
    </row>
    <row r="625" spans="6:35" ht="13.2" customHeight="1">
      <c r="F625" s="2238"/>
      <c r="G625" s="2151" t="s">
        <v>368</v>
      </c>
      <c r="H625" s="2153"/>
      <c r="I625" s="2151" t="s">
        <v>369</v>
      </c>
      <c r="J625" s="2529"/>
      <c r="AE625" s="2238"/>
      <c r="AF625" s="2151" t="s">
        <v>368</v>
      </c>
      <c r="AG625" s="2153"/>
      <c r="AH625" s="2151" t="s">
        <v>369</v>
      </c>
      <c r="AI625" s="2529"/>
    </row>
    <row r="626" spans="6:35" ht="13.2" customHeight="1">
      <c r="F626" s="195">
        <v>1</v>
      </c>
      <c r="G626" s="400" t="str">
        <f>IF(H626=0,"",MAX($G$624:G625)+1)</f>
        <v/>
      </c>
      <c r="H626" s="46">
        <f t="shared" ref="H626:H685" si="132">E434+I434+E498+I498+E562+I562</f>
        <v>0</v>
      </c>
      <c r="I626" s="400" t="str">
        <f>IF(J626=0,"",MAX($I$624:I625)+1)</f>
        <v/>
      </c>
      <c r="J626" s="201">
        <f t="shared" ref="J626:J685" si="133">F434+J434+F498+J498+F562+J562</f>
        <v>0</v>
      </c>
      <c r="AE626" s="195">
        <v>1</v>
      </c>
      <c r="AF626" s="400" t="str">
        <f>IF(AG626=0,"",MAX($AF$624:AF625)+1)</f>
        <v/>
      </c>
      <c r="AG626" s="46">
        <f t="shared" ref="AG626:AG657" si="134">AD434+AH434+AD498+AH498+AD562+AH562</f>
        <v>0</v>
      </c>
      <c r="AH626" s="400" t="str">
        <f>IF(AI626=0,"",MAX($AH$624:AH625)+1)</f>
        <v/>
      </c>
      <c r="AI626" s="201">
        <f t="shared" ref="AI626:AI641" si="135">AE434+AI434+AE498+AI498+AE562+AI562</f>
        <v>0</v>
      </c>
    </row>
    <row r="627" spans="6:35" ht="13.2" customHeight="1">
      <c r="F627" s="195">
        <v>2</v>
      </c>
      <c r="G627" s="400" t="str">
        <f>IF(H627=0,"",MAX($G$624:G626)+1)</f>
        <v/>
      </c>
      <c r="H627" s="46">
        <f t="shared" si="132"/>
        <v>0</v>
      </c>
      <c r="I627" s="400" t="str">
        <f>IF(J627=0,"",MAX($I$624:I626)+1)</f>
        <v/>
      </c>
      <c r="J627" s="201">
        <f t="shared" si="133"/>
        <v>0</v>
      </c>
      <c r="AE627" s="195">
        <v>2</v>
      </c>
      <c r="AF627" s="400" t="str">
        <f>IF(AG627=0,"",MAX($AF$624:AF626)+1)</f>
        <v/>
      </c>
      <c r="AG627" s="46">
        <f t="shared" si="134"/>
        <v>0</v>
      </c>
      <c r="AH627" s="400" t="str">
        <f>IF(AI627=0,"",MAX($AH$624:AH626)+1)</f>
        <v/>
      </c>
      <c r="AI627" s="201">
        <f t="shared" si="135"/>
        <v>0</v>
      </c>
    </row>
    <row r="628" spans="6:35" ht="13.2" customHeight="1">
      <c r="F628" s="195">
        <v>3</v>
      </c>
      <c r="G628" s="400" t="str">
        <f>IF(H628=0,"",MAX($G$624:G627)+1)</f>
        <v/>
      </c>
      <c r="H628" s="46">
        <f t="shared" si="132"/>
        <v>0</v>
      </c>
      <c r="I628" s="400" t="str">
        <f>IF(J628=0,"",MAX($I$624:I627)+1)</f>
        <v/>
      </c>
      <c r="J628" s="201">
        <f t="shared" si="133"/>
        <v>0</v>
      </c>
      <c r="AE628" s="195">
        <v>3</v>
      </c>
      <c r="AF628" s="400" t="str">
        <f>IF(AG628=0,"",MAX($AF$624:AF627)+1)</f>
        <v/>
      </c>
      <c r="AG628" s="46">
        <f t="shared" si="134"/>
        <v>0</v>
      </c>
      <c r="AH628" s="400" t="str">
        <f>IF(AI628=0,"",MAX($AH$624:AH627)+1)</f>
        <v/>
      </c>
      <c r="AI628" s="201">
        <f t="shared" si="135"/>
        <v>0</v>
      </c>
    </row>
    <row r="629" spans="6:35" ht="13.2" customHeight="1">
      <c r="F629" s="195">
        <v>4</v>
      </c>
      <c r="G629" s="400" t="str">
        <f>IF(H629=0,"",MAX($G$624:G628)+1)</f>
        <v/>
      </c>
      <c r="H629" s="46">
        <f t="shared" si="132"/>
        <v>0</v>
      </c>
      <c r="I629" s="400" t="str">
        <f>IF(J629=0,"",MAX($I$624:I628)+1)</f>
        <v/>
      </c>
      <c r="J629" s="201">
        <f t="shared" si="133"/>
        <v>0</v>
      </c>
      <c r="AE629" s="195">
        <v>4</v>
      </c>
      <c r="AF629" s="400" t="str">
        <f>IF(AG629=0,"",MAX($AF$624:AF628)+1)</f>
        <v/>
      </c>
      <c r="AG629" s="46">
        <f t="shared" si="134"/>
        <v>0</v>
      </c>
      <c r="AH629" s="400" t="str">
        <f>IF(AI629=0,"",MAX($AH$624:AH628)+1)</f>
        <v/>
      </c>
      <c r="AI629" s="201">
        <f t="shared" si="135"/>
        <v>0</v>
      </c>
    </row>
    <row r="630" spans="6:35" ht="13.2" customHeight="1">
      <c r="F630" s="195">
        <v>5</v>
      </c>
      <c r="G630" s="400" t="str">
        <f>IF(H630=0,"",MAX($G$624:G629)+1)</f>
        <v/>
      </c>
      <c r="H630" s="46">
        <f t="shared" si="132"/>
        <v>0</v>
      </c>
      <c r="I630" s="400" t="str">
        <f>IF(J630=0,"",MAX($I$624:I629)+1)</f>
        <v/>
      </c>
      <c r="J630" s="201">
        <f t="shared" si="133"/>
        <v>0</v>
      </c>
      <c r="AE630" s="195">
        <v>5</v>
      </c>
      <c r="AF630" s="400" t="str">
        <f>IF(AG630=0,"",MAX($AF$624:AF629)+1)</f>
        <v/>
      </c>
      <c r="AG630" s="46">
        <f t="shared" si="134"/>
        <v>0</v>
      </c>
      <c r="AH630" s="400" t="str">
        <f>IF(AI630=0,"",MAX($AH$624:AH629)+1)</f>
        <v/>
      </c>
      <c r="AI630" s="201">
        <f t="shared" si="135"/>
        <v>0</v>
      </c>
    </row>
    <row r="631" spans="6:35" ht="13.2" customHeight="1">
      <c r="F631" s="195">
        <v>6</v>
      </c>
      <c r="G631" s="400" t="str">
        <f>IF(H631=0,"",MAX($G$624:G630)+1)</f>
        <v/>
      </c>
      <c r="H631" s="46">
        <f t="shared" si="132"/>
        <v>0</v>
      </c>
      <c r="I631" s="400" t="str">
        <f>IF(J631=0,"",MAX($I$624:I630)+1)</f>
        <v/>
      </c>
      <c r="J631" s="201">
        <f t="shared" si="133"/>
        <v>0</v>
      </c>
      <c r="AE631" s="195">
        <v>6</v>
      </c>
      <c r="AF631" s="400" t="str">
        <f>IF(AG631=0,"",MAX($AF$624:AF630)+1)</f>
        <v/>
      </c>
      <c r="AG631" s="46">
        <f t="shared" si="134"/>
        <v>0</v>
      </c>
      <c r="AH631" s="400" t="str">
        <f>IF(AI631=0,"",MAX($AH$624:AH630)+1)</f>
        <v/>
      </c>
      <c r="AI631" s="201">
        <f t="shared" si="135"/>
        <v>0</v>
      </c>
    </row>
    <row r="632" spans="6:35" ht="13.2" customHeight="1">
      <c r="F632" s="195">
        <v>7</v>
      </c>
      <c r="G632" s="400" t="str">
        <f>IF(H632=0,"",MAX($G$624:G631)+1)</f>
        <v/>
      </c>
      <c r="H632" s="46">
        <f t="shared" si="132"/>
        <v>0</v>
      </c>
      <c r="I632" s="400" t="str">
        <f>IF(J632=0,"",MAX($I$624:I631)+1)</f>
        <v/>
      </c>
      <c r="J632" s="201">
        <f t="shared" si="133"/>
        <v>0</v>
      </c>
      <c r="AE632" s="195">
        <v>7</v>
      </c>
      <c r="AF632" s="400" t="str">
        <f>IF(AG632=0,"",MAX($AF$624:AF631)+1)</f>
        <v/>
      </c>
      <c r="AG632" s="46">
        <f t="shared" si="134"/>
        <v>0</v>
      </c>
      <c r="AH632" s="400" t="str">
        <f>IF(AI632=0,"",MAX($AH$624:AH631)+1)</f>
        <v/>
      </c>
      <c r="AI632" s="201">
        <f t="shared" si="135"/>
        <v>0</v>
      </c>
    </row>
    <row r="633" spans="6:35" ht="13.2" customHeight="1">
      <c r="F633" s="195">
        <v>8</v>
      </c>
      <c r="G633" s="400" t="str">
        <f>IF(H633=0,"",MAX($G$624:G632)+1)</f>
        <v/>
      </c>
      <c r="H633" s="46">
        <f t="shared" si="132"/>
        <v>0</v>
      </c>
      <c r="I633" s="400" t="str">
        <f>IF(J633=0,"",MAX($I$624:I632)+1)</f>
        <v/>
      </c>
      <c r="J633" s="201">
        <f t="shared" si="133"/>
        <v>0</v>
      </c>
      <c r="AE633" s="195">
        <v>8</v>
      </c>
      <c r="AF633" s="400" t="str">
        <f>IF(AG633=0,"",MAX($AF$624:AF632)+1)</f>
        <v/>
      </c>
      <c r="AG633" s="46">
        <f t="shared" si="134"/>
        <v>0</v>
      </c>
      <c r="AH633" s="400" t="str">
        <f>IF(AI633=0,"",MAX($AH$624:AH632)+1)</f>
        <v/>
      </c>
      <c r="AI633" s="201">
        <f t="shared" si="135"/>
        <v>0</v>
      </c>
    </row>
    <row r="634" spans="6:35" ht="13.2" customHeight="1">
      <c r="F634" s="195">
        <v>9</v>
      </c>
      <c r="G634" s="400" t="str">
        <f>IF(H634=0,"",MAX($G$624:G633)+1)</f>
        <v/>
      </c>
      <c r="H634" s="46">
        <f t="shared" si="132"/>
        <v>0</v>
      </c>
      <c r="I634" s="400" t="str">
        <f>IF(J634=0,"",MAX($I$624:I633)+1)</f>
        <v/>
      </c>
      <c r="J634" s="201">
        <f t="shared" si="133"/>
        <v>0</v>
      </c>
      <c r="AE634" s="195">
        <v>9</v>
      </c>
      <c r="AF634" s="400" t="str">
        <f>IF(AG634=0,"",MAX($AF$624:AF633)+1)</f>
        <v/>
      </c>
      <c r="AG634" s="46">
        <f t="shared" si="134"/>
        <v>0</v>
      </c>
      <c r="AH634" s="400" t="str">
        <f>IF(AI634=0,"",MAX($AH$624:AH633)+1)</f>
        <v/>
      </c>
      <c r="AI634" s="201">
        <f t="shared" si="135"/>
        <v>0</v>
      </c>
    </row>
    <row r="635" spans="6:35" ht="13.2" customHeight="1">
      <c r="F635" s="195">
        <v>10</v>
      </c>
      <c r="G635" s="400" t="str">
        <f>IF(H635=0,"",MAX($G$624:G634)+1)</f>
        <v/>
      </c>
      <c r="H635" s="46">
        <f>E443+I443+E507+I507+E571+I571</f>
        <v>0</v>
      </c>
      <c r="I635" s="400" t="str">
        <f>IF(J635=0,"",MAX($I$624:I634)+1)</f>
        <v/>
      </c>
      <c r="J635" s="201">
        <f t="shared" si="133"/>
        <v>0</v>
      </c>
      <c r="AE635" s="195">
        <v>10</v>
      </c>
      <c r="AF635" s="400" t="str">
        <f>IF(AG635=0,"",MAX($AF$624:AF634)+1)</f>
        <v/>
      </c>
      <c r="AG635" s="46">
        <f t="shared" si="134"/>
        <v>0</v>
      </c>
      <c r="AH635" s="400" t="str">
        <f>IF(AI635=0,"",MAX($AH$624:AH634)+1)</f>
        <v/>
      </c>
      <c r="AI635" s="201">
        <f t="shared" si="135"/>
        <v>0</v>
      </c>
    </row>
    <row r="636" spans="6:35" ht="13.2" customHeight="1">
      <c r="F636" s="195">
        <v>11</v>
      </c>
      <c r="G636" s="400" t="str">
        <f>IF(H636=0,"",MAX($G$624:G635)+1)</f>
        <v/>
      </c>
      <c r="H636" s="46">
        <f t="shared" si="132"/>
        <v>0</v>
      </c>
      <c r="I636" s="400" t="str">
        <f>IF(J636=0,"",MAX($I$624:I635)+1)</f>
        <v/>
      </c>
      <c r="J636" s="201">
        <f t="shared" si="133"/>
        <v>0</v>
      </c>
      <c r="AE636" s="195">
        <v>11</v>
      </c>
      <c r="AF636" s="400" t="str">
        <f>IF(AG636=0,"",MAX($AF$624:AF635)+1)</f>
        <v/>
      </c>
      <c r="AG636" s="46">
        <f t="shared" si="134"/>
        <v>0</v>
      </c>
      <c r="AH636" s="400" t="str">
        <f>IF(AI636=0,"",MAX($AH$624:AH635)+1)</f>
        <v/>
      </c>
      <c r="AI636" s="201">
        <f t="shared" si="135"/>
        <v>0</v>
      </c>
    </row>
    <row r="637" spans="6:35" ht="13.2" customHeight="1">
      <c r="F637" s="195">
        <v>12</v>
      </c>
      <c r="G637" s="400" t="str">
        <f>IF(H637=0,"",MAX($G$624:G636)+1)</f>
        <v/>
      </c>
      <c r="H637" s="46">
        <f t="shared" si="132"/>
        <v>0</v>
      </c>
      <c r="I637" s="400" t="str">
        <f>IF(J637=0,"",MAX($I$624:I636)+1)</f>
        <v/>
      </c>
      <c r="J637" s="201">
        <f t="shared" si="133"/>
        <v>0</v>
      </c>
      <c r="AE637" s="195">
        <v>12</v>
      </c>
      <c r="AF637" s="400" t="str">
        <f>IF(AG637=0,"",MAX($AF$624:AF636)+1)</f>
        <v/>
      </c>
      <c r="AG637" s="46">
        <f t="shared" si="134"/>
        <v>0</v>
      </c>
      <c r="AH637" s="400" t="str">
        <f>IF(AI637=0,"",MAX($AH$624:AH636)+1)</f>
        <v/>
      </c>
      <c r="AI637" s="201">
        <f t="shared" si="135"/>
        <v>0</v>
      </c>
    </row>
    <row r="638" spans="6:35" ht="13.2" customHeight="1">
      <c r="F638" s="195">
        <v>13</v>
      </c>
      <c r="G638" s="400" t="str">
        <f>IF(H638=0,"",MAX($G$624:G637)+1)</f>
        <v/>
      </c>
      <c r="H638" s="46">
        <f t="shared" si="132"/>
        <v>0</v>
      </c>
      <c r="I638" s="400" t="str">
        <f>IF(J638=0,"",MAX($I$624:I637)+1)</f>
        <v/>
      </c>
      <c r="J638" s="201">
        <f t="shared" si="133"/>
        <v>0</v>
      </c>
      <c r="AE638" s="195">
        <v>13</v>
      </c>
      <c r="AF638" s="400" t="str">
        <f>IF(AG638=0,"",MAX($AF$624:AF637)+1)</f>
        <v/>
      </c>
      <c r="AG638" s="46">
        <f t="shared" si="134"/>
        <v>0</v>
      </c>
      <c r="AH638" s="400" t="str">
        <f>IF(AI638=0,"",MAX($AH$624:AH637)+1)</f>
        <v/>
      </c>
      <c r="AI638" s="201">
        <f t="shared" si="135"/>
        <v>0</v>
      </c>
    </row>
    <row r="639" spans="6:35" ht="13.2" customHeight="1">
      <c r="F639" s="195">
        <v>14</v>
      </c>
      <c r="G639" s="400" t="str">
        <f>IF(H639=0,"",MAX($G$624:G638)+1)</f>
        <v/>
      </c>
      <c r="H639" s="46">
        <f t="shared" si="132"/>
        <v>0</v>
      </c>
      <c r="I639" s="400" t="str">
        <f>IF(J639=0,"",MAX($I$624:I638)+1)</f>
        <v/>
      </c>
      <c r="J639" s="201">
        <f t="shared" si="133"/>
        <v>0</v>
      </c>
      <c r="AE639" s="195">
        <v>14</v>
      </c>
      <c r="AF639" s="400" t="str">
        <f>IF(AG639=0,"",MAX($AF$624:AF638)+1)</f>
        <v/>
      </c>
      <c r="AG639" s="46">
        <f t="shared" si="134"/>
        <v>0</v>
      </c>
      <c r="AH639" s="400" t="str">
        <f>IF(AI639=0,"",MAX($AH$624:AH638)+1)</f>
        <v/>
      </c>
      <c r="AI639" s="201">
        <f t="shared" si="135"/>
        <v>0</v>
      </c>
    </row>
    <row r="640" spans="6:35" ht="13.2" customHeight="1">
      <c r="F640" s="195">
        <v>15</v>
      </c>
      <c r="G640" s="400" t="str">
        <f>IF(H640=0,"",MAX($G$624:G639)+1)</f>
        <v/>
      </c>
      <c r="H640" s="46">
        <f t="shared" si="132"/>
        <v>0</v>
      </c>
      <c r="I640" s="400" t="str">
        <f>IF(J640=0,"",MAX($I$624:I639)+1)</f>
        <v/>
      </c>
      <c r="J640" s="201">
        <f t="shared" si="133"/>
        <v>0</v>
      </c>
      <c r="AE640" s="195">
        <v>15</v>
      </c>
      <c r="AF640" s="400" t="str">
        <f>IF(AG640=0,"",MAX($AF$624:AF639)+1)</f>
        <v/>
      </c>
      <c r="AG640" s="46">
        <f t="shared" si="134"/>
        <v>0</v>
      </c>
      <c r="AH640" s="400" t="str">
        <f>IF(AI640=0,"",MAX($AH$624:AH639)+1)</f>
        <v/>
      </c>
      <c r="AI640" s="201">
        <f t="shared" si="135"/>
        <v>0</v>
      </c>
    </row>
    <row r="641" spans="6:35" ht="13.2" customHeight="1">
      <c r="F641" s="195">
        <v>16</v>
      </c>
      <c r="G641" s="400" t="str">
        <f>IF(H641=0,"",MAX($G$624:G640)+1)</f>
        <v/>
      </c>
      <c r="H641" s="46">
        <f t="shared" si="132"/>
        <v>0</v>
      </c>
      <c r="I641" s="400" t="str">
        <f>IF(J641=0,"",MAX($I$624:I640)+1)</f>
        <v/>
      </c>
      <c r="J641" s="201">
        <f t="shared" si="133"/>
        <v>0</v>
      </c>
      <c r="AE641" s="195">
        <v>16</v>
      </c>
      <c r="AF641" s="400" t="str">
        <f>IF(AG641=0,"",MAX($AF$624:AF640)+1)</f>
        <v/>
      </c>
      <c r="AG641" s="46">
        <f t="shared" si="134"/>
        <v>0</v>
      </c>
      <c r="AH641" s="400" t="str">
        <f>IF(AI641=0,"",MAX($AH$624:AH640)+1)</f>
        <v/>
      </c>
      <c r="AI641" s="201">
        <f t="shared" si="135"/>
        <v>0</v>
      </c>
    </row>
    <row r="642" spans="6:35" ht="13.2" customHeight="1">
      <c r="F642" s="195">
        <v>17</v>
      </c>
      <c r="G642" s="400" t="str">
        <f>IF(H642=0,"",MAX($G$624:G641)+1)</f>
        <v/>
      </c>
      <c r="H642" s="46">
        <f t="shared" si="132"/>
        <v>0</v>
      </c>
      <c r="I642" s="400" t="str">
        <f>IF(J642=0,"",MAX($I$624:I641)+1)</f>
        <v/>
      </c>
      <c r="J642" s="201">
        <f t="shared" si="133"/>
        <v>0</v>
      </c>
      <c r="AE642" s="195">
        <v>17</v>
      </c>
      <c r="AF642" s="400" t="str">
        <f>IF(AG642=0,"",MAX($AF$624:AF641)+1)</f>
        <v/>
      </c>
      <c r="AG642" s="46">
        <f t="shared" si="134"/>
        <v>0</v>
      </c>
      <c r="AH642" s="400" t="str">
        <f>IF(AI642=0,"",MAX($AH$624:AH641)+1)</f>
        <v/>
      </c>
      <c r="AI642" s="201">
        <f t="shared" ref="AI642:AI657" si="136">AE450+AI450+AE514+AI514+AE578+AI578</f>
        <v>0</v>
      </c>
    </row>
    <row r="643" spans="6:35" ht="13.2" customHeight="1">
      <c r="F643" s="195">
        <v>18</v>
      </c>
      <c r="G643" s="400" t="str">
        <f>IF(H643=0,"",MAX($G$624:G642)+1)</f>
        <v/>
      </c>
      <c r="H643" s="46">
        <f t="shared" si="132"/>
        <v>0</v>
      </c>
      <c r="I643" s="400" t="str">
        <f>IF(J643=0,"",MAX($I$624:I642)+1)</f>
        <v/>
      </c>
      <c r="J643" s="201">
        <f t="shared" si="133"/>
        <v>0</v>
      </c>
      <c r="AE643" s="195">
        <v>18</v>
      </c>
      <c r="AF643" s="400" t="str">
        <f>IF(AG643=0,"",MAX($AF$624:AF642)+1)</f>
        <v/>
      </c>
      <c r="AG643" s="46">
        <f t="shared" si="134"/>
        <v>0</v>
      </c>
      <c r="AH643" s="400" t="str">
        <f>IF(AI643=0,"",MAX($AH$624:AH642)+1)</f>
        <v/>
      </c>
      <c r="AI643" s="201">
        <f t="shared" si="136"/>
        <v>0</v>
      </c>
    </row>
    <row r="644" spans="6:35" ht="13.2" customHeight="1">
      <c r="F644" s="195">
        <v>19</v>
      </c>
      <c r="G644" s="400" t="str">
        <f>IF(H644=0,"",MAX($G$624:G643)+1)</f>
        <v/>
      </c>
      <c r="H644" s="46">
        <f t="shared" si="132"/>
        <v>0</v>
      </c>
      <c r="I644" s="400" t="str">
        <f>IF(J644=0,"",MAX($I$624:I643)+1)</f>
        <v/>
      </c>
      <c r="J644" s="201">
        <f t="shared" si="133"/>
        <v>0</v>
      </c>
      <c r="AE644" s="195">
        <v>19</v>
      </c>
      <c r="AF644" s="400" t="str">
        <f>IF(AG644=0,"",MAX($AF$624:AF643)+1)</f>
        <v/>
      </c>
      <c r="AG644" s="46">
        <f t="shared" si="134"/>
        <v>0</v>
      </c>
      <c r="AH644" s="400" t="str">
        <f>IF(AI644=0,"",MAX($AH$624:AH643)+1)</f>
        <v/>
      </c>
      <c r="AI644" s="201">
        <f t="shared" si="136"/>
        <v>0</v>
      </c>
    </row>
    <row r="645" spans="6:35" ht="13.2" customHeight="1">
      <c r="F645" s="195">
        <v>20</v>
      </c>
      <c r="G645" s="400" t="str">
        <f>IF(H645=0,"",MAX($G$624:G644)+1)</f>
        <v/>
      </c>
      <c r="H645" s="46">
        <f t="shared" si="132"/>
        <v>0</v>
      </c>
      <c r="I645" s="400" t="str">
        <f>IF(J645=0,"",MAX($I$624:I644)+1)</f>
        <v/>
      </c>
      <c r="J645" s="201">
        <f t="shared" si="133"/>
        <v>0</v>
      </c>
      <c r="AE645" s="195">
        <v>20</v>
      </c>
      <c r="AF645" s="400" t="str">
        <f>IF(AG645=0,"",MAX($AF$624:AF644)+1)</f>
        <v/>
      </c>
      <c r="AG645" s="46">
        <f t="shared" si="134"/>
        <v>0</v>
      </c>
      <c r="AH645" s="400" t="str">
        <f>IF(AI645=0,"",MAX($AH$624:AH644)+1)</f>
        <v/>
      </c>
      <c r="AI645" s="201">
        <f t="shared" si="136"/>
        <v>0</v>
      </c>
    </row>
    <row r="646" spans="6:35" ht="13.2" customHeight="1">
      <c r="F646" s="195">
        <v>21</v>
      </c>
      <c r="G646" s="400" t="str">
        <f>IF(H646=0,"",MAX($G$624:G645)+1)</f>
        <v/>
      </c>
      <c r="H646" s="46">
        <f t="shared" si="132"/>
        <v>0</v>
      </c>
      <c r="I646" s="400" t="str">
        <f>IF(J646=0,"",MAX($I$624:I645)+1)</f>
        <v/>
      </c>
      <c r="J646" s="201">
        <f t="shared" si="133"/>
        <v>0</v>
      </c>
      <c r="AE646" s="195">
        <v>21</v>
      </c>
      <c r="AF646" s="400" t="str">
        <f>IF(AG646=0,"",MAX($AF$624:AF645)+1)</f>
        <v/>
      </c>
      <c r="AG646" s="46">
        <f t="shared" si="134"/>
        <v>0</v>
      </c>
      <c r="AH646" s="400" t="str">
        <f>IF(AI646=0,"",MAX($AH$624:AH645)+1)</f>
        <v/>
      </c>
      <c r="AI646" s="201">
        <f t="shared" si="136"/>
        <v>0</v>
      </c>
    </row>
    <row r="647" spans="6:35" ht="13.2" customHeight="1">
      <c r="F647" s="195">
        <v>22</v>
      </c>
      <c r="G647" s="400" t="str">
        <f>IF(H647=0,"",MAX($G$624:G646)+1)</f>
        <v/>
      </c>
      <c r="H647" s="46">
        <f t="shared" si="132"/>
        <v>0</v>
      </c>
      <c r="I647" s="400" t="str">
        <f>IF(J647=0,"",MAX($I$624:I646)+1)</f>
        <v/>
      </c>
      <c r="J647" s="201">
        <f t="shared" si="133"/>
        <v>0</v>
      </c>
      <c r="AE647" s="195">
        <v>22</v>
      </c>
      <c r="AF647" s="400" t="str">
        <f>IF(AG647=0,"",MAX($AF$624:AF646)+1)</f>
        <v/>
      </c>
      <c r="AG647" s="46">
        <f t="shared" si="134"/>
        <v>0</v>
      </c>
      <c r="AH647" s="400" t="str">
        <f>IF(AI647=0,"",MAX($AH$624:AH646)+1)</f>
        <v/>
      </c>
      <c r="AI647" s="201">
        <f t="shared" si="136"/>
        <v>0</v>
      </c>
    </row>
    <row r="648" spans="6:35" ht="13.2" customHeight="1">
      <c r="F648" s="195">
        <v>23</v>
      </c>
      <c r="G648" s="400" t="str">
        <f>IF(H648=0,"",MAX($G$624:G647)+1)</f>
        <v/>
      </c>
      <c r="H648" s="46">
        <f t="shared" si="132"/>
        <v>0</v>
      </c>
      <c r="I648" s="400" t="str">
        <f>IF(J648=0,"",MAX($I$624:I647)+1)</f>
        <v/>
      </c>
      <c r="J648" s="201">
        <f t="shared" si="133"/>
        <v>0</v>
      </c>
      <c r="AE648" s="195">
        <v>23</v>
      </c>
      <c r="AF648" s="400" t="str">
        <f>IF(AG648=0,"",MAX($AF$624:AF647)+1)</f>
        <v/>
      </c>
      <c r="AG648" s="46">
        <f t="shared" si="134"/>
        <v>0</v>
      </c>
      <c r="AH648" s="400" t="str">
        <f>IF(AI648=0,"",MAX($AH$624:AH647)+1)</f>
        <v/>
      </c>
      <c r="AI648" s="201">
        <f t="shared" si="136"/>
        <v>0</v>
      </c>
    </row>
    <row r="649" spans="6:35" ht="13.2" customHeight="1">
      <c r="F649" s="195">
        <v>24</v>
      </c>
      <c r="G649" s="400" t="str">
        <f>IF(H649=0,"",MAX($G$624:G648)+1)</f>
        <v/>
      </c>
      <c r="H649" s="46">
        <f t="shared" si="132"/>
        <v>0</v>
      </c>
      <c r="I649" s="400" t="str">
        <f>IF(J649=0,"",MAX($I$624:I648)+1)</f>
        <v/>
      </c>
      <c r="J649" s="201">
        <f t="shared" si="133"/>
        <v>0</v>
      </c>
      <c r="AE649" s="195">
        <v>24</v>
      </c>
      <c r="AF649" s="400" t="str">
        <f>IF(AG649=0,"",MAX($AF$624:AF648)+1)</f>
        <v/>
      </c>
      <c r="AG649" s="46">
        <f t="shared" si="134"/>
        <v>0</v>
      </c>
      <c r="AH649" s="400" t="str">
        <f>IF(AI649=0,"",MAX($AH$624:AH648)+1)</f>
        <v/>
      </c>
      <c r="AI649" s="201">
        <f t="shared" si="136"/>
        <v>0</v>
      </c>
    </row>
    <row r="650" spans="6:35" ht="13.2" customHeight="1">
      <c r="F650" s="195">
        <v>25</v>
      </c>
      <c r="G650" s="400" t="str">
        <f>IF(H650=0,"",MAX($G$624:G649)+1)</f>
        <v/>
      </c>
      <c r="H650" s="46">
        <f t="shared" si="132"/>
        <v>0</v>
      </c>
      <c r="I650" s="400" t="str">
        <f>IF(J650=0,"",MAX($I$624:I649)+1)</f>
        <v/>
      </c>
      <c r="J650" s="201">
        <f t="shared" si="133"/>
        <v>0</v>
      </c>
      <c r="AE650" s="195">
        <v>25</v>
      </c>
      <c r="AF650" s="400" t="str">
        <f>IF(AG650=0,"",MAX($AF$624:AF649)+1)</f>
        <v/>
      </c>
      <c r="AG650" s="46">
        <f t="shared" si="134"/>
        <v>0</v>
      </c>
      <c r="AH650" s="400" t="str">
        <f>IF(AI650=0,"",MAX($AH$624:AH649)+1)</f>
        <v/>
      </c>
      <c r="AI650" s="201">
        <f t="shared" si="136"/>
        <v>0</v>
      </c>
    </row>
    <row r="651" spans="6:35" ht="13.2" customHeight="1">
      <c r="F651" s="195">
        <v>26</v>
      </c>
      <c r="G651" s="400" t="str">
        <f>IF(H651=0,"",MAX($G$624:G650)+1)</f>
        <v/>
      </c>
      <c r="H651" s="46">
        <f t="shared" si="132"/>
        <v>0</v>
      </c>
      <c r="I651" s="400" t="str">
        <f>IF(J651=0,"",MAX($I$624:I650)+1)</f>
        <v/>
      </c>
      <c r="J651" s="201">
        <f t="shared" si="133"/>
        <v>0</v>
      </c>
      <c r="AE651" s="195">
        <v>26</v>
      </c>
      <c r="AF651" s="400" t="str">
        <f>IF(AG651=0,"",MAX($AF$624:AF650)+1)</f>
        <v/>
      </c>
      <c r="AG651" s="46">
        <f t="shared" si="134"/>
        <v>0</v>
      </c>
      <c r="AH651" s="400" t="str">
        <f>IF(AI651=0,"",MAX($AH$624:AH650)+1)</f>
        <v/>
      </c>
      <c r="AI651" s="201">
        <f t="shared" si="136"/>
        <v>0</v>
      </c>
    </row>
    <row r="652" spans="6:35" ht="13.2" customHeight="1">
      <c r="F652" s="195">
        <v>27</v>
      </c>
      <c r="G652" s="400" t="str">
        <f>IF(H652=0,"",MAX($G$624:G651)+1)</f>
        <v/>
      </c>
      <c r="H652" s="46">
        <f t="shared" si="132"/>
        <v>0</v>
      </c>
      <c r="I652" s="400" t="str">
        <f>IF(J652=0,"",MAX($I$624:I651)+1)</f>
        <v/>
      </c>
      <c r="J652" s="201">
        <f t="shared" si="133"/>
        <v>0</v>
      </c>
      <c r="AE652" s="195">
        <v>27</v>
      </c>
      <c r="AF652" s="400" t="str">
        <f>IF(AG652=0,"",MAX($AF$624:AF651)+1)</f>
        <v/>
      </c>
      <c r="AG652" s="46">
        <f t="shared" si="134"/>
        <v>0</v>
      </c>
      <c r="AH652" s="400" t="str">
        <f>IF(AI652=0,"",MAX($AH$624:AH651)+1)</f>
        <v/>
      </c>
      <c r="AI652" s="201">
        <f t="shared" si="136"/>
        <v>0</v>
      </c>
    </row>
    <row r="653" spans="6:35" ht="13.2" customHeight="1">
      <c r="F653" s="195">
        <v>28</v>
      </c>
      <c r="G653" s="400" t="str">
        <f>IF(H653=0,"",MAX($G$624:G652)+1)</f>
        <v/>
      </c>
      <c r="H653" s="46">
        <f t="shared" si="132"/>
        <v>0</v>
      </c>
      <c r="I653" s="400" t="str">
        <f>IF(J653=0,"",MAX($I$624:I652)+1)</f>
        <v/>
      </c>
      <c r="J653" s="201">
        <f t="shared" si="133"/>
        <v>0</v>
      </c>
      <c r="AE653" s="195">
        <v>28</v>
      </c>
      <c r="AF653" s="400" t="str">
        <f>IF(AG653=0,"",MAX($AF$624:AF652)+1)</f>
        <v/>
      </c>
      <c r="AG653" s="46">
        <f t="shared" si="134"/>
        <v>0</v>
      </c>
      <c r="AH653" s="400" t="str">
        <f>IF(AI653=0,"",MAX($AH$624:AH652)+1)</f>
        <v/>
      </c>
      <c r="AI653" s="201">
        <f t="shared" si="136"/>
        <v>0</v>
      </c>
    </row>
    <row r="654" spans="6:35" ht="13.2" customHeight="1">
      <c r="F654" s="195">
        <v>29</v>
      </c>
      <c r="G654" s="400" t="str">
        <f>IF(H654=0,"",MAX($G$624:G653)+1)</f>
        <v/>
      </c>
      <c r="H654" s="46">
        <f t="shared" si="132"/>
        <v>0</v>
      </c>
      <c r="I654" s="400" t="str">
        <f>IF(J654=0,"",MAX($I$624:I653)+1)</f>
        <v/>
      </c>
      <c r="J654" s="201">
        <f t="shared" si="133"/>
        <v>0</v>
      </c>
      <c r="AE654" s="195">
        <v>29</v>
      </c>
      <c r="AF654" s="400" t="str">
        <f>IF(AG654=0,"",MAX($AF$624:AF653)+1)</f>
        <v/>
      </c>
      <c r="AG654" s="46">
        <f t="shared" si="134"/>
        <v>0</v>
      </c>
      <c r="AH654" s="400" t="str">
        <f>IF(AI654=0,"",MAX($AH$624:AH653)+1)</f>
        <v/>
      </c>
      <c r="AI654" s="201">
        <f t="shared" si="136"/>
        <v>0</v>
      </c>
    </row>
    <row r="655" spans="6:35" ht="13.2" customHeight="1">
      <c r="F655" s="195">
        <v>30</v>
      </c>
      <c r="G655" s="400" t="str">
        <f>IF(H655=0,"",MAX($G$624:G654)+1)</f>
        <v/>
      </c>
      <c r="H655" s="46">
        <f t="shared" si="132"/>
        <v>0</v>
      </c>
      <c r="I655" s="400" t="str">
        <f>IF(J655=0,"",MAX($I$624:I654)+1)</f>
        <v/>
      </c>
      <c r="J655" s="201">
        <f t="shared" si="133"/>
        <v>0</v>
      </c>
      <c r="AE655" s="195">
        <v>30</v>
      </c>
      <c r="AF655" s="400" t="str">
        <f>IF(AG655=0,"",MAX($AF$624:AF654)+1)</f>
        <v/>
      </c>
      <c r="AG655" s="46">
        <f t="shared" si="134"/>
        <v>0</v>
      </c>
      <c r="AH655" s="400" t="str">
        <f>IF(AI655=0,"",MAX($AH$624:AH654)+1)</f>
        <v/>
      </c>
      <c r="AI655" s="201">
        <f t="shared" si="136"/>
        <v>0</v>
      </c>
    </row>
    <row r="656" spans="6:35" ht="13.2" customHeight="1">
      <c r="F656" s="195">
        <v>31</v>
      </c>
      <c r="G656" s="400" t="str">
        <f>IF(H656=0,"",MAX($G$624:G655)+1)</f>
        <v/>
      </c>
      <c r="H656" s="46">
        <f t="shared" si="132"/>
        <v>0</v>
      </c>
      <c r="I656" s="400" t="str">
        <f>IF(J656=0,"",MAX($I$624:I655)+1)</f>
        <v/>
      </c>
      <c r="J656" s="201">
        <f t="shared" si="133"/>
        <v>0</v>
      </c>
      <c r="AE656" s="195">
        <v>31</v>
      </c>
      <c r="AF656" s="400" t="str">
        <f>IF(AG656=0,"",MAX($AF$624:AF655)+1)</f>
        <v/>
      </c>
      <c r="AG656" s="46">
        <f t="shared" si="134"/>
        <v>0</v>
      </c>
      <c r="AH656" s="400" t="str">
        <f>IF(AI656=0,"",MAX($AH$624:AH655)+1)</f>
        <v/>
      </c>
      <c r="AI656" s="201">
        <f t="shared" si="136"/>
        <v>0</v>
      </c>
    </row>
    <row r="657" spans="6:35" ht="13.2" customHeight="1">
      <c r="F657" s="195">
        <v>32</v>
      </c>
      <c r="G657" s="400" t="str">
        <f>IF(H657=0,"",MAX($G$624:G656)+1)</f>
        <v/>
      </c>
      <c r="H657" s="46">
        <f t="shared" si="132"/>
        <v>0</v>
      </c>
      <c r="I657" s="400" t="str">
        <f>IF(J657=0,"",MAX($I$624:I656)+1)</f>
        <v/>
      </c>
      <c r="J657" s="201">
        <f t="shared" si="133"/>
        <v>0</v>
      </c>
      <c r="AE657" s="195">
        <v>32</v>
      </c>
      <c r="AF657" s="400" t="str">
        <f>IF(AG657=0,"",MAX($AF$624:AF656)+1)</f>
        <v/>
      </c>
      <c r="AG657" s="46">
        <f t="shared" si="134"/>
        <v>0</v>
      </c>
      <c r="AH657" s="400" t="str">
        <f>IF(AI657=0,"",MAX($AH$624:AH656)+1)</f>
        <v/>
      </c>
      <c r="AI657" s="201">
        <f t="shared" si="136"/>
        <v>0</v>
      </c>
    </row>
    <row r="658" spans="6:35" ht="13.2" customHeight="1">
      <c r="F658" s="195">
        <v>33</v>
      </c>
      <c r="G658" s="400" t="str">
        <f>IF(H658=0,"",MAX($G$624:G657)+1)</f>
        <v/>
      </c>
      <c r="H658" s="46">
        <f t="shared" si="132"/>
        <v>0</v>
      </c>
      <c r="I658" s="400" t="str">
        <f>IF(J658=0,"",MAX($I$624:I657)+1)</f>
        <v/>
      </c>
      <c r="J658" s="201">
        <f t="shared" si="133"/>
        <v>0</v>
      </c>
      <c r="AE658" s="195">
        <v>33</v>
      </c>
      <c r="AF658" s="400" t="str">
        <f>IF(AG658=0,"",MAX($AF$624:AF657)+1)</f>
        <v/>
      </c>
      <c r="AG658" s="46">
        <f t="shared" ref="AG658:AG685" si="137">AD466+AH466+AD530+AH530+AD594+AH594</f>
        <v>0</v>
      </c>
      <c r="AH658" s="400" t="str">
        <f>IF(AI658=0,"",MAX($AH$624:AH657)+1)</f>
        <v/>
      </c>
      <c r="AI658" s="201">
        <f t="shared" ref="AI658:AI673" si="138">AE466+AI466+AE530+AI530+AE594+AI594</f>
        <v>0</v>
      </c>
    </row>
    <row r="659" spans="6:35" ht="13.2" customHeight="1">
      <c r="F659" s="195">
        <v>34</v>
      </c>
      <c r="G659" s="400" t="str">
        <f>IF(H659=0,"",MAX($G$624:G658)+1)</f>
        <v/>
      </c>
      <c r="H659" s="46">
        <f t="shared" si="132"/>
        <v>0</v>
      </c>
      <c r="I659" s="400" t="str">
        <f>IF(J659=0,"",MAX($I$624:I658)+1)</f>
        <v/>
      </c>
      <c r="J659" s="201">
        <f t="shared" si="133"/>
        <v>0</v>
      </c>
      <c r="AE659" s="195">
        <v>34</v>
      </c>
      <c r="AF659" s="400" t="str">
        <f>IF(AG659=0,"",MAX($AF$624:AF658)+1)</f>
        <v/>
      </c>
      <c r="AG659" s="46">
        <f t="shared" si="137"/>
        <v>0</v>
      </c>
      <c r="AH659" s="400" t="str">
        <f>IF(AI659=0,"",MAX($AH$624:AH658)+1)</f>
        <v/>
      </c>
      <c r="AI659" s="201">
        <f t="shared" si="138"/>
        <v>0</v>
      </c>
    </row>
    <row r="660" spans="6:35" ht="13.2" customHeight="1">
      <c r="F660" s="195">
        <v>35</v>
      </c>
      <c r="G660" s="400" t="str">
        <f>IF(H660=0,"",MAX($G$624:G659)+1)</f>
        <v/>
      </c>
      <c r="H660" s="46">
        <f t="shared" si="132"/>
        <v>0</v>
      </c>
      <c r="I660" s="400" t="str">
        <f>IF(J660=0,"",MAX($I$624:I659)+1)</f>
        <v/>
      </c>
      <c r="J660" s="201">
        <f t="shared" si="133"/>
        <v>0</v>
      </c>
      <c r="AE660" s="195">
        <v>35</v>
      </c>
      <c r="AF660" s="400" t="str">
        <f>IF(AG660=0,"",MAX($AF$624:AF659)+1)</f>
        <v/>
      </c>
      <c r="AG660" s="46">
        <f t="shared" si="137"/>
        <v>0</v>
      </c>
      <c r="AH660" s="400" t="str">
        <f>IF(AI660=0,"",MAX($AH$624:AH659)+1)</f>
        <v/>
      </c>
      <c r="AI660" s="201">
        <f t="shared" si="138"/>
        <v>0</v>
      </c>
    </row>
    <row r="661" spans="6:35" ht="13.2" customHeight="1">
      <c r="F661" s="195">
        <v>36</v>
      </c>
      <c r="G661" s="400" t="str">
        <f>IF(H661=0,"",MAX($G$624:G660)+1)</f>
        <v/>
      </c>
      <c r="H661" s="46">
        <f t="shared" si="132"/>
        <v>0</v>
      </c>
      <c r="I661" s="400" t="str">
        <f>IF(J661=0,"",MAX($I$624:I660)+1)</f>
        <v/>
      </c>
      <c r="J661" s="201">
        <f t="shared" si="133"/>
        <v>0</v>
      </c>
      <c r="AE661" s="195">
        <v>36</v>
      </c>
      <c r="AF661" s="400" t="str">
        <f>IF(AG661=0,"",MAX($AF$624:AF660)+1)</f>
        <v/>
      </c>
      <c r="AG661" s="46">
        <f t="shared" si="137"/>
        <v>0</v>
      </c>
      <c r="AH661" s="400" t="str">
        <f>IF(AI661=0,"",MAX($AH$624:AH660)+1)</f>
        <v/>
      </c>
      <c r="AI661" s="201">
        <f t="shared" si="138"/>
        <v>0</v>
      </c>
    </row>
    <row r="662" spans="6:35" ht="13.2" customHeight="1">
      <c r="F662" s="195">
        <v>37</v>
      </c>
      <c r="G662" s="400" t="str">
        <f>IF(H662=0,"",MAX($G$624:G661)+1)</f>
        <v/>
      </c>
      <c r="H662" s="46">
        <f t="shared" si="132"/>
        <v>0</v>
      </c>
      <c r="I662" s="400" t="str">
        <f>IF(J662=0,"",MAX($I$624:I661)+1)</f>
        <v/>
      </c>
      <c r="J662" s="201">
        <f t="shared" si="133"/>
        <v>0</v>
      </c>
      <c r="AE662" s="195">
        <v>37</v>
      </c>
      <c r="AF662" s="400" t="str">
        <f>IF(AG662=0,"",MAX($AF$624:AF661)+1)</f>
        <v/>
      </c>
      <c r="AG662" s="46">
        <f t="shared" si="137"/>
        <v>0</v>
      </c>
      <c r="AH662" s="400" t="str">
        <f>IF(AI662=0,"",MAX($AH$624:AH661)+1)</f>
        <v/>
      </c>
      <c r="AI662" s="201">
        <f t="shared" si="138"/>
        <v>0</v>
      </c>
    </row>
    <row r="663" spans="6:35" ht="13.2" customHeight="1">
      <c r="F663" s="195">
        <v>38</v>
      </c>
      <c r="G663" s="400" t="str">
        <f>IF(H663=0,"",MAX($G$624:G662)+1)</f>
        <v/>
      </c>
      <c r="H663" s="46">
        <f t="shared" si="132"/>
        <v>0</v>
      </c>
      <c r="I663" s="400" t="str">
        <f>IF(J663=0,"",MAX($I$624:I662)+1)</f>
        <v/>
      </c>
      <c r="J663" s="201">
        <f t="shared" si="133"/>
        <v>0</v>
      </c>
      <c r="AE663" s="195">
        <v>38</v>
      </c>
      <c r="AF663" s="400" t="str">
        <f>IF(AG663=0,"",MAX($AF$624:AF662)+1)</f>
        <v/>
      </c>
      <c r="AG663" s="46">
        <f t="shared" si="137"/>
        <v>0</v>
      </c>
      <c r="AH663" s="400" t="str">
        <f>IF(AI663=0,"",MAX($AH$624:AH662)+1)</f>
        <v/>
      </c>
      <c r="AI663" s="201">
        <f t="shared" si="138"/>
        <v>0</v>
      </c>
    </row>
    <row r="664" spans="6:35" ht="13.2" customHeight="1">
      <c r="F664" s="195">
        <v>39</v>
      </c>
      <c r="G664" s="400" t="str">
        <f>IF(H664=0,"",MAX($G$624:G663)+1)</f>
        <v/>
      </c>
      <c r="H664" s="46">
        <f t="shared" si="132"/>
        <v>0</v>
      </c>
      <c r="I664" s="400" t="str">
        <f>IF(J664=0,"",MAX($I$624:I663)+1)</f>
        <v/>
      </c>
      <c r="J664" s="201">
        <f t="shared" si="133"/>
        <v>0</v>
      </c>
      <c r="AE664" s="195">
        <v>39</v>
      </c>
      <c r="AF664" s="400" t="str">
        <f>IF(AG664=0,"",MAX($AF$624:AF663)+1)</f>
        <v/>
      </c>
      <c r="AG664" s="46">
        <f t="shared" si="137"/>
        <v>0</v>
      </c>
      <c r="AH664" s="400" t="str">
        <f>IF(AI664=0,"",MAX($AH$624:AH663)+1)</f>
        <v/>
      </c>
      <c r="AI664" s="201">
        <f t="shared" si="138"/>
        <v>0</v>
      </c>
    </row>
    <row r="665" spans="6:35" ht="13.2" customHeight="1">
      <c r="F665" s="195">
        <v>40</v>
      </c>
      <c r="G665" s="400" t="str">
        <f>IF(H665=0,"",MAX($G$624:G664)+1)</f>
        <v/>
      </c>
      <c r="H665" s="46">
        <f t="shared" si="132"/>
        <v>0</v>
      </c>
      <c r="I665" s="400" t="str">
        <f>IF(J665=0,"",MAX($I$624:I664)+1)</f>
        <v/>
      </c>
      <c r="J665" s="201">
        <f t="shared" si="133"/>
        <v>0</v>
      </c>
      <c r="AE665" s="195">
        <v>40</v>
      </c>
      <c r="AF665" s="400" t="str">
        <f>IF(AG665=0,"",MAX($AF$624:AF664)+1)</f>
        <v/>
      </c>
      <c r="AG665" s="46">
        <f t="shared" si="137"/>
        <v>0</v>
      </c>
      <c r="AH665" s="400" t="str">
        <f>IF(AI665=0,"",MAX($AH$624:AH664)+1)</f>
        <v/>
      </c>
      <c r="AI665" s="201">
        <f t="shared" si="138"/>
        <v>0</v>
      </c>
    </row>
    <row r="666" spans="6:35" ht="13.2" customHeight="1">
      <c r="F666" s="195">
        <v>41</v>
      </c>
      <c r="G666" s="400" t="str">
        <f>IF(H666=0,"",MAX($G$624:G665)+1)</f>
        <v/>
      </c>
      <c r="H666" s="46">
        <f t="shared" si="132"/>
        <v>0</v>
      </c>
      <c r="I666" s="400" t="str">
        <f>IF(J666=0,"",MAX($I$624:I665)+1)</f>
        <v/>
      </c>
      <c r="J666" s="201">
        <f t="shared" si="133"/>
        <v>0</v>
      </c>
      <c r="AE666" s="195">
        <v>41</v>
      </c>
      <c r="AF666" s="400" t="str">
        <f>IF(AG666=0,"",MAX($AF$624:AF665)+1)</f>
        <v/>
      </c>
      <c r="AG666" s="46">
        <f t="shared" si="137"/>
        <v>0</v>
      </c>
      <c r="AH666" s="400" t="str">
        <f>IF(AI666=0,"",MAX($AH$624:AH665)+1)</f>
        <v/>
      </c>
      <c r="AI666" s="201">
        <f t="shared" si="138"/>
        <v>0</v>
      </c>
    </row>
    <row r="667" spans="6:35" ht="13.2" customHeight="1">
      <c r="F667" s="195">
        <v>42</v>
      </c>
      <c r="G667" s="400" t="str">
        <f>IF(H667=0,"",MAX($G$624:G666)+1)</f>
        <v/>
      </c>
      <c r="H667" s="46">
        <f t="shared" si="132"/>
        <v>0</v>
      </c>
      <c r="I667" s="400" t="str">
        <f>IF(J667=0,"",MAX($I$624:I666)+1)</f>
        <v/>
      </c>
      <c r="J667" s="201">
        <f t="shared" si="133"/>
        <v>0</v>
      </c>
      <c r="AE667" s="195">
        <v>42</v>
      </c>
      <c r="AF667" s="400" t="str">
        <f>IF(AG667=0,"",MAX($AF$624:AF666)+1)</f>
        <v/>
      </c>
      <c r="AG667" s="46">
        <f t="shared" si="137"/>
        <v>0</v>
      </c>
      <c r="AH667" s="400" t="str">
        <f>IF(AI667=0,"",MAX($AH$624:AH666)+1)</f>
        <v/>
      </c>
      <c r="AI667" s="201">
        <f t="shared" si="138"/>
        <v>0</v>
      </c>
    </row>
    <row r="668" spans="6:35" ht="13.2" customHeight="1">
      <c r="F668" s="195">
        <v>43</v>
      </c>
      <c r="G668" s="400" t="str">
        <f>IF(H668=0,"",MAX($G$624:G667)+1)</f>
        <v/>
      </c>
      <c r="H668" s="46">
        <f t="shared" si="132"/>
        <v>0</v>
      </c>
      <c r="I668" s="400" t="str">
        <f>IF(J668=0,"",MAX($I$624:I667)+1)</f>
        <v/>
      </c>
      <c r="J668" s="201">
        <f t="shared" si="133"/>
        <v>0</v>
      </c>
      <c r="AE668" s="195">
        <v>43</v>
      </c>
      <c r="AF668" s="400" t="str">
        <f>IF(AG668=0,"",MAX($AF$624:AF667)+1)</f>
        <v/>
      </c>
      <c r="AG668" s="46">
        <f t="shared" si="137"/>
        <v>0</v>
      </c>
      <c r="AH668" s="400" t="str">
        <f>IF(AI668=0,"",MAX($AH$624:AH667)+1)</f>
        <v/>
      </c>
      <c r="AI668" s="201">
        <f t="shared" si="138"/>
        <v>0</v>
      </c>
    </row>
    <row r="669" spans="6:35" ht="13.2" customHeight="1">
      <c r="F669" s="195">
        <v>44</v>
      </c>
      <c r="G669" s="400" t="str">
        <f>IF(H669=0,"",MAX($G$624:G668)+1)</f>
        <v/>
      </c>
      <c r="H669" s="46">
        <f t="shared" si="132"/>
        <v>0</v>
      </c>
      <c r="I669" s="400" t="str">
        <f>IF(J669=0,"",MAX($I$624:I668)+1)</f>
        <v/>
      </c>
      <c r="J669" s="201">
        <f t="shared" si="133"/>
        <v>0</v>
      </c>
      <c r="AE669" s="195">
        <v>44</v>
      </c>
      <c r="AF669" s="400" t="str">
        <f>IF(AG669=0,"",MAX($AF$624:AF668)+1)</f>
        <v/>
      </c>
      <c r="AG669" s="46">
        <f t="shared" si="137"/>
        <v>0</v>
      </c>
      <c r="AH669" s="400" t="str">
        <f>IF(AI669=0,"",MAX($AH$624:AH668)+1)</f>
        <v/>
      </c>
      <c r="AI669" s="201">
        <f t="shared" si="138"/>
        <v>0</v>
      </c>
    </row>
    <row r="670" spans="6:35" ht="13.2" customHeight="1">
      <c r="F670" s="195">
        <v>45</v>
      </c>
      <c r="G670" s="400" t="str">
        <f>IF(H670=0,"",MAX($G$624:G669)+1)</f>
        <v/>
      </c>
      <c r="H670" s="46">
        <f t="shared" si="132"/>
        <v>0</v>
      </c>
      <c r="I670" s="400" t="str">
        <f>IF(J670=0,"",MAX($I$624:I669)+1)</f>
        <v/>
      </c>
      <c r="J670" s="201">
        <f t="shared" si="133"/>
        <v>0</v>
      </c>
      <c r="AE670" s="195">
        <v>45</v>
      </c>
      <c r="AF670" s="400" t="str">
        <f>IF(AG670=0,"",MAX($AF$624:AF669)+1)</f>
        <v/>
      </c>
      <c r="AG670" s="46">
        <f t="shared" si="137"/>
        <v>0</v>
      </c>
      <c r="AH670" s="400" t="str">
        <f>IF(AI670=0,"",MAX($AH$624:AH669)+1)</f>
        <v/>
      </c>
      <c r="AI670" s="201">
        <f t="shared" si="138"/>
        <v>0</v>
      </c>
    </row>
    <row r="671" spans="6:35" ht="13.2" customHeight="1">
      <c r="F671" s="195">
        <v>46</v>
      </c>
      <c r="G671" s="400" t="str">
        <f>IF(H671=0,"",MAX($G$624:G670)+1)</f>
        <v/>
      </c>
      <c r="H671" s="46">
        <f t="shared" si="132"/>
        <v>0</v>
      </c>
      <c r="I671" s="400" t="str">
        <f>IF(J671=0,"",MAX($I$624:I670)+1)</f>
        <v/>
      </c>
      <c r="J671" s="201">
        <f t="shared" si="133"/>
        <v>0</v>
      </c>
      <c r="AE671" s="195">
        <v>46</v>
      </c>
      <c r="AF671" s="400" t="str">
        <f>IF(AG671=0,"",MAX($AF$624:AF670)+1)</f>
        <v/>
      </c>
      <c r="AG671" s="46">
        <f t="shared" si="137"/>
        <v>0</v>
      </c>
      <c r="AH671" s="400" t="str">
        <f>IF(AI671=0,"",MAX($AH$624:AH670)+1)</f>
        <v/>
      </c>
      <c r="AI671" s="201">
        <f t="shared" si="138"/>
        <v>0</v>
      </c>
    </row>
    <row r="672" spans="6:35" ht="13.2" customHeight="1">
      <c r="F672" s="195">
        <v>47</v>
      </c>
      <c r="G672" s="400" t="str">
        <f>IF(H672=0,"",MAX($G$624:G671)+1)</f>
        <v/>
      </c>
      <c r="H672" s="46">
        <f t="shared" si="132"/>
        <v>0</v>
      </c>
      <c r="I672" s="400" t="str">
        <f>IF(J672=0,"",MAX($I$624:I671)+1)</f>
        <v/>
      </c>
      <c r="J672" s="201">
        <f t="shared" si="133"/>
        <v>0</v>
      </c>
      <c r="AE672" s="195">
        <v>47</v>
      </c>
      <c r="AF672" s="400" t="str">
        <f>IF(AG672=0,"",MAX($AF$624:AF671)+1)</f>
        <v/>
      </c>
      <c r="AG672" s="46">
        <f t="shared" si="137"/>
        <v>0</v>
      </c>
      <c r="AH672" s="400" t="str">
        <f>IF(AI672=0,"",MAX($AH$624:AH671)+1)</f>
        <v/>
      </c>
      <c r="AI672" s="201">
        <f t="shared" si="138"/>
        <v>0</v>
      </c>
    </row>
    <row r="673" spans="2:35" ht="13.2" customHeight="1">
      <c r="F673" s="195">
        <v>48</v>
      </c>
      <c r="G673" s="400" t="str">
        <f>IF(H673=0,"",MAX($G$624:G672)+1)</f>
        <v/>
      </c>
      <c r="H673" s="46">
        <f t="shared" si="132"/>
        <v>0</v>
      </c>
      <c r="I673" s="400" t="str">
        <f>IF(J673=0,"",MAX($I$624:I672)+1)</f>
        <v/>
      </c>
      <c r="J673" s="201">
        <f t="shared" si="133"/>
        <v>0</v>
      </c>
      <c r="AE673" s="195">
        <v>48</v>
      </c>
      <c r="AF673" s="400" t="str">
        <f>IF(AG673=0,"",MAX($AF$624:AF672)+1)</f>
        <v/>
      </c>
      <c r="AG673" s="46">
        <f t="shared" si="137"/>
        <v>0</v>
      </c>
      <c r="AH673" s="400" t="str">
        <f>IF(AI673=0,"",MAX($AH$624:AH672)+1)</f>
        <v/>
      </c>
      <c r="AI673" s="201">
        <f t="shared" si="138"/>
        <v>0</v>
      </c>
    </row>
    <row r="674" spans="2:35" ht="13.2" customHeight="1">
      <c r="F674" s="195">
        <v>49</v>
      </c>
      <c r="G674" s="400" t="str">
        <f>IF(H674=0,"",MAX($G$624:G673)+1)</f>
        <v/>
      </c>
      <c r="H674" s="46">
        <f t="shared" si="132"/>
        <v>0</v>
      </c>
      <c r="I674" s="400" t="str">
        <f>IF(J674=0,"",MAX($I$624:I673)+1)</f>
        <v/>
      </c>
      <c r="J674" s="201">
        <f t="shared" si="133"/>
        <v>0</v>
      </c>
      <c r="AE674" s="195">
        <v>49</v>
      </c>
      <c r="AF674" s="400" t="str">
        <f>IF(AG674=0,"",MAX($AF$624:AF673)+1)</f>
        <v/>
      </c>
      <c r="AG674" s="46">
        <f t="shared" si="137"/>
        <v>0</v>
      </c>
      <c r="AH674" s="400" t="str">
        <f>IF(AI674=0,"",MAX($AH$624:AH673)+1)</f>
        <v/>
      </c>
      <c r="AI674" s="201">
        <f t="shared" ref="AI674:AI685" si="139">AE482+AI482+AE546+AI546+AE610+AI610</f>
        <v>0</v>
      </c>
    </row>
    <row r="675" spans="2:35" ht="13.2" customHeight="1">
      <c r="F675" s="195">
        <v>50</v>
      </c>
      <c r="G675" s="400" t="str">
        <f>IF(H675=0,"",MAX($G$624:G674)+1)</f>
        <v/>
      </c>
      <c r="H675" s="46">
        <f t="shared" si="132"/>
        <v>0</v>
      </c>
      <c r="I675" s="400" t="str">
        <f>IF(J675=0,"",MAX($I$624:I674)+1)</f>
        <v/>
      </c>
      <c r="J675" s="201">
        <f t="shared" si="133"/>
        <v>0</v>
      </c>
      <c r="AE675" s="195">
        <v>50</v>
      </c>
      <c r="AF675" s="400" t="str">
        <f>IF(AG675=0,"",MAX($AF$624:AF674)+1)</f>
        <v/>
      </c>
      <c r="AG675" s="46">
        <f t="shared" si="137"/>
        <v>0</v>
      </c>
      <c r="AH675" s="400" t="str">
        <f>IF(AI675=0,"",MAX($AH$624:AH674)+1)</f>
        <v/>
      </c>
      <c r="AI675" s="201">
        <f t="shared" si="139"/>
        <v>0</v>
      </c>
    </row>
    <row r="676" spans="2:35" ht="13.2" customHeight="1">
      <c r="F676" s="195">
        <v>51</v>
      </c>
      <c r="G676" s="400" t="str">
        <f>IF(H676=0,"",MAX($G$624:G675)+1)</f>
        <v/>
      </c>
      <c r="H676" s="46">
        <f t="shared" si="132"/>
        <v>0</v>
      </c>
      <c r="I676" s="400" t="str">
        <f>IF(J676=0,"",MAX($I$624:I675)+1)</f>
        <v/>
      </c>
      <c r="J676" s="201">
        <f t="shared" si="133"/>
        <v>0</v>
      </c>
      <c r="AE676" s="195">
        <v>51</v>
      </c>
      <c r="AF676" s="400" t="str">
        <f>IF(AG676=0,"",MAX($AF$624:AF675)+1)</f>
        <v/>
      </c>
      <c r="AG676" s="46">
        <f t="shared" si="137"/>
        <v>0</v>
      </c>
      <c r="AH676" s="400" t="str">
        <f>IF(AI676=0,"",MAX($AH$624:AH675)+1)</f>
        <v/>
      </c>
      <c r="AI676" s="201">
        <f t="shared" si="139"/>
        <v>0</v>
      </c>
    </row>
    <row r="677" spans="2:35" ht="13.2" customHeight="1">
      <c r="F677" s="195">
        <v>52</v>
      </c>
      <c r="G677" s="400" t="str">
        <f>IF(H677=0,"",MAX($G$624:G676)+1)</f>
        <v/>
      </c>
      <c r="H677" s="46">
        <f t="shared" si="132"/>
        <v>0</v>
      </c>
      <c r="I677" s="400" t="str">
        <f>IF(J677=0,"",MAX($I$624:I676)+1)</f>
        <v/>
      </c>
      <c r="J677" s="201">
        <f t="shared" si="133"/>
        <v>0</v>
      </c>
      <c r="AE677" s="195">
        <v>52</v>
      </c>
      <c r="AF677" s="400" t="str">
        <f>IF(AG677=0,"",MAX($AF$624:AF676)+1)</f>
        <v/>
      </c>
      <c r="AG677" s="46">
        <f t="shared" si="137"/>
        <v>0</v>
      </c>
      <c r="AH677" s="400" t="str">
        <f>IF(AI677=0,"",MAX($AH$624:AH676)+1)</f>
        <v/>
      </c>
      <c r="AI677" s="201">
        <f t="shared" si="139"/>
        <v>0</v>
      </c>
    </row>
    <row r="678" spans="2:35" ht="13.2" customHeight="1">
      <c r="F678" s="195">
        <v>53</v>
      </c>
      <c r="G678" s="400" t="str">
        <f>IF(H678=0,"",MAX($G$624:G677)+1)</f>
        <v/>
      </c>
      <c r="H678" s="46">
        <f t="shared" si="132"/>
        <v>0</v>
      </c>
      <c r="I678" s="400" t="str">
        <f>IF(J678=0,"",MAX($I$624:I677)+1)</f>
        <v/>
      </c>
      <c r="J678" s="201">
        <f t="shared" si="133"/>
        <v>0</v>
      </c>
      <c r="AE678" s="195">
        <v>53</v>
      </c>
      <c r="AF678" s="400" t="str">
        <f>IF(AG678=0,"",MAX($AF$624:AF677)+1)</f>
        <v/>
      </c>
      <c r="AG678" s="46">
        <f t="shared" si="137"/>
        <v>0</v>
      </c>
      <c r="AH678" s="400" t="str">
        <f>IF(AI678=0,"",MAX($AH$624:AH677)+1)</f>
        <v/>
      </c>
      <c r="AI678" s="201">
        <f t="shared" si="139"/>
        <v>0</v>
      </c>
    </row>
    <row r="679" spans="2:35" ht="13.2" customHeight="1">
      <c r="F679" s="195">
        <v>54</v>
      </c>
      <c r="G679" s="400" t="str">
        <f>IF(H679=0,"",MAX($G$624:G678)+1)</f>
        <v/>
      </c>
      <c r="H679" s="46">
        <f t="shared" si="132"/>
        <v>0</v>
      </c>
      <c r="I679" s="400" t="str">
        <f>IF(J679=0,"",MAX($I$624:I678)+1)</f>
        <v/>
      </c>
      <c r="J679" s="201">
        <f t="shared" si="133"/>
        <v>0</v>
      </c>
      <c r="AE679" s="195">
        <v>54</v>
      </c>
      <c r="AF679" s="400" t="str">
        <f>IF(AG679=0,"",MAX($AF$624:AF678)+1)</f>
        <v/>
      </c>
      <c r="AG679" s="46">
        <f t="shared" si="137"/>
        <v>0</v>
      </c>
      <c r="AH679" s="400" t="str">
        <f>IF(AI679=0,"",MAX($AH$624:AH678)+1)</f>
        <v/>
      </c>
      <c r="AI679" s="201">
        <f t="shared" si="139"/>
        <v>0</v>
      </c>
    </row>
    <row r="680" spans="2:35" ht="13.2" customHeight="1">
      <c r="F680" s="195">
        <v>55</v>
      </c>
      <c r="G680" s="400" t="str">
        <f>IF(H680=0,"",MAX($G$624:G679)+1)</f>
        <v/>
      </c>
      <c r="H680" s="46">
        <f t="shared" si="132"/>
        <v>0</v>
      </c>
      <c r="I680" s="400" t="str">
        <f>IF(J680=0,"",MAX($I$624:I679)+1)</f>
        <v/>
      </c>
      <c r="J680" s="201">
        <f t="shared" si="133"/>
        <v>0</v>
      </c>
      <c r="AE680" s="195">
        <v>55</v>
      </c>
      <c r="AF680" s="400" t="str">
        <f>IF(AG680=0,"",MAX($AF$624:AF679)+1)</f>
        <v/>
      </c>
      <c r="AG680" s="46">
        <f t="shared" si="137"/>
        <v>0</v>
      </c>
      <c r="AH680" s="400" t="str">
        <f>IF(AI680=0,"",MAX($AH$624:AH679)+1)</f>
        <v/>
      </c>
      <c r="AI680" s="201">
        <f t="shared" si="139"/>
        <v>0</v>
      </c>
    </row>
    <row r="681" spans="2:35" ht="13.2" customHeight="1">
      <c r="F681" s="195">
        <v>56</v>
      </c>
      <c r="G681" s="400" t="str">
        <f>IF(H681=0,"",MAX($G$624:G680)+1)</f>
        <v/>
      </c>
      <c r="H681" s="46">
        <f t="shared" si="132"/>
        <v>0</v>
      </c>
      <c r="I681" s="400" t="str">
        <f>IF(J681=0,"",MAX($I$624:I680)+1)</f>
        <v/>
      </c>
      <c r="J681" s="201">
        <f t="shared" si="133"/>
        <v>0</v>
      </c>
      <c r="AE681" s="195">
        <v>56</v>
      </c>
      <c r="AF681" s="400" t="str">
        <f>IF(AG681=0,"",MAX($AF$624:AF680)+1)</f>
        <v/>
      </c>
      <c r="AG681" s="46">
        <f t="shared" si="137"/>
        <v>0</v>
      </c>
      <c r="AH681" s="400" t="str">
        <f>IF(AI681=0,"",MAX($AH$624:AH680)+1)</f>
        <v/>
      </c>
      <c r="AI681" s="201">
        <f t="shared" si="139"/>
        <v>0</v>
      </c>
    </row>
    <row r="682" spans="2:35" ht="13.2" customHeight="1">
      <c r="F682" s="195">
        <v>57</v>
      </c>
      <c r="G682" s="400" t="str">
        <f>IF(H682=0,"",MAX($G$624:G681)+1)</f>
        <v/>
      </c>
      <c r="H682" s="46">
        <f t="shared" si="132"/>
        <v>0</v>
      </c>
      <c r="I682" s="400" t="str">
        <f>IF(J682=0,"",MAX($I$624:I681)+1)</f>
        <v/>
      </c>
      <c r="J682" s="201">
        <f t="shared" si="133"/>
        <v>0</v>
      </c>
      <c r="AE682" s="195">
        <v>57</v>
      </c>
      <c r="AF682" s="400" t="str">
        <f>IF(AG682=0,"",MAX($AF$624:AF681)+1)</f>
        <v/>
      </c>
      <c r="AG682" s="46">
        <f t="shared" si="137"/>
        <v>0</v>
      </c>
      <c r="AH682" s="400" t="str">
        <f>IF(AI682=0,"",MAX($AH$624:AH681)+1)</f>
        <v/>
      </c>
      <c r="AI682" s="201">
        <f t="shared" si="139"/>
        <v>0</v>
      </c>
    </row>
    <row r="683" spans="2:35" ht="13.2" customHeight="1">
      <c r="F683" s="195">
        <v>58</v>
      </c>
      <c r="G683" s="400" t="str">
        <f>IF(H683=0,"",MAX($G$624:G682)+1)</f>
        <v/>
      </c>
      <c r="H683" s="46">
        <f t="shared" si="132"/>
        <v>0</v>
      </c>
      <c r="I683" s="400" t="str">
        <f>IF(J683=0,"",MAX($I$624:I682)+1)</f>
        <v/>
      </c>
      <c r="J683" s="201">
        <f t="shared" si="133"/>
        <v>0</v>
      </c>
      <c r="AE683" s="195">
        <v>58</v>
      </c>
      <c r="AF683" s="400" t="str">
        <f>IF(AG683=0,"",MAX($AF$624:AF682)+1)</f>
        <v/>
      </c>
      <c r="AG683" s="46">
        <f t="shared" si="137"/>
        <v>0</v>
      </c>
      <c r="AH683" s="400" t="str">
        <f>IF(AI683=0,"",MAX($AH$624:AH682)+1)</f>
        <v/>
      </c>
      <c r="AI683" s="201">
        <f t="shared" si="139"/>
        <v>0</v>
      </c>
    </row>
    <row r="684" spans="2:35" ht="13.2" customHeight="1">
      <c r="F684" s="195">
        <v>59</v>
      </c>
      <c r="G684" s="400" t="str">
        <f>IF(H684=0,"",MAX($G$624:G683)+1)</f>
        <v/>
      </c>
      <c r="H684" s="46">
        <f t="shared" si="132"/>
        <v>0</v>
      </c>
      <c r="I684" s="400" t="str">
        <f>IF(J684=0,"",MAX($I$624:I683)+1)</f>
        <v/>
      </c>
      <c r="J684" s="201">
        <f t="shared" si="133"/>
        <v>0</v>
      </c>
      <c r="AE684" s="195">
        <v>59</v>
      </c>
      <c r="AF684" s="400" t="str">
        <f>IF(AG684=0,"",MAX($AF$624:AF683)+1)</f>
        <v/>
      </c>
      <c r="AG684" s="46">
        <f t="shared" si="137"/>
        <v>0</v>
      </c>
      <c r="AH684" s="400" t="str">
        <f>IF(AI684=0,"",MAX($AH$624:AH683)+1)</f>
        <v/>
      </c>
      <c r="AI684" s="201">
        <f t="shared" si="139"/>
        <v>0</v>
      </c>
    </row>
    <row r="685" spans="2:35" ht="13.2" customHeight="1" thickBot="1">
      <c r="F685" s="196">
        <v>60</v>
      </c>
      <c r="G685" s="406" t="str">
        <f>IF(H685=0,"",MAX($G$624:G684)+1)</f>
        <v/>
      </c>
      <c r="H685" s="47">
        <f t="shared" si="132"/>
        <v>0</v>
      </c>
      <c r="I685" s="406" t="str">
        <f>IF(J685=0,"",MAX($I$624:I684)+1)</f>
        <v/>
      </c>
      <c r="J685" s="202">
        <f t="shared" si="133"/>
        <v>0</v>
      </c>
      <c r="AE685" s="196">
        <v>60</v>
      </c>
      <c r="AF685" s="406" t="str">
        <f>IF(AG685=0,"",MAX($AF$624:AF684)+1)</f>
        <v/>
      </c>
      <c r="AG685" s="47">
        <f t="shared" si="137"/>
        <v>0</v>
      </c>
      <c r="AH685" s="406" t="str">
        <f>IF(AI685=0,"",MAX($AH$624:AH684)+1)</f>
        <v/>
      </c>
      <c r="AI685" s="202">
        <f t="shared" si="139"/>
        <v>0</v>
      </c>
    </row>
    <row r="687" spans="2:35" ht="13.2" customHeight="1" thickBot="1">
      <c r="B687" s="2" t="s">
        <v>212</v>
      </c>
      <c r="AA687" s="2" t="s">
        <v>212</v>
      </c>
    </row>
    <row r="688" spans="2:35" ht="13.2" customHeight="1">
      <c r="E688" s="48" t="s">
        <v>213</v>
      </c>
      <c r="F688" s="51"/>
      <c r="G688" s="51"/>
      <c r="H688" s="52" t="s">
        <v>214</v>
      </c>
      <c r="I688" s="51"/>
      <c r="J688" s="56"/>
      <c r="AD688" s="48" t="s">
        <v>213</v>
      </c>
      <c r="AE688" s="51"/>
      <c r="AF688" s="51"/>
      <c r="AG688" s="52" t="s">
        <v>214</v>
      </c>
      <c r="AH688" s="51"/>
      <c r="AI688" s="56"/>
    </row>
    <row r="689" spans="5:35" ht="13.2" customHeight="1">
      <c r="E689" s="2171" t="s">
        <v>196</v>
      </c>
      <c r="F689" s="2142"/>
      <c r="G689" s="2142"/>
      <c r="H689" s="53" t="s">
        <v>196</v>
      </c>
      <c r="I689" s="2564"/>
      <c r="J689" s="2146"/>
      <c r="AD689" s="2171" t="s">
        <v>196</v>
      </c>
      <c r="AE689" s="2142"/>
      <c r="AF689" s="2142"/>
      <c r="AG689" s="53" t="s">
        <v>196</v>
      </c>
      <c r="AH689" s="2564"/>
      <c r="AI689" s="2146"/>
    </row>
    <row r="690" spans="5:35" ht="13.2" customHeight="1">
      <c r="E690" s="2172"/>
      <c r="F690" s="21" t="s">
        <v>555</v>
      </c>
      <c r="G690" s="21" t="s">
        <v>557</v>
      </c>
      <c r="H690" s="574" t="s">
        <v>556</v>
      </c>
      <c r="I690" s="21" t="s">
        <v>555</v>
      </c>
      <c r="J690" s="194" t="s">
        <v>557</v>
      </c>
      <c r="AD690" s="2172"/>
      <c r="AE690" s="21" t="s">
        <v>555</v>
      </c>
      <c r="AF690" s="21" t="s">
        <v>557</v>
      </c>
      <c r="AG690" s="574" t="s">
        <v>556</v>
      </c>
      <c r="AH690" s="21" t="s">
        <v>555</v>
      </c>
      <c r="AI690" s="194" t="s">
        <v>557</v>
      </c>
    </row>
    <row r="691" spans="5:35" ht="13.2" customHeight="1">
      <c r="E691" s="49" t="s">
        <v>543</v>
      </c>
      <c r="F691" s="629">
        <v>0.55000000000000004</v>
      </c>
      <c r="G691" s="629">
        <v>0.55000000000000004</v>
      </c>
      <c r="H691" s="586" t="s">
        <v>543</v>
      </c>
      <c r="I691" s="594">
        <v>0.85</v>
      </c>
      <c r="J691" s="57"/>
      <c r="AD691" s="49" t="s">
        <v>543</v>
      </c>
      <c r="AE691" s="629">
        <v>0.55000000000000004</v>
      </c>
      <c r="AF691" s="629">
        <v>0.55000000000000004</v>
      </c>
      <c r="AG691" s="586" t="s">
        <v>543</v>
      </c>
      <c r="AH691" s="594">
        <v>0.85</v>
      </c>
      <c r="AI691" s="57"/>
    </row>
    <row r="692" spans="5:35" ht="13.2" customHeight="1">
      <c r="E692" s="49" t="s">
        <v>544</v>
      </c>
      <c r="F692" s="629">
        <v>0.55000000000000004</v>
      </c>
      <c r="G692" s="629">
        <v>0.55000000000000004</v>
      </c>
      <c r="H692" s="586" t="s">
        <v>544</v>
      </c>
      <c r="I692" s="594">
        <v>0.85</v>
      </c>
      <c r="J692" s="57"/>
      <c r="AD692" s="49" t="s">
        <v>544</v>
      </c>
      <c r="AE692" s="629">
        <v>0.55000000000000004</v>
      </c>
      <c r="AF692" s="629">
        <v>0.55000000000000004</v>
      </c>
      <c r="AG692" s="586" t="s">
        <v>544</v>
      </c>
      <c r="AH692" s="594">
        <v>0.85</v>
      </c>
      <c r="AI692" s="57"/>
    </row>
    <row r="693" spans="5:35" ht="13.2" customHeight="1">
      <c r="E693" s="49">
        <v>75</v>
      </c>
      <c r="F693" s="629">
        <v>0.55000000000000004</v>
      </c>
      <c r="G693" s="598">
        <v>0.8</v>
      </c>
      <c r="H693" s="597">
        <v>75</v>
      </c>
      <c r="I693" s="594">
        <v>0.85</v>
      </c>
      <c r="J693" s="593">
        <v>0.9</v>
      </c>
      <c r="AD693" s="49">
        <v>75</v>
      </c>
      <c r="AE693" s="629">
        <v>0.55000000000000004</v>
      </c>
      <c r="AF693" s="598">
        <v>0.8</v>
      </c>
      <c r="AG693" s="597">
        <v>75</v>
      </c>
      <c r="AH693" s="594">
        <v>0.85</v>
      </c>
      <c r="AI693" s="593">
        <v>0.9</v>
      </c>
    </row>
    <row r="694" spans="5:35" ht="13.2" customHeight="1">
      <c r="E694" s="49">
        <v>100</v>
      </c>
      <c r="F694" s="629">
        <v>0.55000000000000004</v>
      </c>
      <c r="G694" s="598">
        <v>0.8</v>
      </c>
      <c r="H694" s="597">
        <v>100</v>
      </c>
      <c r="I694" s="594">
        <v>0.85</v>
      </c>
      <c r="J694" s="593">
        <v>0.9</v>
      </c>
      <c r="AD694" s="49">
        <v>100</v>
      </c>
      <c r="AE694" s="629">
        <v>0.55000000000000004</v>
      </c>
      <c r="AF694" s="598">
        <v>0.8</v>
      </c>
      <c r="AG694" s="597">
        <v>100</v>
      </c>
      <c r="AH694" s="594">
        <v>0.85</v>
      </c>
      <c r="AI694" s="593">
        <v>0.9</v>
      </c>
    </row>
    <row r="695" spans="5:35" ht="13.2" customHeight="1">
      <c r="E695" s="49">
        <v>150</v>
      </c>
      <c r="F695" s="629">
        <v>0.55000000000000004</v>
      </c>
      <c r="G695" s="598">
        <v>0.8</v>
      </c>
      <c r="H695" s="597">
        <v>150</v>
      </c>
      <c r="I695" s="594">
        <v>0.85</v>
      </c>
      <c r="J695" s="593">
        <v>0.9</v>
      </c>
      <c r="AD695" s="49">
        <v>150</v>
      </c>
      <c r="AE695" s="629">
        <v>0.55000000000000004</v>
      </c>
      <c r="AF695" s="598">
        <v>0.8</v>
      </c>
      <c r="AG695" s="597">
        <v>150</v>
      </c>
      <c r="AH695" s="594">
        <v>0.85</v>
      </c>
      <c r="AI695" s="593">
        <v>0.9</v>
      </c>
    </row>
    <row r="696" spans="5:35" ht="13.2" customHeight="1">
      <c r="E696" s="49">
        <v>200</v>
      </c>
      <c r="F696" s="630">
        <v>0.6</v>
      </c>
      <c r="G696" s="598">
        <v>0.8</v>
      </c>
      <c r="H696" s="597">
        <v>200</v>
      </c>
      <c r="I696" s="595">
        <v>0.85</v>
      </c>
      <c r="J696" s="593">
        <v>0.9</v>
      </c>
      <c r="AD696" s="49">
        <v>200</v>
      </c>
      <c r="AE696" s="630">
        <v>0.6</v>
      </c>
      <c r="AF696" s="598">
        <v>0.8</v>
      </c>
      <c r="AG696" s="597">
        <v>200</v>
      </c>
      <c r="AH696" s="595">
        <v>0.85</v>
      </c>
      <c r="AI696" s="593">
        <v>0.9</v>
      </c>
    </row>
    <row r="697" spans="5:35" ht="13.2" customHeight="1">
      <c r="E697" s="49">
        <v>300</v>
      </c>
      <c r="F697" s="630">
        <v>0.7</v>
      </c>
      <c r="G697" s="598">
        <v>0.8</v>
      </c>
      <c r="H697" s="597">
        <v>300</v>
      </c>
      <c r="I697" s="595">
        <v>0.9</v>
      </c>
      <c r="J697" s="593">
        <v>0.9</v>
      </c>
      <c r="AD697" s="49">
        <v>300</v>
      </c>
      <c r="AE697" s="630">
        <v>0.7</v>
      </c>
      <c r="AF697" s="598">
        <v>0.8</v>
      </c>
      <c r="AG697" s="597">
        <v>300</v>
      </c>
      <c r="AH697" s="595">
        <v>0.9</v>
      </c>
      <c r="AI697" s="593">
        <v>0.9</v>
      </c>
    </row>
    <row r="698" spans="5:35" ht="13.2" customHeight="1">
      <c r="E698" s="49">
        <v>400</v>
      </c>
      <c r="F698" s="631" t="s">
        <v>215</v>
      </c>
      <c r="G698" s="631" t="s">
        <v>215</v>
      </c>
      <c r="H698" s="54">
        <v>400</v>
      </c>
      <c r="I698" s="591">
        <v>1</v>
      </c>
      <c r="J698" s="592">
        <v>1</v>
      </c>
      <c r="AD698" s="49">
        <v>400</v>
      </c>
      <c r="AE698" s="631" t="s">
        <v>215</v>
      </c>
      <c r="AF698" s="631" t="s">
        <v>215</v>
      </c>
      <c r="AG698" s="54">
        <v>400</v>
      </c>
      <c r="AH698" s="591">
        <v>1</v>
      </c>
      <c r="AI698" s="592">
        <v>1</v>
      </c>
    </row>
    <row r="699" spans="5:35" ht="13.2" customHeight="1">
      <c r="E699" s="49">
        <v>500</v>
      </c>
      <c r="F699" s="631" t="s">
        <v>215</v>
      </c>
      <c r="G699" s="631" t="s">
        <v>215</v>
      </c>
      <c r="H699" s="54">
        <v>500</v>
      </c>
      <c r="I699" s="591">
        <v>1.1000000000000001</v>
      </c>
      <c r="J699" s="592">
        <v>1.1000000000000001</v>
      </c>
      <c r="AD699" s="49">
        <v>500</v>
      </c>
      <c r="AE699" s="631" t="s">
        <v>215</v>
      </c>
      <c r="AF699" s="631" t="s">
        <v>215</v>
      </c>
      <c r="AG699" s="54">
        <v>500</v>
      </c>
      <c r="AH699" s="591">
        <v>1.1000000000000001</v>
      </c>
      <c r="AI699" s="592">
        <v>1.1000000000000001</v>
      </c>
    </row>
    <row r="700" spans="5:35" ht="13.2" customHeight="1">
      <c r="E700" s="49">
        <v>600</v>
      </c>
      <c r="F700" s="631" t="s">
        <v>215</v>
      </c>
      <c r="G700" s="631" t="s">
        <v>215</v>
      </c>
      <c r="H700" s="54">
        <v>600</v>
      </c>
      <c r="I700" s="587">
        <v>1.2</v>
      </c>
      <c r="J700" s="588">
        <v>1.2</v>
      </c>
      <c r="AD700" s="49">
        <v>600</v>
      </c>
      <c r="AE700" s="631" t="s">
        <v>215</v>
      </c>
      <c r="AF700" s="631" t="s">
        <v>215</v>
      </c>
      <c r="AG700" s="54">
        <v>600</v>
      </c>
      <c r="AH700" s="587">
        <v>1.2</v>
      </c>
      <c r="AI700" s="588">
        <v>1.2</v>
      </c>
    </row>
    <row r="701" spans="5:35" ht="13.2" customHeight="1">
      <c r="E701" s="49">
        <v>700</v>
      </c>
      <c r="F701" s="631" t="s">
        <v>215</v>
      </c>
      <c r="G701" s="631" t="s">
        <v>215</v>
      </c>
      <c r="H701" s="54">
        <v>700</v>
      </c>
      <c r="I701" s="587">
        <v>1.5</v>
      </c>
      <c r="J701" s="588">
        <v>1.5</v>
      </c>
      <c r="AD701" s="49">
        <v>700</v>
      </c>
      <c r="AE701" s="631" t="s">
        <v>215</v>
      </c>
      <c r="AF701" s="631" t="s">
        <v>215</v>
      </c>
      <c r="AG701" s="54">
        <v>700</v>
      </c>
      <c r="AH701" s="587">
        <v>1.5</v>
      </c>
      <c r="AI701" s="588">
        <v>1.5</v>
      </c>
    </row>
    <row r="702" spans="5:35" ht="13.2" customHeight="1">
      <c r="E702" s="49">
        <v>800</v>
      </c>
      <c r="F702" s="631" t="s">
        <v>215</v>
      </c>
      <c r="G702" s="631" t="s">
        <v>215</v>
      </c>
      <c r="H702" s="54">
        <v>800</v>
      </c>
      <c r="I702" s="587">
        <v>1.6</v>
      </c>
      <c r="J702" s="588">
        <v>1.6</v>
      </c>
      <c r="AD702" s="49">
        <v>800</v>
      </c>
      <c r="AE702" s="631" t="s">
        <v>215</v>
      </c>
      <c r="AF702" s="631" t="s">
        <v>215</v>
      </c>
      <c r="AG702" s="54">
        <v>800</v>
      </c>
      <c r="AH702" s="587">
        <v>1.6</v>
      </c>
      <c r="AI702" s="588">
        <v>1.6</v>
      </c>
    </row>
    <row r="703" spans="5:35" ht="13.2" customHeight="1" thickBot="1">
      <c r="E703" s="50">
        <v>900</v>
      </c>
      <c r="F703" s="632" t="s">
        <v>215</v>
      </c>
      <c r="G703" s="632" t="s">
        <v>215</v>
      </c>
      <c r="H703" s="55">
        <v>900</v>
      </c>
      <c r="I703" s="589">
        <v>1.9</v>
      </c>
      <c r="J703" s="590">
        <v>1.9</v>
      </c>
      <c r="AD703" s="50">
        <v>900</v>
      </c>
      <c r="AE703" s="632" t="s">
        <v>215</v>
      </c>
      <c r="AF703" s="632" t="s">
        <v>215</v>
      </c>
      <c r="AG703" s="55">
        <v>900</v>
      </c>
      <c r="AH703" s="589">
        <v>1.9</v>
      </c>
      <c r="AI703" s="590">
        <v>1.9</v>
      </c>
    </row>
  </sheetData>
  <mergeCells count="619">
    <mergeCell ref="Z1:AL1"/>
    <mergeCell ref="AP7:AV7"/>
    <mergeCell ref="AM1:AP1"/>
    <mergeCell ref="AQ1:AW1"/>
    <mergeCell ref="AB3:AC3"/>
    <mergeCell ref="AD3:AF3"/>
    <mergeCell ref="AG3:AI3"/>
    <mergeCell ref="AJ3:AM3"/>
    <mergeCell ref="E689:E690"/>
    <mergeCell ref="F689:G689"/>
    <mergeCell ref="I689:J689"/>
    <mergeCell ref="AD689:AD690"/>
    <mergeCell ref="AE689:AF689"/>
    <mergeCell ref="AH689:AI689"/>
    <mergeCell ref="AP3:AQ3"/>
    <mergeCell ref="AT3:AU3"/>
    <mergeCell ref="AB4:AC4"/>
    <mergeCell ref="AD4:AF4"/>
    <mergeCell ref="AG4:AI4"/>
    <mergeCell ref="AJ4:AM4"/>
    <mergeCell ref="AP4:AQ4"/>
    <mergeCell ref="AT4:AU4"/>
    <mergeCell ref="R28:S28"/>
    <mergeCell ref="V28:W28"/>
    <mergeCell ref="AB7:AC7"/>
    <mergeCell ref="AD7:AF7"/>
    <mergeCell ref="AG7:AI7"/>
    <mergeCell ref="AJ7:AM7"/>
    <mergeCell ref="AB5:AC6"/>
    <mergeCell ref="AD5:AF5"/>
    <mergeCell ref="AG5:AI5"/>
    <mergeCell ref="AJ5:AM5"/>
    <mergeCell ref="AT5:AU5"/>
    <mergeCell ref="AD6:AF6"/>
    <mergeCell ref="AG6:AI6"/>
    <mergeCell ref="AJ6:AM6"/>
    <mergeCell ref="AP6:AQ6"/>
    <mergeCell ref="AT6:AU6"/>
    <mergeCell ref="AP5:AQ5"/>
    <mergeCell ref="AQ14:AR14"/>
    <mergeCell ref="AU14:AV14"/>
    <mergeCell ref="AK12:AL12"/>
    <mergeCell ref="AQ12:AR12"/>
    <mergeCell ref="AU12:AV12"/>
    <mergeCell ref="AK13:AL13"/>
    <mergeCell ref="AQ13:AR13"/>
    <mergeCell ref="AU13:AV13"/>
    <mergeCell ref="AK8:AL8"/>
    <mergeCell ref="AK9:AL9"/>
    <mergeCell ref="AK10:AL10"/>
    <mergeCell ref="AP10:AR10"/>
    <mergeCell ref="AT10:AV10"/>
    <mergeCell ref="AK11:AL11"/>
    <mergeCell ref="AQ11:AR11"/>
    <mergeCell ref="AU11:AV11"/>
    <mergeCell ref="AB15:AC15"/>
    <mergeCell ref="AD15:AF15"/>
    <mergeCell ref="AG15:AI15"/>
    <mergeCell ref="AJ15:AM15"/>
    <mergeCell ref="AB16:AC16"/>
    <mergeCell ref="AD16:AF16"/>
    <mergeCell ref="AG16:AI16"/>
    <mergeCell ref="AJ16:AM16"/>
    <mergeCell ref="AB14:AC14"/>
    <mergeCell ref="AD14:AF14"/>
    <mergeCell ref="AG14:AI14"/>
    <mergeCell ref="AJ14:AM14"/>
    <mergeCell ref="AJ19:AM19"/>
    <mergeCell ref="AQ19:AR19"/>
    <mergeCell ref="AU19:AV19"/>
    <mergeCell ref="AJ17:AM17"/>
    <mergeCell ref="AP17:AR17"/>
    <mergeCell ref="AT17:AV17"/>
    <mergeCell ref="AG18:AI18"/>
    <mergeCell ref="AJ18:AM18"/>
    <mergeCell ref="AQ18:AR18"/>
    <mergeCell ref="AU18:AV18"/>
    <mergeCell ref="AB17:AC18"/>
    <mergeCell ref="AD17:AF17"/>
    <mergeCell ref="AG17:AI17"/>
    <mergeCell ref="AB20:AC21"/>
    <mergeCell ref="AD20:AF20"/>
    <mergeCell ref="AB19:AC19"/>
    <mergeCell ref="AD19:AF19"/>
    <mergeCell ref="AG19:AI19"/>
    <mergeCell ref="AD18:AF18"/>
    <mergeCell ref="AJ20:AM20"/>
    <mergeCell ref="AQ20:AR20"/>
    <mergeCell ref="AU20:AV20"/>
    <mergeCell ref="AG20:AI20"/>
    <mergeCell ref="AD21:AF21"/>
    <mergeCell ref="AG21:AI21"/>
    <mergeCell ref="AJ21:AM21"/>
    <mergeCell ref="AQ21:AR21"/>
    <mergeCell ref="AU21:AV21"/>
    <mergeCell ref="AJ24:AM24"/>
    <mergeCell ref="AQ24:AR24"/>
    <mergeCell ref="AU24:AV24"/>
    <mergeCell ref="AJ22:AM22"/>
    <mergeCell ref="AQ22:AR22"/>
    <mergeCell ref="AU22:AV22"/>
    <mergeCell ref="AG23:AI23"/>
    <mergeCell ref="AJ23:AM23"/>
    <mergeCell ref="AQ23:AR23"/>
    <mergeCell ref="AU23:AV23"/>
    <mergeCell ref="AB22:AC23"/>
    <mergeCell ref="AD22:AF22"/>
    <mergeCell ref="AG22:AI22"/>
    <mergeCell ref="AB25:AC25"/>
    <mergeCell ref="AD25:AF25"/>
    <mergeCell ref="AG25:AI25"/>
    <mergeCell ref="AB24:AC24"/>
    <mergeCell ref="AD24:AF24"/>
    <mergeCell ref="AG24:AI24"/>
    <mergeCell ref="AD23:AF23"/>
    <mergeCell ref="AU27:AV27"/>
    <mergeCell ref="AD28:AF28"/>
    <mergeCell ref="AG28:AI28"/>
    <mergeCell ref="AJ28:AM28"/>
    <mergeCell ref="AJ25:AM25"/>
    <mergeCell ref="AQ25:AR25"/>
    <mergeCell ref="AU25:AV25"/>
    <mergeCell ref="AB26:AC26"/>
    <mergeCell ref="AD26:AF26"/>
    <mergeCell ref="AG26:AI26"/>
    <mergeCell ref="AJ26:AM26"/>
    <mergeCell ref="AQ26:AR26"/>
    <mergeCell ref="AU26:AV26"/>
    <mergeCell ref="AU33:AV33"/>
    <mergeCell ref="AK34:AL34"/>
    <mergeCell ref="AQ34:AR34"/>
    <mergeCell ref="AU34:AV34"/>
    <mergeCell ref="AT30:AV30"/>
    <mergeCell ref="AK31:AL31"/>
    <mergeCell ref="AQ31:AR31"/>
    <mergeCell ref="AU31:AV31"/>
    <mergeCell ref="AK32:AL32"/>
    <mergeCell ref="AQ32:AR32"/>
    <mergeCell ref="AU32:AV32"/>
    <mergeCell ref="AK30:AL30"/>
    <mergeCell ref="AP30:AR30"/>
    <mergeCell ref="AB38:AC38"/>
    <mergeCell ref="AD38:AF38"/>
    <mergeCell ref="AG38:AI38"/>
    <mergeCell ref="AJ38:AM38"/>
    <mergeCell ref="AK35:AL35"/>
    <mergeCell ref="AQ35:AR35"/>
    <mergeCell ref="AU35:AV35"/>
    <mergeCell ref="AB36:AC36"/>
    <mergeCell ref="AD36:AF36"/>
    <mergeCell ref="AG36:AI36"/>
    <mergeCell ref="AJ36:AM36"/>
    <mergeCell ref="AQ36:AR36"/>
    <mergeCell ref="AU36:AV36"/>
    <mergeCell ref="AJ43:AM43"/>
    <mergeCell ref="AQ43:AR43"/>
    <mergeCell ref="AP40:AR40"/>
    <mergeCell ref="AT40:AV40"/>
    <mergeCell ref="AB41:AC41"/>
    <mergeCell ref="AD41:AF41"/>
    <mergeCell ref="AG41:AI41"/>
    <mergeCell ref="AJ41:AM41"/>
    <mergeCell ref="AQ41:AR41"/>
    <mergeCell ref="AU41:AV41"/>
    <mergeCell ref="AB39:AC40"/>
    <mergeCell ref="AD39:AF39"/>
    <mergeCell ref="AG39:AI39"/>
    <mergeCell ref="AJ39:AM39"/>
    <mergeCell ref="AD40:AF40"/>
    <mergeCell ref="AG40:AI40"/>
    <mergeCell ref="AJ40:AM40"/>
    <mergeCell ref="AB46:AC46"/>
    <mergeCell ref="AD46:AF46"/>
    <mergeCell ref="AG46:AI46"/>
    <mergeCell ref="AJ46:AM46"/>
    <mergeCell ref="AC51:AC53"/>
    <mergeCell ref="AF51:AF53"/>
    <mergeCell ref="AU43:AV43"/>
    <mergeCell ref="AB44:AC45"/>
    <mergeCell ref="AD44:AF44"/>
    <mergeCell ref="AG44:AI44"/>
    <mergeCell ref="AJ44:AM44"/>
    <mergeCell ref="AQ44:AR44"/>
    <mergeCell ref="AU44:AV44"/>
    <mergeCell ref="AD45:AF45"/>
    <mergeCell ref="AG45:AI45"/>
    <mergeCell ref="AJ45:AM45"/>
    <mergeCell ref="AB42:AC43"/>
    <mergeCell ref="AD42:AF42"/>
    <mergeCell ref="AG42:AI42"/>
    <mergeCell ref="AJ42:AM42"/>
    <mergeCell ref="AQ42:AR42"/>
    <mergeCell ref="AU42:AV42"/>
    <mergeCell ref="AD43:AF43"/>
    <mergeCell ref="AG43:AI43"/>
    <mergeCell ref="AC67:AC69"/>
    <mergeCell ref="AF67:AF69"/>
    <mergeCell ref="AC71:AC73"/>
    <mergeCell ref="AF71:AF73"/>
    <mergeCell ref="AC78:AC79"/>
    <mergeCell ref="AD78:AE78"/>
    <mergeCell ref="AF78:AG78"/>
    <mergeCell ref="AC55:AC57"/>
    <mergeCell ref="AF55:AF57"/>
    <mergeCell ref="AC59:AC61"/>
    <mergeCell ref="AF59:AF61"/>
    <mergeCell ref="AC63:AC65"/>
    <mergeCell ref="AF63:AF65"/>
    <mergeCell ref="AC210:AC211"/>
    <mergeCell ref="AD210:AE210"/>
    <mergeCell ref="AF210:AG210"/>
    <mergeCell ref="AH210:AI210"/>
    <mergeCell ref="AC254:AC255"/>
    <mergeCell ref="AD254:AE254"/>
    <mergeCell ref="AF254:AG254"/>
    <mergeCell ref="AH254:AI254"/>
    <mergeCell ref="AH78:AI78"/>
    <mergeCell ref="AC122:AC123"/>
    <mergeCell ref="AD122:AE122"/>
    <mergeCell ref="AF122:AG122"/>
    <mergeCell ref="AH122:AI122"/>
    <mergeCell ref="AC166:AC167"/>
    <mergeCell ref="AD166:AE166"/>
    <mergeCell ref="AF166:AG166"/>
    <mergeCell ref="AH166:AI166"/>
    <mergeCell ref="AC386:AC388"/>
    <mergeCell ref="AD386:AG386"/>
    <mergeCell ref="AH386:AI386"/>
    <mergeCell ref="AD387:AE388"/>
    <mergeCell ref="AF387:AG388"/>
    <mergeCell ref="AH387:AI388"/>
    <mergeCell ref="AC298:AC299"/>
    <mergeCell ref="AD298:AE298"/>
    <mergeCell ref="AF298:AG298"/>
    <mergeCell ref="AH298:AI298"/>
    <mergeCell ref="AC342:AC343"/>
    <mergeCell ref="AD342:AE342"/>
    <mergeCell ref="AF342:AG342"/>
    <mergeCell ref="AH342:AI342"/>
    <mergeCell ref="AC432:AC433"/>
    <mergeCell ref="AD432:AE432"/>
    <mergeCell ref="AG432:AG433"/>
    <mergeCell ref="AH432:AI432"/>
    <mergeCell ref="AN390:AO390"/>
    <mergeCell ref="AN391:AO391"/>
    <mergeCell ref="AN392:AO392"/>
    <mergeCell ref="AN393:AO393"/>
    <mergeCell ref="AN394:AO394"/>
    <mergeCell ref="AN395:AO395"/>
    <mergeCell ref="AN420:AO420"/>
    <mergeCell ref="AN412:AO412"/>
    <mergeCell ref="AN413:AO413"/>
    <mergeCell ref="AN424:AO424"/>
    <mergeCell ref="AN425:AO425"/>
    <mergeCell ref="AN414:AO414"/>
    <mergeCell ref="AN417:AO417"/>
    <mergeCell ref="AN418:AO418"/>
    <mergeCell ref="AN419:AO419"/>
    <mergeCell ref="AN426:AO426"/>
    <mergeCell ref="AN427:AO427"/>
    <mergeCell ref="AN428:AO428"/>
    <mergeCell ref="AN410:AO410"/>
    <mergeCell ref="AN411:AO411"/>
    <mergeCell ref="AC560:AC561"/>
    <mergeCell ref="AD560:AE560"/>
    <mergeCell ref="AG560:AG561"/>
    <mergeCell ref="AH560:AI560"/>
    <mergeCell ref="AE624:AE625"/>
    <mergeCell ref="AC496:AC497"/>
    <mergeCell ref="AD496:AE496"/>
    <mergeCell ref="AG496:AG497"/>
    <mergeCell ref="AH496:AI496"/>
    <mergeCell ref="AF625:AG625"/>
    <mergeCell ref="AH625:AI625"/>
    <mergeCell ref="AF624:AI624"/>
    <mergeCell ref="AN402:AO402"/>
    <mergeCell ref="AN403:AO403"/>
    <mergeCell ref="AU37:AV37"/>
    <mergeCell ref="AN415:AO415"/>
    <mergeCell ref="AN416:AO416"/>
    <mergeCell ref="AN388:AO388"/>
    <mergeCell ref="AN423:AO423"/>
    <mergeCell ref="AN404:AO404"/>
    <mergeCell ref="AN405:AO405"/>
    <mergeCell ref="AN406:AO406"/>
    <mergeCell ref="AN407:AO407"/>
    <mergeCell ref="AN408:AO408"/>
    <mergeCell ref="AN409:AO409"/>
    <mergeCell ref="AN396:AO396"/>
    <mergeCell ref="AN397:AO397"/>
    <mergeCell ref="AN398:AO398"/>
    <mergeCell ref="AN399:AO399"/>
    <mergeCell ref="AN400:AO400"/>
    <mergeCell ref="AN421:AO421"/>
    <mergeCell ref="AN422:AO422"/>
    <mergeCell ref="AN389:AO389"/>
    <mergeCell ref="AN401:AO401"/>
    <mergeCell ref="AS45:AV45"/>
    <mergeCell ref="AS38:AV38"/>
    <mergeCell ref="N1:Q1"/>
    <mergeCell ref="R1:X1"/>
    <mergeCell ref="C3:D3"/>
    <mergeCell ref="E3:G3"/>
    <mergeCell ref="H3:J3"/>
    <mergeCell ref="K3:N3"/>
    <mergeCell ref="Q3:R3"/>
    <mergeCell ref="U3:V3"/>
    <mergeCell ref="AQ37:AR37"/>
    <mergeCell ref="AB37:AC37"/>
    <mergeCell ref="AD37:AF37"/>
    <mergeCell ref="AG37:AI37"/>
    <mergeCell ref="AJ37:AM37"/>
    <mergeCell ref="AK33:AL33"/>
    <mergeCell ref="AQ33:AR33"/>
    <mergeCell ref="AB29:AC29"/>
    <mergeCell ref="AD29:AF29"/>
    <mergeCell ref="AG29:AI29"/>
    <mergeCell ref="AJ29:AM29"/>
    <mergeCell ref="AB27:AC28"/>
    <mergeCell ref="AD27:AF27"/>
    <mergeCell ref="AG27:AI27"/>
    <mergeCell ref="AJ27:AM27"/>
    <mergeCell ref="AQ27:AR27"/>
    <mergeCell ref="K5:N5"/>
    <mergeCell ref="Q5:R5"/>
    <mergeCell ref="U5:V5"/>
    <mergeCell ref="E6:G6"/>
    <mergeCell ref="H6:J6"/>
    <mergeCell ref="K6:N6"/>
    <mergeCell ref="Q6:R6"/>
    <mergeCell ref="U6:V6"/>
    <mergeCell ref="C4:D4"/>
    <mergeCell ref="E4:G4"/>
    <mergeCell ref="H4:J4"/>
    <mergeCell ref="K4:N4"/>
    <mergeCell ref="Q4:R4"/>
    <mergeCell ref="U4:V4"/>
    <mergeCell ref="C5:D6"/>
    <mergeCell ref="E5:G5"/>
    <mergeCell ref="H5:J5"/>
    <mergeCell ref="L8:M8"/>
    <mergeCell ref="L9:M9"/>
    <mergeCell ref="L10:M10"/>
    <mergeCell ref="Q9:S9"/>
    <mergeCell ref="U9:W9"/>
    <mergeCell ref="L11:M11"/>
    <mergeCell ref="R10:S10"/>
    <mergeCell ref="V10:W10"/>
    <mergeCell ref="C7:D7"/>
    <mergeCell ref="E7:G7"/>
    <mergeCell ref="H7:J7"/>
    <mergeCell ref="K7:N7"/>
    <mergeCell ref="T7:W7"/>
    <mergeCell ref="C14:D14"/>
    <mergeCell ref="E14:G14"/>
    <mergeCell ref="H14:J14"/>
    <mergeCell ref="K14:N14"/>
    <mergeCell ref="L12:M12"/>
    <mergeCell ref="R11:S11"/>
    <mergeCell ref="V11:W11"/>
    <mergeCell ref="L13:M13"/>
    <mergeCell ref="R12:S12"/>
    <mergeCell ref="V12:W12"/>
    <mergeCell ref="Q15:S15"/>
    <mergeCell ref="U15:W15"/>
    <mergeCell ref="H18:J18"/>
    <mergeCell ref="K18:N18"/>
    <mergeCell ref="R16:S16"/>
    <mergeCell ref="V16:W16"/>
    <mergeCell ref="R18:S18"/>
    <mergeCell ref="C15:D15"/>
    <mergeCell ref="E15:G15"/>
    <mergeCell ref="H15:J15"/>
    <mergeCell ref="K15:N15"/>
    <mergeCell ref="C16:D16"/>
    <mergeCell ref="E16:G16"/>
    <mergeCell ref="H16:J16"/>
    <mergeCell ref="K16:N16"/>
    <mergeCell ref="V18:W18"/>
    <mergeCell ref="E21:G21"/>
    <mergeCell ref="H21:J21"/>
    <mergeCell ref="K21:N21"/>
    <mergeCell ref="R19:S19"/>
    <mergeCell ref="V19:W19"/>
    <mergeCell ref="K19:N19"/>
    <mergeCell ref="C17:D18"/>
    <mergeCell ref="E17:G17"/>
    <mergeCell ref="H17:J17"/>
    <mergeCell ref="C20:D21"/>
    <mergeCell ref="E20:G20"/>
    <mergeCell ref="C19:D19"/>
    <mergeCell ref="E19:G19"/>
    <mergeCell ref="H19:J19"/>
    <mergeCell ref="E18:G18"/>
    <mergeCell ref="R17:S17"/>
    <mergeCell ref="V17:W17"/>
    <mergeCell ref="K17:N17"/>
    <mergeCell ref="V22:W22"/>
    <mergeCell ref="K22:N22"/>
    <mergeCell ref="R20:S20"/>
    <mergeCell ref="V20:W20"/>
    <mergeCell ref="H23:J23"/>
    <mergeCell ref="K23:N23"/>
    <mergeCell ref="R21:S21"/>
    <mergeCell ref="V21:W21"/>
    <mergeCell ref="K20:N20"/>
    <mergeCell ref="V23:W23"/>
    <mergeCell ref="H20:J20"/>
    <mergeCell ref="V27:W27"/>
    <mergeCell ref="E25:G25"/>
    <mergeCell ref="H25:J25"/>
    <mergeCell ref="E24:G24"/>
    <mergeCell ref="H24:J24"/>
    <mergeCell ref="E23:G23"/>
    <mergeCell ref="V29:W29"/>
    <mergeCell ref="C26:D26"/>
    <mergeCell ref="E26:G26"/>
    <mergeCell ref="H26:J26"/>
    <mergeCell ref="K26:N26"/>
    <mergeCell ref="Q26:S26"/>
    <mergeCell ref="C27:D28"/>
    <mergeCell ref="E27:G27"/>
    <mergeCell ref="H27:J27"/>
    <mergeCell ref="K27:N27"/>
    <mergeCell ref="E28:G28"/>
    <mergeCell ref="H28:J28"/>
    <mergeCell ref="K28:N28"/>
    <mergeCell ref="U26:W26"/>
    <mergeCell ref="C29:D29"/>
    <mergeCell ref="E29:G29"/>
    <mergeCell ref="H29:J29"/>
    <mergeCell ref="K29:N29"/>
    <mergeCell ref="L30:M30"/>
    <mergeCell ref="Q33:S33"/>
    <mergeCell ref="R30:S30"/>
    <mergeCell ref="R29:S29"/>
    <mergeCell ref="R23:S23"/>
    <mergeCell ref="C22:D23"/>
    <mergeCell ref="E22:G22"/>
    <mergeCell ref="H22:J22"/>
    <mergeCell ref="C25:D25"/>
    <mergeCell ref="C24:D24"/>
    <mergeCell ref="R22:S22"/>
    <mergeCell ref="K25:N25"/>
    <mergeCell ref="K24:N24"/>
    <mergeCell ref="R27:S27"/>
    <mergeCell ref="L34:M34"/>
    <mergeCell ref="R37:S37"/>
    <mergeCell ref="V37:W37"/>
    <mergeCell ref="L35:M35"/>
    <mergeCell ref="U33:W33"/>
    <mergeCell ref="L31:M31"/>
    <mergeCell ref="R34:S34"/>
    <mergeCell ref="V34:W34"/>
    <mergeCell ref="L32:M32"/>
    <mergeCell ref="R35:S35"/>
    <mergeCell ref="V35:W35"/>
    <mergeCell ref="L33:M33"/>
    <mergeCell ref="C38:D38"/>
    <mergeCell ref="E38:G38"/>
    <mergeCell ref="H38:J38"/>
    <mergeCell ref="K38:N38"/>
    <mergeCell ref="R38:S38"/>
    <mergeCell ref="V38:W38"/>
    <mergeCell ref="C36:D36"/>
    <mergeCell ref="E36:G36"/>
    <mergeCell ref="H36:J36"/>
    <mergeCell ref="K36:N36"/>
    <mergeCell ref="C37:D37"/>
    <mergeCell ref="E37:G37"/>
    <mergeCell ref="H37:J37"/>
    <mergeCell ref="K37:N37"/>
    <mergeCell ref="R36:S36"/>
    <mergeCell ref="V36:W36"/>
    <mergeCell ref="C41:D41"/>
    <mergeCell ref="E41:G41"/>
    <mergeCell ref="H41:J41"/>
    <mergeCell ref="K41:N41"/>
    <mergeCell ref="T40:W40"/>
    <mergeCell ref="C39:D40"/>
    <mergeCell ref="E39:G39"/>
    <mergeCell ref="H39:J39"/>
    <mergeCell ref="K39:N39"/>
    <mergeCell ref="E40:G40"/>
    <mergeCell ref="H40:J40"/>
    <mergeCell ref="K40:N40"/>
    <mergeCell ref="R39:S39"/>
    <mergeCell ref="V39:W39"/>
    <mergeCell ref="E43:G43"/>
    <mergeCell ref="H43:J43"/>
    <mergeCell ref="K43:N43"/>
    <mergeCell ref="R45:S45"/>
    <mergeCell ref="V45:W45"/>
    <mergeCell ref="R43:S43"/>
    <mergeCell ref="V43:W43"/>
    <mergeCell ref="C42:D43"/>
    <mergeCell ref="E42:G42"/>
    <mergeCell ref="H42:J42"/>
    <mergeCell ref="K42:N42"/>
    <mergeCell ref="Q42:S42"/>
    <mergeCell ref="U42:W42"/>
    <mergeCell ref="T46:W46"/>
    <mergeCell ref="C46:D46"/>
    <mergeCell ref="E46:G46"/>
    <mergeCell ref="H46:J46"/>
    <mergeCell ref="K46:N46"/>
    <mergeCell ref="D51:D53"/>
    <mergeCell ref="G51:G53"/>
    <mergeCell ref="C44:D45"/>
    <mergeCell ref="E44:G44"/>
    <mergeCell ref="H44:J44"/>
    <mergeCell ref="K44:N44"/>
    <mergeCell ref="E45:G45"/>
    <mergeCell ref="H45:J45"/>
    <mergeCell ref="K45:N45"/>
    <mergeCell ref="R44:S44"/>
    <mergeCell ref="V44:W44"/>
    <mergeCell ref="D67:D69"/>
    <mergeCell ref="G67:G69"/>
    <mergeCell ref="D71:D73"/>
    <mergeCell ref="G71:G73"/>
    <mergeCell ref="D78:D79"/>
    <mergeCell ref="E78:F78"/>
    <mergeCell ref="G78:H78"/>
    <mergeCell ref="D55:D57"/>
    <mergeCell ref="G55:G57"/>
    <mergeCell ref="D59:D61"/>
    <mergeCell ref="G59:G61"/>
    <mergeCell ref="D63:D65"/>
    <mergeCell ref="G63:G65"/>
    <mergeCell ref="D210:D211"/>
    <mergeCell ref="E210:F210"/>
    <mergeCell ref="G210:H210"/>
    <mergeCell ref="I210:J210"/>
    <mergeCell ref="D254:D255"/>
    <mergeCell ref="E254:F254"/>
    <mergeCell ref="G254:H254"/>
    <mergeCell ref="I254:J254"/>
    <mergeCell ref="I78:J78"/>
    <mergeCell ref="D122:D123"/>
    <mergeCell ref="E122:F122"/>
    <mergeCell ref="G122:H122"/>
    <mergeCell ref="I122:J122"/>
    <mergeCell ref="D166:D167"/>
    <mergeCell ref="E166:F166"/>
    <mergeCell ref="G166:H166"/>
    <mergeCell ref="I166:J166"/>
    <mergeCell ref="D386:D388"/>
    <mergeCell ref="E386:H386"/>
    <mergeCell ref="I386:J386"/>
    <mergeCell ref="E387:F388"/>
    <mergeCell ref="G387:H388"/>
    <mergeCell ref="I387:J388"/>
    <mergeCell ref="D298:D299"/>
    <mergeCell ref="E298:F298"/>
    <mergeCell ref="G298:H298"/>
    <mergeCell ref="I298:J298"/>
    <mergeCell ref="D342:D343"/>
    <mergeCell ref="E342:F342"/>
    <mergeCell ref="G342:H342"/>
    <mergeCell ref="I342:J342"/>
    <mergeCell ref="O395:P395"/>
    <mergeCell ref="O396:P396"/>
    <mergeCell ref="O397:P397"/>
    <mergeCell ref="O398:P398"/>
    <mergeCell ref="O399:P399"/>
    <mergeCell ref="O400:P400"/>
    <mergeCell ref="O389:P389"/>
    <mergeCell ref="O390:P390"/>
    <mergeCell ref="O391:P391"/>
    <mergeCell ref="O392:P392"/>
    <mergeCell ref="O393:P393"/>
    <mergeCell ref="O394:P394"/>
    <mergeCell ref="O409:P409"/>
    <mergeCell ref="O410:P410"/>
    <mergeCell ref="O411:P411"/>
    <mergeCell ref="O412:P412"/>
    <mergeCell ref="O401:P401"/>
    <mergeCell ref="O402:P402"/>
    <mergeCell ref="O403:P403"/>
    <mergeCell ref="O404:P404"/>
    <mergeCell ref="O405:P405"/>
    <mergeCell ref="O406:P406"/>
    <mergeCell ref="D496:D497"/>
    <mergeCell ref="E496:F496"/>
    <mergeCell ref="H496:H497"/>
    <mergeCell ref="I496:J496"/>
    <mergeCell ref="D560:D561"/>
    <mergeCell ref="E560:F560"/>
    <mergeCell ref="H560:H561"/>
    <mergeCell ref="I560:J560"/>
    <mergeCell ref="D432:D433"/>
    <mergeCell ref="E432:F432"/>
    <mergeCell ref="H432:H433"/>
    <mergeCell ref="I432:J432"/>
    <mergeCell ref="V30:W30"/>
    <mergeCell ref="F624:F625"/>
    <mergeCell ref="G624:J624"/>
    <mergeCell ref="G625:H625"/>
    <mergeCell ref="I625:J625"/>
    <mergeCell ref="O425:P425"/>
    <mergeCell ref="O426:P426"/>
    <mergeCell ref="O427:P427"/>
    <mergeCell ref="O428:P428"/>
    <mergeCell ref="O429:P429"/>
    <mergeCell ref="O419:P419"/>
    <mergeCell ref="O420:P420"/>
    <mergeCell ref="O421:P421"/>
    <mergeCell ref="O422:P422"/>
    <mergeCell ref="O423:P423"/>
    <mergeCell ref="O424:P424"/>
    <mergeCell ref="O413:P413"/>
    <mergeCell ref="O414:P414"/>
    <mergeCell ref="O415:P415"/>
    <mergeCell ref="O416:P416"/>
    <mergeCell ref="O417:P417"/>
    <mergeCell ref="O418:P418"/>
    <mergeCell ref="O407:P407"/>
    <mergeCell ref="O408:P408"/>
  </mergeCells>
  <phoneticPr fontId="2"/>
  <dataValidations count="9">
    <dataValidation type="list" allowBlank="1" showInputMessage="1" showErrorMessage="1" sqref="AG17:AM17 AT14 E20:N20 AD39:AM39 AD42:AM42 AD20:AM20 H17:N17 E39:N39 E42:N42">
      <formula1>"As,Co,As+Co"</formula1>
    </dataValidation>
    <dataValidation type="list" allowBlank="1" showInputMessage="1" showErrorMessage="1" sqref="E6:N6 AD28:AM28 AD6:AM6 E28:N28">
      <formula1>"W &lt; 1.4,1.4 ≦ W &lt; 3.0,3.0 &lt; W"</formula1>
    </dataValidation>
    <dataValidation type="list" allowBlank="1" showInputMessage="1" showErrorMessage="1" sqref="E29:N29 AD7:AM7 AD29:AM29 E7:N7">
      <formula1>"昼間施工,夜間施工"</formula1>
    </dataValidation>
    <dataValidation type="list" allowBlank="1" showInputMessage="1" showErrorMessage="1" sqref="AC9:AC13 AC31:AC35 D9:D13 D31:D35">
      <formula1>"有,無"</formula1>
    </dataValidation>
    <dataValidation type="list" allowBlank="1" showInputMessage="1" showErrorMessage="1" sqref="E27:N27 AD5:AM5 AD27:AM27 E5:N5">
      <formula1>"車 道,歩 道"</formula1>
    </dataValidation>
    <dataValidation type="list" allowBlank="1" showInputMessage="1" showErrorMessage="1" sqref="E44:N44 AD22:AM22 AD44:AM44 E22:N22">
      <formula1>"再生砕石,粒調砕石"</formula1>
    </dataValidation>
    <dataValidation type="list" showInputMessage="1" showErrorMessage="1" sqref="AD17:AF17">
      <formula1>"As,Co"</formula1>
    </dataValidation>
    <dataValidation type="list" allowBlank="1" showInputMessage="1" showErrorMessage="1" sqref="U29:U30">
      <formula1>"As（車道）＋As（歩道）,As（車道）＋Co,As（歩道）＋Co,全種"</formula1>
    </dataValidation>
    <dataValidation type="list" showInputMessage="1" showErrorMessage="1" sqref="E17:G17">
      <formula1>"As,Co,As+Co"</formula1>
    </dataValidation>
  </dataValidations>
  <printOptions horizontalCentered="1"/>
  <pageMargins left="0.39370078740157483" right="0.39370078740157483" top="0.39370078740157483" bottom="0.19685039370078741" header="0.43307086614173229" footer="0.19685039370078741"/>
  <pageSetup paperSize="9" scale="92" orientation="landscape" verticalDpi="1200" r:id="rId1"/>
  <headerFooter alignWithMargins="0"/>
  <colBreaks count="1" manualBreakCount="1">
    <brk id="25" max="4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30"/>
  <sheetViews>
    <sheetView showGridLines="0" showZeros="0" view="pageBreakPreview" zoomScaleNormal="100" zoomScaleSheetLayoutView="100" workbookViewId="0">
      <selection activeCell="N26" sqref="N26"/>
    </sheetView>
  </sheetViews>
  <sheetFormatPr defaultColWidth="9" defaultRowHeight="17.100000000000001" customHeight="1"/>
  <cols>
    <col min="1" max="2" width="0.88671875" style="2" customWidth="1"/>
    <col min="3" max="3" width="5.109375" style="2" customWidth="1"/>
    <col min="4" max="5" width="8.109375" style="2" customWidth="1"/>
    <col min="6" max="6" width="7.6640625" style="2" customWidth="1"/>
    <col min="7" max="8" width="0.88671875" style="2" customWidth="1"/>
    <col min="9" max="9" width="4.6640625" style="31" customWidth="1"/>
    <col min="10" max="10" width="2.6640625" style="31" customWidth="1"/>
    <col min="11" max="29" width="5.6640625" style="31" customWidth="1"/>
    <col min="30" max="30" width="2.6640625" style="2" customWidth="1"/>
    <col min="31" max="16384" width="9" style="2"/>
  </cols>
  <sheetData>
    <row r="1" spans="1:29" ht="25.2" customHeight="1">
      <c r="A1" s="729" t="s">
        <v>705</v>
      </c>
      <c r="T1" s="2249" t="s">
        <v>157</v>
      </c>
      <c r="U1" s="2249"/>
      <c r="V1" s="2191" t="str">
        <f>表紙!C2</f>
        <v>東白川特2高層配水池揚水管取替工事</v>
      </c>
      <c r="W1" s="2191"/>
      <c r="X1" s="2191"/>
      <c r="Y1" s="2191"/>
      <c r="Z1" s="2191"/>
      <c r="AA1" s="2191"/>
      <c r="AB1" s="2191"/>
      <c r="AC1" s="2191"/>
    </row>
    <row r="2" spans="1:29" ht="17.100000000000001" customHeight="1" thickBot="1">
      <c r="B2" s="2" t="s">
        <v>216</v>
      </c>
      <c r="H2" s="2" t="s">
        <v>231</v>
      </c>
    </row>
    <row r="3" spans="1:29" ht="17.100000000000001" customHeight="1">
      <c r="C3" s="34" t="s">
        <v>202</v>
      </c>
      <c r="D3" s="35" t="s">
        <v>201</v>
      </c>
      <c r="E3" s="35" t="s">
        <v>197</v>
      </c>
      <c r="F3" s="44" t="s">
        <v>203</v>
      </c>
      <c r="I3" s="2251" t="s">
        <v>202</v>
      </c>
      <c r="J3" s="2179"/>
      <c r="K3" s="2177" t="s">
        <v>221</v>
      </c>
      <c r="L3" s="2178"/>
      <c r="M3" s="2179"/>
      <c r="N3" s="2178" t="s">
        <v>222</v>
      </c>
      <c r="O3" s="2178"/>
      <c r="P3" s="2178"/>
      <c r="Q3" s="2245" t="s">
        <v>691</v>
      </c>
      <c r="R3" s="2585"/>
      <c r="S3" s="2586"/>
      <c r="T3" s="2245" t="s">
        <v>692</v>
      </c>
      <c r="U3" s="2585"/>
      <c r="V3" s="2586"/>
      <c r="W3" s="2177" t="s">
        <v>223</v>
      </c>
      <c r="X3" s="2178"/>
      <c r="Y3" s="2179"/>
      <c r="Z3" s="2177" t="s">
        <v>225</v>
      </c>
      <c r="AA3" s="2178"/>
      <c r="AB3" s="2178"/>
      <c r="AC3" s="2384"/>
    </row>
    <row r="4" spans="1:29" ht="17.100000000000001" customHeight="1">
      <c r="C4" s="58">
        <v>200</v>
      </c>
      <c r="D4" s="59"/>
      <c r="E4" s="69"/>
      <c r="F4" s="138">
        <f t="shared" ref="F4:F11" si="0">ROUND(D4*E4,2)</f>
        <v>0</v>
      </c>
      <c r="I4" s="327">
        <v>300</v>
      </c>
      <c r="J4" s="322"/>
      <c r="K4" s="96"/>
      <c r="L4" s="422">
        <f>ROUND(I4/1000*I4/1000*PI()/4,3)</f>
        <v>7.0999999999999994E-2</v>
      </c>
      <c r="M4" s="97">
        <f>ROUND(K4*L4,2)</f>
        <v>0</v>
      </c>
      <c r="N4" s="98"/>
      <c r="O4" s="99">
        <v>0.05</v>
      </c>
      <c r="P4" s="100">
        <f>ROUND(N4*O4,2)</f>
        <v>0</v>
      </c>
      <c r="Q4" s="101"/>
      <c r="R4" s="99">
        <v>0.36</v>
      </c>
      <c r="S4" s="97">
        <f>ROUND(Q4*R4,2)</f>
        <v>0</v>
      </c>
      <c r="T4" s="98"/>
      <c r="U4" s="99">
        <v>0.56000000000000005</v>
      </c>
      <c r="V4" s="100">
        <f>ROUND(T4*U4,2)</f>
        <v>0</v>
      </c>
      <c r="W4" s="101"/>
      <c r="X4" s="99"/>
      <c r="Y4" s="97">
        <f>ROUND(W4*X4,2)</f>
        <v>0</v>
      </c>
      <c r="Z4" s="102" t="s">
        <v>246</v>
      </c>
      <c r="AA4" s="98"/>
      <c r="AB4" s="569">
        <v>6.3</v>
      </c>
      <c r="AC4" s="103">
        <f>ROUND(AA4*AB4,2)</f>
        <v>0</v>
      </c>
    </row>
    <row r="5" spans="1:29" ht="17.100000000000001" customHeight="1">
      <c r="C5" s="60">
        <v>300</v>
      </c>
      <c r="D5" s="61"/>
      <c r="E5" s="70"/>
      <c r="F5" s="139">
        <f t="shared" si="0"/>
        <v>0</v>
      </c>
      <c r="I5" s="328">
        <v>300</v>
      </c>
      <c r="J5" s="323"/>
      <c r="K5" s="85"/>
      <c r="L5" s="65">
        <f>ROUND(I5/1000*I5/1000*PI()/4,2)</f>
        <v>7.0000000000000007E-2</v>
      </c>
      <c r="M5" s="86">
        <f>ROUND(K5*L5,2)</f>
        <v>0</v>
      </c>
      <c r="N5" s="64"/>
      <c r="O5" s="65">
        <v>0.05</v>
      </c>
      <c r="P5" s="63">
        <f>ROUND(N5*O5,2)</f>
        <v>0</v>
      </c>
      <c r="Q5" s="90"/>
      <c r="R5" s="65">
        <v>0.36</v>
      </c>
      <c r="S5" s="86">
        <f>ROUND(Q5*R5,2)</f>
        <v>0</v>
      </c>
      <c r="T5" s="64"/>
      <c r="U5" s="65">
        <v>0.56000000000000005</v>
      </c>
      <c r="V5" s="63">
        <f>ROUND(T5*U5,2)</f>
        <v>0</v>
      </c>
      <c r="W5" s="90"/>
      <c r="X5" s="65"/>
      <c r="Y5" s="86">
        <f>ROUND(W5*X5,2)</f>
        <v>0</v>
      </c>
      <c r="Z5" s="78" t="s">
        <v>247</v>
      </c>
      <c r="AA5" s="64"/>
      <c r="AB5" s="570">
        <v>8.8000000000000007</v>
      </c>
      <c r="AC5" s="66">
        <f>ROUND(AA5*AB5,2)</f>
        <v>0</v>
      </c>
    </row>
    <row r="6" spans="1:29" ht="17.100000000000001" customHeight="1">
      <c r="C6" s="60"/>
      <c r="D6" s="61"/>
      <c r="E6" s="70"/>
      <c r="F6" s="139">
        <f t="shared" si="0"/>
        <v>0</v>
      </c>
      <c r="I6" s="325"/>
      <c r="J6" s="323"/>
      <c r="K6" s="87"/>
      <c r="L6" s="65">
        <f>ROUND(I6/1000*I6/1000*PI()/4,2)</f>
        <v>0</v>
      </c>
      <c r="M6" s="86">
        <f>ROUND(K6*L6,2)</f>
        <v>0</v>
      </c>
      <c r="N6" s="67"/>
      <c r="O6" s="65"/>
      <c r="P6" s="67"/>
      <c r="Q6" s="79"/>
      <c r="R6" s="67"/>
      <c r="S6" s="91"/>
      <c r="T6" s="67"/>
      <c r="U6" s="67"/>
      <c r="V6" s="67"/>
      <c r="W6" s="79"/>
      <c r="X6" s="67"/>
      <c r="Y6" s="91"/>
      <c r="Z6" s="79" t="s">
        <v>226</v>
      </c>
      <c r="AA6" s="64"/>
      <c r="AB6" s="65">
        <v>2.95</v>
      </c>
      <c r="AC6" s="66">
        <f>ROUND(AA6*AB6,2)</f>
        <v>0</v>
      </c>
    </row>
    <row r="7" spans="1:29" ht="17.100000000000001" customHeight="1">
      <c r="C7" s="60"/>
      <c r="D7" s="61"/>
      <c r="E7" s="70"/>
      <c r="F7" s="139">
        <f t="shared" si="0"/>
        <v>0</v>
      </c>
      <c r="I7" s="325"/>
      <c r="J7" s="323"/>
      <c r="K7" s="87"/>
      <c r="L7" s="65">
        <f>ROUND(I7/1000*I7/1000*PI()/4,2)</f>
        <v>0</v>
      </c>
      <c r="M7" s="86">
        <f>ROUND(K7*L7,2)</f>
        <v>0</v>
      </c>
      <c r="N7" s="67"/>
      <c r="O7" s="65"/>
      <c r="P7" s="67"/>
      <c r="Q7" s="79"/>
      <c r="R7" s="67"/>
      <c r="S7" s="91"/>
      <c r="T7" s="67"/>
      <c r="U7" s="67"/>
      <c r="V7" s="67"/>
      <c r="W7" s="79"/>
      <c r="X7" s="67"/>
      <c r="Y7" s="91"/>
      <c r="Z7" s="79" t="s">
        <v>227</v>
      </c>
      <c r="AA7" s="64"/>
      <c r="AB7" s="65">
        <v>0.31</v>
      </c>
      <c r="AC7" s="66">
        <f>ROUND(AA7*AB7,2)</f>
        <v>0</v>
      </c>
    </row>
    <row r="8" spans="1:29" ht="17.100000000000001" customHeight="1">
      <c r="C8" s="60"/>
      <c r="D8" s="61"/>
      <c r="E8" s="70"/>
      <c r="F8" s="139">
        <f t="shared" si="0"/>
        <v>0</v>
      </c>
      <c r="I8" s="326"/>
      <c r="J8" s="324"/>
      <c r="K8" s="88"/>
      <c r="L8" s="80">
        <f>ROUND(I8/1000*I8/1000*PI()/4,2)</f>
        <v>0</v>
      </c>
      <c r="M8" s="89">
        <f>ROUND(K8*L8,2)</f>
        <v>0</v>
      </c>
      <c r="N8" s="82"/>
      <c r="O8" s="80"/>
      <c r="P8" s="82"/>
      <c r="Q8" s="83"/>
      <c r="R8" s="82"/>
      <c r="S8" s="92"/>
      <c r="T8" s="82"/>
      <c r="U8" s="82"/>
      <c r="V8" s="82"/>
      <c r="W8" s="83"/>
      <c r="X8" s="82"/>
      <c r="Y8" s="92"/>
      <c r="Z8" s="83"/>
      <c r="AA8" s="82"/>
      <c r="AB8" s="82"/>
      <c r="AC8" s="84"/>
    </row>
    <row r="9" spans="1:29" ht="17.100000000000001" customHeight="1">
      <c r="C9" s="60"/>
      <c r="D9" s="61"/>
      <c r="E9" s="70"/>
      <c r="F9" s="139">
        <f t="shared" si="0"/>
        <v>0</v>
      </c>
      <c r="I9" s="2587"/>
      <c r="J9" s="2588"/>
      <c r="K9" s="104"/>
      <c r="L9" s="105" t="s">
        <v>224</v>
      </c>
      <c r="M9" s="89">
        <f>SUMIF(J4:J8,"補",M4:M8)</f>
        <v>0</v>
      </c>
      <c r="N9" s="82"/>
      <c r="O9" s="82"/>
      <c r="P9" s="81"/>
      <c r="Q9" s="83"/>
      <c r="R9" s="82"/>
      <c r="S9" s="89"/>
      <c r="T9" s="82"/>
      <c r="U9" s="82"/>
      <c r="V9" s="81"/>
      <c r="W9" s="83"/>
      <c r="X9" s="82"/>
      <c r="Y9" s="89"/>
      <c r="Z9" s="2589" t="s">
        <v>228</v>
      </c>
      <c r="AA9" s="2590"/>
      <c r="AB9" s="2591">
        <f>SUM(M4:M8,P4:P8,S4:S8,V4:V8,Y4:Y8,AC4:AC8)-M9</f>
        <v>0</v>
      </c>
      <c r="AC9" s="2592"/>
    </row>
    <row r="10" spans="1:29" ht="17.100000000000001" customHeight="1">
      <c r="C10" s="60"/>
      <c r="D10" s="61"/>
      <c r="E10" s="70"/>
      <c r="F10" s="139">
        <f t="shared" si="0"/>
        <v>0</v>
      </c>
      <c r="I10" s="2593" t="s">
        <v>234</v>
      </c>
      <c r="J10" s="2594"/>
      <c r="K10" s="106"/>
      <c r="L10" s="107" t="s">
        <v>248</v>
      </c>
      <c r="M10" s="108"/>
      <c r="N10" s="107" t="s">
        <v>248</v>
      </c>
      <c r="O10" s="108"/>
      <c r="P10" s="107" t="s">
        <v>170</v>
      </c>
      <c r="Q10" s="109">
        <f>ROUND(K10*M10*O10,3)</f>
        <v>0</v>
      </c>
      <c r="R10" s="110"/>
      <c r="S10" s="108"/>
      <c r="T10" s="107" t="s">
        <v>248</v>
      </c>
      <c r="U10" s="108"/>
      <c r="V10" s="107" t="s">
        <v>248</v>
      </c>
      <c r="W10" s="108"/>
      <c r="X10" s="107" t="s">
        <v>170</v>
      </c>
      <c r="Y10" s="109">
        <f>ROUND(S10*U10*W10,3)</f>
        <v>0</v>
      </c>
      <c r="Z10" s="110"/>
      <c r="AA10" s="110"/>
      <c r="AB10" s="110"/>
      <c r="AC10" s="111"/>
    </row>
    <row r="11" spans="1:29" ht="17.100000000000001" customHeight="1">
      <c r="C11" s="62"/>
      <c r="D11" s="137"/>
      <c r="E11" s="71"/>
      <c r="F11" s="140">
        <f t="shared" si="0"/>
        <v>0</v>
      </c>
      <c r="I11" s="2595"/>
      <c r="J11" s="2596"/>
      <c r="K11" s="112"/>
      <c r="L11" s="113" t="s">
        <v>248</v>
      </c>
      <c r="M11" s="114"/>
      <c r="N11" s="113" t="s">
        <v>248</v>
      </c>
      <c r="O11" s="114"/>
      <c r="P11" s="113" t="s">
        <v>170</v>
      </c>
      <c r="Q11" s="115">
        <f>ROUND(K11*M11*O11,3)</f>
        <v>0</v>
      </c>
      <c r="R11" s="116"/>
      <c r="S11" s="114"/>
      <c r="T11" s="113" t="s">
        <v>248</v>
      </c>
      <c r="U11" s="114"/>
      <c r="V11" s="113" t="s">
        <v>248</v>
      </c>
      <c r="W11" s="114"/>
      <c r="X11" s="113" t="s">
        <v>170</v>
      </c>
      <c r="Y11" s="115">
        <f>ROUND(S11*U11*W11,3)</f>
        <v>0</v>
      </c>
      <c r="Z11" s="2576" t="s">
        <v>229</v>
      </c>
      <c r="AA11" s="2576"/>
      <c r="AB11" s="2577">
        <f>SUM(Q10:Q11,Y10:Y11)</f>
        <v>0</v>
      </c>
      <c r="AC11" s="2578"/>
    </row>
    <row r="12" spans="1:29" ht="17.100000000000001" customHeight="1" thickBot="1">
      <c r="C12" s="2581" t="s">
        <v>217</v>
      </c>
      <c r="D12" s="2582"/>
      <c r="E12" s="2582"/>
      <c r="F12" s="72">
        <f>'管工（土量集計'!P21</f>
        <v>0</v>
      </c>
      <c r="I12" s="2570" t="s">
        <v>230</v>
      </c>
      <c r="J12" s="2571"/>
      <c r="K12" s="2571"/>
      <c r="L12" s="2571"/>
      <c r="M12" s="2571"/>
      <c r="N12" s="2571"/>
      <c r="O12" s="2571"/>
      <c r="P12" s="2571"/>
      <c r="Q12" s="2571"/>
      <c r="R12" s="2571"/>
      <c r="S12" s="2571"/>
      <c r="T12" s="2571"/>
      <c r="U12" s="2571"/>
      <c r="V12" s="2571"/>
      <c r="W12" s="2571"/>
      <c r="X12" s="2571"/>
      <c r="Y12" s="2571"/>
      <c r="Z12" s="2571"/>
      <c r="AA12" s="2571"/>
      <c r="AB12" s="2572">
        <f>AB9+AB11</f>
        <v>0</v>
      </c>
      <c r="AC12" s="2573"/>
    </row>
    <row r="13" spans="1:29" ht="17.100000000000001" customHeight="1">
      <c r="C13" s="34" t="s">
        <v>202</v>
      </c>
      <c r="D13" s="35" t="s">
        <v>220</v>
      </c>
      <c r="E13" s="35" t="s">
        <v>197</v>
      </c>
      <c r="F13" s="44" t="s">
        <v>203</v>
      </c>
      <c r="Q13" s="2565" t="s">
        <v>693</v>
      </c>
      <c r="R13" s="2565"/>
      <c r="S13" s="2565"/>
      <c r="T13" s="2565"/>
      <c r="U13" s="2565"/>
      <c r="V13" s="2565"/>
      <c r="W13" s="2565"/>
      <c r="X13" s="2565"/>
      <c r="Y13" s="2565"/>
      <c r="Z13" s="2565"/>
      <c r="AA13" s="2565"/>
      <c r="AB13" s="2565"/>
    </row>
    <row r="14" spans="1:29" ht="17.100000000000001" customHeight="1" thickBot="1">
      <c r="C14" s="58">
        <v>200</v>
      </c>
      <c r="D14" s="142"/>
      <c r="E14" s="73">
        <f>ROUND(0.3*0.5*0.6,2)</f>
        <v>0.09</v>
      </c>
      <c r="F14" s="138">
        <f>ROUND(D14*E14,2)</f>
        <v>0</v>
      </c>
      <c r="H14" s="2" t="s">
        <v>232</v>
      </c>
    </row>
    <row r="15" spans="1:29" ht="17.100000000000001" customHeight="1">
      <c r="C15" s="60">
        <v>300</v>
      </c>
      <c r="D15" s="143"/>
      <c r="E15" s="74">
        <f>ROUND(0.3*0.5*0.7,2)</f>
        <v>0.11</v>
      </c>
      <c r="F15" s="139">
        <f>ROUND(D15*E15,2)</f>
        <v>0</v>
      </c>
      <c r="I15" s="2251" t="s">
        <v>202</v>
      </c>
      <c r="J15" s="2179"/>
      <c r="K15" s="2245" t="s">
        <v>221</v>
      </c>
      <c r="L15" s="2585"/>
      <c r="M15" s="2586"/>
      <c r="N15" s="2585" t="s">
        <v>222</v>
      </c>
      <c r="O15" s="2585"/>
      <c r="P15" s="2585"/>
      <c r="Q15" s="2245" t="s">
        <v>691</v>
      </c>
      <c r="R15" s="2585"/>
      <c r="S15" s="2586"/>
      <c r="T15" s="2245" t="s">
        <v>692</v>
      </c>
      <c r="U15" s="2585"/>
      <c r="V15" s="2586"/>
      <c r="W15" s="2245" t="s">
        <v>223</v>
      </c>
      <c r="X15" s="2585"/>
      <c r="Y15" s="2586"/>
      <c r="Z15" s="2245" t="s">
        <v>225</v>
      </c>
      <c r="AA15" s="2585"/>
      <c r="AB15" s="2585"/>
      <c r="AC15" s="2246"/>
    </row>
    <row r="16" spans="1:29" ht="17.100000000000001" customHeight="1">
      <c r="C16" s="60"/>
      <c r="D16" s="143"/>
      <c r="E16" s="74"/>
      <c r="F16" s="139">
        <f>ROUND(D16*E16,2)</f>
        <v>0</v>
      </c>
      <c r="I16" s="2566">
        <v>300</v>
      </c>
      <c r="J16" s="2567"/>
      <c r="K16" s="117"/>
      <c r="L16" s="118">
        <f>ROUND(I16/1000*I16/1000*PI()/4,3)</f>
        <v>7.0999999999999994E-2</v>
      </c>
      <c r="M16" s="119">
        <f>ROUND(K16*L16,2)</f>
        <v>0</v>
      </c>
      <c r="N16" s="120"/>
      <c r="O16" s="121">
        <v>7.0000000000000007E-2</v>
      </c>
      <c r="P16" s="109">
        <f>ROUND(N16*O16,2)</f>
        <v>0</v>
      </c>
      <c r="Q16" s="122"/>
      <c r="R16" s="121">
        <v>0.34</v>
      </c>
      <c r="S16" s="119">
        <f>ROUND(Q16*R16,2)</f>
        <v>0</v>
      </c>
      <c r="T16" s="120"/>
      <c r="U16" s="121">
        <v>0.59</v>
      </c>
      <c r="V16" s="109">
        <f>ROUND(T16*U16,2)</f>
        <v>0</v>
      </c>
      <c r="W16" s="122"/>
      <c r="X16" s="121"/>
      <c r="Y16" s="119">
        <f>ROUND(W16*X16,2)</f>
        <v>0</v>
      </c>
      <c r="Z16" s="123" t="s">
        <v>246</v>
      </c>
      <c r="AA16" s="120"/>
      <c r="AB16" s="571">
        <f>0.41+6.3</f>
        <v>6.71</v>
      </c>
      <c r="AC16" s="124">
        <f>ROUND(AA16*AB16,2)</f>
        <v>0</v>
      </c>
    </row>
    <row r="17" spans="2:29" ht="17.100000000000001" customHeight="1">
      <c r="C17" s="60"/>
      <c r="D17" s="143"/>
      <c r="E17" s="74"/>
      <c r="F17" s="139">
        <f>ROUND(D17*E17,2)</f>
        <v>0</v>
      </c>
      <c r="I17" s="2568"/>
      <c r="J17" s="2569"/>
      <c r="K17" s="85"/>
      <c r="L17" s="65">
        <f>ROUND(I17/1000*I17/1000*PI()/4,2)</f>
        <v>0</v>
      </c>
      <c r="M17" s="86">
        <f>ROUND(K17*L17,2)</f>
        <v>0</v>
      </c>
      <c r="N17" s="64"/>
      <c r="O17" s="65">
        <v>7.0000000000000007E-2</v>
      </c>
      <c r="P17" s="63">
        <f>ROUND(N17*O17,2)</f>
        <v>0</v>
      </c>
      <c r="Q17" s="90"/>
      <c r="R17" s="65">
        <v>0.45</v>
      </c>
      <c r="S17" s="86">
        <f>ROUND(Q17*R17,2)</f>
        <v>0</v>
      </c>
      <c r="T17" s="64"/>
      <c r="U17" s="65">
        <v>0.69</v>
      </c>
      <c r="V17" s="63">
        <f>ROUND(T17*U17,2)</f>
        <v>0</v>
      </c>
      <c r="W17" s="90"/>
      <c r="X17" s="65"/>
      <c r="Y17" s="86">
        <f>ROUND(W17*X17,2)</f>
        <v>0</v>
      </c>
      <c r="Z17" s="78" t="s">
        <v>247</v>
      </c>
      <c r="AA17" s="64"/>
      <c r="AB17" s="570">
        <f>0.55+8.8</f>
        <v>9.3500000000000014</v>
      </c>
      <c r="AC17" s="66">
        <f>ROUND(AA17*AB17,2)</f>
        <v>0</v>
      </c>
    </row>
    <row r="18" spans="2:29" ht="17.100000000000001" customHeight="1">
      <c r="C18" s="62"/>
      <c r="D18" s="318"/>
      <c r="E18" s="75"/>
      <c r="F18" s="140">
        <f>ROUND(D18*E18,2)</f>
        <v>0</v>
      </c>
      <c r="I18" s="2568"/>
      <c r="J18" s="2569"/>
      <c r="K18" s="87"/>
      <c r="L18" s="65">
        <f>ROUND(I18/1000*I18/1000*PI()/4,2)</f>
        <v>0</v>
      </c>
      <c r="M18" s="86">
        <f>ROUND(K18*L18,2)</f>
        <v>0</v>
      </c>
      <c r="N18" s="67"/>
      <c r="O18" s="65"/>
      <c r="P18" s="67"/>
      <c r="Q18" s="79"/>
      <c r="R18" s="67"/>
      <c r="S18" s="91"/>
      <c r="T18" s="67"/>
      <c r="U18" s="67"/>
      <c r="V18" s="67"/>
      <c r="W18" s="79"/>
      <c r="X18" s="67"/>
      <c r="Y18" s="91"/>
      <c r="Z18" s="79" t="s">
        <v>226</v>
      </c>
      <c r="AA18" s="64"/>
      <c r="AB18" s="570">
        <f>0.35+2.95</f>
        <v>3.3000000000000003</v>
      </c>
      <c r="AC18" s="66">
        <f>ROUND(AA18*AB18,2)</f>
        <v>0</v>
      </c>
    </row>
    <row r="19" spans="2:29" ht="17.100000000000001" customHeight="1">
      <c r="C19" s="2583" t="s">
        <v>218</v>
      </c>
      <c r="D19" s="2584"/>
      <c r="E19" s="2584"/>
      <c r="F19" s="12">
        <f>SUM(F14:F18)</f>
        <v>0</v>
      </c>
      <c r="I19" s="2568"/>
      <c r="J19" s="2569"/>
      <c r="K19" s="87"/>
      <c r="L19" s="65">
        <f>ROUND(I19/1000*I19/1000*PI()/4,2)</f>
        <v>0</v>
      </c>
      <c r="M19" s="86">
        <f>ROUND(K19*L19,2)</f>
        <v>0</v>
      </c>
      <c r="N19" s="67"/>
      <c r="O19" s="65"/>
      <c r="P19" s="67"/>
      <c r="Q19" s="79"/>
      <c r="R19" s="67"/>
      <c r="S19" s="91"/>
      <c r="T19" s="67"/>
      <c r="U19" s="67"/>
      <c r="V19" s="67"/>
      <c r="W19" s="79"/>
      <c r="X19" s="67"/>
      <c r="Y19" s="91"/>
      <c r="Z19" s="79" t="s">
        <v>227</v>
      </c>
      <c r="AA19" s="64"/>
      <c r="AB19" s="65">
        <v>0.31</v>
      </c>
      <c r="AC19" s="66">
        <f>ROUND(AA19*AB19,2)</f>
        <v>0</v>
      </c>
    </row>
    <row r="20" spans="2:29" ht="17.100000000000001" customHeight="1" thickBot="1">
      <c r="C20" s="2579" t="s">
        <v>219</v>
      </c>
      <c r="D20" s="2580"/>
      <c r="E20" s="2580"/>
      <c r="F20" s="76">
        <f>F19+F12</f>
        <v>0</v>
      </c>
      <c r="I20" s="2574"/>
      <c r="J20" s="2575"/>
      <c r="K20" s="125"/>
      <c r="L20" s="126">
        <f>ROUND(I20/1000*I20/1000*PI()/4,2)</f>
        <v>0</v>
      </c>
      <c r="M20" s="127">
        <f>ROUND(K20*L20,2)</f>
        <v>0</v>
      </c>
      <c r="N20" s="116"/>
      <c r="O20" s="126"/>
      <c r="P20" s="116"/>
      <c r="Q20" s="128"/>
      <c r="R20" s="116"/>
      <c r="S20" s="129"/>
      <c r="T20" s="116"/>
      <c r="U20" s="116"/>
      <c r="V20" s="116"/>
      <c r="W20" s="128"/>
      <c r="X20" s="116"/>
      <c r="Y20" s="129"/>
      <c r="Z20" s="128"/>
      <c r="AA20" s="116"/>
      <c r="AB20" s="116"/>
      <c r="AC20" s="130"/>
    </row>
    <row r="21" spans="2:29" ht="17.100000000000001" customHeight="1" thickBot="1">
      <c r="B21" s="675" t="s">
        <v>635</v>
      </c>
      <c r="C21" s="677"/>
      <c r="D21" s="677"/>
      <c r="E21" s="677"/>
      <c r="F21" s="677"/>
      <c r="I21" s="2570" t="s">
        <v>233</v>
      </c>
      <c r="J21" s="2571"/>
      <c r="K21" s="2571"/>
      <c r="L21" s="2571"/>
      <c r="M21" s="2571"/>
      <c r="N21" s="2571"/>
      <c r="O21" s="2571"/>
      <c r="P21" s="2571"/>
      <c r="Q21" s="2571"/>
      <c r="R21" s="2571"/>
      <c r="S21" s="2571"/>
      <c r="T21" s="2571"/>
      <c r="U21" s="2571"/>
      <c r="V21" s="2571"/>
      <c r="W21" s="2571"/>
      <c r="X21" s="2571"/>
      <c r="Y21" s="2571"/>
      <c r="Z21" s="2571"/>
      <c r="AA21" s="2571"/>
      <c r="AB21" s="2572">
        <f>SUM(M16:M20,P16:P20,S16:S20,V16:V20,Y16:Y20,AC16:AC20)</f>
        <v>0</v>
      </c>
      <c r="AC21" s="2573"/>
    </row>
    <row r="22" spans="2:29" ht="17.100000000000001" customHeight="1">
      <c r="B22" s="675"/>
      <c r="C22" s="34" t="s">
        <v>202</v>
      </c>
      <c r="D22" s="679" t="s">
        <v>201</v>
      </c>
      <c r="E22" s="679" t="s">
        <v>197</v>
      </c>
      <c r="F22" s="674" t="s">
        <v>203</v>
      </c>
      <c r="Q22" s="2565" t="s">
        <v>694</v>
      </c>
      <c r="R22" s="2565"/>
      <c r="S22" s="2565"/>
      <c r="T22" s="2565"/>
      <c r="U22" s="2565"/>
      <c r="V22" s="2565"/>
      <c r="W22" s="2565"/>
      <c r="X22" s="2565"/>
      <c r="Y22" s="2565"/>
      <c r="Z22" s="2565"/>
      <c r="AA22" s="2565"/>
      <c r="AB22" s="2565"/>
    </row>
    <row r="23" spans="2:29" ht="17.100000000000001" customHeight="1" thickBot="1">
      <c r="B23" s="675"/>
      <c r="C23" s="680">
        <v>200</v>
      </c>
      <c r="D23" s="59"/>
      <c r="E23" s="69">
        <f>ROUND((0.2+0.3)*0.6*1,2)-0.031</f>
        <v>0.26900000000000002</v>
      </c>
      <c r="F23" s="138">
        <f>ROUND(D23*E23,2)</f>
        <v>0</v>
      </c>
    </row>
    <row r="24" spans="2:29" ht="17.100000000000001" customHeight="1">
      <c r="B24" s="675"/>
      <c r="C24" s="681">
        <v>300</v>
      </c>
      <c r="D24" s="61"/>
      <c r="E24" s="70">
        <f>ROUND((0.3+0.3)*0.7*1,2)-0.07</f>
        <v>0.35</v>
      </c>
      <c r="F24" s="139">
        <f>ROUND(D24*E24,2)</f>
        <v>0</v>
      </c>
      <c r="I24" s="2251"/>
      <c r="J24" s="2179"/>
      <c r="K24" s="42"/>
      <c r="L24" s="33"/>
      <c r="M24" s="33"/>
      <c r="N24" s="33"/>
      <c r="O24" s="131"/>
      <c r="P24" s="33"/>
      <c r="Q24" s="33"/>
      <c r="R24" s="33"/>
      <c r="S24" s="33"/>
      <c r="T24" s="33"/>
      <c r="U24" s="33"/>
      <c r="V24" s="33"/>
      <c r="W24" s="33"/>
      <c r="X24" s="10"/>
      <c r="Y24" s="10"/>
      <c r="Z24" s="10"/>
      <c r="AA24" s="10"/>
      <c r="AB24" s="10"/>
      <c r="AC24" s="11"/>
    </row>
    <row r="25" spans="2:29" ht="17.100000000000001" customHeight="1">
      <c r="B25" s="675"/>
      <c r="C25" s="681"/>
      <c r="D25" s="61"/>
      <c r="E25" s="70"/>
      <c r="F25" s="139">
        <f>ROUND(D25*E25,2)</f>
        <v>0</v>
      </c>
      <c r="I25" s="2566"/>
      <c r="J25" s="2567"/>
      <c r="K25" s="117"/>
      <c r="L25" s="107" t="s">
        <v>251</v>
      </c>
      <c r="M25" s="59"/>
      <c r="N25" s="107" t="s">
        <v>252</v>
      </c>
      <c r="O25" s="133">
        <f>IF(I25="",0,0.3)</f>
        <v>0</v>
      </c>
      <c r="P25" s="107" t="s">
        <v>252</v>
      </c>
      <c r="Q25" s="59"/>
      <c r="R25" s="107" t="s">
        <v>252</v>
      </c>
      <c r="S25" s="59"/>
      <c r="T25" s="107" t="s">
        <v>253</v>
      </c>
      <c r="U25" s="59"/>
      <c r="V25" s="107" t="s">
        <v>176</v>
      </c>
      <c r="W25" s="132">
        <f>ROUND(K25*(M25-O25-Q25-S25)*U25,2)</f>
        <v>0</v>
      </c>
      <c r="X25" s="110"/>
      <c r="Y25" s="110"/>
      <c r="Z25" s="110"/>
      <c r="AA25" s="110"/>
      <c r="AB25" s="110"/>
      <c r="AC25" s="111"/>
    </row>
    <row r="26" spans="2:29" ht="17.100000000000001" customHeight="1">
      <c r="B26" s="675"/>
      <c r="C26" s="681"/>
      <c r="D26" s="61"/>
      <c r="E26" s="70"/>
      <c r="F26" s="139">
        <f>ROUND(D26*E26,2)</f>
        <v>0</v>
      </c>
      <c r="I26" s="2568"/>
      <c r="J26" s="2569"/>
      <c r="K26" s="85"/>
      <c r="L26" s="93" t="s">
        <v>251</v>
      </c>
      <c r="M26" s="61"/>
      <c r="N26" s="93" t="s">
        <v>252</v>
      </c>
      <c r="O26" s="95">
        <f>IF(I26="",0,0.3)</f>
        <v>0</v>
      </c>
      <c r="P26" s="93" t="s">
        <v>252</v>
      </c>
      <c r="Q26" s="61"/>
      <c r="R26" s="93" t="s">
        <v>252</v>
      </c>
      <c r="S26" s="61"/>
      <c r="T26" s="93" t="s">
        <v>253</v>
      </c>
      <c r="U26" s="61"/>
      <c r="V26" s="93" t="s">
        <v>176</v>
      </c>
      <c r="W26" s="94">
        <f>ROUND(K26*(M26-O26-Q26-S26)*U26,2)</f>
        <v>0</v>
      </c>
      <c r="X26" s="67"/>
      <c r="Y26" s="67"/>
      <c r="Z26" s="67"/>
      <c r="AA26" s="67"/>
      <c r="AB26" s="67"/>
      <c r="AC26" s="68"/>
    </row>
    <row r="27" spans="2:29" ht="17.100000000000001" customHeight="1">
      <c r="B27" s="675"/>
      <c r="C27" s="77"/>
      <c r="D27" s="683"/>
      <c r="E27" s="684"/>
      <c r="F27" s="141">
        <f>ROUND(D27*E27,2)</f>
        <v>0</v>
      </c>
      <c r="I27" s="2568"/>
      <c r="J27" s="2569"/>
      <c r="K27" s="85"/>
      <c r="L27" s="93" t="s">
        <v>251</v>
      </c>
      <c r="M27" s="61"/>
      <c r="N27" s="93" t="s">
        <v>252</v>
      </c>
      <c r="O27" s="95">
        <f>IF(I27="",0,0.3)</f>
        <v>0</v>
      </c>
      <c r="P27" s="93" t="s">
        <v>252</v>
      </c>
      <c r="Q27" s="61"/>
      <c r="R27" s="93" t="s">
        <v>252</v>
      </c>
      <c r="S27" s="61"/>
      <c r="T27" s="93" t="s">
        <v>253</v>
      </c>
      <c r="U27" s="61"/>
      <c r="V27" s="93" t="s">
        <v>176</v>
      </c>
      <c r="W27" s="94">
        <f>ROUND(K27*(M27-O27-Q27-S27)*U27,2)</f>
        <v>0</v>
      </c>
      <c r="X27" s="67"/>
      <c r="Y27" s="67"/>
      <c r="Z27" s="67"/>
      <c r="AA27" s="67"/>
      <c r="AB27" s="67"/>
      <c r="AC27" s="68"/>
    </row>
    <row r="28" spans="2:29" ht="17.100000000000001" customHeight="1">
      <c r="B28" s="675"/>
      <c r="C28" s="2583" t="s">
        <v>631</v>
      </c>
      <c r="D28" s="2584"/>
      <c r="E28" s="2584"/>
      <c r="F28" s="12">
        <f>SUM(F23:F27)</f>
        <v>0</v>
      </c>
      <c r="I28" s="2568"/>
      <c r="J28" s="2569"/>
      <c r="K28" s="85"/>
      <c r="L28" s="93" t="s">
        <v>254</v>
      </c>
      <c r="M28" s="61"/>
      <c r="N28" s="93" t="s">
        <v>255</v>
      </c>
      <c r="O28" s="95">
        <f>IF(I28="",0,0.3)</f>
        <v>0</v>
      </c>
      <c r="P28" s="93" t="s">
        <v>255</v>
      </c>
      <c r="Q28" s="61"/>
      <c r="R28" s="93" t="s">
        <v>255</v>
      </c>
      <c r="S28" s="61"/>
      <c r="T28" s="93" t="s">
        <v>256</v>
      </c>
      <c r="U28" s="61"/>
      <c r="V28" s="93" t="s">
        <v>257</v>
      </c>
      <c r="W28" s="94">
        <f>ROUND(K28*(M28-O28-Q28-S28)*U28,2)</f>
        <v>0</v>
      </c>
      <c r="X28" s="67"/>
      <c r="Y28" s="67"/>
      <c r="Z28" s="67"/>
      <c r="AA28" s="67"/>
      <c r="AB28" s="67"/>
      <c r="AC28" s="68"/>
    </row>
    <row r="29" spans="2:29" ht="17.100000000000001" customHeight="1" thickBot="1">
      <c r="B29" s="675"/>
      <c r="C29" s="2579" t="s">
        <v>632</v>
      </c>
      <c r="D29" s="2580"/>
      <c r="E29" s="2580"/>
      <c r="F29" s="678">
        <f>F28</f>
        <v>0</v>
      </c>
      <c r="I29" s="2574"/>
      <c r="J29" s="2575"/>
      <c r="K29" s="134"/>
      <c r="L29" s="113" t="s">
        <v>258</v>
      </c>
      <c r="M29" s="137"/>
      <c r="N29" s="113" t="s">
        <v>259</v>
      </c>
      <c r="O29" s="136">
        <f>IF(I29="",0,0.3)</f>
        <v>0</v>
      </c>
      <c r="P29" s="113" t="s">
        <v>259</v>
      </c>
      <c r="Q29" s="137"/>
      <c r="R29" s="113" t="s">
        <v>259</v>
      </c>
      <c r="S29" s="137"/>
      <c r="T29" s="113" t="s">
        <v>260</v>
      </c>
      <c r="U29" s="137"/>
      <c r="V29" s="113" t="s">
        <v>261</v>
      </c>
      <c r="W29" s="135">
        <f>ROUND(K29*(M29-O29-Q29-S29)*U29,2)</f>
        <v>0</v>
      </c>
      <c r="X29" s="116"/>
      <c r="Y29" s="116"/>
      <c r="Z29" s="2576"/>
      <c r="AA29" s="2576"/>
      <c r="AB29" s="2577"/>
      <c r="AC29" s="2578"/>
    </row>
    <row r="30" spans="2:29" ht="17.100000000000001" customHeight="1" thickBot="1">
      <c r="B30" s="675"/>
      <c r="I30" s="2570"/>
      <c r="J30" s="2571"/>
      <c r="K30" s="2571"/>
      <c r="L30" s="2571"/>
      <c r="M30" s="2571"/>
      <c r="N30" s="2571"/>
      <c r="O30" s="2571"/>
      <c r="P30" s="2571"/>
      <c r="Q30" s="2571"/>
      <c r="R30" s="2571"/>
      <c r="S30" s="2571"/>
      <c r="T30" s="2571"/>
      <c r="U30" s="2571"/>
      <c r="V30" s="2571"/>
      <c r="W30" s="2571"/>
      <c r="X30" s="2571"/>
      <c r="Y30" s="2571"/>
      <c r="Z30" s="2571"/>
      <c r="AA30" s="2571"/>
      <c r="AB30" s="2572">
        <f>SUM(W25:W29)</f>
        <v>0</v>
      </c>
      <c r="AC30" s="2573"/>
    </row>
  </sheetData>
  <mergeCells count="48">
    <mergeCell ref="C12:E12"/>
    <mergeCell ref="C28:E28"/>
    <mergeCell ref="C29:E29"/>
    <mergeCell ref="I27:J27"/>
    <mergeCell ref="C20:E20"/>
    <mergeCell ref="I28:J28"/>
    <mergeCell ref="C19:E19"/>
    <mergeCell ref="I18:J18"/>
    <mergeCell ref="I19:J19"/>
    <mergeCell ref="I26:J26"/>
    <mergeCell ref="I20:J20"/>
    <mergeCell ref="I24:J24"/>
    <mergeCell ref="I21:AA21"/>
    <mergeCell ref="I25:J25"/>
    <mergeCell ref="Q13:AB13"/>
    <mergeCell ref="Q22:AB22"/>
    <mergeCell ref="V1:AC1"/>
    <mergeCell ref="T1:U1"/>
    <mergeCell ref="T3:V3"/>
    <mergeCell ref="Z3:AC3"/>
    <mergeCell ref="T15:V15"/>
    <mergeCell ref="I12:AA12"/>
    <mergeCell ref="W15:Y15"/>
    <mergeCell ref="Q15:S15"/>
    <mergeCell ref="I3:J3"/>
    <mergeCell ref="Q3:S3"/>
    <mergeCell ref="I15:J15"/>
    <mergeCell ref="W3:Y3"/>
    <mergeCell ref="K3:M3"/>
    <mergeCell ref="N3:P3"/>
    <mergeCell ref="K15:M15"/>
    <mergeCell ref="N15:P15"/>
    <mergeCell ref="I30:AA30"/>
    <mergeCell ref="AB30:AC30"/>
    <mergeCell ref="Z15:AC15"/>
    <mergeCell ref="AB9:AC9"/>
    <mergeCell ref="Z9:AA9"/>
    <mergeCell ref="AB11:AC11"/>
    <mergeCell ref="I9:J9"/>
    <mergeCell ref="I10:J11"/>
    <mergeCell ref="Z29:AA29"/>
    <mergeCell ref="I17:J17"/>
    <mergeCell ref="I16:J16"/>
    <mergeCell ref="AB12:AC12"/>
    <mergeCell ref="I29:J29"/>
    <mergeCell ref="Z11:AA11"/>
    <mergeCell ref="AB29:AC29"/>
    <mergeCell ref="AB21:AC21"/>
  </mergeCells>
  <phoneticPr fontId="2"/>
  <dataValidations count="2">
    <dataValidation type="list" allowBlank="1" showInputMessage="1" showErrorMessage="1" sqref="L9">
      <formula1>"補充分"</formula1>
    </dataValidation>
    <dataValidation type="list" allowBlank="1" showInputMessage="1" showErrorMessage="1" sqref="J4:J8">
      <formula1>"補"</formula1>
    </dataValidation>
  </dataValidations>
  <printOptions horizontalCentered="1"/>
  <pageMargins left="0" right="0" top="0.78740157480314965" bottom="0.78740157480314965" header="0.51181102362204722" footer="0.51181102362204722"/>
  <pageSetup paperSize="9" scale="97" orientation="landscape" verticalDpi="12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X50"/>
  <sheetViews>
    <sheetView showGridLines="0" showZeros="0" view="pageBreakPreview" zoomScaleNormal="100" zoomScaleSheetLayoutView="100" workbookViewId="0">
      <selection activeCell="K13" sqref="K13"/>
    </sheetView>
  </sheetViews>
  <sheetFormatPr defaultColWidth="9" defaultRowHeight="11.1" customHeight="1"/>
  <cols>
    <col min="1" max="3" width="2.109375" style="2" customWidth="1"/>
    <col min="4" max="4" width="8.6640625" style="2" customWidth="1"/>
    <col min="5" max="5" width="2.6640625" style="2" customWidth="1"/>
    <col min="6" max="6" width="8.6640625" style="2" customWidth="1"/>
    <col min="7" max="7" width="6.109375" style="2" customWidth="1"/>
    <col min="8" max="8" width="8.6640625" style="2" customWidth="1"/>
    <col min="9" max="12" width="2.6640625" style="2" customWidth="1"/>
    <col min="13" max="13" width="12.6640625" style="3" customWidth="1"/>
    <col min="14" max="15" width="2.109375" style="3" customWidth="1"/>
    <col min="16" max="16" width="6.6640625" style="3" customWidth="1"/>
    <col min="17" max="19" width="2.109375" style="3" customWidth="1"/>
    <col min="20" max="20" width="6.6640625" style="31" customWidth="1"/>
    <col min="21" max="23" width="2.109375" style="3" customWidth="1"/>
    <col min="24" max="24" width="6.6640625" style="31" customWidth="1"/>
    <col min="25" max="27" width="2.109375" style="3" customWidth="1"/>
    <col min="28" max="28" width="6.6640625" style="31" customWidth="1"/>
    <col min="29" max="30" width="2.109375" style="3" customWidth="1"/>
    <col min="31" max="31" width="8.6640625" style="31" customWidth="1"/>
    <col min="32" max="32" width="2.6640625" style="2" customWidth="1"/>
    <col min="33" max="35" width="9" style="2" customWidth="1"/>
    <col min="36" max="36" width="4" style="2" customWidth="1"/>
    <col min="37" max="16384" width="9" style="2"/>
  </cols>
  <sheetData>
    <row r="1" spans="1:50" ht="25.2" customHeight="1">
      <c r="A1" s="729" t="s">
        <v>706</v>
      </c>
      <c r="N1" s="2"/>
      <c r="P1" s="2249" t="s">
        <v>157</v>
      </c>
      <c r="Q1" s="2249"/>
      <c r="R1" s="2249"/>
      <c r="S1" s="2249"/>
      <c r="T1" s="2249"/>
      <c r="U1" s="2191" t="str">
        <f>表紙!C2</f>
        <v>東白川特2高層配水池揚水管取替工事</v>
      </c>
      <c r="V1" s="2191"/>
      <c r="W1" s="2191"/>
      <c r="X1" s="2191"/>
      <c r="Y1" s="2191"/>
      <c r="Z1" s="2191"/>
      <c r="AA1" s="2191"/>
      <c r="AB1" s="2191"/>
      <c r="AC1" s="2191"/>
      <c r="AD1" s="2191"/>
      <c r="AE1" s="2191"/>
    </row>
    <row r="2" spans="1:50" ht="11.1" customHeight="1">
      <c r="A2" s="1"/>
      <c r="B2" s="2" t="s">
        <v>235</v>
      </c>
    </row>
    <row r="3" spans="1:50" ht="11.1" customHeight="1" thickBot="1">
      <c r="C3" s="2" t="s">
        <v>236</v>
      </c>
      <c r="J3" s="2" t="s">
        <v>442</v>
      </c>
      <c r="P3" s="31" t="s">
        <v>141</v>
      </c>
      <c r="AE3" s="31" t="s">
        <v>243</v>
      </c>
    </row>
    <row r="4" spans="1:50" ht="11.1" customHeight="1">
      <c r="D4" s="2251" t="s">
        <v>238</v>
      </c>
      <c r="E4" s="2178"/>
      <c r="F4" s="35" t="s">
        <v>1</v>
      </c>
      <c r="G4" s="35" t="s">
        <v>237</v>
      </c>
      <c r="H4" s="44"/>
      <c r="M4" s="3" t="s">
        <v>242</v>
      </c>
      <c r="O4" s="3" t="s">
        <v>168</v>
      </c>
      <c r="P4" s="36">
        <f>'管工（土量1）200'!$AB$11</f>
        <v>0</v>
      </c>
      <c r="Q4" s="3" t="s">
        <v>169</v>
      </c>
      <c r="T4" s="36"/>
      <c r="AD4" s="3" t="s">
        <v>170</v>
      </c>
      <c r="AE4" s="39">
        <f>P4</f>
        <v>0</v>
      </c>
    </row>
    <row r="5" spans="1:50" ht="11.1" customHeight="1">
      <c r="D5" s="183"/>
      <c r="E5" s="2252" t="s">
        <v>8</v>
      </c>
      <c r="F5" s="59"/>
      <c r="G5" s="144"/>
      <c r="H5" s="138">
        <f t="shared" ref="H5:H15" si="0">ROUND(F5*G5,2)</f>
        <v>0</v>
      </c>
      <c r="J5" s="2" t="s">
        <v>443</v>
      </c>
      <c r="V5" s="2250" t="s">
        <v>166</v>
      </c>
      <c r="W5" s="2250"/>
      <c r="X5" s="360" t="s">
        <v>438</v>
      </c>
      <c r="Y5" s="40" t="s">
        <v>149</v>
      </c>
      <c r="Z5" s="40"/>
    </row>
    <row r="6" spans="1:50" ht="11.1" customHeight="1">
      <c r="D6" s="379"/>
      <c r="E6" s="2253"/>
      <c r="F6" s="380"/>
      <c r="G6" s="381"/>
      <c r="H6" s="139">
        <f t="shared" si="0"/>
        <v>0</v>
      </c>
      <c r="N6" s="4"/>
      <c r="P6" s="31" t="s">
        <v>279</v>
      </c>
    </row>
    <row r="7" spans="1:50" ht="11.1" customHeight="1">
      <c r="D7" s="379"/>
      <c r="E7" s="2253"/>
      <c r="F7" s="380"/>
      <c r="G7" s="381"/>
      <c r="H7" s="139">
        <f t="shared" si="0"/>
        <v>0</v>
      </c>
      <c r="M7" s="3" t="s">
        <v>137</v>
      </c>
      <c r="N7" s="4"/>
      <c r="O7" s="3" t="s">
        <v>168</v>
      </c>
      <c r="P7" s="36">
        <f>IF($X$5="仮置無し",0,$H$17)</f>
        <v>0</v>
      </c>
      <c r="Q7" s="3" t="s">
        <v>169</v>
      </c>
      <c r="T7" s="36"/>
      <c r="AD7" s="3" t="s">
        <v>170</v>
      </c>
      <c r="AE7" s="39">
        <f>P7</f>
        <v>0</v>
      </c>
    </row>
    <row r="8" spans="1:50" ht="11.1" customHeight="1">
      <c r="D8" s="379"/>
      <c r="E8" s="2253"/>
      <c r="F8" s="380"/>
      <c r="G8" s="381"/>
      <c r="H8" s="139">
        <f t="shared" si="0"/>
        <v>0</v>
      </c>
      <c r="N8" s="4"/>
      <c r="P8" s="31" t="s">
        <v>280</v>
      </c>
    </row>
    <row r="9" spans="1:50" ht="11.1" customHeight="1">
      <c r="D9" s="379"/>
      <c r="E9" s="2253"/>
      <c r="F9" s="380"/>
      <c r="G9" s="381"/>
      <c r="H9" s="139">
        <f t="shared" si="0"/>
        <v>0</v>
      </c>
      <c r="M9" s="3" t="s">
        <v>140</v>
      </c>
      <c r="N9" s="4"/>
      <c r="O9" s="3" t="s">
        <v>168</v>
      </c>
      <c r="P9" s="36">
        <f>IF($X$5="仮置無し",0,$H$30)</f>
        <v>0</v>
      </c>
      <c r="Q9" s="3" t="s">
        <v>169</v>
      </c>
      <c r="T9" s="36"/>
      <c r="AD9" s="3" t="s">
        <v>170</v>
      </c>
      <c r="AE9" s="39">
        <f>P9</f>
        <v>0</v>
      </c>
    </row>
    <row r="10" spans="1:50" ht="11.1" customHeight="1">
      <c r="D10" s="379"/>
      <c r="E10" s="2253"/>
      <c r="F10" s="380"/>
      <c r="G10" s="381"/>
      <c r="H10" s="139">
        <f t="shared" si="0"/>
        <v>0</v>
      </c>
      <c r="N10" s="4"/>
      <c r="P10" s="31" t="s">
        <v>281</v>
      </c>
      <c r="T10" s="31" t="s">
        <v>282</v>
      </c>
    </row>
    <row r="11" spans="1:50" ht="11.1" customHeight="1">
      <c r="D11" s="379"/>
      <c r="E11" s="2253"/>
      <c r="F11" s="380"/>
      <c r="G11" s="381"/>
      <c r="H11" s="139">
        <f t="shared" si="0"/>
        <v>0</v>
      </c>
      <c r="M11" s="3" t="s">
        <v>283</v>
      </c>
      <c r="N11" s="4"/>
      <c r="O11" s="3" t="s">
        <v>168</v>
      </c>
      <c r="P11" s="36">
        <f>IF($X$5="仮置無し",0,$H$43)</f>
        <v>0</v>
      </c>
      <c r="Q11" s="3" t="s">
        <v>169</v>
      </c>
      <c r="R11" s="3" t="s">
        <v>284</v>
      </c>
      <c r="S11" s="3" t="s">
        <v>168</v>
      </c>
      <c r="T11" s="36">
        <f>IF($X$5="仮置無し",0,$AE$4)</f>
        <v>0</v>
      </c>
      <c r="U11" s="3" t="s">
        <v>169</v>
      </c>
      <c r="AD11" s="3" t="s">
        <v>170</v>
      </c>
      <c r="AE11" s="39">
        <f>P11+T11</f>
        <v>0</v>
      </c>
      <c r="AH11" s="349"/>
      <c r="AI11" s="2599"/>
      <c r="AJ11" s="2599"/>
      <c r="AK11" s="2599"/>
      <c r="AL11" s="2601"/>
      <c r="AM11" s="2601"/>
      <c r="AN11" s="2601"/>
      <c r="AO11" s="2601"/>
      <c r="AP11" s="2601"/>
      <c r="AQ11" s="2601"/>
      <c r="AR11" s="2601"/>
      <c r="AS11" s="2601"/>
      <c r="AT11" s="2601"/>
      <c r="AU11" s="2601"/>
      <c r="AV11" s="2601"/>
      <c r="AW11" s="2601"/>
      <c r="AX11" s="2601"/>
    </row>
    <row r="12" spans="1:50" ht="11.1" customHeight="1">
      <c r="D12" s="379"/>
      <c r="E12" s="2253"/>
      <c r="F12" s="380"/>
      <c r="G12" s="381"/>
      <c r="H12" s="139">
        <f t="shared" si="0"/>
        <v>0</v>
      </c>
      <c r="J12" s="2" t="s">
        <v>444</v>
      </c>
      <c r="AG12" s="353"/>
      <c r="AH12" s="349"/>
      <c r="AI12" s="349"/>
      <c r="AJ12" s="349"/>
      <c r="AK12" s="349"/>
      <c r="AL12" s="349"/>
      <c r="AM12" s="349"/>
      <c r="AN12" s="349"/>
      <c r="AO12" s="349"/>
      <c r="AP12" s="349"/>
      <c r="AQ12" s="349"/>
      <c r="AR12" s="349"/>
      <c r="AS12" s="349"/>
      <c r="AT12" s="349"/>
      <c r="AU12" s="349"/>
      <c r="AV12" s="349"/>
      <c r="AW12" s="349"/>
      <c r="AX12" s="349"/>
    </row>
    <row r="13" spans="1:50" ht="11.1" customHeight="1">
      <c r="D13" s="184"/>
      <c r="E13" s="2253"/>
      <c r="F13" s="61"/>
      <c r="G13" s="145"/>
      <c r="H13" s="139">
        <f t="shared" si="0"/>
        <v>0</v>
      </c>
      <c r="K13" s="2" t="s">
        <v>528</v>
      </c>
      <c r="P13" s="31" t="s">
        <v>262</v>
      </c>
      <c r="T13" s="31" t="s">
        <v>263</v>
      </c>
      <c r="X13" s="31" t="s">
        <v>264</v>
      </c>
      <c r="AG13" s="354"/>
      <c r="AH13" s="349"/>
      <c r="AI13" s="349"/>
      <c r="AJ13" s="349"/>
      <c r="AK13" s="349"/>
      <c r="AL13" s="349"/>
      <c r="AM13" s="349"/>
      <c r="AN13" s="349"/>
      <c r="AO13" s="349"/>
      <c r="AP13" s="349"/>
      <c r="AQ13" s="349"/>
      <c r="AR13" s="349"/>
      <c r="AS13" s="349"/>
      <c r="AT13" s="349"/>
      <c r="AU13" s="349"/>
      <c r="AV13" s="349"/>
      <c r="AW13" s="349"/>
      <c r="AX13" s="349"/>
    </row>
    <row r="14" spans="1:50" ht="11.1" customHeight="1">
      <c r="D14" s="184"/>
      <c r="E14" s="2253"/>
      <c r="F14" s="61"/>
      <c r="G14" s="145"/>
      <c r="H14" s="139">
        <f t="shared" si="0"/>
        <v>0</v>
      </c>
      <c r="M14" s="3" t="s">
        <v>51</v>
      </c>
      <c r="O14" s="3" t="s">
        <v>162</v>
      </c>
      <c r="P14" s="36">
        <f>'管工（土量1）200'!$F$20</f>
        <v>0</v>
      </c>
      <c r="Q14" s="3" t="s">
        <v>163</v>
      </c>
      <c r="R14" s="3" t="s">
        <v>164</v>
      </c>
      <c r="S14" s="3" t="s">
        <v>162</v>
      </c>
      <c r="T14" s="36">
        <f>'管工（土量1）200'!$AB$9</f>
        <v>0</v>
      </c>
      <c r="U14" s="3" t="s">
        <v>163</v>
      </c>
      <c r="V14" s="3" t="s">
        <v>164</v>
      </c>
      <c r="W14" s="3" t="s">
        <v>162</v>
      </c>
      <c r="X14" s="36">
        <f>'管工（土量1）200'!$AB$11</f>
        <v>0</v>
      </c>
      <c r="Y14" s="3" t="s">
        <v>163</v>
      </c>
      <c r="AG14" s="353"/>
      <c r="AH14" s="349"/>
      <c r="AI14" s="349"/>
      <c r="AJ14" s="349"/>
      <c r="AK14" s="349"/>
      <c r="AL14" s="349"/>
      <c r="AM14" s="349"/>
      <c r="AN14" s="349"/>
      <c r="AO14" s="349"/>
      <c r="AP14" s="349"/>
      <c r="AQ14" s="349"/>
      <c r="AR14" s="349"/>
      <c r="AS14" s="349"/>
      <c r="AT14" s="349"/>
      <c r="AU14" s="349"/>
      <c r="AV14" s="349"/>
      <c r="AW14" s="349"/>
      <c r="AX14" s="349"/>
    </row>
    <row r="15" spans="1:50" ht="11.1" customHeight="1">
      <c r="D15" s="184"/>
      <c r="E15" s="2253"/>
      <c r="F15" s="61"/>
      <c r="G15" s="145"/>
      <c r="H15" s="139">
        <f t="shared" si="0"/>
        <v>0</v>
      </c>
      <c r="P15" s="31" t="s">
        <v>265</v>
      </c>
      <c r="T15" s="31" t="s">
        <v>266</v>
      </c>
      <c r="X15" s="31" t="s">
        <v>267</v>
      </c>
      <c r="AE15" s="31" t="s">
        <v>268</v>
      </c>
      <c r="AG15" s="354"/>
      <c r="AH15" s="349"/>
      <c r="AI15" s="349"/>
      <c r="AJ15" s="349"/>
      <c r="AK15" s="349"/>
      <c r="AL15" s="349"/>
      <c r="AM15" s="349"/>
      <c r="AN15" s="349"/>
      <c r="AO15" s="349"/>
      <c r="AP15" s="349"/>
      <c r="AQ15" s="349"/>
      <c r="AR15" s="349"/>
      <c r="AS15" s="349"/>
      <c r="AT15" s="349"/>
      <c r="AU15" s="349"/>
      <c r="AV15" s="349"/>
      <c r="AW15" s="349"/>
      <c r="AX15" s="349"/>
    </row>
    <row r="16" spans="1:50" ht="11.1" customHeight="1">
      <c r="D16" s="185"/>
      <c r="E16" s="2254"/>
      <c r="F16" s="137"/>
      <c r="G16" s="146"/>
      <c r="H16" s="140">
        <f>ROUND(F16*G16,2)</f>
        <v>0</v>
      </c>
      <c r="N16" s="3" t="s">
        <v>269</v>
      </c>
      <c r="O16" s="3" t="s">
        <v>158</v>
      </c>
      <c r="P16" s="36">
        <f>$H$17</f>
        <v>0</v>
      </c>
      <c r="Q16" s="3" t="s">
        <v>159</v>
      </c>
      <c r="R16" s="3" t="s">
        <v>269</v>
      </c>
      <c r="S16" s="3" t="s">
        <v>158</v>
      </c>
      <c r="T16" s="36">
        <f>$H$30</f>
        <v>0</v>
      </c>
      <c r="U16" s="3" t="s">
        <v>159</v>
      </c>
      <c r="V16" s="3" t="s">
        <v>269</v>
      </c>
      <c r="W16" s="3" t="s">
        <v>158</v>
      </c>
      <c r="X16" s="36">
        <f>$H$43</f>
        <v>0</v>
      </c>
      <c r="Y16" s="3" t="s">
        <v>159</v>
      </c>
      <c r="AD16" s="3" t="s">
        <v>160</v>
      </c>
      <c r="AE16" s="39">
        <f>P14-T14-X14-P16-T16-X16</f>
        <v>0</v>
      </c>
      <c r="AG16" s="353"/>
      <c r="AH16" s="349"/>
      <c r="AI16" s="349"/>
      <c r="AJ16" s="349"/>
      <c r="AK16" s="349"/>
      <c r="AL16" s="349"/>
      <c r="AM16" s="349"/>
      <c r="AN16" s="349"/>
      <c r="AO16" s="349"/>
      <c r="AP16" s="349"/>
      <c r="AQ16" s="349"/>
      <c r="AR16" s="349"/>
      <c r="AS16" s="349"/>
      <c r="AT16" s="349"/>
      <c r="AU16" s="349"/>
      <c r="AV16" s="349"/>
      <c r="AW16" s="349"/>
      <c r="AX16" s="349"/>
    </row>
    <row r="17" spans="4:50" ht="11.1" customHeight="1">
      <c r="D17" s="2260" t="s">
        <v>239</v>
      </c>
      <c r="E17" s="2261"/>
      <c r="F17" s="2261"/>
      <c r="G17" s="2261"/>
      <c r="H17" s="72">
        <f>SUM(H5:H16)</f>
        <v>0</v>
      </c>
      <c r="AG17" s="353"/>
      <c r="AH17" s="349"/>
      <c r="AI17" s="349"/>
      <c r="AJ17" s="349"/>
      <c r="AK17" s="349"/>
      <c r="AL17" s="349"/>
      <c r="AM17" s="349"/>
      <c r="AN17" s="349"/>
      <c r="AO17" s="349"/>
      <c r="AP17" s="349"/>
      <c r="AQ17" s="349"/>
      <c r="AR17" s="349"/>
      <c r="AS17" s="349"/>
      <c r="AT17" s="349"/>
      <c r="AU17" s="349"/>
      <c r="AV17" s="349"/>
      <c r="AW17" s="349"/>
      <c r="AX17" s="349"/>
    </row>
    <row r="18" spans="4:50" ht="11.1" customHeight="1">
      <c r="D18" s="183"/>
      <c r="E18" s="2252" t="s">
        <v>9</v>
      </c>
      <c r="F18" s="59"/>
      <c r="G18" s="144"/>
      <c r="H18" s="138">
        <f t="shared" ref="H18:H28" si="1">ROUND(F18*G18,2)</f>
        <v>0</v>
      </c>
      <c r="K18" s="2" t="s">
        <v>445</v>
      </c>
      <c r="N18" s="4"/>
      <c r="P18" s="31" t="s">
        <v>285</v>
      </c>
      <c r="AG18" s="353"/>
      <c r="AH18" s="349"/>
      <c r="AI18" s="349"/>
      <c r="AJ18" s="349"/>
      <c r="AK18" s="349"/>
      <c r="AL18" s="349"/>
      <c r="AM18" s="349"/>
      <c r="AN18" s="349"/>
      <c r="AO18" s="349"/>
      <c r="AP18" s="349"/>
      <c r="AQ18" s="349"/>
      <c r="AR18" s="349"/>
      <c r="AS18" s="349"/>
      <c r="AT18" s="349"/>
      <c r="AU18" s="349"/>
      <c r="AV18" s="349"/>
      <c r="AW18" s="349"/>
      <c r="AX18" s="349"/>
    </row>
    <row r="19" spans="4:50" ht="11.1" customHeight="1">
      <c r="D19" s="379"/>
      <c r="E19" s="2253"/>
      <c r="F19" s="380"/>
      <c r="G19" s="381"/>
      <c r="H19" s="139">
        <f t="shared" si="1"/>
        <v>0</v>
      </c>
      <c r="M19" s="3" t="s">
        <v>144</v>
      </c>
      <c r="N19" s="4"/>
      <c r="O19" s="3" t="s">
        <v>174</v>
      </c>
      <c r="P19" s="36">
        <f>$AE$16</f>
        <v>0</v>
      </c>
      <c r="Q19" s="3" t="s">
        <v>175</v>
      </c>
      <c r="AD19" s="3" t="s">
        <v>176</v>
      </c>
      <c r="AE19" s="39">
        <f>P19</f>
        <v>0</v>
      </c>
      <c r="AG19" s="354"/>
      <c r="AH19" s="349"/>
      <c r="AI19" s="349"/>
      <c r="AJ19" s="349"/>
      <c r="AK19" s="349"/>
      <c r="AL19" s="349"/>
      <c r="AM19" s="349"/>
      <c r="AN19" s="349"/>
      <c r="AO19" s="349"/>
      <c r="AP19" s="349"/>
      <c r="AQ19" s="349"/>
      <c r="AR19" s="349"/>
      <c r="AS19" s="349"/>
      <c r="AT19" s="349"/>
      <c r="AU19" s="349"/>
      <c r="AV19" s="349"/>
      <c r="AW19" s="349"/>
      <c r="AX19" s="349"/>
    </row>
    <row r="20" spans="4:50" ht="11.1" customHeight="1">
      <c r="D20" s="379"/>
      <c r="E20" s="2253"/>
      <c r="F20" s="380"/>
      <c r="G20" s="381"/>
      <c r="H20" s="139">
        <f t="shared" si="1"/>
        <v>0</v>
      </c>
      <c r="J20" s="2" t="s">
        <v>446</v>
      </c>
      <c r="AG20" s="353"/>
      <c r="AH20" s="349"/>
      <c r="AI20" s="349"/>
      <c r="AJ20" s="350"/>
      <c r="AK20" s="349"/>
      <c r="AL20" s="349"/>
      <c r="AM20" s="349"/>
      <c r="AN20" s="349"/>
      <c r="AO20" s="349"/>
      <c r="AP20" s="349"/>
      <c r="AQ20" s="349"/>
      <c r="AR20" s="349"/>
      <c r="AS20" s="349"/>
      <c r="AT20" s="349"/>
      <c r="AU20" s="349"/>
      <c r="AV20" s="349"/>
      <c r="AW20" s="349"/>
      <c r="AX20" s="349"/>
    </row>
    <row r="21" spans="4:50" ht="11.1" customHeight="1">
      <c r="D21" s="379"/>
      <c r="E21" s="2253"/>
      <c r="F21" s="380"/>
      <c r="G21" s="381"/>
      <c r="H21" s="139">
        <f>ROUND(F21*G21,2)</f>
        <v>0</v>
      </c>
      <c r="K21" s="2" t="s">
        <v>447</v>
      </c>
      <c r="P21" s="31" t="s">
        <v>27</v>
      </c>
      <c r="T21" s="31" t="s">
        <v>28</v>
      </c>
      <c r="X21" s="31" t="s">
        <v>271</v>
      </c>
      <c r="AB21" s="31" t="s">
        <v>272</v>
      </c>
      <c r="AH21" s="349"/>
      <c r="AI21" s="349"/>
      <c r="AJ21" s="349"/>
      <c r="AK21" s="349"/>
      <c r="AL21" s="349"/>
      <c r="AM21" s="349"/>
      <c r="AN21" s="349"/>
      <c r="AO21" s="349"/>
      <c r="AP21" s="349"/>
      <c r="AQ21" s="349"/>
      <c r="AR21" s="349"/>
      <c r="AS21" s="349"/>
      <c r="AT21" s="349"/>
      <c r="AU21" s="349"/>
      <c r="AV21" s="349"/>
      <c r="AW21" s="349"/>
      <c r="AX21" s="349"/>
    </row>
    <row r="22" spans="4:50" ht="11.1" customHeight="1">
      <c r="D22" s="379"/>
      <c r="E22" s="2253"/>
      <c r="F22" s="380"/>
      <c r="G22" s="381"/>
      <c r="H22" s="139">
        <f t="shared" si="1"/>
        <v>0</v>
      </c>
      <c r="M22" s="3" t="s">
        <v>144</v>
      </c>
      <c r="N22" s="3" t="s">
        <v>434</v>
      </c>
      <c r="O22" s="3" t="s">
        <v>23</v>
      </c>
      <c r="P22" s="36">
        <f>'管工（土量1）200'!$F$20</f>
        <v>0</v>
      </c>
      <c r="Q22" s="3" t="s">
        <v>24</v>
      </c>
      <c r="R22" s="3" t="s">
        <v>25</v>
      </c>
      <c r="S22" s="3" t="s">
        <v>23</v>
      </c>
      <c r="T22" s="36">
        <f>'管工（土量1）200'!$AB$21</f>
        <v>0</v>
      </c>
      <c r="U22" s="3" t="s">
        <v>24</v>
      </c>
      <c r="V22" s="3" t="s">
        <v>25</v>
      </c>
      <c r="W22" s="3" t="s">
        <v>23</v>
      </c>
      <c r="X22" s="36">
        <f>IF('管工（舗200'!$AW$38="",'管工（舗200'!$X$40,'管工（舗200'!$AW$38)</f>
        <v>0</v>
      </c>
      <c r="Y22" s="3" t="s">
        <v>24</v>
      </c>
      <c r="Z22" s="3" t="s">
        <v>25</v>
      </c>
      <c r="AA22" s="3" t="s">
        <v>23</v>
      </c>
      <c r="AB22" s="36">
        <f>IF('管工（舗200'!$AW$45="",'管工（舗200'!$X$46,'管工（舗200'!$AW$45)</f>
        <v>0</v>
      </c>
      <c r="AC22" s="3" t="s">
        <v>24</v>
      </c>
      <c r="AH22" s="349"/>
      <c r="AI22" s="159"/>
      <c r="AJ22" s="159"/>
      <c r="AK22" s="351"/>
      <c r="AL22" s="351"/>
      <c r="AM22" s="351"/>
      <c r="AN22" s="351"/>
      <c r="AO22" s="349"/>
      <c r="AP22" s="349"/>
      <c r="AQ22" s="349"/>
      <c r="AR22" s="349"/>
      <c r="AS22" s="349"/>
      <c r="AT22" s="349"/>
      <c r="AU22" s="349"/>
      <c r="AV22" s="349"/>
      <c r="AW22" s="349"/>
      <c r="AX22" s="349"/>
    </row>
    <row r="23" spans="4:50" ht="11.1" customHeight="1">
      <c r="D23" s="379"/>
      <c r="E23" s="2253"/>
      <c r="F23" s="380"/>
      <c r="G23" s="381"/>
      <c r="H23" s="139">
        <f t="shared" si="1"/>
        <v>0</v>
      </c>
      <c r="P23" s="31" t="s">
        <v>244</v>
      </c>
      <c r="S23" s="2278" t="s">
        <v>437</v>
      </c>
      <c r="T23" s="2278"/>
      <c r="U23" s="2278"/>
      <c r="X23" s="31" t="s">
        <v>441</v>
      </c>
      <c r="AB23" s="356"/>
      <c r="AE23" s="31" t="s">
        <v>193</v>
      </c>
      <c r="AH23" s="349"/>
      <c r="AI23" s="159"/>
      <c r="AJ23" s="159"/>
      <c r="AK23" s="351"/>
      <c r="AL23" s="351"/>
      <c r="AM23" s="351"/>
      <c r="AN23" s="351"/>
      <c r="AO23" s="349"/>
      <c r="AP23" s="349"/>
      <c r="AQ23" s="349"/>
      <c r="AR23" s="349"/>
      <c r="AS23" s="349"/>
      <c r="AT23" s="349"/>
      <c r="AU23" s="349"/>
      <c r="AV23" s="349"/>
      <c r="AW23" s="349"/>
      <c r="AX23" s="349"/>
    </row>
    <row r="24" spans="4:50" ht="11.1" customHeight="1">
      <c r="D24" s="379"/>
      <c r="E24" s="2253"/>
      <c r="F24" s="380"/>
      <c r="G24" s="381"/>
      <c r="H24" s="139">
        <f t="shared" si="1"/>
        <v>0</v>
      </c>
      <c r="N24" s="3" t="s">
        <v>139</v>
      </c>
      <c r="O24" s="3" t="s">
        <v>23</v>
      </c>
      <c r="P24" s="36">
        <f>'管工（土量1）200'!M9</f>
        <v>0</v>
      </c>
      <c r="Q24" s="3" t="s">
        <v>24</v>
      </c>
      <c r="R24" s="3" t="s">
        <v>175</v>
      </c>
      <c r="S24" s="3" t="s">
        <v>436</v>
      </c>
      <c r="T24" s="356">
        <v>0.9</v>
      </c>
      <c r="V24" s="3" t="s">
        <v>139</v>
      </c>
      <c r="W24" s="3" t="s">
        <v>23</v>
      </c>
      <c r="X24" s="36">
        <f>IF('管工（舗200'!$AW$7="",'管工（舗200'!$X$7,'管工（舗200'!$AW$7)</f>
        <v>0</v>
      </c>
      <c r="Y24" s="3" t="s">
        <v>24</v>
      </c>
      <c r="AB24" s="356"/>
      <c r="AD24" s="3" t="s">
        <v>176</v>
      </c>
      <c r="AE24" s="39">
        <f>ROUND((P22-T22-X22-AB22+P24)/T24,2)+X24</f>
        <v>0</v>
      </c>
      <c r="AH24" s="349"/>
      <c r="AI24" s="349"/>
      <c r="AJ24" s="349"/>
      <c r="AK24" s="349"/>
      <c r="AL24" s="349"/>
      <c r="AM24" s="349"/>
      <c r="AN24" s="349"/>
      <c r="AO24" s="349"/>
      <c r="AP24" s="349"/>
      <c r="AQ24" s="349"/>
      <c r="AR24" s="349"/>
      <c r="AS24" s="349"/>
      <c r="AT24" s="349"/>
      <c r="AU24" s="349"/>
      <c r="AV24" s="349"/>
      <c r="AW24" s="349"/>
      <c r="AX24" s="349"/>
    </row>
    <row r="25" spans="4:50" ht="11.1" customHeight="1">
      <c r="D25" s="379"/>
      <c r="E25" s="2253"/>
      <c r="F25" s="380"/>
      <c r="G25" s="381"/>
      <c r="H25" s="139">
        <f t="shared" si="1"/>
        <v>0</v>
      </c>
      <c r="K25" s="2" t="s">
        <v>245</v>
      </c>
      <c r="N25" s="4"/>
      <c r="P25" s="31" t="s">
        <v>193</v>
      </c>
      <c r="AH25" s="349"/>
      <c r="AI25" s="159"/>
      <c r="AJ25" s="159"/>
      <c r="AK25" s="351"/>
      <c r="AL25" s="351"/>
      <c r="AM25" s="351"/>
      <c r="AN25" s="351"/>
      <c r="AO25" s="349"/>
      <c r="AP25" s="349"/>
      <c r="AQ25" s="349"/>
      <c r="AR25" s="349"/>
      <c r="AS25" s="349"/>
      <c r="AT25" s="349"/>
      <c r="AU25" s="349"/>
      <c r="AV25" s="349"/>
      <c r="AW25" s="349"/>
      <c r="AX25" s="349"/>
    </row>
    <row r="26" spans="4:50" ht="11.1" customHeight="1">
      <c r="D26" s="379"/>
      <c r="E26" s="2253"/>
      <c r="F26" s="380"/>
      <c r="G26" s="381"/>
      <c r="H26" s="139">
        <f t="shared" si="1"/>
        <v>0</v>
      </c>
      <c r="M26" s="3" t="s">
        <v>144</v>
      </c>
      <c r="N26" s="4"/>
      <c r="O26" s="3" t="s">
        <v>174</v>
      </c>
      <c r="P26" s="36">
        <f>$AE$24</f>
        <v>0</v>
      </c>
      <c r="Q26" s="3" t="s">
        <v>175</v>
      </c>
      <c r="AD26" s="3" t="s">
        <v>176</v>
      </c>
      <c r="AE26" s="39">
        <f>P26</f>
        <v>0</v>
      </c>
      <c r="AH26" s="349"/>
      <c r="AI26" s="349"/>
      <c r="AJ26" s="349"/>
      <c r="AK26" s="349"/>
      <c r="AL26" s="349"/>
      <c r="AM26" s="349"/>
      <c r="AN26" s="349"/>
      <c r="AO26" s="349"/>
      <c r="AP26" s="349"/>
      <c r="AQ26" s="349"/>
      <c r="AR26" s="349"/>
      <c r="AS26" s="349"/>
      <c r="AT26" s="349"/>
      <c r="AU26" s="349"/>
      <c r="AV26" s="349"/>
      <c r="AW26" s="349"/>
      <c r="AX26" s="349"/>
    </row>
    <row r="27" spans="4:50" ht="11.1" customHeight="1">
      <c r="D27" s="379"/>
      <c r="E27" s="2253"/>
      <c r="F27" s="380"/>
      <c r="G27" s="381"/>
      <c r="H27" s="139">
        <f t="shared" si="1"/>
        <v>0</v>
      </c>
      <c r="K27" s="2" t="s">
        <v>451</v>
      </c>
      <c r="P27" s="31"/>
      <c r="AB27" s="3"/>
      <c r="AC27" s="315"/>
      <c r="AD27" s="315"/>
      <c r="AE27" s="157"/>
      <c r="AH27" s="349"/>
      <c r="AI27" s="159"/>
      <c r="AJ27" s="159"/>
      <c r="AK27" s="351"/>
      <c r="AL27" s="351"/>
      <c r="AM27" s="351"/>
      <c r="AN27" s="351"/>
      <c r="AO27" s="349"/>
      <c r="AP27" s="349"/>
      <c r="AQ27" s="349"/>
      <c r="AR27" s="349"/>
      <c r="AS27" s="349"/>
      <c r="AT27" s="349"/>
      <c r="AU27" s="349"/>
      <c r="AV27" s="349"/>
      <c r="AW27" s="349"/>
      <c r="AX27" s="349"/>
    </row>
    <row r="28" spans="4:50" ht="11.1" customHeight="1">
      <c r="D28" s="184"/>
      <c r="E28" s="2253"/>
      <c r="F28" s="61"/>
      <c r="G28" s="145"/>
      <c r="H28" s="139">
        <f t="shared" si="1"/>
        <v>0</v>
      </c>
      <c r="I28" s="675"/>
      <c r="J28" s="675"/>
      <c r="K28" s="675"/>
      <c r="L28" s="675"/>
      <c r="M28" s="676"/>
      <c r="N28" s="676"/>
      <c r="O28" s="676"/>
      <c r="P28" s="677" t="s">
        <v>639</v>
      </c>
      <c r="Q28" s="676"/>
      <c r="R28" s="676"/>
      <c r="S28" s="676"/>
      <c r="T28" s="677"/>
      <c r="U28" s="676"/>
      <c r="V28" s="676"/>
      <c r="W28" s="676"/>
      <c r="X28" s="677"/>
      <c r="Y28" s="676"/>
      <c r="Z28" s="676"/>
      <c r="AA28" s="676"/>
      <c r="AB28" s="677"/>
      <c r="AC28" s="676"/>
      <c r="AD28" s="676"/>
      <c r="AE28" s="682" t="s">
        <v>638</v>
      </c>
      <c r="AF28" s="675"/>
      <c r="AH28" s="349"/>
      <c r="AI28" s="352"/>
      <c r="AJ28" s="352"/>
      <c r="AK28" s="351"/>
      <c r="AL28" s="351"/>
      <c r="AM28" s="351"/>
      <c r="AN28" s="351"/>
      <c r="AO28" s="349"/>
      <c r="AP28" s="349"/>
      <c r="AQ28" s="349"/>
      <c r="AR28" s="349"/>
      <c r="AS28" s="349"/>
      <c r="AT28" s="349"/>
      <c r="AU28" s="349"/>
      <c r="AV28" s="349"/>
      <c r="AW28" s="349"/>
      <c r="AX28" s="349"/>
    </row>
    <row r="29" spans="4:50" ht="11.1" customHeight="1">
      <c r="D29" s="185"/>
      <c r="E29" s="2254"/>
      <c r="F29" s="137"/>
      <c r="G29" s="146"/>
      <c r="H29" s="140">
        <f>ROUND(F29*G29,2)</f>
        <v>0</v>
      </c>
      <c r="I29" s="675"/>
      <c r="J29" s="675"/>
      <c r="K29" s="675"/>
      <c r="L29" s="675"/>
      <c r="M29" s="676" t="s">
        <v>637</v>
      </c>
      <c r="N29" s="676"/>
      <c r="O29" s="676" t="s">
        <v>23</v>
      </c>
      <c r="P29" s="36">
        <f>'管工（土量1）200'!F29</f>
        <v>0</v>
      </c>
      <c r="Q29" s="676" t="s">
        <v>24</v>
      </c>
      <c r="R29" s="676"/>
      <c r="S29" s="676"/>
      <c r="T29" s="36"/>
      <c r="U29" s="676"/>
      <c r="V29" s="676"/>
      <c r="W29" s="676"/>
      <c r="X29" s="36"/>
      <c r="Y29" s="676"/>
      <c r="Z29" s="676"/>
      <c r="AA29" s="676"/>
      <c r="AB29" s="36"/>
      <c r="AC29" s="676"/>
      <c r="AD29" s="676" t="s">
        <v>647</v>
      </c>
      <c r="AE29" s="46">
        <f>'管工（土量1）200'!F29</f>
        <v>0</v>
      </c>
      <c r="AF29" s="675"/>
      <c r="AH29" s="349"/>
      <c r="AI29" s="352"/>
      <c r="AJ29" s="352"/>
      <c r="AK29" s="351"/>
      <c r="AL29" s="351"/>
      <c r="AM29" s="351"/>
      <c r="AN29" s="351"/>
      <c r="AO29" s="349"/>
      <c r="AP29" s="349"/>
      <c r="AQ29" s="349"/>
      <c r="AR29" s="349"/>
      <c r="AS29" s="349"/>
      <c r="AT29" s="349"/>
      <c r="AU29" s="349"/>
      <c r="AV29" s="349"/>
      <c r="AW29" s="349"/>
      <c r="AX29" s="349"/>
    </row>
    <row r="30" spans="4:50" ht="11.1" customHeight="1">
      <c r="D30" s="2262" t="s">
        <v>240</v>
      </c>
      <c r="E30" s="2263"/>
      <c r="F30" s="2263"/>
      <c r="G30" s="2263"/>
      <c r="H30" s="72">
        <f>SUM(H18:H29)</f>
        <v>0</v>
      </c>
      <c r="P30" s="31" t="s">
        <v>27</v>
      </c>
      <c r="T30" s="31" t="s">
        <v>28</v>
      </c>
      <c r="X30" s="31" t="s">
        <v>271</v>
      </c>
      <c r="AB30" s="31" t="s">
        <v>272</v>
      </c>
      <c r="AE30" s="157"/>
      <c r="AH30" s="349"/>
      <c r="AI30" s="352"/>
      <c r="AJ30" s="352"/>
      <c r="AK30" s="351"/>
      <c r="AL30" s="351"/>
      <c r="AM30" s="351"/>
      <c r="AN30" s="351"/>
      <c r="AO30" s="349"/>
      <c r="AP30" s="349"/>
      <c r="AQ30" s="349"/>
      <c r="AR30" s="349"/>
      <c r="AS30" s="349"/>
      <c r="AT30" s="349"/>
      <c r="AU30" s="349"/>
      <c r="AV30" s="349"/>
      <c r="AW30" s="349"/>
      <c r="AX30" s="349"/>
    </row>
    <row r="31" spans="4:50" ht="11.1" customHeight="1">
      <c r="D31" s="183"/>
      <c r="E31" s="2252" t="s">
        <v>270</v>
      </c>
      <c r="F31" s="59"/>
      <c r="G31" s="144"/>
      <c r="H31" s="138">
        <f t="shared" ref="H31:H41" si="2">ROUND(F31*G31,2)</f>
        <v>0</v>
      </c>
      <c r="M31" s="3" t="s">
        <v>192</v>
      </c>
      <c r="N31" s="3" t="s">
        <v>434</v>
      </c>
      <c r="O31" s="3" t="s">
        <v>273</v>
      </c>
      <c r="P31" s="36">
        <f>'管工（土量1）200'!$F$20</f>
        <v>0</v>
      </c>
      <c r="Q31" s="3" t="s">
        <v>274</v>
      </c>
      <c r="R31" s="3" t="s">
        <v>259</v>
      </c>
      <c r="S31" s="3" t="s">
        <v>273</v>
      </c>
      <c r="T31" s="36">
        <f>'管工（土量1）200'!$AB$21</f>
        <v>0</v>
      </c>
      <c r="U31" s="3" t="s">
        <v>274</v>
      </c>
      <c r="V31" s="3" t="s">
        <v>259</v>
      </c>
      <c r="W31" s="3" t="s">
        <v>273</v>
      </c>
      <c r="X31" s="36">
        <f>$X$22</f>
        <v>0</v>
      </c>
      <c r="Y31" s="3" t="s">
        <v>274</v>
      </c>
      <c r="Z31" s="3" t="s">
        <v>259</v>
      </c>
      <c r="AA31" s="3" t="s">
        <v>273</v>
      </c>
      <c r="AB31" s="36">
        <f>$AB$22</f>
        <v>0</v>
      </c>
      <c r="AC31" s="3" t="s">
        <v>274</v>
      </c>
      <c r="AH31" s="349"/>
      <c r="AI31" s="352"/>
      <c r="AJ31" s="352"/>
      <c r="AK31" s="351"/>
      <c r="AL31" s="351"/>
      <c r="AM31" s="351"/>
      <c r="AN31" s="351"/>
      <c r="AO31" s="349"/>
      <c r="AP31" s="349"/>
      <c r="AQ31" s="349"/>
      <c r="AR31" s="349"/>
      <c r="AS31" s="349"/>
      <c r="AT31" s="349"/>
      <c r="AU31" s="349"/>
      <c r="AV31" s="349"/>
      <c r="AW31" s="349"/>
      <c r="AX31" s="349"/>
    </row>
    <row r="32" spans="4:50" ht="11.1" customHeight="1">
      <c r="D32" s="379"/>
      <c r="E32" s="2253"/>
      <c r="F32" s="380"/>
      <c r="G32" s="381"/>
      <c r="H32" s="139">
        <f t="shared" si="2"/>
        <v>0</v>
      </c>
      <c r="N32" s="315"/>
      <c r="O32" s="315"/>
      <c r="P32" s="157"/>
      <c r="Q32" s="315"/>
      <c r="T32" s="31" t="s">
        <v>638</v>
      </c>
      <c r="X32" s="31" t="s">
        <v>244</v>
      </c>
      <c r="AH32" s="349"/>
      <c r="AI32" s="352"/>
      <c r="AJ32" s="352"/>
      <c r="AK32" s="351"/>
      <c r="AL32" s="351"/>
      <c r="AM32" s="351"/>
      <c r="AN32" s="351"/>
      <c r="AO32" s="349"/>
      <c r="AP32" s="349"/>
      <c r="AQ32" s="349"/>
      <c r="AR32" s="349"/>
      <c r="AS32" s="349"/>
      <c r="AT32" s="349"/>
      <c r="AU32" s="349"/>
      <c r="AV32" s="349"/>
      <c r="AW32" s="349"/>
      <c r="AX32" s="349"/>
    </row>
    <row r="33" spans="3:50" ht="11.1" customHeight="1">
      <c r="D33" s="379"/>
      <c r="E33" s="2253"/>
      <c r="F33" s="380"/>
      <c r="G33" s="381"/>
      <c r="H33" s="139">
        <f t="shared" si="2"/>
        <v>0</v>
      </c>
      <c r="N33" s="315"/>
      <c r="O33" s="315"/>
      <c r="P33" s="511"/>
      <c r="Q33" s="315"/>
      <c r="R33" s="3" t="s">
        <v>636</v>
      </c>
      <c r="S33" s="3" t="s">
        <v>23</v>
      </c>
      <c r="T33" s="36">
        <f>AE29</f>
        <v>0</v>
      </c>
      <c r="U33" s="3" t="s">
        <v>24</v>
      </c>
      <c r="V33" s="3" t="s">
        <v>277</v>
      </c>
      <c r="W33" s="3" t="s">
        <v>275</v>
      </c>
      <c r="X33" s="36">
        <f>'管工（土量1）200'!M9</f>
        <v>0</v>
      </c>
      <c r="Y33" s="3" t="s">
        <v>276</v>
      </c>
      <c r="AB33" s="347"/>
      <c r="AD33" s="3" t="s">
        <v>278</v>
      </c>
      <c r="AE33" s="39">
        <f>P31-T31-X31-AB31-T33+X33</f>
        <v>0</v>
      </c>
      <c r="AH33" s="349"/>
      <c r="AI33" s="349"/>
      <c r="AJ33" s="349"/>
      <c r="AK33" s="349"/>
      <c r="AL33" s="349"/>
      <c r="AM33" s="349"/>
      <c r="AN33" s="349"/>
      <c r="AO33" s="349"/>
      <c r="AP33" s="349"/>
      <c r="AQ33" s="349"/>
      <c r="AR33" s="349"/>
      <c r="AS33" s="349"/>
      <c r="AT33" s="349"/>
      <c r="AU33" s="349"/>
      <c r="AV33" s="349"/>
      <c r="AW33" s="349"/>
      <c r="AX33" s="349"/>
    </row>
    <row r="34" spans="3:50" ht="11.1" customHeight="1">
      <c r="D34" s="379"/>
      <c r="E34" s="2253"/>
      <c r="F34" s="380"/>
      <c r="G34" s="381"/>
      <c r="H34" s="139">
        <f t="shared" si="2"/>
        <v>0</v>
      </c>
      <c r="J34" s="2" t="str">
        <f>IF(X5="仮置有り","□As殻Co殻運搬処理（仮置場～処分地）","□As殻Co殻運搬処理（現場～処分地）")</f>
        <v>□As殻Co殻運搬処理（現場～処分地）</v>
      </c>
      <c r="AH34" s="349"/>
      <c r="AI34" s="349"/>
      <c r="AJ34" s="349"/>
      <c r="AK34" s="349"/>
      <c r="AL34" s="349"/>
      <c r="AM34" s="349"/>
      <c r="AN34" s="349"/>
      <c r="AO34" s="349"/>
      <c r="AP34" s="349"/>
      <c r="AQ34" s="349"/>
      <c r="AR34" s="349"/>
      <c r="AS34" s="349"/>
      <c r="AT34" s="349"/>
      <c r="AU34" s="349"/>
      <c r="AV34" s="349"/>
      <c r="AW34" s="349"/>
      <c r="AX34" s="349"/>
    </row>
    <row r="35" spans="3:50" ht="11.1" customHeight="1">
      <c r="D35" s="379"/>
      <c r="E35" s="2253"/>
      <c r="F35" s="380"/>
      <c r="G35" s="381"/>
      <c r="H35" s="139">
        <f t="shared" si="2"/>
        <v>0</v>
      </c>
      <c r="K35" s="2" t="s">
        <v>22</v>
      </c>
      <c r="P35" s="31" t="s">
        <v>286</v>
      </c>
      <c r="T35" s="31" t="s">
        <v>287</v>
      </c>
      <c r="V35" s="2250" t="s">
        <v>177</v>
      </c>
      <c r="W35" s="2250"/>
      <c r="X35" s="14" t="str">
        <f>X5</f>
        <v>仮置無し</v>
      </c>
      <c r="Y35" s="40" t="s">
        <v>149</v>
      </c>
      <c r="AH35" s="349"/>
      <c r="AI35" s="349"/>
      <c r="AJ35" s="349"/>
      <c r="AK35" s="349"/>
      <c r="AL35" s="349"/>
      <c r="AM35" s="349"/>
      <c r="AN35" s="349"/>
      <c r="AO35" s="349"/>
      <c r="AP35" s="349"/>
      <c r="AQ35" s="349"/>
      <c r="AR35" s="349"/>
      <c r="AS35" s="349"/>
      <c r="AT35" s="349"/>
      <c r="AU35" s="349"/>
      <c r="AV35" s="349"/>
      <c r="AW35" s="349"/>
      <c r="AX35" s="349"/>
    </row>
    <row r="36" spans="3:50" ht="11.1" customHeight="1">
      <c r="D36" s="379"/>
      <c r="E36" s="2253"/>
      <c r="F36" s="380"/>
      <c r="G36" s="381"/>
      <c r="H36" s="139">
        <f t="shared" si="2"/>
        <v>0</v>
      </c>
      <c r="M36" s="3" t="s">
        <v>207</v>
      </c>
      <c r="O36" s="3" t="s">
        <v>275</v>
      </c>
      <c r="P36" s="36">
        <f>IF($X$5="仮置無し",0,$H$17)</f>
        <v>0</v>
      </c>
      <c r="Q36" s="3" t="s">
        <v>276</v>
      </c>
      <c r="R36" s="3" t="s">
        <v>277</v>
      </c>
      <c r="S36" s="3" t="s">
        <v>275</v>
      </c>
      <c r="T36" s="36">
        <f>IF($X$5="仮置無し",0,$H$30)</f>
        <v>0</v>
      </c>
      <c r="U36" s="3" t="s">
        <v>276</v>
      </c>
      <c r="X36" s="36"/>
      <c r="AD36" s="3" t="s">
        <v>278</v>
      </c>
      <c r="AE36" s="39">
        <f>P36+T36</f>
        <v>0</v>
      </c>
      <c r="AH36" s="349"/>
      <c r="AI36" s="349"/>
      <c r="AJ36" s="349"/>
      <c r="AK36" s="349"/>
      <c r="AL36" s="349"/>
      <c r="AM36" s="349"/>
      <c r="AN36" s="349"/>
      <c r="AO36" s="349"/>
      <c r="AP36" s="349"/>
      <c r="AQ36" s="349"/>
      <c r="AR36" s="349"/>
      <c r="AS36" s="349"/>
      <c r="AT36" s="349"/>
      <c r="AU36" s="349"/>
      <c r="AV36" s="349"/>
      <c r="AW36" s="349"/>
      <c r="AX36" s="349"/>
    </row>
    <row r="37" spans="3:50" ht="11.1" customHeight="1">
      <c r="D37" s="379"/>
      <c r="E37" s="2253"/>
      <c r="F37" s="380"/>
      <c r="G37" s="381"/>
      <c r="H37" s="139">
        <f t="shared" si="2"/>
        <v>0</v>
      </c>
      <c r="N37" s="4"/>
      <c r="P37" s="31" t="s">
        <v>288</v>
      </c>
      <c r="T37" s="31" t="s">
        <v>289</v>
      </c>
    </row>
    <row r="38" spans="3:50" ht="11.1" customHeight="1">
      <c r="D38" s="379"/>
      <c r="E38" s="2253"/>
      <c r="F38" s="380"/>
      <c r="G38" s="381"/>
      <c r="H38" s="139">
        <f t="shared" si="2"/>
        <v>0</v>
      </c>
      <c r="M38" s="3" t="s">
        <v>83</v>
      </c>
      <c r="N38" s="4"/>
      <c r="O38" s="3" t="s">
        <v>171</v>
      </c>
      <c r="P38" s="36">
        <f>IF($X$5="仮置無し",0,$H$43)</f>
        <v>0</v>
      </c>
      <c r="Q38" s="3" t="s">
        <v>172</v>
      </c>
      <c r="R38" s="3" t="s">
        <v>139</v>
      </c>
      <c r="S38" s="3" t="s">
        <v>171</v>
      </c>
      <c r="T38" s="36">
        <f>IF($X$5="仮置無し",0,$AE$4)</f>
        <v>0</v>
      </c>
      <c r="U38" s="3" t="s">
        <v>172</v>
      </c>
      <c r="AD38" s="3" t="s">
        <v>173</v>
      </c>
      <c r="AE38" s="39">
        <f>P38+T38</f>
        <v>0</v>
      </c>
    </row>
    <row r="39" spans="3:50" ht="11.1" customHeight="1">
      <c r="D39" s="379"/>
      <c r="E39" s="2253"/>
      <c r="F39" s="380"/>
      <c r="G39" s="381"/>
      <c r="H39" s="139">
        <f t="shared" si="2"/>
        <v>0</v>
      </c>
      <c r="K39" s="2" t="s">
        <v>448</v>
      </c>
      <c r="P39" s="31" t="s">
        <v>279</v>
      </c>
    </row>
    <row r="40" spans="3:50" ht="11.1" customHeight="1">
      <c r="D40" s="379"/>
      <c r="E40" s="2253"/>
      <c r="F40" s="380"/>
      <c r="G40" s="381"/>
      <c r="H40" s="139">
        <f t="shared" si="2"/>
        <v>0</v>
      </c>
      <c r="M40" s="3" t="s">
        <v>137</v>
      </c>
      <c r="O40" s="3" t="s">
        <v>168</v>
      </c>
      <c r="P40" s="36">
        <f>$H$17</f>
        <v>0</v>
      </c>
      <c r="Q40" s="3" t="s">
        <v>169</v>
      </c>
      <c r="AD40" s="3" t="s">
        <v>170</v>
      </c>
      <c r="AE40" s="39">
        <f>P40</f>
        <v>0</v>
      </c>
    </row>
    <row r="41" spans="3:50" ht="11.1" customHeight="1">
      <c r="D41" s="184"/>
      <c r="E41" s="2253"/>
      <c r="F41" s="61"/>
      <c r="G41" s="145"/>
      <c r="H41" s="139">
        <f t="shared" si="2"/>
        <v>0</v>
      </c>
      <c r="P41" s="31" t="s">
        <v>280</v>
      </c>
    </row>
    <row r="42" spans="3:50" ht="11.1" customHeight="1">
      <c r="D42" s="185"/>
      <c r="E42" s="2254"/>
      <c r="F42" s="137"/>
      <c r="G42" s="146"/>
      <c r="H42" s="140">
        <f>ROUND(F42*G42,2)</f>
        <v>0</v>
      </c>
      <c r="M42" s="3" t="s">
        <v>140</v>
      </c>
      <c r="O42" s="3" t="s">
        <v>168</v>
      </c>
      <c r="P42" s="36">
        <f>$H$30</f>
        <v>0</v>
      </c>
      <c r="Q42" s="3" t="s">
        <v>169</v>
      </c>
      <c r="AD42" s="3" t="s">
        <v>170</v>
      </c>
      <c r="AE42" s="39">
        <f>P42</f>
        <v>0</v>
      </c>
    </row>
    <row r="43" spans="3:50" ht="11.1" customHeight="1" thickBot="1">
      <c r="D43" s="2264" t="s">
        <v>241</v>
      </c>
      <c r="E43" s="2265"/>
      <c r="F43" s="2265"/>
      <c r="G43" s="2265"/>
      <c r="H43" s="76">
        <f>SUM(H31:H42)</f>
        <v>0</v>
      </c>
      <c r="P43" s="31" t="s">
        <v>281</v>
      </c>
      <c r="T43" s="31" t="s">
        <v>282</v>
      </c>
    </row>
    <row r="44" spans="3:50" ht="11.1" customHeight="1">
      <c r="D44" s="31"/>
      <c r="E44" s="31"/>
      <c r="F44" s="31"/>
      <c r="G44" s="31"/>
      <c r="H44" s="31"/>
      <c r="M44" s="3" t="s">
        <v>152</v>
      </c>
      <c r="O44" s="3" t="s">
        <v>290</v>
      </c>
      <c r="P44" s="36">
        <f>$H$43</f>
        <v>0</v>
      </c>
      <c r="Q44" s="3" t="s">
        <v>291</v>
      </c>
      <c r="R44" s="3" t="s">
        <v>292</v>
      </c>
      <c r="S44" s="3" t="s">
        <v>290</v>
      </c>
      <c r="T44" s="36">
        <f>$AE$4</f>
        <v>0</v>
      </c>
      <c r="U44" s="3" t="s">
        <v>291</v>
      </c>
      <c r="AD44" s="3" t="s">
        <v>293</v>
      </c>
      <c r="AE44" s="39">
        <f>P44+T44</f>
        <v>0</v>
      </c>
    </row>
    <row r="45" spans="3:50" ht="11.1" customHeight="1" thickBot="1">
      <c r="C45" s="2" t="s">
        <v>495</v>
      </c>
      <c r="J45" s="675"/>
      <c r="K45" s="675"/>
      <c r="L45" s="675"/>
      <c r="M45" s="676"/>
      <c r="N45" s="676"/>
      <c r="O45" s="676"/>
      <c r="P45" s="36"/>
      <c r="Q45" s="676"/>
      <c r="R45" s="676"/>
      <c r="S45" s="676"/>
      <c r="T45" s="36"/>
      <c r="U45" s="676"/>
      <c r="V45" s="676"/>
      <c r="W45" s="676"/>
      <c r="X45" s="677"/>
      <c r="Y45" s="676"/>
      <c r="Z45" s="676"/>
      <c r="AA45" s="676"/>
      <c r="AB45" s="677"/>
      <c r="AC45" s="676"/>
      <c r="AD45" s="676"/>
      <c r="AE45" s="43"/>
      <c r="AF45" s="675"/>
    </row>
    <row r="46" spans="3:50" ht="11.1" customHeight="1">
      <c r="D46" s="2256" t="s">
        <v>504</v>
      </c>
      <c r="E46" s="2257"/>
      <c r="F46" s="2257"/>
      <c r="G46" s="2257"/>
      <c r="H46" s="485">
        <f>SUM('管工（舗200'!X40,'管工（舗200'!AT52)</f>
        <v>0</v>
      </c>
      <c r="J46" s="2" t="s">
        <v>450</v>
      </c>
    </row>
    <row r="47" spans="3:50" ht="11.1" customHeight="1">
      <c r="D47" s="2260" t="s">
        <v>508</v>
      </c>
      <c r="E47" s="2597"/>
      <c r="F47" s="2597"/>
      <c r="G47" s="2597"/>
      <c r="H47" s="12">
        <f>SUM('管工（舗200'!X7,'管工（舗200'!AT53)</f>
        <v>0</v>
      </c>
      <c r="K47" s="2" t="s">
        <v>449</v>
      </c>
      <c r="P47" s="31" t="s">
        <v>294</v>
      </c>
      <c r="T47" s="31" t="s">
        <v>193</v>
      </c>
    </row>
    <row r="48" spans="3:50" ht="11.1" customHeight="1" thickBot="1">
      <c r="D48" s="2258" t="s">
        <v>494</v>
      </c>
      <c r="E48" s="2259"/>
      <c r="F48" s="2259"/>
      <c r="G48" s="2259"/>
      <c r="H48" s="13">
        <f>SUM('管工（舗200'!X46,'管工（舗200'!AT54)</f>
        <v>0</v>
      </c>
      <c r="M48" s="3" t="s">
        <v>144</v>
      </c>
      <c r="O48" s="3" t="s">
        <v>174</v>
      </c>
      <c r="P48" s="36">
        <f>$AE$16</f>
        <v>0</v>
      </c>
      <c r="Q48" s="3" t="s">
        <v>175</v>
      </c>
      <c r="R48" s="3" t="s">
        <v>252</v>
      </c>
      <c r="S48" s="3" t="s">
        <v>174</v>
      </c>
      <c r="T48" s="36">
        <f>$AE$24</f>
        <v>0</v>
      </c>
      <c r="U48" s="3" t="s">
        <v>175</v>
      </c>
      <c r="AD48" s="3" t="s">
        <v>176</v>
      </c>
      <c r="AE48" s="39">
        <f>P48-T48</f>
        <v>0</v>
      </c>
    </row>
    <row r="49" spans="11:31" ht="11.1" customHeight="1">
      <c r="K49" s="2" t="s">
        <v>452</v>
      </c>
      <c r="P49" s="31" t="s">
        <v>191</v>
      </c>
      <c r="T49" s="31" t="s">
        <v>193</v>
      </c>
    </row>
    <row r="50" spans="11:31" ht="11.1" customHeight="1">
      <c r="M50" s="3" t="s">
        <v>144</v>
      </c>
      <c r="O50" s="3" t="s">
        <v>23</v>
      </c>
      <c r="P50" s="36">
        <f>$AE$16</f>
        <v>0</v>
      </c>
      <c r="Q50" s="3" t="s">
        <v>24</v>
      </c>
      <c r="R50" s="3" t="s">
        <v>25</v>
      </c>
      <c r="S50" s="3" t="s">
        <v>23</v>
      </c>
      <c r="T50" s="36">
        <f>$AE$24</f>
        <v>0</v>
      </c>
      <c r="U50" s="3" t="s">
        <v>24</v>
      </c>
      <c r="AD50" s="3" t="s">
        <v>121</v>
      </c>
      <c r="AE50" s="39">
        <f>P50-T50</f>
        <v>0</v>
      </c>
    </row>
  </sheetData>
  <mergeCells count="16">
    <mergeCell ref="D46:G46"/>
    <mergeCell ref="D48:G48"/>
    <mergeCell ref="D47:G47"/>
    <mergeCell ref="D43:G43"/>
    <mergeCell ref="V35:W35"/>
    <mergeCell ref="D30:G30"/>
    <mergeCell ref="E5:E16"/>
    <mergeCell ref="E18:E29"/>
    <mergeCell ref="E31:E42"/>
    <mergeCell ref="AI11:AX11"/>
    <mergeCell ref="V5:W5"/>
    <mergeCell ref="U1:AE1"/>
    <mergeCell ref="D4:E4"/>
    <mergeCell ref="D17:G17"/>
    <mergeCell ref="S23:U23"/>
    <mergeCell ref="P1:T1"/>
  </mergeCells>
  <phoneticPr fontId="2"/>
  <dataValidations count="1">
    <dataValidation type="list" allowBlank="1" showInputMessage="1" showErrorMessage="1" sqref="X5">
      <formula1>"仮置有り,仮置無し"</formula1>
    </dataValidation>
  </dataValidations>
  <printOptions horizontalCentered="1"/>
  <pageMargins left="0.39370078740157483" right="0.39370078740157483" top="0.78740157480314965" bottom="0.19685039370078741" header="0.51181102362204722" footer="0.19685039370078741"/>
  <pageSetup paperSize="9" scale="97" orientation="landscape" verticalDpi="120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3399"/>
  </sheetPr>
  <dimension ref="A1:AY703"/>
  <sheetViews>
    <sheetView showGridLines="0" showZeros="0" view="pageBreakPreview" zoomScaleNormal="70" zoomScaleSheetLayoutView="100" workbookViewId="0">
      <selection activeCell="K42" sqref="K42:N42"/>
    </sheetView>
  </sheetViews>
  <sheetFormatPr defaultColWidth="0" defaultRowHeight="13.2" customHeight="1"/>
  <cols>
    <col min="1" max="2" width="2.6640625" style="2" customWidth="1"/>
    <col min="3" max="3" width="7.6640625" style="2" customWidth="1"/>
    <col min="4" max="4" width="4.6640625" style="2" customWidth="1"/>
    <col min="5" max="11" width="6.6640625" style="2" customWidth="1"/>
    <col min="12" max="13" width="3.6640625" style="2" customWidth="1"/>
    <col min="14" max="14" width="6.6640625" style="2" customWidth="1"/>
    <col min="15" max="16" width="2.6640625" style="2" customWidth="1"/>
    <col min="17" max="17" width="5.109375" style="2" customWidth="1"/>
    <col min="18" max="18" width="2.6640625" style="2" customWidth="1"/>
    <col min="19" max="19" width="7.6640625" style="2" customWidth="1"/>
    <col min="20" max="20" width="9.6640625" style="2" customWidth="1"/>
    <col min="21" max="21" width="5.109375" style="2" customWidth="1"/>
    <col min="22" max="22" width="2.6640625" style="2" customWidth="1"/>
    <col min="23" max="23" width="7.6640625" style="2" customWidth="1"/>
    <col min="24" max="24" width="9.6640625" style="2" customWidth="1"/>
    <col min="25" max="25" width="1" style="2" customWidth="1"/>
    <col min="26" max="27" width="2.6640625" style="2" customWidth="1"/>
    <col min="28" max="28" width="7.6640625" style="2" customWidth="1"/>
    <col min="29" max="29" width="4.6640625" style="2" customWidth="1"/>
    <col min="30" max="36" width="6.6640625" style="2" customWidth="1"/>
    <col min="37" max="38" width="3.6640625" style="2" customWidth="1"/>
    <col min="39" max="39" width="6.6640625" style="2" customWidth="1"/>
    <col min="40" max="41" width="2.6640625" style="2" customWidth="1"/>
    <col min="42" max="42" width="5.109375" style="2" customWidth="1"/>
    <col min="43" max="43" width="2.6640625" style="2" customWidth="1"/>
    <col min="44" max="44" width="7.6640625" style="2" customWidth="1"/>
    <col min="45" max="45" width="9.6640625" style="2" customWidth="1"/>
    <col min="46" max="46" width="5.109375" style="2" customWidth="1"/>
    <col min="47" max="47" width="2.6640625" style="2" customWidth="1"/>
    <col min="48" max="48" width="7.6640625" style="2" customWidth="1"/>
    <col min="49" max="49" width="9.6640625" style="2" customWidth="1"/>
    <col min="50" max="50" width="1" style="2" customWidth="1"/>
    <col min="51" max="51" width="4" style="2" customWidth="1"/>
    <col min="52" max="16384" width="0" style="2" hidden="1"/>
  </cols>
  <sheetData>
    <row r="1" spans="1:51" ht="25.2" customHeight="1">
      <c r="A1" s="282" t="str">
        <f>IF(AT51="×","■管工事（φ75～φ300）【取替・撤去】　舗装復旧積算用集計表","■管工事（φ75～φ300）【取替・撤去】　舗装復旧積算用集計表No.1")</f>
        <v>■管工事（φ75～φ300）【取替・撤去】　舗装復旧積算用集計表</v>
      </c>
      <c r="N1" s="2190" t="s">
        <v>157</v>
      </c>
      <c r="O1" s="2190"/>
      <c r="P1" s="2190"/>
      <c r="Q1" s="2190"/>
      <c r="R1" s="2191" t="str">
        <f>表紙!C2</f>
        <v>東白川特2高層配水池揚水管取替工事</v>
      </c>
      <c r="S1" s="2191"/>
      <c r="T1" s="2191"/>
      <c r="U1" s="2191"/>
      <c r="V1" s="2191"/>
      <c r="W1" s="2191"/>
      <c r="X1" s="2191"/>
      <c r="Y1" s="374"/>
      <c r="Z1" s="2192" t="str">
        <f>IF(AT51="×","二枚目使用する時は印刷範囲へ(※掘削延長を入力すると１Pも含め様式変換されます)","■管工事（φ75～φ300）【取替・撤去】　舗装復旧積算用集計表No.2")</f>
        <v>二枚目使用する時は印刷範囲へ(※掘削延長を入力すると１Pも含め様式変換されます)</v>
      </c>
      <c r="AA1" s="2192"/>
      <c r="AB1" s="2192"/>
      <c r="AC1" s="2192"/>
      <c r="AD1" s="2192"/>
      <c r="AE1" s="2192"/>
      <c r="AF1" s="2192"/>
      <c r="AG1" s="2192"/>
      <c r="AH1" s="2192"/>
      <c r="AI1" s="2192"/>
      <c r="AJ1" s="2192"/>
      <c r="AK1" s="2192"/>
      <c r="AL1" s="2192"/>
      <c r="AM1" s="2190" t="s">
        <v>157</v>
      </c>
      <c r="AN1" s="2190"/>
      <c r="AO1" s="2190"/>
      <c r="AP1" s="2190"/>
      <c r="AQ1" s="2191" t="str">
        <f>表紙!C2</f>
        <v>東白川特2高層配水池揚水管取替工事</v>
      </c>
      <c r="AR1" s="2191"/>
      <c r="AS1" s="2191"/>
      <c r="AT1" s="2191"/>
      <c r="AU1" s="2191"/>
      <c r="AV1" s="2191"/>
      <c r="AW1" s="2191"/>
      <c r="AX1" s="374"/>
      <c r="AY1" s="282"/>
    </row>
    <row r="2" spans="1:51" ht="13.2" customHeight="1" thickBot="1">
      <c r="B2" s="2" t="str">
        <f>IF(AT51="×","□掘削面積","□掘削面積No.1")</f>
        <v>□掘削面積</v>
      </c>
      <c r="P2" s="2" t="str">
        <f>IF(AT51="×","○舗装号工別　試験堀 掘削面積・路盤土量","○舗装号工別　試験堀 掘削面積・路盤土量No.1")</f>
        <v>○舗装号工別　試験堀 掘削面積・路盤土量</v>
      </c>
      <c r="Y2" s="15"/>
      <c r="AA2" s="2" t="s">
        <v>464</v>
      </c>
      <c r="AO2" s="2" t="s">
        <v>454</v>
      </c>
      <c r="AX2" s="15"/>
    </row>
    <row r="3" spans="1:51" ht="13.2" customHeight="1">
      <c r="C3" s="2193" t="s">
        <v>70</v>
      </c>
      <c r="D3" s="2194"/>
      <c r="E3" s="2195" t="s">
        <v>674</v>
      </c>
      <c r="F3" s="2196"/>
      <c r="G3" s="2197"/>
      <c r="H3" s="2195" t="s">
        <v>736</v>
      </c>
      <c r="I3" s="2196"/>
      <c r="J3" s="2197"/>
      <c r="K3" s="2195" t="s">
        <v>732</v>
      </c>
      <c r="L3" s="2196"/>
      <c r="M3" s="2196"/>
      <c r="N3" s="2198"/>
      <c r="Q3" s="2416" t="s">
        <v>453</v>
      </c>
      <c r="R3" s="2563"/>
      <c r="S3" s="365" t="s">
        <v>49</v>
      </c>
      <c r="T3" s="186" t="s">
        <v>1</v>
      </c>
      <c r="U3" s="2416" t="s">
        <v>453</v>
      </c>
      <c r="V3" s="2563"/>
      <c r="W3" s="365" t="s">
        <v>49</v>
      </c>
      <c r="X3" s="186" t="s">
        <v>1</v>
      </c>
      <c r="Y3" s="375"/>
      <c r="AB3" s="2193" t="s">
        <v>70</v>
      </c>
      <c r="AC3" s="2609"/>
      <c r="AD3" s="2195" t="s">
        <v>351</v>
      </c>
      <c r="AE3" s="2610"/>
      <c r="AF3" s="2611"/>
      <c r="AG3" s="2195" t="s">
        <v>475</v>
      </c>
      <c r="AH3" s="2610"/>
      <c r="AI3" s="2611"/>
      <c r="AJ3" s="2195" t="s">
        <v>477</v>
      </c>
      <c r="AK3" s="2610"/>
      <c r="AL3" s="2610"/>
      <c r="AM3" s="2613"/>
      <c r="AP3" s="2416" t="s">
        <v>453</v>
      </c>
      <c r="AQ3" s="2563"/>
      <c r="AR3" s="365" t="s">
        <v>49</v>
      </c>
      <c r="AS3" s="186" t="s">
        <v>1</v>
      </c>
      <c r="AT3" s="2416" t="s">
        <v>453</v>
      </c>
      <c r="AU3" s="2563"/>
      <c r="AV3" s="365" t="s">
        <v>49</v>
      </c>
      <c r="AW3" s="186" t="s">
        <v>1</v>
      </c>
      <c r="AX3" s="375"/>
    </row>
    <row r="4" spans="1:51" ht="13.2" customHeight="1">
      <c r="C4" s="2201" t="s">
        <v>71</v>
      </c>
      <c r="D4" s="2202"/>
      <c r="E4" s="2203" t="s">
        <v>714</v>
      </c>
      <c r="F4" s="2204"/>
      <c r="G4" s="2205"/>
      <c r="H4" s="2203" t="s">
        <v>734</v>
      </c>
      <c r="I4" s="2204"/>
      <c r="J4" s="2205"/>
      <c r="K4" s="2203" t="s">
        <v>734</v>
      </c>
      <c r="L4" s="2204"/>
      <c r="M4" s="2204"/>
      <c r="N4" s="2206"/>
      <c r="Q4" s="2556" t="str">
        <f>$E$3</f>
        <v>2-2</v>
      </c>
      <c r="R4" s="2557"/>
      <c r="S4" s="366">
        <f>$E$23</f>
        <v>50</v>
      </c>
      <c r="T4" s="362">
        <f>$E$19</f>
        <v>0</v>
      </c>
      <c r="U4" s="2558" t="str">
        <f>$E$25</f>
        <v>10</v>
      </c>
      <c r="V4" s="2559"/>
      <c r="W4" s="358">
        <f>$E$45</f>
        <v>10</v>
      </c>
      <c r="X4" s="362">
        <f>$E$41</f>
        <v>0</v>
      </c>
      <c r="Y4" s="373"/>
      <c r="AB4" s="2201" t="s">
        <v>71</v>
      </c>
      <c r="AC4" s="2207"/>
      <c r="AD4" s="2203" t="s">
        <v>361</v>
      </c>
      <c r="AE4" s="2607"/>
      <c r="AF4" s="2608"/>
      <c r="AG4" s="2203" t="s">
        <v>476</v>
      </c>
      <c r="AH4" s="2607"/>
      <c r="AI4" s="2608"/>
      <c r="AJ4" s="2203" t="s">
        <v>476</v>
      </c>
      <c r="AK4" s="2607"/>
      <c r="AL4" s="2607"/>
      <c r="AM4" s="2612"/>
      <c r="AP4" s="2556" t="str">
        <f>$AD$3</f>
        <v>3</v>
      </c>
      <c r="AQ4" s="2557"/>
      <c r="AR4" s="366">
        <f>$AD$23</f>
        <v>25</v>
      </c>
      <c r="AS4" s="362">
        <f>$AD$19</f>
        <v>0</v>
      </c>
      <c r="AT4" s="2558">
        <f>$AD$25</f>
        <v>0</v>
      </c>
      <c r="AU4" s="2559"/>
      <c r="AV4" s="358">
        <f>$AD$45</f>
        <v>0</v>
      </c>
      <c r="AW4" s="362">
        <f>$AD$41</f>
        <v>0</v>
      </c>
      <c r="AX4" s="373"/>
    </row>
    <row r="5" spans="1:51" ht="13.2" customHeight="1">
      <c r="C5" s="2201" t="s">
        <v>72</v>
      </c>
      <c r="D5" s="2202"/>
      <c r="E5" s="2208" t="s">
        <v>5</v>
      </c>
      <c r="F5" s="2209"/>
      <c r="G5" s="2210"/>
      <c r="H5" s="2208" t="s">
        <v>5</v>
      </c>
      <c r="I5" s="2209"/>
      <c r="J5" s="2210"/>
      <c r="K5" s="2208" t="s">
        <v>5</v>
      </c>
      <c r="L5" s="2209"/>
      <c r="M5" s="2209"/>
      <c r="N5" s="2211"/>
      <c r="Q5" s="2560" t="str">
        <f>$H$3</f>
        <v>3</v>
      </c>
      <c r="R5" s="2561"/>
      <c r="S5" s="367">
        <f>$H$23</f>
        <v>25</v>
      </c>
      <c r="T5" s="363">
        <f>$H$19</f>
        <v>0</v>
      </c>
      <c r="U5" s="2560" t="str">
        <f>$H$25</f>
        <v>10乗→10-1乗</v>
      </c>
      <c r="V5" s="2562"/>
      <c r="W5" s="357">
        <f>$H$45</f>
        <v>0</v>
      </c>
      <c r="X5" s="363">
        <f>$H$41</f>
        <v>0</v>
      </c>
      <c r="Y5" s="373"/>
      <c r="AB5" s="2549" t="s">
        <v>72</v>
      </c>
      <c r="AC5" s="2604"/>
      <c r="AD5" s="2208" t="s">
        <v>474</v>
      </c>
      <c r="AE5" s="2209"/>
      <c r="AF5" s="2210"/>
      <c r="AG5" s="2208" t="s">
        <v>4</v>
      </c>
      <c r="AH5" s="2209"/>
      <c r="AI5" s="2210"/>
      <c r="AJ5" s="2208" t="s">
        <v>5</v>
      </c>
      <c r="AK5" s="2209"/>
      <c r="AL5" s="2209"/>
      <c r="AM5" s="2211"/>
      <c r="AP5" s="2560" t="str">
        <f>$AG$3</f>
        <v>10</v>
      </c>
      <c r="AQ5" s="2561"/>
      <c r="AR5" s="367">
        <f>$AG$23</f>
        <v>10</v>
      </c>
      <c r="AS5" s="363">
        <f>$AG$19</f>
        <v>0</v>
      </c>
      <c r="AT5" s="2560">
        <f>$AG$25</f>
        <v>0</v>
      </c>
      <c r="AU5" s="2562"/>
      <c r="AV5" s="357">
        <f>$AG$45</f>
        <v>0</v>
      </c>
      <c r="AW5" s="363">
        <f>$AG$41</f>
        <v>0</v>
      </c>
      <c r="AX5" s="373"/>
    </row>
    <row r="6" spans="1:51" ht="13.2" customHeight="1" thickBot="1">
      <c r="C6" s="2201"/>
      <c r="D6" s="2202"/>
      <c r="E6" s="2208" t="s">
        <v>358</v>
      </c>
      <c r="F6" s="2209"/>
      <c r="G6" s="2210"/>
      <c r="H6" s="2208" t="s">
        <v>358</v>
      </c>
      <c r="I6" s="2209"/>
      <c r="J6" s="2210"/>
      <c r="K6" s="2208" t="s">
        <v>358</v>
      </c>
      <c r="L6" s="2209"/>
      <c r="M6" s="2209"/>
      <c r="N6" s="2211"/>
      <c r="Q6" s="2553" t="str">
        <f>$K$3</f>
        <v>7</v>
      </c>
      <c r="R6" s="2554"/>
      <c r="S6" s="368">
        <f>$K$23</f>
        <v>25</v>
      </c>
      <c r="T6" s="364">
        <f>$K$19</f>
        <v>0</v>
      </c>
      <c r="U6" s="2553" t="str">
        <f>$K$25</f>
        <v>10→10-1</v>
      </c>
      <c r="V6" s="2555"/>
      <c r="W6" s="369">
        <f>$K$45</f>
        <v>0</v>
      </c>
      <c r="X6" s="364">
        <f>$K$41</f>
        <v>0</v>
      </c>
      <c r="Y6" s="373"/>
      <c r="AB6" s="2605"/>
      <c r="AC6" s="2606"/>
      <c r="AD6" s="2208" t="s">
        <v>358</v>
      </c>
      <c r="AE6" s="2209"/>
      <c r="AF6" s="2210"/>
      <c r="AG6" s="2208" t="s">
        <v>357</v>
      </c>
      <c r="AH6" s="2209"/>
      <c r="AI6" s="2210"/>
      <c r="AJ6" s="2208" t="s">
        <v>358</v>
      </c>
      <c r="AK6" s="2209"/>
      <c r="AL6" s="2209"/>
      <c r="AM6" s="2211"/>
      <c r="AP6" s="2553" t="str">
        <f>$AJ$3</f>
        <v>2</v>
      </c>
      <c r="AQ6" s="2554"/>
      <c r="AR6" s="368">
        <f>$AJ$23</f>
        <v>50</v>
      </c>
      <c r="AS6" s="364">
        <f>$AJ$19</f>
        <v>0</v>
      </c>
      <c r="AT6" s="2553">
        <f>$AJ$25</f>
        <v>0</v>
      </c>
      <c r="AU6" s="2555"/>
      <c r="AV6" s="369">
        <f>$AJ$45</f>
        <v>0</v>
      </c>
      <c r="AW6" s="364">
        <f>$AJ$41</f>
        <v>0</v>
      </c>
      <c r="AX6" s="373"/>
    </row>
    <row r="7" spans="1:51" ht="13.2" customHeight="1">
      <c r="C7" s="2201" t="s">
        <v>59</v>
      </c>
      <c r="D7" s="2202"/>
      <c r="E7" s="2208" t="s">
        <v>74</v>
      </c>
      <c r="F7" s="2209"/>
      <c r="G7" s="2210"/>
      <c r="H7" s="2208" t="s">
        <v>74</v>
      </c>
      <c r="I7" s="2209"/>
      <c r="J7" s="2210"/>
      <c r="K7" s="2208" t="s">
        <v>74</v>
      </c>
      <c r="L7" s="2209"/>
      <c r="M7" s="2209"/>
      <c r="N7" s="2211"/>
      <c r="T7" s="2234" t="str">
        <f>IF(AT51="×","※試掘先行路盤（再使用分） 土量 計 ： H’=　","※試掘先行路盤（再使用分） 土量No.1 計 ：　")</f>
        <v>※試掘先行路盤（再使用分） 土量 計 ： H’=　</v>
      </c>
      <c r="U7" s="2234"/>
      <c r="V7" s="2234"/>
      <c r="W7" s="2234"/>
      <c r="X7" s="361">
        <f>ROUND(SUMPRODUCT(S4:S6,T4:T6)/100+SUMPRODUCT(W4:W6,X4:X6)/100,2)</f>
        <v>0</v>
      </c>
      <c r="Y7" s="163"/>
      <c r="AB7" s="2201" t="s">
        <v>59</v>
      </c>
      <c r="AC7" s="2207"/>
      <c r="AD7" s="2208" t="s">
        <v>74</v>
      </c>
      <c r="AE7" s="2209"/>
      <c r="AF7" s="2210"/>
      <c r="AG7" s="2208" t="s">
        <v>74</v>
      </c>
      <c r="AH7" s="2209"/>
      <c r="AI7" s="2210"/>
      <c r="AJ7" s="2208" t="s">
        <v>74</v>
      </c>
      <c r="AK7" s="2209"/>
      <c r="AL7" s="2209"/>
      <c r="AM7" s="2211"/>
      <c r="AP7" s="2234" t="s">
        <v>512</v>
      </c>
      <c r="AQ7" s="2234"/>
      <c r="AR7" s="2234"/>
      <c r="AS7" s="2234"/>
      <c r="AT7" s="2234"/>
      <c r="AU7" s="2234"/>
      <c r="AV7" s="2234"/>
      <c r="AW7" s="361" t="str">
        <f>IF(AT51="×","",AT53+X7)</f>
        <v/>
      </c>
      <c r="AX7" s="163"/>
    </row>
    <row r="8" spans="1:51" ht="13.2" customHeight="1" thickBot="1">
      <c r="C8" s="214" t="s">
        <v>202</v>
      </c>
      <c r="D8" s="93" t="s">
        <v>210</v>
      </c>
      <c r="E8" s="283" t="s">
        <v>208</v>
      </c>
      <c r="F8" s="284" t="s">
        <v>209</v>
      </c>
      <c r="G8" s="285" t="s">
        <v>1</v>
      </c>
      <c r="H8" s="283" t="s">
        <v>208</v>
      </c>
      <c r="I8" s="284" t="s">
        <v>209</v>
      </c>
      <c r="J8" s="285" t="s">
        <v>1</v>
      </c>
      <c r="K8" s="283" t="s">
        <v>208</v>
      </c>
      <c r="L8" s="2542" t="s">
        <v>209</v>
      </c>
      <c r="M8" s="2542"/>
      <c r="N8" s="286" t="s">
        <v>1</v>
      </c>
      <c r="P8" s="2" t="str">
        <f>IF(AT51="×","□舗装切断工","□舗装切断工No.1")</f>
        <v>□舗装切断工</v>
      </c>
      <c r="Y8" s="163"/>
      <c r="AB8" s="214" t="s">
        <v>202</v>
      </c>
      <c r="AC8" s="93" t="s">
        <v>210</v>
      </c>
      <c r="AD8" s="283" t="s">
        <v>208</v>
      </c>
      <c r="AE8" s="284" t="s">
        <v>209</v>
      </c>
      <c r="AF8" s="285" t="s">
        <v>1</v>
      </c>
      <c r="AG8" s="283" t="s">
        <v>208</v>
      </c>
      <c r="AH8" s="284" t="s">
        <v>209</v>
      </c>
      <c r="AI8" s="285" t="s">
        <v>1</v>
      </c>
      <c r="AJ8" s="283" t="s">
        <v>208</v>
      </c>
      <c r="AK8" s="2542" t="s">
        <v>209</v>
      </c>
      <c r="AL8" s="2542"/>
      <c r="AM8" s="286" t="s">
        <v>1</v>
      </c>
      <c r="AS8" s="38"/>
      <c r="AT8" s="38"/>
      <c r="AU8" s="38"/>
      <c r="AV8" s="38"/>
      <c r="AW8" s="163"/>
      <c r="AX8" s="163"/>
    </row>
    <row r="9" spans="1:51" ht="13.2" customHeight="1" thickBot="1">
      <c r="C9" s="287" t="s">
        <v>741</v>
      </c>
      <c r="D9" s="93" t="s">
        <v>295</v>
      </c>
      <c r="E9" s="239"/>
      <c r="F9" s="736">
        <v>0.9</v>
      </c>
      <c r="G9" s="241">
        <f>ROUND(E9*F9,2)</f>
        <v>0</v>
      </c>
      <c r="H9" s="239"/>
      <c r="I9" s="240">
        <f>$F$9</f>
        <v>0.9</v>
      </c>
      <c r="J9" s="241">
        <f>ROUND(H9*I9,2)</f>
        <v>0</v>
      </c>
      <c r="K9" s="239">
        <f>延長表!J34</f>
        <v>1.5</v>
      </c>
      <c r="L9" s="2347">
        <f>$F$9</f>
        <v>0.9</v>
      </c>
      <c r="M9" s="2347"/>
      <c r="N9" s="288">
        <f>ROUND(K9*L9,2)</f>
        <v>1.35</v>
      </c>
      <c r="Q9" s="2251" t="s">
        <v>81</v>
      </c>
      <c r="R9" s="2178"/>
      <c r="S9" s="2179"/>
      <c r="T9" s="19" t="s">
        <v>66</v>
      </c>
      <c r="U9" s="2251" t="s">
        <v>81</v>
      </c>
      <c r="V9" s="2178"/>
      <c r="W9" s="2179"/>
      <c r="X9" s="20" t="s">
        <v>66</v>
      </c>
      <c r="Y9" s="15"/>
      <c r="AB9" s="287">
        <v>75</v>
      </c>
      <c r="AC9" s="93" t="s">
        <v>211</v>
      </c>
      <c r="AD9" s="239"/>
      <c r="AE9" s="736">
        <f>IF(AB9="",0,IF(AC9="有",VLOOKUP(AB9,掘削幅矢板,3,FALSE),VLOOKUP(AB9,掘削幅,3,FALSE)))</f>
        <v>0.8</v>
      </c>
      <c r="AF9" s="241">
        <f>ROUND(AD9*AE9,2)</f>
        <v>0</v>
      </c>
      <c r="AG9" s="239"/>
      <c r="AH9" s="240">
        <f>$F$9</f>
        <v>0.9</v>
      </c>
      <c r="AI9" s="241">
        <f>ROUND(AG9*AH9,2)</f>
        <v>0</v>
      </c>
      <c r="AJ9" s="239"/>
      <c r="AK9" s="2347">
        <f>$F$9</f>
        <v>0.9</v>
      </c>
      <c r="AL9" s="2347"/>
      <c r="AM9" s="288">
        <f>ROUND(AJ9*AK9,2)</f>
        <v>0</v>
      </c>
      <c r="AO9" s="2" t="s">
        <v>455</v>
      </c>
      <c r="AX9" s="15"/>
    </row>
    <row r="10" spans="1:51" ht="13.2" customHeight="1">
      <c r="C10" s="287" t="s">
        <v>747</v>
      </c>
      <c r="D10" s="93" t="s">
        <v>211</v>
      </c>
      <c r="E10" s="239">
        <f>延長表!H50</f>
        <v>3</v>
      </c>
      <c r="F10" s="736">
        <v>0.8</v>
      </c>
      <c r="G10" s="241">
        <f>ROUND(E10*F10,2)</f>
        <v>2.4</v>
      </c>
      <c r="H10" s="239"/>
      <c r="I10" s="240">
        <f>$F$10</f>
        <v>0.8</v>
      </c>
      <c r="J10" s="241">
        <f>ROUND(H10*I10,2)</f>
        <v>0</v>
      </c>
      <c r="K10" s="239"/>
      <c r="L10" s="2347">
        <f>$F$10</f>
        <v>0.8</v>
      </c>
      <c r="M10" s="2347"/>
      <c r="N10" s="288">
        <f>ROUND(K10*L10,2)</f>
        <v>0</v>
      </c>
      <c r="Q10" s="211" t="s">
        <v>56</v>
      </c>
      <c r="R10" s="2378" t="s">
        <v>492</v>
      </c>
      <c r="S10" s="2378"/>
      <c r="T10" s="230">
        <f>F51+F55+F59+F63+F67+F71</f>
        <v>2900.2000000000003</v>
      </c>
      <c r="U10" s="211" t="s">
        <v>83</v>
      </c>
      <c r="V10" s="2378" t="s">
        <v>492</v>
      </c>
      <c r="W10" s="2378"/>
      <c r="X10" s="231">
        <f>I51+I55+I59+I63+I67+I71</f>
        <v>132.19999999999999</v>
      </c>
      <c r="Y10" s="161"/>
      <c r="AB10" s="287">
        <v>100</v>
      </c>
      <c r="AC10" s="93" t="s">
        <v>211</v>
      </c>
      <c r="AD10" s="239"/>
      <c r="AE10" s="736">
        <f>IF(AB10="",0,IF(AC10="有",VLOOKUP(AB10,掘削幅矢板,3,FALSE),VLOOKUP(AB10,掘削幅,3,FALSE)))</f>
        <v>0.8</v>
      </c>
      <c r="AF10" s="241">
        <f>ROUND(AD10*AE10,2)</f>
        <v>0</v>
      </c>
      <c r="AG10" s="239"/>
      <c r="AH10" s="240">
        <f>$F$10</f>
        <v>0.8</v>
      </c>
      <c r="AI10" s="241">
        <f>ROUND(AG10*AH10,2)</f>
        <v>0</v>
      </c>
      <c r="AJ10" s="239"/>
      <c r="AK10" s="2347">
        <f>$F$10</f>
        <v>0.8</v>
      </c>
      <c r="AL10" s="2347"/>
      <c r="AM10" s="288">
        <f>ROUND(AJ10*AK10,2)</f>
        <v>0</v>
      </c>
      <c r="AP10" s="2251" t="s">
        <v>81</v>
      </c>
      <c r="AQ10" s="2178"/>
      <c r="AR10" s="2179"/>
      <c r="AS10" s="19" t="s">
        <v>66</v>
      </c>
      <c r="AT10" s="2251" t="s">
        <v>81</v>
      </c>
      <c r="AU10" s="2178"/>
      <c r="AV10" s="2179"/>
      <c r="AW10" s="20" t="s">
        <v>66</v>
      </c>
      <c r="AX10" s="161"/>
    </row>
    <row r="11" spans="1:51" ht="13.2" customHeight="1">
      <c r="C11" s="287" t="s">
        <v>719</v>
      </c>
      <c r="D11" s="93" t="s">
        <v>211</v>
      </c>
      <c r="E11" s="239">
        <f>延長表!H51</f>
        <v>229.9</v>
      </c>
      <c r="F11" s="830">
        <v>0.8</v>
      </c>
      <c r="G11" s="241">
        <f>ROUND(E11*F11,2)</f>
        <v>183.92</v>
      </c>
      <c r="H11" s="239">
        <f>延長表!I51</f>
        <v>441.4</v>
      </c>
      <c r="I11" s="240">
        <f>$F$11</f>
        <v>0.8</v>
      </c>
      <c r="J11" s="241">
        <f>ROUND(H11*I11,2)</f>
        <v>353.12</v>
      </c>
      <c r="K11" s="239">
        <f>延長表!J51</f>
        <v>29.8</v>
      </c>
      <c r="L11" s="2347">
        <f>$F$11</f>
        <v>0.8</v>
      </c>
      <c r="M11" s="2347"/>
      <c r="N11" s="288">
        <f>ROUND(K11*L11,2)</f>
        <v>23.84</v>
      </c>
      <c r="Q11" s="212" t="s">
        <v>56</v>
      </c>
      <c r="R11" s="2359" t="s">
        <v>493</v>
      </c>
      <c r="S11" s="2359"/>
      <c r="T11" s="234">
        <f>F52+F56+F60+F64+F68+F72</f>
        <v>0</v>
      </c>
      <c r="U11" s="212" t="s">
        <v>83</v>
      </c>
      <c r="V11" s="2359" t="s">
        <v>493</v>
      </c>
      <c r="W11" s="2359"/>
      <c r="X11" s="235">
        <f>I52+I56+I60+I64+I68+I72</f>
        <v>0</v>
      </c>
      <c r="Y11" s="376"/>
      <c r="AB11" s="287">
        <v>150</v>
      </c>
      <c r="AC11" s="93" t="s">
        <v>211</v>
      </c>
      <c r="AD11" s="239"/>
      <c r="AE11" s="736">
        <f>IF(AB11="",0,IF(AC11="有",VLOOKUP(AB11,掘削幅矢板,3,FALSE),VLOOKUP(AB11,掘削幅,3,FALSE)))</f>
        <v>0.8</v>
      </c>
      <c r="AF11" s="241">
        <f>ROUND(AD11*AE11,2)</f>
        <v>0</v>
      </c>
      <c r="AG11" s="239"/>
      <c r="AH11" s="240">
        <f>$F$11</f>
        <v>0.8</v>
      </c>
      <c r="AI11" s="241">
        <f>ROUND(AG11*AH11,2)</f>
        <v>0</v>
      </c>
      <c r="AJ11" s="239"/>
      <c r="AK11" s="2347">
        <f>$F$11</f>
        <v>0.8</v>
      </c>
      <c r="AL11" s="2347"/>
      <c r="AM11" s="288">
        <f>ROUND(AJ11*AK11,2)</f>
        <v>0</v>
      </c>
      <c r="AP11" s="211" t="s">
        <v>56</v>
      </c>
      <c r="AQ11" s="2378" t="s">
        <v>492</v>
      </c>
      <c r="AR11" s="2378"/>
      <c r="AS11" s="230">
        <f>AE51+AE55+AE59+AE63+AE67+AE71</f>
        <v>0</v>
      </c>
      <c r="AT11" s="211" t="s">
        <v>83</v>
      </c>
      <c r="AU11" s="2378" t="s">
        <v>492</v>
      </c>
      <c r="AV11" s="2378"/>
      <c r="AW11" s="231">
        <f>AH51+AH55+AH59+AH63+AH67+AH71</f>
        <v>0</v>
      </c>
      <c r="AX11" s="376"/>
    </row>
    <row r="12" spans="1:51" ht="13.2" customHeight="1" thickBot="1">
      <c r="C12" s="287" t="s">
        <v>724</v>
      </c>
      <c r="D12" s="93" t="s">
        <v>211</v>
      </c>
      <c r="E12" s="239">
        <f>延長表!H55</f>
        <v>69.5</v>
      </c>
      <c r="F12" s="830">
        <v>0.8</v>
      </c>
      <c r="G12" s="241">
        <f>ROUND(E12*F12,2)</f>
        <v>55.6</v>
      </c>
      <c r="H12" s="239">
        <f>延長表!I55</f>
        <v>427.7</v>
      </c>
      <c r="I12" s="240">
        <f>$F$12</f>
        <v>0.8</v>
      </c>
      <c r="J12" s="241">
        <f>ROUND(H12*I12,2)</f>
        <v>342.16</v>
      </c>
      <c r="K12" s="239"/>
      <c r="L12" s="2347">
        <f>$F$12</f>
        <v>0.8</v>
      </c>
      <c r="M12" s="2347"/>
      <c r="N12" s="209">
        <f>ROUND(K12*L12,2)</f>
        <v>0</v>
      </c>
      <c r="Q12" s="249" t="s">
        <v>56</v>
      </c>
      <c r="R12" s="2388" t="s">
        <v>80</v>
      </c>
      <c r="S12" s="2388"/>
      <c r="T12" s="526">
        <f>F53+F57+F61+F65+F69+F73</f>
        <v>0</v>
      </c>
      <c r="U12" s="378"/>
      <c r="V12" s="2390"/>
      <c r="W12" s="2390"/>
      <c r="X12" s="525"/>
      <c r="Y12" s="376"/>
      <c r="AB12" s="287">
        <v>200</v>
      </c>
      <c r="AC12" s="93" t="s">
        <v>295</v>
      </c>
      <c r="AD12" s="239"/>
      <c r="AE12" s="736">
        <f>IF(AB12="",0,IF(AC12="有",VLOOKUP(AB12,掘削幅矢板,3,FALSE),VLOOKUP(AB12,掘削幅,3,FALSE)))</f>
        <v>0.9</v>
      </c>
      <c r="AF12" s="241">
        <f>ROUND(AD12*AE12,2)</f>
        <v>0</v>
      </c>
      <c r="AG12" s="239"/>
      <c r="AH12" s="240">
        <f>$F$12</f>
        <v>0.8</v>
      </c>
      <c r="AI12" s="241">
        <f>ROUND(AG12*AH12,2)</f>
        <v>0</v>
      </c>
      <c r="AJ12" s="239"/>
      <c r="AK12" s="2347">
        <f>$F$12</f>
        <v>0.8</v>
      </c>
      <c r="AL12" s="2347"/>
      <c r="AM12" s="209">
        <f>ROUND(AJ12*AK12,2)</f>
        <v>0</v>
      </c>
      <c r="AP12" s="212" t="s">
        <v>56</v>
      </c>
      <c r="AQ12" s="2359" t="s">
        <v>493</v>
      </c>
      <c r="AR12" s="2359"/>
      <c r="AS12" s="234">
        <f>AE52+AE56+AE60+AE64+AE68+AE72</f>
        <v>0</v>
      </c>
      <c r="AT12" s="212" t="s">
        <v>83</v>
      </c>
      <c r="AU12" s="2359" t="s">
        <v>493</v>
      </c>
      <c r="AV12" s="2359"/>
      <c r="AW12" s="235">
        <f>AH52+AH56+AH60+AH64+AH68+AH72</f>
        <v>0</v>
      </c>
      <c r="AX12" s="376"/>
    </row>
    <row r="13" spans="1:51" ht="13.2" customHeight="1">
      <c r="C13" s="287" t="s">
        <v>725</v>
      </c>
      <c r="D13" s="93" t="s">
        <v>211</v>
      </c>
      <c r="E13" s="239"/>
      <c r="F13" s="830">
        <v>0.8</v>
      </c>
      <c r="G13" s="241"/>
      <c r="H13" s="239">
        <f>延長表!I56</f>
        <v>274.39999999999998</v>
      </c>
      <c r="I13" s="240">
        <f>$F$13</f>
        <v>0.8</v>
      </c>
      <c r="J13" s="241"/>
      <c r="K13" s="239">
        <f>延長表!J56</f>
        <v>34.799999999999997</v>
      </c>
      <c r="L13" s="2347">
        <f>$F$13</f>
        <v>0.8</v>
      </c>
      <c r="M13" s="2347"/>
      <c r="N13" s="209"/>
      <c r="Q13" s="31"/>
      <c r="R13" s="31"/>
      <c r="S13" s="31"/>
      <c r="T13" s="31"/>
      <c r="U13" s="31"/>
      <c r="V13" s="31"/>
      <c r="W13" s="31"/>
      <c r="X13" s="31"/>
      <c r="Y13" s="376"/>
      <c r="AB13" s="287">
        <v>300</v>
      </c>
      <c r="AC13" s="93" t="s">
        <v>295</v>
      </c>
      <c r="AD13" s="239"/>
      <c r="AE13" s="736">
        <f>IF(AB13="",0,IF(AC13="有",VLOOKUP(AB13,掘削幅矢板,3,FALSE),VLOOKUP(AB13,掘削幅,3,FALSE)))</f>
        <v>0.9</v>
      </c>
      <c r="AF13" s="241"/>
      <c r="AG13" s="239"/>
      <c r="AH13" s="240">
        <f>$F$13</f>
        <v>0.8</v>
      </c>
      <c r="AI13" s="241"/>
      <c r="AJ13" s="239"/>
      <c r="AK13" s="2347">
        <f>$F$13</f>
        <v>0.8</v>
      </c>
      <c r="AL13" s="2347"/>
      <c r="AM13" s="209"/>
      <c r="AP13" s="212" t="s">
        <v>56</v>
      </c>
      <c r="AQ13" s="2359" t="s">
        <v>80</v>
      </c>
      <c r="AR13" s="2359"/>
      <c r="AS13" s="234">
        <f>AE53+AE57+AE61+AE65+AE69+AE73</f>
        <v>0</v>
      </c>
      <c r="AT13" s="383"/>
      <c r="AU13" s="2362"/>
      <c r="AV13" s="2362"/>
      <c r="AW13" s="479"/>
      <c r="AX13" s="376"/>
    </row>
    <row r="14" spans="1:51" ht="13.2" customHeight="1" thickBot="1">
      <c r="C14" s="2201"/>
      <c r="D14" s="2202"/>
      <c r="E14" s="2214">
        <f>SUM(G9:G13)</f>
        <v>241.92</v>
      </c>
      <c r="F14" s="2202"/>
      <c r="G14" s="2207"/>
      <c r="H14" s="2214">
        <f>SUM(J9:J13)</f>
        <v>695.28</v>
      </c>
      <c r="I14" s="2202"/>
      <c r="J14" s="2207"/>
      <c r="K14" s="2214">
        <f>SUM(N9:N13)</f>
        <v>25.19</v>
      </c>
      <c r="L14" s="2348"/>
      <c r="M14" s="2202"/>
      <c r="N14" s="2215"/>
      <c r="P14" s="2" t="str">
        <f>IF(AT51="×","□舗装版破砕工","□舗装版破砕工No.1")</f>
        <v>□舗装版破砕工</v>
      </c>
      <c r="Q14" s="31"/>
      <c r="R14" s="31"/>
      <c r="S14" s="31"/>
      <c r="T14" s="31"/>
      <c r="U14" s="31"/>
      <c r="V14" s="31"/>
      <c r="W14" s="31"/>
      <c r="X14" s="31"/>
      <c r="Y14" s="376"/>
      <c r="AB14" s="2201" t="s">
        <v>406</v>
      </c>
      <c r="AC14" s="2207"/>
      <c r="AD14" s="2214">
        <f>SUM(AF9:AF13)</f>
        <v>0</v>
      </c>
      <c r="AE14" s="2348"/>
      <c r="AF14" s="2614"/>
      <c r="AG14" s="2214">
        <f>SUM(AI9:AI13)</f>
        <v>0</v>
      </c>
      <c r="AH14" s="2348"/>
      <c r="AI14" s="2614"/>
      <c r="AJ14" s="2214">
        <f>SUM(AM9:AM13)</f>
        <v>0</v>
      </c>
      <c r="AK14" s="2348"/>
      <c r="AL14" s="2348"/>
      <c r="AM14" s="2615"/>
      <c r="AP14" s="378"/>
      <c r="AQ14" s="2551"/>
      <c r="AR14" s="2552"/>
      <c r="AS14" s="417"/>
      <c r="AT14" s="378"/>
      <c r="AU14" s="2377"/>
      <c r="AV14" s="2377"/>
      <c r="AW14" s="418"/>
      <c r="AX14" s="376"/>
    </row>
    <row r="15" spans="1:51" ht="13.2" customHeight="1">
      <c r="C15" s="2201" t="s">
        <v>407</v>
      </c>
      <c r="D15" s="2202"/>
      <c r="E15" s="2536"/>
      <c r="F15" s="2537"/>
      <c r="G15" s="2538"/>
      <c r="H15" s="2536"/>
      <c r="I15" s="2537"/>
      <c r="J15" s="2538"/>
      <c r="K15" s="2536"/>
      <c r="L15" s="2537"/>
      <c r="M15" s="2537"/>
      <c r="N15" s="2539"/>
      <c r="Q15" s="2251" t="s">
        <v>81</v>
      </c>
      <c r="R15" s="2178"/>
      <c r="S15" s="2179"/>
      <c r="T15" s="19" t="s">
        <v>66</v>
      </c>
      <c r="U15" s="2251" t="s">
        <v>81</v>
      </c>
      <c r="V15" s="2178"/>
      <c r="W15" s="2179"/>
      <c r="X15" s="20" t="s">
        <v>66</v>
      </c>
      <c r="Y15" s="377"/>
      <c r="AB15" s="2201" t="s">
        <v>407</v>
      </c>
      <c r="AC15" s="2207"/>
      <c r="AD15" s="2536"/>
      <c r="AE15" s="2537"/>
      <c r="AF15" s="2538"/>
      <c r="AG15" s="2536"/>
      <c r="AH15" s="2537"/>
      <c r="AI15" s="2538"/>
      <c r="AJ15" s="2536"/>
      <c r="AK15" s="2537"/>
      <c r="AL15" s="2537"/>
      <c r="AM15" s="2539"/>
      <c r="AP15" s="31"/>
      <c r="AQ15" s="31"/>
      <c r="AR15" s="31"/>
      <c r="AS15" s="31"/>
      <c r="AT15" s="31"/>
      <c r="AU15" s="31"/>
      <c r="AV15" s="31"/>
      <c r="AW15" s="31"/>
      <c r="AX15" s="377"/>
    </row>
    <row r="16" spans="1:51" ht="13.2" customHeight="1" thickBot="1">
      <c r="C16" s="2201" t="s">
        <v>301</v>
      </c>
      <c r="D16" s="2202"/>
      <c r="E16" s="2214">
        <f>E14-E15</f>
        <v>241.92</v>
      </c>
      <c r="F16" s="2202"/>
      <c r="G16" s="2207"/>
      <c r="H16" s="2214">
        <f>H14-H15</f>
        <v>695.28</v>
      </c>
      <c r="I16" s="2202"/>
      <c r="J16" s="2207"/>
      <c r="K16" s="2214">
        <f>K14-K15</f>
        <v>25.19</v>
      </c>
      <c r="L16" s="2348"/>
      <c r="M16" s="2202"/>
      <c r="N16" s="2215"/>
      <c r="Q16" s="263" t="s">
        <v>77</v>
      </c>
      <c r="R16" s="2431">
        <f t="shared" ref="R16:R22" si="0">IF(MAX($E$389:$E$428)&lt;ROW()-15,"",INDEX($D$389:$D$428,MATCH(ROW()-15,$E$389:$E$428,0),1))</f>
        <v>4</v>
      </c>
      <c r="S16" s="2432"/>
      <c r="T16" s="224">
        <f t="shared" ref="T16:T22" si="1">SUMIF($D$389:$D$428,R16,$F$389:$F$428)</f>
        <v>3.3600000000000003</v>
      </c>
      <c r="U16" s="263" t="s">
        <v>82</v>
      </c>
      <c r="V16" s="2433">
        <f t="shared" ref="V16:V22" si="2">IF(MAX($G$389:$G$428)&lt;ROW()-15,"",INDEX($D$389:$D$428,MATCH(ROW()-15,$G$389:$G$428,0),1))</f>
        <v>15</v>
      </c>
      <c r="W16" s="2434"/>
      <c r="X16" s="225">
        <f t="shared" ref="X16:X22" si="3">SUMIF($D$389:$D$428,V16,$H$389:$H$428)</f>
        <v>25.19</v>
      </c>
      <c r="Y16" s="377"/>
      <c r="AB16" s="2201" t="s">
        <v>301</v>
      </c>
      <c r="AC16" s="2207"/>
      <c r="AD16" s="2214">
        <f>AD14-AD15</f>
        <v>0</v>
      </c>
      <c r="AE16" s="2348"/>
      <c r="AF16" s="2614"/>
      <c r="AG16" s="2214">
        <f>AG14-AG15</f>
        <v>0</v>
      </c>
      <c r="AH16" s="2348"/>
      <c r="AI16" s="2614"/>
      <c r="AJ16" s="2214">
        <f>AJ14-AJ15</f>
        <v>0</v>
      </c>
      <c r="AK16" s="2348"/>
      <c r="AL16" s="2348"/>
      <c r="AM16" s="2615"/>
      <c r="AO16" s="2" t="s">
        <v>456</v>
      </c>
      <c r="AP16" s="31"/>
      <c r="AQ16" s="31"/>
      <c r="AR16" s="31"/>
      <c r="AS16" s="31"/>
      <c r="AT16" s="31"/>
      <c r="AU16" s="31"/>
      <c r="AV16" s="31"/>
      <c r="AW16" s="31"/>
      <c r="AX16" s="377"/>
    </row>
    <row r="17" spans="2:50" ht="13.2" customHeight="1">
      <c r="C17" s="2201" t="s">
        <v>76</v>
      </c>
      <c r="D17" s="2202"/>
      <c r="E17" s="2208" t="s">
        <v>77</v>
      </c>
      <c r="F17" s="2209"/>
      <c r="G17" s="2210"/>
      <c r="H17" s="2208" t="s">
        <v>77</v>
      </c>
      <c r="I17" s="2209"/>
      <c r="J17" s="2210"/>
      <c r="K17" s="2208" t="s">
        <v>82</v>
      </c>
      <c r="L17" s="2209"/>
      <c r="M17" s="2209"/>
      <c r="N17" s="2211"/>
      <c r="Q17" s="264" t="s">
        <v>77</v>
      </c>
      <c r="R17" s="2438">
        <f t="shared" si="0"/>
        <v>10</v>
      </c>
      <c r="S17" s="2439"/>
      <c r="T17" s="226">
        <f t="shared" si="1"/>
        <v>695.28</v>
      </c>
      <c r="U17" s="264" t="s">
        <v>82</v>
      </c>
      <c r="V17" s="2440" t="str">
        <f t="shared" si="2"/>
        <v/>
      </c>
      <c r="W17" s="2441"/>
      <c r="X17" s="227">
        <f t="shared" si="3"/>
        <v>0</v>
      </c>
      <c r="Y17" s="161"/>
      <c r="AB17" s="2549" t="s">
        <v>76</v>
      </c>
      <c r="AC17" s="2604"/>
      <c r="AD17" s="2208" t="s">
        <v>77</v>
      </c>
      <c r="AE17" s="2209"/>
      <c r="AF17" s="2210"/>
      <c r="AG17" s="2208" t="s">
        <v>77</v>
      </c>
      <c r="AH17" s="2209"/>
      <c r="AI17" s="2210"/>
      <c r="AJ17" s="2208" t="s">
        <v>77</v>
      </c>
      <c r="AK17" s="2209"/>
      <c r="AL17" s="2209"/>
      <c r="AM17" s="2211"/>
      <c r="AP17" s="2251" t="s">
        <v>81</v>
      </c>
      <c r="AQ17" s="2178"/>
      <c r="AR17" s="2179"/>
      <c r="AS17" s="19" t="s">
        <v>66</v>
      </c>
      <c r="AT17" s="2251" t="s">
        <v>81</v>
      </c>
      <c r="AU17" s="2178"/>
      <c r="AV17" s="2179"/>
      <c r="AW17" s="20" t="s">
        <v>66</v>
      </c>
      <c r="AX17" s="161"/>
    </row>
    <row r="18" spans="2:50" ht="13.2" customHeight="1">
      <c r="C18" s="2201"/>
      <c r="D18" s="2202"/>
      <c r="E18" s="2216">
        <v>15</v>
      </c>
      <c r="F18" s="2217"/>
      <c r="G18" s="2218"/>
      <c r="H18" s="2216">
        <v>10</v>
      </c>
      <c r="I18" s="2217"/>
      <c r="J18" s="2218"/>
      <c r="K18" s="2216">
        <v>15</v>
      </c>
      <c r="L18" s="2217"/>
      <c r="M18" s="2217"/>
      <c r="N18" s="2219"/>
      <c r="Q18" s="264" t="s">
        <v>77</v>
      </c>
      <c r="R18" s="2438">
        <f t="shared" si="0"/>
        <v>15</v>
      </c>
      <c r="S18" s="2439"/>
      <c r="T18" s="226">
        <f t="shared" si="1"/>
        <v>241.92</v>
      </c>
      <c r="U18" s="264" t="s">
        <v>82</v>
      </c>
      <c r="V18" s="2440" t="str">
        <f t="shared" si="2"/>
        <v/>
      </c>
      <c r="W18" s="2441"/>
      <c r="X18" s="227">
        <f t="shared" si="3"/>
        <v>0</v>
      </c>
      <c r="Y18" s="37"/>
      <c r="AB18" s="2605"/>
      <c r="AC18" s="2606"/>
      <c r="AD18" s="2216">
        <v>10</v>
      </c>
      <c r="AE18" s="2602"/>
      <c r="AF18" s="2443"/>
      <c r="AG18" s="2216">
        <v>4</v>
      </c>
      <c r="AH18" s="2602"/>
      <c r="AI18" s="2443"/>
      <c r="AJ18" s="2216">
        <v>15</v>
      </c>
      <c r="AK18" s="2602"/>
      <c r="AL18" s="2602"/>
      <c r="AM18" s="2603"/>
      <c r="AP18" s="263" t="s">
        <v>77</v>
      </c>
      <c r="AQ18" s="2431" t="str">
        <f>IF(MAX($AD$389:$AD$428)&lt;ROW()-17,"",INDEX($AC$389:$AC$428,MATCH(ROW()-17,$AD$389:$AD$428,0),1))</f>
        <v/>
      </c>
      <c r="AR18" s="2432"/>
      <c r="AS18" s="224">
        <f>SUMIF($AC$389:$AC$428,AQ18,$AE$389:$AE$428)</f>
        <v>0</v>
      </c>
      <c r="AT18" s="263" t="s">
        <v>82</v>
      </c>
      <c r="AU18" s="2433" t="str">
        <f>IF(MAX($AF$389:$AF$428)&lt;ROW()-17,"",INDEX($AC$389:$AC$428,MATCH(ROW()-17,$AF$389:$AF$428,0),1))</f>
        <v/>
      </c>
      <c r="AV18" s="2434"/>
      <c r="AW18" s="225">
        <f>SUMIF($AC$389:$AC$428,AU18,$AG$389:$AG$428)</f>
        <v>0</v>
      </c>
      <c r="AX18" s="37"/>
    </row>
    <row r="19" spans="2:50" ht="13.2" customHeight="1">
      <c r="C19" s="2212" t="s">
        <v>439</v>
      </c>
      <c r="D19" s="2213"/>
      <c r="E19" s="2531">
        <f>E15</f>
        <v>0</v>
      </c>
      <c r="F19" s="2532"/>
      <c r="G19" s="2533"/>
      <c r="H19" s="2531">
        <f>H15</f>
        <v>0</v>
      </c>
      <c r="I19" s="2532"/>
      <c r="J19" s="2533"/>
      <c r="K19" s="2531">
        <f>K15</f>
        <v>0</v>
      </c>
      <c r="L19" s="2532"/>
      <c r="M19" s="2532"/>
      <c r="N19" s="2534"/>
      <c r="Q19" s="264" t="s">
        <v>77</v>
      </c>
      <c r="R19" s="2438" t="str">
        <f t="shared" si="0"/>
        <v/>
      </c>
      <c r="S19" s="2439"/>
      <c r="T19" s="226">
        <f t="shared" si="1"/>
        <v>0</v>
      </c>
      <c r="U19" s="264" t="s">
        <v>82</v>
      </c>
      <c r="V19" s="2440" t="str">
        <f t="shared" si="2"/>
        <v/>
      </c>
      <c r="W19" s="2441"/>
      <c r="X19" s="227">
        <f t="shared" si="3"/>
        <v>0</v>
      </c>
      <c r="Y19" s="37"/>
      <c r="AB19" s="2212" t="s">
        <v>439</v>
      </c>
      <c r="AC19" s="2213"/>
      <c r="AD19" s="2531">
        <f>AD15</f>
        <v>0</v>
      </c>
      <c r="AE19" s="2532"/>
      <c r="AF19" s="2533"/>
      <c r="AG19" s="2531">
        <f>AG15</f>
        <v>0</v>
      </c>
      <c r="AH19" s="2532"/>
      <c r="AI19" s="2533"/>
      <c r="AJ19" s="2531">
        <f>AJ15</f>
        <v>0</v>
      </c>
      <c r="AK19" s="2532"/>
      <c r="AL19" s="2532"/>
      <c r="AM19" s="2534"/>
      <c r="AP19" s="264" t="s">
        <v>77</v>
      </c>
      <c r="AQ19" s="2438" t="str">
        <f t="shared" ref="AQ19:AQ25" si="4">IF(MAX($AD$389:$AD$428)&lt;ROW()-17,"",INDEX($AC$389:$AC$428,MATCH(ROW()-17,$AD$389:$AD$428,0),1))</f>
        <v/>
      </c>
      <c r="AR19" s="2439"/>
      <c r="AS19" s="226">
        <f t="shared" ref="AS19:AS25" si="5">SUMIF($AC$389:$AC$428,AQ19,$AE$389:$AE$428)</f>
        <v>0</v>
      </c>
      <c r="AT19" s="264" t="s">
        <v>82</v>
      </c>
      <c r="AU19" s="2440" t="str">
        <f t="shared" ref="AU19:AU26" si="6">IF(MAX($AF$389:$AF$428)&lt;ROW()-17,"",INDEX($AC$389:$AC$428,MATCH(ROW()-17,$AF$389:$AF$428,0),1))</f>
        <v/>
      </c>
      <c r="AV19" s="2441"/>
      <c r="AW19" s="227">
        <f t="shared" ref="AW19:AW26" si="7">SUMIF($AC$389:$AC$428,AU19,$AG$389:$AG$428)</f>
        <v>0</v>
      </c>
      <c r="AX19" s="37"/>
    </row>
    <row r="20" spans="2:50" ht="13.2" customHeight="1">
      <c r="C20" s="2535" t="s">
        <v>440</v>
      </c>
      <c r="D20" s="2202"/>
      <c r="E20" s="2208" t="s">
        <v>77</v>
      </c>
      <c r="F20" s="2209"/>
      <c r="G20" s="2210"/>
      <c r="H20" s="2208" t="s">
        <v>77</v>
      </c>
      <c r="I20" s="2209"/>
      <c r="J20" s="2210"/>
      <c r="K20" s="2208" t="s">
        <v>77</v>
      </c>
      <c r="L20" s="2209"/>
      <c r="M20" s="2209"/>
      <c r="N20" s="2211"/>
      <c r="Q20" s="264" t="s">
        <v>77</v>
      </c>
      <c r="R20" s="2438" t="str">
        <f t="shared" si="0"/>
        <v/>
      </c>
      <c r="S20" s="2439"/>
      <c r="T20" s="226">
        <f t="shared" si="1"/>
        <v>0</v>
      </c>
      <c r="U20" s="264" t="s">
        <v>82</v>
      </c>
      <c r="V20" s="2440" t="str">
        <f t="shared" si="2"/>
        <v/>
      </c>
      <c r="W20" s="2441"/>
      <c r="X20" s="227">
        <f t="shared" si="3"/>
        <v>0</v>
      </c>
      <c r="Y20" s="37"/>
      <c r="AB20" s="2616" t="s">
        <v>440</v>
      </c>
      <c r="AC20" s="2617"/>
      <c r="AD20" s="2208" t="s">
        <v>77</v>
      </c>
      <c r="AE20" s="2209"/>
      <c r="AF20" s="2210"/>
      <c r="AG20" s="2208" t="s">
        <v>77</v>
      </c>
      <c r="AH20" s="2209"/>
      <c r="AI20" s="2210"/>
      <c r="AJ20" s="2208" t="s">
        <v>77</v>
      </c>
      <c r="AK20" s="2209"/>
      <c r="AL20" s="2209"/>
      <c r="AM20" s="2211"/>
      <c r="AP20" s="264" t="s">
        <v>77</v>
      </c>
      <c r="AQ20" s="2438" t="str">
        <f t="shared" si="4"/>
        <v/>
      </c>
      <c r="AR20" s="2439"/>
      <c r="AS20" s="226">
        <f t="shared" si="5"/>
        <v>0</v>
      </c>
      <c r="AT20" s="264" t="s">
        <v>82</v>
      </c>
      <c r="AU20" s="2440" t="str">
        <f t="shared" si="6"/>
        <v/>
      </c>
      <c r="AV20" s="2441"/>
      <c r="AW20" s="227">
        <f t="shared" si="7"/>
        <v>0</v>
      </c>
      <c r="AX20" s="37"/>
    </row>
    <row r="21" spans="2:50" ht="13.2" customHeight="1">
      <c r="C21" s="2201"/>
      <c r="D21" s="2202"/>
      <c r="E21" s="2216">
        <v>10</v>
      </c>
      <c r="F21" s="2217"/>
      <c r="G21" s="2218"/>
      <c r="H21" s="2216">
        <v>5</v>
      </c>
      <c r="I21" s="2217"/>
      <c r="J21" s="2218"/>
      <c r="K21" s="2216">
        <v>5</v>
      </c>
      <c r="L21" s="2217"/>
      <c r="M21" s="2217"/>
      <c r="N21" s="2219"/>
      <c r="Q21" s="264" t="s">
        <v>77</v>
      </c>
      <c r="R21" s="2438" t="str">
        <f t="shared" si="0"/>
        <v/>
      </c>
      <c r="S21" s="2439"/>
      <c r="T21" s="226">
        <f t="shared" si="1"/>
        <v>0</v>
      </c>
      <c r="U21" s="264" t="s">
        <v>82</v>
      </c>
      <c r="V21" s="2440" t="str">
        <f t="shared" si="2"/>
        <v/>
      </c>
      <c r="W21" s="2441"/>
      <c r="X21" s="227">
        <f t="shared" si="3"/>
        <v>0</v>
      </c>
      <c r="Y21" s="37"/>
      <c r="AB21" s="2618"/>
      <c r="AC21" s="2619"/>
      <c r="AD21" s="2216">
        <v>5</v>
      </c>
      <c r="AE21" s="2602"/>
      <c r="AF21" s="2443"/>
      <c r="AG21" s="2216">
        <v>4</v>
      </c>
      <c r="AH21" s="2602"/>
      <c r="AI21" s="2443"/>
      <c r="AJ21" s="2216">
        <v>10</v>
      </c>
      <c r="AK21" s="2602"/>
      <c r="AL21" s="2602"/>
      <c r="AM21" s="2603"/>
      <c r="AP21" s="264" t="s">
        <v>77</v>
      </c>
      <c r="AQ21" s="2438" t="str">
        <f t="shared" si="4"/>
        <v/>
      </c>
      <c r="AR21" s="2439"/>
      <c r="AS21" s="226">
        <f t="shared" si="5"/>
        <v>0</v>
      </c>
      <c r="AT21" s="264" t="s">
        <v>82</v>
      </c>
      <c r="AU21" s="2440" t="str">
        <f t="shared" si="6"/>
        <v/>
      </c>
      <c r="AV21" s="2441"/>
      <c r="AW21" s="227">
        <f t="shared" si="7"/>
        <v>0</v>
      </c>
      <c r="AX21" s="37"/>
    </row>
    <row r="22" spans="2:50" ht="13.2" customHeight="1">
      <c r="C22" s="2201" t="s">
        <v>87</v>
      </c>
      <c r="D22" s="2207"/>
      <c r="E22" s="2208" t="s">
        <v>366</v>
      </c>
      <c r="F22" s="2209"/>
      <c r="G22" s="2210"/>
      <c r="H22" s="2208" t="s">
        <v>366</v>
      </c>
      <c r="I22" s="2209"/>
      <c r="J22" s="2210"/>
      <c r="K22" s="2208" t="s">
        <v>366</v>
      </c>
      <c r="L22" s="2209"/>
      <c r="M22" s="2209"/>
      <c r="N22" s="2211"/>
      <c r="Q22" s="264" t="s">
        <v>77</v>
      </c>
      <c r="R22" s="2438" t="str">
        <f t="shared" si="0"/>
        <v/>
      </c>
      <c r="S22" s="2439"/>
      <c r="T22" s="226">
        <f t="shared" si="1"/>
        <v>0</v>
      </c>
      <c r="U22" s="264" t="s">
        <v>82</v>
      </c>
      <c r="V22" s="2440" t="str">
        <f t="shared" si="2"/>
        <v/>
      </c>
      <c r="W22" s="2441"/>
      <c r="X22" s="227">
        <f t="shared" si="3"/>
        <v>0</v>
      </c>
      <c r="Y22" s="37"/>
      <c r="AB22" s="2549" t="s">
        <v>87</v>
      </c>
      <c r="AC22" s="2604"/>
      <c r="AD22" s="2208" t="s">
        <v>366</v>
      </c>
      <c r="AE22" s="2209"/>
      <c r="AF22" s="2210"/>
      <c r="AG22" s="2208" t="s">
        <v>365</v>
      </c>
      <c r="AH22" s="2209"/>
      <c r="AI22" s="2210"/>
      <c r="AJ22" s="2208" t="s">
        <v>366</v>
      </c>
      <c r="AK22" s="2209"/>
      <c r="AL22" s="2209"/>
      <c r="AM22" s="2211"/>
      <c r="AP22" s="264" t="s">
        <v>77</v>
      </c>
      <c r="AQ22" s="2438" t="str">
        <f t="shared" si="4"/>
        <v/>
      </c>
      <c r="AR22" s="2439"/>
      <c r="AS22" s="226">
        <f t="shared" si="5"/>
        <v>0</v>
      </c>
      <c r="AT22" s="264" t="s">
        <v>82</v>
      </c>
      <c r="AU22" s="2440" t="str">
        <f t="shared" si="6"/>
        <v/>
      </c>
      <c r="AV22" s="2441"/>
      <c r="AW22" s="227">
        <f t="shared" si="7"/>
        <v>0</v>
      </c>
      <c r="AX22" s="37"/>
    </row>
    <row r="23" spans="2:50" ht="13.2" customHeight="1" thickBot="1">
      <c r="C23" s="2201"/>
      <c r="D23" s="2207"/>
      <c r="E23" s="2216">
        <v>50</v>
      </c>
      <c r="F23" s="2217"/>
      <c r="G23" s="2218"/>
      <c r="H23" s="2216">
        <v>25</v>
      </c>
      <c r="I23" s="2217"/>
      <c r="J23" s="2218"/>
      <c r="K23" s="2216">
        <v>25</v>
      </c>
      <c r="L23" s="2217"/>
      <c r="M23" s="2217"/>
      <c r="N23" s="2219"/>
      <c r="Q23" s="378"/>
      <c r="R23" s="2222"/>
      <c r="S23" s="2444"/>
      <c r="T23" s="523"/>
      <c r="U23" s="378"/>
      <c r="V23" s="2222"/>
      <c r="W23" s="2444"/>
      <c r="X23" s="524"/>
      <c r="Y23" s="37"/>
      <c r="AB23" s="2605"/>
      <c r="AC23" s="2606"/>
      <c r="AD23" s="2216">
        <v>25</v>
      </c>
      <c r="AE23" s="2602"/>
      <c r="AF23" s="2443"/>
      <c r="AG23" s="2216">
        <v>10</v>
      </c>
      <c r="AH23" s="2602"/>
      <c r="AI23" s="2443"/>
      <c r="AJ23" s="2216">
        <v>50</v>
      </c>
      <c r="AK23" s="2602"/>
      <c r="AL23" s="2602"/>
      <c r="AM23" s="2603"/>
      <c r="AP23" s="264" t="s">
        <v>77</v>
      </c>
      <c r="AQ23" s="2438" t="str">
        <f t="shared" si="4"/>
        <v/>
      </c>
      <c r="AR23" s="2439"/>
      <c r="AS23" s="226">
        <f t="shared" si="5"/>
        <v>0</v>
      </c>
      <c r="AT23" s="264" t="s">
        <v>82</v>
      </c>
      <c r="AU23" s="2440" t="str">
        <f t="shared" si="6"/>
        <v/>
      </c>
      <c r="AV23" s="2441"/>
      <c r="AW23" s="227">
        <f t="shared" si="7"/>
        <v>0</v>
      </c>
      <c r="AX23" s="37"/>
    </row>
    <row r="24" spans="2:50" ht="13.2" customHeight="1" thickBot="1">
      <c r="B24" s="15"/>
      <c r="C24" s="2549" t="s">
        <v>78</v>
      </c>
      <c r="D24" s="2550"/>
      <c r="E24" s="2545">
        <v>10</v>
      </c>
      <c r="F24" s="2546"/>
      <c r="G24" s="2547"/>
      <c r="H24" s="2545">
        <v>5</v>
      </c>
      <c r="I24" s="2546"/>
      <c r="J24" s="2547"/>
      <c r="K24" s="2545">
        <v>5</v>
      </c>
      <c r="L24" s="2546"/>
      <c r="M24" s="2546"/>
      <c r="N24" s="2548"/>
      <c r="P24" s="15"/>
      <c r="Q24" s="161"/>
      <c r="R24" s="38"/>
      <c r="S24" s="38"/>
      <c r="T24" s="37"/>
      <c r="U24" s="161"/>
      <c r="V24" s="38"/>
      <c r="W24" s="38"/>
      <c r="X24" s="37"/>
      <c r="Y24" s="37"/>
      <c r="AA24" s="15"/>
      <c r="AB24" s="2220" t="s">
        <v>78</v>
      </c>
      <c r="AC24" s="2430"/>
      <c r="AD24" s="2222">
        <v>5</v>
      </c>
      <c r="AE24" s="2223"/>
      <c r="AF24" s="2224"/>
      <c r="AG24" s="2222">
        <v>4</v>
      </c>
      <c r="AH24" s="2223"/>
      <c r="AI24" s="2224"/>
      <c r="AJ24" s="2222">
        <v>10</v>
      </c>
      <c r="AK24" s="2223"/>
      <c r="AL24" s="2223"/>
      <c r="AM24" s="2225"/>
      <c r="AP24" s="264" t="s">
        <v>77</v>
      </c>
      <c r="AQ24" s="2438" t="str">
        <f t="shared" si="4"/>
        <v/>
      </c>
      <c r="AR24" s="2439"/>
      <c r="AS24" s="226">
        <f t="shared" si="5"/>
        <v>0</v>
      </c>
      <c r="AT24" s="264" t="s">
        <v>82</v>
      </c>
      <c r="AU24" s="2440" t="str">
        <f t="shared" si="6"/>
        <v/>
      </c>
      <c r="AV24" s="2441"/>
      <c r="AW24" s="227">
        <f t="shared" si="7"/>
        <v>0</v>
      </c>
      <c r="AX24" s="37"/>
    </row>
    <row r="25" spans="2:50" ht="13.2" customHeight="1" thickBot="1">
      <c r="C25" s="2193" t="s">
        <v>70</v>
      </c>
      <c r="D25" s="2194"/>
      <c r="E25" s="2195" t="s">
        <v>733</v>
      </c>
      <c r="F25" s="2196"/>
      <c r="G25" s="2197"/>
      <c r="H25" s="2195" t="s">
        <v>729</v>
      </c>
      <c r="I25" s="2196"/>
      <c r="J25" s="2197"/>
      <c r="K25" s="2195" t="s">
        <v>738</v>
      </c>
      <c r="L25" s="2196"/>
      <c r="M25" s="2196"/>
      <c r="N25" s="2198"/>
      <c r="P25" s="2" t="s">
        <v>549</v>
      </c>
      <c r="Q25" s="161"/>
      <c r="R25" s="38"/>
      <c r="S25" s="38"/>
      <c r="T25" s="37"/>
      <c r="U25" s="161"/>
      <c r="V25" s="38"/>
      <c r="W25" s="38"/>
      <c r="X25" s="37"/>
      <c r="Y25" s="37"/>
      <c r="AB25" s="2193" t="s">
        <v>70</v>
      </c>
      <c r="AC25" s="2609"/>
      <c r="AD25" s="2195"/>
      <c r="AE25" s="2610"/>
      <c r="AF25" s="2611"/>
      <c r="AG25" s="2195"/>
      <c r="AH25" s="2610"/>
      <c r="AI25" s="2611"/>
      <c r="AJ25" s="2195"/>
      <c r="AK25" s="2610"/>
      <c r="AL25" s="2610"/>
      <c r="AM25" s="2613"/>
      <c r="AP25" s="264" t="s">
        <v>77</v>
      </c>
      <c r="AQ25" s="2438" t="str">
        <f t="shared" si="4"/>
        <v/>
      </c>
      <c r="AR25" s="2439"/>
      <c r="AS25" s="226">
        <f t="shared" si="5"/>
        <v>0</v>
      </c>
      <c r="AT25" s="264" t="s">
        <v>82</v>
      </c>
      <c r="AU25" s="2440" t="str">
        <f t="shared" si="6"/>
        <v/>
      </c>
      <c r="AV25" s="2441"/>
      <c r="AW25" s="227">
        <f t="shared" si="7"/>
        <v>0</v>
      </c>
      <c r="AX25" s="37"/>
    </row>
    <row r="26" spans="2:50" ht="13.2" customHeight="1">
      <c r="C26" s="2201" t="s">
        <v>71</v>
      </c>
      <c r="D26" s="2202"/>
      <c r="E26" s="2203" t="s">
        <v>734</v>
      </c>
      <c r="F26" s="2204"/>
      <c r="G26" s="2205"/>
      <c r="H26" s="2203" t="s">
        <v>734</v>
      </c>
      <c r="I26" s="2204"/>
      <c r="J26" s="2205"/>
      <c r="K26" s="2203" t="s">
        <v>734</v>
      </c>
      <c r="L26" s="2204"/>
      <c r="M26" s="2204"/>
      <c r="N26" s="2206"/>
      <c r="O26" s="15"/>
      <c r="P26" s="15"/>
      <c r="Q26" s="2251" t="s">
        <v>81</v>
      </c>
      <c r="R26" s="2178"/>
      <c r="S26" s="2179"/>
      <c r="T26" s="19" t="s">
        <v>66</v>
      </c>
      <c r="U26" s="2251" t="s">
        <v>81</v>
      </c>
      <c r="V26" s="2178"/>
      <c r="W26" s="2179"/>
      <c r="X26" s="20" t="s">
        <v>66</v>
      </c>
      <c r="Y26" s="37"/>
      <c r="AB26" s="2201" t="s">
        <v>71</v>
      </c>
      <c r="AC26" s="2207"/>
      <c r="AD26" s="2203"/>
      <c r="AE26" s="2607"/>
      <c r="AF26" s="2608"/>
      <c r="AG26" s="2203"/>
      <c r="AH26" s="2607"/>
      <c r="AI26" s="2608"/>
      <c r="AJ26" s="2203"/>
      <c r="AK26" s="2607"/>
      <c r="AL26" s="2607"/>
      <c r="AM26" s="2612"/>
      <c r="AP26" s="410" t="s">
        <v>473</v>
      </c>
      <c r="AQ26" s="2438" t="str">
        <f>IF(MAX($AD$389:$AD$428)&lt;ROW()-17,"",INDEX($AC$389:$AC$428,MATCH(ROW()-17,$AD$389:$AD$428,0),1))</f>
        <v/>
      </c>
      <c r="AR26" s="2439"/>
      <c r="AS26" s="226">
        <f>SUMIF($AC$389:$AC$428,AQ26,$AE$389:$AE$428)</f>
        <v>0</v>
      </c>
      <c r="AT26" s="264" t="s">
        <v>479</v>
      </c>
      <c r="AU26" s="2440" t="str">
        <f t="shared" si="6"/>
        <v/>
      </c>
      <c r="AV26" s="2441"/>
      <c r="AW26" s="227">
        <f t="shared" si="7"/>
        <v>0</v>
      </c>
      <c r="AX26" s="37"/>
    </row>
    <row r="27" spans="2:50" ht="13.2" customHeight="1" thickBot="1">
      <c r="C27" s="2201" t="s">
        <v>72</v>
      </c>
      <c r="D27" s="2202"/>
      <c r="E27" s="2208" t="s">
        <v>4</v>
      </c>
      <c r="F27" s="2209"/>
      <c r="G27" s="2210"/>
      <c r="H27" s="2208" t="s">
        <v>4</v>
      </c>
      <c r="I27" s="2209"/>
      <c r="J27" s="2210"/>
      <c r="K27" s="2208" t="s">
        <v>4</v>
      </c>
      <c r="L27" s="2209"/>
      <c r="M27" s="2209"/>
      <c r="N27" s="2211"/>
      <c r="O27" s="15"/>
      <c r="P27" s="15"/>
      <c r="Q27" s="535" t="s">
        <v>534</v>
      </c>
      <c r="R27" s="2543">
        <v>15</v>
      </c>
      <c r="S27" s="2544"/>
      <c r="T27" s="529">
        <f>SUMPRODUCT(($D$344:$D$383&lt;=15)*$D$344:$D$383*$F$344:$F$383)/100+SUMPRODUCT(($AC$344:$AC$383&lt;=15)*$AC$344:$AC$383*$AE$344:$AE$383)/100</f>
        <v>105.81599999999999</v>
      </c>
      <c r="U27" s="263" t="s">
        <v>548</v>
      </c>
      <c r="V27" s="2543">
        <v>15</v>
      </c>
      <c r="W27" s="2544"/>
      <c r="X27" s="530">
        <f>SUMPRODUCT(($D$389:$D$428&lt;=15)*$D$389:$D$428*$H$389:$H$428)/100+SUMPRODUCT(($AC$389:$AC$428&lt;=15)*$AC$389:$AC$428*$AG$389:$AG$428)/100</f>
        <v>3.7785000000000002</v>
      </c>
      <c r="Y27" s="37"/>
      <c r="AB27" s="2549" t="s">
        <v>72</v>
      </c>
      <c r="AC27" s="2604"/>
      <c r="AD27" s="2208"/>
      <c r="AE27" s="2209"/>
      <c r="AF27" s="2210"/>
      <c r="AG27" s="2208"/>
      <c r="AH27" s="2209"/>
      <c r="AI27" s="2210"/>
      <c r="AJ27" s="2208"/>
      <c r="AK27" s="2209"/>
      <c r="AL27" s="2209"/>
      <c r="AM27" s="2211"/>
      <c r="AP27" s="378"/>
      <c r="AQ27" s="2222"/>
      <c r="AR27" s="2444"/>
      <c r="AS27" s="407"/>
      <c r="AT27" s="378"/>
      <c r="AU27" s="2222"/>
      <c r="AV27" s="2444"/>
      <c r="AW27" s="409"/>
      <c r="AX27" s="37"/>
    </row>
    <row r="28" spans="2:50" ht="13.2" customHeight="1">
      <c r="C28" s="2201"/>
      <c r="D28" s="2202"/>
      <c r="E28" s="2208" t="s">
        <v>357</v>
      </c>
      <c r="F28" s="2209"/>
      <c r="G28" s="2210"/>
      <c r="H28" s="2208" t="s">
        <v>357</v>
      </c>
      <c r="I28" s="2209"/>
      <c r="J28" s="2210"/>
      <c r="K28" s="2208" t="s">
        <v>357</v>
      </c>
      <c r="L28" s="2209"/>
      <c r="M28" s="2209"/>
      <c r="N28" s="2211"/>
      <c r="O28" s="15"/>
      <c r="P28" s="15"/>
      <c r="Q28" s="410" t="s">
        <v>534</v>
      </c>
      <c r="R28" s="2464">
        <v>15</v>
      </c>
      <c r="S28" s="2465"/>
      <c r="T28" s="541">
        <f>SUMPRODUCT(($D$344:$D$383&gt;15)*$D$344:$D$383*$F$344:$F$383)/100+SUMPRODUCT(($AC$344:$AC$383&gt;15)*$AC$344:$AC$383*$AE$344:$AE$383)/100</f>
        <v>0</v>
      </c>
      <c r="U28" s="410" t="s">
        <v>550</v>
      </c>
      <c r="V28" s="2464">
        <v>15</v>
      </c>
      <c r="W28" s="2465"/>
      <c r="X28" s="542">
        <f>SUMPRODUCT(($D$389:$D$428&gt;15)*$D$389:$D$428*$H$389:$H$428)/100+SUMPRODUCT(($AC$389:$AC$428&gt;15)*$AC$389:$AC$428*$AG$389:$AG$428)/100</f>
        <v>0</v>
      </c>
      <c r="Y28" s="37"/>
      <c r="AB28" s="2605"/>
      <c r="AC28" s="2606"/>
      <c r="AD28" s="2208"/>
      <c r="AE28" s="2209"/>
      <c r="AF28" s="2210"/>
      <c r="AG28" s="2208"/>
      <c r="AH28" s="2209"/>
      <c r="AI28" s="2210"/>
      <c r="AJ28" s="2208"/>
      <c r="AK28" s="2209"/>
      <c r="AL28" s="2209"/>
      <c r="AM28" s="2211"/>
      <c r="AP28" s="31"/>
      <c r="AQ28" s="31"/>
      <c r="AR28" s="31"/>
      <c r="AS28" s="31"/>
      <c r="AT28" s="31"/>
      <c r="AU28" s="31"/>
      <c r="AV28" s="31"/>
      <c r="AW28" s="31"/>
      <c r="AX28" s="377"/>
    </row>
    <row r="29" spans="2:50" ht="13.2" customHeight="1" thickBot="1">
      <c r="C29" s="2201" t="s">
        <v>59</v>
      </c>
      <c r="D29" s="2202"/>
      <c r="E29" s="2208" t="s">
        <v>74</v>
      </c>
      <c r="F29" s="2209"/>
      <c r="G29" s="2210"/>
      <c r="H29" s="2208" t="s">
        <v>74</v>
      </c>
      <c r="I29" s="2209"/>
      <c r="J29" s="2210"/>
      <c r="K29" s="2208" t="s">
        <v>74</v>
      </c>
      <c r="L29" s="2209"/>
      <c r="M29" s="2209"/>
      <c r="N29" s="2211"/>
      <c r="O29" s="15"/>
      <c r="P29" s="15"/>
      <c r="Q29" s="263" t="s">
        <v>532</v>
      </c>
      <c r="R29" s="2385">
        <v>15</v>
      </c>
      <c r="S29" s="2385"/>
      <c r="T29" s="543">
        <f>SUMPRODUCT(($D$344:$D$383&lt;=15)*$D$344:$D$383*$E$344:$E$383)/100+SUMPRODUCT(($AC$344:$AC$383&lt;=15)*$AC$344:$AC$383*$AD$344:$AD$383)/100</f>
        <v>0.13440000000000002</v>
      </c>
      <c r="U29" s="540" t="s">
        <v>533</v>
      </c>
      <c r="V29" s="2385">
        <v>15</v>
      </c>
      <c r="W29" s="2385"/>
      <c r="X29" s="544">
        <f>IF($U$29="全種",$T$27+$X$27+$T$29,"0")+IF($U$29="As（車道）＋As（歩道）",$T$27+$T$29,"0")+IF($U$29="As（車道）＋Co",$T$27+$X$27,"0")+IF($U$29="As（歩道）＋Co",$T$29+$X$27,"0")</f>
        <v>109.72889999999998</v>
      </c>
      <c r="Y29" s="37"/>
      <c r="AB29" s="2201" t="s">
        <v>59</v>
      </c>
      <c r="AC29" s="2207"/>
      <c r="AD29" s="2208"/>
      <c r="AE29" s="2209"/>
      <c r="AF29" s="2210"/>
      <c r="AG29" s="2208"/>
      <c r="AH29" s="2209"/>
      <c r="AI29" s="2210"/>
      <c r="AJ29" s="2208"/>
      <c r="AK29" s="2209"/>
      <c r="AL29" s="2209"/>
      <c r="AM29" s="2211"/>
      <c r="AO29" s="2" t="s">
        <v>457</v>
      </c>
      <c r="AP29" s="31"/>
      <c r="AQ29" s="31"/>
      <c r="AR29" s="31"/>
      <c r="AS29" s="31"/>
      <c r="AT29" s="31"/>
      <c r="AU29" s="31"/>
      <c r="AV29" s="31"/>
      <c r="AW29" s="31"/>
      <c r="AX29" s="377"/>
    </row>
    <row r="30" spans="2:50" ht="13.2" customHeight="1" thickBot="1">
      <c r="C30" s="214" t="s">
        <v>202</v>
      </c>
      <c r="D30" s="93" t="s">
        <v>210</v>
      </c>
      <c r="E30" s="283" t="s">
        <v>208</v>
      </c>
      <c r="F30" s="284" t="s">
        <v>209</v>
      </c>
      <c r="G30" s="285" t="s">
        <v>1</v>
      </c>
      <c r="H30" s="283" t="s">
        <v>208</v>
      </c>
      <c r="I30" s="284" t="s">
        <v>209</v>
      </c>
      <c r="J30" s="285" t="s">
        <v>1</v>
      </c>
      <c r="K30" s="283" t="s">
        <v>208</v>
      </c>
      <c r="L30" s="2542" t="s">
        <v>209</v>
      </c>
      <c r="M30" s="2542"/>
      <c r="N30" s="286" t="s">
        <v>1</v>
      </c>
      <c r="O30" s="15"/>
      <c r="P30" s="15"/>
      <c r="Q30" s="385" t="s">
        <v>532</v>
      </c>
      <c r="R30" s="2398">
        <v>15</v>
      </c>
      <c r="S30" s="2398"/>
      <c r="T30" s="545"/>
      <c r="U30" s="537" t="s">
        <v>533</v>
      </c>
      <c r="V30" s="2398">
        <v>15</v>
      </c>
      <c r="W30" s="2398"/>
      <c r="X30" s="546">
        <f>IF($U$30="全種",$T$28+$X$28+$T$30,"0")+IF($U$30="As（車道）＋As（歩道）",$T$28+$T$30,"0")+IF($U$30="As（車道）＋Co",$T$28+$X$28,"0")+IF($U$30="As（歩道）＋Co",$T$30+$X$28,"0")</f>
        <v>0</v>
      </c>
      <c r="Y30" s="37"/>
      <c r="AB30" s="214" t="s">
        <v>202</v>
      </c>
      <c r="AC30" s="93" t="s">
        <v>210</v>
      </c>
      <c r="AD30" s="283" t="s">
        <v>208</v>
      </c>
      <c r="AE30" s="284" t="s">
        <v>209</v>
      </c>
      <c r="AF30" s="285" t="s">
        <v>1</v>
      </c>
      <c r="AG30" s="283" t="s">
        <v>208</v>
      </c>
      <c r="AH30" s="284" t="s">
        <v>209</v>
      </c>
      <c r="AI30" s="285" t="s">
        <v>1</v>
      </c>
      <c r="AJ30" s="283" t="s">
        <v>208</v>
      </c>
      <c r="AK30" s="2542" t="s">
        <v>209</v>
      </c>
      <c r="AL30" s="2542"/>
      <c r="AM30" s="286" t="s">
        <v>1</v>
      </c>
      <c r="AP30" s="2251" t="s">
        <v>96</v>
      </c>
      <c r="AQ30" s="2178"/>
      <c r="AR30" s="2179"/>
      <c r="AS30" s="19" t="s">
        <v>66</v>
      </c>
      <c r="AT30" s="2251" t="s">
        <v>96</v>
      </c>
      <c r="AU30" s="2178"/>
      <c r="AV30" s="2179"/>
      <c r="AW30" s="20" t="s">
        <v>66</v>
      </c>
      <c r="AX30" s="161"/>
    </row>
    <row r="31" spans="2:50" ht="13.2" customHeight="1">
      <c r="C31" s="287" t="s">
        <v>719</v>
      </c>
      <c r="D31" s="93" t="s">
        <v>211</v>
      </c>
      <c r="E31" s="239">
        <f>延長表!N51</f>
        <v>2.2000000000000002</v>
      </c>
      <c r="F31" s="830">
        <v>0.8</v>
      </c>
      <c r="G31" s="241">
        <f>ROUND(E31*F31,2)</f>
        <v>1.76</v>
      </c>
      <c r="H31" s="239"/>
      <c r="I31" s="240">
        <f>$F$31</f>
        <v>0.8</v>
      </c>
      <c r="J31" s="241">
        <f>ROUND(H31*I31,2)</f>
        <v>0</v>
      </c>
      <c r="K31" s="239"/>
      <c r="L31" s="2347">
        <f>$F$31</f>
        <v>0.8</v>
      </c>
      <c r="M31" s="2347"/>
      <c r="N31" s="288">
        <f>ROUND(K31*L31,2)</f>
        <v>0</v>
      </c>
      <c r="O31" s="15"/>
      <c r="P31" s="15"/>
      <c r="Q31" s="377"/>
      <c r="R31" s="377"/>
      <c r="S31" s="377"/>
      <c r="T31" s="377"/>
      <c r="U31" s="377"/>
      <c r="V31" s="377"/>
      <c r="W31" s="377"/>
      <c r="X31" s="377"/>
      <c r="Y31" s="377"/>
      <c r="AB31" s="287">
        <v>75</v>
      </c>
      <c r="AC31" s="93" t="s">
        <v>295</v>
      </c>
      <c r="AD31" s="239"/>
      <c r="AE31" s="736">
        <f>IF(AB31="",0,IF(AC31="有",VLOOKUP(AB31,掘削幅矢板,3,FALSE),VLOOKUP(AB31,掘削幅,3,FALSE)))</f>
        <v>0.9</v>
      </c>
      <c r="AF31" s="241">
        <f>ROUND(AD31*AE31,2)</f>
        <v>0</v>
      </c>
      <c r="AG31" s="239"/>
      <c r="AH31" s="240">
        <f>$F$9</f>
        <v>0.9</v>
      </c>
      <c r="AI31" s="241">
        <f>ROUND(AG31*AH31,2)</f>
        <v>0</v>
      </c>
      <c r="AJ31" s="239"/>
      <c r="AK31" s="2347">
        <f>$F$9</f>
        <v>0.9</v>
      </c>
      <c r="AL31" s="2347"/>
      <c r="AM31" s="288">
        <f>ROUND(AJ31*AK31,2)</f>
        <v>0</v>
      </c>
      <c r="AP31" s="263" t="s">
        <v>365</v>
      </c>
      <c r="AQ31" s="2431" t="str">
        <f t="shared" ref="AQ31:AQ36" si="8">IF(MAX($AF$626:$AF$685)&lt;ROW()-30,"",INDEX($AE$626:$AG$685,MATCH(ROW()-30,$AF$626:$AF$685,0),1))</f>
        <v/>
      </c>
      <c r="AR31" s="2432"/>
      <c r="AS31" s="224">
        <f t="shared" ref="AS31:AS36" si="9">SUMIF($AE$626:$AE$685,AQ31,$AG$626:$AG$685)</f>
        <v>0</v>
      </c>
      <c r="AT31" s="263" t="s">
        <v>366</v>
      </c>
      <c r="AU31" s="2431" t="str">
        <f t="shared" ref="AU31:AU36" si="10">IF(MAX($AH$626:$AH$685)&lt;ROW()-30,"",INDEX($AE$626:$AH$685,MATCH(ROW()-30,$AH$626:$AH$685,0),1))</f>
        <v/>
      </c>
      <c r="AV31" s="2432"/>
      <c r="AW31" s="225">
        <f t="shared" ref="AW31:AW36" si="11">SUMIF($AE$626:$AE$685,AU31,$AI$626:$AI$685)</f>
        <v>0</v>
      </c>
      <c r="AX31" s="37"/>
    </row>
    <row r="32" spans="2:50" ht="13.2" customHeight="1" thickBot="1">
      <c r="C32" s="287" t="s">
        <v>724</v>
      </c>
      <c r="D32" s="93" t="s">
        <v>211</v>
      </c>
      <c r="E32" s="239">
        <f>延長表!N55</f>
        <v>2</v>
      </c>
      <c r="F32" s="830">
        <v>0.8</v>
      </c>
      <c r="G32" s="241">
        <f>ROUND(E32*F32,2)</f>
        <v>1.6</v>
      </c>
      <c r="H32" s="239"/>
      <c r="I32" s="240">
        <f>$F$32</f>
        <v>0.8</v>
      </c>
      <c r="J32" s="241">
        <f>ROUND(H32*I32,2)</f>
        <v>0</v>
      </c>
      <c r="K32" s="239"/>
      <c r="L32" s="2347">
        <f>$F$32</f>
        <v>0.8</v>
      </c>
      <c r="M32" s="2347"/>
      <c r="N32" s="288">
        <f>ROUND(K32*L32,2)</f>
        <v>0</v>
      </c>
      <c r="P32" s="2" t="str">
        <f>IF(AT51="×","□先行路盤","□先行路盤No.1")</f>
        <v>□先行路盤</v>
      </c>
      <c r="Q32" s="31"/>
      <c r="R32" s="31"/>
      <c r="S32" s="31"/>
      <c r="T32" s="31"/>
      <c r="U32" s="31"/>
      <c r="V32" s="31"/>
      <c r="W32" s="31"/>
      <c r="X32" s="31"/>
      <c r="Y32" s="377"/>
      <c r="AB32" s="287">
        <v>100</v>
      </c>
      <c r="AC32" s="93" t="s">
        <v>211</v>
      </c>
      <c r="AD32" s="239"/>
      <c r="AE32" s="736">
        <f>IF(AB32="",0,IF(AC32="有",VLOOKUP(AB32,掘削幅矢板,3,FALSE),VLOOKUP(AB32,掘削幅,3,FALSE)))</f>
        <v>0.8</v>
      </c>
      <c r="AF32" s="241">
        <f>ROUND(AD32*AE32,2)</f>
        <v>0</v>
      </c>
      <c r="AG32" s="239"/>
      <c r="AH32" s="240">
        <f>$F$10</f>
        <v>0.8</v>
      </c>
      <c r="AI32" s="241">
        <f>ROUND(AG32*AH32,2)</f>
        <v>0</v>
      </c>
      <c r="AJ32" s="239"/>
      <c r="AK32" s="2347">
        <f>$F$10</f>
        <v>0.8</v>
      </c>
      <c r="AL32" s="2347"/>
      <c r="AM32" s="288">
        <f>ROUND(AJ32*AK32,2)</f>
        <v>0</v>
      </c>
      <c r="AP32" s="264" t="s">
        <v>365</v>
      </c>
      <c r="AQ32" s="2438" t="str">
        <f t="shared" si="8"/>
        <v/>
      </c>
      <c r="AR32" s="2439"/>
      <c r="AS32" s="226">
        <f t="shared" si="9"/>
        <v>0</v>
      </c>
      <c r="AT32" s="264" t="s">
        <v>366</v>
      </c>
      <c r="AU32" s="2438" t="str">
        <f t="shared" si="10"/>
        <v/>
      </c>
      <c r="AV32" s="2439"/>
      <c r="AW32" s="227">
        <f t="shared" si="11"/>
        <v>0</v>
      </c>
      <c r="AX32" s="37"/>
    </row>
    <row r="33" spans="3:50" ht="13.2" customHeight="1">
      <c r="C33" s="287"/>
      <c r="D33" s="93"/>
      <c r="E33" s="239"/>
      <c r="F33" s="607">
        <f>IF(C33="",0,IF(D33="有",VLOOKUP(C33,掘削幅矢板,3,FALSE),VLOOKUP(C33,掘削幅,3,FALSE)))</f>
        <v>0</v>
      </c>
      <c r="G33" s="241">
        <f>ROUND(E33*F33,2)</f>
        <v>0</v>
      </c>
      <c r="H33" s="239"/>
      <c r="I33" s="240">
        <f>$F$33</f>
        <v>0</v>
      </c>
      <c r="J33" s="241">
        <f>ROUND(H33*I33,2)</f>
        <v>0</v>
      </c>
      <c r="K33" s="239"/>
      <c r="L33" s="2347">
        <f>$F$33</f>
        <v>0</v>
      </c>
      <c r="M33" s="2347"/>
      <c r="N33" s="288">
        <f>ROUND(K33*L33,2)</f>
        <v>0</v>
      </c>
      <c r="Q33" s="2251" t="s">
        <v>96</v>
      </c>
      <c r="R33" s="2178"/>
      <c r="S33" s="2179"/>
      <c r="T33" s="19" t="s">
        <v>66</v>
      </c>
      <c r="U33" s="2251" t="s">
        <v>96</v>
      </c>
      <c r="V33" s="2178"/>
      <c r="W33" s="2179"/>
      <c r="X33" s="20" t="s">
        <v>66</v>
      </c>
      <c r="Y33" s="161"/>
      <c r="AB33" s="287">
        <v>150</v>
      </c>
      <c r="AC33" s="93" t="s">
        <v>211</v>
      </c>
      <c r="AD33" s="239"/>
      <c r="AE33" s="736">
        <f>IF(AB33="",0,IF(AC33="有",VLOOKUP(AB33,掘削幅矢板,3,FALSE),VLOOKUP(AB33,掘削幅,3,FALSE)))</f>
        <v>0.8</v>
      </c>
      <c r="AF33" s="241">
        <f>ROUND(AD33*AE33,2)</f>
        <v>0</v>
      </c>
      <c r="AG33" s="239"/>
      <c r="AH33" s="240">
        <f>$F$11</f>
        <v>0.8</v>
      </c>
      <c r="AI33" s="241">
        <f>ROUND(AG33*AH33,2)</f>
        <v>0</v>
      </c>
      <c r="AJ33" s="239"/>
      <c r="AK33" s="2347">
        <f>$F$11</f>
        <v>0.8</v>
      </c>
      <c r="AL33" s="2347"/>
      <c r="AM33" s="288">
        <f>ROUND(AJ33*AK33,2)</f>
        <v>0</v>
      </c>
      <c r="AP33" s="264" t="s">
        <v>365</v>
      </c>
      <c r="AQ33" s="2438" t="str">
        <f t="shared" si="8"/>
        <v/>
      </c>
      <c r="AR33" s="2439"/>
      <c r="AS33" s="226">
        <f t="shared" si="9"/>
        <v>0</v>
      </c>
      <c r="AT33" s="264" t="s">
        <v>366</v>
      </c>
      <c r="AU33" s="2438" t="str">
        <f t="shared" si="10"/>
        <v/>
      </c>
      <c r="AV33" s="2439"/>
      <c r="AW33" s="227">
        <f t="shared" si="11"/>
        <v>0</v>
      </c>
      <c r="AX33" s="37"/>
    </row>
    <row r="34" spans="3:50" ht="13.2" customHeight="1">
      <c r="C34" s="287"/>
      <c r="D34" s="93"/>
      <c r="E34" s="239"/>
      <c r="F34" s="607">
        <f>IF(C34="",0,IF(D34="有",VLOOKUP(C34,掘削幅矢板,3,FALSE),VLOOKUP(C34,掘削幅,3,FALSE)))</f>
        <v>0</v>
      </c>
      <c r="G34" s="241">
        <f>ROUND(E34*F34,2)</f>
        <v>0</v>
      </c>
      <c r="H34" s="239"/>
      <c r="I34" s="830">
        <f>$F$34</f>
        <v>0</v>
      </c>
      <c r="J34" s="241">
        <f>ROUND(H34*I34,2)</f>
        <v>0</v>
      </c>
      <c r="K34" s="239"/>
      <c r="L34" s="2347">
        <f>$F$34</f>
        <v>0</v>
      </c>
      <c r="M34" s="2347"/>
      <c r="N34" s="209">
        <f>ROUND(K34*L34,2)</f>
        <v>0</v>
      </c>
      <c r="Q34" s="263" t="s">
        <v>365</v>
      </c>
      <c r="R34" s="2431">
        <f>IF(MAX($G$626:$G$685)&lt;ROW()-33,"",INDEX($F$626:$H$685,MATCH(ROW()-33,$G$626:$G$685,0),1))</f>
        <v>10</v>
      </c>
      <c r="S34" s="2432"/>
      <c r="T34" s="224">
        <f>SUMIF($F$626:$F$685,R34,$H$626:$H$685)</f>
        <v>3.3600000000000003</v>
      </c>
      <c r="U34" s="263" t="s">
        <v>366</v>
      </c>
      <c r="V34" s="2431">
        <f>IF(MAX($I$626:$I$685)&lt;ROW()-33,"",INDEX($F$626:$I$685,MATCH(ROW()-33,$I$626:$I$685,0),1))</f>
        <v>25</v>
      </c>
      <c r="W34" s="2432"/>
      <c r="X34" s="225">
        <f>SUMIF($F$626:$F$685,V34,$J$626:$J$685)</f>
        <v>720.47</v>
      </c>
      <c r="Y34" s="37"/>
      <c r="AB34" s="287">
        <v>200</v>
      </c>
      <c r="AC34" s="93" t="s">
        <v>295</v>
      </c>
      <c r="AD34" s="239"/>
      <c r="AE34" s="736">
        <f>IF(AB34="",0,IF(AC34="有",VLOOKUP(AB34,掘削幅矢板,3,FALSE),VLOOKUP(AB34,掘削幅,3,FALSE)))</f>
        <v>0.9</v>
      </c>
      <c r="AF34" s="241">
        <f>ROUND(AD34*AE34,2)</f>
        <v>0</v>
      </c>
      <c r="AG34" s="239"/>
      <c r="AH34" s="240">
        <f>$F$12</f>
        <v>0.8</v>
      </c>
      <c r="AI34" s="241">
        <f>ROUND(AG34*AH34,2)</f>
        <v>0</v>
      </c>
      <c r="AJ34" s="239"/>
      <c r="AK34" s="2347">
        <f>$F$12</f>
        <v>0.8</v>
      </c>
      <c r="AL34" s="2347"/>
      <c r="AM34" s="209">
        <f>ROUND(AJ34*AK34,2)</f>
        <v>0</v>
      </c>
      <c r="AP34" s="264" t="s">
        <v>365</v>
      </c>
      <c r="AQ34" s="2438" t="str">
        <f t="shared" si="8"/>
        <v/>
      </c>
      <c r="AR34" s="2439"/>
      <c r="AS34" s="226">
        <f t="shared" si="9"/>
        <v>0</v>
      </c>
      <c r="AT34" s="264" t="s">
        <v>366</v>
      </c>
      <c r="AU34" s="2438" t="str">
        <f t="shared" si="10"/>
        <v/>
      </c>
      <c r="AV34" s="2439"/>
      <c r="AW34" s="227">
        <f t="shared" si="11"/>
        <v>0</v>
      </c>
      <c r="AX34" s="37"/>
    </row>
    <row r="35" spans="3:50" ht="13.2" customHeight="1">
      <c r="C35" s="287"/>
      <c r="D35" s="93"/>
      <c r="E35" s="239"/>
      <c r="F35" s="607">
        <f>IF(C35="",0,IF(D35="有",VLOOKUP(C35,掘削幅矢板,3,FALSE),VLOOKUP(C35,掘削幅,3,FALSE)))</f>
        <v>0</v>
      </c>
      <c r="G35" s="241"/>
      <c r="H35" s="239"/>
      <c r="I35" s="240">
        <f>$F$35</f>
        <v>0</v>
      </c>
      <c r="J35" s="241"/>
      <c r="K35" s="239"/>
      <c r="L35" s="2347">
        <f>$F$35</f>
        <v>0</v>
      </c>
      <c r="M35" s="2347"/>
      <c r="N35" s="209"/>
      <c r="Q35" s="264" t="s">
        <v>365</v>
      </c>
      <c r="R35" s="2438" t="str">
        <f>IF(MAX($G$626:$G$685)&lt;ROW()-33,"",INDEX($F$626:$H$685,MATCH(ROW()-33,$G$626:$G$685,0),1))</f>
        <v/>
      </c>
      <c r="S35" s="2439"/>
      <c r="T35" s="226">
        <f>SUMIF($F$626:$F$685,R35,$H$626:$H$685)</f>
        <v>0</v>
      </c>
      <c r="U35" s="264" t="s">
        <v>366</v>
      </c>
      <c r="V35" s="2438">
        <f>IF(MAX($I$626:$I$685)&lt;ROW()-33,"",INDEX($F$626:$I$685,MATCH(ROW()-33,$I$626:$I$685,0),1))</f>
        <v>50</v>
      </c>
      <c r="W35" s="2439"/>
      <c r="X35" s="227">
        <f>SUMIF($F$626:$F$685,V35,$J$626:$J$685)</f>
        <v>241.92</v>
      </c>
      <c r="Y35" s="37"/>
      <c r="AB35" s="287">
        <v>300</v>
      </c>
      <c r="AC35" s="93" t="s">
        <v>295</v>
      </c>
      <c r="AD35" s="239"/>
      <c r="AE35" s="736">
        <f>IF(AB35="",0,IF(AC35="有",VLOOKUP(AB35,掘削幅矢板,3,FALSE),VLOOKUP(AB35,掘削幅,3,FALSE)))</f>
        <v>0.9</v>
      </c>
      <c r="AF35" s="241"/>
      <c r="AG35" s="239"/>
      <c r="AH35" s="240">
        <f>$F$13</f>
        <v>0.8</v>
      </c>
      <c r="AI35" s="241"/>
      <c r="AJ35" s="239"/>
      <c r="AK35" s="2347">
        <f>$F$13</f>
        <v>0.8</v>
      </c>
      <c r="AL35" s="2347"/>
      <c r="AM35" s="209"/>
      <c r="AP35" s="264" t="s">
        <v>365</v>
      </c>
      <c r="AQ35" s="2438" t="str">
        <f t="shared" si="8"/>
        <v/>
      </c>
      <c r="AR35" s="2439"/>
      <c r="AS35" s="226">
        <f t="shared" si="9"/>
        <v>0</v>
      </c>
      <c r="AT35" s="264" t="s">
        <v>366</v>
      </c>
      <c r="AU35" s="2438" t="str">
        <f t="shared" si="10"/>
        <v/>
      </c>
      <c r="AV35" s="2439"/>
      <c r="AW35" s="227">
        <f t="shared" si="11"/>
        <v>0</v>
      </c>
      <c r="AX35" s="37"/>
    </row>
    <row r="36" spans="3:50" ht="13.2" customHeight="1">
      <c r="C36" s="2201" t="s">
        <v>406</v>
      </c>
      <c r="D36" s="2202"/>
      <c r="E36" s="2214">
        <f>SUM(G31:G35)</f>
        <v>3.3600000000000003</v>
      </c>
      <c r="F36" s="2202"/>
      <c r="G36" s="2207"/>
      <c r="H36" s="2214">
        <f>SUM(J31:J35)</f>
        <v>0</v>
      </c>
      <c r="I36" s="2202"/>
      <c r="J36" s="2207"/>
      <c r="K36" s="2214">
        <f>SUM(N31:N35)</f>
        <v>0</v>
      </c>
      <c r="L36" s="2348"/>
      <c r="M36" s="2202"/>
      <c r="N36" s="2215"/>
      <c r="Q36" s="264" t="s">
        <v>365</v>
      </c>
      <c r="R36" s="2438" t="str">
        <f>IF(MAX($G$626:$G$685)&lt;ROW()-33,"",INDEX($F$626:$H$685,MATCH(ROW()-33,$G$626:$G$685,0),1))</f>
        <v/>
      </c>
      <c r="S36" s="2439"/>
      <c r="T36" s="226">
        <f>SUMIF($F$626:$F$685,R36,$H$626:$H$685)</f>
        <v>0</v>
      </c>
      <c r="U36" s="264" t="s">
        <v>366</v>
      </c>
      <c r="V36" s="2438" t="str">
        <f>IF(MAX($I$626:$I$685)&lt;ROW()-33,"",INDEX($F$626:$I$685,MATCH(ROW()-33,$I$626:$I$685,0),1))</f>
        <v/>
      </c>
      <c r="W36" s="2439"/>
      <c r="X36" s="227">
        <f>SUMIF($F$626:$F$685,V36,$J$626:$J$685)</f>
        <v>0</v>
      </c>
      <c r="Y36" s="37"/>
      <c r="AB36" s="2201" t="s">
        <v>406</v>
      </c>
      <c r="AC36" s="2207"/>
      <c r="AD36" s="2214">
        <f>SUM(AF31:AF35)</f>
        <v>0</v>
      </c>
      <c r="AE36" s="2348"/>
      <c r="AF36" s="2614"/>
      <c r="AG36" s="2214">
        <f>SUM(AI31:AI35)</f>
        <v>0</v>
      </c>
      <c r="AH36" s="2348"/>
      <c r="AI36" s="2614"/>
      <c r="AJ36" s="2214">
        <f>SUM(AM31:AM35)</f>
        <v>0</v>
      </c>
      <c r="AK36" s="2348"/>
      <c r="AL36" s="2348"/>
      <c r="AM36" s="2615"/>
      <c r="AP36" s="419" t="s">
        <v>478</v>
      </c>
      <c r="AQ36" s="2540" t="str">
        <f t="shared" si="8"/>
        <v/>
      </c>
      <c r="AR36" s="2541"/>
      <c r="AS36" s="420">
        <f t="shared" si="9"/>
        <v>0</v>
      </c>
      <c r="AT36" s="419" t="s">
        <v>366</v>
      </c>
      <c r="AU36" s="2540" t="str">
        <f t="shared" si="10"/>
        <v/>
      </c>
      <c r="AV36" s="2541"/>
      <c r="AW36" s="421">
        <f t="shared" si="11"/>
        <v>0</v>
      </c>
      <c r="AX36" s="37"/>
    </row>
    <row r="37" spans="3:50" ht="13.2" customHeight="1" thickBot="1">
      <c r="C37" s="2201" t="s">
        <v>407</v>
      </c>
      <c r="D37" s="2202"/>
      <c r="E37" s="2536"/>
      <c r="F37" s="2537"/>
      <c r="G37" s="2538"/>
      <c r="H37" s="2536"/>
      <c r="I37" s="2537"/>
      <c r="J37" s="2538"/>
      <c r="K37" s="2536"/>
      <c r="L37" s="2537"/>
      <c r="M37" s="2537"/>
      <c r="N37" s="2539"/>
      <c r="Q37" s="264" t="s">
        <v>365</v>
      </c>
      <c r="R37" s="2438" t="str">
        <f>IF(MAX($G$626:$G$685)&lt;ROW()-33,"",INDEX($F$626:$H$685,MATCH(ROW()-33,$G$626:$G$685,0),1))</f>
        <v/>
      </c>
      <c r="S37" s="2439"/>
      <c r="T37" s="226">
        <f>SUMIF($F$626:$F$685,R37,$H$626:$H$685)</f>
        <v>0</v>
      </c>
      <c r="U37" s="264" t="s">
        <v>366</v>
      </c>
      <c r="V37" s="2438" t="str">
        <f>IF(MAX($I$626:$I$685)&lt;ROW()-33,"",INDEX($F$626:$I$685,MATCH(ROW()-33,$I$626:$I$685,0),1))</f>
        <v/>
      </c>
      <c r="W37" s="2439"/>
      <c r="X37" s="227">
        <f>SUMIF($F$626:$F$685,V37,$J$626:$J$685)</f>
        <v>0</v>
      </c>
      <c r="Y37" s="37"/>
      <c r="AB37" s="2201" t="s">
        <v>407</v>
      </c>
      <c r="AC37" s="2207"/>
      <c r="AD37" s="2536"/>
      <c r="AE37" s="2537"/>
      <c r="AF37" s="2538"/>
      <c r="AG37" s="2536"/>
      <c r="AH37" s="2537"/>
      <c r="AI37" s="2538"/>
      <c r="AJ37" s="2536"/>
      <c r="AK37" s="2537"/>
      <c r="AL37" s="2537"/>
      <c r="AM37" s="2539"/>
      <c r="AP37" s="384"/>
      <c r="AQ37" s="2222"/>
      <c r="AR37" s="2444"/>
      <c r="AS37" s="407"/>
      <c r="AT37" s="484"/>
      <c r="AU37" s="2222"/>
      <c r="AV37" s="2444"/>
      <c r="AW37" s="409"/>
      <c r="AX37" s="163"/>
    </row>
    <row r="38" spans="3:50" ht="13.2" customHeight="1">
      <c r="C38" s="2201" t="s">
        <v>301</v>
      </c>
      <c r="D38" s="2202"/>
      <c r="E38" s="2214">
        <f>E36-E37</f>
        <v>3.3600000000000003</v>
      </c>
      <c r="F38" s="2202"/>
      <c r="G38" s="2207"/>
      <c r="H38" s="2214">
        <f>H36-H37</f>
        <v>0</v>
      </c>
      <c r="I38" s="2202"/>
      <c r="J38" s="2207"/>
      <c r="K38" s="2214">
        <f>K36-K37</f>
        <v>0</v>
      </c>
      <c r="L38" s="2348"/>
      <c r="M38" s="2202"/>
      <c r="N38" s="2215"/>
      <c r="Q38" s="264" t="s">
        <v>365</v>
      </c>
      <c r="R38" s="2438" t="str">
        <f>IF(MAX($G$626:$G$685)&lt;ROW()-33,"",INDEX($F$626:$H$685,MATCH(ROW()-33,$G$626:$G$685,0),1))</f>
        <v/>
      </c>
      <c r="S38" s="2439"/>
      <c r="T38" s="226">
        <f>SUMIF($F$626:$F$685,R38,$H$626:$H$685)</f>
        <v>0</v>
      </c>
      <c r="U38" s="264" t="s">
        <v>366</v>
      </c>
      <c r="V38" s="2438" t="str">
        <f>IF(MAX($I$626:$I$685)&lt;ROW()-33,"",INDEX($F$626:$I$685,MATCH(ROW()-33,$I$626:$I$685,0),1))</f>
        <v/>
      </c>
      <c r="W38" s="2439"/>
      <c r="X38" s="227">
        <f>SUMIF($F$626:$F$685,V38,$J$626:$J$685)</f>
        <v>0</v>
      </c>
      <c r="Y38" s="37"/>
      <c r="AB38" s="2201" t="s">
        <v>301</v>
      </c>
      <c r="AC38" s="2207"/>
      <c r="AD38" s="2214">
        <f>AD36-AD37</f>
        <v>0</v>
      </c>
      <c r="AE38" s="2348"/>
      <c r="AF38" s="2614"/>
      <c r="AG38" s="2214">
        <f>AG36-AG37</f>
        <v>0</v>
      </c>
      <c r="AH38" s="2348"/>
      <c r="AI38" s="2614"/>
      <c r="AJ38" s="2214">
        <f>AJ36-AJ37</f>
        <v>0</v>
      </c>
      <c r="AK38" s="2348"/>
      <c r="AL38" s="2348"/>
      <c r="AM38" s="2615"/>
      <c r="AS38" s="2234" t="s">
        <v>511</v>
      </c>
      <c r="AT38" s="2234"/>
      <c r="AU38" s="2234"/>
      <c r="AV38" s="2234"/>
      <c r="AW38" s="361" t="str">
        <f>IF(AT51="×","",AT52+X40)</f>
        <v/>
      </c>
      <c r="AX38" s="15"/>
    </row>
    <row r="39" spans="3:50" ht="13.2" customHeight="1" thickBot="1">
      <c r="C39" s="2201" t="s">
        <v>76</v>
      </c>
      <c r="D39" s="2202"/>
      <c r="E39" s="2208" t="s">
        <v>77</v>
      </c>
      <c r="F39" s="2209"/>
      <c r="G39" s="2210"/>
      <c r="H39" s="2208"/>
      <c r="I39" s="2209"/>
      <c r="J39" s="2210"/>
      <c r="K39" s="2208"/>
      <c r="L39" s="2209"/>
      <c r="M39" s="2209"/>
      <c r="N39" s="2211"/>
      <c r="Q39" s="384"/>
      <c r="R39" s="2222"/>
      <c r="S39" s="2444"/>
      <c r="T39" s="496"/>
      <c r="U39" s="484"/>
      <c r="V39" s="2222"/>
      <c r="W39" s="2444"/>
      <c r="X39" s="497"/>
      <c r="Y39" s="163"/>
      <c r="AB39" s="2549" t="s">
        <v>76</v>
      </c>
      <c r="AC39" s="2604"/>
      <c r="AD39" s="2208"/>
      <c r="AE39" s="2209"/>
      <c r="AF39" s="2210"/>
      <c r="AG39" s="2208"/>
      <c r="AH39" s="2209"/>
      <c r="AI39" s="2210"/>
      <c r="AJ39" s="2208"/>
      <c r="AK39" s="2209"/>
      <c r="AL39" s="2209"/>
      <c r="AM39" s="2211"/>
      <c r="AO39" s="2" t="s">
        <v>458</v>
      </c>
      <c r="AP39" s="31"/>
      <c r="AQ39" s="31"/>
      <c r="AR39" s="31"/>
      <c r="AS39" s="31"/>
      <c r="AT39" s="31"/>
      <c r="AU39" s="31"/>
      <c r="AV39" s="31"/>
      <c r="AW39" s="31"/>
      <c r="AX39" s="377"/>
    </row>
    <row r="40" spans="3:50" ht="13.2" customHeight="1">
      <c r="C40" s="2201"/>
      <c r="D40" s="2202"/>
      <c r="E40" s="2216">
        <v>4</v>
      </c>
      <c r="F40" s="2217"/>
      <c r="G40" s="2218"/>
      <c r="H40" s="2216"/>
      <c r="I40" s="2217"/>
      <c r="J40" s="2218"/>
      <c r="K40" s="2216"/>
      <c r="L40" s="2217"/>
      <c r="M40" s="2217"/>
      <c r="N40" s="2219"/>
      <c r="T40" s="2234" t="str">
        <f>IF(AT51="×","※先行路盤 土量 計 ： H=　","※先行路盤 土量No.1 計 ：　")</f>
        <v>※先行路盤 土量 計 ： H=　</v>
      </c>
      <c r="U40" s="2234"/>
      <c r="V40" s="2234"/>
      <c r="W40" s="2234"/>
      <c r="X40" s="361">
        <f>ROUND(SUMPRODUCT(R34:R39,T34:T39)/100+SUMPRODUCT(V34:V39,X34:X39)/100,2)</f>
        <v>301.41000000000003</v>
      </c>
      <c r="Y40" s="15"/>
      <c r="AB40" s="2605"/>
      <c r="AC40" s="2606"/>
      <c r="AD40" s="2216"/>
      <c r="AE40" s="2602"/>
      <c r="AF40" s="2443"/>
      <c r="AG40" s="2216"/>
      <c r="AH40" s="2602"/>
      <c r="AI40" s="2443"/>
      <c r="AJ40" s="2216"/>
      <c r="AK40" s="2602"/>
      <c r="AL40" s="2602"/>
      <c r="AM40" s="2603"/>
      <c r="AP40" s="2251" t="s">
        <v>81</v>
      </c>
      <c r="AQ40" s="2178"/>
      <c r="AR40" s="2179"/>
      <c r="AS40" s="19" t="s">
        <v>66</v>
      </c>
      <c r="AT40" s="2251" t="s">
        <v>81</v>
      </c>
      <c r="AU40" s="2178"/>
      <c r="AV40" s="2179"/>
      <c r="AW40" s="20" t="s">
        <v>66</v>
      </c>
      <c r="AX40" s="161"/>
    </row>
    <row r="41" spans="3:50" ht="13.2" customHeight="1" thickBot="1">
      <c r="C41" s="2212" t="s">
        <v>439</v>
      </c>
      <c r="D41" s="2213"/>
      <c r="E41" s="2531">
        <f>E37</f>
        <v>0</v>
      </c>
      <c r="F41" s="2532"/>
      <c r="G41" s="2533"/>
      <c r="H41" s="2531">
        <f>H37</f>
        <v>0</v>
      </c>
      <c r="I41" s="2532"/>
      <c r="J41" s="2533"/>
      <c r="K41" s="2531">
        <f>K37</f>
        <v>0</v>
      </c>
      <c r="L41" s="2532"/>
      <c r="M41" s="2532"/>
      <c r="N41" s="2534"/>
      <c r="P41" s="2" t="str">
        <f>IF(AT51="×","□仮復旧工","□仮復旧工No.1")</f>
        <v>□仮復旧工</v>
      </c>
      <c r="Q41" s="31"/>
      <c r="R41" s="31"/>
      <c r="S41" s="31"/>
      <c r="T41" s="31"/>
      <c r="U41" s="31"/>
      <c r="V41" s="31"/>
      <c r="W41" s="31"/>
      <c r="X41" s="31"/>
      <c r="Y41" s="377"/>
      <c r="AB41" s="2212" t="s">
        <v>439</v>
      </c>
      <c r="AC41" s="2213"/>
      <c r="AD41" s="2531">
        <f>AD37</f>
        <v>0</v>
      </c>
      <c r="AE41" s="2532"/>
      <c r="AF41" s="2533"/>
      <c r="AG41" s="2531">
        <f>AG37</f>
        <v>0</v>
      </c>
      <c r="AH41" s="2532"/>
      <c r="AI41" s="2533"/>
      <c r="AJ41" s="2531">
        <f>AJ37</f>
        <v>0</v>
      </c>
      <c r="AK41" s="2532"/>
      <c r="AL41" s="2532"/>
      <c r="AM41" s="2534"/>
      <c r="AP41" s="211" t="s">
        <v>56</v>
      </c>
      <c r="AQ41" s="2431" t="str">
        <f>IF(MAX($AH$389:$AH$428)&lt;ROW()-40,"",INDEX($AC$389:$AC$428,MATCH(ROW()-40,$AH$389:$AH$428,0),1))</f>
        <v/>
      </c>
      <c r="AR41" s="2432"/>
      <c r="AS41" s="224">
        <f>SUMIF($AC$389:$AC$428,AQ41,$AI$389:$AI$428)</f>
        <v>0</v>
      </c>
      <c r="AT41" s="211" t="s">
        <v>56</v>
      </c>
      <c r="AU41" s="2431" t="str">
        <f>IF(MAX($AH$389:$AH$428)&lt;ROW()-36,"",INDEX($AC$389:$AC$428,MATCH(ROW()-36,$AH$389:$AH$428,0),1))</f>
        <v/>
      </c>
      <c r="AV41" s="2432"/>
      <c r="AW41" s="225">
        <f>SUMIF($AC$389:$AC$428,AU41,$AI$389:$AI$428)</f>
        <v>0</v>
      </c>
      <c r="AX41" s="37"/>
    </row>
    <row r="42" spans="3:50" ht="13.2" customHeight="1">
      <c r="C42" s="2535" t="s">
        <v>440</v>
      </c>
      <c r="D42" s="2202"/>
      <c r="E42" s="2208" t="s">
        <v>77</v>
      </c>
      <c r="F42" s="2209"/>
      <c r="G42" s="2210"/>
      <c r="H42" s="2208"/>
      <c r="I42" s="2209"/>
      <c r="J42" s="2210"/>
      <c r="K42" s="2208"/>
      <c r="L42" s="2209"/>
      <c r="M42" s="2209"/>
      <c r="N42" s="2211"/>
      <c r="Q42" s="2251" t="s">
        <v>81</v>
      </c>
      <c r="R42" s="2178"/>
      <c r="S42" s="2179"/>
      <c r="T42" s="19" t="s">
        <v>66</v>
      </c>
      <c r="U42" s="2251" t="s">
        <v>81</v>
      </c>
      <c r="V42" s="2178"/>
      <c r="W42" s="2179"/>
      <c r="X42" s="20" t="s">
        <v>66</v>
      </c>
      <c r="Y42" s="161"/>
      <c r="AB42" s="2616" t="s">
        <v>440</v>
      </c>
      <c r="AC42" s="2617"/>
      <c r="AD42" s="2208"/>
      <c r="AE42" s="2209"/>
      <c r="AF42" s="2210"/>
      <c r="AG42" s="2208"/>
      <c r="AH42" s="2209"/>
      <c r="AI42" s="2210"/>
      <c r="AJ42" s="2208"/>
      <c r="AK42" s="2209"/>
      <c r="AL42" s="2209"/>
      <c r="AM42" s="2211"/>
      <c r="AP42" s="212" t="s">
        <v>56</v>
      </c>
      <c r="AQ42" s="2438" t="str">
        <f>IF(MAX($AH$389:$AH$428)&lt;ROW()-40,"",INDEX($AC$389:$AC$428,MATCH(ROW()-40,$AH$389:$AH$428,0),1))</f>
        <v/>
      </c>
      <c r="AR42" s="2439"/>
      <c r="AS42" s="226">
        <f>SUMIF($AC$389:$AC$428,AQ42,$AI$389:$AI$428)</f>
        <v>0</v>
      </c>
      <c r="AT42" s="212" t="s">
        <v>56</v>
      </c>
      <c r="AU42" s="2438" t="str">
        <f>IF(MAX($AH$389:$AH$428)&lt;ROW()-36,"",INDEX($AC$389:$AC$428,MATCH(ROW()-36,$AH$389:$AH$428,0),1))</f>
        <v/>
      </c>
      <c r="AV42" s="2439"/>
      <c r="AW42" s="227">
        <f>SUMIF($AC$389:$AC$428,AU42,$AI$389:$AI$428)</f>
        <v>0</v>
      </c>
      <c r="AX42" s="37"/>
    </row>
    <row r="43" spans="3:50" ht="13.2" customHeight="1">
      <c r="C43" s="2201"/>
      <c r="D43" s="2202"/>
      <c r="E43" s="2216">
        <v>4</v>
      </c>
      <c r="F43" s="2217"/>
      <c r="G43" s="2218"/>
      <c r="H43" s="2216"/>
      <c r="I43" s="2217"/>
      <c r="J43" s="2218"/>
      <c r="K43" s="2216"/>
      <c r="L43" s="2217"/>
      <c r="M43" s="2217"/>
      <c r="N43" s="2219"/>
      <c r="Q43" s="211" t="s">
        <v>56</v>
      </c>
      <c r="R43" s="2431">
        <f>IF(MAX($I$389:$I$428)&lt;ROW()-42,"",INDEX($D$389:$D$428,MATCH(ROW()-42,$I$389:$I$428,0),1))</f>
        <v>4</v>
      </c>
      <c r="S43" s="2432"/>
      <c r="T43" s="224">
        <f>SUMIF($D$389:$D$428,R43,$J$389:$J$428)</f>
        <v>3.3600000000000003</v>
      </c>
      <c r="U43" s="211" t="s">
        <v>56</v>
      </c>
      <c r="V43" s="2431" t="str">
        <f>IF(MAX($I$389:$I$428)&lt;ROW()-39,"",INDEX($D$389:$D$428,MATCH(ROW()-39,$I$389:$I$428,0),1))</f>
        <v/>
      </c>
      <c r="W43" s="2432"/>
      <c r="X43" s="225">
        <f>SUMIF($D$389:$D$428,V43,$J$389:$J$428)</f>
        <v>0</v>
      </c>
      <c r="Y43" s="37"/>
      <c r="AB43" s="2618"/>
      <c r="AC43" s="2619"/>
      <c r="AD43" s="2216"/>
      <c r="AE43" s="2602"/>
      <c r="AF43" s="2443"/>
      <c r="AG43" s="2216"/>
      <c r="AH43" s="2602"/>
      <c r="AI43" s="2443"/>
      <c r="AJ43" s="2216"/>
      <c r="AK43" s="2602"/>
      <c r="AL43" s="2602"/>
      <c r="AM43" s="2603"/>
      <c r="AP43" s="212" t="s">
        <v>56</v>
      </c>
      <c r="AQ43" s="2438" t="str">
        <f>IF(MAX($AH$389:$AH$428)&lt;ROW()-40,"",INDEX($AC$389:$AC$428,MATCH(ROW()-40,$AH$389:$AH$428,0),1))</f>
        <v/>
      </c>
      <c r="AR43" s="2439"/>
      <c r="AS43" s="226">
        <f>SUMIF($AC$389:$AC$428,AQ43,$AI$389:$AI$428)</f>
        <v>0</v>
      </c>
      <c r="AT43" s="383"/>
      <c r="AU43" s="2216"/>
      <c r="AV43" s="2443"/>
      <c r="AW43" s="408"/>
      <c r="AX43" s="37"/>
    </row>
    <row r="44" spans="3:50" ht="13.2" customHeight="1" thickBot="1">
      <c r="C44" s="2201" t="s">
        <v>87</v>
      </c>
      <c r="D44" s="2207"/>
      <c r="E44" s="2208" t="s">
        <v>365</v>
      </c>
      <c r="F44" s="2209"/>
      <c r="G44" s="2210"/>
      <c r="H44" s="2208"/>
      <c r="I44" s="2209"/>
      <c r="J44" s="2210"/>
      <c r="K44" s="2208"/>
      <c r="L44" s="2209"/>
      <c r="M44" s="2209"/>
      <c r="N44" s="2211"/>
      <c r="Q44" s="212" t="s">
        <v>56</v>
      </c>
      <c r="R44" s="2438">
        <f>IF(MAX($I$389:$I$428)&lt;ROW()-42,"",INDEX($D$389:$D$428,MATCH(ROW()-42,$I$389:$I$428,0),1))</f>
        <v>5</v>
      </c>
      <c r="S44" s="2439"/>
      <c r="T44" s="226">
        <f>SUMIF($D$389:$D$428,R44,$J$389:$J$428)</f>
        <v>720.47</v>
      </c>
      <c r="U44" s="212" t="s">
        <v>56</v>
      </c>
      <c r="V44" s="2438" t="str">
        <f>IF(MAX($I$389:$I$428)&lt;ROW()-39,"",INDEX($D$389:$D$428,MATCH(ROW()-39,$I$389:$I$428,0),1))</f>
        <v/>
      </c>
      <c r="W44" s="2439"/>
      <c r="X44" s="227">
        <f>SUMIF($D$389:$D$428,V44,$J$389:$J$428)</f>
        <v>0</v>
      </c>
      <c r="Y44" s="37"/>
      <c r="AB44" s="2549" t="s">
        <v>87</v>
      </c>
      <c r="AC44" s="2604"/>
      <c r="AD44" s="2208"/>
      <c r="AE44" s="2209"/>
      <c r="AF44" s="2210"/>
      <c r="AG44" s="2208"/>
      <c r="AH44" s="2209"/>
      <c r="AI44" s="2210"/>
      <c r="AJ44" s="2208"/>
      <c r="AK44" s="2209"/>
      <c r="AL44" s="2209"/>
      <c r="AM44" s="2211"/>
      <c r="AP44" s="249" t="s">
        <v>56</v>
      </c>
      <c r="AQ44" s="2460" t="str">
        <f>IF(MAX($AH$389:$AH$428)&lt;ROW()-40,"",INDEX($AC$389:$AC$428,MATCH(ROW()-40,$AH$389:$AH$428,0),1))</f>
        <v/>
      </c>
      <c r="AR44" s="2461"/>
      <c r="AS44" s="228">
        <f>SUMIF($AC$389:$AC$428,AQ44,$AI$389:$AI$428)</f>
        <v>0</v>
      </c>
      <c r="AT44" s="378"/>
      <c r="AU44" s="2222"/>
      <c r="AV44" s="2444"/>
      <c r="AW44" s="409"/>
      <c r="AX44" s="37"/>
    </row>
    <row r="45" spans="3:50" ht="13.2" customHeight="1" thickBot="1">
      <c r="C45" s="2201"/>
      <c r="D45" s="2207"/>
      <c r="E45" s="2216">
        <v>10</v>
      </c>
      <c r="F45" s="2217"/>
      <c r="G45" s="2218"/>
      <c r="H45" s="2216"/>
      <c r="I45" s="2217"/>
      <c r="J45" s="2218"/>
      <c r="K45" s="2216"/>
      <c r="L45" s="2217"/>
      <c r="M45" s="2217"/>
      <c r="N45" s="2219"/>
      <c r="Q45" s="249" t="s">
        <v>56</v>
      </c>
      <c r="R45" s="2460">
        <f>IF(MAX($I$389:$I$428)&lt;ROW()-42,"",INDEX($D$389:$D$428,MATCH(ROW()-42,$I$389:$I$428,0),1))</f>
        <v>10</v>
      </c>
      <c r="S45" s="2461"/>
      <c r="T45" s="226">
        <f>SUMIF($D$389:$D$428,R45,$J$389:$J$428)</f>
        <v>241.92</v>
      </c>
      <c r="U45" s="383"/>
      <c r="V45" s="2216"/>
      <c r="W45" s="2443"/>
      <c r="X45" s="495"/>
      <c r="Y45" s="37"/>
      <c r="AB45" s="2605"/>
      <c r="AC45" s="2606"/>
      <c r="AD45" s="2216"/>
      <c r="AE45" s="2602"/>
      <c r="AF45" s="2443"/>
      <c r="AG45" s="2216"/>
      <c r="AH45" s="2602"/>
      <c r="AI45" s="2443"/>
      <c r="AJ45" s="2216"/>
      <c r="AK45" s="2602"/>
      <c r="AL45" s="2602"/>
      <c r="AM45" s="2603"/>
      <c r="AS45" s="2234" t="s">
        <v>502</v>
      </c>
      <c r="AT45" s="2234"/>
      <c r="AU45" s="2234"/>
      <c r="AV45" s="2234"/>
      <c r="AW45" s="361" t="str">
        <f>IF(AT51="×","",AT54+X46)</f>
        <v/>
      </c>
      <c r="AX45" s="163"/>
    </row>
    <row r="46" spans="3:50" ht="13.2" customHeight="1" thickBot="1">
      <c r="C46" s="2220" t="s">
        <v>78</v>
      </c>
      <c r="D46" s="2221"/>
      <c r="E46" s="2222">
        <v>4</v>
      </c>
      <c r="F46" s="2223"/>
      <c r="G46" s="2224"/>
      <c r="H46" s="2222"/>
      <c r="I46" s="2223"/>
      <c r="J46" s="2224"/>
      <c r="K46" s="2222"/>
      <c r="L46" s="2223"/>
      <c r="M46" s="2223"/>
      <c r="N46" s="2225"/>
      <c r="T46" s="2234" t="str">
        <f>IF(AT51="×","※仮復旧 土量 計 ： M=　","※仮復旧 土量No.1 計 ：　")</f>
        <v>※仮復旧 土量 計 ： M=　</v>
      </c>
      <c r="U46" s="2234"/>
      <c r="V46" s="2234"/>
      <c r="W46" s="2234"/>
      <c r="X46" s="361">
        <f>ROUND(SUMPRODUCT(R43:R45,T43:T45)/100+SUMPRODUCT(V43:V45,X43:X45)/100,2)</f>
        <v>60.35</v>
      </c>
      <c r="Y46" s="163"/>
      <c r="AB46" s="2220" t="s">
        <v>78</v>
      </c>
      <c r="AC46" s="2430"/>
      <c r="AD46" s="2222"/>
      <c r="AE46" s="2620"/>
      <c r="AF46" s="2444"/>
      <c r="AG46" s="2222"/>
      <c r="AH46" s="2620"/>
      <c r="AI46" s="2444"/>
      <c r="AJ46" s="2222"/>
      <c r="AK46" s="2620"/>
      <c r="AL46" s="2620"/>
      <c r="AM46" s="2621"/>
      <c r="AX46" s="15"/>
    </row>
    <row r="47" spans="3:50" ht="13.2" customHeight="1">
      <c r="Y47" s="15"/>
    </row>
    <row r="49" spans="2:46" ht="13.2" customHeight="1">
      <c r="B49" s="2" t="s">
        <v>84</v>
      </c>
      <c r="AA49" s="2" t="s">
        <v>84</v>
      </c>
    </row>
    <row r="50" spans="2:46" ht="13.2" customHeight="1" thickBot="1">
      <c r="D50" s="2" t="s">
        <v>85</v>
      </c>
      <c r="AC50" s="2" t="s">
        <v>85</v>
      </c>
    </row>
    <row r="51" spans="2:46" ht="13.2" customHeight="1">
      <c r="D51" s="2235" t="s">
        <v>56</v>
      </c>
      <c r="E51" s="22" t="s">
        <v>492</v>
      </c>
      <c r="F51" s="28">
        <f>IF($E$17&lt;&gt;"As",0,IF($E$18&lt;=15,ROUND(SUM($E$9:$E$13)*2,2),0))</f>
        <v>604.79999999999995</v>
      </c>
      <c r="G51" s="2235" t="s">
        <v>83</v>
      </c>
      <c r="H51" s="22" t="s">
        <v>492</v>
      </c>
      <c r="I51" s="27">
        <f>IF($E$17&lt;&gt;"Co",0,IF($E$18&lt;=15,ROUND(SUM($E$9:$E$13)*2,2),0))</f>
        <v>0</v>
      </c>
      <c r="AC51" s="2235" t="s">
        <v>56</v>
      </c>
      <c r="AD51" s="22" t="s">
        <v>492</v>
      </c>
      <c r="AE51" s="28">
        <f>IF($AD$17&lt;&gt;"As",0,IF($AD$18&lt;=15,ROUND(SUM($AD$9:$AD$13)*2,2),0))</f>
        <v>0</v>
      </c>
      <c r="AF51" s="2235" t="s">
        <v>83</v>
      </c>
      <c r="AG51" s="22" t="s">
        <v>492</v>
      </c>
      <c r="AH51" s="27">
        <f>IF($AD$17&lt;&gt;"Co",0,IF($AD$18&lt;=15,ROUND(SUM($AD$9:$AD$13)*2,2),0))</f>
        <v>0</v>
      </c>
      <c r="AR51" s="486" t="s">
        <v>480</v>
      </c>
      <c r="AS51" s="487"/>
      <c r="AT51" s="491" t="str">
        <f>IF(SUM(AD16:AM16,AD19:AM19,AD38:AM38,AD41:AM41)=0,"×","○")</f>
        <v>×</v>
      </c>
    </row>
    <row r="52" spans="2:46" ht="13.2" customHeight="1">
      <c r="D52" s="2236"/>
      <c r="E52" s="23" t="s">
        <v>493</v>
      </c>
      <c r="F52" s="29">
        <f>IF($E$17&lt;&gt;"As",0,IF(AND($E$18&gt;15,$E$18&lt;=30),ROUND(SUM($E$9:$E$13)*2,2),0))</f>
        <v>0</v>
      </c>
      <c r="G52" s="2236"/>
      <c r="H52" s="23" t="s">
        <v>493</v>
      </c>
      <c r="I52" s="24">
        <f>IF($E$17&lt;&gt;"Co",0,IF(AND($E$18&gt;15,$E$18&lt;=30),ROUND(SUM($E$9:$E$13)*2,2),0))</f>
        <v>0</v>
      </c>
      <c r="AC52" s="2236"/>
      <c r="AD52" s="23" t="s">
        <v>493</v>
      </c>
      <c r="AE52" s="29">
        <f>IF($AD$17&lt;&gt;"As",0,IF(AND($AD$18&gt;15,$AD$18&lt;=30),ROUND(SUM($AD$9:$AD$13)*2,2),0))</f>
        <v>0</v>
      </c>
      <c r="AF52" s="2236"/>
      <c r="AG52" s="23" t="s">
        <v>493</v>
      </c>
      <c r="AH52" s="24">
        <f>IF($AD$17&lt;&gt;"Co",0,IF(AND($AD$18&gt;15,$AD$18&lt;=30),ROUND(SUM($AD$9:$AD$13)*2,2),0))</f>
        <v>0</v>
      </c>
      <c r="AR52" s="490" t="s">
        <v>497</v>
      </c>
      <c r="AS52" s="489"/>
      <c r="AT52" s="492">
        <f>ROUND(SUMPRODUCT(AQ31:AQ37,AS31:AS37)/100+SUMPRODUCT(AU31:AU37,AW31:AW37)/100,2)</f>
        <v>0</v>
      </c>
    </row>
    <row r="53" spans="2:46" ht="13.2" customHeight="1" thickBot="1">
      <c r="D53" s="2237"/>
      <c r="E53" s="25" t="s">
        <v>80</v>
      </c>
      <c r="F53" s="30">
        <f>IF($E$17&lt;&gt;"As",0,IF(AND($E$18&gt;30,$E$18&lt;=40),ROUND(SUM($E$9:$E$13)*2,2),0))</f>
        <v>0</v>
      </c>
      <c r="G53" s="2237"/>
      <c r="H53" s="25"/>
      <c r="I53" s="26"/>
      <c r="AC53" s="2237"/>
      <c r="AD53" s="25" t="s">
        <v>80</v>
      </c>
      <c r="AE53" s="30">
        <f>IF($AD$17&lt;&gt;"As",0,IF(AND($AD$18&gt;30,$AD$18&lt;=40),ROUND(SUM($AD$9:$AD$13)*2,2),0))</f>
        <v>0</v>
      </c>
      <c r="AF53" s="2237"/>
      <c r="AG53" s="25"/>
      <c r="AH53" s="26"/>
      <c r="AR53" s="490" t="s">
        <v>510</v>
      </c>
      <c r="AS53" s="489"/>
      <c r="AT53" s="492">
        <f>ROUND(SUMPRODUCT(AR4:AR6,AS4:AS6)/100+SUMPRODUCT(AV4:AV6,AW4:AW6)/100,2)</f>
        <v>0</v>
      </c>
    </row>
    <row r="54" spans="2:46" ht="13.2" customHeight="1" thickBot="1">
      <c r="D54" s="2" t="s">
        <v>88</v>
      </c>
      <c r="AC54" s="2" t="s">
        <v>88</v>
      </c>
      <c r="AR54" s="488" t="s">
        <v>498</v>
      </c>
      <c r="AS54" s="429"/>
      <c r="AT54" s="493">
        <f>ROUND(SUMPRODUCT(AQ41:AQ44,AS41:AS44)/100+SUMPRODUCT(AU41:AU44,AW41:AW44)/100,2)</f>
        <v>0</v>
      </c>
    </row>
    <row r="55" spans="2:46" ht="13.2" customHeight="1">
      <c r="D55" s="2235" t="s">
        <v>56</v>
      </c>
      <c r="E55" s="22" t="s">
        <v>492</v>
      </c>
      <c r="F55" s="28">
        <f>IF($H$17&lt;&gt;"As",0,IF($H$18&lt;=15,ROUND(SUM($H$9:$H$13)*2,2),0))</f>
        <v>2287</v>
      </c>
      <c r="G55" s="2235" t="s">
        <v>83</v>
      </c>
      <c r="H55" s="22" t="s">
        <v>492</v>
      </c>
      <c r="I55" s="27">
        <f>IF($H$17&lt;&gt;"Co",0,IF($H$18&lt;=15,ROUND(SUM($H$9:$H$13)*2,2),0))</f>
        <v>0</v>
      </c>
      <c r="AC55" s="2235" t="s">
        <v>56</v>
      </c>
      <c r="AD55" s="22" t="s">
        <v>492</v>
      </c>
      <c r="AE55" s="28">
        <f>IF($AG$17&lt;&gt;"As",0,IF($AG$18&lt;=15,ROUND(SUM($AG$9:$AG$13)*2,2),0))</f>
        <v>0</v>
      </c>
      <c r="AF55" s="2235" t="s">
        <v>83</v>
      </c>
      <c r="AG55" s="22" t="s">
        <v>492</v>
      </c>
      <c r="AH55" s="27">
        <f>IF($AG$17&lt;&gt;"Co",0,IF($AG$18&lt;=15,ROUND(SUM($AG$9:$AG$13)*2,2),0))</f>
        <v>0</v>
      </c>
    </row>
    <row r="56" spans="2:46" ht="13.2" customHeight="1">
      <c r="D56" s="2236"/>
      <c r="E56" s="23" t="s">
        <v>493</v>
      </c>
      <c r="F56" s="29">
        <f>IF($H$17&lt;&gt;"As",0,IF(AND($H$18&gt;15,$H$18&lt;=30),ROUND(SUM($H$9:$H$13)*2,2),0))</f>
        <v>0</v>
      </c>
      <c r="G56" s="2236"/>
      <c r="H56" s="23" t="s">
        <v>493</v>
      </c>
      <c r="I56" s="24">
        <f>IF($H$17&lt;&gt;"Co",0,IF(AND($H$18&gt;15,$H$18&lt;=30),ROUND(SUM($H$9:$H$13)*2,2),0))</f>
        <v>0</v>
      </c>
      <c r="AC56" s="2236"/>
      <c r="AD56" s="23" t="s">
        <v>493</v>
      </c>
      <c r="AE56" s="29">
        <f>IF($AG$17&lt;&gt;"As",0,IF(AND($AG$18&gt;15,$AG$18&lt;=30),ROUND(SUM($AG$9:$AG$13)*2,2),0))</f>
        <v>0</v>
      </c>
      <c r="AF56" s="2236"/>
      <c r="AG56" s="23" t="s">
        <v>493</v>
      </c>
      <c r="AH56" s="24">
        <f>IF($AG$17&lt;&gt;"Co",0,IF(AND($AG$18&gt;15,$AG$18&lt;=30),ROUND(SUM($AG$9:$AG$13)*2,2),0))</f>
        <v>0</v>
      </c>
    </row>
    <row r="57" spans="2:46" ht="13.2" customHeight="1" thickBot="1">
      <c r="D57" s="2237"/>
      <c r="E57" s="25" t="s">
        <v>80</v>
      </c>
      <c r="F57" s="30">
        <f>IF($H$17&lt;&gt;"As",0,IF(AND($H$18&gt;30,$H$18&lt;=40),ROUND(SUM($H$9:$H$13)*2,2),0))</f>
        <v>0</v>
      </c>
      <c r="G57" s="2237"/>
      <c r="H57" s="25"/>
      <c r="I57" s="26"/>
      <c r="AC57" s="2237"/>
      <c r="AD57" s="25" t="s">
        <v>80</v>
      </c>
      <c r="AE57" s="30">
        <f>IF($AG$17&lt;&gt;"As",0,IF(AND($AG$18&gt;30,$AG$18&lt;=40),ROUND(SUM($AG$9:$AG$13)*2,2),0))</f>
        <v>0</v>
      </c>
      <c r="AF57" s="2237"/>
      <c r="AG57" s="25"/>
      <c r="AH57" s="26"/>
    </row>
    <row r="58" spans="2:46" ht="13.2" customHeight="1" thickBot="1">
      <c r="D58" s="2" t="s">
        <v>89</v>
      </c>
      <c r="AC58" s="2" t="s">
        <v>89</v>
      </c>
    </row>
    <row r="59" spans="2:46" ht="13.2" customHeight="1">
      <c r="D59" s="2235" t="s">
        <v>56</v>
      </c>
      <c r="E59" s="22" t="s">
        <v>492</v>
      </c>
      <c r="F59" s="28">
        <f>IF($K$17&lt;&gt;"As",0,IF($K$18&lt;=15,ROUND(SUM($K$9:$K$13)*2,2),0))</f>
        <v>0</v>
      </c>
      <c r="G59" s="2235" t="s">
        <v>83</v>
      </c>
      <c r="H59" s="22" t="s">
        <v>492</v>
      </c>
      <c r="I59" s="27">
        <f>IF($K$17&lt;&gt;"Co",0,IF($K$18&lt;=15,ROUND(SUM($K$9:$K$13)*2,2),0))</f>
        <v>132.19999999999999</v>
      </c>
      <c r="AC59" s="2235" t="s">
        <v>56</v>
      </c>
      <c r="AD59" s="22" t="s">
        <v>492</v>
      </c>
      <c r="AE59" s="28">
        <f>IF($AJ$17&lt;&gt;"As",0,IF($AJ$18&lt;=15,ROUND(SUM($AJ$9:$AJ$13)*2,2),0))</f>
        <v>0</v>
      </c>
      <c r="AF59" s="2235" t="s">
        <v>83</v>
      </c>
      <c r="AG59" s="22" t="s">
        <v>492</v>
      </c>
      <c r="AH59" s="27">
        <f>IF($AJ$17&lt;&gt;"Co",0,IF($AJ$18&lt;=15,ROUND(SUM($AJ$9:$AJ$13)*2,2),0))</f>
        <v>0</v>
      </c>
    </row>
    <row r="60" spans="2:46" ht="13.2" customHeight="1">
      <c r="D60" s="2236"/>
      <c r="E60" s="23" t="s">
        <v>493</v>
      </c>
      <c r="F60" s="29">
        <f>IF($K$17&lt;&gt;"As",0,IF(AND($K$18&gt;15,$K$18&lt;=30),ROUND(SUM($K$9:$K$13)*2,2),0))</f>
        <v>0</v>
      </c>
      <c r="G60" s="2236"/>
      <c r="H60" s="23" t="s">
        <v>493</v>
      </c>
      <c r="I60" s="24">
        <f>IF($K$17&lt;&gt;"Co",0,IF(AND($K$18&gt;15,$K$18&lt;=30),ROUND(SUM($K$9:$K$13)*2,2),0))</f>
        <v>0</v>
      </c>
      <c r="AC60" s="2236"/>
      <c r="AD60" s="23" t="s">
        <v>493</v>
      </c>
      <c r="AE60" s="29">
        <f>IF($AJ$17&lt;&gt;"As",0,IF(AND($AJ$18&gt;15,$AJ$18&lt;=30),ROUND(SUM($AJ$9:$AJ$13)*2,2),0))</f>
        <v>0</v>
      </c>
      <c r="AF60" s="2236"/>
      <c r="AG60" s="23" t="s">
        <v>493</v>
      </c>
      <c r="AH60" s="24">
        <f>IF($AJ$17&lt;&gt;"Co",0,IF(AND($AJ$18&gt;15,$AJ$18&lt;=30),ROUND(SUM($AJ$9:$AJ$13)*2,2),0))</f>
        <v>0</v>
      </c>
    </row>
    <row r="61" spans="2:46" ht="13.2" customHeight="1" thickBot="1">
      <c r="D61" s="2237"/>
      <c r="E61" s="25" t="s">
        <v>80</v>
      </c>
      <c r="F61" s="30">
        <f>IF($K$17&lt;&gt;"As",0,IF(AND($K$18&gt;30,$K$18&lt;=40),ROUND(SUM($K$9:$K$13)*2,2),0))</f>
        <v>0</v>
      </c>
      <c r="G61" s="2237"/>
      <c r="H61" s="25"/>
      <c r="I61" s="26"/>
      <c r="AC61" s="2237"/>
      <c r="AD61" s="25" t="s">
        <v>80</v>
      </c>
      <c r="AE61" s="30">
        <f>IF($AJ$17&lt;&gt;"As",0,IF(AND($AJ$18&gt;30,$AJ$18&lt;=40),ROUND(SUM($AJ$9:$AJ$13)*2,2),0))</f>
        <v>0</v>
      </c>
      <c r="AF61" s="2237"/>
      <c r="AG61" s="25"/>
      <c r="AH61" s="26"/>
    </row>
    <row r="62" spans="2:46" ht="13.2" customHeight="1" thickBot="1">
      <c r="D62" s="2" t="s">
        <v>90</v>
      </c>
      <c r="AC62" s="2" t="s">
        <v>90</v>
      </c>
    </row>
    <row r="63" spans="2:46" ht="13.2" customHeight="1">
      <c r="D63" s="2235" t="s">
        <v>56</v>
      </c>
      <c r="E63" s="22" t="s">
        <v>492</v>
      </c>
      <c r="F63" s="28">
        <f>IF($E$39&lt;&gt;"As",0,IF($E$40&lt;=15,ROUND(SUM($E$31:$E$35)*2,2),0))</f>
        <v>8.4</v>
      </c>
      <c r="G63" s="2235" t="s">
        <v>83</v>
      </c>
      <c r="H63" s="22" t="s">
        <v>492</v>
      </c>
      <c r="I63" s="27">
        <f>IF($E$39&lt;&gt;"Co",0,IF($E$40&lt;=15,ROUND(SUM($E$31:$E$35)*2,2),0))</f>
        <v>0</v>
      </c>
      <c r="AC63" s="2235" t="s">
        <v>56</v>
      </c>
      <c r="AD63" s="22" t="s">
        <v>492</v>
      </c>
      <c r="AE63" s="28">
        <f>IF($AD$39&lt;&gt;"As",0,IF($AD$40&lt;=15,ROUND(SUM($AD$31:$AD$35)*2,2),0))</f>
        <v>0</v>
      </c>
      <c r="AF63" s="2235" t="s">
        <v>83</v>
      </c>
      <c r="AG63" s="22" t="s">
        <v>492</v>
      </c>
      <c r="AH63" s="27">
        <f>IF($AD$39&lt;&gt;"Co",0,IF($AD$40&lt;=15,ROUND(SUM($AD$31:$AD$35)*2,2),0))</f>
        <v>0</v>
      </c>
    </row>
    <row r="64" spans="2:46" ht="13.2" customHeight="1">
      <c r="D64" s="2236"/>
      <c r="E64" s="23" t="s">
        <v>493</v>
      </c>
      <c r="F64" s="29">
        <f>IF($E$39&lt;&gt;"As",0,IF(AND($E$40&gt;15,$E$40&lt;=30),ROUND(SUM($E$31:$E$35)*2,2),0))</f>
        <v>0</v>
      </c>
      <c r="G64" s="2236"/>
      <c r="H64" s="23" t="s">
        <v>493</v>
      </c>
      <c r="I64" s="24">
        <f>IF($E$39&lt;&gt;"Co",0,IF(AND($E$40&gt;15,$E$40&lt;=30),ROUND(SUM($E$31:$E$35)*2,2),0))</f>
        <v>0</v>
      </c>
      <c r="AC64" s="2236"/>
      <c r="AD64" s="23" t="s">
        <v>493</v>
      </c>
      <c r="AE64" s="29">
        <f>IF($AD$39&lt;&gt;"As",0,IF(AND($AD$40&gt;15,$AD$40&lt;=30),ROUND(SUM($AD$31:$AD$35)*2,2),0))</f>
        <v>0</v>
      </c>
      <c r="AF64" s="2236"/>
      <c r="AG64" s="23" t="s">
        <v>493</v>
      </c>
      <c r="AH64" s="24">
        <f>IF($AD$39&lt;&gt;"Co",0,IF(AND($AD$40&gt;15,$AD$40&lt;=30),ROUND(SUM($AD$31:$AD$35)*2,2),0))</f>
        <v>0</v>
      </c>
    </row>
    <row r="65" spans="2:35" ht="13.2" customHeight="1" thickBot="1">
      <c r="D65" s="2237"/>
      <c r="E65" s="25" t="s">
        <v>80</v>
      </c>
      <c r="F65" s="30">
        <f>IF($E$39&lt;&gt;"As",0,IF(AND($E$40&gt;30,$E$40&lt;=40),ROUND(SUM($E$31:$E$35)*2,2),0))</f>
        <v>0</v>
      </c>
      <c r="G65" s="2237"/>
      <c r="H65" s="25"/>
      <c r="I65" s="26"/>
      <c r="AC65" s="2237"/>
      <c r="AD65" s="25" t="s">
        <v>80</v>
      </c>
      <c r="AE65" s="30">
        <f>IF($AD$39&lt;&gt;"As",0,IF(AND($AD$40&gt;30,$AD$40&lt;=40),ROUND(SUM($AD$31:$AD$35)*2,2),0))</f>
        <v>0</v>
      </c>
      <c r="AF65" s="2237"/>
      <c r="AG65" s="25"/>
      <c r="AH65" s="26"/>
    </row>
    <row r="66" spans="2:35" ht="13.2" customHeight="1" thickBot="1">
      <c r="D66" s="2" t="s">
        <v>91</v>
      </c>
      <c r="AC66" s="2" t="s">
        <v>91</v>
      </c>
    </row>
    <row r="67" spans="2:35" ht="13.2" customHeight="1">
      <c r="D67" s="2235" t="s">
        <v>56</v>
      </c>
      <c r="E67" s="22" t="s">
        <v>492</v>
      </c>
      <c r="F67" s="28">
        <f>IF($H$39&lt;&gt;"As",0,IF($H$40&lt;=15,ROUND(SUM($H$31:$H$35)*2,2),0))</f>
        <v>0</v>
      </c>
      <c r="G67" s="2235" t="s">
        <v>83</v>
      </c>
      <c r="H67" s="22" t="s">
        <v>492</v>
      </c>
      <c r="I67" s="27">
        <f>IF($H$39&lt;&gt;"Co",0,IF($H$40&lt;=15,ROUND(SUM($H$31:$H$35)*2,2),0))</f>
        <v>0</v>
      </c>
      <c r="AC67" s="2235" t="s">
        <v>56</v>
      </c>
      <c r="AD67" s="22" t="s">
        <v>492</v>
      </c>
      <c r="AE67" s="28">
        <f>IF($AG$39&lt;&gt;"As",0,IF($AG$40&lt;=15,ROUND(SUM($AG$31:$AG$35)*2,2),0))</f>
        <v>0</v>
      </c>
      <c r="AF67" s="2235" t="s">
        <v>83</v>
      </c>
      <c r="AG67" s="22" t="s">
        <v>492</v>
      </c>
      <c r="AH67" s="27">
        <f>IF($AG$39&lt;&gt;"Co",0,IF($AG$40&lt;=15,ROUND(SUM($AG$31:$AG$35)*2,2),0))</f>
        <v>0</v>
      </c>
    </row>
    <row r="68" spans="2:35" ht="13.2" customHeight="1">
      <c r="D68" s="2236"/>
      <c r="E68" s="23" t="s">
        <v>493</v>
      </c>
      <c r="F68" s="29">
        <f>IF($H$39&lt;&gt;"As",0,IF(AND($H$40&gt;15,$H$40&lt;=30),ROUND(SUM($H$31:$H$35)*2,2),0))</f>
        <v>0</v>
      </c>
      <c r="G68" s="2236"/>
      <c r="H68" s="23" t="s">
        <v>493</v>
      </c>
      <c r="I68" s="24">
        <f>IF($H$39&lt;&gt;"Co",0,IF(AND($H$40&gt;15,$H$40&lt;=30),ROUND(SUM($H$31:$H$35)*2,2),0))</f>
        <v>0</v>
      </c>
      <c r="AC68" s="2236"/>
      <c r="AD68" s="23" t="s">
        <v>493</v>
      </c>
      <c r="AE68" s="29">
        <f>IF($AG$39&lt;&gt;"As",0,IF(AND($AG$40&gt;15,$AG$40&lt;=30),ROUND(SUM($AG$31:$AG$35)*2,2),0))</f>
        <v>0</v>
      </c>
      <c r="AF68" s="2236"/>
      <c r="AG68" s="23" t="s">
        <v>493</v>
      </c>
      <c r="AH68" s="24">
        <f>IF($AG$39&lt;&gt;"Co",0,IF(AND($AG$40&gt;15,$AG$40&lt;=30),ROUND(SUM($AG$31:$AG$35)*2,2),0))</f>
        <v>0</v>
      </c>
    </row>
    <row r="69" spans="2:35" ht="13.2" customHeight="1" thickBot="1">
      <c r="D69" s="2237"/>
      <c r="E69" s="25" t="s">
        <v>80</v>
      </c>
      <c r="F69" s="30">
        <f>IF($H$39&lt;&gt;"As",0,IF(AND($H$40&gt;30,$H$40&lt;=40),ROUND(SUM($H$31:$H$35)*2,2),0))</f>
        <v>0</v>
      </c>
      <c r="G69" s="2237"/>
      <c r="H69" s="25"/>
      <c r="I69" s="26"/>
      <c r="AC69" s="2237"/>
      <c r="AD69" s="25" t="s">
        <v>80</v>
      </c>
      <c r="AE69" s="30">
        <f>IF($AG$39&lt;&gt;"As",0,IF(AND($AG$40&gt;30,$AG$40&lt;=40),ROUND(SUM($AG$31:$AG$35)*2,2),0))</f>
        <v>0</v>
      </c>
      <c r="AF69" s="2237"/>
      <c r="AG69" s="25"/>
      <c r="AH69" s="26"/>
    </row>
    <row r="70" spans="2:35" ht="13.2" customHeight="1" thickBot="1">
      <c r="D70" s="2" t="s">
        <v>92</v>
      </c>
      <c r="AC70" s="2" t="s">
        <v>92</v>
      </c>
    </row>
    <row r="71" spans="2:35" ht="13.2" customHeight="1">
      <c r="D71" s="2235" t="s">
        <v>56</v>
      </c>
      <c r="E71" s="22" t="s">
        <v>492</v>
      </c>
      <c r="F71" s="28">
        <f>IF($K$39&lt;&gt;"As",0,IF($K$40&lt;=15,ROUND(SUM($K$31:$K$35)*2,2),0))</f>
        <v>0</v>
      </c>
      <c r="G71" s="2235" t="s">
        <v>83</v>
      </c>
      <c r="H71" s="22" t="s">
        <v>492</v>
      </c>
      <c r="I71" s="27">
        <f>IF($K$39&lt;&gt;"Co",0,IF($K$40&lt;=15,ROUND(SUM($K$31:$K$35)*2,2),0))</f>
        <v>0</v>
      </c>
      <c r="AC71" s="2235" t="s">
        <v>56</v>
      </c>
      <c r="AD71" s="22" t="s">
        <v>492</v>
      </c>
      <c r="AE71" s="28">
        <f>IF($AJ$39&lt;&gt;"As",0,IF($AJ$40&lt;=15,ROUND(SUM($AJ$31:$AJ$35)*2,2),0))</f>
        <v>0</v>
      </c>
      <c r="AF71" s="2235" t="s">
        <v>83</v>
      </c>
      <c r="AG71" s="22" t="s">
        <v>492</v>
      </c>
      <c r="AH71" s="27">
        <f>IF($AJ$39&lt;&gt;"Co",0,IF($AJ$40&lt;=15,ROUND(SUM($AJ$31:$AJ$35)*2,2),0))</f>
        <v>0</v>
      </c>
    </row>
    <row r="72" spans="2:35" ht="13.2" customHeight="1">
      <c r="D72" s="2236"/>
      <c r="E72" s="23" t="s">
        <v>493</v>
      </c>
      <c r="F72" s="29">
        <f>IF($K$39&lt;&gt;"As",0,IF(AND($K$40&gt;15,$K$40&lt;=30),ROUND(SUM($K$31:$K$35)*2,2),0))</f>
        <v>0</v>
      </c>
      <c r="G72" s="2236"/>
      <c r="H72" s="23" t="s">
        <v>493</v>
      </c>
      <c r="I72" s="24">
        <f>IF($K$39&lt;&gt;"Co",0,IF(AND($K$40&gt;15,$K$40&lt;=30),ROUND(SUM($K$31:$K$35)*2,2),0))</f>
        <v>0</v>
      </c>
      <c r="AC72" s="2236"/>
      <c r="AD72" s="23" t="s">
        <v>493</v>
      </c>
      <c r="AE72" s="29">
        <f>IF($AJ$39&lt;&gt;"As",0,IF(AND($AJ$40&gt;15,$AJ$40&lt;=30),ROUND(SUM($AJ$31:$AJ$35)*2,2),0))</f>
        <v>0</v>
      </c>
      <c r="AF72" s="2236"/>
      <c r="AG72" s="23" t="s">
        <v>493</v>
      </c>
      <c r="AH72" s="24">
        <f>IF($AJ$39&lt;&gt;"Co",0,IF(AND($AJ$40&gt;15,$AJ$40&lt;=30),ROUND(SUM($AJ$31:$AJ$35)*2,2),0))</f>
        <v>0</v>
      </c>
    </row>
    <row r="73" spans="2:35" ht="13.2" customHeight="1" thickBot="1">
      <c r="D73" s="2237"/>
      <c r="E73" s="25" t="s">
        <v>80</v>
      </c>
      <c r="F73" s="30">
        <f>IF($K$39&lt;&gt;"As",0,IF(AND($K$40&gt;30,$K$40&lt;=40),ROUND(SUM($K$31:$K$35)*2,2),0))</f>
        <v>0</v>
      </c>
      <c r="G73" s="2237"/>
      <c r="H73" s="25"/>
      <c r="I73" s="26"/>
      <c r="AC73" s="2237"/>
      <c r="AD73" s="25" t="s">
        <v>80</v>
      </c>
      <c r="AE73" s="30">
        <f>IF($AJ$39&lt;&gt;"As",0,IF(AND($AJ$40&gt;30,$AJ$40&lt;=40),ROUND(SUM($AJ$31:$AJ$35)*2,2),0))</f>
        <v>0</v>
      </c>
      <c r="AF73" s="2237"/>
      <c r="AG73" s="25"/>
      <c r="AH73" s="26"/>
    </row>
    <row r="76" spans="2:35" ht="13.2" customHeight="1">
      <c r="B76" s="2" t="s">
        <v>84</v>
      </c>
      <c r="AA76" s="2" t="s">
        <v>84</v>
      </c>
    </row>
    <row r="77" spans="2:35" ht="13.2" customHeight="1" thickBot="1">
      <c r="D77" s="2" t="s">
        <v>85</v>
      </c>
      <c r="AC77" s="2" t="s">
        <v>85</v>
      </c>
    </row>
    <row r="78" spans="2:35" ht="13.2" customHeight="1">
      <c r="D78" s="2199"/>
      <c r="E78" s="2200" t="s">
        <v>56</v>
      </c>
      <c r="F78" s="2200"/>
      <c r="G78" s="2200" t="s">
        <v>83</v>
      </c>
      <c r="H78" s="2200"/>
      <c r="I78" s="2200" t="s">
        <v>78</v>
      </c>
      <c r="J78" s="2239"/>
      <c r="AC78" s="2199"/>
      <c r="AD78" s="2200" t="s">
        <v>56</v>
      </c>
      <c r="AE78" s="2200"/>
      <c r="AF78" s="2200" t="s">
        <v>83</v>
      </c>
      <c r="AG78" s="2200"/>
      <c r="AH78" s="2200" t="s">
        <v>78</v>
      </c>
      <c r="AI78" s="2239"/>
    </row>
    <row r="79" spans="2:35" ht="13.2" customHeight="1">
      <c r="D79" s="2238"/>
      <c r="E79" s="21" t="s">
        <v>354</v>
      </c>
      <c r="F79" s="21" t="s">
        <v>355</v>
      </c>
      <c r="G79" s="21" t="s">
        <v>354</v>
      </c>
      <c r="H79" s="21" t="s">
        <v>355</v>
      </c>
      <c r="I79" s="21" t="s">
        <v>354</v>
      </c>
      <c r="J79" s="194" t="s">
        <v>355</v>
      </c>
      <c r="AC79" s="2238"/>
      <c r="AD79" s="21" t="s">
        <v>354</v>
      </c>
      <c r="AE79" s="21" t="s">
        <v>355</v>
      </c>
      <c r="AF79" s="21" t="s">
        <v>354</v>
      </c>
      <c r="AG79" s="21" t="s">
        <v>355</v>
      </c>
      <c r="AH79" s="21" t="s">
        <v>354</v>
      </c>
      <c r="AI79" s="194" t="s">
        <v>355</v>
      </c>
    </row>
    <row r="80" spans="2:35" ht="13.2" customHeight="1">
      <c r="D80" s="195">
        <v>1</v>
      </c>
      <c r="E80" s="165">
        <f t="shared" ref="E80:E119" si="12">IF($E$17&lt;&gt;"As",0,IF($E$5&lt;&gt;"歩 道",0,SUMIF($E$18,D80,$E$16)))+IF($E$20&lt;&gt;"As",0,IF($E$5&lt;&gt;"歩 道",0,SUMIF($E$21,D80,$E$19)))</f>
        <v>0</v>
      </c>
      <c r="F80" s="165">
        <f t="shared" ref="F80:F119" si="13">IF($E$17&lt;&gt;"As",0,IF($E$5&lt;&gt;"車 道",0,SUMIF($E$18,D80,$E$16)))+IF($E$20&lt;&gt;"As",0,IF($E$5&lt;&gt;"車 道",0,SUMIF($E$21,D80,$E$19)))</f>
        <v>0</v>
      </c>
      <c r="G80" s="165">
        <f t="shared" ref="G80:G119" si="14">IF($E$17&lt;&gt;"Co",0,IF($E$5&lt;&gt;"歩 道",0,SUMIF($E$18,D80,$E$16)))+IF($E$20&lt;&gt;"Co",0,IF($E$5&lt;&gt;"歩 道",0,SUMIF($E$21,D80,$E$19)))</f>
        <v>0</v>
      </c>
      <c r="H80" s="165">
        <f t="shared" ref="H80:H119" si="15">IF($E$17&lt;&gt;"Co",0,IF($E$5&lt;&gt;"車 道",0,SUMIF($E$18,D80,$E$16)))+IF($E$20&lt;&gt;"Co",0,IF($E$5&lt;&gt;"車 道",0,SUMIF($E$21,D80,$E$19)))</f>
        <v>0</v>
      </c>
      <c r="I80" s="165">
        <f t="shared" ref="I80:I119" si="16">IF($E$5&lt;&gt;"歩 道",0,SUMIF($E$24,D80,$E$16)+SUMIF($E$24,D80,$E$19))</f>
        <v>0</v>
      </c>
      <c r="J80" s="197">
        <f t="shared" ref="J80:J119" si="17">IF($E$5&lt;&gt;"車 道",0,SUMIF($E$24,D80,$E$16)+SUMIF($E$24,D80,$E$19))</f>
        <v>0</v>
      </c>
      <c r="AC80" s="195">
        <v>1</v>
      </c>
      <c r="AD80" s="165">
        <f t="shared" ref="AD80:AD119" si="18">IF($AD$17&lt;&gt;"As",0,IF($AD$5&lt;&gt;"歩 道",0,SUMIF($AD$18,AC80,$AD$16)))+IF($AD$20&lt;&gt;"As",0,IF($AD$5&lt;&gt;"歩 道",0,SUMIF($AD$21,AC80,$AD$19)))</f>
        <v>0</v>
      </c>
      <c r="AE80" s="165">
        <f t="shared" ref="AE80:AE119" si="19">IF($AD$17&lt;&gt;"As",0,IF($AD$5&lt;&gt;"車 道",0,SUMIF($AD$18,AC80,$AD$16)))+IF($AD$20&lt;&gt;"As",0,IF($AD$5&lt;&gt;"車 道",0,SUMIF($AD$21,AC80,$AD$19)))</f>
        <v>0</v>
      </c>
      <c r="AF80" s="165">
        <f t="shared" ref="AF80:AF119" si="20">IF($AD$17&lt;&gt;"Co",0,IF($AD$5&lt;&gt;"歩 道",0,SUMIF($AD$18,AC80,$AD$16)))+IF($AD$20&lt;&gt;"Co",0,IF($AD$5&lt;&gt;"歩 道",0,SUMIF($AD$21,AC80,$AD$19)))</f>
        <v>0</v>
      </c>
      <c r="AG80" s="165">
        <f t="shared" ref="AG80:AG119" si="21">IF($AD$17&lt;&gt;"Co",0,IF($AD$5&lt;&gt;"車 道",0,SUMIF($AD$18,AC80,$AD$16)))+IF($AD$20&lt;&gt;"Co",0,IF($AD$5&lt;&gt;"車 道",0,SUMIF($AD$21,AC80,$AD$19)))</f>
        <v>0</v>
      </c>
      <c r="AH80" s="165">
        <f t="shared" ref="AH80:AH119" si="22">IF($AD$5&lt;&gt;"歩 道",0,SUMIF($AD$24,AC80,$AD$16)+SUMIF($AD$24,AC80,$AD$19))</f>
        <v>0</v>
      </c>
      <c r="AI80" s="197">
        <f t="shared" ref="AI80:AI119" si="23">IF($AD$5&lt;&gt;"車 道",0,SUMIF($AD$24,AC80,$AD$16)+SUMIF($AD$24,AC80,$AD$19))</f>
        <v>0</v>
      </c>
    </row>
    <row r="81" spans="4:35" ht="13.2" customHeight="1">
      <c r="D81" s="195">
        <v>2</v>
      </c>
      <c r="E81" s="165">
        <f t="shared" si="12"/>
        <v>0</v>
      </c>
      <c r="F81" s="165">
        <f t="shared" si="13"/>
        <v>0</v>
      </c>
      <c r="G81" s="165">
        <f t="shared" si="14"/>
        <v>0</v>
      </c>
      <c r="H81" s="165">
        <f t="shared" si="15"/>
        <v>0</v>
      </c>
      <c r="I81" s="165">
        <f t="shared" si="16"/>
        <v>0</v>
      </c>
      <c r="J81" s="197">
        <f t="shared" si="17"/>
        <v>0</v>
      </c>
      <c r="AC81" s="195">
        <v>2</v>
      </c>
      <c r="AD81" s="165">
        <f t="shared" si="18"/>
        <v>0</v>
      </c>
      <c r="AE81" s="165">
        <f t="shared" si="19"/>
        <v>0</v>
      </c>
      <c r="AF81" s="165">
        <f t="shared" si="20"/>
        <v>0</v>
      </c>
      <c r="AG81" s="165">
        <f t="shared" si="21"/>
        <v>0</v>
      </c>
      <c r="AH81" s="165">
        <f t="shared" si="22"/>
        <v>0</v>
      </c>
      <c r="AI81" s="197">
        <f t="shared" si="23"/>
        <v>0</v>
      </c>
    </row>
    <row r="82" spans="4:35" ht="13.2" customHeight="1">
      <c r="D82" s="195">
        <v>3</v>
      </c>
      <c r="E82" s="165">
        <f t="shared" si="12"/>
        <v>0</v>
      </c>
      <c r="F82" s="165">
        <f t="shared" si="13"/>
        <v>0</v>
      </c>
      <c r="G82" s="165">
        <f t="shared" si="14"/>
        <v>0</v>
      </c>
      <c r="H82" s="165">
        <f t="shared" si="15"/>
        <v>0</v>
      </c>
      <c r="I82" s="165">
        <f t="shared" si="16"/>
        <v>0</v>
      </c>
      <c r="J82" s="197">
        <f t="shared" si="17"/>
        <v>0</v>
      </c>
      <c r="AC82" s="195">
        <v>3</v>
      </c>
      <c r="AD82" s="165">
        <f t="shared" si="18"/>
        <v>0</v>
      </c>
      <c r="AE82" s="165">
        <f t="shared" si="19"/>
        <v>0</v>
      </c>
      <c r="AF82" s="165">
        <f t="shared" si="20"/>
        <v>0</v>
      </c>
      <c r="AG82" s="165">
        <f t="shared" si="21"/>
        <v>0</v>
      </c>
      <c r="AH82" s="165">
        <f t="shared" si="22"/>
        <v>0</v>
      </c>
      <c r="AI82" s="197">
        <f t="shared" si="23"/>
        <v>0</v>
      </c>
    </row>
    <row r="83" spans="4:35" ht="13.2" customHeight="1">
      <c r="D83" s="195">
        <v>4</v>
      </c>
      <c r="E83" s="165">
        <f t="shared" si="12"/>
        <v>0</v>
      </c>
      <c r="F83" s="165">
        <f t="shared" si="13"/>
        <v>0</v>
      </c>
      <c r="G83" s="165">
        <f t="shared" si="14"/>
        <v>0</v>
      </c>
      <c r="H83" s="165">
        <f t="shared" si="15"/>
        <v>0</v>
      </c>
      <c r="I83" s="165">
        <f t="shared" si="16"/>
        <v>0</v>
      </c>
      <c r="J83" s="197">
        <f t="shared" si="17"/>
        <v>0</v>
      </c>
      <c r="AC83" s="195">
        <v>4</v>
      </c>
      <c r="AD83" s="165">
        <f t="shared" si="18"/>
        <v>0</v>
      </c>
      <c r="AE83" s="165">
        <f t="shared" si="19"/>
        <v>0</v>
      </c>
      <c r="AF83" s="165">
        <f t="shared" si="20"/>
        <v>0</v>
      </c>
      <c r="AG83" s="165">
        <f t="shared" si="21"/>
        <v>0</v>
      </c>
      <c r="AH83" s="165">
        <f t="shared" si="22"/>
        <v>0</v>
      </c>
      <c r="AI83" s="197">
        <f t="shared" si="23"/>
        <v>0</v>
      </c>
    </row>
    <row r="84" spans="4:35" ht="13.2" customHeight="1">
      <c r="D84" s="195">
        <v>5</v>
      </c>
      <c r="E84" s="165">
        <f t="shared" si="12"/>
        <v>0</v>
      </c>
      <c r="F84" s="165">
        <f t="shared" si="13"/>
        <v>0</v>
      </c>
      <c r="G84" s="165">
        <f t="shared" si="14"/>
        <v>0</v>
      </c>
      <c r="H84" s="165">
        <f t="shared" si="15"/>
        <v>0</v>
      </c>
      <c r="I84" s="165">
        <f t="shared" si="16"/>
        <v>0</v>
      </c>
      <c r="J84" s="197">
        <f t="shared" si="17"/>
        <v>0</v>
      </c>
      <c r="AC84" s="195">
        <v>5</v>
      </c>
      <c r="AD84" s="165">
        <f t="shared" si="18"/>
        <v>0</v>
      </c>
      <c r="AE84" s="165">
        <f t="shared" si="19"/>
        <v>0</v>
      </c>
      <c r="AF84" s="165">
        <f t="shared" si="20"/>
        <v>0</v>
      </c>
      <c r="AG84" s="165">
        <f t="shared" si="21"/>
        <v>0</v>
      </c>
      <c r="AH84" s="165">
        <f t="shared" si="22"/>
        <v>0</v>
      </c>
      <c r="AI84" s="197">
        <f t="shared" si="23"/>
        <v>0</v>
      </c>
    </row>
    <row r="85" spans="4:35" ht="13.2" customHeight="1">
      <c r="D85" s="195">
        <v>6</v>
      </c>
      <c r="E85" s="165">
        <f t="shared" si="12"/>
        <v>0</v>
      </c>
      <c r="F85" s="165">
        <f t="shared" si="13"/>
        <v>0</v>
      </c>
      <c r="G85" s="165">
        <f t="shared" si="14"/>
        <v>0</v>
      </c>
      <c r="H85" s="165">
        <f t="shared" si="15"/>
        <v>0</v>
      </c>
      <c r="I85" s="165">
        <f t="shared" si="16"/>
        <v>0</v>
      </c>
      <c r="J85" s="197">
        <f t="shared" si="17"/>
        <v>0</v>
      </c>
      <c r="AC85" s="195">
        <v>6</v>
      </c>
      <c r="AD85" s="165">
        <f t="shared" si="18"/>
        <v>0</v>
      </c>
      <c r="AE85" s="165">
        <f t="shared" si="19"/>
        <v>0</v>
      </c>
      <c r="AF85" s="165">
        <f t="shared" si="20"/>
        <v>0</v>
      </c>
      <c r="AG85" s="165">
        <f t="shared" si="21"/>
        <v>0</v>
      </c>
      <c r="AH85" s="165">
        <f t="shared" si="22"/>
        <v>0</v>
      </c>
      <c r="AI85" s="197">
        <f t="shared" si="23"/>
        <v>0</v>
      </c>
    </row>
    <row r="86" spans="4:35" ht="13.2" customHeight="1">
      <c r="D86" s="195">
        <v>7</v>
      </c>
      <c r="E86" s="165">
        <f t="shared" si="12"/>
        <v>0</v>
      </c>
      <c r="F86" s="165">
        <f t="shared" si="13"/>
        <v>0</v>
      </c>
      <c r="G86" s="165">
        <f t="shared" si="14"/>
        <v>0</v>
      </c>
      <c r="H86" s="165">
        <f t="shared" si="15"/>
        <v>0</v>
      </c>
      <c r="I86" s="165">
        <f t="shared" si="16"/>
        <v>0</v>
      </c>
      <c r="J86" s="197">
        <f t="shared" si="17"/>
        <v>0</v>
      </c>
      <c r="AC86" s="195">
        <v>7</v>
      </c>
      <c r="AD86" s="165">
        <f t="shared" si="18"/>
        <v>0</v>
      </c>
      <c r="AE86" s="165">
        <f t="shared" si="19"/>
        <v>0</v>
      </c>
      <c r="AF86" s="165">
        <f t="shared" si="20"/>
        <v>0</v>
      </c>
      <c r="AG86" s="165">
        <f t="shared" si="21"/>
        <v>0</v>
      </c>
      <c r="AH86" s="165">
        <f t="shared" si="22"/>
        <v>0</v>
      </c>
      <c r="AI86" s="197">
        <f t="shared" si="23"/>
        <v>0</v>
      </c>
    </row>
    <row r="87" spans="4:35" ht="13.2" customHeight="1">
      <c r="D87" s="195">
        <v>8</v>
      </c>
      <c r="E87" s="165">
        <f t="shared" si="12"/>
        <v>0</v>
      </c>
      <c r="F87" s="165">
        <f t="shared" si="13"/>
        <v>0</v>
      </c>
      <c r="G87" s="165">
        <f t="shared" si="14"/>
        <v>0</v>
      </c>
      <c r="H87" s="165">
        <f t="shared" si="15"/>
        <v>0</v>
      </c>
      <c r="I87" s="165">
        <f t="shared" si="16"/>
        <v>0</v>
      </c>
      <c r="J87" s="197">
        <f t="shared" si="17"/>
        <v>0</v>
      </c>
      <c r="AC87" s="195">
        <v>8</v>
      </c>
      <c r="AD87" s="165">
        <f t="shared" si="18"/>
        <v>0</v>
      </c>
      <c r="AE87" s="165">
        <f t="shared" si="19"/>
        <v>0</v>
      </c>
      <c r="AF87" s="165">
        <f t="shared" si="20"/>
        <v>0</v>
      </c>
      <c r="AG87" s="165">
        <f t="shared" si="21"/>
        <v>0</v>
      </c>
      <c r="AH87" s="165">
        <f t="shared" si="22"/>
        <v>0</v>
      </c>
      <c r="AI87" s="197">
        <f t="shared" si="23"/>
        <v>0</v>
      </c>
    </row>
    <row r="88" spans="4:35" ht="13.2" customHeight="1">
      <c r="D88" s="195">
        <v>9</v>
      </c>
      <c r="E88" s="165">
        <f t="shared" si="12"/>
        <v>0</v>
      </c>
      <c r="F88" s="165">
        <f t="shared" si="13"/>
        <v>0</v>
      </c>
      <c r="G88" s="165">
        <f t="shared" si="14"/>
        <v>0</v>
      </c>
      <c r="H88" s="165">
        <f t="shared" si="15"/>
        <v>0</v>
      </c>
      <c r="I88" s="165">
        <f t="shared" si="16"/>
        <v>0</v>
      </c>
      <c r="J88" s="197">
        <f t="shared" si="17"/>
        <v>0</v>
      </c>
      <c r="AC88" s="195">
        <v>9</v>
      </c>
      <c r="AD88" s="165">
        <f t="shared" si="18"/>
        <v>0</v>
      </c>
      <c r="AE88" s="165">
        <f t="shared" si="19"/>
        <v>0</v>
      </c>
      <c r="AF88" s="165">
        <f t="shared" si="20"/>
        <v>0</v>
      </c>
      <c r="AG88" s="165">
        <f t="shared" si="21"/>
        <v>0</v>
      </c>
      <c r="AH88" s="165">
        <f t="shared" si="22"/>
        <v>0</v>
      </c>
      <c r="AI88" s="197">
        <f t="shared" si="23"/>
        <v>0</v>
      </c>
    </row>
    <row r="89" spans="4:35" ht="13.2" customHeight="1">
      <c r="D89" s="195">
        <v>10</v>
      </c>
      <c r="E89" s="165">
        <f t="shared" si="12"/>
        <v>0</v>
      </c>
      <c r="F89" s="165">
        <f t="shared" si="13"/>
        <v>0</v>
      </c>
      <c r="G89" s="165">
        <f t="shared" si="14"/>
        <v>0</v>
      </c>
      <c r="H89" s="165">
        <f t="shared" si="15"/>
        <v>0</v>
      </c>
      <c r="I89" s="165">
        <f t="shared" si="16"/>
        <v>0</v>
      </c>
      <c r="J89" s="197">
        <f t="shared" si="17"/>
        <v>241.92</v>
      </c>
      <c r="AC89" s="195">
        <v>10</v>
      </c>
      <c r="AD89" s="165">
        <f t="shared" si="18"/>
        <v>0</v>
      </c>
      <c r="AE89" s="165">
        <f t="shared" si="19"/>
        <v>0</v>
      </c>
      <c r="AF89" s="165">
        <f t="shared" si="20"/>
        <v>0</v>
      </c>
      <c r="AG89" s="165">
        <f t="shared" si="21"/>
        <v>0</v>
      </c>
      <c r="AH89" s="165">
        <f t="shared" si="22"/>
        <v>0</v>
      </c>
      <c r="AI89" s="197">
        <f t="shared" si="23"/>
        <v>0</v>
      </c>
    </row>
    <row r="90" spans="4:35" ht="13.2" customHeight="1">
      <c r="D90" s="195">
        <v>11</v>
      </c>
      <c r="E90" s="165">
        <f t="shared" si="12"/>
        <v>0</v>
      </c>
      <c r="F90" s="165">
        <f t="shared" si="13"/>
        <v>0</v>
      </c>
      <c r="G90" s="165">
        <f t="shared" si="14"/>
        <v>0</v>
      </c>
      <c r="H90" s="165">
        <f t="shared" si="15"/>
        <v>0</v>
      </c>
      <c r="I90" s="165">
        <f t="shared" si="16"/>
        <v>0</v>
      </c>
      <c r="J90" s="197">
        <f t="shared" si="17"/>
        <v>0</v>
      </c>
      <c r="AC90" s="195">
        <v>11</v>
      </c>
      <c r="AD90" s="165">
        <f t="shared" si="18"/>
        <v>0</v>
      </c>
      <c r="AE90" s="165">
        <f t="shared" si="19"/>
        <v>0</v>
      </c>
      <c r="AF90" s="165">
        <f t="shared" si="20"/>
        <v>0</v>
      </c>
      <c r="AG90" s="165">
        <f t="shared" si="21"/>
        <v>0</v>
      </c>
      <c r="AH90" s="165">
        <f t="shared" si="22"/>
        <v>0</v>
      </c>
      <c r="AI90" s="197">
        <f t="shared" si="23"/>
        <v>0</v>
      </c>
    </row>
    <row r="91" spans="4:35" ht="13.2" customHeight="1">
      <c r="D91" s="195">
        <v>12</v>
      </c>
      <c r="E91" s="165">
        <f t="shared" si="12"/>
        <v>0</v>
      </c>
      <c r="F91" s="165">
        <f t="shared" si="13"/>
        <v>0</v>
      </c>
      <c r="G91" s="165">
        <f t="shared" si="14"/>
        <v>0</v>
      </c>
      <c r="H91" s="165">
        <f t="shared" si="15"/>
        <v>0</v>
      </c>
      <c r="I91" s="165">
        <f t="shared" si="16"/>
        <v>0</v>
      </c>
      <c r="J91" s="197">
        <f t="shared" si="17"/>
        <v>0</v>
      </c>
      <c r="AC91" s="195">
        <v>12</v>
      </c>
      <c r="AD91" s="165">
        <f t="shared" si="18"/>
        <v>0</v>
      </c>
      <c r="AE91" s="165">
        <f t="shared" si="19"/>
        <v>0</v>
      </c>
      <c r="AF91" s="165">
        <f t="shared" si="20"/>
        <v>0</v>
      </c>
      <c r="AG91" s="165">
        <f t="shared" si="21"/>
        <v>0</v>
      </c>
      <c r="AH91" s="165">
        <f t="shared" si="22"/>
        <v>0</v>
      </c>
      <c r="AI91" s="197">
        <f t="shared" si="23"/>
        <v>0</v>
      </c>
    </row>
    <row r="92" spans="4:35" ht="13.2" customHeight="1">
      <c r="D92" s="195">
        <v>13</v>
      </c>
      <c r="E92" s="165">
        <f t="shared" si="12"/>
        <v>0</v>
      </c>
      <c r="F92" s="165">
        <f t="shared" si="13"/>
        <v>0</v>
      </c>
      <c r="G92" s="165">
        <f t="shared" si="14"/>
        <v>0</v>
      </c>
      <c r="H92" s="165">
        <f t="shared" si="15"/>
        <v>0</v>
      </c>
      <c r="I92" s="165">
        <f t="shared" si="16"/>
        <v>0</v>
      </c>
      <c r="J92" s="197">
        <f t="shared" si="17"/>
        <v>0</v>
      </c>
      <c r="AC92" s="195">
        <v>13</v>
      </c>
      <c r="AD92" s="165">
        <f t="shared" si="18"/>
        <v>0</v>
      </c>
      <c r="AE92" s="165">
        <f t="shared" si="19"/>
        <v>0</v>
      </c>
      <c r="AF92" s="165">
        <f t="shared" si="20"/>
        <v>0</v>
      </c>
      <c r="AG92" s="165">
        <f t="shared" si="21"/>
        <v>0</v>
      </c>
      <c r="AH92" s="165">
        <f t="shared" si="22"/>
        <v>0</v>
      </c>
      <c r="AI92" s="197">
        <f t="shared" si="23"/>
        <v>0</v>
      </c>
    </row>
    <row r="93" spans="4:35" ht="13.2" customHeight="1">
      <c r="D93" s="195">
        <v>14</v>
      </c>
      <c r="E93" s="165">
        <f t="shared" si="12"/>
        <v>0</v>
      </c>
      <c r="F93" s="165">
        <f t="shared" si="13"/>
        <v>0</v>
      </c>
      <c r="G93" s="165">
        <f t="shared" si="14"/>
        <v>0</v>
      </c>
      <c r="H93" s="165">
        <f t="shared" si="15"/>
        <v>0</v>
      </c>
      <c r="I93" s="165">
        <f t="shared" si="16"/>
        <v>0</v>
      </c>
      <c r="J93" s="197">
        <f t="shared" si="17"/>
        <v>0</v>
      </c>
      <c r="AC93" s="195">
        <v>14</v>
      </c>
      <c r="AD93" s="165">
        <f t="shared" si="18"/>
        <v>0</v>
      </c>
      <c r="AE93" s="165">
        <f t="shared" si="19"/>
        <v>0</v>
      </c>
      <c r="AF93" s="165">
        <f t="shared" si="20"/>
        <v>0</v>
      </c>
      <c r="AG93" s="165">
        <f t="shared" si="21"/>
        <v>0</v>
      </c>
      <c r="AH93" s="165">
        <f t="shared" si="22"/>
        <v>0</v>
      </c>
      <c r="AI93" s="197">
        <f t="shared" si="23"/>
        <v>0</v>
      </c>
    </row>
    <row r="94" spans="4:35" ht="13.2" customHeight="1">
      <c r="D94" s="195">
        <v>15</v>
      </c>
      <c r="E94" s="165">
        <f t="shared" si="12"/>
        <v>0</v>
      </c>
      <c r="F94" s="165">
        <f t="shared" si="13"/>
        <v>241.92</v>
      </c>
      <c r="G94" s="165">
        <f t="shared" si="14"/>
        <v>0</v>
      </c>
      <c r="H94" s="165">
        <f t="shared" si="15"/>
        <v>0</v>
      </c>
      <c r="I94" s="165">
        <f t="shared" si="16"/>
        <v>0</v>
      </c>
      <c r="J94" s="197">
        <f t="shared" si="17"/>
        <v>0</v>
      </c>
      <c r="AC94" s="195">
        <v>15</v>
      </c>
      <c r="AD94" s="165">
        <f t="shared" si="18"/>
        <v>0</v>
      </c>
      <c r="AE94" s="165">
        <f t="shared" si="19"/>
        <v>0</v>
      </c>
      <c r="AF94" s="165">
        <f t="shared" si="20"/>
        <v>0</v>
      </c>
      <c r="AG94" s="165">
        <f t="shared" si="21"/>
        <v>0</v>
      </c>
      <c r="AH94" s="165">
        <f t="shared" si="22"/>
        <v>0</v>
      </c>
      <c r="AI94" s="197">
        <f t="shared" si="23"/>
        <v>0</v>
      </c>
    </row>
    <row r="95" spans="4:35" ht="13.2" customHeight="1">
      <c r="D95" s="195">
        <v>16</v>
      </c>
      <c r="E95" s="165">
        <f t="shared" si="12"/>
        <v>0</v>
      </c>
      <c r="F95" s="165">
        <f t="shared" si="13"/>
        <v>0</v>
      </c>
      <c r="G95" s="165">
        <f t="shared" si="14"/>
        <v>0</v>
      </c>
      <c r="H95" s="165">
        <f t="shared" si="15"/>
        <v>0</v>
      </c>
      <c r="I95" s="165">
        <f t="shared" si="16"/>
        <v>0</v>
      </c>
      <c r="J95" s="197">
        <f t="shared" si="17"/>
        <v>0</v>
      </c>
      <c r="AC95" s="195">
        <v>16</v>
      </c>
      <c r="AD95" s="165">
        <f t="shared" si="18"/>
        <v>0</v>
      </c>
      <c r="AE95" s="165">
        <f t="shared" si="19"/>
        <v>0</v>
      </c>
      <c r="AF95" s="165">
        <f t="shared" si="20"/>
        <v>0</v>
      </c>
      <c r="AG95" s="165">
        <f t="shared" si="21"/>
        <v>0</v>
      </c>
      <c r="AH95" s="165">
        <f t="shared" si="22"/>
        <v>0</v>
      </c>
      <c r="AI95" s="197">
        <f t="shared" si="23"/>
        <v>0</v>
      </c>
    </row>
    <row r="96" spans="4:35" ht="13.2" customHeight="1">
      <c r="D96" s="195">
        <v>17</v>
      </c>
      <c r="E96" s="165">
        <f t="shared" si="12"/>
        <v>0</v>
      </c>
      <c r="F96" s="165">
        <f t="shared" si="13"/>
        <v>0</v>
      </c>
      <c r="G96" s="165">
        <f t="shared" si="14"/>
        <v>0</v>
      </c>
      <c r="H96" s="165">
        <f t="shared" si="15"/>
        <v>0</v>
      </c>
      <c r="I96" s="165">
        <f t="shared" si="16"/>
        <v>0</v>
      </c>
      <c r="J96" s="197">
        <f t="shared" si="17"/>
        <v>0</v>
      </c>
      <c r="AC96" s="195">
        <v>17</v>
      </c>
      <c r="AD96" s="165">
        <f t="shared" si="18"/>
        <v>0</v>
      </c>
      <c r="AE96" s="165">
        <f t="shared" si="19"/>
        <v>0</v>
      </c>
      <c r="AF96" s="165">
        <f t="shared" si="20"/>
        <v>0</v>
      </c>
      <c r="AG96" s="165">
        <f t="shared" si="21"/>
        <v>0</v>
      </c>
      <c r="AH96" s="165">
        <f t="shared" si="22"/>
        <v>0</v>
      </c>
      <c r="AI96" s="197">
        <f t="shared" si="23"/>
        <v>0</v>
      </c>
    </row>
    <row r="97" spans="4:35" ht="13.2" customHeight="1">
      <c r="D97" s="195">
        <v>18</v>
      </c>
      <c r="E97" s="165">
        <f t="shared" si="12"/>
        <v>0</v>
      </c>
      <c r="F97" s="165">
        <f t="shared" si="13"/>
        <v>0</v>
      </c>
      <c r="G97" s="165">
        <f t="shared" si="14"/>
        <v>0</v>
      </c>
      <c r="H97" s="165">
        <f t="shared" si="15"/>
        <v>0</v>
      </c>
      <c r="I97" s="165">
        <f t="shared" si="16"/>
        <v>0</v>
      </c>
      <c r="J97" s="197">
        <f t="shared" si="17"/>
        <v>0</v>
      </c>
      <c r="AC97" s="195">
        <v>18</v>
      </c>
      <c r="AD97" s="165">
        <f t="shared" si="18"/>
        <v>0</v>
      </c>
      <c r="AE97" s="165">
        <f t="shared" si="19"/>
        <v>0</v>
      </c>
      <c r="AF97" s="165">
        <f t="shared" si="20"/>
        <v>0</v>
      </c>
      <c r="AG97" s="165">
        <f t="shared" si="21"/>
        <v>0</v>
      </c>
      <c r="AH97" s="165">
        <f t="shared" si="22"/>
        <v>0</v>
      </c>
      <c r="AI97" s="197">
        <f t="shared" si="23"/>
        <v>0</v>
      </c>
    </row>
    <row r="98" spans="4:35" ht="13.2" customHeight="1">
      <c r="D98" s="195">
        <v>19</v>
      </c>
      <c r="E98" s="165">
        <f t="shared" si="12"/>
        <v>0</v>
      </c>
      <c r="F98" s="165">
        <f t="shared" si="13"/>
        <v>0</v>
      </c>
      <c r="G98" s="165">
        <f t="shared" si="14"/>
        <v>0</v>
      </c>
      <c r="H98" s="165">
        <f t="shared" si="15"/>
        <v>0</v>
      </c>
      <c r="I98" s="165">
        <f t="shared" si="16"/>
        <v>0</v>
      </c>
      <c r="J98" s="197">
        <f t="shared" si="17"/>
        <v>0</v>
      </c>
      <c r="AC98" s="195">
        <v>19</v>
      </c>
      <c r="AD98" s="165">
        <f t="shared" si="18"/>
        <v>0</v>
      </c>
      <c r="AE98" s="165">
        <f t="shared" si="19"/>
        <v>0</v>
      </c>
      <c r="AF98" s="165">
        <f t="shared" si="20"/>
        <v>0</v>
      </c>
      <c r="AG98" s="165">
        <f t="shared" si="21"/>
        <v>0</v>
      </c>
      <c r="AH98" s="165">
        <f t="shared" si="22"/>
        <v>0</v>
      </c>
      <c r="AI98" s="197">
        <f t="shared" si="23"/>
        <v>0</v>
      </c>
    </row>
    <row r="99" spans="4:35" ht="13.2" customHeight="1">
      <c r="D99" s="195">
        <v>20</v>
      </c>
      <c r="E99" s="165">
        <f t="shared" si="12"/>
        <v>0</v>
      </c>
      <c r="F99" s="165">
        <f t="shared" si="13"/>
        <v>0</v>
      </c>
      <c r="G99" s="165">
        <f t="shared" si="14"/>
        <v>0</v>
      </c>
      <c r="H99" s="165">
        <f t="shared" si="15"/>
        <v>0</v>
      </c>
      <c r="I99" s="165">
        <f t="shared" si="16"/>
        <v>0</v>
      </c>
      <c r="J99" s="197">
        <f t="shared" si="17"/>
        <v>0</v>
      </c>
      <c r="AC99" s="195">
        <v>20</v>
      </c>
      <c r="AD99" s="165">
        <f t="shared" si="18"/>
        <v>0</v>
      </c>
      <c r="AE99" s="165">
        <f t="shared" si="19"/>
        <v>0</v>
      </c>
      <c r="AF99" s="165">
        <f t="shared" si="20"/>
        <v>0</v>
      </c>
      <c r="AG99" s="165">
        <f t="shared" si="21"/>
        <v>0</v>
      </c>
      <c r="AH99" s="165">
        <f t="shared" si="22"/>
        <v>0</v>
      </c>
      <c r="AI99" s="197">
        <f t="shared" si="23"/>
        <v>0</v>
      </c>
    </row>
    <row r="100" spans="4:35" ht="13.2" customHeight="1">
      <c r="D100" s="195">
        <v>21</v>
      </c>
      <c r="E100" s="165">
        <f t="shared" si="12"/>
        <v>0</v>
      </c>
      <c r="F100" s="165">
        <f t="shared" si="13"/>
        <v>0</v>
      </c>
      <c r="G100" s="165">
        <f t="shared" si="14"/>
        <v>0</v>
      </c>
      <c r="H100" s="165">
        <f t="shared" si="15"/>
        <v>0</v>
      </c>
      <c r="I100" s="165">
        <f t="shared" si="16"/>
        <v>0</v>
      </c>
      <c r="J100" s="197">
        <f t="shared" si="17"/>
        <v>0</v>
      </c>
      <c r="AC100" s="195">
        <v>21</v>
      </c>
      <c r="AD100" s="165">
        <f t="shared" si="18"/>
        <v>0</v>
      </c>
      <c r="AE100" s="165">
        <f t="shared" si="19"/>
        <v>0</v>
      </c>
      <c r="AF100" s="165">
        <f t="shared" si="20"/>
        <v>0</v>
      </c>
      <c r="AG100" s="165">
        <f t="shared" si="21"/>
        <v>0</v>
      </c>
      <c r="AH100" s="165">
        <f t="shared" si="22"/>
        <v>0</v>
      </c>
      <c r="AI100" s="197">
        <f t="shared" si="23"/>
        <v>0</v>
      </c>
    </row>
    <row r="101" spans="4:35" ht="13.2" customHeight="1">
      <c r="D101" s="195">
        <v>22</v>
      </c>
      <c r="E101" s="165">
        <f t="shared" si="12"/>
        <v>0</v>
      </c>
      <c r="F101" s="165">
        <f t="shared" si="13"/>
        <v>0</v>
      </c>
      <c r="G101" s="165">
        <f t="shared" si="14"/>
        <v>0</v>
      </c>
      <c r="H101" s="165">
        <f t="shared" si="15"/>
        <v>0</v>
      </c>
      <c r="I101" s="165">
        <f t="shared" si="16"/>
        <v>0</v>
      </c>
      <c r="J101" s="197">
        <f t="shared" si="17"/>
        <v>0</v>
      </c>
      <c r="AC101" s="195">
        <v>22</v>
      </c>
      <c r="AD101" s="165">
        <f t="shared" si="18"/>
        <v>0</v>
      </c>
      <c r="AE101" s="165">
        <f t="shared" si="19"/>
        <v>0</v>
      </c>
      <c r="AF101" s="165">
        <f t="shared" si="20"/>
        <v>0</v>
      </c>
      <c r="AG101" s="165">
        <f t="shared" si="21"/>
        <v>0</v>
      </c>
      <c r="AH101" s="165">
        <f t="shared" si="22"/>
        <v>0</v>
      </c>
      <c r="AI101" s="197">
        <f t="shared" si="23"/>
        <v>0</v>
      </c>
    </row>
    <row r="102" spans="4:35" ht="13.2" customHeight="1">
      <c r="D102" s="195">
        <v>23</v>
      </c>
      <c r="E102" s="165">
        <f t="shared" si="12"/>
        <v>0</v>
      </c>
      <c r="F102" s="165">
        <f t="shared" si="13"/>
        <v>0</v>
      </c>
      <c r="G102" s="165">
        <f t="shared" si="14"/>
        <v>0</v>
      </c>
      <c r="H102" s="165">
        <f t="shared" si="15"/>
        <v>0</v>
      </c>
      <c r="I102" s="165">
        <f t="shared" si="16"/>
        <v>0</v>
      </c>
      <c r="J102" s="197">
        <f t="shared" si="17"/>
        <v>0</v>
      </c>
      <c r="AC102" s="195">
        <v>23</v>
      </c>
      <c r="AD102" s="165">
        <f t="shared" si="18"/>
        <v>0</v>
      </c>
      <c r="AE102" s="165">
        <f t="shared" si="19"/>
        <v>0</v>
      </c>
      <c r="AF102" s="165">
        <f t="shared" si="20"/>
        <v>0</v>
      </c>
      <c r="AG102" s="165">
        <f t="shared" si="21"/>
        <v>0</v>
      </c>
      <c r="AH102" s="165">
        <f t="shared" si="22"/>
        <v>0</v>
      </c>
      <c r="AI102" s="197">
        <f t="shared" si="23"/>
        <v>0</v>
      </c>
    </row>
    <row r="103" spans="4:35" ht="13.2" customHeight="1">
      <c r="D103" s="195">
        <v>24</v>
      </c>
      <c r="E103" s="165">
        <f t="shared" si="12"/>
        <v>0</v>
      </c>
      <c r="F103" s="165">
        <f t="shared" si="13"/>
        <v>0</v>
      </c>
      <c r="G103" s="165">
        <f t="shared" si="14"/>
        <v>0</v>
      </c>
      <c r="H103" s="165">
        <f t="shared" si="15"/>
        <v>0</v>
      </c>
      <c r="I103" s="165">
        <f t="shared" si="16"/>
        <v>0</v>
      </c>
      <c r="J103" s="197">
        <f t="shared" si="17"/>
        <v>0</v>
      </c>
      <c r="AC103" s="195">
        <v>24</v>
      </c>
      <c r="AD103" s="165">
        <f t="shared" si="18"/>
        <v>0</v>
      </c>
      <c r="AE103" s="165">
        <f t="shared" si="19"/>
        <v>0</v>
      </c>
      <c r="AF103" s="165">
        <f t="shared" si="20"/>
        <v>0</v>
      </c>
      <c r="AG103" s="165">
        <f t="shared" si="21"/>
        <v>0</v>
      </c>
      <c r="AH103" s="165">
        <f t="shared" si="22"/>
        <v>0</v>
      </c>
      <c r="AI103" s="197">
        <f t="shared" si="23"/>
        <v>0</v>
      </c>
    </row>
    <row r="104" spans="4:35" ht="13.2" customHeight="1">
      <c r="D104" s="195">
        <v>25</v>
      </c>
      <c r="E104" s="165">
        <f t="shared" si="12"/>
        <v>0</v>
      </c>
      <c r="F104" s="165">
        <f t="shared" si="13"/>
        <v>0</v>
      </c>
      <c r="G104" s="165">
        <f t="shared" si="14"/>
        <v>0</v>
      </c>
      <c r="H104" s="165">
        <f t="shared" si="15"/>
        <v>0</v>
      </c>
      <c r="I104" s="165">
        <f t="shared" si="16"/>
        <v>0</v>
      </c>
      <c r="J104" s="197">
        <f t="shared" si="17"/>
        <v>0</v>
      </c>
      <c r="AC104" s="195">
        <v>25</v>
      </c>
      <c r="AD104" s="165">
        <f t="shared" si="18"/>
        <v>0</v>
      </c>
      <c r="AE104" s="165">
        <f t="shared" si="19"/>
        <v>0</v>
      </c>
      <c r="AF104" s="165">
        <f t="shared" si="20"/>
        <v>0</v>
      </c>
      <c r="AG104" s="165">
        <f t="shared" si="21"/>
        <v>0</v>
      </c>
      <c r="AH104" s="165">
        <f t="shared" si="22"/>
        <v>0</v>
      </c>
      <c r="AI104" s="197">
        <f t="shared" si="23"/>
        <v>0</v>
      </c>
    </row>
    <row r="105" spans="4:35" ht="13.2" customHeight="1">
      <c r="D105" s="195">
        <v>26</v>
      </c>
      <c r="E105" s="165">
        <f t="shared" si="12"/>
        <v>0</v>
      </c>
      <c r="F105" s="165">
        <f t="shared" si="13"/>
        <v>0</v>
      </c>
      <c r="G105" s="165">
        <f t="shared" si="14"/>
        <v>0</v>
      </c>
      <c r="H105" s="165">
        <f t="shared" si="15"/>
        <v>0</v>
      </c>
      <c r="I105" s="165">
        <f t="shared" si="16"/>
        <v>0</v>
      </c>
      <c r="J105" s="197">
        <f t="shared" si="17"/>
        <v>0</v>
      </c>
      <c r="AC105" s="195">
        <v>26</v>
      </c>
      <c r="AD105" s="165">
        <f t="shared" si="18"/>
        <v>0</v>
      </c>
      <c r="AE105" s="165">
        <f t="shared" si="19"/>
        <v>0</v>
      </c>
      <c r="AF105" s="165">
        <f t="shared" si="20"/>
        <v>0</v>
      </c>
      <c r="AG105" s="165">
        <f t="shared" si="21"/>
        <v>0</v>
      </c>
      <c r="AH105" s="165">
        <f t="shared" si="22"/>
        <v>0</v>
      </c>
      <c r="AI105" s="197">
        <f t="shared" si="23"/>
        <v>0</v>
      </c>
    </row>
    <row r="106" spans="4:35" ht="13.2" customHeight="1">
      <c r="D106" s="195">
        <v>27</v>
      </c>
      <c r="E106" s="165">
        <f t="shared" si="12"/>
        <v>0</v>
      </c>
      <c r="F106" s="165">
        <f t="shared" si="13"/>
        <v>0</v>
      </c>
      <c r="G106" s="165">
        <f t="shared" si="14"/>
        <v>0</v>
      </c>
      <c r="H106" s="165">
        <f t="shared" si="15"/>
        <v>0</v>
      </c>
      <c r="I106" s="165">
        <f t="shared" si="16"/>
        <v>0</v>
      </c>
      <c r="J106" s="197">
        <f t="shared" si="17"/>
        <v>0</v>
      </c>
      <c r="AC106" s="195">
        <v>27</v>
      </c>
      <c r="AD106" s="165">
        <f t="shared" si="18"/>
        <v>0</v>
      </c>
      <c r="AE106" s="165">
        <f t="shared" si="19"/>
        <v>0</v>
      </c>
      <c r="AF106" s="165">
        <f t="shared" si="20"/>
        <v>0</v>
      </c>
      <c r="AG106" s="165">
        <f t="shared" si="21"/>
        <v>0</v>
      </c>
      <c r="AH106" s="165">
        <f t="shared" si="22"/>
        <v>0</v>
      </c>
      <c r="AI106" s="197">
        <f t="shared" si="23"/>
        <v>0</v>
      </c>
    </row>
    <row r="107" spans="4:35" ht="13.2" customHeight="1">
      <c r="D107" s="195">
        <v>28</v>
      </c>
      <c r="E107" s="165">
        <f t="shared" si="12"/>
        <v>0</v>
      </c>
      <c r="F107" s="165">
        <f t="shared" si="13"/>
        <v>0</v>
      </c>
      <c r="G107" s="165">
        <f t="shared" si="14"/>
        <v>0</v>
      </c>
      <c r="H107" s="165">
        <f t="shared" si="15"/>
        <v>0</v>
      </c>
      <c r="I107" s="165">
        <f t="shared" si="16"/>
        <v>0</v>
      </c>
      <c r="J107" s="197">
        <f t="shared" si="17"/>
        <v>0</v>
      </c>
      <c r="AC107" s="195">
        <v>28</v>
      </c>
      <c r="AD107" s="165">
        <f t="shared" si="18"/>
        <v>0</v>
      </c>
      <c r="AE107" s="165">
        <f t="shared" si="19"/>
        <v>0</v>
      </c>
      <c r="AF107" s="165">
        <f t="shared" si="20"/>
        <v>0</v>
      </c>
      <c r="AG107" s="165">
        <f t="shared" si="21"/>
        <v>0</v>
      </c>
      <c r="AH107" s="165">
        <f t="shared" si="22"/>
        <v>0</v>
      </c>
      <c r="AI107" s="197">
        <f t="shared" si="23"/>
        <v>0</v>
      </c>
    </row>
    <row r="108" spans="4:35" ht="13.2" customHeight="1">
      <c r="D108" s="195">
        <v>29</v>
      </c>
      <c r="E108" s="165">
        <f t="shared" si="12"/>
        <v>0</v>
      </c>
      <c r="F108" s="165">
        <f t="shared" si="13"/>
        <v>0</v>
      </c>
      <c r="G108" s="165">
        <f t="shared" si="14"/>
        <v>0</v>
      </c>
      <c r="H108" s="165">
        <f t="shared" si="15"/>
        <v>0</v>
      </c>
      <c r="I108" s="165">
        <f t="shared" si="16"/>
        <v>0</v>
      </c>
      <c r="J108" s="197">
        <f t="shared" si="17"/>
        <v>0</v>
      </c>
      <c r="AC108" s="195">
        <v>29</v>
      </c>
      <c r="AD108" s="165">
        <f t="shared" si="18"/>
        <v>0</v>
      </c>
      <c r="AE108" s="165">
        <f t="shared" si="19"/>
        <v>0</v>
      </c>
      <c r="AF108" s="165">
        <f t="shared" si="20"/>
        <v>0</v>
      </c>
      <c r="AG108" s="165">
        <f t="shared" si="21"/>
        <v>0</v>
      </c>
      <c r="AH108" s="165">
        <f t="shared" si="22"/>
        <v>0</v>
      </c>
      <c r="AI108" s="197">
        <f t="shared" si="23"/>
        <v>0</v>
      </c>
    </row>
    <row r="109" spans="4:35" ht="13.2" customHeight="1">
      <c r="D109" s="195">
        <v>30</v>
      </c>
      <c r="E109" s="165">
        <f t="shared" si="12"/>
        <v>0</v>
      </c>
      <c r="F109" s="165">
        <f t="shared" si="13"/>
        <v>0</v>
      </c>
      <c r="G109" s="165">
        <f t="shared" si="14"/>
        <v>0</v>
      </c>
      <c r="H109" s="165">
        <f t="shared" si="15"/>
        <v>0</v>
      </c>
      <c r="I109" s="165">
        <f t="shared" si="16"/>
        <v>0</v>
      </c>
      <c r="J109" s="197">
        <f t="shared" si="17"/>
        <v>0</v>
      </c>
      <c r="AC109" s="195">
        <v>30</v>
      </c>
      <c r="AD109" s="165">
        <f t="shared" si="18"/>
        <v>0</v>
      </c>
      <c r="AE109" s="165">
        <f t="shared" si="19"/>
        <v>0</v>
      </c>
      <c r="AF109" s="165">
        <f t="shared" si="20"/>
        <v>0</v>
      </c>
      <c r="AG109" s="165">
        <f t="shared" si="21"/>
        <v>0</v>
      </c>
      <c r="AH109" s="165">
        <f t="shared" si="22"/>
        <v>0</v>
      </c>
      <c r="AI109" s="197">
        <f t="shared" si="23"/>
        <v>0</v>
      </c>
    </row>
    <row r="110" spans="4:35" ht="13.2" customHeight="1">
      <c r="D110" s="195">
        <v>31</v>
      </c>
      <c r="E110" s="165">
        <f t="shared" si="12"/>
        <v>0</v>
      </c>
      <c r="F110" s="165">
        <f t="shared" si="13"/>
        <v>0</v>
      </c>
      <c r="G110" s="165">
        <f t="shared" si="14"/>
        <v>0</v>
      </c>
      <c r="H110" s="165">
        <f t="shared" si="15"/>
        <v>0</v>
      </c>
      <c r="I110" s="165">
        <f t="shared" si="16"/>
        <v>0</v>
      </c>
      <c r="J110" s="197">
        <f t="shared" si="17"/>
        <v>0</v>
      </c>
      <c r="AC110" s="195">
        <v>31</v>
      </c>
      <c r="AD110" s="165">
        <f t="shared" si="18"/>
        <v>0</v>
      </c>
      <c r="AE110" s="165">
        <f t="shared" si="19"/>
        <v>0</v>
      </c>
      <c r="AF110" s="165">
        <f t="shared" si="20"/>
        <v>0</v>
      </c>
      <c r="AG110" s="165">
        <f t="shared" si="21"/>
        <v>0</v>
      </c>
      <c r="AH110" s="165">
        <f t="shared" si="22"/>
        <v>0</v>
      </c>
      <c r="AI110" s="197">
        <f t="shared" si="23"/>
        <v>0</v>
      </c>
    </row>
    <row r="111" spans="4:35" ht="13.2" customHeight="1">
      <c r="D111" s="195">
        <v>32</v>
      </c>
      <c r="E111" s="165">
        <f t="shared" si="12"/>
        <v>0</v>
      </c>
      <c r="F111" s="165">
        <f t="shared" si="13"/>
        <v>0</v>
      </c>
      <c r="G111" s="165">
        <f t="shared" si="14"/>
        <v>0</v>
      </c>
      <c r="H111" s="165">
        <f t="shared" si="15"/>
        <v>0</v>
      </c>
      <c r="I111" s="165">
        <f t="shared" si="16"/>
        <v>0</v>
      </c>
      <c r="J111" s="197">
        <f t="shared" si="17"/>
        <v>0</v>
      </c>
      <c r="AC111" s="195">
        <v>32</v>
      </c>
      <c r="AD111" s="165">
        <f t="shared" si="18"/>
        <v>0</v>
      </c>
      <c r="AE111" s="165">
        <f t="shared" si="19"/>
        <v>0</v>
      </c>
      <c r="AF111" s="165">
        <f t="shared" si="20"/>
        <v>0</v>
      </c>
      <c r="AG111" s="165">
        <f t="shared" si="21"/>
        <v>0</v>
      </c>
      <c r="AH111" s="165">
        <f t="shared" si="22"/>
        <v>0</v>
      </c>
      <c r="AI111" s="197">
        <f t="shared" si="23"/>
        <v>0</v>
      </c>
    </row>
    <row r="112" spans="4:35" ht="13.2" customHeight="1">
      <c r="D112" s="195">
        <v>33</v>
      </c>
      <c r="E112" s="165">
        <f t="shared" si="12"/>
        <v>0</v>
      </c>
      <c r="F112" s="165">
        <f t="shared" si="13"/>
        <v>0</v>
      </c>
      <c r="G112" s="165">
        <f t="shared" si="14"/>
        <v>0</v>
      </c>
      <c r="H112" s="165">
        <f t="shared" si="15"/>
        <v>0</v>
      </c>
      <c r="I112" s="165">
        <f t="shared" si="16"/>
        <v>0</v>
      </c>
      <c r="J112" s="197">
        <f t="shared" si="17"/>
        <v>0</v>
      </c>
      <c r="AC112" s="195">
        <v>33</v>
      </c>
      <c r="AD112" s="165">
        <f t="shared" si="18"/>
        <v>0</v>
      </c>
      <c r="AE112" s="165">
        <f t="shared" si="19"/>
        <v>0</v>
      </c>
      <c r="AF112" s="165">
        <f t="shared" si="20"/>
        <v>0</v>
      </c>
      <c r="AG112" s="165">
        <f t="shared" si="21"/>
        <v>0</v>
      </c>
      <c r="AH112" s="165">
        <f t="shared" si="22"/>
        <v>0</v>
      </c>
      <c r="AI112" s="197">
        <f t="shared" si="23"/>
        <v>0</v>
      </c>
    </row>
    <row r="113" spans="4:35" ht="13.2" customHeight="1">
      <c r="D113" s="195">
        <v>34</v>
      </c>
      <c r="E113" s="165">
        <f t="shared" si="12"/>
        <v>0</v>
      </c>
      <c r="F113" s="165">
        <f t="shared" si="13"/>
        <v>0</v>
      </c>
      <c r="G113" s="165">
        <f t="shared" si="14"/>
        <v>0</v>
      </c>
      <c r="H113" s="165">
        <f t="shared" si="15"/>
        <v>0</v>
      </c>
      <c r="I113" s="165">
        <f t="shared" si="16"/>
        <v>0</v>
      </c>
      <c r="J113" s="197">
        <f t="shared" si="17"/>
        <v>0</v>
      </c>
      <c r="AC113" s="195">
        <v>34</v>
      </c>
      <c r="AD113" s="165">
        <f t="shared" si="18"/>
        <v>0</v>
      </c>
      <c r="AE113" s="165">
        <f t="shared" si="19"/>
        <v>0</v>
      </c>
      <c r="AF113" s="165">
        <f t="shared" si="20"/>
        <v>0</v>
      </c>
      <c r="AG113" s="165">
        <f t="shared" si="21"/>
        <v>0</v>
      </c>
      <c r="AH113" s="165">
        <f t="shared" si="22"/>
        <v>0</v>
      </c>
      <c r="AI113" s="197">
        <f t="shared" si="23"/>
        <v>0</v>
      </c>
    </row>
    <row r="114" spans="4:35" ht="13.2" customHeight="1">
      <c r="D114" s="195">
        <v>35</v>
      </c>
      <c r="E114" s="165">
        <f t="shared" si="12"/>
        <v>0</v>
      </c>
      <c r="F114" s="165">
        <f t="shared" si="13"/>
        <v>0</v>
      </c>
      <c r="G114" s="165">
        <f t="shared" si="14"/>
        <v>0</v>
      </c>
      <c r="H114" s="165">
        <f t="shared" si="15"/>
        <v>0</v>
      </c>
      <c r="I114" s="165">
        <f t="shared" si="16"/>
        <v>0</v>
      </c>
      <c r="J114" s="197">
        <f t="shared" si="17"/>
        <v>0</v>
      </c>
      <c r="AC114" s="195">
        <v>35</v>
      </c>
      <c r="AD114" s="165">
        <f t="shared" si="18"/>
        <v>0</v>
      </c>
      <c r="AE114" s="165">
        <f t="shared" si="19"/>
        <v>0</v>
      </c>
      <c r="AF114" s="165">
        <f t="shared" si="20"/>
        <v>0</v>
      </c>
      <c r="AG114" s="165">
        <f t="shared" si="21"/>
        <v>0</v>
      </c>
      <c r="AH114" s="165">
        <f t="shared" si="22"/>
        <v>0</v>
      </c>
      <c r="AI114" s="197">
        <f t="shared" si="23"/>
        <v>0</v>
      </c>
    </row>
    <row r="115" spans="4:35" ht="13.2" customHeight="1">
      <c r="D115" s="195">
        <v>36</v>
      </c>
      <c r="E115" s="165">
        <f t="shared" si="12"/>
        <v>0</v>
      </c>
      <c r="F115" s="165">
        <f t="shared" si="13"/>
        <v>0</v>
      </c>
      <c r="G115" s="165">
        <f t="shared" si="14"/>
        <v>0</v>
      </c>
      <c r="H115" s="165">
        <f t="shared" si="15"/>
        <v>0</v>
      </c>
      <c r="I115" s="165">
        <f t="shared" si="16"/>
        <v>0</v>
      </c>
      <c r="J115" s="197">
        <f t="shared" si="17"/>
        <v>0</v>
      </c>
      <c r="AC115" s="195">
        <v>36</v>
      </c>
      <c r="AD115" s="165">
        <f t="shared" si="18"/>
        <v>0</v>
      </c>
      <c r="AE115" s="165">
        <f t="shared" si="19"/>
        <v>0</v>
      </c>
      <c r="AF115" s="165">
        <f t="shared" si="20"/>
        <v>0</v>
      </c>
      <c r="AG115" s="165">
        <f t="shared" si="21"/>
        <v>0</v>
      </c>
      <c r="AH115" s="165">
        <f t="shared" si="22"/>
        <v>0</v>
      </c>
      <c r="AI115" s="197">
        <f t="shared" si="23"/>
        <v>0</v>
      </c>
    </row>
    <row r="116" spans="4:35" ht="13.2" customHeight="1">
      <c r="D116" s="195">
        <v>37</v>
      </c>
      <c r="E116" s="165">
        <f t="shared" si="12"/>
        <v>0</v>
      </c>
      <c r="F116" s="165">
        <f t="shared" si="13"/>
        <v>0</v>
      </c>
      <c r="G116" s="165">
        <f t="shared" si="14"/>
        <v>0</v>
      </c>
      <c r="H116" s="165">
        <f t="shared" si="15"/>
        <v>0</v>
      </c>
      <c r="I116" s="165">
        <f t="shared" si="16"/>
        <v>0</v>
      </c>
      <c r="J116" s="197">
        <f t="shared" si="17"/>
        <v>0</v>
      </c>
      <c r="AC116" s="195">
        <v>37</v>
      </c>
      <c r="AD116" s="165">
        <f t="shared" si="18"/>
        <v>0</v>
      </c>
      <c r="AE116" s="165">
        <f t="shared" si="19"/>
        <v>0</v>
      </c>
      <c r="AF116" s="165">
        <f t="shared" si="20"/>
        <v>0</v>
      </c>
      <c r="AG116" s="165">
        <f t="shared" si="21"/>
        <v>0</v>
      </c>
      <c r="AH116" s="165">
        <f t="shared" si="22"/>
        <v>0</v>
      </c>
      <c r="AI116" s="197">
        <f t="shared" si="23"/>
        <v>0</v>
      </c>
    </row>
    <row r="117" spans="4:35" ht="13.2" customHeight="1">
      <c r="D117" s="195">
        <v>38</v>
      </c>
      <c r="E117" s="165">
        <f t="shared" si="12"/>
        <v>0</v>
      </c>
      <c r="F117" s="165">
        <f t="shared" si="13"/>
        <v>0</v>
      </c>
      <c r="G117" s="165">
        <f t="shared" si="14"/>
        <v>0</v>
      </c>
      <c r="H117" s="165">
        <f t="shared" si="15"/>
        <v>0</v>
      </c>
      <c r="I117" s="165">
        <f t="shared" si="16"/>
        <v>0</v>
      </c>
      <c r="J117" s="197">
        <f t="shared" si="17"/>
        <v>0</v>
      </c>
      <c r="AC117" s="195">
        <v>38</v>
      </c>
      <c r="AD117" s="165">
        <f t="shared" si="18"/>
        <v>0</v>
      </c>
      <c r="AE117" s="165">
        <f t="shared" si="19"/>
        <v>0</v>
      </c>
      <c r="AF117" s="165">
        <f t="shared" si="20"/>
        <v>0</v>
      </c>
      <c r="AG117" s="165">
        <f t="shared" si="21"/>
        <v>0</v>
      </c>
      <c r="AH117" s="165">
        <f t="shared" si="22"/>
        <v>0</v>
      </c>
      <c r="AI117" s="197">
        <f t="shared" si="23"/>
        <v>0</v>
      </c>
    </row>
    <row r="118" spans="4:35" ht="13.2" customHeight="1">
      <c r="D118" s="195">
        <v>39</v>
      </c>
      <c r="E118" s="165">
        <f t="shared" si="12"/>
        <v>0</v>
      </c>
      <c r="F118" s="165">
        <f t="shared" si="13"/>
        <v>0</v>
      </c>
      <c r="G118" s="165">
        <f t="shared" si="14"/>
        <v>0</v>
      </c>
      <c r="H118" s="165">
        <f t="shared" si="15"/>
        <v>0</v>
      </c>
      <c r="I118" s="165">
        <f t="shared" si="16"/>
        <v>0</v>
      </c>
      <c r="J118" s="197">
        <f t="shared" si="17"/>
        <v>0</v>
      </c>
      <c r="AC118" s="195">
        <v>39</v>
      </c>
      <c r="AD118" s="165">
        <f t="shared" si="18"/>
        <v>0</v>
      </c>
      <c r="AE118" s="165">
        <f t="shared" si="19"/>
        <v>0</v>
      </c>
      <c r="AF118" s="165">
        <f t="shared" si="20"/>
        <v>0</v>
      </c>
      <c r="AG118" s="165">
        <f t="shared" si="21"/>
        <v>0</v>
      </c>
      <c r="AH118" s="165">
        <f t="shared" si="22"/>
        <v>0</v>
      </c>
      <c r="AI118" s="197">
        <f t="shared" si="23"/>
        <v>0</v>
      </c>
    </row>
    <row r="119" spans="4:35" ht="13.2" customHeight="1" thickBot="1">
      <c r="D119" s="196">
        <v>40</v>
      </c>
      <c r="E119" s="198">
        <f t="shared" si="12"/>
        <v>0</v>
      </c>
      <c r="F119" s="198">
        <f t="shared" si="13"/>
        <v>0</v>
      </c>
      <c r="G119" s="198">
        <f t="shared" si="14"/>
        <v>0</v>
      </c>
      <c r="H119" s="198">
        <f t="shared" si="15"/>
        <v>0</v>
      </c>
      <c r="I119" s="198">
        <f t="shared" si="16"/>
        <v>0</v>
      </c>
      <c r="J119" s="199">
        <f t="shared" si="17"/>
        <v>0</v>
      </c>
      <c r="AC119" s="196">
        <v>40</v>
      </c>
      <c r="AD119" s="198">
        <f t="shared" si="18"/>
        <v>0</v>
      </c>
      <c r="AE119" s="198">
        <f t="shared" si="19"/>
        <v>0</v>
      </c>
      <c r="AF119" s="198">
        <f t="shared" si="20"/>
        <v>0</v>
      </c>
      <c r="AG119" s="198">
        <f t="shared" si="21"/>
        <v>0</v>
      </c>
      <c r="AH119" s="198">
        <f t="shared" si="22"/>
        <v>0</v>
      </c>
      <c r="AI119" s="199">
        <f t="shared" si="23"/>
        <v>0</v>
      </c>
    </row>
    <row r="121" spans="4:35" ht="13.2" customHeight="1" thickBot="1">
      <c r="D121" s="2" t="s">
        <v>88</v>
      </c>
      <c r="AC121" s="2" t="s">
        <v>88</v>
      </c>
    </row>
    <row r="122" spans="4:35" ht="13.2" customHeight="1">
      <c r="D122" s="2199"/>
      <c r="E122" s="2200" t="s">
        <v>56</v>
      </c>
      <c r="F122" s="2200"/>
      <c r="G122" s="2200" t="s">
        <v>83</v>
      </c>
      <c r="H122" s="2200"/>
      <c r="I122" s="2200" t="s">
        <v>78</v>
      </c>
      <c r="J122" s="2239"/>
      <c r="AC122" s="2199"/>
      <c r="AD122" s="2200" t="s">
        <v>56</v>
      </c>
      <c r="AE122" s="2200"/>
      <c r="AF122" s="2200" t="s">
        <v>83</v>
      </c>
      <c r="AG122" s="2200"/>
      <c r="AH122" s="2200" t="s">
        <v>78</v>
      </c>
      <c r="AI122" s="2239"/>
    </row>
    <row r="123" spans="4:35" ht="13.2" customHeight="1">
      <c r="D123" s="2238"/>
      <c r="E123" s="21" t="s">
        <v>354</v>
      </c>
      <c r="F123" s="21" t="s">
        <v>355</v>
      </c>
      <c r="G123" s="21" t="s">
        <v>354</v>
      </c>
      <c r="H123" s="21" t="s">
        <v>355</v>
      </c>
      <c r="I123" s="21" t="s">
        <v>354</v>
      </c>
      <c r="J123" s="194" t="s">
        <v>355</v>
      </c>
      <c r="AC123" s="2238"/>
      <c r="AD123" s="21" t="s">
        <v>354</v>
      </c>
      <c r="AE123" s="21" t="s">
        <v>355</v>
      </c>
      <c r="AF123" s="21" t="s">
        <v>354</v>
      </c>
      <c r="AG123" s="21" t="s">
        <v>355</v>
      </c>
      <c r="AH123" s="21" t="s">
        <v>354</v>
      </c>
      <c r="AI123" s="194" t="s">
        <v>355</v>
      </c>
    </row>
    <row r="124" spans="4:35" ht="13.2" customHeight="1">
      <c r="D124" s="195">
        <v>1</v>
      </c>
      <c r="E124" s="165">
        <f t="shared" ref="E124:E163" si="24">IF($H$17&lt;&gt;"As",0,IF($H$5&lt;&gt;"歩 道",0,SUMIF($H$18,D124,$H$16)))+IF($H$20&lt;&gt;"As",0,IF($H$5&lt;&gt;"歩 道",0,SUMIF($H$21,D124,$H$19)))</f>
        <v>0</v>
      </c>
      <c r="F124" s="165">
        <f t="shared" ref="F124:F163" si="25">IF($H$17&lt;&gt;"As",0,IF($H$5&lt;&gt;"車 道",0,SUMIF($H$18,D124,$H$16)))+IF($H$20&lt;&gt;"As",0,IF($H$5&lt;&gt;"車 道",0,SUMIF($H$21,D124,$H$19)))</f>
        <v>0</v>
      </c>
      <c r="G124" s="165">
        <f t="shared" ref="G124:G163" si="26">IF($H$17&lt;&gt;"Co",0,IF($H$5&lt;&gt;"歩 道",0,SUMIF($H$18,D124,$H$16)))+IF($H$20&lt;&gt;"Co",0,IF($H$5&lt;&gt;"歩 道",0,SUMIF($H$21,D124,$H$19)))</f>
        <v>0</v>
      </c>
      <c r="H124" s="165">
        <f t="shared" ref="H124:H163" si="27">IF($H$17&lt;&gt;"Co",0,IF($H$5&lt;&gt;"車 道",0,SUMIF($H$18,D124,$H$16)))+IF($H$20&lt;&gt;"Co",0,IF($H$5&lt;&gt;"車 道",0,SUMIF($H$21,D124,$H$19)))</f>
        <v>0</v>
      </c>
      <c r="I124" s="165">
        <f t="shared" ref="I124:I163" si="28">IF($H$5&lt;&gt;"歩 道",0,SUMIF($H$24,D124,$H$16)+SUMIF($H$24,D124,$H$19))</f>
        <v>0</v>
      </c>
      <c r="J124" s="197">
        <f t="shared" ref="J124:J163" si="29">IF($H$5&lt;&gt;"車 道",0,SUMIF($H$24,D124,$H$16)+SUMIF($H$24,D124,$H$19))</f>
        <v>0</v>
      </c>
      <c r="AC124" s="195">
        <v>1</v>
      </c>
      <c r="AD124" s="165">
        <f t="shared" ref="AD124:AD163" si="30">IF($AG$17&lt;&gt;"As",0,IF($AG$5&lt;&gt;"歩 道",0,SUMIF($AG$18,AC124,$AG$16)))+IF($AG$20&lt;&gt;"As",0,IF($AG$5&lt;&gt;"歩 道",0,SUMIF($AG$21,AC124,$AG$19)))</f>
        <v>0</v>
      </c>
      <c r="AE124" s="165">
        <f t="shared" ref="AE124:AE163" si="31">IF($AG$17&lt;&gt;"As",0,IF($AG$5&lt;&gt;"車 道",0,SUMIF($AG$18,AC124,$AG$16)))+IF($AG$20&lt;&gt;"As",0,IF($AG$5&lt;&gt;"車 道",0,SUMIF($AG$21,AC124,$AG$19)))</f>
        <v>0</v>
      </c>
      <c r="AF124" s="165">
        <f t="shared" ref="AF124:AF163" si="32">IF($AG$17&lt;&gt;"Co",0,IF($AG$5&lt;&gt;"歩 道",0,SUMIF($AG$18,AC124,$AG$16)))+IF($AG$20&lt;&gt;"Co",0,IF($AG$5&lt;&gt;"歩 道",0,SUMIF($AG$21,AC124,$AG$19)))</f>
        <v>0</v>
      </c>
      <c r="AG124" s="165">
        <f t="shared" ref="AG124:AG163" si="33">IF($AG$17&lt;&gt;"Co",0,IF($AG$5&lt;&gt;"車 道",0,SUMIF($AG$18,AC124,$AG$16)))+IF($AG$20&lt;&gt;"Co",0,IF($AG$5&lt;&gt;"車 道",0,SUMIF($AG$21,AC124,$AG$19)))</f>
        <v>0</v>
      </c>
      <c r="AH124" s="165">
        <f t="shared" ref="AH124:AH163" si="34">IF($AG$5&lt;&gt;"歩 道",0,SUMIF($AG$24,AC124,$AG$16)+SUMIF($AG$24,AC124,$AG$19))</f>
        <v>0</v>
      </c>
      <c r="AI124" s="197">
        <f t="shared" ref="AI124:AI163" si="35">IF($AG$5&lt;&gt;"車 道",0,SUMIF($AG$24,AC124,$AG$16)+SUMIF($AG$24,AC124,$AG$19))</f>
        <v>0</v>
      </c>
    </row>
    <row r="125" spans="4:35" ht="13.2" customHeight="1">
      <c r="D125" s="195">
        <v>2</v>
      </c>
      <c r="E125" s="165">
        <f t="shared" si="24"/>
        <v>0</v>
      </c>
      <c r="F125" s="165">
        <f t="shared" si="25"/>
        <v>0</v>
      </c>
      <c r="G125" s="165">
        <f t="shared" si="26"/>
        <v>0</v>
      </c>
      <c r="H125" s="165">
        <f t="shared" si="27"/>
        <v>0</v>
      </c>
      <c r="I125" s="165">
        <f t="shared" si="28"/>
        <v>0</v>
      </c>
      <c r="J125" s="197">
        <f t="shared" si="29"/>
        <v>0</v>
      </c>
      <c r="AC125" s="195">
        <v>2</v>
      </c>
      <c r="AD125" s="165">
        <f t="shared" si="30"/>
        <v>0</v>
      </c>
      <c r="AE125" s="165">
        <f t="shared" si="31"/>
        <v>0</v>
      </c>
      <c r="AF125" s="165">
        <f t="shared" si="32"/>
        <v>0</v>
      </c>
      <c r="AG125" s="165">
        <f t="shared" si="33"/>
        <v>0</v>
      </c>
      <c r="AH125" s="165">
        <f t="shared" si="34"/>
        <v>0</v>
      </c>
      <c r="AI125" s="197">
        <f t="shared" si="35"/>
        <v>0</v>
      </c>
    </row>
    <row r="126" spans="4:35" ht="13.2" customHeight="1">
      <c r="D126" s="195">
        <v>3</v>
      </c>
      <c r="E126" s="165">
        <f t="shared" si="24"/>
        <v>0</v>
      </c>
      <c r="F126" s="165">
        <f t="shared" si="25"/>
        <v>0</v>
      </c>
      <c r="G126" s="165">
        <f t="shared" si="26"/>
        <v>0</v>
      </c>
      <c r="H126" s="165">
        <f t="shared" si="27"/>
        <v>0</v>
      </c>
      <c r="I126" s="165">
        <f t="shared" si="28"/>
        <v>0</v>
      </c>
      <c r="J126" s="197">
        <f t="shared" si="29"/>
        <v>0</v>
      </c>
      <c r="AC126" s="195">
        <v>3</v>
      </c>
      <c r="AD126" s="165">
        <f t="shared" si="30"/>
        <v>0</v>
      </c>
      <c r="AE126" s="165">
        <f t="shared" si="31"/>
        <v>0</v>
      </c>
      <c r="AF126" s="165">
        <f t="shared" si="32"/>
        <v>0</v>
      </c>
      <c r="AG126" s="165">
        <f t="shared" si="33"/>
        <v>0</v>
      </c>
      <c r="AH126" s="165">
        <f t="shared" si="34"/>
        <v>0</v>
      </c>
      <c r="AI126" s="197">
        <f t="shared" si="35"/>
        <v>0</v>
      </c>
    </row>
    <row r="127" spans="4:35" ht="13.2" customHeight="1">
      <c r="D127" s="195">
        <v>4</v>
      </c>
      <c r="E127" s="165">
        <f t="shared" si="24"/>
        <v>0</v>
      </c>
      <c r="F127" s="165">
        <f t="shared" si="25"/>
        <v>0</v>
      </c>
      <c r="G127" s="165">
        <f t="shared" si="26"/>
        <v>0</v>
      </c>
      <c r="H127" s="165">
        <f t="shared" si="27"/>
        <v>0</v>
      </c>
      <c r="I127" s="165">
        <f t="shared" si="28"/>
        <v>0</v>
      </c>
      <c r="J127" s="197">
        <f t="shared" si="29"/>
        <v>0</v>
      </c>
      <c r="AC127" s="195">
        <v>4</v>
      </c>
      <c r="AD127" s="165">
        <f t="shared" si="30"/>
        <v>0</v>
      </c>
      <c r="AE127" s="165">
        <f t="shared" si="31"/>
        <v>0</v>
      </c>
      <c r="AF127" s="165">
        <f t="shared" si="32"/>
        <v>0</v>
      </c>
      <c r="AG127" s="165">
        <f t="shared" si="33"/>
        <v>0</v>
      </c>
      <c r="AH127" s="165">
        <f t="shared" si="34"/>
        <v>0</v>
      </c>
      <c r="AI127" s="197">
        <f t="shared" si="35"/>
        <v>0</v>
      </c>
    </row>
    <row r="128" spans="4:35" ht="13.2" customHeight="1">
      <c r="D128" s="195">
        <v>5</v>
      </c>
      <c r="E128" s="165">
        <f t="shared" si="24"/>
        <v>0</v>
      </c>
      <c r="F128" s="165">
        <f t="shared" si="25"/>
        <v>0</v>
      </c>
      <c r="G128" s="165">
        <f t="shared" si="26"/>
        <v>0</v>
      </c>
      <c r="H128" s="165">
        <f t="shared" si="27"/>
        <v>0</v>
      </c>
      <c r="I128" s="165">
        <f t="shared" si="28"/>
        <v>0</v>
      </c>
      <c r="J128" s="197">
        <f t="shared" si="29"/>
        <v>695.28</v>
      </c>
      <c r="AC128" s="195">
        <v>5</v>
      </c>
      <c r="AD128" s="165">
        <f t="shared" si="30"/>
        <v>0</v>
      </c>
      <c r="AE128" s="165">
        <f t="shared" si="31"/>
        <v>0</v>
      </c>
      <c r="AF128" s="165">
        <f t="shared" si="32"/>
        <v>0</v>
      </c>
      <c r="AG128" s="165">
        <f t="shared" si="33"/>
        <v>0</v>
      </c>
      <c r="AH128" s="165">
        <f t="shared" si="34"/>
        <v>0</v>
      </c>
      <c r="AI128" s="197">
        <f t="shared" si="35"/>
        <v>0</v>
      </c>
    </row>
    <row r="129" spans="4:35" ht="13.2" customHeight="1">
      <c r="D129" s="195">
        <v>6</v>
      </c>
      <c r="E129" s="165">
        <f t="shared" si="24"/>
        <v>0</v>
      </c>
      <c r="F129" s="165">
        <f t="shared" si="25"/>
        <v>0</v>
      </c>
      <c r="G129" s="165">
        <f t="shared" si="26"/>
        <v>0</v>
      </c>
      <c r="H129" s="165">
        <f t="shared" si="27"/>
        <v>0</v>
      </c>
      <c r="I129" s="165">
        <f t="shared" si="28"/>
        <v>0</v>
      </c>
      <c r="J129" s="197">
        <f t="shared" si="29"/>
        <v>0</v>
      </c>
      <c r="AC129" s="195">
        <v>6</v>
      </c>
      <c r="AD129" s="165">
        <f t="shared" si="30"/>
        <v>0</v>
      </c>
      <c r="AE129" s="165">
        <f t="shared" si="31"/>
        <v>0</v>
      </c>
      <c r="AF129" s="165">
        <f t="shared" si="32"/>
        <v>0</v>
      </c>
      <c r="AG129" s="165">
        <f t="shared" si="33"/>
        <v>0</v>
      </c>
      <c r="AH129" s="165">
        <f t="shared" si="34"/>
        <v>0</v>
      </c>
      <c r="AI129" s="197">
        <f t="shared" si="35"/>
        <v>0</v>
      </c>
    </row>
    <row r="130" spans="4:35" ht="13.2" customHeight="1">
      <c r="D130" s="195">
        <v>7</v>
      </c>
      <c r="E130" s="165">
        <f t="shared" si="24"/>
        <v>0</v>
      </c>
      <c r="F130" s="165">
        <f t="shared" si="25"/>
        <v>0</v>
      </c>
      <c r="G130" s="165">
        <f t="shared" si="26"/>
        <v>0</v>
      </c>
      <c r="H130" s="165">
        <f t="shared" si="27"/>
        <v>0</v>
      </c>
      <c r="I130" s="165">
        <f t="shared" si="28"/>
        <v>0</v>
      </c>
      <c r="J130" s="197">
        <f t="shared" si="29"/>
        <v>0</v>
      </c>
      <c r="AC130" s="195">
        <v>7</v>
      </c>
      <c r="AD130" s="165">
        <f t="shared" si="30"/>
        <v>0</v>
      </c>
      <c r="AE130" s="165">
        <f t="shared" si="31"/>
        <v>0</v>
      </c>
      <c r="AF130" s="165">
        <f t="shared" si="32"/>
        <v>0</v>
      </c>
      <c r="AG130" s="165">
        <f t="shared" si="33"/>
        <v>0</v>
      </c>
      <c r="AH130" s="165">
        <f t="shared" si="34"/>
        <v>0</v>
      </c>
      <c r="AI130" s="197">
        <f t="shared" si="35"/>
        <v>0</v>
      </c>
    </row>
    <row r="131" spans="4:35" ht="13.2" customHeight="1">
      <c r="D131" s="195">
        <v>8</v>
      </c>
      <c r="E131" s="165">
        <f t="shared" si="24"/>
        <v>0</v>
      </c>
      <c r="F131" s="165">
        <f t="shared" si="25"/>
        <v>0</v>
      </c>
      <c r="G131" s="165">
        <f t="shared" si="26"/>
        <v>0</v>
      </c>
      <c r="H131" s="165">
        <f t="shared" si="27"/>
        <v>0</v>
      </c>
      <c r="I131" s="165">
        <f t="shared" si="28"/>
        <v>0</v>
      </c>
      <c r="J131" s="197">
        <f t="shared" si="29"/>
        <v>0</v>
      </c>
      <c r="AC131" s="195">
        <v>8</v>
      </c>
      <c r="AD131" s="165">
        <f t="shared" si="30"/>
        <v>0</v>
      </c>
      <c r="AE131" s="165">
        <f t="shared" si="31"/>
        <v>0</v>
      </c>
      <c r="AF131" s="165">
        <f t="shared" si="32"/>
        <v>0</v>
      </c>
      <c r="AG131" s="165">
        <f t="shared" si="33"/>
        <v>0</v>
      </c>
      <c r="AH131" s="165">
        <f t="shared" si="34"/>
        <v>0</v>
      </c>
      <c r="AI131" s="197">
        <f t="shared" si="35"/>
        <v>0</v>
      </c>
    </row>
    <row r="132" spans="4:35" ht="13.2" customHeight="1">
      <c r="D132" s="195">
        <v>9</v>
      </c>
      <c r="E132" s="165">
        <f t="shared" si="24"/>
        <v>0</v>
      </c>
      <c r="F132" s="165">
        <f t="shared" si="25"/>
        <v>0</v>
      </c>
      <c r="G132" s="165">
        <f t="shared" si="26"/>
        <v>0</v>
      </c>
      <c r="H132" s="165">
        <f t="shared" si="27"/>
        <v>0</v>
      </c>
      <c r="I132" s="165">
        <f t="shared" si="28"/>
        <v>0</v>
      </c>
      <c r="J132" s="197">
        <f t="shared" si="29"/>
        <v>0</v>
      </c>
      <c r="AC132" s="195">
        <v>9</v>
      </c>
      <c r="AD132" s="165">
        <f t="shared" si="30"/>
        <v>0</v>
      </c>
      <c r="AE132" s="165">
        <f t="shared" si="31"/>
        <v>0</v>
      </c>
      <c r="AF132" s="165">
        <f t="shared" si="32"/>
        <v>0</v>
      </c>
      <c r="AG132" s="165">
        <f t="shared" si="33"/>
        <v>0</v>
      </c>
      <c r="AH132" s="165">
        <f t="shared" si="34"/>
        <v>0</v>
      </c>
      <c r="AI132" s="197">
        <f t="shared" si="35"/>
        <v>0</v>
      </c>
    </row>
    <row r="133" spans="4:35" ht="13.2" customHeight="1">
      <c r="D133" s="195">
        <v>10</v>
      </c>
      <c r="E133" s="165">
        <f t="shared" si="24"/>
        <v>0</v>
      </c>
      <c r="F133" s="165">
        <f t="shared" si="25"/>
        <v>695.28</v>
      </c>
      <c r="G133" s="165">
        <f t="shared" si="26"/>
        <v>0</v>
      </c>
      <c r="H133" s="165">
        <f t="shared" si="27"/>
        <v>0</v>
      </c>
      <c r="I133" s="165">
        <f t="shared" si="28"/>
        <v>0</v>
      </c>
      <c r="J133" s="197">
        <f t="shared" si="29"/>
        <v>0</v>
      </c>
      <c r="AC133" s="195">
        <v>10</v>
      </c>
      <c r="AD133" s="165">
        <f t="shared" si="30"/>
        <v>0</v>
      </c>
      <c r="AE133" s="165">
        <f t="shared" si="31"/>
        <v>0</v>
      </c>
      <c r="AF133" s="165">
        <f t="shared" si="32"/>
        <v>0</v>
      </c>
      <c r="AG133" s="165">
        <f t="shared" si="33"/>
        <v>0</v>
      </c>
      <c r="AH133" s="165">
        <f t="shared" si="34"/>
        <v>0</v>
      </c>
      <c r="AI133" s="197">
        <f t="shared" si="35"/>
        <v>0</v>
      </c>
    </row>
    <row r="134" spans="4:35" ht="13.2" customHeight="1">
      <c r="D134" s="195">
        <v>11</v>
      </c>
      <c r="E134" s="165">
        <f t="shared" si="24"/>
        <v>0</v>
      </c>
      <c r="F134" s="165">
        <f t="shared" si="25"/>
        <v>0</v>
      </c>
      <c r="G134" s="165">
        <f t="shared" si="26"/>
        <v>0</v>
      </c>
      <c r="H134" s="165">
        <f t="shared" si="27"/>
        <v>0</v>
      </c>
      <c r="I134" s="165">
        <f t="shared" si="28"/>
        <v>0</v>
      </c>
      <c r="J134" s="197">
        <f t="shared" si="29"/>
        <v>0</v>
      </c>
      <c r="AC134" s="195">
        <v>11</v>
      </c>
      <c r="AD134" s="165">
        <f t="shared" si="30"/>
        <v>0</v>
      </c>
      <c r="AE134" s="165">
        <f t="shared" si="31"/>
        <v>0</v>
      </c>
      <c r="AF134" s="165">
        <f t="shared" si="32"/>
        <v>0</v>
      </c>
      <c r="AG134" s="165">
        <f t="shared" si="33"/>
        <v>0</v>
      </c>
      <c r="AH134" s="165">
        <f t="shared" si="34"/>
        <v>0</v>
      </c>
      <c r="AI134" s="197">
        <f t="shared" si="35"/>
        <v>0</v>
      </c>
    </row>
    <row r="135" spans="4:35" ht="13.2" customHeight="1">
      <c r="D135" s="195">
        <v>12</v>
      </c>
      <c r="E135" s="165">
        <f t="shared" si="24"/>
        <v>0</v>
      </c>
      <c r="F135" s="165">
        <f t="shared" si="25"/>
        <v>0</v>
      </c>
      <c r="G135" s="165">
        <f t="shared" si="26"/>
        <v>0</v>
      </c>
      <c r="H135" s="165">
        <f t="shared" si="27"/>
        <v>0</v>
      </c>
      <c r="I135" s="165">
        <f t="shared" si="28"/>
        <v>0</v>
      </c>
      <c r="J135" s="197">
        <f t="shared" si="29"/>
        <v>0</v>
      </c>
      <c r="AC135" s="195">
        <v>12</v>
      </c>
      <c r="AD135" s="165">
        <f t="shared" si="30"/>
        <v>0</v>
      </c>
      <c r="AE135" s="165">
        <f t="shared" si="31"/>
        <v>0</v>
      </c>
      <c r="AF135" s="165">
        <f t="shared" si="32"/>
        <v>0</v>
      </c>
      <c r="AG135" s="165">
        <f t="shared" si="33"/>
        <v>0</v>
      </c>
      <c r="AH135" s="165">
        <f t="shared" si="34"/>
        <v>0</v>
      </c>
      <c r="AI135" s="197">
        <f t="shared" si="35"/>
        <v>0</v>
      </c>
    </row>
    <row r="136" spans="4:35" ht="13.2" customHeight="1">
      <c r="D136" s="195">
        <v>13</v>
      </c>
      <c r="E136" s="165">
        <f t="shared" si="24"/>
        <v>0</v>
      </c>
      <c r="F136" s="165">
        <f t="shared" si="25"/>
        <v>0</v>
      </c>
      <c r="G136" s="165">
        <f t="shared" si="26"/>
        <v>0</v>
      </c>
      <c r="H136" s="165">
        <f t="shared" si="27"/>
        <v>0</v>
      </c>
      <c r="I136" s="165">
        <f t="shared" si="28"/>
        <v>0</v>
      </c>
      <c r="J136" s="197">
        <f t="shared" si="29"/>
        <v>0</v>
      </c>
      <c r="AC136" s="195">
        <v>13</v>
      </c>
      <c r="AD136" s="165">
        <f t="shared" si="30"/>
        <v>0</v>
      </c>
      <c r="AE136" s="165">
        <f t="shared" si="31"/>
        <v>0</v>
      </c>
      <c r="AF136" s="165">
        <f t="shared" si="32"/>
        <v>0</v>
      </c>
      <c r="AG136" s="165">
        <f t="shared" si="33"/>
        <v>0</v>
      </c>
      <c r="AH136" s="165">
        <f t="shared" si="34"/>
        <v>0</v>
      </c>
      <c r="AI136" s="197">
        <f t="shared" si="35"/>
        <v>0</v>
      </c>
    </row>
    <row r="137" spans="4:35" ht="13.2" customHeight="1">
      <c r="D137" s="195">
        <v>14</v>
      </c>
      <c r="E137" s="165">
        <f t="shared" si="24"/>
        <v>0</v>
      </c>
      <c r="F137" s="165">
        <f t="shared" si="25"/>
        <v>0</v>
      </c>
      <c r="G137" s="165">
        <f t="shared" si="26"/>
        <v>0</v>
      </c>
      <c r="H137" s="165">
        <f t="shared" si="27"/>
        <v>0</v>
      </c>
      <c r="I137" s="165">
        <f t="shared" si="28"/>
        <v>0</v>
      </c>
      <c r="J137" s="197">
        <f t="shared" si="29"/>
        <v>0</v>
      </c>
      <c r="AC137" s="195">
        <v>14</v>
      </c>
      <c r="AD137" s="165">
        <f t="shared" si="30"/>
        <v>0</v>
      </c>
      <c r="AE137" s="165">
        <f t="shared" si="31"/>
        <v>0</v>
      </c>
      <c r="AF137" s="165">
        <f t="shared" si="32"/>
        <v>0</v>
      </c>
      <c r="AG137" s="165">
        <f t="shared" si="33"/>
        <v>0</v>
      </c>
      <c r="AH137" s="165">
        <f t="shared" si="34"/>
        <v>0</v>
      </c>
      <c r="AI137" s="197">
        <f t="shared" si="35"/>
        <v>0</v>
      </c>
    </row>
    <row r="138" spans="4:35" ht="13.2" customHeight="1">
      <c r="D138" s="195">
        <v>15</v>
      </c>
      <c r="E138" s="165">
        <f t="shared" si="24"/>
        <v>0</v>
      </c>
      <c r="F138" s="165">
        <f t="shared" si="25"/>
        <v>0</v>
      </c>
      <c r="G138" s="165">
        <f t="shared" si="26"/>
        <v>0</v>
      </c>
      <c r="H138" s="165">
        <f t="shared" si="27"/>
        <v>0</v>
      </c>
      <c r="I138" s="165">
        <f t="shared" si="28"/>
        <v>0</v>
      </c>
      <c r="J138" s="197">
        <f t="shared" si="29"/>
        <v>0</v>
      </c>
      <c r="AC138" s="195">
        <v>15</v>
      </c>
      <c r="AD138" s="165">
        <f t="shared" si="30"/>
        <v>0</v>
      </c>
      <c r="AE138" s="165">
        <f t="shared" si="31"/>
        <v>0</v>
      </c>
      <c r="AF138" s="165">
        <f t="shared" si="32"/>
        <v>0</v>
      </c>
      <c r="AG138" s="165">
        <f t="shared" si="33"/>
        <v>0</v>
      </c>
      <c r="AH138" s="165">
        <f t="shared" si="34"/>
        <v>0</v>
      </c>
      <c r="AI138" s="197">
        <f t="shared" si="35"/>
        <v>0</v>
      </c>
    </row>
    <row r="139" spans="4:35" ht="13.2" customHeight="1">
      <c r="D139" s="195">
        <v>16</v>
      </c>
      <c r="E139" s="165">
        <f t="shared" si="24"/>
        <v>0</v>
      </c>
      <c r="F139" s="165">
        <f t="shared" si="25"/>
        <v>0</v>
      </c>
      <c r="G139" s="165">
        <f t="shared" si="26"/>
        <v>0</v>
      </c>
      <c r="H139" s="165">
        <f t="shared" si="27"/>
        <v>0</v>
      </c>
      <c r="I139" s="165">
        <f t="shared" si="28"/>
        <v>0</v>
      </c>
      <c r="J139" s="197">
        <f t="shared" si="29"/>
        <v>0</v>
      </c>
      <c r="AC139" s="195">
        <v>16</v>
      </c>
      <c r="AD139" s="165">
        <f t="shared" si="30"/>
        <v>0</v>
      </c>
      <c r="AE139" s="165">
        <f t="shared" si="31"/>
        <v>0</v>
      </c>
      <c r="AF139" s="165">
        <f t="shared" si="32"/>
        <v>0</v>
      </c>
      <c r="AG139" s="165">
        <f t="shared" si="33"/>
        <v>0</v>
      </c>
      <c r="AH139" s="165">
        <f t="shared" si="34"/>
        <v>0</v>
      </c>
      <c r="AI139" s="197">
        <f t="shared" si="35"/>
        <v>0</v>
      </c>
    </row>
    <row r="140" spans="4:35" ht="13.2" customHeight="1">
      <c r="D140" s="195">
        <v>17</v>
      </c>
      <c r="E140" s="165">
        <f t="shared" si="24"/>
        <v>0</v>
      </c>
      <c r="F140" s="165">
        <f t="shared" si="25"/>
        <v>0</v>
      </c>
      <c r="G140" s="165">
        <f t="shared" si="26"/>
        <v>0</v>
      </c>
      <c r="H140" s="165">
        <f t="shared" si="27"/>
        <v>0</v>
      </c>
      <c r="I140" s="165">
        <f t="shared" si="28"/>
        <v>0</v>
      </c>
      <c r="J140" s="197">
        <f t="shared" si="29"/>
        <v>0</v>
      </c>
      <c r="AC140" s="195">
        <v>17</v>
      </c>
      <c r="AD140" s="165">
        <f t="shared" si="30"/>
        <v>0</v>
      </c>
      <c r="AE140" s="165">
        <f t="shared" si="31"/>
        <v>0</v>
      </c>
      <c r="AF140" s="165">
        <f t="shared" si="32"/>
        <v>0</v>
      </c>
      <c r="AG140" s="165">
        <f t="shared" si="33"/>
        <v>0</v>
      </c>
      <c r="AH140" s="165">
        <f t="shared" si="34"/>
        <v>0</v>
      </c>
      <c r="AI140" s="197">
        <f t="shared" si="35"/>
        <v>0</v>
      </c>
    </row>
    <row r="141" spans="4:35" ht="13.2" customHeight="1">
      <c r="D141" s="195">
        <v>18</v>
      </c>
      <c r="E141" s="165">
        <f t="shared" si="24"/>
        <v>0</v>
      </c>
      <c r="F141" s="165">
        <f t="shared" si="25"/>
        <v>0</v>
      </c>
      <c r="G141" s="165">
        <f t="shared" si="26"/>
        <v>0</v>
      </c>
      <c r="H141" s="165">
        <f t="shared" si="27"/>
        <v>0</v>
      </c>
      <c r="I141" s="165">
        <f t="shared" si="28"/>
        <v>0</v>
      </c>
      <c r="J141" s="197">
        <f t="shared" si="29"/>
        <v>0</v>
      </c>
      <c r="AC141" s="195">
        <v>18</v>
      </c>
      <c r="AD141" s="165">
        <f t="shared" si="30"/>
        <v>0</v>
      </c>
      <c r="AE141" s="165">
        <f t="shared" si="31"/>
        <v>0</v>
      </c>
      <c r="AF141" s="165">
        <f t="shared" si="32"/>
        <v>0</v>
      </c>
      <c r="AG141" s="165">
        <f t="shared" si="33"/>
        <v>0</v>
      </c>
      <c r="AH141" s="165">
        <f t="shared" si="34"/>
        <v>0</v>
      </c>
      <c r="AI141" s="197">
        <f t="shared" si="35"/>
        <v>0</v>
      </c>
    </row>
    <row r="142" spans="4:35" ht="13.2" customHeight="1">
      <c r="D142" s="195">
        <v>19</v>
      </c>
      <c r="E142" s="165">
        <f t="shared" si="24"/>
        <v>0</v>
      </c>
      <c r="F142" s="165">
        <f t="shared" si="25"/>
        <v>0</v>
      </c>
      <c r="G142" s="165">
        <f t="shared" si="26"/>
        <v>0</v>
      </c>
      <c r="H142" s="165">
        <f t="shared" si="27"/>
        <v>0</v>
      </c>
      <c r="I142" s="165">
        <f t="shared" si="28"/>
        <v>0</v>
      </c>
      <c r="J142" s="197">
        <f t="shared" si="29"/>
        <v>0</v>
      </c>
      <c r="AC142" s="195">
        <v>19</v>
      </c>
      <c r="AD142" s="165">
        <f t="shared" si="30"/>
        <v>0</v>
      </c>
      <c r="AE142" s="165">
        <f t="shared" si="31"/>
        <v>0</v>
      </c>
      <c r="AF142" s="165">
        <f t="shared" si="32"/>
        <v>0</v>
      </c>
      <c r="AG142" s="165">
        <f t="shared" si="33"/>
        <v>0</v>
      </c>
      <c r="AH142" s="165">
        <f t="shared" si="34"/>
        <v>0</v>
      </c>
      <c r="AI142" s="197">
        <f t="shared" si="35"/>
        <v>0</v>
      </c>
    </row>
    <row r="143" spans="4:35" ht="13.2" customHeight="1">
      <c r="D143" s="195">
        <v>20</v>
      </c>
      <c r="E143" s="165">
        <f t="shared" si="24"/>
        <v>0</v>
      </c>
      <c r="F143" s="165">
        <f t="shared" si="25"/>
        <v>0</v>
      </c>
      <c r="G143" s="165">
        <f t="shared" si="26"/>
        <v>0</v>
      </c>
      <c r="H143" s="165">
        <f t="shared" si="27"/>
        <v>0</v>
      </c>
      <c r="I143" s="165">
        <f t="shared" si="28"/>
        <v>0</v>
      </c>
      <c r="J143" s="197">
        <f t="shared" si="29"/>
        <v>0</v>
      </c>
      <c r="AC143" s="195">
        <v>20</v>
      </c>
      <c r="AD143" s="165">
        <f t="shared" si="30"/>
        <v>0</v>
      </c>
      <c r="AE143" s="165">
        <f t="shared" si="31"/>
        <v>0</v>
      </c>
      <c r="AF143" s="165">
        <f t="shared" si="32"/>
        <v>0</v>
      </c>
      <c r="AG143" s="165">
        <f t="shared" si="33"/>
        <v>0</v>
      </c>
      <c r="AH143" s="165">
        <f t="shared" si="34"/>
        <v>0</v>
      </c>
      <c r="AI143" s="197">
        <f t="shared" si="35"/>
        <v>0</v>
      </c>
    </row>
    <row r="144" spans="4:35" ht="13.2" customHeight="1">
      <c r="D144" s="195">
        <v>21</v>
      </c>
      <c r="E144" s="165">
        <f t="shared" si="24"/>
        <v>0</v>
      </c>
      <c r="F144" s="165">
        <f t="shared" si="25"/>
        <v>0</v>
      </c>
      <c r="G144" s="165">
        <f t="shared" si="26"/>
        <v>0</v>
      </c>
      <c r="H144" s="165">
        <f t="shared" si="27"/>
        <v>0</v>
      </c>
      <c r="I144" s="165">
        <f t="shared" si="28"/>
        <v>0</v>
      </c>
      <c r="J144" s="197">
        <f t="shared" si="29"/>
        <v>0</v>
      </c>
      <c r="AC144" s="195">
        <v>21</v>
      </c>
      <c r="AD144" s="165">
        <f t="shared" si="30"/>
        <v>0</v>
      </c>
      <c r="AE144" s="165">
        <f t="shared" si="31"/>
        <v>0</v>
      </c>
      <c r="AF144" s="165">
        <f t="shared" si="32"/>
        <v>0</v>
      </c>
      <c r="AG144" s="165">
        <f t="shared" si="33"/>
        <v>0</v>
      </c>
      <c r="AH144" s="165">
        <f t="shared" si="34"/>
        <v>0</v>
      </c>
      <c r="AI144" s="197">
        <f t="shared" si="35"/>
        <v>0</v>
      </c>
    </row>
    <row r="145" spans="4:35" ht="13.2" customHeight="1">
      <c r="D145" s="195">
        <v>22</v>
      </c>
      <c r="E145" s="165">
        <f t="shared" si="24"/>
        <v>0</v>
      </c>
      <c r="F145" s="165">
        <f t="shared" si="25"/>
        <v>0</v>
      </c>
      <c r="G145" s="165">
        <f t="shared" si="26"/>
        <v>0</v>
      </c>
      <c r="H145" s="165">
        <f t="shared" si="27"/>
        <v>0</v>
      </c>
      <c r="I145" s="165">
        <f t="shared" si="28"/>
        <v>0</v>
      </c>
      <c r="J145" s="197">
        <f t="shared" si="29"/>
        <v>0</v>
      </c>
      <c r="AC145" s="195">
        <v>22</v>
      </c>
      <c r="AD145" s="165">
        <f t="shared" si="30"/>
        <v>0</v>
      </c>
      <c r="AE145" s="165">
        <f t="shared" si="31"/>
        <v>0</v>
      </c>
      <c r="AF145" s="165">
        <f t="shared" si="32"/>
        <v>0</v>
      </c>
      <c r="AG145" s="165">
        <f t="shared" si="33"/>
        <v>0</v>
      </c>
      <c r="AH145" s="165">
        <f t="shared" si="34"/>
        <v>0</v>
      </c>
      <c r="AI145" s="197">
        <f t="shared" si="35"/>
        <v>0</v>
      </c>
    </row>
    <row r="146" spans="4:35" ht="13.2" customHeight="1">
      <c r="D146" s="195">
        <v>23</v>
      </c>
      <c r="E146" s="165">
        <f t="shared" si="24"/>
        <v>0</v>
      </c>
      <c r="F146" s="165">
        <f t="shared" si="25"/>
        <v>0</v>
      </c>
      <c r="G146" s="165">
        <f t="shared" si="26"/>
        <v>0</v>
      </c>
      <c r="H146" s="165">
        <f t="shared" si="27"/>
        <v>0</v>
      </c>
      <c r="I146" s="165">
        <f t="shared" si="28"/>
        <v>0</v>
      </c>
      <c r="J146" s="197">
        <f t="shared" si="29"/>
        <v>0</v>
      </c>
      <c r="AC146" s="195">
        <v>23</v>
      </c>
      <c r="AD146" s="165">
        <f t="shared" si="30"/>
        <v>0</v>
      </c>
      <c r="AE146" s="165">
        <f t="shared" si="31"/>
        <v>0</v>
      </c>
      <c r="AF146" s="165">
        <f t="shared" si="32"/>
        <v>0</v>
      </c>
      <c r="AG146" s="165">
        <f t="shared" si="33"/>
        <v>0</v>
      </c>
      <c r="AH146" s="165">
        <f t="shared" si="34"/>
        <v>0</v>
      </c>
      <c r="AI146" s="197">
        <f t="shared" si="35"/>
        <v>0</v>
      </c>
    </row>
    <row r="147" spans="4:35" ht="13.2" customHeight="1">
      <c r="D147" s="195">
        <v>24</v>
      </c>
      <c r="E147" s="165">
        <f t="shared" si="24"/>
        <v>0</v>
      </c>
      <c r="F147" s="165">
        <f t="shared" si="25"/>
        <v>0</v>
      </c>
      <c r="G147" s="165">
        <f t="shared" si="26"/>
        <v>0</v>
      </c>
      <c r="H147" s="165">
        <f t="shared" si="27"/>
        <v>0</v>
      </c>
      <c r="I147" s="165">
        <f t="shared" si="28"/>
        <v>0</v>
      </c>
      <c r="J147" s="197">
        <f t="shared" si="29"/>
        <v>0</v>
      </c>
      <c r="AC147" s="195">
        <v>24</v>
      </c>
      <c r="AD147" s="165">
        <f t="shared" si="30"/>
        <v>0</v>
      </c>
      <c r="AE147" s="165">
        <f t="shared" si="31"/>
        <v>0</v>
      </c>
      <c r="AF147" s="165">
        <f t="shared" si="32"/>
        <v>0</v>
      </c>
      <c r="AG147" s="165">
        <f t="shared" si="33"/>
        <v>0</v>
      </c>
      <c r="AH147" s="165">
        <f t="shared" si="34"/>
        <v>0</v>
      </c>
      <c r="AI147" s="197">
        <f t="shared" si="35"/>
        <v>0</v>
      </c>
    </row>
    <row r="148" spans="4:35" ht="13.2" customHeight="1">
      <c r="D148" s="195">
        <v>25</v>
      </c>
      <c r="E148" s="165">
        <f t="shared" si="24"/>
        <v>0</v>
      </c>
      <c r="F148" s="165">
        <f t="shared" si="25"/>
        <v>0</v>
      </c>
      <c r="G148" s="165">
        <f t="shared" si="26"/>
        <v>0</v>
      </c>
      <c r="H148" s="165">
        <f t="shared" si="27"/>
        <v>0</v>
      </c>
      <c r="I148" s="165">
        <f t="shared" si="28"/>
        <v>0</v>
      </c>
      <c r="J148" s="197">
        <f t="shared" si="29"/>
        <v>0</v>
      </c>
      <c r="AC148" s="195">
        <v>25</v>
      </c>
      <c r="AD148" s="165">
        <f t="shared" si="30"/>
        <v>0</v>
      </c>
      <c r="AE148" s="165">
        <f t="shared" si="31"/>
        <v>0</v>
      </c>
      <c r="AF148" s="165">
        <f t="shared" si="32"/>
        <v>0</v>
      </c>
      <c r="AG148" s="165">
        <f t="shared" si="33"/>
        <v>0</v>
      </c>
      <c r="AH148" s="165">
        <f t="shared" si="34"/>
        <v>0</v>
      </c>
      <c r="AI148" s="197">
        <f t="shared" si="35"/>
        <v>0</v>
      </c>
    </row>
    <row r="149" spans="4:35" ht="13.2" customHeight="1">
      <c r="D149" s="195">
        <v>26</v>
      </c>
      <c r="E149" s="165">
        <f t="shared" si="24"/>
        <v>0</v>
      </c>
      <c r="F149" s="165">
        <f t="shared" si="25"/>
        <v>0</v>
      </c>
      <c r="G149" s="165">
        <f t="shared" si="26"/>
        <v>0</v>
      </c>
      <c r="H149" s="165">
        <f t="shared" si="27"/>
        <v>0</v>
      </c>
      <c r="I149" s="165">
        <f t="shared" si="28"/>
        <v>0</v>
      </c>
      <c r="J149" s="197">
        <f t="shared" si="29"/>
        <v>0</v>
      </c>
      <c r="AC149" s="195">
        <v>26</v>
      </c>
      <c r="AD149" s="165">
        <f t="shared" si="30"/>
        <v>0</v>
      </c>
      <c r="AE149" s="165">
        <f t="shared" si="31"/>
        <v>0</v>
      </c>
      <c r="AF149" s="165">
        <f t="shared" si="32"/>
        <v>0</v>
      </c>
      <c r="AG149" s="165">
        <f t="shared" si="33"/>
        <v>0</v>
      </c>
      <c r="AH149" s="165">
        <f t="shared" si="34"/>
        <v>0</v>
      </c>
      <c r="AI149" s="197">
        <f t="shared" si="35"/>
        <v>0</v>
      </c>
    </row>
    <row r="150" spans="4:35" ht="13.2" customHeight="1">
      <c r="D150" s="195">
        <v>27</v>
      </c>
      <c r="E150" s="165">
        <f t="shared" si="24"/>
        <v>0</v>
      </c>
      <c r="F150" s="165">
        <f t="shared" si="25"/>
        <v>0</v>
      </c>
      <c r="G150" s="165">
        <f t="shared" si="26"/>
        <v>0</v>
      </c>
      <c r="H150" s="165">
        <f t="shared" si="27"/>
        <v>0</v>
      </c>
      <c r="I150" s="165">
        <f t="shared" si="28"/>
        <v>0</v>
      </c>
      <c r="J150" s="197">
        <f t="shared" si="29"/>
        <v>0</v>
      </c>
      <c r="AC150" s="195">
        <v>27</v>
      </c>
      <c r="AD150" s="165">
        <f t="shared" si="30"/>
        <v>0</v>
      </c>
      <c r="AE150" s="165">
        <f t="shared" si="31"/>
        <v>0</v>
      </c>
      <c r="AF150" s="165">
        <f t="shared" si="32"/>
        <v>0</v>
      </c>
      <c r="AG150" s="165">
        <f t="shared" si="33"/>
        <v>0</v>
      </c>
      <c r="AH150" s="165">
        <f t="shared" si="34"/>
        <v>0</v>
      </c>
      <c r="AI150" s="197">
        <f t="shared" si="35"/>
        <v>0</v>
      </c>
    </row>
    <row r="151" spans="4:35" ht="13.2" customHeight="1">
      <c r="D151" s="195">
        <v>28</v>
      </c>
      <c r="E151" s="165">
        <f t="shared" si="24"/>
        <v>0</v>
      </c>
      <c r="F151" s="165">
        <f t="shared" si="25"/>
        <v>0</v>
      </c>
      <c r="G151" s="165">
        <f t="shared" si="26"/>
        <v>0</v>
      </c>
      <c r="H151" s="165">
        <f t="shared" si="27"/>
        <v>0</v>
      </c>
      <c r="I151" s="165">
        <f t="shared" si="28"/>
        <v>0</v>
      </c>
      <c r="J151" s="197">
        <f t="shared" si="29"/>
        <v>0</v>
      </c>
      <c r="AC151" s="195">
        <v>28</v>
      </c>
      <c r="AD151" s="165">
        <f t="shared" si="30"/>
        <v>0</v>
      </c>
      <c r="AE151" s="165">
        <f t="shared" si="31"/>
        <v>0</v>
      </c>
      <c r="AF151" s="165">
        <f t="shared" si="32"/>
        <v>0</v>
      </c>
      <c r="AG151" s="165">
        <f t="shared" si="33"/>
        <v>0</v>
      </c>
      <c r="AH151" s="165">
        <f t="shared" si="34"/>
        <v>0</v>
      </c>
      <c r="AI151" s="197">
        <f t="shared" si="35"/>
        <v>0</v>
      </c>
    </row>
    <row r="152" spans="4:35" ht="13.2" customHeight="1">
      <c r="D152" s="195">
        <v>29</v>
      </c>
      <c r="E152" s="165">
        <f t="shared" si="24"/>
        <v>0</v>
      </c>
      <c r="F152" s="165">
        <f t="shared" si="25"/>
        <v>0</v>
      </c>
      <c r="G152" s="165">
        <f t="shared" si="26"/>
        <v>0</v>
      </c>
      <c r="H152" s="165">
        <f t="shared" si="27"/>
        <v>0</v>
      </c>
      <c r="I152" s="165">
        <f t="shared" si="28"/>
        <v>0</v>
      </c>
      <c r="J152" s="197">
        <f t="shared" si="29"/>
        <v>0</v>
      </c>
      <c r="AC152" s="195">
        <v>29</v>
      </c>
      <c r="AD152" s="165">
        <f t="shared" si="30"/>
        <v>0</v>
      </c>
      <c r="AE152" s="165">
        <f t="shared" si="31"/>
        <v>0</v>
      </c>
      <c r="AF152" s="165">
        <f t="shared" si="32"/>
        <v>0</v>
      </c>
      <c r="AG152" s="165">
        <f t="shared" si="33"/>
        <v>0</v>
      </c>
      <c r="AH152" s="165">
        <f t="shared" si="34"/>
        <v>0</v>
      </c>
      <c r="AI152" s="197">
        <f t="shared" si="35"/>
        <v>0</v>
      </c>
    </row>
    <row r="153" spans="4:35" ht="13.2" customHeight="1">
      <c r="D153" s="195">
        <v>30</v>
      </c>
      <c r="E153" s="165">
        <f t="shared" si="24"/>
        <v>0</v>
      </c>
      <c r="F153" s="165">
        <f t="shared" si="25"/>
        <v>0</v>
      </c>
      <c r="G153" s="165">
        <f t="shared" si="26"/>
        <v>0</v>
      </c>
      <c r="H153" s="165">
        <f t="shared" si="27"/>
        <v>0</v>
      </c>
      <c r="I153" s="165">
        <f t="shared" si="28"/>
        <v>0</v>
      </c>
      <c r="J153" s="197">
        <f t="shared" si="29"/>
        <v>0</v>
      </c>
      <c r="AC153" s="195">
        <v>30</v>
      </c>
      <c r="AD153" s="165">
        <f t="shared" si="30"/>
        <v>0</v>
      </c>
      <c r="AE153" s="165">
        <f t="shared" si="31"/>
        <v>0</v>
      </c>
      <c r="AF153" s="165">
        <f t="shared" si="32"/>
        <v>0</v>
      </c>
      <c r="AG153" s="165">
        <f t="shared" si="33"/>
        <v>0</v>
      </c>
      <c r="AH153" s="165">
        <f t="shared" si="34"/>
        <v>0</v>
      </c>
      <c r="AI153" s="197">
        <f t="shared" si="35"/>
        <v>0</v>
      </c>
    </row>
    <row r="154" spans="4:35" ht="13.2" customHeight="1">
      <c r="D154" s="195">
        <v>31</v>
      </c>
      <c r="E154" s="165">
        <f t="shared" si="24"/>
        <v>0</v>
      </c>
      <c r="F154" s="165">
        <f t="shared" si="25"/>
        <v>0</v>
      </c>
      <c r="G154" s="165">
        <f t="shared" si="26"/>
        <v>0</v>
      </c>
      <c r="H154" s="165">
        <f t="shared" si="27"/>
        <v>0</v>
      </c>
      <c r="I154" s="165">
        <f t="shared" si="28"/>
        <v>0</v>
      </c>
      <c r="J154" s="197">
        <f t="shared" si="29"/>
        <v>0</v>
      </c>
      <c r="AC154" s="195">
        <v>31</v>
      </c>
      <c r="AD154" s="165">
        <f t="shared" si="30"/>
        <v>0</v>
      </c>
      <c r="AE154" s="165">
        <f t="shared" si="31"/>
        <v>0</v>
      </c>
      <c r="AF154" s="165">
        <f t="shared" si="32"/>
        <v>0</v>
      </c>
      <c r="AG154" s="165">
        <f t="shared" si="33"/>
        <v>0</v>
      </c>
      <c r="AH154" s="165">
        <f t="shared" si="34"/>
        <v>0</v>
      </c>
      <c r="AI154" s="197">
        <f t="shared" si="35"/>
        <v>0</v>
      </c>
    </row>
    <row r="155" spans="4:35" ht="13.2" customHeight="1">
      <c r="D155" s="195">
        <v>32</v>
      </c>
      <c r="E155" s="165">
        <f t="shared" si="24"/>
        <v>0</v>
      </c>
      <c r="F155" s="165">
        <f t="shared" si="25"/>
        <v>0</v>
      </c>
      <c r="G155" s="165">
        <f t="shared" si="26"/>
        <v>0</v>
      </c>
      <c r="H155" s="165">
        <f t="shared" si="27"/>
        <v>0</v>
      </c>
      <c r="I155" s="165">
        <f t="shared" si="28"/>
        <v>0</v>
      </c>
      <c r="J155" s="197">
        <f t="shared" si="29"/>
        <v>0</v>
      </c>
      <c r="AC155" s="195">
        <v>32</v>
      </c>
      <c r="AD155" s="165">
        <f t="shared" si="30"/>
        <v>0</v>
      </c>
      <c r="AE155" s="165">
        <f t="shared" si="31"/>
        <v>0</v>
      </c>
      <c r="AF155" s="165">
        <f t="shared" si="32"/>
        <v>0</v>
      </c>
      <c r="AG155" s="165">
        <f t="shared" si="33"/>
        <v>0</v>
      </c>
      <c r="AH155" s="165">
        <f t="shared" si="34"/>
        <v>0</v>
      </c>
      <c r="AI155" s="197">
        <f t="shared" si="35"/>
        <v>0</v>
      </c>
    </row>
    <row r="156" spans="4:35" ht="13.2" customHeight="1">
      <c r="D156" s="195">
        <v>33</v>
      </c>
      <c r="E156" s="165">
        <f t="shared" si="24"/>
        <v>0</v>
      </c>
      <c r="F156" s="165">
        <f t="shared" si="25"/>
        <v>0</v>
      </c>
      <c r="G156" s="165">
        <f t="shared" si="26"/>
        <v>0</v>
      </c>
      <c r="H156" s="165">
        <f t="shared" si="27"/>
        <v>0</v>
      </c>
      <c r="I156" s="165">
        <f t="shared" si="28"/>
        <v>0</v>
      </c>
      <c r="J156" s="197">
        <f t="shared" si="29"/>
        <v>0</v>
      </c>
      <c r="AC156" s="195">
        <v>33</v>
      </c>
      <c r="AD156" s="165">
        <f t="shared" si="30"/>
        <v>0</v>
      </c>
      <c r="AE156" s="165">
        <f t="shared" si="31"/>
        <v>0</v>
      </c>
      <c r="AF156" s="165">
        <f t="shared" si="32"/>
        <v>0</v>
      </c>
      <c r="AG156" s="165">
        <f t="shared" si="33"/>
        <v>0</v>
      </c>
      <c r="AH156" s="165">
        <f t="shared" si="34"/>
        <v>0</v>
      </c>
      <c r="AI156" s="197">
        <f t="shared" si="35"/>
        <v>0</v>
      </c>
    </row>
    <row r="157" spans="4:35" ht="13.2" customHeight="1">
      <c r="D157" s="195">
        <v>34</v>
      </c>
      <c r="E157" s="165">
        <f t="shared" si="24"/>
        <v>0</v>
      </c>
      <c r="F157" s="165">
        <f t="shared" si="25"/>
        <v>0</v>
      </c>
      <c r="G157" s="165">
        <f t="shared" si="26"/>
        <v>0</v>
      </c>
      <c r="H157" s="165">
        <f t="shared" si="27"/>
        <v>0</v>
      </c>
      <c r="I157" s="165">
        <f t="shared" si="28"/>
        <v>0</v>
      </c>
      <c r="J157" s="197">
        <f t="shared" si="29"/>
        <v>0</v>
      </c>
      <c r="AC157" s="195">
        <v>34</v>
      </c>
      <c r="AD157" s="165">
        <f t="shared" si="30"/>
        <v>0</v>
      </c>
      <c r="AE157" s="165">
        <f t="shared" si="31"/>
        <v>0</v>
      </c>
      <c r="AF157" s="165">
        <f t="shared" si="32"/>
        <v>0</v>
      </c>
      <c r="AG157" s="165">
        <f t="shared" si="33"/>
        <v>0</v>
      </c>
      <c r="AH157" s="165">
        <f t="shared" si="34"/>
        <v>0</v>
      </c>
      <c r="AI157" s="197">
        <f t="shared" si="35"/>
        <v>0</v>
      </c>
    </row>
    <row r="158" spans="4:35" ht="13.2" customHeight="1">
      <c r="D158" s="195">
        <v>35</v>
      </c>
      <c r="E158" s="165">
        <f t="shared" si="24"/>
        <v>0</v>
      </c>
      <c r="F158" s="165">
        <f t="shared" si="25"/>
        <v>0</v>
      </c>
      <c r="G158" s="165">
        <f t="shared" si="26"/>
        <v>0</v>
      </c>
      <c r="H158" s="165">
        <f t="shared" si="27"/>
        <v>0</v>
      </c>
      <c r="I158" s="165">
        <f t="shared" si="28"/>
        <v>0</v>
      </c>
      <c r="J158" s="197">
        <f t="shared" si="29"/>
        <v>0</v>
      </c>
      <c r="AC158" s="195">
        <v>35</v>
      </c>
      <c r="AD158" s="165">
        <f t="shared" si="30"/>
        <v>0</v>
      </c>
      <c r="AE158" s="165">
        <f t="shared" si="31"/>
        <v>0</v>
      </c>
      <c r="AF158" s="165">
        <f t="shared" si="32"/>
        <v>0</v>
      </c>
      <c r="AG158" s="165">
        <f t="shared" si="33"/>
        <v>0</v>
      </c>
      <c r="AH158" s="165">
        <f t="shared" si="34"/>
        <v>0</v>
      </c>
      <c r="AI158" s="197">
        <f t="shared" si="35"/>
        <v>0</v>
      </c>
    </row>
    <row r="159" spans="4:35" ht="13.2" customHeight="1">
      <c r="D159" s="195">
        <v>36</v>
      </c>
      <c r="E159" s="165">
        <f t="shared" si="24"/>
        <v>0</v>
      </c>
      <c r="F159" s="165">
        <f t="shared" si="25"/>
        <v>0</v>
      </c>
      <c r="G159" s="165">
        <f t="shared" si="26"/>
        <v>0</v>
      </c>
      <c r="H159" s="165">
        <f t="shared" si="27"/>
        <v>0</v>
      </c>
      <c r="I159" s="165">
        <f t="shared" si="28"/>
        <v>0</v>
      </c>
      <c r="J159" s="197">
        <f t="shared" si="29"/>
        <v>0</v>
      </c>
      <c r="AC159" s="195">
        <v>36</v>
      </c>
      <c r="AD159" s="165">
        <f t="shared" si="30"/>
        <v>0</v>
      </c>
      <c r="AE159" s="165">
        <f t="shared" si="31"/>
        <v>0</v>
      </c>
      <c r="AF159" s="165">
        <f t="shared" si="32"/>
        <v>0</v>
      </c>
      <c r="AG159" s="165">
        <f t="shared" si="33"/>
        <v>0</v>
      </c>
      <c r="AH159" s="165">
        <f t="shared" si="34"/>
        <v>0</v>
      </c>
      <c r="AI159" s="197">
        <f t="shared" si="35"/>
        <v>0</v>
      </c>
    </row>
    <row r="160" spans="4:35" ht="13.2" customHeight="1">
      <c r="D160" s="195">
        <v>37</v>
      </c>
      <c r="E160" s="165">
        <f t="shared" si="24"/>
        <v>0</v>
      </c>
      <c r="F160" s="165">
        <f t="shared" si="25"/>
        <v>0</v>
      </c>
      <c r="G160" s="165">
        <f t="shared" si="26"/>
        <v>0</v>
      </c>
      <c r="H160" s="165">
        <f t="shared" si="27"/>
        <v>0</v>
      </c>
      <c r="I160" s="165">
        <f t="shared" si="28"/>
        <v>0</v>
      </c>
      <c r="J160" s="197">
        <f t="shared" si="29"/>
        <v>0</v>
      </c>
      <c r="AC160" s="195">
        <v>37</v>
      </c>
      <c r="AD160" s="165">
        <f t="shared" si="30"/>
        <v>0</v>
      </c>
      <c r="AE160" s="165">
        <f t="shared" si="31"/>
        <v>0</v>
      </c>
      <c r="AF160" s="165">
        <f t="shared" si="32"/>
        <v>0</v>
      </c>
      <c r="AG160" s="165">
        <f t="shared" si="33"/>
        <v>0</v>
      </c>
      <c r="AH160" s="165">
        <f t="shared" si="34"/>
        <v>0</v>
      </c>
      <c r="AI160" s="197">
        <f t="shared" si="35"/>
        <v>0</v>
      </c>
    </row>
    <row r="161" spans="4:35" ht="13.2" customHeight="1">
      <c r="D161" s="195">
        <v>38</v>
      </c>
      <c r="E161" s="165">
        <f t="shared" si="24"/>
        <v>0</v>
      </c>
      <c r="F161" s="165">
        <f t="shared" si="25"/>
        <v>0</v>
      </c>
      <c r="G161" s="165">
        <f t="shared" si="26"/>
        <v>0</v>
      </c>
      <c r="H161" s="165">
        <f t="shared" si="27"/>
        <v>0</v>
      </c>
      <c r="I161" s="165">
        <f t="shared" si="28"/>
        <v>0</v>
      </c>
      <c r="J161" s="197">
        <f t="shared" si="29"/>
        <v>0</v>
      </c>
      <c r="AC161" s="195">
        <v>38</v>
      </c>
      <c r="AD161" s="165">
        <f t="shared" si="30"/>
        <v>0</v>
      </c>
      <c r="AE161" s="165">
        <f t="shared" si="31"/>
        <v>0</v>
      </c>
      <c r="AF161" s="165">
        <f t="shared" si="32"/>
        <v>0</v>
      </c>
      <c r="AG161" s="165">
        <f t="shared" si="33"/>
        <v>0</v>
      </c>
      <c r="AH161" s="165">
        <f t="shared" si="34"/>
        <v>0</v>
      </c>
      <c r="AI161" s="197">
        <f t="shared" si="35"/>
        <v>0</v>
      </c>
    </row>
    <row r="162" spans="4:35" ht="13.2" customHeight="1">
      <c r="D162" s="195">
        <v>39</v>
      </c>
      <c r="E162" s="165">
        <f t="shared" si="24"/>
        <v>0</v>
      </c>
      <c r="F162" s="165">
        <f t="shared" si="25"/>
        <v>0</v>
      </c>
      <c r="G162" s="165">
        <f t="shared" si="26"/>
        <v>0</v>
      </c>
      <c r="H162" s="165">
        <f t="shared" si="27"/>
        <v>0</v>
      </c>
      <c r="I162" s="165">
        <f t="shared" si="28"/>
        <v>0</v>
      </c>
      <c r="J162" s="197">
        <f t="shared" si="29"/>
        <v>0</v>
      </c>
      <c r="AC162" s="195">
        <v>39</v>
      </c>
      <c r="AD162" s="165">
        <f t="shared" si="30"/>
        <v>0</v>
      </c>
      <c r="AE162" s="165">
        <f t="shared" si="31"/>
        <v>0</v>
      </c>
      <c r="AF162" s="165">
        <f t="shared" si="32"/>
        <v>0</v>
      </c>
      <c r="AG162" s="165">
        <f t="shared" si="33"/>
        <v>0</v>
      </c>
      <c r="AH162" s="165">
        <f t="shared" si="34"/>
        <v>0</v>
      </c>
      <c r="AI162" s="197">
        <f t="shared" si="35"/>
        <v>0</v>
      </c>
    </row>
    <row r="163" spans="4:35" ht="13.2" customHeight="1" thickBot="1">
      <c r="D163" s="196">
        <v>40</v>
      </c>
      <c r="E163" s="198">
        <f t="shared" si="24"/>
        <v>0</v>
      </c>
      <c r="F163" s="198">
        <f t="shared" si="25"/>
        <v>0</v>
      </c>
      <c r="G163" s="198">
        <f t="shared" si="26"/>
        <v>0</v>
      </c>
      <c r="H163" s="198">
        <f t="shared" si="27"/>
        <v>0</v>
      </c>
      <c r="I163" s="198">
        <f t="shared" si="28"/>
        <v>0</v>
      </c>
      <c r="J163" s="199">
        <f t="shared" si="29"/>
        <v>0</v>
      </c>
      <c r="AC163" s="196">
        <v>40</v>
      </c>
      <c r="AD163" s="198">
        <f t="shared" si="30"/>
        <v>0</v>
      </c>
      <c r="AE163" s="198">
        <f t="shared" si="31"/>
        <v>0</v>
      </c>
      <c r="AF163" s="198">
        <f t="shared" si="32"/>
        <v>0</v>
      </c>
      <c r="AG163" s="198">
        <f t="shared" si="33"/>
        <v>0</v>
      </c>
      <c r="AH163" s="198">
        <f t="shared" si="34"/>
        <v>0</v>
      </c>
      <c r="AI163" s="199">
        <f t="shared" si="35"/>
        <v>0</v>
      </c>
    </row>
    <row r="165" spans="4:35" ht="13.2" customHeight="1" thickBot="1">
      <c r="D165" s="2" t="s">
        <v>89</v>
      </c>
      <c r="AC165" s="2" t="s">
        <v>89</v>
      </c>
    </row>
    <row r="166" spans="4:35" ht="13.2" customHeight="1">
      <c r="D166" s="2199"/>
      <c r="E166" s="2200" t="s">
        <v>56</v>
      </c>
      <c r="F166" s="2200"/>
      <c r="G166" s="2200" t="s">
        <v>83</v>
      </c>
      <c r="H166" s="2200"/>
      <c r="I166" s="2200" t="s">
        <v>78</v>
      </c>
      <c r="J166" s="2239"/>
      <c r="AC166" s="2199"/>
      <c r="AD166" s="2200" t="s">
        <v>56</v>
      </c>
      <c r="AE166" s="2200"/>
      <c r="AF166" s="2200" t="s">
        <v>83</v>
      </c>
      <c r="AG166" s="2200"/>
      <c r="AH166" s="2200" t="s">
        <v>78</v>
      </c>
      <c r="AI166" s="2239"/>
    </row>
    <row r="167" spans="4:35" ht="13.2" customHeight="1">
      <c r="D167" s="2238"/>
      <c r="E167" s="21" t="s">
        <v>354</v>
      </c>
      <c r="F167" s="21" t="s">
        <v>355</v>
      </c>
      <c r="G167" s="21" t="s">
        <v>354</v>
      </c>
      <c r="H167" s="21" t="s">
        <v>355</v>
      </c>
      <c r="I167" s="21" t="s">
        <v>354</v>
      </c>
      <c r="J167" s="194" t="s">
        <v>355</v>
      </c>
      <c r="AC167" s="2238"/>
      <c r="AD167" s="21" t="s">
        <v>354</v>
      </c>
      <c r="AE167" s="21" t="s">
        <v>355</v>
      </c>
      <c r="AF167" s="21" t="s">
        <v>354</v>
      </c>
      <c r="AG167" s="21" t="s">
        <v>355</v>
      </c>
      <c r="AH167" s="21" t="s">
        <v>354</v>
      </c>
      <c r="AI167" s="194" t="s">
        <v>355</v>
      </c>
    </row>
    <row r="168" spans="4:35" ht="13.2" customHeight="1">
      <c r="D168" s="195">
        <v>1</v>
      </c>
      <c r="E168" s="165">
        <f t="shared" ref="E168:E207" si="36">IF($K$17&lt;&gt;"As",0,IF($K$5&lt;&gt;"歩 道",0,SUMIF($K$18,D168,$K$16)))+IF($K$20&lt;&gt;"As",0,IF($K$5&lt;&gt;"歩 道",0,SUMIF($K$21,D168,$K$19)))</f>
        <v>0</v>
      </c>
      <c r="F168" s="165">
        <f t="shared" ref="F168:F207" si="37">IF($K$17&lt;&gt;"As",0,IF($K$5&lt;&gt;"車 道",0,SUMIF($K$18,D168,$K$16)))+IF($K$20&lt;&gt;"As",0,IF($K$5&lt;&gt;"車 道",0,SUMIF($K$21,D168,$K$19)))</f>
        <v>0</v>
      </c>
      <c r="G168" s="165">
        <f t="shared" ref="G168:G207" si="38">IF($K$17&lt;&gt;"Co",0,IF($K$5&lt;&gt;"歩 道",0,SUMIF($K$18,D168,$K$16)))+IF($K$20&lt;&gt;"Co",0,IF($K$5&lt;&gt;"歩 道",0,SUMIF($K$21,D168,$K$19)))</f>
        <v>0</v>
      </c>
      <c r="H168" s="165">
        <f t="shared" ref="H168:H207" si="39">IF($K$17&lt;&gt;"Co",0,IF($K$5&lt;&gt;"車 道",0,SUMIF($K$18,D168,$K$16)))+IF($K$20&lt;&gt;"Co",0,IF($K$5&lt;&gt;"車 道",0,SUMIF($K$21,D168,$K$19)))</f>
        <v>0</v>
      </c>
      <c r="I168" s="165">
        <f t="shared" ref="I168:I207" si="40">IF($K$5&lt;&gt;"歩 道",0,SUMIF($K$24,D168,$K$16)+SUMIF($K$24,D168,$K$19))</f>
        <v>0</v>
      </c>
      <c r="J168" s="197">
        <f t="shared" ref="J168:J207" si="41">IF($K$5&lt;&gt;"車 道",0,SUMIF($K$24,D168,$K$16)+SUMIF($K$24,D168,$K$19))</f>
        <v>0</v>
      </c>
      <c r="AC168" s="195">
        <v>1</v>
      </c>
      <c r="AD168" s="165">
        <f t="shared" ref="AD168:AD207" si="42">IF($AJ$17&lt;&gt;"As",0,IF($AJ$5&lt;&gt;"歩 道",0,SUMIF($AJ$18,AC168,$AJ$16)))+IF($AJ$20&lt;&gt;"As",0,IF($AJ$5&lt;&gt;"歩 道",0,SUMIF($AJ$21,AC168,$AJ$19)))</f>
        <v>0</v>
      </c>
      <c r="AE168" s="165">
        <f t="shared" ref="AE168:AE207" si="43">IF($AJ$17&lt;&gt;"As",0,IF($AJ$5&lt;&gt;"車 道",0,SUMIF($AJ$18,AC168,$AJ$16)))+IF($AJ$20&lt;&gt;"As",0,IF($AJ$5&lt;&gt;"車 道",0,SUMIF($AJ$21,AC168,$AJ$19)))</f>
        <v>0</v>
      </c>
      <c r="AF168" s="165">
        <f t="shared" ref="AF168:AF207" si="44">IF($AJ$17&lt;&gt;"Co",0,IF($AJ$5&lt;&gt;"歩 道",0,SUMIF($AJ$18,AC168,$AJ$16)))+IF($AJ$20&lt;&gt;"Co",0,IF($AJ$5&lt;&gt;"歩 道",0,SUMIF($AJ$21,AC168,$AJ$19)))</f>
        <v>0</v>
      </c>
      <c r="AG168" s="165">
        <f t="shared" ref="AG168:AG207" si="45">IF($AJ$17&lt;&gt;"Co",0,IF($AJ$5&lt;&gt;"車 道",0,SUMIF($AJ$18,AC168,$AJ$16)))+IF($AJ$20&lt;&gt;"Co",0,IF($AJ$5&lt;&gt;"車 道",0,SUMIF($AJ$21,AC168,$AJ$19)))</f>
        <v>0</v>
      </c>
      <c r="AH168" s="165">
        <f t="shared" ref="AH168:AH207" si="46">IF($AJ$5&lt;&gt;"歩 道",0,SUMIF($AJ$24,AC168,$AJ$16)+SUMIF($AJ$24,AC168,$AJ$19))</f>
        <v>0</v>
      </c>
      <c r="AI168" s="197">
        <f t="shared" ref="AI168:AI207" si="47">IF($AJ$5&lt;&gt;"車 道",0,SUMIF($AJ$24,AC168,$AJ$16)+SUMIF($AJ$24,AC168,$AJ$19))</f>
        <v>0</v>
      </c>
    </row>
    <row r="169" spans="4:35" ht="13.2" customHeight="1">
      <c r="D169" s="195">
        <v>2</v>
      </c>
      <c r="E169" s="165">
        <f t="shared" si="36"/>
        <v>0</v>
      </c>
      <c r="F169" s="165">
        <f t="shared" si="37"/>
        <v>0</v>
      </c>
      <c r="G169" s="165">
        <f t="shared" si="38"/>
        <v>0</v>
      </c>
      <c r="H169" s="165">
        <f t="shared" si="39"/>
        <v>0</v>
      </c>
      <c r="I169" s="165">
        <f t="shared" si="40"/>
        <v>0</v>
      </c>
      <c r="J169" s="197">
        <f t="shared" si="41"/>
        <v>0</v>
      </c>
      <c r="AC169" s="195">
        <v>2</v>
      </c>
      <c r="AD169" s="165">
        <f t="shared" si="42"/>
        <v>0</v>
      </c>
      <c r="AE169" s="165">
        <f t="shared" si="43"/>
        <v>0</v>
      </c>
      <c r="AF169" s="165">
        <f t="shared" si="44"/>
        <v>0</v>
      </c>
      <c r="AG169" s="165">
        <f t="shared" si="45"/>
        <v>0</v>
      </c>
      <c r="AH169" s="165">
        <f t="shared" si="46"/>
        <v>0</v>
      </c>
      <c r="AI169" s="197">
        <f t="shared" si="47"/>
        <v>0</v>
      </c>
    </row>
    <row r="170" spans="4:35" ht="13.2" customHeight="1">
      <c r="D170" s="195">
        <v>3</v>
      </c>
      <c r="E170" s="165">
        <f t="shared" si="36"/>
        <v>0</v>
      </c>
      <c r="F170" s="165">
        <f t="shared" si="37"/>
        <v>0</v>
      </c>
      <c r="G170" s="165">
        <f t="shared" si="38"/>
        <v>0</v>
      </c>
      <c r="H170" s="165">
        <f t="shared" si="39"/>
        <v>0</v>
      </c>
      <c r="I170" s="165">
        <f t="shared" si="40"/>
        <v>0</v>
      </c>
      <c r="J170" s="197">
        <f t="shared" si="41"/>
        <v>0</v>
      </c>
      <c r="AC170" s="195">
        <v>3</v>
      </c>
      <c r="AD170" s="165">
        <f t="shared" si="42"/>
        <v>0</v>
      </c>
      <c r="AE170" s="165">
        <f t="shared" si="43"/>
        <v>0</v>
      </c>
      <c r="AF170" s="165">
        <f t="shared" si="44"/>
        <v>0</v>
      </c>
      <c r="AG170" s="165">
        <f t="shared" si="45"/>
        <v>0</v>
      </c>
      <c r="AH170" s="165">
        <f t="shared" si="46"/>
        <v>0</v>
      </c>
      <c r="AI170" s="197">
        <f t="shared" si="47"/>
        <v>0</v>
      </c>
    </row>
    <row r="171" spans="4:35" ht="13.2" customHeight="1">
      <c r="D171" s="195">
        <v>4</v>
      </c>
      <c r="E171" s="165">
        <f t="shared" si="36"/>
        <v>0</v>
      </c>
      <c r="F171" s="165">
        <f t="shared" si="37"/>
        <v>0</v>
      </c>
      <c r="G171" s="165">
        <f t="shared" si="38"/>
        <v>0</v>
      </c>
      <c r="H171" s="165">
        <f t="shared" si="39"/>
        <v>0</v>
      </c>
      <c r="I171" s="165">
        <f t="shared" si="40"/>
        <v>0</v>
      </c>
      <c r="J171" s="197">
        <f t="shared" si="41"/>
        <v>0</v>
      </c>
      <c r="AC171" s="195">
        <v>4</v>
      </c>
      <c r="AD171" s="165">
        <f t="shared" si="42"/>
        <v>0</v>
      </c>
      <c r="AE171" s="165">
        <f t="shared" si="43"/>
        <v>0</v>
      </c>
      <c r="AF171" s="165">
        <f t="shared" si="44"/>
        <v>0</v>
      </c>
      <c r="AG171" s="165">
        <f t="shared" si="45"/>
        <v>0</v>
      </c>
      <c r="AH171" s="165">
        <f t="shared" si="46"/>
        <v>0</v>
      </c>
      <c r="AI171" s="197">
        <f t="shared" si="47"/>
        <v>0</v>
      </c>
    </row>
    <row r="172" spans="4:35" ht="13.2" customHeight="1">
      <c r="D172" s="195">
        <v>5</v>
      </c>
      <c r="E172" s="165">
        <f t="shared" si="36"/>
        <v>0</v>
      </c>
      <c r="F172" s="165">
        <f t="shared" si="37"/>
        <v>0</v>
      </c>
      <c r="G172" s="165">
        <f t="shared" si="38"/>
        <v>0</v>
      </c>
      <c r="H172" s="165">
        <f t="shared" si="39"/>
        <v>0</v>
      </c>
      <c r="I172" s="165">
        <f t="shared" si="40"/>
        <v>0</v>
      </c>
      <c r="J172" s="197">
        <f t="shared" si="41"/>
        <v>25.19</v>
      </c>
      <c r="AC172" s="195">
        <v>5</v>
      </c>
      <c r="AD172" s="165">
        <f t="shared" si="42"/>
        <v>0</v>
      </c>
      <c r="AE172" s="165">
        <f t="shared" si="43"/>
        <v>0</v>
      </c>
      <c r="AF172" s="165">
        <f t="shared" si="44"/>
        <v>0</v>
      </c>
      <c r="AG172" s="165">
        <f t="shared" si="45"/>
        <v>0</v>
      </c>
      <c r="AH172" s="165">
        <f t="shared" si="46"/>
        <v>0</v>
      </c>
      <c r="AI172" s="197">
        <f t="shared" si="47"/>
        <v>0</v>
      </c>
    </row>
    <row r="173" spans="4:35" ht="13.2" customHeight="1">
      <c r="D173" s="195">
        <v>6</v>
      </c>
      <c r="E173" s="165">
        <f t="shared" si="36"/>
        <v>0</v>
      </c>
      <c r="F173" s="165">
        <f t="shared" si="37"/>
        <v>0</v>
      </c>
      <c r="G173" s="165">
        <f t="shared" si="38"/>
        <v>0</v>
      </c>
      <c r="H173" s="165">
        <f t="shared" si="39"/>
        <v>0</v>
      </c>
      <c r="I173" s="165">
        <f t="shared" si="40"/>
        <v>0</v>
      </c>
      <c r="J173" s="197">
        <f t="shared" si="41"/>
        <v>0</v>
      </c>
      <c r="AC173" s="195">
        <v>6</v>
      </c>
      <c r="AD173" s="165">
        <f t="shared" si="42"/>
        <v>0</v>
      </c>
      <c r="AE173" s="165">
        <f t="shared" si="43"/>
        <v>0</v>
      </c>
      <c r="AF173" s="165">
        <f t="shared" si="44"/>
        <v>0</v>
      </c>
      <c r="AG173" s="165">
        <f t="shared" si="45"/>
        <v>0</v>
      </c>
      <c r="AH173" s="165">
        <f t="shared" si="46"/>
        <v>0</v>
      </c>
      <c r="AI173" s="197">
        <f t="shared" si="47"/>
        <v>0</v>
      </c>
    </row>
    <row r="174" spans="4:35" ht="13.2" customHeight="1">
      <c r="D174" s="195">
        <v>7</v>
      </c>
      <c r="E174" s="165">
        <f t="shared" si="36"/>
        <v>0</v>
      </c>
      <c r="F174" s="165">
        <f t="shared" si="37"/>
        <v>0</v>
      </c>
      <c r="G174" s="165">
        <f t="shared" si="38"/>
        <v>0</v>
      </c>
      <c r="H174" s="165">
        <f t="shared" si="39"/>
        <v>0</v>
      </c>
      <c r="I174" s="165">
        <f t="shared" si="40"/>
        <v>0</v>
      </c>
      <c r="J174" s="197">
        <f t="shared" si="41"/>
        <v>0</v>
      </c>
      <c r="AC174" s="195">
        <v>7</v>
      </c>
      <c r="AD174" s="165">
        <f t="shared" si="42"/>
        <v>0</v>
      </c>
      <c r="AE174" s="165">
        <f t="shared" si="43"/>
        <v>0</v>
      </c>
      <c r="AF174" s="165">
        <f t="shared" si="44"/>
        <v>0</v>
      </c>
      <c r="AG174" s="165">
        <f t="shared" si="45"/>
        <v>0</v>
      </c>
      <c r="AH174" s="165">
        <f t="shared" si="46"/>
        <v>0</v>
      </c>
      <c r="AI174" s="197">
        <f t="shared" si="47"/>
        <v>0</v>
      </c>
    </row>
    <row r="175" spans="4:35" ht="13.2" customHeight="1">
      <c r="D175" s="195">
        <v>8</v>
      </c>
      <c r="E175" s="165">
        <f t="shared" si="36"/>
        <v>0</v>
      </c>
      <c r="F175" s="165">
        <f t="shared" si="37"/>
        <v>0</v>
      </c>
      <c r="G175" s="165">
        <f t="shared" si="38"/>
        <v>0</v>
      </c>
      <c r="H175" s="165">
        <f t="shared" si="39"/>
        <v>0</v>
      </c>
      <c r="I175" s="165">
        <f t="shared" si="40"/>
        <v>0</v>
      </c>
      <c r="J175" s="197">
        <f t="shared" si="41"/>
        <v>0</v>
      </c>
      <c r="AC175" s="195">
        <v>8</v>
      </c>
      <c r="AD175" s="165">
        <f t="shared" si="42"/>
        <v>0</v>
      </c>
      <c r="AE175" s="165">
        <f t="shared" si="43"/>
        <v>0</v>
      </c>
      <c r="AF175" s="165">
        <f t="shared" si="44"/>
        <v>0</v>
      </c>
      <c r="AG175" s="165">
        <f t="shared" si="45"/>
        <v>0</v>
      </c>
      <c r="AH175" s="165">
        <f t="shared" si="46"/>
        <v>0</v>
      </c>
      <c r="AI175" s="197">
        <f t="shared" si="47"/>
        <v>0</v>
      </c>
    </row>
    <row r="176" spans="4:35" ht="13.2" customHeight="1">
      <c r="D176" s="195">
        <v>9</v>
      </c>
      <c r="E176" s="165">
        <f t="shared" si="36"/>
        <v>0</v>
      </c>
      <c r="F176" s="165">
        <f t="shared" si="37"/>
        <v>0</v>
      </c>
      <c r="G176" s="165">
        <f t="shared" si="38"/>
        <v>0</v>
      </c>
      <c r="H176" s="165">
        <f t="shared" si="39"/>
        <v>0</v>
      </c>
      <c r="I176" s="165">
        <f t="shared" si="40"/>
        <v>0</v>
      </c>
      <c r="J176" s="197">
        <f t="shared" si="41"/>
        <v>0</v>
      </c>
      <c r="AC176" s="195">
        <v>9</v>
      </c>
      <c r="AD176" s="165">
        <f t="shared" si="42"/>
        <v>0</v>
      </c>
      <c r="AE176" s="165">
        <f t="shared" si="43"/>
        <v>0</v>
      </c>
      <c r="AF176" s="165">
        <f t="shared" si="44"/>
        <v>0</v>
      </c>
      <c r="AG176" s="165">
        <f t="shared" si="45"/>
        <v>0</v>
      </c>
      <c r="AH176" s="165">
        <f t="shared" si="46"/>
        <v>0</v>
      </c>
      <c r="AI176" s="197">
        <f t="shared" si="47"/>
        <v>0</v>
      </c>
    </row>
    <row r="177" spans="4:35" ht="13.2" customHeight="1">
      <c r="D177" s="195">
        <v>10</v>
      </c>
      <c r="E177" s="165">
        <f t="shared" si="36"/>
        <v>0</v>
      </c>
      <c r="F177" s="165">
        <f t="shared" si="37"/>
        <v>0</v>
      </c>
      <c r="G177" s="165">
        <f t="shared" si="38"/>
        <v>0</v>
      </c>
      <c r="H177" s="165">
        <f t="shared" si="39"/>
        <v>0</v>
      </c>
      <c r="I177" s="165">
        <f t="shared" si="40"/>
        <v>0</v>
      </c>
      <c r="J177" s="197">
        <f t="shared" si="41"/>
        <v>0</v>
      </c>
      <c r="AC177" s="195">
        <v>10</v>
      </c>
      <c r="AD177" s="165">
        <f t="shared" si="42"/>
        <v>0</v>
      </c>
      <c r="AE177" s="165">
        <f t="shared" si="43"/>
        <v>0</v>
      </c>
      <c r="AF177" s="165">
        <f t="shared" si="44"/>
        <v>0</v>
      </c>
      <c r="AG177" s="165">
        <f t="shared" si="45"/>
        <v>0</v>
      </c>
      <c r="AH177" s="165">
        <f t="shared" si="46"/>
        <v>0</v>
      </c>
      <c r="AI177" s="197">
        <f t="shared" si="47"/>
        <v>0</v>
      </c>
    </row>
    <row r="178" spans="4:35" ht="13.2" customHeight="1">
      <c r="D178" s="195">
        <v>11</v>
      </c>
      <c r="E178" s="165">
        <f t="shared" si="36"/>
        <v>0</v>
      </c>
      <c r="F178" s="165">
        <f t="shared" si="37"/>
        <v>0</v>
      </c>
      <c r="G178" s="165">
        <f t="shared" si="38"/>
        <v>0</v>
      </c>
      <c r="H178" s="165">
        <f t="shared" si="39"/>
        <v>0</v>
      </c>
      <c r="I178" s="165">
        <f t="shared" si="40"/>
        <v>0</v>
      </c>
      <c r="J178" s="197">
        <f t="shared" si="41"/>
        <v>0</v>
      </c>
      <c r="AC178" s="195">
        <v>11</v>
      </c>
      <c r="AD178" s="165">
        <f t="shared" si="42"/>
        <v>0</v>
      </c>
      <c r="AE178" s="165">
        <f t="shared" si="43"/>
        <v>0</v>
      </c>
      <c r="AF178" s="165">
        <f t="shared" si="44"/>
        <v>0</v>
      </c>
      <c r="AG178" s="165">
        <f t="shared" si="45"/>
        <v>0</v>
      </c>
      <c r="AH178" s="165">
        <f t="shared" si="46"/>
        <v>0</v>
      </c>
      <c r="AI178" s="197">
        <f t="shared" si="47"/>
        <v>0</v>
      </c>
    </row>
    <row r="179" spans="4:35" ht="13.2" customHeight="1">
      <c r="D179" s="195">
        <v>12</v>
      </c>
      <c r="E179" s="165">
        <f t="shared" si="36"/>
        <v>0</v>
      </c>
      <c r="F179" s="165">
        <f t="shared" si="37"/>
        <v>0</v>
      </c>
      <c r="G179" s="165">
        <f t="shared" si="38"/>
        <v>0</v>
      </c>
      <c r="H179" s="165">
        <f t="shared" si="39"/>
        <v>0</v>
      </c>
      <c r="I179" s="165">
        <f t="shared" si="40"/>
        <v>0</v>
      </c>
      <c r="J179" s="197">
        <f t="shared" si="41"/>
        <v>0</v>
      </c>
      <c r="AC179" s="195">
        <v>12</v>
      </c>
      <c r="AD179" s="165">
        <f t="shared" si="42"/>
        <v>0</v>
      </c>
      <c r="AE179" s="165">
        <f t="shared" si="43"/>
        <v>0</v>
      </c>
      <c r="AF179" s="165">
        <f t="shared" si="44"/>
        <v>0</v>
      </c>
      <c r="AG179" s="165">
        <f t="shared" si="45"/>
        <v>0</v>
      </c>
      <c r="AH179" s="165">
        <f t="shared" si="46"/>
        <v>0</v>
      </c>
      <c r="AI179" s="197">
        <f t="shared" si="47"/>
        <v>0</v>
      </c>
    </row>
    <row r="180" spans="4:35" ht="13.2" customHeight="1">
      <c r="D180" s="195">
        <v>13</v>
      </c>
      <c r="E180" s="165">
        <f t="shared" si="36"/>
        <v>0</v>
      </c>
      <c r="F180" s="165">
        <f t="shared" si="37"/>
        <v>0</v>
      </c>
      <c r="G180" s="165">
        <f t="shared" si="38"/>
        <v>0</v>
      </c>
      <c r="H180" s="165">
        <f t="shared" si="39"/>
        <v>0</v>
      </c>
      <c r="I180" s="165">
        <f t="shared" si="40"/>
        <v>0</v>
      </c>
      <c r="J180" s="197">
        <f t="shared" si="41"/>
        <v>0</v>
      </c>
      <c r="AC180" s="195">
        <v>13</v>
      </c>
      <c r="AD180" s="165">
        <f t="shared" si="42"/>
        <v>0</v>
      </c>
      <c r="AE180" s="165">
        <f t="shared" si="43"/>
        <v>0</v>
      </c>
      <c r="AF180" s="165">
        <f t="shared" si="44"/>
        <v>0</v>
      </c>
      <c r="AG180" s="165">
        <f t="shared" si="45"/>
        <v>0</v>
      </c>
      <c r="AH180" s="165">
        <f t="shared" si="46"/>
        <v>0</v>
      </c>
      <c r="AI180" s="197">
        <f t="shared" si="47"/>
        <v>0</v>
      </c>
    </row>
    <row r="181" spans="4:35" ht="13.2" customHeight="1">
      <c r="D181" s="195">
        <v>14</v>
      </c>
      <c r="E181" s="165">
        <f t="shared" si="36"/>
        <v>0</v>
      </c>
      <c r="F181" s="165">
        <f t="shared" si="37"/>
        <v>0</v>
      </c>
      <c r="G181" s="165">
        <f t="shared" si="38"/>
        <v>0</v>
      </c>
      <c r="H181" s="165">
        <f t="shared" si="39"/>
        <v>0</v>
      </c>
      <c r="I181" s="165">
        <f t="shared" si="40"/>
        <v>0</v>
      </c>
      <c r="J181" s="197">
        <f t="shared" si="41"/>
        <v>0</v>
      </c>
      <c r="AC181" s="195">
        <v>14</v>
      </c>
      <c r="AD181" s="165">
        <f t="shared" si="42"/>
        <v>0</v>
      </c>
      <c r="AE181" s="165">
        <f t="shared" si="43"/>
        <v>0</v>
      </c>
      <c r="AF181" s="165">
        <f t="shared" si="44"/>
        <v>0</v>
      </c>
      <c r="AG181" s="165">
        <f t="shared" si="45"/>
        <v>0</v>
      </c>
      <c r="AH181" s="165">
        <f t="shared" si="46"/>
        <v>0</v>
      </c>
      <c r="AI181" s="197">
        <f t="shared" si="47"/>
        <v>0</v>
      </c>
    </row>
    <row r="182" spans="4:35" ht="13.2" customHeight="1">
      <c r="D182" s="195">
        <v>15</v>
      </c>
      <c r="E182" s="165">
        <f t="shared" si="36"/>
        <v>0</v>
      </c>
      <c r="F182" s="165">
        <f t="shared" si="37"/>
        <v>0</v>
      </c>
      <c r="G182" s="165">
        <f t="shared" si="38"/>
        <v>0</v>
      </c>
      <c r="H182" s="165">
        <f t="shared" si="39"/>
        <v>25.19</v>
      </c>
      <c r="I182" s="165">
        <f t="shared" si="40"/>
        <v>0</v>
      </c>
      <c r="J182" s="197">
        <f t="shared" si="41"/>
        <v>0</v>
      </c>
      <c r="AC182" s="195">
        <v>15</v>
      </c>
      <c r="AD182" s="165">
        <f t="shared" si="42"/>
        <v>0</v>
      </c>
      <c r="AE182" s="165">
        <f t="shared" si="43"/>
        <v>0</v>
      </c>
      <c r="AF182" s="165">
        <f t="shared" si="44"/>
        <v>0</v>
      </c>
      <c r="AG182" s="165">
        <f t="shared" si="45"/>
        <v>0</v>
      </c>
      <c r="AH182" s="165">
        <f t="shared" si="46"/>
        <v>0</v>
      </c>
      <c r="AI182" s="197">
        <f t="shared" si="47"/>
        <v>0</v>
      </c>
    </row>
    <row r="183" spans="4:35" ht="13.2" customHeight="1">
      <c r="D183" s="195">
        <v>16</v>
      </c>
      <c r="E183" s="165">
        <f t="shared" si="36"/>
        <v>0</v>
      </c>
      <c r="F183" s="165">
        <f t="shared" si="37"/>
        <v>0</v>
      </c>
      <c r="G183" s="165">
        <f t="shared" si="38"/>
        <v>0</v>
      </c>
      <c r="H183" s="165">
        <f t="shared" si="39"/>
        <v>0</v>
      </c>
      <c r="I183" s="165">
        <f t="shared" si="40"/>
        <v>0</v>
      </c>
      <c r="J183" s="197">
        <f t="shared" si="41"/>
        <v>0</v>
      </c>
      <c r="AC183" s="195">
        <v>16</v>
      </c>
      <c r="AD183" s="165">
        <f t="shared" si="42"/>
        <v>0</v>
      </c>
      <c r="AE183" s="165">
        <f t="shared" si="43"/>
        <v>0</v>
      </c>
      <c r="AF183" s="165">
        <f t="shared" si="44"/>
        <v>0</v>
      </c>
      <c r="AG183" s="165">
        <f t="shared" si="45"/>
        <v>0</v>
      </c>
      <c r="AH183" s="165">
        <f t="shared" si="46"/>
        <v>0</v>
      </c>
      <c r="AI183" s="197">
        <f t="shared" si="47"/>
        <v>0</v>
      </c>
    </row>
    <row r="184" spans="4:35" ht="13.2" customHeight="1">
      <c r="D184" s="195">
        <v>17</v>
      </c>
      <c r="E184" s="165">
        <f t="shared" si="36"/>
        <v>0</v>
      </c>
      <c r="F184" s="165">
        <f t="shared" si="37"/>
        <v>0</v>
      </c>
      <c r="G184" s="165">
        <f t="shared" si="38"/>
        <v>0</v>
      </c>
      <c r="H184" s="165">
        <f t="shared" si="39"/>
        <v>0</v>
      </c>
      <c r="I184" s="165">
        <f t="shared" si="40"/>
        <v>0</v>
      </c>
      <c r="J184" s="197">
        <f t="shared" si="41"/>
        <v>0</v>
      </c>
      <c r="AC184" s="195">
        <v>17</v>
      </c>
      <c r="AD184" s="165">
        <f t="shared" si="42"/>
        <v>0</v>
      </c>
      <c r="AE184" s="165">
        <f t="shared" si="43"/>
        <v>0</v>
      </c>
      <c r="AF184" s="165">
        <f t="shared" si="44"/>
        <v>0</v>
      </c>
      <c r="AG184" s="165">
        <f t="shared" si="45"/>
        <v>0</v>
      </c>
      <c r="AH184" s="165">
        <f t="shared" si="46"/>
        <v>0</v>
      </c>
      <c r="AI184" s="197">
        <f t="shared" si="47"/>
        <v>0</v>
      </c>
    </row>
    <row r="185" spans="4:35" ht="13.2" customHeight="1">
      <c r="D185" s="195">
        <v>18</v>
      </c>
      <c r="E185" s="165">
        <f t="shared" si="36"/>
        <v>0</v>
      </c>
      <c r="F185" s="165">
        <f t="shared" si="37"/>
        <v>0</v>
      </c>
      <c r="G185" s="165">
        <f t="shared" si="38"/>
        <v>0</v>
      </c>
      <c r="H185" s="165">
        <f t="shared" si="39"/>
        <v>0</v>
      </c>
      <c r="I185" s="165">
        <f t="shared" si="40"/>
        <v>0</v>
      </c>
      <c r="J185" s="197">
        <f t="shared" si="41"/>
        <v>0</v>
      </c>
      <c r="AC185" s="195">
        <v>18</v>
      </c>
      <c r="AD185" s="165">
        <f t="shared" si="42"/>
        <v>0</v>
      </c>
      <c r="AE185" s="165">
        <f t="shared" si="43"/>
        <v>0</v>
      </c>
      <c r="AF185" s="165">
        <f t="shared" si="44"/>
        <v>0</v>
      </c>
      <c r="AG185" s="165">
        <f t="shared" si="45"/>
        <v>0</v>
      </c>
      <c r="AH185" s="165">
        <f t="shared" si="46"/>
        <v>0</v>
      </c>
      <c r="AI185" s="197">
        <f t="shared" si="47"/>
        <v>0</v>
      </c>
    </row>
    <row r="186" spans="4:35" ht="13.2" customHeight="1">
      <c r="D186" s="195">
        <v>19</v>
      </c>
      <c r="E186" s="165">
        <f t="shared" si="36"/>
        <v>0</v>
      </c>
      <c r="F186" s="165">
        <f t="shared" si="37"/>
        <v>0</v>
      </c>
      <c r="G186" s="165">
        <f t="shared" si="38"/>
        <v>0</v>
      </c>
      <c r="H186" s="165">
        <f t="shared" si="39"/>
        <v>0</v>
      </c>
      <c r="I186" s="165">
        <f t="shared" si="40"/>
        <v>0</v>
      </c>
      <c r="J186" s="197">
        <f t="shared" si="41"/>
        <v>0</v>
      </c>
      <c r="AC186" s="195">
        <v>19</v>
      </c>
      <c r="AD186" s="165">
        <f t="shared" si="42"/>
        <v>0</v>
      </c>
      <c r="AE186" s="165">
        <f t="shared" si="43"/>
        <v>0</v>
      </c>
      <c r="AF186" s="165">
        <f t="shared" si="44"/>
        <v>0</v>
      </c>
      <c r="AG186" s="165">
        <f t="shared" si="45"/>
        <v>0</v>
      </c>
      <c r="AH186" s="165">
        <f t="shared" si="46"/>
        <v>0</v>
      </c>
      <c r="AI186" s="197">
        <f t="shared" si="47"/>
        <v>0</v>
      </c>
    </row>
    <row r="187" spans="4:35" ht="13.2" customHeight="1">
      <c r="D187" s="195">
        <v>20</v>
      </c>
      <c r="E187" s="165">
        <f t="shared" si="36"/>
        <v>0</v>
      </c>
      <c r="F187" s="165">
        <f t="shared" si="37"/>
        <v>0</v>
      </c>
      <c r="G187" s="165">
        <f t="shared" si="38"/>
        <v>0</v>
      </c>
      <c r="H187" s="165">
        <f t="shared" si="39"/>
        <v>0</v>
      </c>
      <c r="I187" s="165">
        <f t="shared" si="40"/>
        <v>0</v>
      </c>
      <c r="J187" s="197">
        <f t="shared" si="41"/>
        <v>0</v>
      </c>
      <c r="AC187" s="195">
        <v>20</v>
      </c>
      <c r="AD187" s="165">
        <f t="shared" si="42"/>
        <v>0</v>
      </c>
      <c r="AE187" s="165">
        <f t="shared" si="43"/>
        <v>0</v>
      </c>
      <c r="AF187" s="165">
        <f t="shared" si="44"/>
        <v>0</v>
      </c>
      <c r="AG187" s="165">
        <f t="shared" si="45"/>
        <v>0</v>
      </c>
      <c r="AH187" s="165">
        <f t="shared" si="46"/>
        <v>0</v>
      </c>
      <c r="AI187" s="197">
        <f t="shared" si="47"/>
        <v>0</v>
      </c>
    </row>
    <row r="188" spans="4:35" ht="13.2" customHeight="1">
      <c r="D188" s="195">
        <v>21</v>
      </c>
      <c r="E188" s="165">
        <f t="shared" si="36"/>
        <v>0</v>
      </c>
      <c r="F188" s="165">
        <f t="shared" si="37"/>
        <v>0</v>
      </c>
      <c r="G188" s="165">
        <f t="shared" si="38"/>
        <v>0</v>
      </c>
      <c r="H188" s="165">
        <f t="shared" si="39"/>
        <v>0</v>
      </c>
      <c r="I188" s="165">
        <f t="shared" si="40"/>
        <v>0</v>
      </c>
      <c r="J188" s="197">
        <f t="shared" si="41"/>
        <v>0</v>
      </c>
      <c r="AC188" s="195">
        <v>21</v>
      </c>
      <c r="AD188" s="165">
        <f t="shared" si="42"/>
        <v>0</v>
      </c>
      <c r="AE188" s="165">
        <f t="shared" si="43"/>
        <v>0</v>
      </c>
      <c r="AF188" s="165">
        <f t="shared" si="44"/>
        <v>0</v>
      </c>
      <c r="AG188" s="165">
        <f t="shared" si="45"/>
        <v>0</v>
      </c>
      <c r="AH188" s="165">
        <f t="shared" si="46"/>
        <v>0</v>
      </c>
      <c r="AI188" s="197">
        <f t="shared" si="47"/>
        <v>0</v>
      </c>
    </row>
    <row r="189" spans="4:35" ht="13.2" customHeight="1">
      <c r="D189" s="195">
        <v>22</v>
      </c>
      <c r="E189" s="165">
        <f t="shared" si="36"/>
        <v>0</v>
      </c>
      <c r="F189" s="165">
        <f t="shared" si="37"/>
        <v>0</v>
      </c>
      <c r="G189" s="165">
        <f t="shared" si="38"/>
        <v>0</v>
      </c>
      <c r="H189" s="165">
        <f t="shared" si="39"/>
        <v>0</v>
      </c>
      <c r="I189" s="165">
        <f t="shared" si="40"/>
        <v>0</v>
      </c>
      <c r="J189" s="197">
        <f t="shared" si="41"/>
        <v>0</v>
      </c>
      <c r="AC189" s="195">
        <v>22</v>
      </c>
      <c r="AD189" s="165">
        <f t="shared" si="42"/>
        <v>0</v>
      </c>
      <c r="AE189" s="165">
        <f t="shared" si="43"/>
        <v>0</v>
      </c>
      <c r="AF189" s="165">
        <f t="shared" si="44"/>
        <v>0</v>
      </c>
      <c r="AG189" s="165">
        <f t="shared" si="45"/>
        <v>0</v>
      </c>
      <c r="AH189" s="165">
        <f t="shared" si="46"/>
        <v>0</v>
      </c>
      <c r="AI189" s="197">
        <f t="shared" si="47"/>
        <v>0</v>
      </c>
    </row>
    <row r="190" spans="4:35" ht="13.2" customHeight="1">
      <c r="D190" s="195">
        <v>23</v>
      </c>
      <c r="E190" s="165">
        <f t="shared" si="36"/>
        <v>0</v>
      </c>
      <c r="F190" s="165">
        <f t="shared" si="37"/>
        <v>0</v>
      </c>
      <c r="G190" s="165">
        <f t="shared" si="38"/>
        <v>0</v>
      </c>
      <c r="H190" s="165">
        <f t="shared" si="39"/>
        <v>0</v>
      </c>
      <c r="I190" s="165">
        <f t="shared" si="40"/>
        <v>0</v>
      </c>
      <c r="J190" s="197">
        <f t="shared" si="41"/>
        <v>0</v>
      </c>
      <c r="AC190" s="195">
        <v>23</v>
      </c>
      <c r="AD190" s="165">
        <f t="shared" si="42"/>
        <v>0</v>
      </c>
      <c r="AE190" s="165">
        <f t="shared" si="43"/>
        <v>0</v>
      </c>
      <c r="AF190" s="165">
        <f t="shared" si="44"/>
        <v>0</v>
      </c>
      <c r="AG190" s="165">
        <f t="shared" si="45"/>
        <v>0</v>
      </c>
      <c r="AH190" s="165">
        <f t="shared" si="46"/>
        <v>0</v>
      </c>
      <c r="AI190" s="197">
        <f t="shared" si="47"/>
        <v>0</v>
      </c>
    </row>
    <row r="191" spans="4:35" ht="13.2" customHeight="1">
      <c r="D191" s="195">
        <v>24</v>
      </c>
      <c r="E191" s="165">
        <f t="shared" si="36"/>
        <v>0</v>
      </c>
      <c r="F191" s="165">
        <f t="shared" si="37"/>
        <v>0</v>
      </c>
      <c r="G191" s="165">
        <f t="shared" si="38"/>
        <v>0</v>
      </c>
      <c r="H191" s="165">
        <f t="shared" si="39"/>
        <v>0</v>
      </c>
      <c r="I191" s="165">
        <f t="shared" si="40"/>
        <v>0</v>
      </c>
      <c r="J191" s="197">
        <f t="shared" si="41"/>
        <v>0</v>
      </c>
      <c r="AC191" s="195">
        <v>24</v>
      </c>
      <c r="AD191" s="165">
        <f t="shared" si="42"/>
        <v>0</v>
      </c>
      <c r="AE191" s="165">
        <f t="shared" si="43"/>
        <v>0</v>
      </c>
      <c r="AF191" s="165">
        <f t="shared" si="44"/>
        <v>0</v>
      </c>
      <c r="AG191" s="165">
        <f t="shared" si="45"/>
        <v>0</v>
      </c>
      <c r="AH191" s="165">
        <f t="shared" si="46"/>
        <v>0</v>
      </c>
      <c r="AI191" s="197">
        <f t="shared" si="47"/>
        <v>0</v>
      </c>
    </row>
    <row r="192" spans="4:35" ht="13.2" customHeight="1">
      <c r="D192" s="195">
        <v>25</v>
      </c>
      <c r="E192" s="165">
        <f t="shared" si="36"/>
        <v>0</v>
      </c>
      <c r="F192" s="165">
        <f t="shared" si="37"/>
        <v>0</v>
      </c>
      <c r="G192" s="165">
        <f t="shared" si="38"/>
        <v>0</v>
      </c>
      <c r="H192" s="165">
        <f t="shared" si="39"/>
        <v>0</v>
      </c>
      <c r="I192" s="165">
        <f t="shared" si="40"/>
        <v>0</v>
      </c>
      <c r="J192" s="197">
        <f t="shared" si="41"/>
        <v>0</v>
      </c>
      <c r="AC192" s="195">
        <v>25</v>
      </c>
      <c r="AD192" s="165">
        <f t="shared" si="42"/>
        <v>0</v>
      </c>
      <c r="AE192" s="165">
        <f t="shared" si="43"/>
        <v>0</v>
      </c>
      <c r="AF192" s="165">
        <f t="shared" si="44"/>
        <v>0</v>
      </c>
      <c r="AG192" s="165">
        <f t="shared" si="45"/>
        <v>0</v>
      </c>
      <c r="AH192" s="165">
        <f t="shared" si="46"/>
        <v>0</v>
      </c>
      <c r="AI192" s="197">
        <f t="shared" si="47"/>
        <v>0</v>
      </c>
    </row>
    <row r="193" spans="4:35" ht="13.2" customHeight="1">
      <c r="D193" s="195">
        <v>26</v>
      </c>
      <c r="E193" s="165">
        <f t="shared" si="36"/>
        <v>0</v>
      </c>
      <c r="F193" s="165">
        <f t="shared" si="37"/>
        <v>0</v>
      </c>
      <c r="G193" s="165">
        <f t="shared" si="38"/>
        <v>0</v>
      </c>
      <c r="H193" s="165">
        <f t="shared" si="39"/>
        <v>0</v>
      </c>
      <c r="I193" s="165">
        <f t="shared" si="40"/>
        <v>0</v>
      </c>
      <c r="J193" s="197">
        <f t="shared" si="41"/>
        <v>0</v>
      </c>
      <c r="AC193" s="195">
        <v>26</v>
      </c>
      <c r="AD193" s="165">
        <f t="shared" si="42"/>
        <v>0</v>
      </c>
      <c r="AE193" s="165">
        <f t="shared" si="43"/>
        <v>0</v>
      </c>
      <c r="AF193" s="165">
        <f t="shared" si="44"/>
        <v>0</v>
      </c>
      <c r="AG193" s="165">
        <f t="shared" si="45"/>
        <v>0</v>
      </c>
      <c r="AH193" s="165">
        <f t="shared" si="46"/>
        <v>0</v>
      </c>
      <c r="AI193" s="197">
        <f t="shared" si="47"/>
        <v>0</v>
      </c>
    </row>
    <row r="194" spans="4:35" ht="13.2" customHeight="1">
      <c r="D194" s="195">
        <v>27</v>
      </c>
      <c r="E194" s="165">
        <f t="shared" si="36"/>
        <v>0</v>
      </c>
      <c r="F194" s="165">
        <f t="shared" si="37"/>
        <v>0</v>
      </c>
      <c r="G194" s="165">
        <f t="shared" si="38"/>
        <v>0</v>
      </c>
      <c r="H194" s="165">
        <f t="shared" si="39"/>
        <v>0</v>
      </c>
      <c r="I194" s="165">
        <f t="shared" si="40"/>
        <v>0</v>
      </c>
      <c r="J194" s="197">
        <f t="shared" si="41"/>
        <v>0</v>
      </c>
      <c r="AC194" s="195">
        <v>27</v>
      </c>
      <c r="AD194" s="165">
        <f t="shared" si="42"/>
        <v>0</v>
      </c>
      <c r="AE194" s="165">
        <f t="shared" si="43"/>
        <v>0</v>
      </c>
      <c r="AF194" s="165">
        <f t="shared" si="44"/>
        <v>0</v>
      </c>
      <c r="AG194" s="165">
        <f t="shared" si="45"/>
        <v>0</v>
      </c>
      <c r="AH194" s="165">
        <f t="shared" si="46"/>
        <v>0</v>
      </c>
      <c r="AI194" s="197">
        <f t="shared" si="47"/>
        <v>0</v>
      </c>
    </row>
    <row r="195" spans="4:35" ht="13.2" customHeight="1">
      <c r="D195" s="195">
        <v>28</v>
      </c>
      <c r="E195" s="165">
        <f t="shared" si="36"/>
        <v>0</v>
      </c>
      <c r="F195" s="165">
        <f t="shared" si="37"/>
        <v>0</v>
      </c>
      <c r="G195" s="165">
        <f t="shared" si="38"/>
        <v>0</v>
      </c>
      <c r="H195" s="165">
        <f t="shared" si="39"/>
        <v>0</v>
      </c>
      <c r="I195" s="165">
        <f t="shared" si="40"/>
        <v>0</v>
      </c>
      <c r="J195" s="197">
        <f t="shared" si="41"/>
        <v>0</v>
      </c>
      <c r="AC195" s="195">
        <v>28</v>
      </c>
      <c r="AD195" s="165">
        <f t="shared" si="42"/>
        <v>0</v>
      </c>
      <c r="AE195" s="165">
        <f t="shared" si="43"/>
        <v>0</v>
      </c>
      <c r="AF195" s="165">
        <f t="shared" si="44"/>
        <v>0</v>
      </c>
      <c r="AG195" s="165">
        <f t="shared" si="45"/>
        <v>0</v>
      </c>
      <c r="AH195" s="165">
        <f t="shared" si="46"/>
        <v>0</v>
      </c>
      <c r="AI195" s="197">
        <f t="shared" si="47"/>
        <v>0</v>
      </c>
    </row>
    <row r="196" spans="4:35" ht="13.2" customHeight="1">
      <c r="D196" s="195">
        <v>29</v>
      </c>
      <c r="E196" s="165">
        <f t="shared" si="36"/>
        <v>0</v>
      </c>
      <c r="F196" s="165">
        <f t="shared" si="37"/>
        <v>0</v>
      </c>
      <c r="G196" s="165">
        <f t="shared" si="38"/>
        <v>0</v>
      </c>
      <c r="H196" s="165">
        <f t="shared" si="39"/>
        <v>0</v>
      </c>
      <c r="I196" s="165">
        <f t="shared" si="40"/>
        <v>0</v>
      </c>
      <c r="J196" s="197">
        <f t="shared" si="41"/>
        <v>0</v>
      </c>
      <c r="AC196" s="195">
        <v>29</v>
      </c>
      <c r="AD196" s="165">
        <f t="shared" si="42"/>
        <v>0</v>
      </c>
      <c r="AE196" s="165">
        <f t="shared" si="43"/>
        <v>0</v>
      </c>
      <c r="AF196" s="165">
        <f t="shared" si="44"/>
        <v>0</v>
      </c>
      <c r="AG196" s="165">
        <f t="shared" si="45"/>
        <v>0</v>
      </c>
      <c r="AH196" s="165">
        <f t="shared" si="46"/>
        <v>0</v>
      </c>
      <c r="AI196" s="197">
        <f t="shared" si="47"/>
        <v>0</v>
      </c>
    </row>
    <row r="197" spans="4:35" ht="13.2" customHeight="1">
      <c r="D197" s="195">
        <v>30</v>
      </c>
      <c r="E197" s="165">
        <f t="shared" si="36"/>
        <v>0</v>
      </c>
      <c r="F197" s="165">
        <f t="shared" si="37"/>
        <v>0</v>
      </c>
      <c r="G197" s="165">
        <f t="shared" si="38"/>
        <v>0</v>
      </c>
      <c r="H197" s="165">
        <f t="shared" si="39"/>
        <v>0</v>
      </c>
      <c r="I197" s="165">
        <f t="shared" si="40"/>
        <v>0</v>
      </c>
      <c r="J197" s="197">
        <f t="shared" si="41"/>
        <v>0</v>
      </c>
      <c r="AC197" s="195">
        <v>30</v>
      </c>
      <c r="AD197" s="165">
        <f t="shared" si="42"/>
        <v>0</v>
      </c>
      <c r="AE197" s="165">
        <f t="shared" si="43"/>
        <v>0</v>
      </c>
      <c r="AF197" s="165">
        <f t="shared" si="44"/>
        <v>0</v>
      </c>
      <c r="AG197" s="165">
        <f t="shared" si="45"/>
        <v>0</v>
      </c>
      <c r="AH197" s="165">
        <f t="shared" si="46"/>
        <v>0</v>
      </c>
      <c r="AI197" s="197">
        <f t="shared" si="47"/>
        <v>0</v>
      </c>
    </row>
    <row r="198" spans="4:35" ht="13.2" customHeight="1">
      <c r="D198" s="195">
        <v>31</v>
      </c>
      <c r="E198" s="165">
        <f t="shared" si="36"/>
        <v>0</v>
      </c>
      <c r="F198" s="165">
        <f t="shared" si="37"/>
        <v>0</v>
      </c>
      <c r="G198" s="165">
        <f t="shared" si="38"/>
        <v>0</v>
      </c>
      <c r="H198" s="165">
        <f t="shared" si="39"/>
        <v>0</v>
      </c>
      <c r="I198" s="165">
        <f t="shared" si="40"/>
        <v>0</v>
      </c>
      <c r="J198" s="197">
        <f t="shared" si="41"/>
        <v>0</v>
      </c>
      <c r="AC198" s="195">
        <v>31</v>
      </c>
      <c r="AD198" s="165">
        <f t="shared" si="42"/>
        <v>0</v>
      </c>
      <c r="AE198" s="165">
        <f t="shared" si="43"/>
        <v>0</v>
      </c>
      <c r="AF198" s="165">
        <f t="shared" si="44"/>
        <v>0</v>
      </c>
      <c r="AG198" s="165">
        <f t="shared" si="45"/>
        <v>0</v>
      </c>
      <c r="AH198" s="165">
        <f t="shared" si="46"/>
        <v>0</v>
      </c>
      <c r="AI198" s="197">
        <f t="shared" si="47"/>
        <v>0</v>
      </c>
    </row>
    <row r="199" spans="4:35" ht="13.2" customHeight="1">
      <c r="D199" s="195">
        <v>32</v>
      </c>
      <c r="E199" s="165">
        <f t="shared" si="36"/>
        <v>0</v>
      </c>
      <c r="F199" s="165">
        <f t="shared" si="37"/>
        <v>0</v>
      </c>
      <c r="G199" s="165">
        <f t="shared" si="38"/>
        <v>0</v>
      </c>
      <c r="H199" s="165">
        <f t="shared" si="39"/>
        <v>0</v>
      </c>
      <c r="I199" s="165">
        <f t="shared" si="40"/>
        <v>0</v>
      </c>
      <c r="J199" s="197">
        <f t="shared" si="41"/>
        <v>0</v>
      </c>
      <c r="AC199" s="195">
        <v>32</v>
      </c>
      <c r="AD199" s="165">
        <f t="shared" si="42"/>
        <v>0</v>
      </c>
      <c r="AE199" s="165">
        <f t="shared" si="43"/>
        <v>0</v>
      </c>
      <c r="AF199" s="165">
        <f t="shared" si="44"/>
        <v>0</v>
      </c>
      <c r="AG199" s="165">
        <f t="shared" si="45"/>
        <v>0</v>
      </c>
      <c r="AH199" s="165">
        <f t="shared" si="46"/>
        <v>0</v>
      </c>
      <c r="AI199" s="197">
        <f t="shared" si="47"/>
        <v>0</v>
      </c>
    </row>
    <row r="200" spans="4:35" ht="13.2" customHeight="1">
      <c r="D200" s="195">
        <v>33</v>
      </c>
      <c r="E200" s="165">
        <f t="shared" si="36"/>
        <v>0</v>
      </c>
      <c r="F200" s="165">
        <f t="shared" si="37"/>
        <v>0</v>
      </c>
      <c r="G200" s="165">
        <f t="shared" si="38"/>
        <v>0</v>
      </c>
      <c r="H200" s="165">
        <f t="shared" si="39"/>
        <v>0</v>
      </c>
      <c r="I200" s="165">
        <f t="shared" si="40"/>
        <v>0</v>
      </c>
      <c r="J200" s="197">
        <f t="shared" si="41"/>
        <v>0</v>
      </c>
      <c r="AC200" s="195">
        <v>33</v>
      </c>
      <c r="AD200" s="165">
        <f t="shared" si="42"/>
        <v>0</v>
      </c>
      <c r="AE200" s="165">
        <f t="shared" si="43"/>
        <v>0</v>
      </c>
      <c r="AF200" s="165">
        <f t="shared" si="44"/>
        <v>0</v>
      </c>
      <c r="AG200" s="165">
        <f t="shared" si="45"/>
        <v>0</v>
      </c>
      <c r="AH200" s="165">
        <f t="shared" si="46"/>
        <v>0</v>
      </c>
      <c r="AI200" s="197">
        <f t="shared" si="47"/>
        <v>0</v>
      </c>
    </row>
    <row r="201" spans="4:35" ht="13.2" customHeight="1">
      <c r="D201" s="195">
        <v>34</v>
      </c>
      <c r="E201" s="165">
        <f t="shared" si="36"/>
        <v>0</v>
      </c>
      <c r="F201" s="165">
        <f t="shared" si="37"/>
        <v>0</v>
      </c>
      <c r="G201" s="165">
        <f t="shared" si="38"/>
        <v>0</v>
      </c>
      <c r="H201" s="165">
        <f t="shared" si="39"/>
        <v>0</v>
      </c>
      <c r="I201" s="165">
        <f t="shared" si="40"/>
        <v>0</v>
      </c>
      <c r="J201" s="197">
        <f t="shared" si="41"/>
        <v>0</v>
      </c>
      <c r="AC201" s="195">
        <v>34</v>
      </c>
      <c r="AD201" s="165">
        <f t="shared" si="42"/>
        <v>0</v>
      </c>
      <c r="AE201" s="165">
        <f t="shared" si="43"/>
        <v>0</v>
      </c>
      <c r="AF201" s="165">
        <f t="shared" si="44"/>
        <v>0</v>
      </c>
      <c r="AG201" s="165">
        <f t="shared" si="45"/>
        <v>0</v>
      </c>
      <c r="AH201" s="165">
        <f t="shared" si="46"/>
        <v>0</v>
      </c>
      <c r="AI201" s="197">
        <f t="shared" si="47"/>
        <v>0</v>
      </c>
    </row>
    <row r="202" spans="4:35" ht="13.2" customHeight="1">
      <c r="D202" s="195">
        <v>35</v>
      </c>
      <c r="E202" s="165">
        <f t="shared" si="36"/>
        <v>0</v>
      </c>
      <c r="F202" s="165">
        <f t="shared" si="37"/>
        <v>0</v>
      </c>
      <c r="G202" s="165">
        <f t="shared" si="38"/>
        <v>0</v>
      </c>
      <c r="H202" s="165">
        <f t="shared" si="39"/>
        <v>0</v>
      </c>
      <c r="I202" s="165">
        <f t="shared" si="40"/>
        <v>0</v>
      </c>
      <c r="J202" s="197">
        <f t="shared" si="41"/>
        <v>0</v>
      </c>
      <c r="AC202" s="195">
        <v>35</v>
      </c>
      <c r="AD202" s="165">
        <f t="shared" si="42"/>
        <v>0</v>
      </c>
      <c r="AE202" s="165">
        <f t="shared" si="43"/>
        <v>0</v>
      </c>
      <c r="AF202" s="165">
        <f t="shared" si="44"/>
        <v>0</v>
      </c>
      <c r="AG202" s="165">
        <f t="shared" si="45"/>
        <v>0</v>
      </c>
      <c r="AH202" s="165">
        <f t="shared" si="46"/>
        <v>0</v>
      </c>
      <c r="AI202" s="197">
        <f t="shared" si="47"/>
        <v>0</v>
      </c>
    </row>
    <row r="203" spans="4:35" ht="13.2" customHeight="1">
      <c r="D203" s="195">
        <v>36</v>
      </c>
      <c r="E203" s="165">
        <f t="shared" si="36"/>
        <v>0</v>
      </c>
      <c r="F203" s="165">
        <f t="shared" si="37"/>
        <v>0</v>
      </c>
      <c r="G203" s="165">
        <f t="shared" si="38"/>
        <v>0</v>
      </c>
      <c r="H203" s="165">
        <f t="shared" si="39"/>
        <v>0</v>
      </c>
      <c r="I203" s="165">
        <f t="shared" si="40"/>
        <v>0</v>
      </c>
      <c r="J203" s="197">
        <f t="shared" si="41"/>
        <v>0</v>
      </c>
      <c r="AC203" s="195">
        <v>36</v>
      </c>
      <c r="AD203" s="165">
        <f t="shared" si="42"/>
        <v>0</v>
      </c>
      <c r="AE203" s="165">
        <f t="shared" si="43"/>
        <v>0</v>
      </c>
      <c r="AF203" s="165">
        <f t="shared" si="44"/>
        <v>0</v>
      </c>
      <c r="AG203" s="165">
        <f t="shared" si="45"/>
        <v>0</v>
      </c>
      <c r="AH203" s="165">
        <f t="shared" si="46"/>
        <v>0</v>
      </c>
      <c r="AI203" s="197">
        <f t="shared" si="47"/>
        <v>0</v>
      </c>
    </row>
    <row r="204" spans="4:35" ht="13.2" customHeight="1">
      <c r="D204" s="195">
        <v>37</v>
      </c>
      <c r="E204" s="165">
        <f t="shared" si="36"/>
        <v>0</v>
      </c>
      <c r="F204" s="165">
        <f t="shared" si="37"/>
        <v>0</v>
      </c>
      <c r="G204" s="165">
        <f t="shared" si="38"/>
        <v>0</v>
      </c>
      <c r="H204" s="165">
        <f t="shared" si="39"/>
        <v>0</v>
      </c>
      <c r="I204" s="165">
        <f t="shared" si="40"/>
        <v>0</v>
      </c>
      <c r="J204" s="197">
        <f t="shared" si="41"/>
        <v>0</v>
      </c>
      <c r="AC204" s="195">
        <v>37</v>
      </c>
      <c r="AD204" s="165">
        <f t="shared" si="42"/>
        <v>0</v>
      </c>
      <c r="AE204" s="165">
        <f t="shared" si="43"/>
        <v>0</v>
      </c>
      <c r="AF204" s="165">
        <f t="shared" si="44"/>
        <v>0</v>
      </c>
      <c r="AG204" s="165">
        <f t="shared" si="45"/>
        <v>0</v>
      </c>
      <c r="AH204" s="165">
        <f t="shared" si="46"/>
        <v>0</v>
      </c>
      <c r="AI204" s="197">
        <f t="shared" si="47"/>
        <v>0</v>
      </c>
    </row>
    <row r="205" spans="4:35" ht="13.2" customHeight="1">
      <c r="D205" s="195">
        <v>38</v>
      </c>
      <c r="E205" s="165">
        <f t="shared" si="36"/>
        <v>0</v>
      </c>
      <c r="F205" s="165">
        <f t="shared" si="37"/>
        <v>0</v>
      </c>
      <c r="G205" s="165">
        <f t="shared" si="38"/>
        <v>0</v>
      </c>
      <c r="H205" s="165">
        <f t="shared" si="39"/>
        <v>0</v>
      </c>
      <c r="I205" s="165">
        <f t="shared" si="40"/>
        <v>0</v>
      </c>
      <c r="J205" s="197">
        <f t="shared" si="41"/>
        <v>0</v>
      </c>
      <c r="AC205" s="195">
        <v>38</v>
      </c>
      <c r="AD205" s="165">
        <f t="shared" si="42"/>
        <v>0</v>
      </c>
      <c r="AE205" s="165">
        <f t="shared" si="43"/>
        <v>0</v>
      </c>
      <c r="AF205" s="165">
        <f t="shared" si="44"/>
        <v>0</v>
      </c>
      <c r="AG205" s="165">
        <f t="shared" si="45"/>
        <v>0</v>
      </c>
      <c r="AH205" s="165">
        <f t="shared" si="46"/>
        <v>0</v>
      </c>
      <c r="AI205" s="197">
        <f t="shared" si="47"/>
        <v>0</v>
      </c>
    </row>
    <row r="206" spans="4:35" ht="13.2" customHeight="1">
      <c r="D206" s="195">
        <v>39</v>
      </c>
      <c r="E206" s="165">
        <f t="shared" si="36"/>
        <v>0</v>
      </c>
      <c r="F206" s="165">
        <f t="shared" si="37"/>
        <v>0</v>
      </c>
      <c r="G206" s="165">
        <f t="shared" si="38"/>
        <v>0</v>
      </c>
      <c r="H206" s="165">
        <f t="shared" si="39"/>
        <v>0</v>
      </c>
      <c r="I206" s="165">
        <f t="shared" si="40"/>
        <v>0</v>
      </c>
      <c r="J206" s="197">
        <f t="shared" si="41"/>
        <v>0</v>
      </c>
      <c r="AC206" s="195">
        <v>39</v>
      </c>
      <c r="AD206" s="165">
        <f t="shared" si="42"/>
        <v>0</v>
      </c>
      <c r="AE206" s="165">
        <f t="shared" si="43"/>
        <v>0</v>
      </c>
      <c r="AF206" s="165">
        <f t="shared" si="44"/>
        <v>0</v>
      </c>
      <c r="AG206" s="165">
        <f t="shared" si="45"/>
        <v>0</v>
      </c>
      <c r="AH206" s="165">
        <f t="shared" si="46"/>
        <v>0</v>
      </c>
      <c r="AI206" s="197">
        <f t="shared" si="47"/>
        <v>0</v>
      </c>
    </row>
    <row r="207" spans="4:35" ht="13.2" customHeight="1" thickBot="1">
      <c r="D207" s="196">
        <v>40</v>
      </c>
      <c r="E207" s="198">
        <f t="shared" si="36"/>
        <v>0</v>
      </c>
      <c r="F207" s="198">
        <f t="shared" si="37"/>
        <v>0</v>
      </c>
      <c r="G207" s="198">
        <f t="shared" si="38"/>
        <v>0</v>
      </c>
      <c r="H207" s="198">
        <f t="shared" si="39"/>
        <v>0</v>
      </c>
      <c r="I207" s="198">
        <f t="shared" si="40"/>
        <v>0</v>
      </c>
      <c r="J207" s="199">
        <f t="shared" si="41"/>
        <v>0</v>
      </c>
      <c r="AC207" s="196">
        <v>40</v>
      </c>
      <c r="AD207" s="198">
        <f t="shared" si="42"/>
        <v>0</v>
      </c>
      <c r="AE207" s="198">
        <f t="shared" si="43"/>
        <v>0</v>
      </c>
      <c r="AF207" s="198">
        <f t="shared" si="44"/>
        <v>0</v>
      </c>
      <c r="AG207" s="198">
        <f t="shared" si="45"/>
        <v>0</v>
      </c>
      <c r="AH207" s="198">
        <f t="shared" si="46"/>
        <v>0</v>
      </c>
      <c r="AI207" s="199">
        <f t="shared" si="47"/>
        <v>0</v>
      </c>
    </row>
    <row r="209" spans="4:35" ht="13.2" customHeight="1" thickBot="1">
      <c r="D209" s="2" t="s">
        <v>90</v>
      </c>
      <c r="AC209" s="2" t="s">
        <v>90</v>
      </c>
    </row>
    <row r="210" spans="4:35" ht="13.2" customHeight="1">
      <c r="D210" s="2199"/>
      <c r="E210" s="2200" t="s">
        <v>56</v>
      </c>
      <c r="F210" s="2200"/>
      <c r="G210" s="2200" t="s">
        <v>83</v>
      </c>
      <c r="H210" s="2200"/>
      <c r="I210" s="2200" t="s">
        <v>78</v>
      </c>
      <c r="J210" s="2239"/>
      <c r="AC210" s="2199"/>
      <c r="AD210" s="2200" t="s">
        <v>56</v>
      </c>
      <c r="AE210" s="2200"/>
      <c r="AF210" s="2200" t="s">
        <v>83</v>
      </c>
      <c r="AG210" s="2200"/>
      <c r="AH210" s="2200" t="s">
        <v>78</v>
      </c>
      <c r="AI210" s="2239"/>
    </row>
    <row r="211" spans="4:35" ht="13.2" customHeight="1">
      <c r="D211" s="2238"/>
      <c r="E211" s="21" t="s">
        <v>354</v>
      </c>
      <c r="F211" s="21" t="s">
        <v>355</v>
      </c>
      <c r="G211" s="21" t="s">
        <v>354</v>
      </c>
      <c r="H211" s="21" t="s">
        <v>355</v>
      </c>
      <c r="I211" s="21" t="s">
        <v>354</v>
      </c>
      <c r="J211" s="194" t="s">
        <v>355</v>
      </c>
      <c r="AC211" s="2238"/>
      <c r="AD211" s="21" t="s">
        <v>354</v>
      </c>
      <c r="AE211" s="21" t="s">
        <v>355</v>
      </c>
      <c r="AF211" s="21" t="s">
        <v>354</v>
      </c>
      <c r="AG211" s="21" t="s">
        <v>355</v>
      </c>
      <c r="AH211" s="21" t="s">
        <v>354</v>
      </c>
      <c r="AI211" s="194" t="s">
        <v>355</v>
      </c>
    </row>
    <row r="212" spans="4:35" ht="13.2" customHeight="1">
      <c r="D212" s="195">
        <v>1</v>
      </c>
      <c r="E212" s="165">
        <f t="shared" ref="E212:E251" si="48">IF($E$39&lt;&gt;"As",0,IF($E$27&lt;&gt;"歩 道",0,SUMIF($E$40,D212,$E$38)))+IF($E$42&lt;&gt;"As",0,IF($E$27&lt;&gt;"歩 道",0,SUMIF($E$43,D212,$E$41)))</f>
        <v>0</v>
      </c>
      <c r="F212" s="165">
        <f t="shared" ref="F212:F251" si="49">IF($E$39&lt;&gt;"As",0,IF($E$27&lt;&gt;"車 道",0,SUMIF($E$40,D212,$E$38)))+IF($E$42&lt;&gt;"As",0,IF($E$27&lt;&gt;"車 道",0,SUMIF($E$43,D212,$E$41)))</f>
        <v>0</v>
      </c>
      <c r="G212" s="165">
        <f t="shared" ref="G212:G251" si="50">IF($E$39&lt;&gt;"Co",0,IF($E$27&lt;&gt;"歩 道",0,SUMIF($E$40,D212,$E$38)))+IF($E$42&lt;&gt;"Co",0,IF($E$27&lt;&gt;"歩 道",0,SUMIF($E$43,D212,$E$41)))</f>
        <v>0</v>
      </c>
      <c r="H212" s="165">
        <f t="shared" ref="H212:H251" si="51">IF($E$39&lt;&gt;"Co",0,IF($E$27&lt;&gt;"車 道",0,SUMIF($E$40,D212,$E$38)))+IF($E$42&lt;&gt;"Co",0,IF($E$27&lt;&gt;"車 道",0,SUMIF($E$43,D212,$E$41)))</f>
        <v>0</v>
      </c>
      <c r="I212" s="165">
        <f t="shared" ref="I212:I251" si="52">IF($E$27&lt;&gt;"歩 道",0,SUMIF($E$46,D212,$E$38)+SUMIF($E$46,D212,$E$41))</f>
        <v>0</v>
      </c>
      <c r="J212" s="197">
        <f t="shared" ref="J212:J251" si="53">IF($E$27&lt;&gt;"車 道",0,SUMIF($E$46,D212,$E$38)+SUMIF($E$46,D212,$E$41))</f>
        <v>0</v>
      </c>
      <c r="AC212" s="195">
        <v>1</v>
      </c>
      <c r="AD212" s="165">
        <f t="shared" ref="AD212:AD251" si="54">IF($AD$39&lt;&gt;"As",0,IF($AD$27&lt;&gt;"歩 道",0,SUMIF($AD$40,AC212,$AD$38)))+IF($AD$42&lt;&gt;"As",0,IF($AD$27&lt;&gt;"歩 道",0,SUMIF($AD$43,AC212,$AD$41)))</f>
        <v>0</v>
      </c>
      <c r="AE212" s="165">
        <f t="shared" ref="AE212:AE251" si="55">IF($AD$39&lt;&gt;"As",0,IF($AD$27&lt;&gt;"車 道",0,SUMIF($AD$40,AC212,$AD$38)))+IF($AD$42&lt;&gt;"As",0,IF($AD$27&lt;&gt;"車 道",0,SUMIF($AD$43,AC212,$AD$41)))</f>
        <v>0</v>
      </c>
      <c r="AF212" s="165">
        <f t="shared" ref="AF212:AF251" si="56">IF($AD$39&lt;&gt;"Co",0,IF($AD$27&lt;&gt;"歩 道",0,SUMIF($AD$40,AC212,$AD$38)))+IF($AD$42&lt;&gt;"Co",0,IF($AD$27&lt;&gt;"歩 道",0,SUMIF($AD$43,AC212,$AD$41)))</f>
        <v>0</v>
      </c>
      <c r="AG212" s="165">
        <f t="shared" ref="AG212:AG251" si="57">IF($AD$39&lt;&gt;"Co",0,IF($AD$27&lt;&gt;"車 道",0,SUMIF($AD$40,AC212,$AD$38)))+IF($AD$42&lt;&gt;"Co",0,IF($AD$27&lt;&gt;"車 道",0,SUMIF($AD$43,AC212,$AD$41)))</f>
        <v>0</v>
      </c>
      <c r="AH212" s="165">
        <f t="shared" ref="AH212:AH251" si="58">IF($AD$27&lt;&gt;"歩 道",0,SUMIF($AD$46,AC212,$AD$38)+SUMIF($AD$46,AC212,$AD$41))</f>
        <v>0</v>
      </c>
      <c r="AI212" s="197">
        <f t="shared" ref="AI212:AI251" si="59">IF($AD$27&lt;&gt;"車 道",0,SUMIF($AD$46,AC212,$AD$38)+SUMIF($AD$46,AC212,$AD$41))</f>
        <v>0</v>
      </c>
    </row>
    <row r="213" spans="4:35" ht="13.2" customHeight="1">
      <c r="D213" s="195">
        <v>2</v>
      </c>
      <c r="E213" s="165">
        <f t="shared" si="48"/>
        <v>0</v>
      </c>
      <c r="F213" s="165">
        <f t="shared" si="49"/>
        <v>0</v>
      </c>
      <c r="G213" s="165">
        <f t="shared" si="50"/>
        <v>0</v>
      </c>
      <c r="H213" s="165">
        <f t="shared" si="51"/>
        <v>0</v>
      </c>
      <c r="I213" s="165">
        <f t="shared" si="52"/>
        <v>0</v>
      </c>
      <c r="J213" s="197">
        <f t="shared" si="53"/>
        <v>0</v>
      </c>
      <c r="AC213" s="195">
        <v>2</v>
      </c>
      <c r="AD213" s="165">
        <f t="shared" si="54"/>
        <v>0</v>
      </c>
      <c r="AE213" s="165">
        <f t="shared" si="55"/>
        <v>0</v>
      </c>
      <c r="AF213" s="165">
        <f t="shared" si="56"/>
        <v>0</v>
      </c>
      <c r="AG213" s="165">
        <f t="shared" si="57"/>
        <v>0</v>
      </c>
      <c r="AH213" s="165">
        <f t="shared" si="58"/>
        <v>0</v>
      </c>
      <c r="AI213" s="197">
        <f t="shared" si="59"/>
        <v>0</v>
      </c>
    </row>
    <row r="214" spans="4:35" ht="13.2" customHeight="1">
      <c r="D214" s="195">
        <v>3</v>
      </c>
      <c r="E214" s="165">
        <f t="shared" si="48"/>
        <v>0</v>
      </c>
      <c r="F214" s="165">
        <f t="shared" si="49"/>
        <v>0</v>
      </c>
      <c r="G214" s="165">
        <f t="shared" si="50"/>
        <v>0</v>
      </c>
      <c r="H214" s="165">
        <f t="shared" si="51"/>
        <v>0</v>
      </c>
      <c r="I214" s="165">
        <f t="shared" si="52"/>
        <v>0</v>
      </c>
      <c r="J214" s="197">
        <f t="shared" si="53"/>
        <v>0</v>
      </c>
      <c r="AC214" s="195">
        <v>3</v>
      </c>
      <c r="AD214" s="165">
        <f t="shared" si="54"/>
        <v>0</v>
      </c>
      <c r="AE214" s="165">
        <f t="shared" si="55"/>
        <v>0</v>
      </c>
      <c r="AF214" s="165">
        <f t="shared" si="56"/>
        <v>0</v>
      </c>
      <c r="AG214" s="165">
        <f t="shared" si="57"/>
        <v>0</v>
      </c>
      <c r="AH214" s="165">
        <f t="shared" si="58"/>
        <v>0</v>
      </c>
      <c r="AI214" s="197">
        <f t="shared" si="59"/>
        <v>0</v>
      </c>
    </row>
    <row r="215" spans="4:35" ht="13.2" customHeight="1">
      <c r="D215" s="195">
        <v>4</v>
      </c>
      <c r="E215" s="165">
        <f t="shared" si="48"/>
        <v>3.3600000000000003</v>
      </c>
      <c r="F215" s="165">
        <f t="shared" si="49"/>
        <v>0</v>
      </c>
      <c r="G215" s="165">
        <f t="shared" si="50"/>
        <v>0</v>
      </c>
      <c r="H215" s="165">
        <f t="shared" si="51"/>
        <v>0</v>
      </c>
      <c r="I215" s="165">
        <f t="shared" si="52"/>
        <v>3.3600000000000003</v>
      </c>
      <c r="J215" s="197">
        <f t="shared" si="53"/>
        <v>0</v>
      </c>
      <c r="AC215" s="195">
        <v>4</v>
      </c>
      <c r="AD215" s="165">
        <f t="shared" si="54"/>
        <v>0</v>
      </c>
      <c r="AE215" s="165">
        <f t="shared" si="55"/>
        <v>0</v>
      </c>
      <c r="AF215" s="165">
        <f t="shared" si="56"/>
        <v>0</v>
      </c>
      <c r="AG215" s="165">
        <f t="shared" si="57"/>
        <v>0</v>
      </c>
      <c r="AH215" s="165">
        <f t="shared" si="58"/>
        <v>0</v>
      </c>
      <c r="AI215" s="197">
        <f t="shared" si="59"/>
        <v>0</v>
      </c>
    </row>
    <row r="216" spans="4:35" ht="13.2" customHeight="1">
      <c r="D216" s="195">
        <v>5</v>
      </c>
      <c r="E216" s="165">
        <f t="shared" si="48"/>
        <v>0</v>
      </c>
      <c r="F216" s="165">
        <f t="shared" si="49"/>
        <v>0</v>
      </c>
      <c r="G216" s="165">
        <f t="shared" si="50"/>
        <v>0</v>
      </c>
      <c r="H216" s="165">
        <f t="shared" si="51"/>
        <v>0</v>
      </c>
      <c r="I216" s="165">
        <f t="shared" si="52"/>
        <v>0</v>
      </c>
      <c r="J216" s="197">
        <f t="shared" si="53"/>
        <v>0</v>
      </c>
      <c r="AC216" s="195">
        <v>5</v>
      </c>
      <c r="AD216" s="165">
        <f t="shared" si="54"/>
        <v>0</v>
      </c>
      <c r="AE216" s="165">
        <f t="shared" si="55"/>
        <v>0</v>
      </c>
      <c r="AF216" s="165">
        <f t="shared" si="56"/>
        <v>0</v>
      </c>
      <c r="AG216" s="165">
        <f t="shared" si="57"/>
        <v>0</v>
      </c>
      <c r="AH216" s="165">
        <f t="shared" si="58"/>
        <v>0</v>
      </c>
      <c r="AI216" s="197">
        <f t="shared" si="59"/>
        <v>0</v>
      </c>
    </row>
    <row r="217" spans="4:35" ht="13.2" customHeight="1">
      <c r="D217" s="195">
        <v>6</v>
      </c>
      <c r="E217" s="165">
        <f t="shared" si="48"/>
        <v>0</v>
      </c>
      <c r="F217" s="165">
        <f t="shared" si="49"/>
        <v>0</v>
      </c>
      <c r="G217" s="165">
        <f t="shared" si="50"/>
        <v>0</v>
      </c>
      <c r="H217" s="165">
        <f t="shared" si="51"/>
        <v>0</v>
      </c>
      <c r="I217" s="165">
        <f t="shared" si="52"/>
        <v>0</v>
      </c>
      <c r="J217" s="197">
        <f t="shared" si="53"/>
        <v>0</v>
      </c>
      <c r="AC217" s="195">
        <v>6</v>
      </c>
      <c r="AD217" s="165">
        <f t="shared" si="54"/>
        <v>0</v>
      </c>
      <c r="AE217" s="165">
        <f t="shared" si="55"/>
        <v>0</v>
      </c>
      <c r="AF217" s="165">
        <f t="shared" si="56"/>
        <v>0</v>
      </c>
      <c r="AG217" s="165">
        <f t="shared" si="57"/>
        <v>0</v>
      </c>
      <c r="AH217" s="165">
        <f t="shared" si="58"/>
        <v>0</v>
      </c>
      <c r="AI217" s="197">
        <f t="shared" si="59"/>
        <v>0</v>
      </c>
    </row>
    <row r="218" spans="4:35" ht="13.2" customHeight="1">
      <c r="D218" s="195">
        <v>7</v>
      </c>
      <c r="E218" s="165">
        <f t="shared" si="48"/>
        <v>0</v>
      </c>
      <c r="F218" s="165">
        <f t="shared" si="49"/>
        <v>0</v>
      </c>
      <c r="G218" s="165">
        <f t="shared" si="50"/>
        <v>0</v>
      </c>
      <c r="H218" s="165">
        <f t="shared" si="51"/>
        <v>0</v>
      </c>
      <c r="I218" s="165">
        <f t="shared" si="52"/>
        <v>0</v>
      </c>
      <c r="J218" s="197">
        <f t="shared" si="53"/>
        <v>0</v>
      </c>
      <c r="AC218" s="195">
        <v>7</v>
      </c>
      <c r="AD218" s="165">
        <f t="shared" si="54"/>
        <v>0</v>
      </c>
      <c r="AE218" s="165">
        <f t="shared" si="55"/>
        <v>0</v>
      </c>
      <c r="AF218" s="165">
        <f t="shared" si="56"/>
        <v>0</v>
      </c>
      <c r="AG218" s="165">
        <f t="shared" si="57"/>
        <v>0</v>
      </c>
      <c r="AH218" s="165">
        <f t="shared" si="58"/>
        <v>0</v>
      </c>
      <c r="AI218" s="197">
        <f t="shared" si="59"/>
        <v>0</v>
      </c>
    </row>
    <row r="219" spans="4:35" ht="13.2" customHeight="1">
      <c r="D219" s="195">
        <v>8</v>
      </c>
      <c r="E219" s="165">
        <f t="shared" si="48"/>
        <v>0</v>
      </c>
      <c r="F219" s="165">
        <f t="shared" si="49"/>
        <v>0</v>
      </c>
      <c r="G219" s="165">
        <f t="shared" si="50"/>
        <v>0</v>
      </c>
      <c r="H219" s="165">
        <f t="shared" si="51"/>
        <v>0</v>
      </c>
      <c r="I219" s="165">
        <f t="shared" si="52"/>
        <v>0</v>
      </c>
      <c r="J219" s="197">
        <f t="shared" si="53"/>
        <v>0</v>
      </c>
      <c r="AC219" s="195">
        <v>8</v>
      </c>
      <c r="AD219" s="165">
        <f t="shared" si="54"/>
        <v>0</v>
      </c>
      <c r="AE219" s="165">
        <f t="shared" si="55"/>
        <v>0</v>
      </c>
      <c r="AF219" s="165">
        <f t="shared" si="56"/>
        <v>0</v>
      </c>
      <c r="AG219" s="165">
        <f t="shared" si="57"/>
        <v>0</v>
      </c>
      <c r="AH219" s="165">
        <f t="shared" si="58"/>
        <v>0</v>
      </c>
      <c r="AI219" s="197">
        <f t="shared" si="59"/>
        <v>0</v>
      </c>
    </row>
    <row r="220" spans="4:35" ht="13.2" customHeight="1">
      <c r="D220" s="195">
        <v>9</v>
      </c>
      <c r="E220" s="165">
        <f t="shared" si="48"/>
        <v>0</v>
      </c>
      <c r="F220" s="165">
        <f t="shared" si="49"/>
        <v>0</v>
      </c>
      <c r="G220" s="165">
        <f t="shared" si="50"/>
        <v>0</v>
      </c>
      <c r="H220" s="165">
        <f t="shared" si="51"/>
        <v>0</v>
      </c>
      <c r="I220" s="165">
        <f t="shared" si="52"/>
        <v>0</v>
      </c>
      <c r="J220" s="197">
        <f t="shared" si="53"/>
        <v>0</v>
      </c>
      <c r="AC220" s="195">
        <v>9</v>
      </c>
      <c r="AD220" s="165">
        <f t="shared" si="54"/>
        <v>0</v>
      </c>
      <c r="AE220" s="165">
        <f t="shared" si="55"/>
        <v>0</v>
      </c>
      <c r="AF220" s="165">
        <f t="shared" si="56"/>
        <v>0</v>
      </c>
      <c r="AG220" s="165">
        <f t="shared" si="57"/>
        <v>0</v>
      </c>
      <c r="AH220" s="165">
        <f t="shared" si="58"/>
        <v>0</v>
      </c>
      <c r="AI220" s="197">
        <f t="shared" si="59"/>
        <v>0</v>
      </c>
    </row>
    <row r="221" spans="4:35" ht="13.2" customHeight="1">
      <c r="D221" s="195">
        <v>10</v>
      </c>
      <c r="E221" s="165">
        <f t="shared" si="48"/>
        <v>0</v>
      </c>
      <c r="F221" s="165">
        <f t="shared" si="49"/>
        <v>0</v>
      </c>
      <c r="G221" s="165">
        <f t="shared" si="50"/>
        <v>0</v>
      </c>
      <c r="H221" s="165">
        <f t="shared" si="51"/>
        <v>0</v>
      </c>
      <c r="I221" s="165">
        <f t="shared" si="52"/>
        <v>0</v>
      </c>
      <c r="J221" s="197">
        <f t="shared" si="53"/>
        <v>0</v>
      </c>
      <c r="AC221" s="195">
        <v>10</v>
      </c>
      <c r="AD221" s="165">
        <f t="shared" si="54"/>
        <v>0</v>
      </c>
      <c r="AE221" s="165">
        <f t="shared" si="55"/>
        <v>0</v>
      </c>
      <c r="AF221" s="165">
        <f t="shared" si="56"/>
        <v>0</v>
      </c>
      <c r="AG221" s="165">
        <f t="shared" si="57"/>
        <v>0</v>
      </c>
      <c r="AH221" s="165">
        <f t="shared" si="58"/>
        <v>0</v>
      </c>
      <c r="AI221" s="197">
        <f t="shared" si="59"/>
        <v>0</v>
      </c>
    </row>
    <row r="222" spans="4:35" ht="13.2" customHeight="1">
      <c r="D222" s="195">
        <v>11</v>
      </c>
      <c r="E222" s="165">
        <f t="shared" si="48"/>
        <v>0</v>
      </c>
      <c r="F222" s="165">
        <f t="shared" si="49"/>
        <v>0</v>
      </c>
      <c r="G222" s="165">
        <f t="shared" si="50"/>
        <v>0</v>
      </c>
      <c r="H222" s="165">
        <f t="shared" si="51"/>
        <v>0</v>
      </c>
      <c r="I222" s="165">
        <f t="shared" si="52"/>
        <v>0</v>
      </c>
      <c r="J222" s="197">
        <f t="shared" si="53"/>
        <v>0</v>
      </c>
      <c r="AC222" s="195">
        <v>11</v>
      </c>
      <c r="AD222" s="165">
        <f t="shared" si="54"/>
        <v>0</v>
      </c>
      <c r="AE222" s="165">
        <f t="shared" si="55"/>
        <v>0</v>
      </c>
      <c r="AF222" s="165">
        <f t="shared" si="56"/>
        <v>0</v>
      </c>
      <c r="AG222" s="165">
        <f t="shared" si="57"/>
        <v>0</v>
      </c>
      <c r="AH222" s="165">
        <f t="shared" si="58"/>
        <v>0</v>
      </c>
      <c r="AI222" s="197">
        <f t="shared" si="59"/>
        <v>0</v>
      </c>
    </row>
    <row r="223" spans="4:35" ht="13.2" customHeight="1">
      <c r="D223" s="195">
        <v>12</v>
      </c>
      <c r="E223" s="165">
        <f t="shared" si="48"/>
        <v>0</v>
      </c>
      <c r="F223" s="165">
        <f t="shared" si="49"/>
        <v>0</v>
      </c>
      <c r="G223" s="165">
        <f t="shared" si="50"/>
        <v>0</v>
      </c>
      <c r="H223" s="165">
        <f t="shared" si="51"/>
        <v>0</v>
      </c>
      <c r="I223" s="165">
        <f t="shared" si="52"/>
        <v>0</v>
      </c>
      <c r="J223" s="197">
        <f t="shared" si="53"/>
        <v>0</v>
      </c>
      <c r="AC223" s="195">
        <v>12</v>
      </c>
      <c r="AD223" s="165">
        <f t="shared" si="54"/>
        <v>0</v>
      </c>
      <c r="AE223" s="165">
        <f t="shared" si="55"/>
        <v>0</v>
      </c>
      <c r="AF223" s="165">
        <f t="shared" si="56"/>
        <v>0</v>
      </c>
      <c r="AG223" s="165">
        <f t="shared" si="57"/>
        <v>0</v>
      </c>
      <c r="AH223" s="165">
        <f t="shared" si="58"/>
        <v>0</v>
      </c>
      <c r="AI223" s="197">
        <f t="shared" si="59"/>
        <v>0</v>
      </c>
    </row>
    <row r="224" spans="4:35" ht="13.2" customHeight="1">
      <c r="D224" s="195">
        <v>13</v>
      </c>
      <c r="E224" s="165">
        <f t="shared" si="48"/>
        <v>0</v>
      </c>
      <c r="F224" s="165">
        <f t="shared" si="49"/>
        <v>0</v>
      </c>
      <c r="G224" s="165">
        <f t="shared" si="50"/>
        <v>0</v>
      </c>
      <c r="H224" s="165">
        <f t="shared" si="51"/>
        <v>0</v>
      </c>
      <c r="I224" s="165">
        <f t="shared" si="52"/>
        <v>0</v>
      </c>
      <c r="J224" s="197">
        <f t="shared" si="53"/>
        <v>0</v>
      </c>
      <c r="AC224" s="195">
        <v>13</v>
      </c>
      <c r="AD224" s="165">
        <f t="shared" si="54"/>
        <v>0</v>
      </c>
      <c r="AE224" s="165">
        <f t="shared" si="55"/>
        <v>0</v>
      </c>
      <c r="AF224" s="165">
        <f t="shared" si="56"/>
        <v>0</v>
      </c>
      <c r="AG224" s="165">
        <f t="shared" si="57"/>
        <v>0</v>
      </c>
      <c r="AH224" s="165">
        <f t="shared" si="58"/>
        <v>0</v>
      </c>
      <c r="AI224" s="197">
        <f t="shared" si="59"/>
        <v>0</v>
      </c>
    </row>
    <row r="225" spans="4:35" ht="13.2" customHeight="1">
      <c r="D225" s="195">
        <v>14</v>
      </c>
      <c r="E225" s="165">
        <f t="shared" si="48"/>
        <v>0</v>
      </c>
      <c r="F225" s="165">
        <f t="shared" si="49"/>
        <v>0</v>
      </c>
      <c r="G225" s="165">
        <f t="shared" si="50"/>
        <v>0</v>
      </c>
      <c r="H225" s="165">
        <f t="shared" si="51"/>
        <v>0</v>
      </c>
      <c r="I225" s="165">
        <f t="shared" si="52"/>
        <v>0</v>
      </c>
      <c r="J225" s="197">
        <f t="shared" si="53"/>
        <v>0</v>
      </c>
      <c r="AC225" s="195">
        <v>14</v>
      </c>
      <c r="AD225" s="165">
        <f t="shared" si="54"/>
        <v>0</v>
      </c>
      <c r="AE225" s="165">
        <f t="shared" si="55"/>
        <v>0</v>
      </c>
      <c r="AF225" s="165">
        <f t="shared" si="56"/>
        <v>0</v>
      </c>
      <c r="AG225" s="165">
        <f t="shared" si="57"/>
        <v>0</v>
      </c>
      <c r="AH225" s="165">
        <f t="shared" si="58"/>
        <v>0</v>
      </c>
      <c r="AI225" s="197">
        <f t="shared" si="59"/>
        <v>0</v>
      </c>
    </row>
    <row r="226" spans="4:35" ht="13.2" customHeight="1">
      <c r="D226" s="195">
        <v>15</v>
      </c>
      <c r="E226" s="165">
        <f t="shared" si="48"/>
        <v>0</v>
      </c>
      <c r="F226" s="165">
        <f t="shared" si="49"/>
        <v>0</v>
      </c>
      <c r="G226" s="165">
        <f t="shared" si="50"/>
        <v>0</v>
      </c>
      <c r="H226" s="165">
        <f t="shared" si="51"/>
        <v>0</v>
      </c>
      <c r="I226" s="165">
        <f t="shared" si="52"/>
        <v>0</v>
      </c>
      <c r="J226" s="197">
        <f t="shared" si="53"/>
        <v>0</v>
      </c>
      <c r="AC226" s="195">
        <v>15</v>
      </c>
      <c r="AD226" s="165">
        <f t="shared" si="54"/>
        <v>0</v>
      </c>
      <c r="AE226" s="165">
        <f t="shared" si="55"/>
        <v>0</v>
      </c>
      <c r="AF226" s="165">
        <f t="shared" si="56"/>
        <v>0</v>
      </c>
      <c r="AG226" s="165">
        <f t="shared" si="57"/>
        <v>0</v>
      </c>
      <c r="AH226" s="165">
        <f t="shared" si="58"/>
        <v>0</v>
      </c>
      <c r="AI226" s="197">
        <f t="shared" si="59"/>
        <v>0</v>
      </c>
    </row>
    <row r="227" spans="4:35" ht="13.2" customHeight="1">
      <c r="D227" s="195">
        <v>16</v>
      </c>
      <c r="E227" s="165">
        <f t="shared" si="48"/>
        <v>0</v>
      </c>
      <c r="F227" s="165">
        <f t="shared" si="49"/>
        <v>0</v>
      </c>
      <c r="G227" s="165">
        <f t="shared" si="50"/>
        <v>0</v>
      </c>
      <c r="H227" s="165">
        <f t="shared" si="51"/>
        <v>0</v>
      </c>
      <c r="I227" s="165">
        <f t="shared" si="52"/>
        <v>0</v>
      </c>
      <c r="J227" s="197">
        <f t="shared" si="53"/>
        <v>0</v>
      </c>
      <c r="AC227" s="195">
        <v>16</v>
      </c>
      <c r="AD227" s="165">
        <f t="shared" si="54"/>
        <v>0</v>
      </c>
      <c r="AE227" s="165">
        <f t="shared" si="55"/>
        <v>0</v>
      </c>
      <c r="AF227" s="165">
        <f t="shared" si="56"/>
        <v>0</v>
      </c>
      <c r="AG227" s="165">
        <f t="shared" si="57"/>
        <v>0</v>
      </c>
      <c r="AH227" s="165">
        <f t="shared" si="58"/>
        <v>0</v>
      </c>
      <c r="AI227" s="197">
        <f t="shared" si="59"/>
        <v>0</v>
      </c>
    </row>
    <row r="228" spans="4:35" ht="13.2" customHeight="1">
      <c r="D228" s="195">
        <v>17</v>
      </c>
      <c r="E228" s="165">
        <f t="shared" si="48"/>
        <v>0</v>
      </c>
      <c r="F228" s="165">
        <f t="shared" si="49"/>
        <v>0</v>
      </c>
      <c r="G228" s="165">
        <f t="shared" si="50"/>
        <v>0</v>
      </c>
      <c r="H228" s="165">
        <f t="shared" si="51"/>
        <v>0</v>
      </c>
      <c r="I228" s="165">
        <f t="shared" si="52"/>
        <v>0</v>
      </c>
      <c r="J228" s="197">
        <f t="shared" si="53"/>
        <v>0</v>
      </c>
      <c r="AC228" s="195">
        <v>17</v>
      </c>
      <c r="AD228" s="165">
        <f t="shared" si="54"/>
        <v>0</v>
      </c>
      <c r="AE228" s="165">
        <f t="shared" si="55"/>
        <v>0</v>
      </c>
      <c r="AF228" s="165">
        <f t="shared" si="56"/>
        <v>0</v>
      </c>
      <c r="AG228" s="165">
        <f t="shared" si="57"/>
        <v>0</v>
      </c>
      <c r="AH228" s="165">
        <f t="shared" si="58"/>
        <v>0</v>
      </c>
      <c r="AI228" s="197">
        <f t="shared" si="59"/>
        <v>0</v>
      </c>
    </row>
    <row r="229" spans="4:35" ht="13.2" customHeight="1">
      <c r="D229" s="195">
        <v>18</v>
      </c>
      <c r="E229" s="165">
        <f t="shared" si="48"/>
        <v>0</v>
      </c>
      <c r="F229" s="165">
        <f t="shared" si="49"/>
        <v>0</v>
      </c>
      <c r="G229" s="165">
        <f t="shared" si="50"/>
        <v>0</v>
      </c>
      <c r="H229" s="165">
        <f t="shared" si="51"/>
        <v>0</v>
      </c>
      <c r="I229" s="165">
        <f t="shared" si="52"/>
        <v>0</v>
      </c>
      <c r="J229" s="197">
        <f t="shared" si="53"/>
        <v>0</v>
      </c>
      <c r="AC229" s="195">
        <v>18</v>
      </c>
      <c r="AD229" s="165">
        <f t="shared" si="54"/>
        <v>0</v>
      </c>
      <c r="AE229" s="165">
        <f t="shared" si="55"/>
        <v>0</v>
      </c>
      <c r="AF229" s="165">
        <f t="shared" si="56"/>
        <v>0</v>
      </c>
      <c r="AG229" s="165">
        <f t="shared" si="57"/>
        <v>0</v>
      </c>
      <c r="AH229" s="165">
        <f t="shared" si="58"/>
        <v>0</v>
      </c>
      <c r="AI229" s="197">
        <f t="shared" si="59"/>
        <v>0</v>
      </c>
    </row>
    <row r="230" spans="4:35" ht="13.2" customHeight="1">
      <c r="D230" s="195">
        <v>19</v>
      </c>
      <c r="E230" s="165">
        <f t="shared" si="48"/>
        <v>0</v>
      </c>
      <c r="F230" s="165">
        <f t="shared" si="49"/>
        <v>0</v>
      </c>
      <c r="G230" s="165">
        <f t="shared" si="50"/>
        <v>0</v>
      </c>
      <c r="H230" s="165">
        <f t="shared" si="51"/>
        <v>0</v>
      </c>
      <c r="I230" s="165">
        <f t="shared" si="52"/>
        <v>0</v>
      </c>
      <c r="J230" s="197">
        <f t="shared" si="53"/>
        <v>0</v>
      </c>
      <c r="AC230" s="195">
        <v>19</v>
      </c>
      <c r="AD230" s="165">
        <f t="shared" si="54"/>
        <v>0</v>
      </c>
      <c r="AE230" s="165">
        <f t="shared" si="55"/>
        <v>0</v>
      </c>
      <c r="AF230" s="165">
        <f t="shared" si="56"/>
        <v>0</v>
      </c>
      <c r="AG230" s="165">
        <f t="shared" si="57"/>
        <v>0</v>
      </c>
      <c r="AH230" s="165">
        <f t="shared" si="58"/>
        <v>0</v>
      </c>
      <c r="AI230" s="197">
        <f t="shared" si="59"/>
        <v>0</v>
      </c>
    </row>
    <row r="231" spans="4:35" ht="13.2" customHeight="1">
      <c r="D231" s="195">
        <v>20</v>
      </c>
      <c r="E231" s="165">
        <f t="shared" si="48"/>
        <v>0</v>
      </c>
      <c r="F231" s="165">
        <f t="shared" si="49"/>
        <v>0</v>
      </c>
      <c r="G231" s="165">
        <f t="shared" si="50"/>
        <v>0</v>
      </c>
      <c r="H231" s="165">
        <f t="shared" si="51"/>
        <v>0</v>
      </c>
      <c r="I231" s="165">
        <f t="shared" si="52"/>
        <v>0</v>
      </c>
      <c r="J231" s="197">
        <f t="shared" si="53"/>
        <v>0</v>
      </c>
      <c r="AC231" s="195">
        <v>20</v>
      </c>
      <c r="AD231" s="165">
        <f t="shared" si="54"/>
        <v>0</v>
      </c>
      <c r="AE231" s="165">
        <f t="shared" si="55"/>
        <v>0</v>
      </c>
      <c r="AF231" s="165">
        <f t="shared" si="56"/>
        <v>0</v>
      </c>
      <c r="AG231" s="165">
        <f t="shared" si="57"/>
        <v>0</v>
      </c>
      <c r="AH231" s="165">
        <f t="shared" si="58"/>
        <v>0</v>
      </c>
      <c r="AI231" s="197">
        <f t="shared" si="59"/>
        <v>0</v>
      </c>
    </row>
    <row r="232" spans="4:35" ht="13.2" customHeight="1">
      <c r="D232" s="195">
        <v>21</v>
      </c>
      <c r="E232" s="165">
        <f t="shared" si="48"/>
        <v>0</v>
      </c>
      <c r="F232" s="165">
        <f t="shared" si="49"/>
        <v>0</v>
      </c>
      <c r="G232" s="165">
        <f t="shared" si="50"/>
        <v>0</v>
      </c>
      <c r="H232" s="165">
        <f t="shared" si="51"/>
        <v>0</v>
      </c>
      <c r="I232" s="165">
        <f t="shared" si="52"/>
        <v>0</v>
      </c>
      <c r="J232" s="197">
        <f t="shared" si="53"/>
        <v>0</v>
      </c>
      <c r="AC232" s="195">
        <v>21</v>
      </c>
      <c r="AD232" s="165">
        <f t="shared" si="54"/>
        <v>0</v>
      </c>
      <c r="AE232" s="165">
        <f t="shared" si="55"/>
        <v>0</v>
      </c>
      <c r="AF232" s="165">
        <f t="shared" si="56"/>
        <v>0</v>
      </c>
      <c r="AG232" s="165">
        <f t="shared" si="57"/>
        <v>0</v>
      </c>
      <c r="AH232" s="165">
        <f t="shared" si="58"/>
        <v>0</v>
      </c>
      <c r="AI232" s="197">
        <f t="shared" si="59"/>
        <v>0</v>
      </c>
    </row>
    <row r="233" spans="4:35" ht="13.2" customHeight="1">
      <c r="D233" s="195">
        <v>22</v>
      </c>
      <c r="E233" s="165">
        <f t="shared" si="48"/>
        <v>0</v>
      </c>
      <c r="F233" s="165">
        <f t="shared" si="49"/>
        <v>0</v>
      </c>
      <c r="G233" s="165">
        <f t="shared" si="50"/>
        <v>0</v>
      </c>
      <c r="H233" s="165">
        <f t="shared" si="51"/>
        <v>0</v>
      </c>
      <c r="I233" s="165">
        <f t="shared" si="52"/>
        <v>0</v>
      </c>
      <c r="J233" s="197">
        <f t="shared" si="53"/>
        <v>0</v>
      </c>
      <c r="AC233" s="195">
        <v>22</v>
      </c>
      <c r="AD233" s="165">
        <f t="shared" si="54"/>
        <v>0</v>
      </c>
      <c r="AE233" s="165">
        <f t="shared" si="55"/>
        <v>0</v>
      </c>
      <c r="AF233" s="165">
        <f t="shared" si="56"/>
        <v>0</v>
      </c>
      <c r="AG233" s="165">
        <f t="shared" si="57"/>
        <v>0</v>
      </c>
      <c r="AH233" s="165">
        <f t="shared" si="58"/>
        <v>0</v>
      </c>
      <c r="AI233" s="197">
        <f t="shared" si="59"/>
        <v>0</v>
      </c>
    </row>
    <row r="234" spans="4:35" ht="13.2" customHeight="1">
      <c r="D234" s="195">
        <v>23</v>
      </c>
      <c r="E234" s="165">
        <f t="shared" si="48"/>
        <v>0</v>
      </c>
      <c r="F234" s="165">
        <f t="shared" si="49"/>
        <v>0</v>
      </c>
      <c r="G234" s="165">
        <f t="shared" si="50"/>
        <v>0</v>
      </c>
      <c r="H234" s="165">
        <f t="shared" si="51"/>
        <v>0</v>
      </c>
      <c r="I234" s="165">
        <f t="shared" si="52"/>
        <v>0</v>
      </c>
      <c r="J234" s="197">
        <f t="shared" si="53"/>
        <v>0</v>
      </c>
      <c r="AC234" s="195">
        <v>23</v>
      </c>
      <c r="AD234" s="165">
        <f t="shared" si="54"/>
        <v>0</v>
      </c>
      <c r="AE234" s="165">
        <f t="shared" si="55"/>
        <v>0</v>
      </c>
      <c r="AF234" s="165">
        <f t="shared" si="56"/>
        <v>0</v>
      </c>
      <c r="AG234" s="165">
        <f t="shared" si="57"/>
        <v>0</v>
      </c>
      <c r="AH234" s="165">
        <f t="shared" si="58"/>
        <v>0</v>
      </c>
      <c r="AI234" s="197">
        <f t="shared" si="59"/>
        <v>0</v>
      </c>
    </row>
    <row r="235" spans="4:35" ht="13.2" customHeight="1">
      <c r="D235" s="195">
        <v>24</v>
      </c>
      <c r="E235" s="165">
        <f t="shared" si="48"/>
        <v>0</v>
      </c>
      <c r="F235" s="165">
        <f t="shared" si="49"/>
        <v>0</v>
      </c>
      <c r="G235" s="165">
        <f t="shared" si="50"/>
        <v>0</v>
      </c>
      <c r="H235" s="165">
        <f t="shared" si="51"/>
        <v>0</v>
      </c>
      <c r="I235" s="165">
        <f t="shared" si="52"/>
        <v>0</v>
      </c>
      <c r="J235" s="197">
        <f t="shared" si="53"/>
        <v>0</v>
      </c>
      <c r="AC235" s="195">
        <v>24</v>
      </c>
      <c r="AD235" s="165">
        <f t="shared" si="54"/>
        <v>0</v>
      </c>
      <c r="AE235" s="165">
        <f t="shared" si="55"/>
        <v>0</v>
      </c>
      <c r="AF235" s="165">
        <f t="shared" si="56"/>
        <v>0</v>
      </c>
      <c r="AG235" s="165">
        <f t="shared" si="57"/>
        <v>0</v>
      </c>
      <c r="AH235" s="165">
        <f t="shared" si="58"/>
        <v>0</v>
      </c>
      <c r="AI235" s="197">
        <f t="shared" si="59"/>
        <v>0</v>
      </c>
    </row>
    <row r="236" spans="4:35" ht="13.2" customHeight="1">
      <c r="D236" s="195">
        <v>25</v>
      </c>
      <c r="E236" s="165">
        <f t="shared" si="48"/>
        <v>0</v>
      </c>
      <c r="F236" s="165">
        <f t="shared" si="49"/>
        <v>0</v>
      </c>
      <c r="G236" s="165">
        <f t="shared" si="50"/>
        <v>0</v>
      </c>
      <c r="H236" s="165">
        <f t="shared" si="51"/>
        <v>0</v>
      </c>
      <c r="I236" s="165">
        <f t="shared" si="52"/>
        <v>0</v>
      </c>
      <c r="J236" s="197">
        <f t="shared" si="53"/>
        <v>0</v>
      </c>
      <c r="AC236" s="195">
        <v>25</v>
      </c>
      <c r="AD236" s="165">
        <f t="shared" si="54"/>
        <v>0</v>
      </c>
      <c r="AE236" s="165">
        <f t="shared" si="55"/>
        <v>0</v>
      </c>
      <c r="AF236" s="165">
        <f t="shared" si="56"/>
        <v>0</v>
      </c>
      <c r="AG236" s="165">
        <f t="shared" si="57"/>
        <v>0</v>
      </c>
      <c r="AH236" s="165">
        <f t="shared" si="58"/>
        <v>0</v>
      </c>
      <c r="AI236" s="197">
        <f t="shared" si="59"/>
        <v>0</v>
      </c>
    </row>
    <row r="237" spans="4:35" ht="13.2" customHeight="1">
      <c r="D237" s="195">
        <v>26</v>
      </c>
      <c r="E237" s="165">
        <f t="shared" si="48"/>
        <v>0</v>
      </c>
      <c r="F237" s="165">
        <f t="shared" si="49"/>
        <v>0</v>
      </c>
      <c r="G237" s="165">
        <f t="shared" si="50"/>
        <v>0</v>
      </c>
      <c r="H237" s="165">
        <f t="shared" si="51"/>
        <v>0</v>
      </c>
      <c r="I237" s="165">
        <f t="shared" si="52"/>
        <v>0</v>
      </c>
      <c r="J237" s="197">
        <f t="shared" si="53"/>
        <v>0</v>
      </c>
      <c r="AC237" s="195">
        <v>26</v>
      </c>
      <c r="AD237" s="165">
        <f t="shared" si="54"/>
        <v>0</v>
      </c>
      <c r="AE237" s="165">
        <f t="shared" si="55"/>
        <v>0</v>
      </c>
      <c r="AF237" s="165">
        <f t="shared" si="56"/>
        <v>0</v>
      </c>
      <c r="AG237" s="165">
        <f t="shared" si="57"/>
        <v>0</v>
      </c>
      <c r="AH237" s="165">
        <f t="shared" si="58"/>
        <v>0</v>
      </c>
      <c r="AI237" s="197">
        <f t="shared" si="59"/>
        <v>0</v>
      </c>
    </row>
    <row r="238" spans="4:35" ht="13.2" customHeight="1">
      <c r="D238" s="195">
        <v>27</v>
      </c>
      <c r="E238" s="165">
        <f t="shared" si="48"/>
        <v>0</v>
      </c>
      <c r="F238" s="165">
        <f t="shared" si="49"/>
        <v>0</v>
      </c>
      <c r="G238" s="165">
        <f t="shared" si="50"/>
        <v>0</v>
      </c>
      <c r="H238" s="165">
        <f t="shared" si="51"/>
        <v>0</v>
      </c>
      <c r="I238" s="165">
        <f t="shared" si="52"/>
        <v>0</v>
      </c>
      <c r="J238" s="197">
        <f t="shared" si="53"/>
        <v>0</v>
      </c>
      <c r="AC238" s="195">
        <v>27</v>
      </c>
      <c r="AD238" s="165">
        <f t="shared" si="54"/>
        <v>0</v>
      </c>
      <c r="AE238" s="165">
        <f t="shared" si="55"/>
        <v>0</v>
      </c>
      <c r="AF238" s="165">
        <f t="shared" si="56"/>
        <v>0</v>
      </c>
      <c r="AG238" s="165">
        <f t="shared" si="57"/>
        <v>0</v>
      </c>
      <c r="AH238" s="165">
        <f t="shared" si="58"/>
        <v>0</v>
      </c>
      <c r="AI238" s="197">
        <f t="shared" si="59"/>
        <v>0</v>
      </c>
    </row>
    <row r="239" spans="4:35" ht="13.2" customHeight="1">
      <c r="D239" s="195">
        <v>28</v>
      </c>
      <c r="E239" s="165">
        <f t="shared" si="48"/>
        <v>0</v>
      </c>
      <c r="F239" s="165">
        <f t="shared" si="49"/>
        <v>0</v>
      </c>
      <c r="G239" s="165">
        <f t="shared" si="50"/>
        <v>0</v>
      </c>
      <c r="H239" s="165">
        <f t="shared" si="51"/>
        <v>0</v>
      </c>
      <c r="I239" s="165">
        <f t="shared" si="52"/>
        <v>0</v>
      </c>
      <c r="J239" s="197">
        <f t="shared" si="53"/>
        <v>0</v>
      </c>
      <c r="AC239" s="195">
        <v>28</v>
      </c>
      <c r="AD239" s="165">
        <f t="shared" si="54"/>
        <v>0</v>
      </c>
      <c r="AE239" s="165">
        <f t="shared" si="55"/>
        <v>0</v>
      </c>
      <c r="AF239" s="165">
        <f t="shared" si="56"/>
        <v>0</v>
      </c>
      <c r="AG239" s="165">
        <f t="shared" si="57"/>
        <v>0</v>
      </c>
      <c r="AH239" s="165">
        <f t="shared" si="58"/>
        <v>0</v>
      </c>
      <c r="AI239" s="197">
        <f t="shared" si="59"/>
        <v>0</v>
      </c>
    </row>
    <row r="240" spans="4:35" ht="13.2" customHeight="1">
      <c r="D240" s="195">
        <v>29</v>
      </c>
      <c r="E240" s="165">
        <f t="shared" si="48"/>
        <v>0</v>
      </c>
      <c r="F240" s="165">
        <f t="shared" si="49"/>
        <v>0</v>
      </c>
      <c r="G240" s="165">
        <f t="shared" si="50"/>
        <v>0</v>
      </c>
      <c r="H240" s="165">
        <f t="shared" si="51"/>
        <v>0</v>
      </c>
      <c r="I240" s="165">
        <f t="shared" si="52"/>
        <v>0</v>
      </c>
      <c r="J240" s="197">
        <f t="shared" si="53"/>
        <v>0</v>
      </c>
      <c r="AC240" s="195">
        <v>29</v>
      </c>
      <c r="AD240" s="165">
        <f t="shared" si="54"/>
        <v>0</v>
      </c>
      <c r="AE240" s="165">
        <f t="shared" si="55"/>
        <v>0</v>
      </c>
      <c r="AF240" s="165">
        <f t="shared" si="56"/>
        <v>0</v>
      </c>
      <c r="AG240" s="165">
        <f t="shared" si="57"/>
        <v>0</v>
      </c>
      <c r="AH240" s="165">
        <f t="shared" si="58"/>
        <v>0</v>
      </c>
      <c r="AI240" s="197">
        <f t="shared" si="59"/>
        <v>0</v>
      </c>
    </row>
    <row r="241" spans="4:35" ht="13.2" customHeight="1">
      <c r="D241" s="195">
        <v>30</v>
      </c>
      <c r="E241" s="165">
        <f t="shared" si="48"/>
        <v>0</v>
      </c>
      <c r="F241" s="165">
        <f t="shared" si="49"/>
        <v>0</v>
      </c>
      <c r="G241" s="165">
        <f t="shared" si="50"/>
        <v>0</v>
      </c>
      <c r="H241" s="165">
        <f t="shared" si="51"/>
        <v>0</v>
      </c>
      <c r="I241" s="165">
        <f t="shared" si="52"/>
        <v>0</v>
      </c>
      <c r="J241" s="197">
        <f t="shared" si="53"/>
        <v>0</v>
      </c>
      <c r="AC241" s="195">
        <v>30</v>
      </c>
      <c r="AD241" s="165">
        <f t="shared" si="54"/>
        <v>0</v>
      </c>
      <c r="AE241" s="165">
        <f t="shared" si="55"/>
        <v>0</v>
      </c>
      <c r="AF241" s="165">
        <f t="shared" si="56"/>
        <v>0</v>
      </c>
      <c r="AG241" s="165">
        <f t="shared" si="57"/>
        <v>0</v>
      </c>
      <c r="AH241" s="165">
        <f t="shared" si="58"/>
        <v>0</v>
      </c>
      <c r="AI241" s="197">
        <f t="shared" si="59"/>
        <v>0</v>
      </c>
    </row>
    <row r="242" spans="4:35" ht="13.2" customHeight="1">
      <c r="D242" s="195">
        <v>31</v>
      </c>
      <c r="E242" s="165">
        <f t="shared" si="48"/>
        <v>0</v>
      </c>
      <c r="F242" s="165">
        <f t="shared" si="49"/>
        <v>0</v>
      </c>
      <c r="G242" s="165">
        <f t="shared" si="50"/>
        <v>0</v>
      </c>
      <c r="H242" s="165">
        <f t="shared" si="51"/>
        <v>0</v>
      </c>
      <c r="I242" s="165">
        <f t="shared" si="52"/>
        <v>0</v>
      </c>
      <c r="J242" s="197">
        <f t="shared" si="53"/>
        <v>0</v>
      </c>
      <c r="AC242" s="195">
        <v>31</v>
      </c>
      <c r="AD242" s="165">
        <f t="shared" si="54"/>
        <v>0</v>
      </c>
      <c r="AE242" s="165">
        <f t="shared" si="55"/>
        <v>0</v>
      </c>
      <c r="AF242" s="165">
        <f t="shared" si="56"/>
        <v>0</v>
      </c>
      <c r="AG242" s="165">
        <f t="shared" si="57"/>
        <v>0</v>
      </c>
      <c r="AH242" s="165">
        <f t="shared" si="58"/>
        <v>0</v>
      </c>
      <c r="AI242" s="197">
        <f t="shared" si="59"/>
        <v>0</v>
      </c>
    </row>
    <row r="243" spans="4:35" ht="13.2" customHeight="1">
      <c r="D243" s="195">
        <v>32</v>
      </c>
      <c r="E243" s="165">
        <f t="shared" si="48"/>
        <v>0</v>
      </c>
      <c r="F243" s="165">
        <f t="shared" si="49"/>
        <v>0</v>
      </c>
      <c r="G243" s="165">
        <f t="shared" si="50"/>
        <v>0</v>
      </c>
      <c r="H243" s="165">
        <f t="shared" si="51"/>
        <v>0</v>
      </c>
      <c r="I243" s="165">
        <f t="shared" si="52"/>
        <v>0</v>
      </c>
      <c r="J243" s="197">
        <f t="shared" si="53"/>
        <v>0</v>
      </c>
      <c r="AC243" s="195">
        <v>32</v>
      </c>
      <c r="AD243" s="165">
        <f t="shared" si="54"/>
        <v>0</v>
      </c>
      <c r="AE243" s="165">
        <f t="shared" si="55"/>
        <v>0</v>
      </c>
      <c r="AF243" s="165">
        <f t="shared" si="56"/>
        <v>0</v>
      </c>
      <c r="AG243" s="165">
        <f t="shared" si="57"/>
        <v>0</v>
      </c>
      <c r="AH243" s="165">
        <f t="shared" si="58"/>
        <v>0</v>
      </c>
      <c r="AI243" s="197">
        <f t="shared" si="59"/>
        <v>0</v>
      </c>
    </row>
    <row r="244" spans="4:35" ht="13.2" customHeight="1">
      <c r="D244" s="195">
        <v>33</v>
      </c>
      <c r="E244" s="165">
        <f t="shared" si="48"/>
        <v>0</v>
      </c>
      <c r="F244" s="165">
        <f t="shared" si="49"/>
        <v>0</v>
      </c>
      <c r="G244" s="165">
        <f t="shared" si="50"/>
        <v>0</v>
      </c>
      <c r="H244" s="165">
        <f t="shared" si="51"/>
        <v>0</v>
      </c>
      <c r="I244" s="165">
        <f t="shared" si="52"/>
        <v>0</v>
      </c>
      <c r="J244" s="197">
        <f t="shared" si="53"/>
        <v>0</v>
      </c>
      <c r="AC244" s="195">
        <v>33</v>
      </c>
      <c r="AD244" s="165">
        <f t="shared" si="54"/>
        <v>0</v>
      </c>
      <c r="AE244" s="165">
        <f t="shared" si="55"/>
        <v>0</v>
      </c>
      <c r="AF244" s="165">
        <f t="shared" si="56"/>
        <v>0</v>
      </c>
      <c r="AG244" s="165">
        <f t="shared" si="57"/>
        <v>0</v>
      </c>
      <c r="AH244" s="165">
        <f t="shared" si="58"/>
        <v>0</v>
      </c>
      <c r="AI244" s="197">
        <f t="shared" si="59"/>
        <v>0</v>
      </c>
    </row>
    <row r="245" spans="4:35" ht="13.2" customHeight="1">
      <c r="D245" s="195">
        <v>34</v>
      </c>
      <c r="E245" s="165">
        <f t="shared" si="48"/>
        <v>0</v>
      </c>
      <c r="F245" s="165">
        <f t="shared" si="49"/>
        <v>0</v>
      </c>
      <c r="G245" s="165">
        <f t="shared" si="50"/>
        <v>0</v>
      </c>
      <c r="H245" s="165">
        <f t="shared" si="51"/>
        <v>0</v>
      </c>
      <c r="I245" s="165">
        <f t="shared" si="52"/>
        <v>0</v>
      </c>
      <c r="J245" s="197">
        <f t="shared" si="53"/>
        <v>0</v>
      </c>
      <c r="AC245" s="195">
        <v>34</v>
      </c>
      <c r="AD245" s="165">
        <f t="shared" si="54"/>
        <v>0</v>
      </c>
      <c r="AE245" s="165">
        <f t="shared" si="55"/>
        <v>0</v>
      </c>
      <c r="AF245" s="165">
        <f t="shared" si="56"/>
        <v>0</v>
      </c>
      <c r="AG245" s="165">
        <f t="shared" si="57"/>
        <v>0</v>
      </c>
      <c r="AH245" s="165">
        <f t="shared" si="58"/>
        <v>0</v>
      </c>
      <c r="AI245" s="197">
        <f t="shared" si="59"/>
        <v>0</v>
      </c>
    </row>
    <row r="246" spans="4:35" ht="13.2" customHeight="1">
      <c r="D246" s="195">
        <v>35</v>
      </c>
      <c r="E246" s="165">
        <f t="shared" si="48"/>
        <v>0</v>
      </c>
      <c r="F246" s="165">
        <f t="shared" si="49"/>
        <v>0</v>
      </c>
      <c r="G246" s="165">
        <f t="shared" si="50"/>
        <v>0</v>
      </c>
      <c r="H246" s="165">
        <f t="shared" si="51"/>
        <v>0</v>
      </c>
      <c r="I246" s="165">
        <f t="shared" si="52"/>
        <v>0</v>
      </c>
      <c r="J246" s="197">
        <f t="shared" si="53"/>
        <v>0</v>
      </c>
      <c r="AC246" s="195">
        <v>35</v>
      </c>
      <c r="AD246" s="165">
        <f t="shared" si="54"/>
        <v>0</v>
      </c>
      <c r="AE246" s="165">
        <f t="shared" si="55"/>
        <v>0</v>
      </c>
      <c r="AF246" s="165">
        <f t="shared" si="56"/>
        <v>0</v>
      </c>
      <c r="AG246" s="165">
        <f t="shared" si="57"/>
        <v>0</v>
      </c>
      <c r="AH246" s="165">
        <f t="shared" si="58"/>
        <v>0</v>
      </c>
      <c r="AI246" s="197">
        <f t="shared" si="59"/>
        <v>0</v>
      </c>
    </row>
    <row r="247" spans="4:35" ht="13.2" customHeight="1">
      <c r="D247" s="195">
        <v>36</v>
      </c>
      <c r="E247" s="165">
        <f t="shared" si="48"/>
        <v>0</v>
      </c>
      <c r="F247" s="165">
        <f t="shared" si="49"/>
        <v>0</v>
      </c>
      <c r="G247" s="165">
        <f t="shared" si="50"/>
        <v>0</v>
      </c>
      <c r="H247" s="165">
        <f t="shared" si="51"/>
        <v>0</v>
      </c>
      <c r="I247" s="165">
        <f t="shared" si="52"/>
        <v>0</v>
      </c>
      <c r="J247" s="197">
        <f t="shared" si="53"/>
        <v>0</v>
      </c>
      <c r="AC247" s="195">
        <v>36</v>
      </c>
      <c r="AD247" s="165">
        <f t="shared" si="54"/>
        <v>0</v>
      </c>
      <c r="AE247" s="165">
        <f t="shared" si="55"/>
        <v>0</v>
      </c>
      <c r="AF247" s="165">
        <f t="shared" si="56"/>
        <v>0</v>
      </c>
      <c r="AG247" s="165">
        <f t="shared" si="57"/>
        <v>0</v>
      </c>
      <c r="AH247" s="165">
        <f t="shared" si="58"/>
        <v>0</v>
      </c>
      <c r="AI247" s="197">
        <f t="shared" si="59"/>
        <v>0</v>
      </c>
    </row>
    <row r="248" spans="4:35" ht="13.2" customHeight="1">
      <c r="D248" s="195">
        <v>37</v>
      </c>
      <c r="E248" s="165">
        <f t="shared" si="48"/>
        <v>0</v>
      </c>
      <c r="F248" s="165">
        <f t="shared" si="49"/>
        <v>0</v>
      </c>
      <c r="G248" s="165">
        <f t="shared" si="50"/>
        <v>0</v>
      </c>
      <c r="H248" s="165">
        <f t="shared" si="51"/>
        <v>0</v>
      </c>
      <c r="I248" s="165">
        <f t="shared" si="52"/>
        <v>0</v>
      </c>
      <c r="J248" s="197">
        <f t="shared" si="53"/>
        <v>0</v>
      </c>
      <c r="AC248" s="195">
        <v>37</v>
      </c>
      <c r="AD248" s="165">
        <f t="shared" si="54"/>
        <v>0</v>
      </c>
      <c r="AE248" s="165">
        <f t="shared" si="55"/>
        <v>0</v>
      </c>
      <c r="AF248" s="165">
        <f t="shared" si="56"/>
        <v>0</v>
      </c>
      <c r="AG248" s="165">
        <f t="shared" si="57"/>
        <v>0</v>
      </c>
      <c r="AH248" s="165">
        <f t="shared" si="58"/>
        <v>0</v>
      </c>
      <c r="AI248" s="197">
        <f t="shared" si="59"/>
        <v>0</v>
      </c>
    </row>
    <row r="249" spans="4:35" ht="13.2" customHeight="1">
      <c r="D249" s="195">
        <v>38</v>
      </c>
      <c r="E249" s="165">
        <f t="shared" si="48"/>
        <v>0</v>
      </c>
      <c r="F249" s="165">
        <f t="shared" si="49"/>
        <v>0</v>
      </c>
      <c r="G249" s="165">
        <f t="shared" si="50"/>
        <v>0</v>
      </c>
      <c r="H249" s="165">
        <f t="shared" si="51"/>
        <v>0</v>
      </c>
      <c r="I249" s="165">
        <f t="shared" si="52"/>
        <v>0</v>
      </c>
      <c r="J249" s="197">
        <f t="shared" si="53"/>
        <v>0</v>
      </c>
      <c r="AC249" s="195">
        <v>38</v>
      </c>
      <c r="AD249" s="165">
        <f t="shared" si="54"/>
        <v>0</v>
      </c>
      <c r="AE249" s="165">
        <f t="shared" si="55"/>
        <v>0</v>
      </c>
      <c r="AF249" s="165">
        <f t="shared" si="56"/>
        <v>0</v>
      </c>
      <c r="AG249" s="165">
        <f t="shared" si="57"/>
        <v>0</v>
      </c>
      <c r="AH249" s="165">
        <f t="shared" si="58"/>
        <v>0</v>
      </c>
      <c r="AI249" s="197">
        <f t="shared" si="59"/>
        <v>0</v>
      </c>
    </row>
    <row r="250" spans="4:35" ht="13.2" customHeight="1">
      <c r="D250" s="195">
        <v>39</v>
      </c>
      <c r="E250" s="165">
        <f t="shared" si="48"/>
        <v>0</v>
      </c>
      <c r="F250" s="165">
        <f t="shared" si="49"/>
        <v>0</v>
      </c>
      <c r="G250" s="165">
        <f t="shared" si="50"/>
        <v>0</v>
      </c>
      <c r="H250" s="165">
        <f t="shared" si="51"/>
        <v>0</v>
      </c>
      <c r="I250" s="165">
        <f t="shared" si="52"/>
        <v>0</v>
      </c>
      <c r="J250" s="197">
        <f t="shared" si="53"/>
        <v>0</v>
      </c>
      <c r="AC250" s="195">
        <v>39</v>
      </c>
      <c r="AD250" s="165">
        <f t="shared" si="54"/>
        <v>0</v>
      </c>
      <c r="AE250" s="165">
        <f t="shared" si="55"/>
        <v>0</v>
      </c>
      <c r="AF250" s="165">
        <f t="shared" si="56"/>
        <v>0</v>
      </c>
      <c r="AG250" s="165">
        <f t="shared" si="57"/>
        <v>0</v>
      </c>
      <c r="AH250" s="165">
        <f t="shared" si="58"/>
        <v>0</v>
      </c>
      <c r="AI250" s="197">
        <f t="shared" si="59"/>
        <v>0</v>
      </c>
    </row>
    <row r="251" spans="4:35" ht="13.2" customHeight="1" thickBot="1">
      <c r="D251" s="196">
        <v>40</v>
      </c>
      <c r="E251" s="198">
        <f t="shared" si="48"/>
        <v>0</v>
      </c>
      <c r="F251" s="198">
        <f t="shared" si="49"/>
        <v>0</v>
      </c>
      <c r="G251" s="198">
        <f t="shared" si="50"/>
        <v>0</v>
      </c>
      <c r="H251" s="198">
        <f t="shared" si="51"/>
        <v>0</v>
      </c>
      <c r="I251" s="198">
        <f t="shared" si="52"/>
        <v>0</v>
      </c>
      <c r="J251" s="199">
        <f t="shared" si="53"/>
        <v>0</v>
      </c>
      <c r="AC251" s="196">
        <v>40</v>
      </c>
      <c r="AD251" s="198">
        <f t="shared" si="54"/>
        <v>0</v>
      </c>
      <c r="AE251" s="198">
        <f t="shared" si="55"/>
        <v>0</v>
      </c>
      <c r="AF251" s="198">
        <f t="shared" si="56"/>
        <v>0</v>
      </c>
      <c r="AG251" s="198">
        <f t="shared" si="57"/>
        <v>0</v>
      </c>
      <c r="AH251" s="198">
        <f t="shared" si="58"/>
        <v>0</v>
      </c>
      <c r="AI251" s="199">
        <f t="shared" si="59"/>
        <v>0</v>
      </c>
    </row>
    <row r="253" spans="4:35" ht="13.2" customHeight="1" thickBot="1">
      <c r="D253" s="2" t="s">
        <v>91</v>
      </c>
      <c r="AC253" s="2" t="s">
        <v>91</v>
      </c>
    </row>
    <row r="254" spans="4:35" ht="13.2" customHeight="1">
      <c r="D254" s="2199"/>
      <c r="E254" s="2200" t="s">
        <v>56</v>
      </c>
      <c r="F254" s="2200"/>
      <c r="G254" s="2200" t="s">
        <v>83</v>
      </c>
      <c r="H254" s="2200"/>
      <c r="I254" s="2200" t="s">
        <v>78</v>
      </c>
      <c r="J254" s="2239"/>
      <c r="AC254" s="2199"/>
      <c r="AD254" s="2200" t="s">
        <v>56</v>
      </c>
      <c r="AE254" s="2200"/>
      <c r="AF254" s="2200" t="s">
        <v>83</v>
      </c>
      <c r="AG254" s="2200"/>
      <c r="AH254" s="2200" t="s">
        <v>78</v>
      </c>
      <c r="AI254" s="2239"/>
    </row>
    <row r="255" spans="4:35" ht="13.2" customHeight="1">
      <c r="D255" s="2238"/>
      <c r="E255" s="21" t="s">
        <v>354</v>
      </c>
      <c r="F255" s="21" t="s">
        <v>355</v>
      </c>
      <c r="G255" s="21" t="s">
        <v>354</v>
      </c>
      <c r="H255" s="21" t="s">
        <v>355</v>
      </c>
      <c r="I255" s="21" t="s">
        <v>354</v>
      </c>
      <c r="J255" s="194" t="s">
        <v>355</v>
      </c>
      <c r="AC255" s="2238"/>
      <c r="AD255" s="21" t="s">
        <v>354</v>
      </c>
      <c r="AE255" s="21" t="s">
        <v>355</v>
      </c>
      <c r="AF255" s="21" t="s">
        <v>354</v>
      </c>
      <c r="AG255" s="21" t="s">
        <v>355</v>
      </c>
      <c r="AH255" s="21" t="s">
        <v>354</v>
      </c>
      <c r="AI255" s="194" t="s">
        <v>355</v>
      </c>
    </row>
    <row r="256" spans="4:35" ht="13.2" customHeight="1">
      <c r="D256" s="195">
        <v>1</v>
      </c>
      <c r="E256" s="165">
        <f t="shared" ref="E256:E295" si="60">IF($H$39&lt;&gt;"As",0,IF($H$27&lt;&gt;"歩 道",0,SUMIF($H$40,D256,$H$38)))+IF($H$42&lt;&gt;"As",0,IF($H$27&lt;&gt;"歩 道",0,SUMIF($H$43,D256,$H$41)))</f>
        <v>0</v>
      </c>
      <c r="F256" s="165">
        <f t="shared" ref="F256:F295" si="61">IF($H$39&lt;&gt;"As",0,IF($H$27&lt;&gt;"車 道",0,SUMIF($H$40,D256,$H$38)))+IF($H$42&lt;&gt;"As",0,IF($H$27&lt;&gt;"車 道",0,SUMIF($H$43,D256,$H$41)))</f>
        <v>0</v>
      </c>
      <c r="G256" s="165">
        <f t="shared" ref="G256:G295" si="62">IF($H$39&lt;&gt;"Co",0,IF($H$27&lt;&gt;"歩 道",0,SUMIF($H$40,D256,$H$38)))+IF($H$42&lt;&gt;"Co",0,IF($H$27&lt;&gt;"歩 道",0,SUMIF($H$43,D256,$H$41)))</f>
        <v>0</v>
      </c>
      <c r="H256" s="165">
        <f t="shared" ref="H256:H295" si="63">IF($H$39&lt;&gt;"Co",0,IF($H$27&lt;&gt;"車 道",0,SUMIF($H$40,D256,$H$38)))+IF($H$42&lt;&gt;"Co",0,IF($H$27&lt;&gt;"車 道",0,SUMIF($H$43,D256,$H$41)))</f>
        <v>0</v>
      </c>
      <c r="I256" s="165">
        <f t="shared" ref="I256:I295" si="64">IF($H$27&lt;&gt;"歩 道",0,SUMIF($H$46,D256,$H$38)+SUMIF($H$46,D256,$H$41))</f>
        <v>0</v>
      </c>
      <c r="J256" s="197">
        <f t="shared" ref="J256:J295" si="65">IF($H$27&lt;&gt;"車 道",0,SUMIF($H$46,D256,$H$38)+SUMIF($H$46,D256,$H$41))</f>
        <v>0</v>
      </c>
      <c r="AC256" s="195">
        <v>1</v>
      </c>
      <c r="AD256" s="165">
        <f t="shared" ref="AD256:AD295" si="66">IF($AG$39&lt;&gt;"As",0,IF($AG$27&lt;&gt;"歩 道",0,SUMIF($AG$40,AC256,$AG$38)))+IF($AG$42&lt;&gt;"As",0,IF($AG$27&lt;&gt;"歩 道",0,SUMIF($AG$43,AC256,$AG$41)))</f>
        <v>0</v>
      </c>
      <c r="AE256" s="165">
        <f t="shared" ref="AE256:AE295" si="67">IF($AG$39&lt;&gt;"As",0,IF($AG$27&lt;&gt;"車 道",0,SUMIF($AG$40,AC256,$AG$38)))+IF($AG$42&lt;&gt;"As",0,IF($AG$27&lt;&gt;"車 道",0,SUMIF($AG$43,AC256,$AG$41)))</f>
        <v>0</v>
      </c>
      <c r="AF256" s="165">
        <f t="shared" ref="AF256:AF295" si="68">IF($AG$39&lt;&gt;"Co",0,IF($AG$27&lt;&gt;"歩 道",0,SUMIF($AG$40,AC256,$AG$38)))+IF($AG$42&lt;&gt;"Co",0,IF($AG$27&lt;&gt;"歩 道",0,SUMIF($AG$43,AC256,$AG$41)))</f>
        <v>0</v>
      </c>
      <c r="AG256" s="165">
        <f t="shared" ref="AG256:AG295" si="69">IF($AG$39&lt;&gt;"Co",0,IF($AG$27&lt;&gt;"車 道",0,SUMIF($AG$40,AC256,$AG$38)))+IF($AG$42&lt;&gt;"Co",0,IF($AG$27&lt;&gt;"車 道",0,SUMIF($AG$43,AC256,$AG$41)))</f>
        <v>0</v>
      </c>
      <c r="AH256" s="165">
        <f t="shared" ref="AH256:AH295" si="70">IF($AG$27&lt;&gt;"歩 道",0,SUMIF($AG$46,AC256,$AG$38)+SUMIF($AG$46,AC256,$AG$41))</f>
        <v>0</v>
      </c>
      <c r="AI256" s="197">
        <f t="shared" ref="AI256:AI295" si="71">IF($AG$27&lt;&gt;"車 道",0,SUMIF($AG$46,AC256,$AG$38)+SUMIF($AG$46,AC256,$AG$41))</f>
        <v>0</v>
      </c>
    </row>
    <row r="257" spans="4:35" ht="13.2" customHeight="1">
      <c r="D257" s="195">
        <v>2</v>
      </c>
      <c r="E257" s="165">
        <f t="shared" si="60"/>
        <v>0</v>
      </c>
      <c r="F257" s="165">
        <f t="shared" si="61"/>
        <v>0</v>
      </c>
      <c r="G257" s="165">
        <f t="shared" si="62"/>
        <v>0</v>
      </c>
      <c r="H257" s="165">
        <f t="shared" si="63"/>
        <v>0</v>
      </c>
      <c r="I257" s="165">
        <f t="shared" si="64"/>
        <v>0</v>
      </c>
      <c r="J257" s="197">
        <f t="shared" si="65"/>
        <v>0</v>
      </c>
      <c r="AC257" s="195">
        <v>2</v>
      </c>
      <c r="AD257" s="165">
        <f t="shared" si="66"/>
        <v>0</v>
      </c>
      <c r="AE257" s="165">
        <f t="shared" si="67"/>
        <v>0</v>
      </c>
      <c r="AF257" s="165">
        <f t="shared" si="68"/>
        <v>0</v>
      </c>
      <c r="AG257" s="165">
        <f t="shared" si="69"/>
        <v>0</v>
      </c>
      <c r="AH257" s="165">
        <f t="shared" si="70"/>
        <v>0</v>
      </c>
      <c r="AI257" s="197">
        <f t="shared" si="71"/>
        <v>0</v>
      </c>
    </row>
    <row r="258" spans="4:35" ht="13.2" customHeight="1">
      <c r="D258" s="195">
        <v>3</v>
      </c>
      <c r="E258" s="165">
        <f t="shared" si="60"/>
        <v>0</v>
      </c>
      <c r="F258" s="165">
        <f t="shared" si="61"/>
        <v>0</v>
      </c>
      <c r="G258" s="165">
        <f t="shared" si="62"/>
        <v>0</v>
      </c>
      <c r="H258" s="165">
        <f t="shared" si="63"/>
        <v>0</v>
      </c>
      <c r="I258" s="165">
        <f t="shared" si="64"/>
        <v>0</v>
      </c>
      <c r="J258" s="197">
        <f t="shared" si="65"/>
        <v>0</v>
      </c>
      <c r="AC258" s="195">
        <v>3</v>
      </c>
      <c r="AD258" s="165">
        <f t="shared" si="66"/>
        <v>0</v>
      </c>
      <c r="AE258" s="165">
        <f t="shared" si="67"/>
        <v>0</v>
      </c>
      <c r="AF258" s="165">
        <f t="shared" si="68"/>
        <v>0</v>
      </c>
      <c r="AG258" s="165">
        <f t="shared" si="69"/>
        <v>0</v>
      </c>
      <c r="AH258" s="165">
        <f t="shared" si="70"/>
        <v>0</v>
      </c>
      <c r="AI258" s="197">
        <f t="shared" si="71"/>
        <v>0</v>
      </c>
    </row>
    <row r="259" spans="4:35" ht="13.2" customHeight="1">
      <c r="D259" s="195">
        <v>4</v>
      </c>
      <c r="E259" s="165">
        <f t="shared" si="60"/>
        <v>0</v>
      </c>
      <c r="F259" s="165">
        <f t="shared" si="61"/>
        <v>0</v>
      </c>
      <c r="G259" s="165">
        <f t="shared" si="62"/>
        <v>0</v>
      </c>
      <c r="H259" s="165">
        <f t="shared" si="63"/>
        <v>0</v>
      </c>
      <c r="I259" s="165">
        <f t="shared" si="64"/>
        <v>0</v>
      </c>
      <c r="J259" s="197">
        <f t="shared" si="65"/>
        <v>0</v>
      </c>
      <c r="AC259" s="195">
        <v>4</v>
      </c>
      <c r="AD259" s="165">
        <f t="shared" si="66"/>
        <v>0</v>
      </c>
      <c r="AE259" s="165">
        <f t="shared" si="67"/>
        <v>0</v>
      </c>
      <c r="AF259" s="165">
        <f t="shared" si="68"/>
        <v>0</v>
      </c>
      <c r="AG259" s="165">
        <f t="shared" si="69"/>
        <v>0</v>
      </c>
      <c r="AH259" s="165">
        <f t="shared" si="70"/>
        <v>0</v>
      </c>
      <c r="AI259" s="197">
        <f t="shared" si="71"/>
        <v>0</v>
      </c>
    </row>
    <row r="260" spans="4:35" ht="13.2" customHeight="1">
      <c r="D260" s="195">
        <v>5</v>
      </c>
      <c r="E260" s="165">
        <f t="shared" si="60"/>
        <v>0</v>
      </c>
      <c r="F260" s="165">
        <f t="shared" si="61"/>
        <v>0</v>
      </c>
      <c r="G260" s="165">
        <f t="shared" si="62"/>
        <v>0</v>
      </c>
      <c r="H260" s="165">
        <f t="shared" si="63"/>
        <v>0</v>
      </c>
      <c r="I260" s="165">
        <f t="shared" si="64"/>
        <v>0</v>
      </c>
      <c r="J260" s="197">
        <f t="shared" si="65"/>
        <v>0</v>
      </c>
      <c r="AC260" s="195">
        <v>5</v>
      </c>
      <c r="AD260" s="165">
        <f t="shared" si="66"/>
        <v>0</v>
      </c>
      <c r="AE260" s="165">
        <f t="shared" si="67"/>
        <v>0</v>
      </c>
      <c r="AF260" s="165">
        <f t="shared" si="68"/>
        <v>0</v>
      </c>
      <c r="AG260" s="165">
        <f t="shared" si="69"/>
        <v>0</v>
      </c>
      <c r="AH260" s="165">
        <f t="shared" si="70"/>
        <v>0</v>
      </c>
      <c r="AI260" s="197">
        <f t="shared" si="71"/>
        <v>0</v>
      </c>
    </row>
    <row r="261" spans="4:35" ht="13.2" customHeight="1">
      <c r="D261" s="195">
        <v>6</v>
      </c>
      <c r="E261" s="165">
        <f t="shared" si="60"/>
        <v>0</v>
      </c>
      <c r="F261" s="165">
        <f t="shared" si="61"/>
        <v>0</v>
      </c>
      <c r="G261" s="165">
        <f t="shared" si="62"/>
        <v>0</v>
      </c>
      <c r="H261" s="165">
        <f t="shared" si="63"/>
        <v>0</v>
      </c>
      <c r="I261" s="165">
        <f t="shared" si="64"/>
        <v>0</v>
      </c>
      <c r="J261" s="197">
        <f t="shared" si="65"/>
        <v>0</v>
      </c>
      <c r="AC261" s="195">
        <v>6</v>
      </c>
      <c r="AD261" s="165">
        <f t="shared" si="66"/>
        <v>0</v>
      </c>
      <c r="AE261" s="165">
        <f t="shared" si="67"/>
        <v>0</v>
      </c>
      <c r="AF261" s="165">
        <f t="shared" si="68"/>
        <v>0</v>
      </c>
      <c r="AG261" s="165">
        <f t="shared" si="69"/>
        <v>0</v>
      </c>
      <c r="AH261" s="165">
        <f t="shared" si="70"/>
        <v>0</v>
      </c>
      <c r="AI261" s="197">
        <f t="shared" si="71"/>
        <v>0</v>
      </c>
    </row>
    <row r="262" spans="4:35" ht="13.2" customHeight="1">
      <c r="D262" s="195">
        <v>7</v>
      </c>
      <c r="E262" s="165">
        <f t="shared" si="60"/>
        <v>0</v>
      </c>
      <c r="F262" s="165">
        <f t="shared" si="61"/>
        <v>0</v>
      </c>
      <c r="G262" s="165">
        <f t="shared" si="62"/>
        <v>0</v>
      </c>
      <c r="H262" s="165">
        <f t="shared" si="63"/>
        <v>0</v>
      </c>
      <c r="I262" s="165">
        <f t="shared" si="64"/>
        <v>0</v>
      </c>
      <c r="J262" s="197">
        <f t="shared" si="65"/>
        <v>0</v>
      </c>
      <c r="AC262" s="195">
        <v>7</v>
      </c>
      <c r="AD262" s="165">
        <f t="shared" si="66"/>
        <v>0</v>
      </c>
      <c r="AE262" s="165">
        <f t="shared" si="67"/>
        <v>0</v>
      </c>
      <c r="AF262" s="165">
        <f t="shared" si="68"/>
        <v>0</v>
      </c>
      <c r="AG262" s="165">
        <f t="shared" si="69"/>
        <v>0</v>
      </c>
      <c r="AH262" s="165">
        <f t="shared" si="70"/>
        <v>0</v>
      </c>
      <c r="AI262" s="197">
        <f t="shared" si="71"/>
        <v>0</v>
      </c>
    </row>
    <row r="263" spans="4:35" ht="13.2" customHeight="1">
      <c r="D263" s="195">
        <v>8</v>
      </c>
      <c r="E263" s="165">
        <f t="shared" si="60"/>
        <v>0</v>
      </c>
      <c r="F263" s="165">
        <f t="shared" si="61"/>
        <v>0</v>
      </c>
      <c r="G263" s="165">
        <f t="shared" si="62"/>
        <v>0</v>
      </c>
      <c r="H263" s="165">
        <f t="shared" si="63"/>
        <v>0</v>
      </c>
      <c r="I263" s="165">
        <f t="shared" si="64"/>
        <v>0</v>
      </c>
      <c r="J263" s="197">
        <f t="shared" si="65"/>
        <v>0</v>
      </c>
      <c r="AC263" s="195">
        <v>8</v>
      </c>
      <c r="AD263" s="165">
        <f t="shared" si="66"/>
        <v>0</v>
      </c>
      <c r="AE263" s="165">
        <f t="shared" si="67"/>
        <v>0</v>
      </c>
      <c r="AF263" s="165">
        <f t="shared" si="68"/>
        <v>0</v>
      </c>
      <c r="AG263" s="165">
        <f t="shared" si="69"/>
        <v>0</v>
      </c>
      <c r="AH263" s="165">
        <f t="shared" si="70"/>
        <v>0</v>
      </c>
      <c r="AI263" s="197">
        <f t="shared" si="71"/>
        <v>0</v>
      </c>
    </row>
    <row r="264" spans="4:35" ht="13.2" customHeight="1">
      <c r="D264" s="195">
        <v>9</v>
      </c>
      <c r="E264" s="165">
        <f t="shared" si="60"/>
        <v>0</v>
      </c>
      <c r="F264" s="165">
        <f t="shared" si="61"/>
        <v>0</v>
      </c>
      <c r="G264" s="165">
        <f t="shared" si="62"/>
        <v>0</v>
      </c>
      <c r="H264" s="165">
        <f t="shared" si="63"/>
        <v>0</v>
      </c>
      <c r="I264" s="165">
        <f t="shared" si="64"/>
        <v>0</v>
      </c>
      <c r="J264" s="197">
        <f t="shared" si="65"/>
        <v>0</v>
      </c>
      <c r="AC264" s="195">
        <v>9</v>
      </c>
      <c r="AD264" s="165">
        <f t="shared" si="66"/>
        <v>0</v>
      </c>
      <c r="AE264" s="165">
        <f t="shared" si="67"/>
        <v>0</v>
      </c>
      <c r="AF264" s="165">
        <f t="shared" si="68"/>
        <v>0</v>
      </c>
      <c r="AG264" s="165">
        <f t="shared" si="69"/>
        <v>0</v>
      </c>
      <c r="AH264" s="165">
        <f t="shared" si="70"/>
        <v>0</v>
      </c>
      <c r="AI264" s="197">
        <f t="shared" si="71"/>
        <v>0</v>
      </c>
    </row>
    <row r="265" spans="4:35" ht="13.2" customHeight="1">
      <c r="D265" s="195">
        <v>10</v>
      </c>
      <c r="E265" s="165">
        <f t="shared" si="60"/>
        <v>0</v>
      </c>
      <c r="F265" s="165">
        <f t="shared" si="61"/>
        <v>0</v>
      </c>
      <c r="G265" s="165">
        <f t="shared" si="62"/>
        <v>0</v>
      </c>
      <c r="H265" s="165">
        <f t="shared" si="63"/>
        <v>0</v>
      </c>
      <c r="I265" s="165">
        <f t="shared" si="64"/>
        <v>0</v>
      </c>
      <c r="J265" s="197">
        <f t="shared" si="65"/>
        <v>0</v>
      </c>
      <c r="AC265" s="195">
        <v>10</v>
      </c>
      <c r="AD265" s="165">
        <f t="shared" si="66"/>
        <v>0</v>
      </c>
      <c r="AE265" s="165">
        <f t="shared" si="67"/>
        <v>0</v>
      </c>
      <c r="AF265" s="165">
        <f t="shared" si="68"/>
        <v>0</v>
      </c>
      <c r="AG265" s="165">
        <f t="shared" si="69"/>
        <v>0</v>
      </c>
      <c r="AH265" s="165">
        <f t="shared" si="70"/>
        <v>0</v>
      </c>
      <c r="AI265" s="197">
        <f t="shared" si="71"/>
        <v>0</v>
      </c>
    </row>
    <row r="266" spans="4:35" ht="13.2" customHeight="1">
      <c r="D266" s="195">
        <v>11</v>
      </c>
      <c r="E266" s="165">
        <f t="shared" si="60"/>
        <v>0</v>
      </c>
      <c r="F266" s="165">
        <f t="shared" si="61"/>
        <v>0</v>
      </c>
      <c r="G266" s="165">
        <f t="shared" si="62"/>
        <v>0</v>
      </c>
      <c r="H266" s="165">
        <f t="shared" si="63"/>
        <v>0</v>
      </c>
      <c r="I266" s="165">
        <f t="shared" si="64"/>
        <v>0</v>
      </c>
      <c r="J266" s="197">
        <f t="shared" si="65"/>
        <v>0</v>
      </c>
      <c r="AC266" s="195">
        <v>11</v>
      </c>
      <c r="AD266" s="165">
        <f t="shared" si="66"/>
        <v>0</v>
      </c>
      <c r="AE266" s="165">
        <f t="shared" si="67"/>
        <v>0</v>
      </c>
      <c r="AF266" s="165">
        <f t="shared" si="68"/>
        <v>0</v>
      </c>
      <c r="AG266" s="165">
        <f t="shared" si="69"/>
        <v>0</v>
      </c>
      <c r="AH266" s="165">
        <f t="shared" si="70"/>
        <v>0</v>
      </c>
      <c r="AI266" s="197">
        <f t="shared" si="71"/>
        <v>0</v>
      </c>
    </row>
    <row r="267" spans="4:35" ht="13.2" customHeight="1">
      <c r="D267" s="195">
        <v>12</v>
      </c>
      <c r="E267" s="165">
        <f t="shared" si="60"/>
        <v>0</v>
      </c>
      <c r="F267" s="165">
        <f t="shared" si="61"/>
        <v>0</v>
      </c>
      <c r="G267" s="165">
        <f t="shared" si="62"/>
        <v>0</v>
      </c>
      <c r="H267" s="165">
        <f t="shared" si="63"/>
        <v>0</v>
      </c>
      <c r="I267" s="165">
        <f t="shared" si="64"/>
        <v>0</v>
      </c>
      <c r="J267" s="197">
        <f t="shared" si="65"/>
        <v>0</v>
      </c>
      <c r="AC267" s="195">
        <v>12</v>
      </c>
      <c r="AD267" s="165">
        <f t="shared" si="66"/>
        <v>0</v>
      </c>
      <c r="AE267" s="165">
        <f t="shared" si="67"/>
        <v>0</v>
      </c>
      <c r="AF267" s="165">
        <f t="shared" si="68"/>
        <v>0</v>
      </c>
      <c r="AG267" s="165">
        <f t="shared" si="69"/>
        <v>0</v>
      </c>
      <c r="AH267" s="165">
        <f t="shared" si="70"/>
        <v>0</v>
      </c>
      <c r="AI267" s="197">
        <f t="shared" si="71"/>
        <v>0</v>
      </c>
    </row>
    <row r="268" spans="4:35" ht="13.2" customHeight="1">
      <c r="D268" s="195">
        <v>13</v>
      </c>
      <c r="E268" s="165">
        <f t="shared" si="60"/>
        <v>0</v>
      </c>
      <c r="F268" s="165">
        <f t="shared" si="61"/>
        <v>0</v>
      </c>
      <c r="G268" s="165">
        <f t="shared" si="62"/>
        <v>0</v>
      </c>
      <c r="H268" s="165">
        <f t="shared" si="63"/>
        <v>0</v>
      </c>
      <c r="I268" s="165">
        <f t="shared" si="64"/>
        <v>0</v>
      </c>
      <c r="J268" s="197">
        <f t="shared" si="65"/>
        <v>0</v>
      </c>
      <c r="AC268" s="195">
        <v>13</v>
      </c>
      <c r="AD268" s="165">
        <f t="shared" si="66"/>
        <v>0</v>
      </c>
      <c r="AE268" s="165">
        <f t="shared" si="67"/>
        <v>0</v>
      </c>
      <c r="AF268" s="165">
        <f t="shared" si="68"/>
        <v>0</v>
      </c>
      <c r="AG268" s="165">
        <f t="shared" si="69"/>
        <v>0</v>
      </c>
      <c r="AH268" s="165">
        <f t="shared" si="70"/>
        <v>0</v>
      </c>
      <c r="AI268" s="197">
        <f t="shared" si="71"/>
        <v>0</v>
      </c>
    </row>
    <row r="269" spans="4:35" ht="13.2" customHeight="1">
      <c r="D269" s="195">
        <v>14</v>
      </c>
      <c r="E269" s="165">
        <f t="shared" si="60"/>
        <v>0</v>
      </c>
      <c r="F269" s="165">
        <f t="shared" si="61"/>
        <v>0</v>
      </c>
      <c r="G269" s="165">
        <f t="shared" si="62"/>
        <v>0</v>
      </c>
      <c r="H269" s="165">
        <f t="shared" si="63"/>
        <v>0</v>
      </c>
      <c r="I269" s="165">
        <f t="shared" si="64"/>
        <v>0</v>
      </c>
      <c r="J269" s="197">
        <f t="shared" si="65"/>
        <v>0</v>
      </c>
      <c r="AC269" s="195">
        <v>14</v>
      </c>
      <c r="AD269" s="165">
        <f t="shared" si="66"/>
        <v>0</v>
      </c>
      <c r="AE269" s="165">
        <f t="shared" si="67"/>
        <v>0</v>
      </c>
      <c r="AF269" s="165">
        <f t="shared" si="68"/>
        <v>0</v>
      </c>
      <c r="AG269" s="165">
        <f t="shared" si="69"/>
        <v>0</v>
      </c>
      <c r="AH269" s="165">
        <f t="shared" si="70"/>
        <v>0</v>
      </c>
      <c r="AI269" s="197">
        <f t="shared" si="71"/>
        <v>0</v>
      </c>
    </row>
    <row r="270" spans="4:35" ht="13.2" customHeight="1">
      <c r="D270" s="195">
        <v>15</v>
      </c>
      <c r="E270" s="165">
        <f t="shared" si="60"/>
        <v>0</v>
      </c>
      <c r="F270" s="165">
        <f t="shared" si="61"/>
        <v>0</v>
      </c>
      <c r="G270" s="165">
        <f t="shared" si="62"/>
        <v>0</v>
      </c>
      <c r="H270" s="165">
        <f t="shared" si="63"/>
        <v>0</v>
      </c>
      <c r="I270" s="165">
        <f t="shared" si="64"/>
        <v>0</v>
      </c>
      <c r="J270" s="197">
        <f t="shared" si="65"/>
        <v>0</v>
      </c>
      <c r="AC270" s="195">
        <v>15</v>
      </c>
      <c r="AD270" s="165">
        <f t="shared" si="66"/>
        <v>0</v>
      </c>
      <c r="AE270" s="165">
        <f t="shared" si="67"/>
        <v>0</v>
      </c>
      <c r="AF270" s="165">
        <f t="shared" si="68"/>
        <v>0</v>
      </c>
      <c r="AG270" s="165">
        <f t="shared" si="69"/>
        <v>0</v>
      </c>
      <c r="AH270" s="165">
        <f t="shared" si="70"/>
        <v>0</v>
      </c>
      <c r="AI270" s="197">
        <f t="shared" si="71"/>
        <v>0</v>
      </c>
    </row>
    <row r="271" spans="4:35" ht="13.2" customHeight="1">
      <c r="D271" s="195">
        <v>16</v>
      </c>
      <c r="E271" s="165">
        <f t="shared" si="60"/>
        <v>0</v>
      </c>
      <c r="F271" s="165">
        <f t="shared" si="61"/>
        <v>0</v>
      </c>
      <c r="G271" s="165">
        <f t="shared" si="62"/>
        <v>0</v>
      </c>
      <c r="H271" s="165">
        <f t="shared" si="63"/>
        <v>0</v>
      </c>
      <c r="I271" s="165">
        <f t="shared" si="64"/>
        <v>0</v>
      </c>
      <c r="J271" s="197">
        <f t="shared" si="65"/>
        <v>0</v>
      </c>
      <c r="AC271" s="195">
        <v>16</v>
      </c>
      <c r="AD271" s="165">
        <f t="shared" si="66"/>
        <v>0</v>
      </c>
      <c r="AE271" s="165">
        <f t="shared" si="67"/>
        <v>0</v>
      </c>
      <c r="AF271" s="165">
        <f t="shared" si="68"/>
        <v>0</v>
      </c>
      <c r="AG271" s="165">
        <f t="shared" si="69"/>
        <v>0</v>
      </c>
      <c r="AH271" s="165">
        <f t="shared" si="70"/>
        <v>0</v>
      </c>
      <c r="AI271" s="197">
        <f t="shared" si="71"/>
        <v>0</v>
      </c>
    </row>
    <row r="272" spans="4:35" ht="13.2" customHeight="1">
      <c r="D272" s="195">
        <v>17</v>
      </c>
      <c r="E272" s="165">
        <f t="shared" si="60"/>
        <v>0</v>
      </c>
      <c r="F272" s="165">
        <f t="shared" si="61"/>
        <v>0</v>
      </c>
      <c r="G272" s="165">
        <f t="shared" si="62"/>
        <v>0</v>
      </c>
      <c r="H272" s="165">
        <f t="shared" si="63"/>
        <v>0</v>
      </c>
      <c r="I272" s="165">
        <f t="shared" si="64"/>
        <v>0</v>
      </c>
      <c r="J272" s="197">
        <f t="shared" si="65"/>
        <v>0</v>
      </c>
      <c r="AC272" s="195">
        <v>17</v>
      </c>
      <c r="AD272" s="165">
        <f t="shared" si="66"/>
        <v>0</v>
      </c>
      <c r="AE272" s="165">
        <f t="shared" si="67"/>
        <v>0</v>
      </c>
      <c r="AF272" s="165">
        <f t="shared" si="68"/>
        <v>0</v>
      </c>
      <c r="AG272" s="165">
        <f t="shared" si="69"/>
        <v>0</v>
      </c>
      <c r="AH272" s="165">
        <f t="shared" si="70"/>
        <v>0</v>
      </c>
      <c r="AI272" s="197">
        <f t="shared" si="71"/>
        <v>0</v>
      </c>
    </row>
    <row r="273" spans="4:35" ht="13.2" customHeight="1">
      <c r="D273" s="195">
        <v>18</v>
      </c>
      <c r="E273" s="165">
        <f t="shared" si="60"/>
        <v>0</v>
      </c>
      <c r="F273" s="165">
        <f t="shared" si="61"/>
        <v>0</v>
      </c>
      <c r="G273" s="165">
        <f t="shared" si="62"/>
        <v>0</v>
      </c>
      <c r="H273" s="165">
        <f t="shared" si="63"/>
        <v>0</v>
      </c>
      <c r="I273" s="165">
        <f t="shared" si="64"/>
        <v>0</v>
      </c>
      <c r="J273" s="197">
        <f t="shared" si="65"/>
        <v>0</v>
      </c>
      <c r="AC273" s="195">
        <v>18</v>
      </c>
      <c r="AD273" s="165">
        <f t="shared" si="66"/>
        <v>0</v>
      </c>
      <c r="AE273" s="165">
        <f t="shared" si="67"/>
        <v>0</v>
      </c>
      <c r="AF273" s="165">
        <f t="shared" si="68"/>
        <v>0</v>
      </c>
      <c r="AG273" s="165">
        <f t="shared" si="69"/>
        <v>0</v>
      </c>
      <c r="AH273" s="165">
        <f t="shared" si="70"/>
        <v>0</v>
      </c>
      <c r="AI273" s="197">
        <f t="shared" si="71"/>
        <v>0</v>
      </c>
    </row>
    <row r="274" spans="4:35" ht="13.2" customHeight="1">
      <c r="D274" s="195">
        <v>19</v>
      </c>
      <c r="E274" s="165">
        <f t="shared" si="60"/>
        <v>0</v>
      </c>
      <c r="F274" s="165">
        <f t="shared" si="61"/>
        <v>0</v>
      </c>
      <c r="G274" s="165">
        <f t="shared" si="62"/>
        <v>0</v>
      </c>
      <c r="H274" s="165">
        <f t="shared" si="63"/>
        <v>0</v>
      </c>
      <c r="I274" s="165">
        <f t="shared" si="64"/>
        <v>0</v>
      </c>
      <c r="J274" s="197">
        <f t="shared" si="65"/>
        <v>0</v>
      </c>
      <c r="AC274" s="195">
        <v>19</v>
      </c>
      <c r="AD274" s="165">
        <f t="shared" si="66"/>
        <v>0</v>
      </c>
      <c r="AE274" s="165">
        <f t="shared" si="67"/>
        <v>0</v>
      </c>
      <c r="AF274" s="165">
        <f t="shared" si="68"/>
        <v>0</v>
      </c>
      <c r="AG274" s="165">
        <f t="shared" si="69"/>
        <v>0</v>
      </c>
      <c r="AH274" s="165">
        <f t="shared" si="70"/>
        <v>0</v>
      </c>
      <c r="AI274" s="197">
        <f t="shared" si="71"/>
        <v>0</v>
      </c>
    </row>
    <row r="275" spans="4:35" ht="13.2" customHeight="1">
      <c r="D275" s="195">
        <v>20</v>
      </c>
      <c r="E275" s="165">
        <f t="shared" si="60"/>
        <v>0</v>
      </c>
      <c r="F275" s="165">
        <f t="shared" si="61"/>
        <v>0</v>
      </c>
      <c r="G275" s="165">
        <f t="shared" si="62"/>
        <v>0</v>
      </c>
      <c r="H275" s="165">
        <f t="shared" si="63"/>
        <v>0</v>
      </c>
      <c r="I275" s="165">
        <f t="shared" si="64"/>
        <v>0</v>
      </c>
      <c r="J275" s="197">
        <f t="shared" si="65"/>
        <v>0</v>
      </c>
      <c r="AC275" s="195">
        <v>20</v>
      </c>
      <c r="AD275" s="165">
        <f t="shared" si="66"/>
        <v>0</v>
      </c>
      <c r="AE275" s="165">
        <f t="shared" si="67"/>
        <v>0</v>
      </c>
      <c r="AF275" s="165">
        <f t="shared" si="68"/>
        <v>0</v>
      </c>
      <c r="AG275" s="165">
        <f t="shared" si="69"/>
        <v>0</v>
      </c>
      <c r="AH275" s="165">
        <f t="shared" si="70"/>
        <v>0</v>
      </c>
      <c r="AI275" s="197">
        <f t="shared" si="71"/>
        <v>0</v>
      </c>
    </row>
    <row r="276" spans="4:35" ht="13.2" customHeight="1">
      <c r="D276" s="195">
        <v>21</v>
      </c>
      <c r="E276" s="165">
        <f t="shared" si="60"/>
        <v>0</v>
      </c>
      <c r="F276" s="165">
        <f t="shared" si="61"/>
        <v>0</v>
      </c>
      <c r="G276" s="165">
        <f t="shared" si="62"/>
        <v>0</v>
      </c>
      <c r="H276" s="165">
        <f t="shared" si="63"/>
        <v>0</v>
      </c>
      <c r="I276" s="165">
        <f t="shared" si="64"/>
        <v>0</v>
      </c>
      <c r="J276" s="197">
        <f t="shared" si="65"/>
        <v>0</v>
      </c>
      <c r="AC276" s="195">
        <v>21</v>
      </c>
      <c r="AD276" s="165">
        <f t="shared" si="66"/>
        <v>0</v>
      </c>
      <c r="AE276" s="165">
        <f t="shared" si="67"/>
        <v>0</v>
      </c>
      <c r="AF276" s="165">
        <f t="shared" si="68"/>
        <v>0</v>
      </c>
      <c r="AG276" s="165">
        <f t="shared" si="69"/>
        <v>0</v>
      </c>
      <c r="AH276" s="165">
        <f t="shared" si="70"/>
        <v>0</v>
      </c>
      <c r="AI276" s="197">
        <f t="shared" si="71"/>
        <v>0</v>
      </c>
    </row>
    <row r="277" spans="4:35" ht="13.2" customHeight="1">
      <c r="D277" s="195">
        <v>22</v>
      </c>
      <c r="E277" s="165">
        <f t="shared" si="60"/>
        <v>0</v>
      </c>
      <c r="F277" s="165">
        <f t="shared" si="61"/>
        <v>0</v>
      </c>
      <c r="G277" s="165">
        <f t="shared" si="62"/>
        <v>0</v>
      </c>
      <c r="H277" s="165">
        <f t="shared" si="63"/>
        <v>0</v>
      </c>
      <c r="I277" s="165">
        <f t="shared" si="64"/>
        <v>0</v>
      </c>
      <c r="J277" s="197">
        <f t="shared" si="65"/>
        <v>0</v>
      </c>
      <c r="AC277" s="195">
        <v>22</v>
      </c>
      <c r="AD277" s="165">
        <f t="shared" si="66"/>
        <v>0</v>
      </c>
      <c r="AE277" s="165">
        <f t="shared" si="67"/>
        <v>0</v>
      </c>
      <c r="AF277" s="165">
        <f t="shared" si="68"/>
        <v>0</v>
      </c>
      <c r="AG277" s="165">
        <f t="shared" si="69"/>
        <v>0</v>
      </c>
      <c r="AH277" s="165">
        <f t="shared" si="70"/>
        <v>0</v>
      </c>
      <c r="AI277" s="197">
        <f t="shared" si="71"/>
        <v>0</v>
      </c>
    </row>
    <row r="278" spans="4:35" ht="13.2" customHeight="1">
      <c r="D278" s="195">
        <v>23</v>
      </c>
      <c r="E278" s="165">
        <f t="shared" si="60"/>
        <v>0</v>
      </c>
      <c r="F278" s="165">
        <f t="shared" si="61"/>
        <v>0</v>
      </c>
      <c r="G278" s="165">
        <f t="shared" si="62"/>
        <v>0</v>
      </c>
      <c r="H278" s="165">
        <f t="shared" si="63"/>
        <v>0</v>
      </c>
      <c r="I278" s="165">
        <f t="shared" si="64"/>
        <v>0</v>
      </c>
      <c r="J278" s="197">
        <f t="shared" si="65"/>
        <v>0</v>
      </c>
      <c r="AC278" s="195">
        <v>23</v>
      </c>
      <c r="AD278" s="165">
        <f t="shared" si="66"/>
        <v>0</v>
      </c>
      <c r="AE278" s="165">
        <f t="shared" si="67"/>
        <v>0</v>
      </c>
      <c r="AF278" s="165">
        <f t="shared" si="68"/>
        <v>0</v>
      </c>
      <c r="AG278" s="165">
        <f t="shared" si="69"/>
        <v>0</v>
      </c>
      <c r="AH278" s="165">
        <f t="shared" si="70"/>
        <v>0</v>
      </c>
      <c r="AI278" s="197">
        <f t="shared" si="71"/>
        <v>0</v>
      </c>
    </row>
    <row r="279" spans="4:35" ht="13.2" customHeight="1">
      <c r="D279" s="195">
        <v>24</v>
      </c>
      <c r="E279" s="165">
        <f t="shared" si="60"/>
        <v>0</v>
      </c>
      <c r="F279" s="165">
        <f t="shared" si="61"/>
        <v>0</v>
      </c>
      <c r="G279" s="165">
        <f t="shared" si="62"/>
        <v>0</v>
      </c>
      <c r="H279" s="165">
        <f t="shared" si="63"/>
        <v>0</v>
      </c>
      <c r="I279" s="165">
        <f t="shared" si="64"/>
        <v>0</v>
      </c>
      <c r="J279" s="197">
        <f t="shared" si="65"/>
        <v>0</v>
      </c>
      <c r="AC279" s="195">
        <v>24</v>
      </c>
      <c r="AD279" s="165">
        <f t="shared" si="66"/>
        <v>0</v>
      </c>
      <c r="AE279" s="165">
        <f t="shared" si="67"/>
        <v>0</v>
      </c>
      <c r="AF279" s="165">
        <f t="shared" si="68"/>
        <v>0</v>
      </c>
      <c r="AG279" s="165">
        <f t="shared" si="69"/>
        <v>0</v>
      </c>
      <c r="AH279" s="165">
        <f t="shared" si="70"/>
        <v>0</v>
      </c>
      <c r="AI279" s="197">
        <f t="shared" si="71"/>
        <v>0</v>
      </c>
    </row>
    <row r="280" spans="4:35" ht="13.2" customHeight="1">
      <c r="D280" s="195">
        <v>25</v>
      </c>
      <c r="E280" s="165">
        <f t="shared" si="60"/>
        <v>0</v>
      </c>
      <c r="F280" s="165">
        <f t="shared" si="61"/>
        <v>0</v>
      </c>
      <c r="G280" s="165">
        <f t="shared" si="62"/>
        <v>0</v>
      </c>
      <c r="H280" s="165">
        <f t="shared" si="63"/>
        <v>0</v>
      </c>
      <c r="I280" s="165">
        <f t="shared" si="64"/>
        <v>0</v>
      </c>
      <c r="J280" s="197">
        <f t="shared" si="65"/>
        <v>0</v>
      </c>
      <c r="AC280" s="195">
        <v>25</v>
      </c>
      <c r="AD280" s="165">
        <f t="shared" si="66"/>
        <v>0</v>
      </c>
      <c r="AE280" s="165">
        <f t="shared" si="67"/>
        <v>0</v>
      </c>
      <c r="AF280" s="165">
        <f t="shared" si="68"/>
        <v>0</v>
      </c>
      <c r="AG280" s="165">
        <f t="shared" si="69"/>
        <v>0</v>
      </c>
      <c r="AH280" s="165">
        <f t="shared" si="70"/>
        <v>0</v>
      </c>
      <c r="AI280" s="197">
        <f t="shared" si="71"/>
        <v>0</v>
      </c>
    </row>
    <row r="281" spans="4:35" ht="13.2" customHeight="1">
      <c r="D281" s="195">
        <v>26</v>
      </c>
      <c r="E281" s="165">
        <f t="shared" si="60"/>
        <v>0</v>
      </c>
      <c r="F281" s="165">
        <f t="shared" si="61"/>
        <v>0</v>
      </c>
      <c r="G281" s="165">
        <f t="shared" si="62"/>
        <v>0</v>
      </c>
      <c r="H281" s="165">
        <f t="shared" si="63"/>
        <v>0</v>
      </c>
      <c r="I281" s="165">
        <f t="shared" si="64"/>
        <v>0</v>
      </c>
      <c r="J281" s="197">
        <f t="shared" si="65"/>
        <v>0</v>
      </c>
      <c r="AC281" s="195">
        <v>26</v>
      </c>
      <c r="AD281" s="165">
        <f t="shared" si="66"/>
        <v>0</v>
      </c>
      <c r="AE281" s="165">
        <f t="shared" si="67"/>
        <v>0</v>
      </c>
      <c r="AF281" s="165">
        <f t="shared" si="68"/>
        <v>0</v>
      </c>
      <c r="AG281" s="165">
        <f t="shared" si="69"/>
        <v>0</v>
      </c>
      <c r="AH281" s="165">
        <f t="shared" si="70"/>
        <v>0</v>
      </c>
      <c r="AI281" s="197">
        <f t="shared" si="71"/>
        <v>0</v>
      </c>
    </row>
    <row r="282" spans="4:35" ht="13.2" customHeight="1">
      <c r="D282" s="195">
        <v>27</v>
      </c>
      <c r="E282" s="165">
        <f t="shared" si="60"/>
        <v>0</v>
      </c>
      <c r="F282" s="165">
        <f t="shared" si="61"/>
        <v>0</v>
      </c>
      <c r="G282" s="165">
        <f t="shared" si="62"/>
        <v>0</v>
      </c>
      <c r="H282" s="165">
        <f t="shared" si="63"/>
        <v>0</v>
      </c>
      <c r="I282" s="165">
        <f t="shared" si="64"/>
        <v>0</v>
      </c>
      <c r="J282" s="197">
        <f t="shared" si="65"/>
        <v>0</v>
      </c>
      <c r="AC282" s="195">
        <v>27</v>
      </c>
      <c r="AD282" s="165">
        <f t="shared" si="66"/>
        <v>0</v>
      </c>
      <c r="AE282" s="165">
        <f t="shared" si="67"/>
        <v>0</v>
      </c>
      <c r="AF282" s="165">
        <f t="shared" si="68"/>
        <v>0</v>
      </c>
      <c r="AG282" s="165">
        <f t="shared" si="69"/>
        <v>0</v>
      </c>
      <c r="AH282" s="165">
        <f t="shared" si="70"/>
        <v>0</v>
      </c>
      <c r="AI282" s="197">
        <f t="shared" si="71"/>
        <v>0</v>
      </c>
    </row>
    <row r="283" spans="4:35" ht="13.2" customHeight="1">
      <c r="D283" s="195">
        <v>28</v>
      </c>
      <c r="E283" s="165">
        <f t="shared" si="60"/>
        <v>0</v>
      </c>
      <c r="F283" s="165">
        <f t="shared" si="61"/>
        <v>0</v>
      </c>
      <c r="G283" s="165">
        <f t="shared" si="62"/>
        <v>0</v>
      </c>
      <c r="H283" s="165">
        <f t="shared" si="63"/>
        <v>0</v>
      </c>
      <c r="I283" s="165">
        <f t="shared" si="64"/>
        <v>0</v>
      </c>
      <c r="J283" s="197">
        <f t="shared" si="65"/>
        <v>0</v>
      </c>
      <c r="AC283" s="195">
        <v>28</v>
      </c>
      <c r="AD283" s="165">
        <f t="shared" si="66"/>
        <v>0</v>
      </c>
      <c r="AE283" s="165">
        <f t="shared" si="67"/>
        <v>0</v>
      </c>
      <c r="AF283" s="165">
        <f t="shared" si="68"/>
        <v>0</v>
      </c>
      <c r="AG283" s="165">
        <f t="shared" si="69"/>
        <v>0</v>
      </c>
      <c r="AH283" s="165">
        <f t="shared" si="70"/>
        <v>0</v>
      </c>
      <c r="AI283" s="197">
        <f t="shared" si="71"/>
        <v>0</v>
      </c>
    </row>
    <row r="284" spans="4:35" ht="13.2" customHeight="1">
      <c r="D284" s="195">
        <v>29</v>
      </c>
      <c r="E284" s="165">
        <f t="shared" si="60"/>
        <v>0</v>
      </c>
      <c r="F284" s="165">
        <f t="shared" si="61"/>
        <v>0</v>
      </c>
      <c r="G284" s="165">
        <f t="shared" si="62"/>
        <v>0</v>
      </c>
      <c r="H284" s="165">
        <f t="shared" si="63"/>
        <v>0</v>
      </c>
      <c r="I284" s="165">
        <f t="shared" si="64"/>
        <v>0</v>
      </c>
      <c r="J284" s="197">
        <f t="shared" si="65"/>
        <v>0</v>
      </c>
      <c r="AC284" s="195">
        <v>29</v>
      </c>
      <c r="AD284" s="165">
        <f t="shared" si="66"/>
        <v>0</v>
      </c>
      <c r="AE284" s="165">
        <f t="shared" si="67"/>
        <v>0</v>
      </c>
      <c r="AF284" s="165">
        <f t="shared" si="68"/>
        <v>0</v>
      </c>
      <c r="AG284" s="165">
        <f t="shared" si="69"/>
        <v>0</v>
      </c>
      <c r="AH284" s="165">
        <f t="shared" si="70"/>
        <v>0</v>
      </c>
      <c r="AI284" s="197">
        <f t="shared" si="71"/>
        <v>0</v>
      </c>
    </row>
    <row r="285" spans="4:35" ht="13.2" customHeight="1">
      <c r="D285" s="195">
        <v>30</v>
      </c>
      <c r="E285" s="165">
        <f t="shared" si="60"/>
        <v>0</v>
      </c>
      <c r="F285" s="165">
        <f t="shared" si="61"/>
        <v>0</v>
      </c>
      <c r="G285" s="165">
        <f t="shared" si="62"/>
        <v>0</v>
      </c>
      <c r="H285" s="165">
        <f t="shared" si="63"/>
        <v>0</v>
      </c>
      <c r="I285" s="165">
        <f t="shared" si="64"/>
        <v>0</v>
      </c>
      <c r="J285" s="197">
        <f t="shared" si="65"/>
        <v>0</v>
      </c>
      <c r="AC285" s="195">
        <v>30</v>
      </c>
      <c r="AD285" s="165">
        <f t="shared" si="66"/>
        <v>0</v>
      </c>
      <c r="AE285" s="165">
        <f t="shared" si="67"/>
        <v>0</v>
      </c>
      <c r="AF285" s="165">
        <f t="shared" si="68"/>
        <v>0</v>
      </c>
      <c r="AG285" s="165">
        <f t="shared" si="69"/>
        <v>0</v>
      </c>
      <c r="AH285" s="165">
        <f t="shared" si="70"/>
        <v>0</v>
      </c>
      <c r="AI285" s="197">
        <f t="shared" si="71"/>
        <v>0</v>
      </c>
    </row>
    <row r="286" spans="4:35" ht="13.2" customHeight="1">
      <c r="D286" s="195">
        <v>31</v>
      </c>
      <c r="E286" s="165">
        <f t="shared" si="60"/>
        <v>0</v>
      </c>
      <c r="F286" s="165">
        <f t="shared" si="61"/>
        <v>0</v>
      </c>
      <c r="G286" s="165">
        <f t="shared" si="62"/>
        <v>0</v>
      </c>
      <c r="H286" s="165">
        <f t="shared" si="63"/>
        <v>0</v>
      </c>
      <c r="I286" s="165">
        <f t="shared" si="64"/>
        <v>0</v>
      </c>
      <c r="J286" s="197">
        <f t="shared" si="65"/>
        <v>0</v>
      </c>
      <c r="AC286" s="195">
        <v>31</v>
      </c>
      <c r="AD286" s="165">
        <f t="shared" si="66"/>
        <v>0</v>
      </c>
      <c r="AE286" s="165">
        <f t="shared" si="67"/>
        <v>0</v>
      </c>
      <c r="AF286" s="165">
        <f t="shared" si="68"/>
        <v>0</v>
      </c>
      <c r="AG286" s="165">
        <f t="shared" si="69"/>
        <v>0</v>
      </c>
      <c r="AH286" s="165">
        <f t="shared" si="70"/>
        <v>0</v>
      </c>
      <c r="AI286" s="197">
        <f t="shared" si="71"/>
        <v>0</v>
      </c>
    </row>
    <row r="287" spans="4:35" ht="13.2" customHeight="1">
      <c r="D287" s="195">
        <v>32</v>
      </c>
      <c r="E287" s="165">
        <f t="shared" si="60"/>
        <v>0</v>
      </c>
      <c r="F287" s="165">
        <f t="shared" si="61"/>
        <v>0</v>
      </c>
      <c r="G287" s="165">
        <f t="shared" si="62"/>
        <v>0</v>
      </c>
      <c r="H287" s="165">
        <f t="shared" si="63"/>
        <v>0</v>
      </c>
      <c r="I287" s="165">
        <f t="shared" si="64"/>
        <v>0</v>
      </c>
      <c r="J287" s="197">
        <f t="shared" si="65"/>
        <v>0</v>
      </c>
      <c r="AC287" s="195">
        <v>32</v>
      </c>
      <c r="AD287" s="165">
        <f t="shared" si="66"/>
        <v>0</v>
      </c>
      <c r="AE287" s="165">
        <f t="shared" si="67"/>
        <v>0</v>
      </c>
      <c r="AF287" s="165">
        <f t="shared" si="68"/>
        <v>0</v>
      </c>
      <c r="AG287" s="165">
        <f t="shared" si="69"/>
        <v>0</v>
      </c>
      <c r="AH287" s="165">
        <f t="shared" si="70"/>
        <v>0</v>
      </c>
      <c r="AI287" s="197">
        <f t="shared" si="71"/>
        <v>0</v>
      </c>
    </row>
    <row r="288" spans="4:35" ht="13.2" customHeight="1">
      <c r="D288" s="195">
        <v>33</v>
      </c>
      <c r="E288" s="165">
        <f t="shared" si="60"/>
        <v>0</v>
      </c>
      <c r="F288" s="165">
        <f t="shared" si="61"/>
        <v>0</v>
      </c>
      <c r="G288" s="165">
        <f t="shared" si="62"/>
        <v>0</v>
      </c>
      <c r="H288" s="165">
        <f t="shared" si="63"/>
        <v>0</v>
      </c>
      <c r="I288" s="165">
        <f t="shared" si="64"/>
        <v>0</v>
      </c>
      <c r="J288" s="197">
        <f t="shared" si="65"/>
        <v>0</v>
      </c>
      <c r="AC288" s="195">
        <v>33</v>
      </c>
      <c r="AD288" s="165">
        <f t="shared" si="66"/>
        <v>0</v>
      </c>
      <c r="AE288" s="165">
        <f t="shared" si="67"/>
        <v>0</v>
      </c>
      <c r="AF288" s="165">
        <f t="shared" si="68"/>
        <v>0</v>
      </c>
      <c r="AG288" s="165">
        <f t="shared" si="69"/>
        <v>0</v>
      </c>
      <c r="AH288" s="165">
        <f t="shared" si="70"/>
        <v>0</v>
      </c>
      <c r="AI288" s="197">
        <f t="shared" si="71"/>
        <v>0</v>
      </c>
    </row>
    <row r="289" spans="4:35" ht="13.2" customHeight="1">
      <c r="D289" s="195">
        <v>34</v>
      </c>
      <c r="E289" s="165">
        <f t="shared" si="60"/>
        <v>0</v>
      </c>
      <c r="F289" s="165">
        <f t="shared" si="61"/>
        <v>0</v>
      </c>
      <c r="G289" s="165">
        <f t="shared" si="62"/>
        <v>0</v>
      </c>
      <c r="H289" s="165">
        <f t="shared" si="63"/>
        <v>0</v>
      </c>
      <c r="I289" s="165">
        <f t="shared" si="64"/>
        <v>0</v>
      </c>
      <c r="J289" s="197">
        <f t="shared" si="65"/>
        <v>0</v>
      </c>
      <c r="AC289" s="195">
        <v>34</v>
      </c>
      <c r="AD289" s="165">
        <f t="shared" si="66"/>
        <v>0</v>
      </c>
      <c r="AE289" s="165">
        <f t="shared" si="67"/>
        <v>0</v>
      </c>
      <c r="AF289" s="165">
        <f t="shared" si="68"/>
        <v>0</v>
      </c>
      <c r="AG289" s="165">
        <f t="shared" si="69"/>
        <v>0</v>
      </c>
      <c r="AH289" s="165">
        <f t="shared" si="70"/>
        <v>0</v>
      </c>
      <c r="AI289" s="197">
        <f t="shared" si="71"/>
        <v>0</v>
      </c>
    </row>
    <row r="290" spans="4:35" ht="13.2" customHeight="1">
      <c r="D290" s="195">
        <v>35</v>
      </c>
      <c r="E290" s="165">
        <f t="shared" si="60"/>
        <v>0</v>
      </c>
      <c r="F290" s="165">
        <f t="shared" si="61"/>
        <v>0</v>
      </c>
      <c r="G290" s="165">
        <f t="shared" si="62"/>
        <v>0</v>
      </c>
      <c r="H290" s="165">
        <f t="shared" si="63"/>
        <v>0</v>
      </c>
      <c r="I290" s="165">
        <f t="shared" si="64"/>
        <v>0</v>
      </c>
      <c r="J290" s="197">
        <f t="shared" si="65"/>
        <v>0</v>
      </c>
      <c r="AC290" s="195">
        <v>35</v>
      </c>
      <c r="AD290" s="165">
        <f t="shared" si="66"/>
        <v>0</v>
      </c>
      <c r="AE290" s="165">
        <f t="shared" si="67"/>
        <v>0</v>
      </c>
      <c r="AF290" s="165">
        <f t="shared" si="68"/>
        <v>0</v>
      </c>
      <c r="AG290" s="165">
        <f t="shared" si="69"/>
        <v>0</v>
      </c>
      <c r="AH290" s="165">
        <f t="shared" si="70"/>
        <v>0</v>
      </c>
      <c r="AI290" s="197">
        <f t="shared" si="71"/>
        <v>0</v>
      </c>
    </row>
    <row r="291" spans="4:35" ht="13.2" customHeight="1">
      <c r="D291" s="195">
        <v>36</v>
      </c>
      <c r="E291" s="165">
        <f t="shared" si="60"/>
        <v>0</v>
      </c>
      <c r="F291" s="165">
        <f t="shared" si="61"/>
        <v>0</v>
      </c>
      <c r="G291" s="165">
        <f t="shared" si="62"/>
        <v>0</v>
      </c>
      <c r="H291" s="165">
        <f t="shared" si="63"/>
        <v>0</v>
      </c>
      <c r="I291" s="165">
        <f t="shared" si="64"/>
        <v>0</v>
      </c>
      <c r="J291" s="197">
        <f t="shared" si="65"/>
        <v>0</v>
      </c>
      <c r="AC291" s="195">
        <v>36</v>
      </c>
      <c r="AD291" s="165">
        <f t="shared" si="66"/>
        <v>0</v>
      </c>
      <c r="AE291" s="165">
        <f t="shared" si="67"/>
        <v>0</v>
      </c>
      <c r="AF291" s="165">
        <f t="shared" si="68"/>
        <v>0</v>
      </c>
      <c r="AG291" s="165">
        <f t="shared" si="69"/>
        <v>0</v>
      </c>
      <c r="AH291" s="165">
        <f t="shared" si="70"/>
        <v>0</v>
      </c>
      <c r="AI291" s="197">
        <f t="shared" si="71"/>
        <v>0</v>
      </c>
    </row>
    <row r="292" spans="4:35" ht="13.2" customHeight="1">
      <c r="D292" s="195">
        <v>37</v>
      </c>
      <c r="E292" s="165">
        <f t="shared" si="60"/>
        <v>0</v>
      </c>
      <c r="F292" s="165">
        <f t="shared" si="61"/>
        <v>0</v>
      </c>
      <c r="G292" s="165">
        <f t="shared" si="62"/>
        <v>0</v>
      </c>
      <c r="H292" s="165">
        <f t="shared" si="63"/>
        <v>0</v>
      </c>
      <c r="I292" s="165">
        <f t="shared" si="64"/>
        <v>0</v>
      </c>
      <c r="J292" s="197">
        <f t="shared" si="65"/>
        <v>0</v>
      </c>
      <c r="AC292" s="195">
        <v>37</v>
      </c>
      <c r="AD292" s="165">
        <f t="shared" si="66"/>
        <v>0</v>
      </c>
      <c r="AE292" s="165">
        <f t="shared" si="67"/>
        <v>0</v>
      </c>
      <c r="AF292" s="165">
        <f t="shared" si="68"/>
        <v>0</v>
      </c>
      <c r="AG292" s="165">
        <f t="shared" si="69"/>
        <v>0</v>
      </c>
      <c r="AH292" s="165">
        <f t="shared" si="70"/>
        <v>0</v>
      </c>
      <c r="AI292" s="197">
        <f t="shared" si="71"/>
        <v>0</v>
      </c>
    </row>
    <row r="293" spans="4:35" ht="13.2" customHeight="1">
      <c r="D293" s="195">
        <v>38</v>
      </c>
      <c r="E293" s="165">
        <f t="shared" si="60"/>
        <v>0</v>
      </c>
      <c r="F293" s="165">
        <f t="shared" si="61"/>
        <v>0</v>
      </c>
      <c r="G293" s="165">
        <f t="shared" si="62"/>
        <v>0</v>
      </c>
      <c r="H293" s="165">
        <f t="shared" si="63"/>
        <v>0</v>
      </c>
      <c r="I293" s="165">
        <f t="shared" si="64"/>
        <v>0</v>
      </c>
      <c r="J293" s="197">
        <f t="shared" si="65"/>
        <v>0</v>
      </c>
      <c r="AC293" s="195">
        <v>38</v>
      </c>
      <c r="AD293" s="165">
        <f t="shared" si="66"/>
        <v>0</v>
      </c>
      <c r="AE293" s="165">
        <f t="shared" si="67"/>
        <v>0</v>
      </c>
      <c r="AF293" s="165">
        <f t="shared" si="68"/>
        <v>0</v>
      </c>
      <c r="AG293" s="165">
        <f t="shared" si="69"/>
        <v>0</v>
      </c>
      <c r="AH293" s="165">
        <f t="shared" si="70"/>
        <v>0</v>
      </c>
      <c r="AI293" s="197">
        <f t="shared" si="71"/>
        <v>0</v>
      </c>
    </row>
    <row r="294" spans="4:35" ht="13.2" customHeight="1">
      <c r="D294" s="195">
        <v>39</v>
      </c>
      <c r="E294" s="165">
        <f t="shared" si="60"/>
        <v>0</v>
      </c>
      <c r="F294" s="165">
        <f t="shared" si="61"/>
        <v>0</v>
      </c>
      <c r="G294" s="165">
        <f t="shared" si="62"/>
        <v>0</v>
      </c>
      <c r="H294" s="165">
        <f t="shared" si="63"/>
        <v>0</v>
      </c>
      <c r="I294" s="165">
        <f t="shared" si="64"/>
        <v>0</v>
      </c>
      <c r="J294" s="197">
        <f t="shared" si="65"/>
        <v>0</v>
      </c>
      <c r="AC294" s="195">
        <v>39</v>
      </c>
      <c r="AD294" s="165">
        <f t="shared" si="66"/>
        <v>0</v>
      </c>
      <c r="AE294" s="165">
        <f t="shared" si="67"/>
        <v>0</v>
      </c>
      <c r="AF294" s="165">
        <f t="shared" si="68"/>
        <v>0</v>
      </c>
      <c r="AG294" s="165">
        <f t="shared" si="69"/>
        <v>0</v>
      </c>
      <c r="AH294" s="165">
        <f t="shared" si="70"/>
        <v>0</v>
      </c>
      <c r="AI294" s="197">
        <f t="shared" si="71"/>
        <v>0</v>
      </c>
    </row>
    <row r="295" spans="4:35" ht="13.2" customHeight="1" thickBot="1">
      <c r="D295" s="196">
        <v>40</v>
      </c>
      <c r="E295" s="198">
        <f t="shared" si="60"/>
        <v>0</v>
      </c>
      <c r="F295" s="198">
        <f t="shared" si="61"/>
        <v>0</v>
      </c>
      <c r="G295" s="198">
        <f t="shared" si="62"/>
        <v>0</v>
      </c>
      <c r="H295" s="198">
        <f t="shared" si="63"/>
        <v>0</v>
      </c>
      <c r="I295" s="198">
        <f t="shared" si="64"/>
        <v>0</v>
      </c>
      <c r="J295" s="199">
        <f t="shared" si="65"/>
        <v>0</v>
      </c>
      <c r="AC295" s="196">
        <v>40</v>
      </c>
      <c r="AD295" s="198">
        <f t="shared" si="66"/>
        <v>0</v>
      </c>
      <c r="AE295" s="198">
        <f t="shared" si="67"/>
        <v>0</v>
      </c>
      <c r="AF295" s="198">
        <f t="shared" si="68"/>
        <v>0</v>
      </c>
      <c r="AG295" s="198">
        <f t="shared" si="69"/>
        <v>0</v>
      </c>
      <c r="AH295" s="198">
        <f t="shared" si="70"/>
        <v>0</v>
      </c>
      <c r="AI295" s="199">
        <f t="shared" si="71"/>
        <v>0</v>
      </c>
    </row>
    <row r="297" spans="4:35" ht="13.2" customHeight="1" thickBot="1">
      <c r="D297" s="2" t="s">
        <v>92</v>
      </c>
      <c r="AC297" s="2" t="s">
        <v>92</v>
      </c>
    </row>
    <row r="298" spans="4:35" ht="13.2" customHeight="1">
      <c r="D298" s="2199"/>
      <c r="E298" s="2200" t="s">
        <v>56</v>
      </c>
      <c r="F298" s="2200"/>
      <c r="G298" s="2200" t="s">
        <v>83</v>
      </c>
      <c r="H298" s="2200"/>
      <c r="I298" s="2200" t="s">
        <v>78</v>
      </c>
      <c r="J298" s="2239"/>
      <c r="AC298" s="2199"/>
      <c r="AD298" s="2200" t="s">
        <v>56</v>
      </c>
      <c r="AE298" s="2200"/>
      <c r="AF298" s="2200" t="s">
        <v>83</v>
      </c>
      <c r="AG298" s="2200"/>
      <c r="AH298" s="2200" t="s">
        <v>78</v>
      </c>
      <c r="AI298" s="2239"/>
    </row>
    <row r="299" spans="4:35" ht="13.2" customHeight="1">
      <c r="D299" s="2238"/>
      <c r="E299" s="21" t="s">
        <v>354</v>
      </c>
      <c r="F299" s="21" t="s">
        <v>355</v>
      </c>
      <c r="G299" s="21" t="s">
        <v>354</v>
      </c>
      <c r="H299" s="21" t="s">
        <v>355</v>
      </c>
      <c r="I299" s="21" t="s">
        <v>354</v>
      </c>
      <c r="J299" s="194" t="s">
        <v>355</v>
      </c>
      <c r="AC299" s="2238"/>
      <c r="AD299" s="21" t="s">
        <v>354</v>
      </c>
      <c r="AE299" s="21" t="s">
        <v>355</v>
      </c>
      <c r="AF299" s="21" t="s">
        <v>354</v>
      </c>
      <c r="AG299" s="21" t="s">
        <v>355</v>
      </c>
      <c r="AH299" s="21" t="s">
        <v>354</v>
      </c>
      <c r="AI299" s="194" t="s">
        <v>355</v>
      </c>
    </row>
    <row r="300" spans="4:35" ht="13.2" customHeight="1">
      <c r="D300" s="195">
        <v>1</v>
      </c>
      <c r="E300" s="165">
        <f t="shared" ref="E300:E339" si="72">IF($K$39&lt;&gt;"As",0,IF($K$27&lt;&gt;"歩 道",0,SUMIF($K$40,D300,$K$38)))+IF($K$42&lt;&gt;"As",0,IF($K$27&lt;&gt;"歩 道",0,SUMIF($K$43,D300,$K$41)))</f>
        <v>0</v>
      </c>
      <c r="F300" s="165">
        <f t="shared" ref="F300:F339" si="73">IF($K$39&lt;&gt;"As",0,IF($K$27&lt;&gt;"車 道",0,SUMIF($K$40,D300,$K$38)))+IF($K$42&lt;&gt;"As",0,IF($K$27&lt;&gt;"車 道",0,SUMIF($K$43,D300,$K$41)))</f>
        <v>0</v>
      </c>
      <c r="G300" s="165">
        <f t="shared" ref="G300:G339" si="74">IF($K$39&lt;&gt;"Co",0,IF($K$27&lt;&gt;"歩 道",0,SUMIF($K$40,D300,$K$38)))+IF($K$42&lt;&gt;"Co",0,IF($K$27&lt;&gt;"歩 道",0,SUMIF($K$43,D300,$K$41)))</f>
        <v>0</v>
      </c>
      <c r="H300" s="165">
        <f t="shared" ref="H300:H339" si="75">IF($K$39&lt;&gt;"Co",0,IF($K$27&lt;&gt;"車 道",0,SUMIF($K$40,D300,$K$38)))+IF($K$42&lt;&gt;"Co",0,IF($K$27&lt;&gt;"車 道",0,SUMIF($K$43,D300,$K$41)))</f>
        <v>0</v>
      </c>
      <c r="I300" s="165">
        <f t="shared" ref="I300:I339" si="76">IF($K$27&lt;&gt;"歩 道",0,SUMIF($K$46,D300,$K$38)+SUMIF($K$46,D300,$K$41))</f>
        <v>0</v>
      </c>
      <c r="J300" s="197">
        <f t="shared" ref="J300:J339" si="77">IF($K$27&lt;&gt;"車 道",0,SUMIF($K$46,D300,$K$38)+SUMIF($K$46,D300,$K$41))</f>
        <v>0</v>
      </c>
      <c r="AC300" s="195">
        <v>1</v>
      </c>
      <c r="AD300" s="165">
        <f t="shared" ref="AD300:AD339" si="78">IF($AJ$39&lt;&gt;"As",0,IF($AJ$27&lt;&gt;"歩 道",0,SUMIF($AJ$40,AC300,$AJ$38)))+IF($AJ$42&lt;&gt;"As",0,IF($AJ$27&lt;&gt;"歩 道",0,SUMIF($AJ$43,AC300,$AJ$41)))</f>
        <v>0</v>
      </c>
      <c r="AE300" s="165">
        <f t="shared" ref="AE300:AE339" si="79">IF($AJ$39&lt;&gt;"As",0,IF($AJ$27&lt;&gt;"車 道",0,SUMIF($AJ$40,AC300,$AJ$38)))+IF($AJ$42&lt;&gt;"As",0,IF($AJ$27&lt;&gt;"車 道",0,SUMIF($AJ$43,AC300,$AJ$41)))</f>
        <v>0</v>
      </c>
      <c r="AF300" s="165">
        <f t="shared" ref="AF300:AF339" si="80">IF($AJ$39&lt;&gt;"Co",0,IF($AJ$27&lt;&gt;"歩 道",0,SUMIF($AJ$40,AC300,$AJ$38)))+IF($AJ$42&lt;&gt;"Co",0,IF($AJ$27&lt;&gt;"歩 道",0,SUMIF($AJ$43,AC300,$AJ$41)))</f>
        <v>0</v>
      </c>
      <c r="AG300" s="165">
        <f t="shared" ref="AG300:AG339" si="81">IF($AJ$39&lt;&gt;"Co",0,IF($AJ$27&lt;&gt;"車 道",0,SUMIF($AJ$40,AC300,$AJ$38)))+IF($AJ$42&lt;&gt;"Co",0,IF($AJ$27&lt;&gt;"車 道",0,SUMIF($AJ$43,AC300,$AJ$41)))</f>
        <v>0</v>
      </c>
      <c r="AH300" s="165">
        <f t="shared" ref="AH300:AH339" si="82">IF($AJ$27&lt;&gt;"歩 道",0,SUMIF($AJ$46,AC300,$AJ$38)+SUMIF($AJ$46,AC300,$AJ$41))</f>
        <v>0</v>
      </c>
      <c r="AI300" s="197">
        <f t="shared" ref="AI300:AI339" si="83">IF($AJ$27&lt;&gt;"車 道",0,SUMIF($AJ$46,AC300,$AJ$38)+SUMIF($AJ$46,AC300,$AJ$41))</f>
        <v>0</v>
      </c>
    </row>
    <row r="301" spans="4:35" ht="13.2" customHeight="1">
      <c r="D301" s="195">
        <v>2</v>
      </c>
      <c r="E301" s="165">
        <f t="shared" si="72"/>
        <v>0</v>
      </c>
      <c r="F301" s="165">
        <f t="shared" si="73"/>
        <v>0</v>
      </c>
      <c r="G301" s="165">
        <f t="shared" si="74"/>
        <v>0</v>
      </c>
      <c r="H301" s="165">
        <f t="shared" si="75"/>
        <v>0</v>
      </c>
      <c r="I301" s="165">
        <f t="shared" si="76"/>
        <v>0</v>
      </c>
      <c r="J301" s="197">
        <f t="shared" si="77"/>
        <v>0</v>
      </c>
      <c r="AC301" s="195">
        <v>2</v>
      </c>
      <c r="AD301" s="165">
        <f t="shared" si="78"/>
        <v>0</v>
      </c>
      <c r="AE301" s="165">
        <f t="shared" si="79"/>
        <v>0</v>
      </c>
      <c r="AF301" s="165">
        <f t="shared" si="80"/>
        <v>0</v>
      </c>
      <c r="AG301" s="165">
        <f t="shared" si="81"/>
        <v>0</v>
      </c>
      <c r="AH301" s="165">
        <f t="shared" si="82"/>
        <v>0</v>
      </c>
      <c r="AI301" s="197">
        <f t="shared" si="83"/>
        <v>0</v>
      </c>
    </row>
    <row r="302" spans="4:35" ht="13.2" customHeight="1">
      <c r="D302" s="195">
        <v>3</v>
      </c>
      <c r="E302" s="165">
        <f t="shared" si="72"/>
        <v>0</v>
      </c>
      <c r="F302" s="165">
        <f t="shared" si="73"/>
        <v>0</v>
      </c>
      <c r="G302" s="165">
        <f t="shared" si="74"/>
        <v>0</v>
      </c>
      <c r="H302" s="165">
        <f t="shared" si="75"/>
        <v>0</v>
      </c>
      <c r="I302" s="165">
        <f t="shared" si="76"/>
        <v>0</v>
      </c>
      <c r="J302" s="197">
        <f t="shared" si="77"/>
        <v>0</v>
      </c>
      <c r="AC302" s="195">
        <v>3</v>
      </c>
      <c r="AD302" s="165">
        <f t="shared" si="78"/>
        <v>0</v>
      </c>
      <c r="AE302" s="165">
        <f t="shared" si="79"/>
        <v>0</v>
      </c>
      <c r="AF302" s="165">
        <f t="shared" si="80"/>
        <v>0</v>
      </c>
      <c r="AG302" s="165">
        <f t="shared" si="81"/>
        <v>0</v>
      </c>
      <c r="AH302" s="165">
        <f t="shared" si="82"/>
        <v>0</v>
      </c>
      <c r="AI302" s="197">
        <f t="shared" si="83"/>
        <v>0</v>
      </c>
    </row>
    <row r="303" spans="4:35" ht="13.2" customHeight="1">
      <c r="D303" s="195">
        <v>4</v>
      </c>
      <c r="E303" s="165">
        <f t="shared" si="72"/>
        <v>0</v>
      </c>
      <c r="F303" s="165">
        <f t="shared" si="73"/>
        <v>0</v>
      </c>
      <c r="G303" s="165">
        <f t="shared" si="74"/>
        <v>0</v>
      </c>
      <c r="H303" s="165">
        <f t="shared" si="75"/>
        <v>0</v>
      </c>
      <c r="I303" s="165">
        <f t="shared" si="76"/>
        <v>0</v>
      </c>
      <c r="J303" s="197">
        <f t="shared" si="77"/>
        <v>0</v>
      </c>
      <c r="AC303" s="195">
        <v>4</v>
      </c>
      <c r="AD303" s="165">
        <f t="shared" si="78"/>
        <v>0</v>
      </c>
      <c r="AE303" s="165">
        <f t="shared" si="79"/>
        <v>0</v>
      </c>
      <c r="AF303" s="165">
        <f t="shared" si="80"/>
        <v>0</v>
      </c>
      <c r="AG303" s="165">
        <f t="shared" si="81"/>
        <v>0</v>
      </c>
      <c r="AH303" s="165">
        <f t="shared" si="82"/>
        <v>0</v>
      </c>
      <c r="AI303" s="197">
        <f t="shared" si="83"/>
        <v>0</v>
      </c>
    </row>
    <row r="304" spans="4:35" ht="13.2" customHeight="1">
      <c r="D304" s="195">
        <v>5</v>
      </c>
      <c r="E304" s="165">
        <f t="shared" si="72"/>
        <v>0</v>
      </c>
      <c r="F304" s="165">
        <f t="shared" si="73"/>
        <v>0</v>
      </c>
      <c r="G304" s="165">
        <f t="shared" si="74"/>
        <v>0</v>
      </c>
      <c r="H304" s="165">
        <f t="shared" si="75"/>
        <v>0</v>
      </c>
      <c r="I304" s="165">
        <f t="shared" si="76"/>
        <v>0</v>
      </c>
      <c r="J304" s="197">
        <f t="shared" si="77"/>
        <v>0</v>
      </c>
      <c r="AC304" s="195">
        <v>5</v>
      </c>
      <c r="AD304" s="165">
        <f t="shared" si="78"/>
        <v>0</v>
      </c>
      <c r="AE304" s="165">
        <f t="shared" si="79"/>
        <v>0</v>
      </c>
      <c r="AF304" s="165">
        <f t="shared" si="80"/>
        <v>0</v>
      </c>
      <c r="AG304" s="165">
        <f t="shared" si="81"/>
        <v>0</v>
      </c>
      <c r="AH304" s="165">
        <f t="shared" si="82"/>
        <v>0</v>
      </c>
      <c r="AI304" s="197">
        <f t="shared" si="83"/>
        <v>0</v>
      </c>
    </row>
    <row r="305" spans="4:35" ht="13.2" customHeight="1">
      <c r="D305" s="195">
        <v>6</v>
      </c>
      <c r="E305" s="165">
        <f t="shared" si="72"/>
        <v>0</v>
      </c>
      <c r="F305" s="165">
        <f t="shared" si="73"/>
        <v>0</v>
      </c>
      <c r="G305" s="165">
        <f t="shared" si="74"/>
        <v>0</v>
      </c>
      <c r="H305" s="165">
        <f t="shared" si="75"/>
        <v>0</v>
      </c>
      <c r="I305" s="165">
        <f t="shared" si="76"/>
        <v>0</v>
      </c>
      <c r="J305" s="197">
        <f t="shared" si="77"/>
        <v>0</v>
      </c>
      <c r="AC305" s="195">
        <v>6</v>
      </c>
      <c r="AD305" s="165">
        <f t="shared" si="78"/>
        <v>0</v>
      </c>
      <c r="AE305" s="165">
        <f t="shared" si="79"/>
        <v>0</v>
      </c>
      <c r="AF305" s="165">
        <f t="shared" si="80"/>
        <v>0</v>
      </c>
      <c r="AG305" s="165">
        <f t="shared" si="81"/>
        <v>0</v>
      </c>
      <c r="AH305" s="165">
        <f t="shared" si="82"/>
        <v>0</v>
      </c>
      <c r="AI305" s="197">
        <f t="shared" si="83"/>
        <v>0</v>
      </c>
    </row>
    <row r="306" spans="4:35" ht="13.2" customHeight="1">
      <c r="D306" s="195">
        <v>7</v>
      </c>
      <c r="E306" s="165">
        <f t="shared" si="72"/>
        <v>0</v>
      </c>
      <c r="F306" s="165">
        <f t="shared" si="73"/>
        <v>0</v>
      </c>
      <c r="G306" s="165">
        <f t="shared" si="74"/>
        <v>0</v>
      </c>
      <c r="H306" s="165">
        <f t="shared" si="75"/>
        <v>0</v>
      </c>
      <c r="I306" s="165">
        <f t="shared" si="76"/>
        <v>0</v>
      </c>
      <c r="J306" s="197">
        <f t="shared" si="77"/>
        <v>0</v>
      </c>
      <c r="AC306" s="195">
        <v>7</v>
      </c>
      <c r="AD306" s="165">
        <f t="shared" si="78"/>
        <v>0</v>
      </c>
      <c r="AE306" s="165">
        <f t="shared" si="79"/>
        <v>0</v>
      </c>
      <c r="AF306" s="165">
        <f t="shared" si="80"/>
        <v>0</v>
      </c>
      <c r="AG306" s="165">
        <f t="shared" si="81"/>
        <v>0</v>
      </c>
      <c r="AH306" s="165">
        <f t="shared" si="82"/>
        <v>0</v>
      </c>
      <c r="AI306" s="197">
        <f t="shared" si="83"/>
        <v>0</v>
      </c>
    </row>
    <row r="307" spans="4:35" ht="13.2" customHeight="1">
      <c r="D307" s="195">
        <v>8</v>
      </c>
      <c r="E307" s="165">
        <f t="shared" si="72"/>
        <v>0</v>
      </c>
      <c r="F307" s="165">
        <f t="shared" si="73"/>
        <v>0</v>
      </c>
      <c r="G307" s="165">
        <f t="shared" si="74"/>
        <v>0</v>
      </c>
      <c r="H307" s="165">
        <f t="shared" si="75"/>
        <v>0</v>
      </c>
      <c r="I307" s="165">
        <f t="shared" si="76"/>
        <v>0</v>
      </c>
      <c r="J307" s="197">
        <f t="shared" si="77"/>
        <v>0</v>
      </c>
      <c r="AC307" s="195">
        <v>8</v>
      </c>
      <c r="AD307" s="165">
        <f t="shared" si="78"/>
        <v>0</v>
      </c>
      <c r="AE307" s="165">
        <f t="shared" si="79"/>
        <v>0</v>
      </c>
      <c r="AF307" s="165">
        <f t="shared" si="80"/>
        <v>0</v>
      </c>
      <c r="AG307" s="165">
        <f t="shared" si="81"/>
        <v>0</v>
      </c>
      <c r="AH307" s="165">
        <f t="shared" si="82"/>
        <v>0</v>
      </c>
      <c r="AI307" s="197">
        <f t="shared" si="83"/>
        <v>0</v>
      </c>
    </row>
    <row r="308" spans="4:35" ht="13.2" customHeight="1">
      <c r="D308" s="195">
        <v>9</v>
      </c>
      <c r="E308" s="165">
        <f t="shared" si="72"/>
        <v>0</v>
      </c>
      <c r="F308" s="165">
        <f t="shared" si="73"/>
        <v>0</v>
      </c>
      <c r="G308" s="165">
        <f t="shared" si="74"/>
        <v>0</v>
      </c>
      <c r="H308" s="165">
        <f t="shared" si="75"/>
        <v>0</v>
      </c>
      <c r="I308" s="165">
        <f t="shared" si="76"/>
        <v>0</v>
      </c>
      <c r="J308" s="197">
        <f t="shared" si="77"/>
        <v>0</v>
      </c>
      <c r="AC308" s="195">
        <v>9</v>
      </c>
      <c r="AD308" s="165">
        <f t="shared" si="78"/>
        <v>0</v>
      </c>
      <c r="AE308" s="165">
        <f t="shared" si="79"/>
        <v>0</v>
      </c>
      <c r="AF308" s="165">
        <f t="shared" si="80"/>
        <v>0</v>
      </c>
      <c r="AG308" s="165">
        <f t="shared" si="81"/>
        <v>0</v>
      </c>
      <c r="AH308" s="165">
        <f t="shared" si="82"/>
        <v>0</v>
      </c>
      <c r="AI308" s="197">
        <f t="shared" si="83"/>
        <v>0</v>
      </c>
    </row>
    <row r="309" spans="4:35" ht="13.2" customHeight="1">
      <c r="D309" s="195">
        <v>10</v>
      </c>
      <c r="E309" s="165">
        <f t="shared" si="72"/>
        <v>0</v>
      </c>
      <c r="F309" s="165">
        <f t="shared" si="73"/>
        <v>0</v>
      </c>
      <c r="G309" s="165">
        <f t="shared" si="74"/>
        <v>0</v>
      </c>
      <c r="H309" s="165">
        <f t="shared" si="75"/>
        <v>0</v>
      </c>
      <c r="I309" s="165">
        <f t="shared" si="76"/>
        <v>0</v>
      </c>
      <c r="J309" s="197">
        <f t="shared" si="77"/>
        <v>0</v>
      </c>
      <c r="AC309" s="195">
        <v>10</v>
      </c>
      <c r="AD309" s="165">
        <f t="shared" si="78"/>
        <v>0</v>
      </c>
      <c r="AE309" s="165">
        <f t="shared" si="79"/>
        <v>0</v>
      </c>
      <c r="AF309" s="165">
        <f t="shared" si="80"/>
        <v>0</v>
      </c>
      <c r="AG309" s="165">
        <f t="shared" si="81"/>
        <v>0</v>
      </c>
      <c r="AH309" s="165">
        <f t="shared" si="82"/>
        <v>0</v>
      </c>
      <c r="AI309" s="197">
        <f t="shared" si="83"/>
        <v>0</v>
      </c>
    </row>
    <row r="310" spans="4:35" ht="13.2" customHeight="1">
      <c r="D310" s="195">
        <v>11</v>
      </c>
      <c r="E310" s="165">
        <f t="shared" si="72"/>
        <v>0</v>
      </c>
      <c r="F310" s="165">
        <f t="shared" si="73"/>
        <v>0</v>
      </c>
      <c r="G310" s="165">
        <f t="shared" si="74"/>
        <v>0</v>
      </c>
      <c r="H310" s="165">
        <f t="shared" si="75"/>
        <v>0</v>
      </c>
      <c r="I310" s="165">
        <f t="shared" si="76"/>
        <v>0</v>
      </c>
      <c r="J310" s="197">
        <f t="shared" si="77"/>
        <v>0</v>
      </c>
      <c r="AC310" s="195">
        <v>11</v>
      </c>
      <c r="AD310" s="165">
        <f t="shared" si="78"/>
        <v>0</v>
      </c>
      <c r="AE310" s="165">
        <f t="shared" si="79"/>
        <v>0</v>
      </c>
      <c r="AF310" s="165">
        <f t="shared" si="80"/>
        <v>0</v>
      </c>
      <c r="AG310" s="165">
        <f t="shared" si="81"/>
        <v>0</v>
      </c>
      <c r="AH310" s="165">
        <f t="shared" si="82"/>
        <v>0</v>
      </c>
      <c r="AI310" s="197">
        <f t="shared" si="83"/>
        <v>0</v>
      </c>
    </row>
    <row r="311" spans="4:35" ht="13.2" customHeight="1">
      <c r="D311" s="195">
        <v>12</v>
      </c>
      <c r="E311" s="165">
        <f t="shared" si="72"/>
        <v>0</v>
      </c>
      <c r="F311" s="165">
        <f t="shared" si="73"/>
        <v>0</v>
      </c>
      <c r="G311" s="165">
        <f t="shared" si="74"/>
        <v>0</v>
      </c>
      <c r="H311" s="165">
        <f t="shared" si="75"/>
        <v>0</v>
      </c>
      <c r="I311" s="165">
        <f t="shared" si="76"/>
        <v>0</v>
      </c>
      <c r="J311" s="197">
        <f t="shared" si="77"/>
        <v>0</v>
      </c>
      <c r="AC311" s="195">
        <v>12</v>
      </c>
      <c r="AD311" s="165">
        <f t="shared" si="78"/>
        <v>0</v>
      </c>
      <c r="AE311" s="165">
        <f t="shared" si="79"/>
        <v>0</v>
      </c>
      <c r="AF311" s="165">
        <f t="shared" si="80"/>
        <v>0</v>
      </c>
      <c r="AG311" s="165">
        <f t="shared" si="81"/>
        <v>0</v>
      </c>
      <c r="AH311" s="165">
        <f t="shared" si="82"/>
        <v>0</v>
      </c>
      <c r="AI311" s="197">
        <f t="shared" si="83"/>
        <v>0</v>
      </c>
    </row>
    <row r="312" spans="4:35" ht="13.2" customHeight="1">
      <c r="D312" s="195">
        <v>13</v>
      </c>
      <c r="E312" s="165">
        <f t="shared" si="72"/>
        <v>0</v>
      </c>
      <c r="F312" s="165">
        <f t="shared" si="73"/>
        <v>0</v>
      </c>
      <c r="G312" s="165">
        <f t="shared" si="74"/>
        <v>0</v>
      </c>
      <c r="H312" s="165">
        <f t="shared" si="75"/>
        <v>0</v>
      </c>
      <c r="I312" s="165">
        <f t="shared" si="76"/>
        <v>0</v>
      </c>
      <c r="J312" s="197">
        <f t="shared" si="77"/>
        <v>0</v>
      </c>
      <c r="AC312" s="195">
        <v>13</v>
      </c>
      <c r="AD312" s="165">
        <f t="shared" si="78"/>
        <v>0</v>
      </c>
      <c r="AE312" s="165">
        <f t="shared" si="79"/>
        <v>0</v>
      </c>
      <c r="AF312" s="165">
        <f t="shared" si="80"/>
        <v>0</v>
      </c>
      <c r="AG312" s="165">
        <f t="shared" si="81"/>
        <v>0</v>
      </c>
      <c r="AH312" s="165">
        <f t="shared" si="82"/>
        <v>0</v>
      </c>
      <c r="AI312" s="197">
        <f t="shared" si="83"/>
        <v>0</v>
      </c>
    </row>
    <row r="313" spans="4:35" ht="13.2" customHeight="1">
      <c r="D313" s="195">
        <v>14</v>
      </c>
      <c r="E313" s="165">
        <f t="shared" si="72"/>
        <v>0</v>
      </c>
      <c r="F313" s="165">
        <f t="shared" si="73"/>
        <v>0</v>
      </c>
      <c r="G313" s="165">
        <f t="shared" si="74"/>
        <v>0</v>
      </c>
      <c r="H313" s="165">
        <f t="shared" si="75"/>
        <v>0</v>
      </c>
      <c r="I313" s="165">
        <f t="shared" si="76"/>
        <v>0</v>
      </c>
      <c r="J313" s="197">
        <f t="shared" si="77"/>
        <v>0</v>
      </c>
      <c r="AC313" s="195">
        <v>14</v>
      </c>
      <c r="AD313" s="165">
        <f t="shared" si="78"/>
        <v>0</v>
      </c>
      <c r="AE313" s="165">
        <f t="shared" si="79"/>
        <v>0</v>
      </c>
      <c r="AF313" s="165">
        <f t="shared" si="80"/>
        <v>0</v>
      </c>
      <c r="AG313" s="165">
        <f t="shared" si="81"/>
        <v>0</v>
      </c>
      <c r="AH313" s="165">
        <f t="shared" si="82"/>
        <v>0</v>
      </c>
      <c r="AI313" s="197">
        <f t="shared" si="83"/>
        <v>0</v>
      </c>
    </row>
    <row r="314" spans="4:35" ht="13.2" customHeight="1">
      <c r="D314" s="195">
        <v>15</v>
      </c>
      <c r="E314" s="165">
        <f t="shared" si="72"/>
        <v>0</v>
      </c>
      <c r="F314" s="165">
        <f t="shared" si="73"/>
        <v>0</v>
      </c>
      <c r="G314" s="165">
        <f t="shared" si="74"/>
        <v>0</v>
      </c>
      <c r="H314" s="165">
        <f t="shared" si="75"/>
        <v>0</v>
      </c>
      <c r="I314" s="165">
        <f t="shared" si="76"/>
        <v>0</v>
      </c>
      <c r="J314" s="197">
        <f t="shared" si="77"/>
        <v>0</v>
      </c>
      <c r="AC314" s="195">
        <v>15</v>
      </c>
      <c r="AD314" s="165">
        <f t="shared" si="78"/>
        <v>0</v>
      </c>
      <c r="AE314" s="165">
        <f t="shared" si="79"/>
        <v>0</v>
      </c>
      <c r="AF314" s="165">
        <f t="shared" si="80"/>
        <v>0</v>
      </c>
      <c r="AG314" s="165">
        <f t="shared" si="81"/>
        <v>0</v>
      </c>
      <c r="AH314" s="165">
        <f t="shared" si="82"/>
        <v>0</v>
      </c>
      <c r="AI314" s="197">
        <f t="shared" si="83"/>
        <v>0</v>
      </c>
    </row>
    <row r="315" spans="4:35" ht="13.2" customHeight="1">
      <c r="D315" s="195">
        <v>16</v>
      </c>
      <c r="E315" s="165">
        <f t="shared" si="72"/>
        <v>0</v>
      </c>
      <c r="F315" s="165">
        <f t="shared" si="73"/>
        <v>0</v>
      </c>
      <c r="G315" s="165">
        <f t="shared" si="74"/>
        <v>0</v>
      </c>
      <c r="H315" s="165">
        <f t="shared" si="75"/>
        <v>0</v>
      </c>
      <c r="I315" s="165">
        <f t="shared" si="76"/>
        <v>0</v>
      </c>
      <c r="J315" s="197">
        <f t="shared" si="77"/>
        <v>0</v>
      </c>
      <c r="AC315" s="195">
        <v>16</v>
      </c>
      <c r="AD315" s="165">
        <f t="shared" si="78"/>
        <v>0</v>
      </c>
      <c r="AE315" s="165">
        <f t="shared" si="79"/>
        <v>0</v>
      </c>
      <c r="AF315" s="165">
        <f t="shared" si="80"/>
        <v>0</v>
      </c>
      <c r="AG315" s="165">
        <f t="shared" si="81"/>
        <v>0</v>
      </c>
      <c r="AH315" s="165">
        <f t="shared" si="82"/>
        <v>0</v>
      </c>
      <c r="AI315" s="197">
        <f t="shared" si="83"/>
        <v>0</v>
      </c>
    </row>
    <row r="316" spans="4:35" ht="13.2" customHeight="1">
      <c r="D316" s="195">
        <v>17</v>
      </c>
      <c r="E316" s="165">
        <f t="shared" si="72"/>
        <v>0</v>
      </c>
      <c r="F316" s="165">
        <f t="shared" si="73"/>
        <v>0</v>
      </c>
      <c r="G316" s="165">
        <f t="shared" si="74"/>
        <v>0</v>
      </c>
      <c r="H316" s="165">
        <f t="shared" si="75"/>
        <v>0</v>
      </c>
      <c r="I316" s="165">
        <f t="shared" si="76"/>
        <v>0</v>
      </c>
      <c r="J316" s="197">
        <f t="shared" si="77"/>
        <v>0</v>
      </c>
      <c r="AC316" s="195">
        <v>17</v>
      </c>
      <c r="AD316" s="165">
        <f t="shared" si="78"/>
        <v>0</v>
      </c>
      <c r="AE316" s="165">
        <f t="shared" si="79"/>
        <v>0</v>
      </c>
      <c r="AF316" s="165">
        <f t="shared" si="80"/>
        <v>0</v>
      </c>
      <c r="AG316" s="165">
        <f t="shared" si="81"/>
        <v>0</v>
      </c>
      <c r="AH316" s="165">
        <f t="shared" si="82"/>
        <v>0</v>
      </c>
      <c r="AI316" s="197">
        <f t="shared" si="83"/>
        <v>0</v>
      </c>
    </row>
    <row r="317" spans="4:35" ht="13.2" customHeight="1">
      <c r="D317" s="195">
        <v>18</v>
      </c>
      <c r="E317" s="165">
        <f t="shared" si="72"/>
        <v>0</v>
      </c>
      <c r="F317" s="165">
        <f t="shared" si="73"/>
        <v>0</v>
      </c>
      <c r="G317" s="165">
        <f t="shared" si="74"/>
        <v>0</v>
      </c>
      <c r="H317" s="165">
        <f t="shared" si="75"/>
        <v>0</v>
      </c>
      <c r="I317" s="165">
        <f t="shared" si="76"/>
        <v>0</v>
      </c>
      <c r="J317" s="197">
        <f t="shared" si="77"/>
        <v>0</v>
      </c>
      <c r="AC317" s="195">
        <v>18</v>
      </c>
      <c r="AD317" s="165">
        <f t="shared" si="78"/>
        <v>0</v>
      </c>
      <c r="AE317" s="165">
        <f t="shared" si="79"/>
        <v>0</v>
      </c>
      <c r="AF317" s="165">
        <f t="shared" si="80"/>
        <v>0</v>
      </c>
      <c r="AG317" s="165">
        <f t="shared" si="81"/>
        <v>0</v>
      </c>
      <c r="AH317" s="165">
        <f t="shared" si="82"/>
        <v>0</v>
      </c>
      <c r="AI317" s="197">
        <f t="shared" si="83"/>
        <v>0</v>
      </c>
    </row>
    <row r="318" spans="4:35" ht="13.2" customHeight="1">
      <c r="D318" s="195">
        <v>19</v>
      </c>
      <c r="E318" s="165">
        <f t="shared" si="72"/>
        <v>0</v>
      </c>
      <c r="F318" s="165">
        <f t="shared" si="73"/>
        <v>0</v>
      </c>
      <c r="G318" s="165">
        <f t="shared" si="74"/>
        <v>0</v>
      </c>
      <c r="H318" s="165">
        <f t="shared" si="75"/>
        <v>0</v>
      </c>
      <c r="I318" s="165">
        <f t="shared" si="76"/>
        <v>0</v>
      </c>
      <c r="J318" s="197">
        <f t="shared" si="77"/>
        <v>0</v>
      </c>
      <c r="AC318" s="195">
        <v>19</v>
      </c>
      <c r="AD318" s="165">
        <f t="shared" si="78"/>
        <v>0</v>
      </c>
      <c r="AE318" s="165">
        <f t="shared" si="79"/>
        <v>0</v>
      </c>
      <c r="AF318" s="165">
        <f t="shared" si="80"/>
        <v>0</v>
      </c>
      <c r="AG318" s="165">
        <f t="shared" si="81"/>
        <v>0</v>
      </c>
      <c r="AH318" s="165">
        <f t="shared" si="82"/>
        <v>0</v>
      </c>
      <c r="AI318" s="197">
        <f t="shared" si="83"/>
        <v>0</v>
      </c>
    </row>
    <row r="319" spans="4:35" ht="13.2" customHeight="1">
      <c r="D319" s="195">
        <v>20</v>
      </c>
      <c r="E319" s="165">
        <f t="shared" si="72"/>
        <v>0</v>
      </c>
      <c r="F319" s="165">
        <f t="shared" si="73"/>
        <v>0</v>
      </c>
      <c r="G319" s="165">
        <f t="shared" si="74"/>
        <v>0</v>
      </c>
      <c r="H319" s="165">
        <f t="shared" si="75"/>
        <v>0</v>
      </c>
      <c r="I319" s="165">
        <f t="shared" si="76"/>
        <v>0</v>
      </c>
      <c r="J319" s="197">
        <f t="shared" si="77"/>
        <v>0</v>
      </c>
      <c r="AC319" s="195">
        <v>20</v>
      </c>
      <c r="AD319" s="165">
        <f t="shared" si="78"/>
        <v>0</v>
      </c>
      <c r="AE319" s="165">
        <f t="shared" si="79"/>
        <v>0</v>
      </c>
      <c r="AF319" s="165">
        <f t="shared" si="80"/>
        <v>0</v>
      </c>
      <c r="AG319" s="165">
        <f t="shared" si="81"/>
        <v>0</v>
      </c>
      <c r="AH319" s="165">
        <f t="shared" si="82"/>
        <v>0</v>
      </c>
      <c r="AI319" s="197">
        <f t="shared" si="83"/>
        <v>0</v>
      </c>
    </row>
    <row r="320" spans="4:35" ht="13.2" customHeight="1">
      <c r="D320" s="195">
        <v>21</v>
      </c>
      <c r="E320" s="165">
        <f t="shared" si="72"/>
        <v>0</v>
      </c>
      <c r="F320" s="165">
        <f t="shared" si="73"/>
        <v>0</v>
      </c>
      <c r="G320" s="165">
        <f t="shared" si="74"/>
        <v>0</v>
      </c>
      <c r="H320" s="165">
        <f t="shared" si="75"/>
        <v>0</v>
      </c>
      <c r="I320" s="165">
        <f t="shared" si="76"/>
        <v>0</v>
      </c>
      <c r="J320" s="197">
        <f t="shared" si="77"/>
        <v>0</v>
      </c>
      <c r="AC320" s="195">
        <v>21</v>
      </c>
      <c r="AD320" s="165">
        <f t="shared" si="78"/>
        <v>0</v>
      </c>
      <c r="AE320" s="165">
        <f t="shared" si="79"/>
        <v>0</v>
      </c>
      <c r="AF320" s="165">
        <f t="shared" si="80"/>
        <v>0</v>
      </c>
      <c r="AG320" s="165">
        <f t="shared" si="81"/>
        <v>0</v>
      </c>
      <c r="AH320" s="165">
        <f t="shared" si="82"/>
        <v>0</v>
      </c>
      <c r="AI320" s="197">
        <f t="shared" si="83"/>
        <v>0</v>
      </c>
    </row>
    <row r="321" spans="4:35" ht="13.2" customHeight="1">
      <c r="D321" s="195">
        <v>22</v>
      </c>
      <c r="E321" s="165">
        <f t="shared" si="72"/>
        <v>0</v>
      </c>
      <c r="F321" s="165">
        <f t="shared" si="73"/>
        <v>0</v>
      </c>
      <c r="G321" s="165">
        <f t="shared" si="74"/>
        <v>0</v>
      </c>
      <c r="H321" s="165">
        <f t="shared" si="75"/>
        <v>0</v>
      </c>
      <c r="I321" s="165">
        <f t="shared" si="76"/>
        <v>0</v>
      </c>
      <c r="J321" s="197">
        <f t="shared" si="77"/>
        <v>0</v>
      </c>
      <c r="AC321" s="195">
        <v>22</v>
      </c>
      <c r="AD321" s="165">
        <f t="shared" si="78"/>
        <v>0</v>
      </c>
      <c r="AE321" s="165">
        <f t="shared" si="79"/>
        <v>0</v>
      </c>
      <c r="AF321" s="165">
        <f t="shared" si="80"/>
        <v>0</v>
      </c>
      <c r="AG321" s="165">
        <f t="shared" si="81"/>
        <v>0</v>
      </c>
      <c r="AH321" s="165">
        <f t="shared" si="82"/>
        <v>0</v>
      </c>
      <c r="AI321" s="197">
        <f t="shared" si="83"/>
        <v>0</v>
      </c>
    </row>
    <row r="322" spans="4:35" ht="13.2" customHeight="1">
      <c r="D322" s="195">
        <v>23</v>
      </c>
      <c r="E322" s="165">
        <f t="shared" si="72"/>
        <v>0</v>
      </c>
      <c r="F322" s="165">
        <f t="shared" si="73"/>
        <v>0</v>
      </c>
      <c r="G322" s="165">
        <f t="shared" si="74"/>
        <v>0</v>
      </c>
      <c r="H322" s="165">
        <f t="shared" si="75"/>
        <v>0</v>
      </c>
      <c r="I322" s="165">
        <f t="shared" si="76"/>
        <v>0</v>
      </c>
      <c r="J322" s="197">
        <f t="shared" si="77"/>
        <v>0</v>
      </c>
      <c r="AC322" s="195">
        <v>23</v>
      </c>
      <c r="AD322" s="165">
        <f t="shared" si="78"/>
        <v>0</v>
      </c>
      <c r="AE322" s="165">
        <f t="shared" si="79"/>
        <v>0</v>
      </c>
      <c r="AF322" s="165">
        <f t="shared" si="80"/>
        <v>0</v>
      </c>
      <c r="AG322" s="165">
        <f t="shared" si="81"/>
        <v>0</v>
      </c>
      <c r="AH322" s="165">
        <f t="shared" si="82"/>
        <v>0</v>
      </c>
      <c r="AI322" s="197">
        <f t="shared" si="83"/>
        <v>0</v>
      </c>
    </row>
    <row r="323" spans="4:35" ht="13.2" customHeight="1">
      <c r="D323" s="195">
        <v>24</v>
      </c>
      <c r="E323" s="165">
        <f t="shared" si="72"/>
        <v>0</v>
      </c>
      <c r="F323" s="165">
        <f t="shared" si="73"/>
        <v>0</v>
      </c>
      <c r="G323" s="165">
        <f t="shared" si="74"/>
        <v>0</v>
      </c>
      <c r="H323" s="165">
        <f t="shared" si="75"/>
        <v>0</v>
      </c>
      <c r="I323" s="165">
        <f t="shared" si="76"/>
        <v>0</v>
      </c>
      <c r="J323" s="197">
        <f t="shared" si="77"/>
        <v>0</v>
      </c>
      <c r="AC323" s="195">
        <v>24</v>
      </c>
      <c r="AD323" s="165">
        <f t="shared" si="78"/>
        <v>0</v>
      </c>
      <c r="AE323" s="165">
        <f t="shared" si="79"/>
        <v>0</v>
      </c>
      <c r="AF323" s="165">
        <f t="shared" si="80"/>
        <v>0</v>
      </c>
      <c r="AG323" s="165">
        <f t="shared" si="81"/>
        <v>0</v>
      </c>
      <c r="AH323" s="165">
        <f t="shared" si="82"/>
        <v>0</v>
      </c>
      <c r="AI323" s="197">
        <f t="shared" si="83"/>
        <v>0</v>
      </c>
    </row>
    <row r="324" spans="4:35" ht="13.2" customHeight="1">
      <c r="D324" s="195">
        <v>25</v>
      </c>
      <c r="E324" s="165">
        <f t="shared" si="72"/>
        <v>0</v>
      </c>
      <c r="F324" s="165">
        <f t="shared" si="73"/>
        <v>0</v>
      </c>
      <c r="G324" s="165">
        <f t="shared" si="74"/>
        <v>0</v>
      </c>
      <c r="H324" s="165">
        <f t="shared" si="75"/>
        <v>0</v>
      </c>
      <c r="I324" s="165">
        <f t="shared" si="76"/>
        <v>0</v>
      </c>
      <c r="J324" s="197">
        <f t="shared" si="77"/>
        <v>0</v>
      </c>
      <c r="AC324" s="195">
        <v>25</v>
      </c>
      <c r="AD324" s="165">
        <f t="shared" si="78"/>
        <v>0</v>
      </c>
      <c r="AE324" s="165">
        <f t="shared" si="79"/>
        <v>0</v>
      </c>
      <c r="AF324" s="165">
        <f t="shared" si="80"/>
        <v>0</v>
      </c>
      <c r="AG324" s="165">
        <f t="shared" si="81"/>
        <v>0</v>
      </c>
      <c r="AH324" s="165">
        <f t="shared" si="82"/>
        <v>0</v>
      </c>
      <c r="AI324" s="197">
        <f t="shared" si="83"/>
        <v>0</v>
      </c>
    </row>
    <row r="325" spans="4:35" ht="13.2" customHeight="1">
      <c r="D325" s="195">
        <v>26</v>
      </c>
      <c r="E325" s="165">
        <f t="shared" si="72"/>
        <v>0</v>
      </c>
      <c r="F325" s="165">
        <f t="shared" si="73"/>
        <v>0</v>
      </c>
      <c r="G325" s="165">
        <f t="shared" si="74"/>
        <v>0</v>
      </c>
      <c r="H325" s="165">
        <f t="shared" si="75"/>
        <v>0</v>
      </c>
      <c r="I325" s="165">
        <f t="shared" si="76"/>
        <v>0</v>
      </c>
      <c r="J325" s="197">
        <f t="shared" si="77"/>
        <v>0</v>
      </c>
      <c r="AC325" s="195">
        <v>26</v>
      </c>
      <c r="AD325" s="165">
        <f t="shared" si="78"/>
        <v>0</v>
      </c>
      <c r="AE325" s="165">
        <f t="shared" si="79"/>
        <v>0</v>
      </c>
      <c r="AF325" s="165">
        <f t="shared" si="80"/>
        <v>0</v>
      </c>
      <c r="AG325" s="165">
        <f t="shared" si="81"/>
        <v>0</v>
      </c>
      <c r="AH325" s="165">
        <f t="shared" si="82"/>
        <v>0</v>
      </c>
      <c r="AI325" s="197">
        <f t="shared" si="83"/>
        <v>0</v>
      </c>
    </row>
    <row r="326" spans="4:35" ht="13.2" customHeight="1">
      <c r="D326" s="195">
        <v>27</v>
      </c>
      <c r="E326" s="165">
        <f t="shared" si="72"/>
        <v>0</v>
      </c>
      <c r="F326" s="165">
        <f t="shared" si="73"/>
        <v>0</v>
      </c>
      <c r="G326" s="165">
        <f t="shared" si="74"/>
        <v>0</v>
      </c>
      <c r="H326" s="165">
        <f t="shared" si="75"/>
        <v>0</v>
      </c>
      <c r="I326" s="165">
        <f t="shared" si="76"/>
        <v>0</v>
      </c>
      <c r="J326" s="197">
        <f t="shared" si="77"/>
        <v>0</v>
      </c>
      <c r="AC326" s="195">
        <v>27</v>
      </c>
      <c r="AD326" s="165">
        <f t="shared" si="78"/>
        <v>0</v>
      </c>
      <c r="AE326" s="165">
        <f t="shared" si="79"/>
        <v>0</v>
      </c>
      <c r="AF326" s="165">
        <f t="shared" si="80"/>
        <v>0</v>
      </c>
      <c r="AG326" s="165">
        <f t="shared" si="81"/>
        <v>0</v>
      </c>
      <c r="AH326" s="165">
        <f t="shared" si="82"/>
        <v>0</v>
      </c>
      <c r="AI326" s="197">
        <f t="shared" si="83"/>
        <v>0</v>
      </c>
    </row>
    <row r="327" spans="4:35" ht="13.2" customHeight="1">
      <c r="D327" s="195">
        <v>28</v>
      </c>
      <c r="E327" s="165">
        <f t="shared" si="72"/>
        <v>0</v>
      </c>
      <c r="F327" s="165">
        <f t="shared" si="73"/>
        <v>0</v>
      </c>
      <c r="G327" s="165">
        <f t="shared" si="74"/>
        <v>0</v>
      </c>
      <c r="H327" s="165">
        <f t="shared" si="75"/>
        <v>0</v>
      </c>
      <c r="I327" s="165">
        <f t="shared" si="76"/>
        <v>0</v>
      </c>
      <c r="J327" s="197">
        <f t="shared" si="77"/>
        <v>0</v>
      </c>
      <c r="AC327" s="195">
        <v>28</v>
      </c>
      <c r="AD327" s="165">
        <f t="shared" si="78"/>
        <v>0</v>
      </c>
      <c r="AE327" s="165">
        <f t="shared" si="79"/>
        <v>0</v>
      </c>
      <c r="AF327" s="165">
        <f t="shared" si="80"/>
        <v>0</v>
      </c>
      <c r="AG327" s="165">
        <f t="shared" si="81"/>
        <v>0</v>
      </c>
      <c r="AH327" s="165">
        <f t="shared" si="82"/>
        <v>0</v>
      </c>
      <c r="AI327" s="197">
        <f t="shared" si="83"/>
        <v>0</v>
      </c>
    </row>
    <row r="328" spans="4:35" ht="13.2" customHeight="1">
      <c r="D328" s="195">
        <v>29</v>
      </c>
      <c r="E328" s="165">
        <f t="shared" si="72"/>
        <v>0</v>
      </c>
      <c r="F328" s="165">
        <f t="shared" si="73"/>
        <v>0</v>
      </c>
      <c r="G328" s="165">
        <f t="shared" si="74"/>
        <v>0</v>
      </c>
      <c r="H328" s="165">
        <f t="shared" si="75"/>
        <v>0</v>
      </c>
      <c r="I328" s="165">
        <f t="shared" si="76"/>
        <v>0</v>
      </c>
      <c r="J328" s="197">
        <f t="shared" si="77"/>
        <v>0</v>
      </c>
      <c r="AC328" s="195">
        <v>29</v>
      </c>
      <c r="AD328" s="165">
        <f t="shared" si="78"/>
        <v>0</v>
      </c>
      <c r="AE328" s="165">
        <f t="shared" si="79"/>
        <v>0</v>
      </c>
      <c r="AF328" s="165">
        <f t="shared" si="80"/>
        <v>0</v>
      </c>
      <c r="AG328" s="165">
        <f t="shared" si="81"/>
        <v>0</v>
      </c>
      <c r="AH328" s="165">
        <f t="shared" si="82"/>
        <v>0</v>
      </c>
      <c r="AI328" s="197">
        <f t="shared" si="83"/>
        <v>0</v>
      </c>
    </row>
    <row r="329" spans="4:35" ht="13.2" customHeight="1">
      <c r="D329" s="195">
        <v>30</v>
      </c>
      <c r="E329" s="165">
        <f t="shared" si="72"/>
        <v>0</v>
      </c>
      <c r="F329" s="165">
        <f t="shared" si="73"/>
        <v>0</v>
      </c>
      <c r="G329" s="165">
        <f t="shared" si="74"/>
        <v>0</v>
      </c>
      <c r="H329" s="165">
        <f t="shared" si="75"/>
        <v>0</v>
      </c>
      <c r="I329" s="165">
        <f t="shared" si="76"/>
        <v>0</v>
      </c>
      <c r="J329" s="197">
        <f t="shared" si="77"/>
        <v>0</v>
      </c>
      <c r="AC329" s="195">
        <v>30</v>
      </c>
      <c r="AD329" s="165">
        <f t="shared" si="78"/>
        <v>0</v>
      </c>
      <c r="AE329" s="165">
        <f t="shared" si="79"/>
        <v>0</v>
      </c>
      <c r="AF329" s="165">
        <f t="shared" si="80"/>
        <v>0</v>
      </c>
      <c r="AG329" s="165">
        <f t="shared" si="81"/>
        <v>0</v>
      </c>
      <c r="AH329" s="165">
        <f t="shared" si="82"/>
        <v>0</v>
      </c>
      <c r="AI329" s="197">
        <f t="shared" si="83"/>
        <v>0</v>
      </c>
    </row>
    <row r="330" spans="4:35" ht="13.2" customHeight="1">
      <c r="D330" s="195">
        <v>31</v>
      </c>
      <c r="E330" s="165">
        <f t="shared" si="72"/>
        <v>0</v>
      </c>
      <c r="F330" s="165">
        <f t="shared" si="73"/>
        <v>0</v>
      </c>
      <c r="G330" s="165">
        <f t="shared" si="74"/>
        <v>0</v>
      </c>
      <c r="H330" s="165">
        <f t="shared" si="75"/>
        <v>0</v>
      </c>
      <c r="I330" s="165">
        <f t="shared" si="76"/>
        <v>0</v>
      </c>
      <c r="J330" s="197">
        <f t="shared" si="77"/>
        <v>0</v>
      </c>
      <c r="AC330" s="195">
        <v>31</v>
      </c>
      <c r="AD330" s="165">
        <f t="shared" si="78"/>
        <v>0</v>
      </c>
      <c r="AE330" s="165">
        <f t="shared" si="79"/>
        <v>0</v>
      </c>
      <c r="AF330" s="165">
        <f t="shared" si="80"/>
        <v>0</v>
      </c>
      <c r="AG330" s="165">
        <f t="shared" si="81"/>
        <v>0</v>
      </c>
      <c r="AH330" s="165">
        <f t="shared" si="82"/>
        <v>0</v>
      </c>
      <c r="AI330" s="197">
        <f t="shared" si="83"/>
        <v>0</v>
      </c>
    </row>
    <row r="331" spans="4:35" ht="13.2" customHeight="1">
      <c r="D331" s="195">
        <v>32</v>
      </c>
      <c r="E331" s="165">
        <f t="shared" si="72"/>
        <v>0</v>
      </c>
      <c r="F331" s="165">
        <f t="shared" si="73"/>
        <v>0</v>
      </c>
      <c r="G331" s="165">
        <f t="shared" si="74"/>
        <v>0</v>
      </c>
      <c r="H331" s="165">
        <f t="shared" si="75"/>
        <v>0</v>
      </c>
      <c r="I331" s="165">
        <f t="shared" si="76"/>
        <v>0</v>
      </c>
      <c r="J331" s="197">
        <f t="shared" si="77"/>
        <v>0</v>
      </c>
      <c r="AC331" s="195">
        <v>32</v>
      </c>
      <c r="AD331" s="165">
        <f t="shared" si="78"/>
        <v>0</v>
      </c>
      <c r="AE331" s="165">
        <f t="shared" si="79"/>
        <v>0</v>
      </c>
      <c r="AF331" s="165">
        <f t="shared" si="80"/>
        <v>0</v>
      </c>
      <c r="AG331" s="165">
        <f t="shared" si="81"/>
        <v>0</v>
      </c>
      <c r="AH331" s="165">
        <f t="shared" si="82"/>
        <v>0</v>
      </c>
      <c r="AI331" s="197">
        <f t="shared" si="83"/>
        <v>0</v>
      </c>
    </row>
    <row r="332" spans="4:35" ht="13.2" customHeight="1">
      <c r="D332" s="195">
        <v>33</v>
      </c>
      <c r="E332" s="165">
        <f t="shared" si="72"/>
        <v>0</v>
      </c>
      <c r="F332" s="165">
        <f t="shared" si="73"/>
        <v>0</v>
      </c>
      <c r="G332" s="165">
        <f t="shared" si="74"/>
        <v>0</v>
      </c>
      <c r="H332" s="165">
        <f t="shared" si="75"/>
        <v>0</v>
      </c>
      <c r="I332" s="165">
        <f t="shared" si="76"/>
        <v>0</v>
      </c>
      <c r="J332" s="197">
        <f t="shared" si="77"/>
        <v>0</v>
      </c>
      <c r="AC332" s="195">
        <v>33</v>
      </c>
      <c r="AD332" s="165">
        <f t="shared" si="78"/>
        <v>0</v>
      </c>
      <c r="AE332" s="165">
        <f t="shared" si="79"/>
        <v>0</v>
      </c>
      <c r="AF332" s="165">
        <f t="shared" si="80"/>
        <v>0</v>
      </c>
      <c r="AG332" s="165">
        <f t="shared" si="81"/>
        <v>0</v>
      </c>
      <c r="AH332" s="165">
        <f t="shared" si="82"/>
        <v>0</v>
      </c>
      <c r="AI332" s="197">
        <f t="shared" si="83"/>
        <v>0</v>
      </c>
    </row>
    <row r="333" spans="4:35" ht="13.2" customHeight="1">
      <c r="D333" s="195">
        <v>34</v>
      </c>
      <c r="E333" s="165">
        <f t="shared" si="72"/>
        <v>0</v>
      </c>
      <c r="F333" s="165">
        <f t="shared" si="73"/>
        <v>0</v>
      </c>
      <c r="G333" s="165">
        <f t="shared" si="74"/>
        <v>0</v>
      </c>
      <c r="H333" s="165">
        <f t="shared" si="75"/>
        <v>0</v>
      </c>
      <c r="I333" s="165">
        <f t="shared" si="76"/>
        <v>0</v>
      </c>
      <c r="J333" s="197">
        <f t="shared" si="77"/>
        <v>0</v>
      </c>
      <c r="AC333" s="195">
        <v>34</v>
      </c>
      <c r="AD333" s="165">
        <f t="shared" si="78"/>
        <v>0</v>
      </c>
      <c r="AE333" s="165">
        <f t="shared" si="79"/>
        <v>0</v>
      </c>
      <c r="AF333" s="165">
        <f t="shared" si="80"/>
        <v>0</v>
      </c>
      <c r="AG333" s="165">
        <f t="shared" si="81"/>
        <v>0</v>
      </c>
      <c r="AH333" s="165">
        <f t="shared" si="82"/>
        <v>0</v>
      </c>
      <c r="AI333" s="197">
        <f t="shared" si="83"/>
        <v>0</v>
      </c>
    </row>
    <row r="334" spans="4:35" ht="13.2" customHeight="1">
      <c r="D334" s="195">
        <v>35</v>
      </c>
      <c r="E334" s="165">
        <f t="shared" si="72"/>
        <v>0</v>
      </c>
      <c r="F334" s="165">
        <f t="shared" si="73"/>
        <v>0</v>
      </c>
      <c r="G334" s="165">
        <f t="shared" si="74"/>
        <v>0</v>
      </c>
      <c r="H334" s="165">
        <f t="shared" si="75"/>
        <v>0</v>
      </c>
      <c r="I334" s="165">
        <f t="shared" si="76"/>
        <v>0</v>
      </c>
      <c r="J334" s="197">
        <f t="shared" si="77"/>
        <v>0</v>
      </c>
      <c r="AC334" s="195">
        <v>35</v>
      </c>
      <c r="AD334" s="165">
        <f t="shared" si="78"/>
        <v>0</v>
      </c>
      <c r="AE334" s="165">
        <f t="shared" si="79"/>
        <v>0</v>
      </c>
      <c r="AF334" s="165">
        <f t="shared" si="80"/>
        <v>0</v>
      </c>
      <c r="AG334" s="165">
        <f t="shared" si="81"/>
        <v>0</v>
      </c>
      <c r="AH334" s="165">
        <f t="shared" si="82"/>
        <v>0</v>
      </c>
      <c r="AI334" s="197">
        <f t="shared" si="83"/>
        <v>0</v>
      </c>
    </row>
    <row r="335" spans="4:35" ht="13.2" customHeight="1">
      <c r="D335" s="195">
        <v>36</v>
      </c>
      <c r="E335" s="165">
        <f t="shared" si="72"/>
        <v>0</v>
      </c>
      <c r="F335" s="165">
        <f t="shared" si="73"/>
        <v>0</v>
      </c>
      <c r="G335" s="165">
        <f t="shared" si="74"/>
        <v>0</v>
      </c>
      <c r="H335" s="165">
        <f t="shared" si="75"/>
        <v>0</v>
      </c>
      <c r="I335" s="165">
        <f t="shared" si="76"/>
        <v>0</v>
      </c>
      <c r="J335" s="197">
        <f t="shared" si="77"/>
        <v>0</v>
      </c>
      <c r="AC335" s="195">
        <v>36</v>
      </c>
      <c r="AD335" s="165">
        <f t="shared" si="78"/>
        <v>0</v>
      </c>
      <c r="AE335" s="165">
        <f t="shared" si="79"/>
        <v>0</v>
      </c>
      <c r="AF335" s="165">
        <f t="shared" si="80"/>
        <v>0</v>
      </c>
      <c r="AG335" s="165">
        <f t="shared" si="81"/>
        <v>0</v>
      </c>
      <c r="AH335" s="165">
        <f t="shared" si="82"/>
        <v>0</v>
      </c>
      <c r="AI335" s="197">
        <f t="shared" si="83"/>
        <v>0</v>
      </c>
    </row>
    <row r="336" spans="4:35" ht="13.2" customHeight="1">
      <c r="D336" s="195">
        <v>37</v>
      </c>
      <c r="E336" s="165">
        <f t="shared" si="72"/>
        <v>0</v>
      </c>
      <c r="F336" s="165">
        <f t="shared" si="73"/>
        <v>0</v>
      </c>
      <c r="G336" s="165">
        <f t="shared" si="74"/>
        <v>0</v>
      </c>
      <c r="H336" s="165">
        <f t="shared" si="75"/>
        <v>0</v>
      </c>
      <c r="I336" s="165">
        <f t="shared" si="76"/>
        <v>0</v>
      </c>
      <c r="J336" s="197">
        <f t="shared" si="77"/>
        <v>0</v>
      </c>
      <c r="AC336" s="195">
        <v>37</v>
      </c>
      <c r="AD336" s="165">
        <f t="shared" si="78"/>
        <v>0</v>
      </c>
      <c r="AE336" s="165">
        <f t="shared" si="79"/>
        <v>0</v>
      </c>
      <c r="AF336" s="165">
        <f t="shared" si="80"/>
        <v>0</v>
      </c>
      <c r="AG336" s="165">
        <f t="shared" si="81"/>
        <v>0</v>
      </c>
      <c r="AH336" s="165">
        <f t="shared" si="82"/>
        <v>0</v>
      </c>
      <c r="AI336" s="197">
        <f t="shared" si="83"/>
        <v>0</v>
      </c>
    </row>
    <row r="337" spans="4:35" ht="13.2" customHeight="1">
      <c r="D337" s="195">
        <v>38</v>
      </c>
      <c r="E337" s="165">
        <f t="shared" si="72"/>
        <v>0</v>
      </c>
      <c r="F337" s="165">
        <f t="shared" si="73"/>
        <v>0</v>
      </c>
      <c r="G337" s="165">
        <f t="shared" si="74"/>
        <v>0</v>
      </c>
      <c r="H337" s="165">
        <f t="shared" si="75"/>
        <v>0</v>
      </c>
      <c r="I337" s="165">
        <f t="shared" si="76"/>
        <v>0</v>
      </c>
      <c r="J337" s="197">
        <f t="shared" si="77"/>
        <v>0</v>
      </c>
      <c r="AC337" s="195">
        <v>38</v>
      </c>
      <c r="AD337" s="165">
        <f t="shared" si="78"/>
        <v>0</v>
      </c>
      <c r="AE337" s="165">
        <f t="shared" si="79"/>
        <v>0</v>
      </c>
      <c r="AF337" s="165">
        <f t="shared" si="80"/>
        <v>0</v>
      </c>
      <c r="AG337" s="165">
        <f t="shared" si="81"/>
        <v>0</v>
      </c>
      <c r="AH337" s="165">
        <f t="shared" si="82"/>
        <v>0</v>
      </c>
      <c r="AI337" s="197">
        <f t="shared" si="83"/>
        <v>0</v>
      </c>
    </row>
    <row r="338" spans="4:35" ht="13.2" customHeight="1">
      <c r="D338" s="195">
        <v>39</v>
      </c>
      <c r="E338" s="165">
        <f t="shared" si="72"/>
        <v>0</v>
      </c>
      <c r="F338" s="165">
        <f t="shared" si="73"/>
        <v>0</v>
      </c>
      <c r="G338" s="165">
        <f t="shared" si="74"/>
        <v>0</v>
      </c>
      <c r="H338" s="165">
        <f t="shared" si="75"/>
        <v>0</v>
      </c>
      <c r="I338" s="165">
        <f t="shared" si="76"/>
        <v>0</v>
      </c>
      <c r="J338" s="197">
        <f t="shared" si="77"/>
        <v>0</v>
      </c>
      <c r="AC338" s="195">
        <v>39</v>
      </c>
      <c r="AD338" s="165">
        <f t="shared" si="78"/>
        <v>0</v>
      </c>
      <c r="AE338" s="165">
        <f t="shared" si="79"/>
        <v>0</v>
      </c>
      <c r="AF338" s="165">
        <f t="shared" si="80"/>
        <v>0</v>
      </c>
      <c r="AG338" s="165">
        <f t="shared" si="81"/>
        <v>0</v>
      </c>
      <c r="AH338" s="165">
        <f t="shared" si="82"/>
        <v>0</v>
      </c>
      <c r="AI338" s="197">
        <f t="shared" si="83"/>
        <v>0</v>
      </c>
    </row>
    <row r="339" spans="4:35" ht="13.2" customHeight="1" thickBot="1">
      <c r="D339" s="196">
        <v>40</v>
      </c>
      <c r="E339" s="198">
        <f t="shared" si="72"/>
        <v>0</v>
      </c>
      <c r="F339" s="198">
        <f t="shared" si="73"/>
        <v>0</v>
      </c>
      <c r="G339" s="198">
        <f t="shared" si="74"/>
        <v>0</v>
      </c>
      <c r="H339" s="198">
        <f t="shared" si="75"/>
        <v>0</v>
      </c>
      <c r="I339" s="198">
        <f t="shared" si="76"/>
        <v>0</v>
      </c>
      <c r="J339" s="199">
        <f t="shared" si="77"/>
        <v>0</v>
      </c>
      <c r="AC339" s="196">
        <v>40</v>
      </c>
      <c r="AD339" s="198">
        <f t="shared" si="78"/>
        <v>0</v>
      </c>
      <c r="AE339" s="198">
        <f t="shared" si="79"/>
        <v>0</v>
      </c>
      <c r="AF339" s="198">
        <f t="shared" si="80"/>
        <v>0</v>
      </c>
      <c r="AG339" s="198">
        <f t="shared" si="81"/>
        <v>0</v>
      </c>
      <c r="AH339" s="198">
        <f t="shared" si="82"/>
        <v>0</v>
      </c>
      <c r="AI339" s="199">
        <f t="shared" si="83"/>
        <v>0</v>
      </c>
    </row>
    <row r="341" spans="4:35" ht="13.2" customHeight="1" thickBot="1">
      <c r="D341" s="2" t="s">
        <v>359</v>
      </c>
      <c r="AC341" s="2" t="s">
        <v>359</v>
      </c>
    </row>
    <row r="342" spans="4:35" ht="13.2" customHeight="1">
      <c r="D342" s="2199"/>
      <c r="E342" s="2200" t="s">
        <v>56</v>
      </c>
      <c r="F342" s="2200"/>
      <c r="G342" s="2200" t="s">
        <v>83</v>
      </c>
      <c r="H342" s="2200"/>
      <c r="I342" s="2200" t="s">
        <v>78</v>
      </c>
      <c r="J342" s="2239"/>
      <c r="AC342" s="2199"/>
      <c r="AD342" s="2200" t="s">
        <v>56</v>
      </c>
      <c r="AE342" s="2200"/>
      <c r="AF342" s="2200" t="s">
        <v>83</v>
      </c>
      <c r="AG342" s="2200"/>
      <c r="AH342" s="2200" t="s">
        <v>78</v>
      </c>
      <c r="AI342" s="2239"/>
    </row>
    <row r="343" spans="4:35" ht="13.2" customHeight="1">
      <c r="D343" s="2238"/>
      <c r="E343" s="21" t="s">
        <v>354</v>
      </c>
      <c r="F343" s="21" t="s">
        <v>355</v>
      </c>
      <c r="G343" s="21" t="s">
        <v>354</v>
      </c>
      <c r="H343" s="21" t="s">
        <v>355</v>
      </c>
      <c r="I343" s="21" t="s">
        <v>354</v>
      </c>
      <c r="J343" s="194" t="s">
        <v>355</v>
      </c>
      <c r="AC343" s="2238"/>
      <c r="AD343" s="21" t="s">
        <v>354</v>
      </c>
      <c r="AE343" s="21" t="s">
        <v>355</v>
      </c>
      <c r="AF343" s="21" t="s">
        <v>354</v>
      </c>
      <c r="AG343" s="21" t="s">
        <v>355</v>
      </c>
      <c r="AH343" s="21" t="s">
        <v>354</v>
      </c>
      <c r="AI343" s="194" t="s">
        <v>355</v>
      </c>
    </row>
    <row r="344" spans="4:35" ht="13.2" customHeight="1">
      <c r="D344" s="195">
        <v>1</v>
      </c>
      <c r="E344" s="165">
        <f t="shared" ref="E344:J359" si="84">E80+E124+E168+E212+E256+E300</f>
        <v>0</v>
      </c>
      <c r="F344" s="165">
        <f t="shared" si="84"/>
        <v>0</v>
      </c>
      <c r="G344" s="165">
        <f t="shared" si="84"/>
        <v>0</v>
      </c>
      <c r="H344" s="165">
        <f t="shared" si="84"/>
        <v>0</v>
      </c>
      <c r="I344" s="165">
        <f t="shared" si="84"/>
        <v>0</v>
      </c>
      <c r="J344" s="197">
        <f t="shared" si="84"/>
        <v>0</v>
      </c>
      <c r="AC344" s="195">
        <v>1</v>
      </c>
      <c r="AD344" s="165">
        <f t="shared" ref="AD344:AI359" si="85">AD80+AD124+AD168+AD212+AD256+AD300</f>
        <v>0</v>
      </c>
      <c r="AE344" s="165">
        <f t="shared" si="85"/>
        <v>0</v>
      </c>
      <c r="AF344" s="165">
        <f t="shared" si="85"/>
        <v>0</v>
      </c>
      <c r="AG344" s="165">
        <f t="shared" si="85"/>
        <v>0</v>
      </c>
      <c r="AH344" s="165">
        <f t="shared" si="85"/>
        <v>0</v>
      </c>
      <c r="AI344" s="197">
        <f t="shared" si="85"/>
        <v>0</v>
      </c>
    </row>
    <row r="345" spans="4:35" ht="13.2" customHeight="1">
      <c r="D345" s="195">
        <v>2</v>
      </c>
      <c r="E345" s="165">
        <f t="shared" si="84"/>
        <v>0</v>
      </c>
      <c r="F345" s="165">
        <f t="shared" si="84"/>
        <v>0</v>
      </c>
      <c r="G345" s="165">
        <f t="shared" si="84"/>
        <v>0</v>
      </c>
      <c r="H345" s="165">
        <f t="shared" si="84"/>
        <v>0</v>
      </c>
      <c r="I345" s="165">
        <f t="shared" si="84"/>
        <v>0</v>
      </c>
      <c r="J345" s="197">
        <f t="shared" si="84"/>
        <v>0</v>
      </c>
      <c r="AC345" s="195">
        <v>2</v>
      </c>
      <c r="AD345" s="165">
        <f t="shared" si="85"/>
        <v>0</v>
      </c>
      <c r="AE345" s="165">
        <f t="shared" si="85"/>
        <v>0</v>
      </c>
      <c r="AF345" s="165">
        <f t="shared" si="85"/>
        <v>0</v>
      </c>
      <c r="AG345" s="165">
        <f t="shared" si="85"/>
        <v>0</v>
      </c>
      <c r="AH345" s="165">
        <f t="shared" si="85"/>
        <v>0</v>
      </c>
      <c r="AI345" s="197">
        <f t="shared" si="85"/>
        <v>0</v>
      </c>
    </row>
    <row r="346" spans="4:35" ht="13.2" customHeight="1">
      <c r="D346" s="195">
        <v>3</v>
      </c>
      <c r="E346" s="165">
        <f t="shared" si="84"/>
        <v>0</v>
      </c>
      <c r="F346" s="165">
        <f t="shared" si="84"/>
        <v>0</v>
      </c>
      <c r="G346" s="165">
        <f t="shared" si="84"/>
        <v>0</v>
      </c>
      <c r="H346" s="165">
        <f t="shared" si="84"/>
        <v>0</v>
      </c>
      <c r="I346" s="165">
        <f t="shared" si="84"/>
        <v>0</v>
      </c>
      <c r="J346" s="197">
        <f t="shared" si="84"/>
        <v>0</v>
      </c>
      <c r="AC346" s="195">
        <v>3</v>
      </c>
      <c r="AD346" s="165">
        <f t="shared" si="85"/>
        <v>0</v>
      </c>
      <c r="AE346" s="165">
        <f t="shared" si="85"/>
        <v>0</v>
      </c>
      <c r="AF346" s="165">
        <f t="shared" si="85"/>
        <v>0</v>
      </c>
      <c r="AG346" s="165">
        <f t="shared" si="85"/>
        <v>0</v>
      </c>
      <c r="AH346" s="165">
        <f t="shared" si="85"/>
        <v>0</v>
      </c>
      <c r="AI346" s="197">
        <f t="shared" si="85"/>
        <v>0</v>
      </c>
    </row>
    <row r="347" spans="4:35" ht="13.2" customHeight="1">
      <c r="D347" s="195">
        <v>4</v>
      </c>
      <c r="E347" s="165">
        <f t="shared" si="84"/>
        <v>3.3600000000000003</v>
      </c>
      <c r="F347" s="165">
        <f t="shared" si="84"/>
        <v>0</v>
      </c>
      <c r="G347" s="165">
        <f t="shared" si="84"/>
        <v>0</v>
      </c>
      <c r="H347" s="165">
        <f t="shared" si="84"/>
        <v>0</v>
      </c>
      <c r="I347" s="165">
        <f t="shared" si="84"/>
        <v>3.3600000000000003</v>
      </c>
      <c r="J347" s="197">
        <f t="shared" si="84"/>
        <v>0</v>
      </c>
      <c r="AC347" s="195">
        <v>4</v>
      </c>
      <c r="AD347" s="165">
        <f t="shared" si="85"/>
        <v>0</v>
      </c>
      <c r="AE347" s="165">
        <f t="shared" si="85"/>
        <v>0</v>
      </c>
      <c r="AF347" s="165">
        <f t="shared" si="85"/>
        <v>0</v>
      </c>
      <c r="AG347" s="165">
        <f t="shared" si="85"/>
        <v>0</v>
      </c>
      <c r="AH347" s="165">
        <f t="shared" si="85"/>
        <v>0</v>
      </c>
      <c r="AI347" s="197">
        <f t="shared" si="85"/>
        <v>0</v>
      </c>
    </row>
    <row r="348" spans="4:35" ht="13.2" customHeight="1">
      <c r="D348" s="195">
        <v>5</v>
      </c>
      <c r="E348" s="165">
        <f t="shared" si="84"/>
        <v>0</v>
      </c>
      <c r="F348" s="165">
        <f t="shared" si="84"/>
        <v>0</v>
      </c>
      <c r="G348" s="165">
        <f t="shared" si="84"/>
        <v>0</v>
      </c>
      <c r="H348" s="165">
        <f t="shared" si="84"/>
        <v>0</v>
      </c>
      <c r="I348" s="165">
        <f t="shared" si="84"/>
        <v>0</v>
      </c>
      <c r="J348" s="197">
        <f t="shared" si="84"/>
        <v>720.47</v>
      </c>
      <c r="AC348" s="195">
        <v>5</v>
      </c>
      <c r="AD348" s="165">
        <f t="shared" si="85"/>
        <v>0</v>
      </c>
      <c r="AE348" s="165">
        <f t="shared" si="85"/>
        <v>0</v>
      </c>
      <c r="AF348" s="165">
        <f t="shared" si="85"/>
        <v>0</v>
      </c>
      <c r="AG348" s="165">
        <f t="shared" si="85"/>
        <v>0</v>
      </c>
      <c r="AH348" s="165">
        <f t="shared" si="85"/>
        <v>0</v>
      </c>
      <c r="AI348" s="197">
        <f t="shared" si="85"/>
        <v>0</v>
      </c>
    </row>
    <row r="349" spans="4:35" ht="13.2" customHeight="1">
      <c r="D349" s="195">
        <v>6</v>
      </c>
      <c r="E349" s="165">
        <f t="shared" si="84"/>
        <v>0</v>
      </c>
      <c r="F349" s="165">
        <f t="shared" si="84"/>
        <v>0</v>
      </c>
      <c r="G349" s="165">
        <f t="shared" si="84"/>
        <v>0</v>
      </c>
      <c r="H349" s="165">
        <f t="shared" si="84"/>
        <v>0</v>
      </c>
      <c r="I349" s="165">
        <f t="shared" si="84"/>
        <v>0</v>
      </c>
      <c r="J349" s="197">
        <f t="shared" si="84"/>
        <v>0</v>
      </c>
      <c r="AC349" s="195">
        <v>6</v>
      </c>
      <c r="AD349" s="165">
        <f t="shared" si="85"/>
        <v>0</v>
      </c>
      <c r="AE349" s="165">
        <f t="shared" si="85"/>
        <v>0</v>
      </c>
      <c r="AF349" s="165">
        <f t="shared" si="85"/>
        <v>0</v>
      </c>
      <c r="AG349" s="165">
        <f t="shared" si="85"/>
        <v>0</v>
      </c>
      <c r="AH349" s="165">
        <f t="shared" si="85"/>
        <v>0</v>
      </c>
      <c r="AI349" s="197">
        <f t="shared" si="85"/>
        <v>0</v>
      </c>
    </row>
    <row r="350" spans="4:35" ht="13.2" customHeight="1">
      <c r="D350" s="195">
        <v>7</v>
      </c>
      <c r="E350" s="165">
        <f t="shared" si="84"/>
        <v>0</v>
      </c>
      <c r="F350" s="165">
        <f t="shared" si="84"/>
        <v>0</v>
      </c>
      <c r="G350" s="165">
        <f t="shared" si="84"/>
        <v>0</v>
      </c>
      <c r="H350" s="165">
        <f t="shared" si="84"/>
        <v>0</v>
      </c>
      <c r="I350" s="165">
        <f t="shared" si="84"/>
        <v>0</v>
      </c>
      <c r="J350" s="197">
        <f t="shared" si="84"/>
        <v>0</v>
      </c>
      <c r="AC350" s="195">
        <v>7</v>
      </c>
      <c r="AD350" s="165">
        <f t="shared" si="85"/>
        <v>0</v>
      </c>
      <c r="AE350" s="165">
        <f t="shared" si="85"/>
        <v>0</v>
      </c>
      <c r="AF350" s="165">
        <f t="shared" si="85"/>
        <v>0</v>
      </c>
      <c r="AG350" s="165">
        <f t="shared" si="85"/>
        <v>0</v>
      </c>
      <c r="AH350" s="165">
        <f t="shared" si="85"/>
        <v>0</v>
      </c>
      <c r="AI350" s="197">
        <f t="shared" si="85"/>
        <v>0</v>
      </c>
    </row>
    <row r="351" spans="4:35" ht="13.2" customHeight="1">
      <c r="D351" s="195">
        <v>8</v>
      </c>
      <c r="E351" s="165">
        <f t="shared" si="84"/>
        <v>0</v>
      </c>
      <c r="F351" s="165">
        <f t="shared" si="84"/>
        <v>0</v>
      </c>
      <c r="G351" s="165">
        <f t="shared" si="84"/>
        <v>0</v>
      </c>
      <c r="H351" s="165">
        <f t="shared" si="84"/>
        <v>0</v>
      </c>
      <c r="I351" s="165">
        <f t="shared" si="84"/>
        <v>0</v>
      </c>
      <c r="J351" s="197">
        <f t="shared" si="84"/>
        <v>0</v>
      </c>
      <c r="AC351" s="195">
        <v>8</v>
      </c>
      <c r="AD351" s="165">
        <f t="shared" si="85"/>
        <v>0</v>
      </c>
      <c r="AE351" s="165">
        <f t="shared" si="85"/>
        <v>0</v>
      </c>
      <c r="AF351" s="165">
        <f t="shared" si="85"/>
        <v>0</v>
      </c>
      <c r="AG351" s="165">
        <f t="shared" si="85"/>
        <v>0</v>
      </c>
      <c r="AH351" s="165">
        <f t="shared" si="85"/>
        <v>0</v>
      </c>
      <c r="AI351" s="197">
        <f t="shared" si="85"/>
        <v>0</v>
      </c>
    </row>
    <row r="352" spans="4:35" ht="13.2" customHeight="1">
      <c r="D352" s="195">
        <v>9</v>
      </c>
      <c r="E352" s="165">
        <f t="shared" si="84"/>
        <v>0</v>
      </c>
      <c r="F352" s="165">
        <f t="shared" si="84"/>
        <v>0</v>
      </c>
      <c r="G352" s="165">
        <f t="shared" si="84"/>
        <v>0</v>
      </c>
      <c r="H352" s="165">
        <f t="shared" si="84"/>
        <v>0</v>
      </c>
      <c r="I352" s="165">
        <f t="shared" si="84"/>
        <v>0</v>
      </c>
      <c r="J352" s="197">
        <f t="shared" si="84"/>
        <v>0</v>
      </c>
      <c r="AC352" s="195">
        <v>9</v>
      </c>
      <c r="AD352" s="165">
        <f t="shared" si="85"/>
        <v>0</v>
      </c>
      <c r="AE352" s="165">
        <f t="shared" si="85"/>
        <v>0</v>
      </c>
      <c r="AF352" s="165">
        <f t="shared" si="85"/>
        <v>0</v>
      </c>
      <c r="AG352" s="165">
        <f t="shared" si="85"/>
        <v>0</v>
      </c>
      <c r="AH352" s="165">
        <f t="shared" si="85"/>
        <v>0</v>
      </c>
      <c r="AI352" s="197">
        <f t="shared" si="85"/>
        <v>0</v>
      </c>
    </row>
    <row r="353" spans="4:35" ht="13.2" customHeight="1">
      <c r="D353" s="195">
        <v>10</v>
      </c>
      <c r="E353" s="165">
        <f t="shared" si="84"/>
        <v>0</v>
      </c>
      <c r="F353" s="165">
        <f t="shared" si="84"/>
        <v>695.28</v>
      </c>
      <c r="G353" s="165">
        <f t="shared" si="84"/>
        <v>0</v>
      </c>
      <c r="H353" s="165">
        <f t="shared" si="84"/>
        <v>0</v>
      </c>
      <c r="I353" s="165">
        <f t="shared" si="84"/>
        <v>0</v>
      </c>
      <c r="J353" s="197">
        <f t="shared" si="84"/>
        <v>241.92</v>
      </c>
      <c r="AC353" s="195">
        <v>10</v>
      </c>
      <c r="AD353" s="165">
        <f t="shared" si="85"/>
        <v>0</v>
      </c>
      <c r="AE353" s="165">
        <f t="shared" si="85"/>
        <v>0</v>
      </c>
      <c r="AF353" s="165">
        <f t="shared" si="85"/>
        <v>0</v>
      </c>
      <c r="AG353" s="165">
        <f t="shared" si="85"/>
        <v>0</v>
      </c>
      <c r="AH353" s="165">
        <f t="shared" si="85"/>
        <v>0</v>
      </c>
      <c r="AI353" s="197">
        <f t="shared" si="85"/>
        <v>0</v>
      </c>
    </row>
    <row r="354" spans="4:35" ht="13.2" customHeight="1">
      <c r="D354" s="195">
        <v>11</v>
      </c>
      <c r="E354" s="165">
        <f t="shared" si="84"/>
        <v>0</v>
      </c>
      <c r="F354" s="165">
        <f t="shared" si="84"/>
        <v>0</v>
      </c>
      <c r="G354" s="165">
        <f t="shared" si="84"/>
        <v>0</v>
      </c>
      <c r="H354" s="165">
        <f t="shared" si="84"/>
        <v>0</v>
      </c>
      <c r="I354" s="165">
        <f t="shared" si="84"/>
        <v>0</v>
      </c>
      <c r="J354" s="197">
        <f t="shared" si="84"/>
        <v>0</v>
      </c>
      <c r="AC354" s="195">
        <v>11</v>
      </c>
      <c r="AD354" s="165">
        <f t="shared" si="85"/>
        <v>0</v>
      </c>
      <c r="AE354" s="165">
        <f t="shared" si="85"/>
        <v>0</v>
      </c>
      <c r="AF354" s="165">
        <f t="shared" si="85"/>
        <v>0</v>
      </c>
      <c r="AG354" s="165">
        <f t="shared" si="85"/>
        <v>0</v>
      </c>
      <c r="AH354" s="165">
        <f t="shared" si="85"/>
        <v>0</v>
      </c>
      <c r="AI354" s="197">
        <f t="shared" si="85"/>
        <v>0</v>
      </c>
    </row>
    <row r="355" spans="4:35" ht="13.2" customHeight="1">
      <c r="D355" s="195">
        <v>12</v>
      </c>
      <c r="E355" s="165">
        <f t="shared" si="84"/>
        <v>0</v>
      </c>
      <c r="F355" s="165">
        <f t="shared" si="84"/>
        <v>0</v>
      </c>
      <c r="G355" s="165">
        <f t="shared" si="84"/>
        <v>0</v>
      </c>
      <c r="H355" s="165">
        <f t="shared" si="84"/>
        <v>0</v>
      </c>
      <c r="I355" s="165">
        <f t="shared" si="84"/>
        <v>0</v>
      </c>
      <c r="J355" s="197">
        <f t="shared" si="84"/>
        <v>0</v>
      </c>
      <c r="AC355" s="195">
        <v>12</v>
      </c>
      <c r="AD355" s="165">
        <f t="shared" si="85"/>
        <v>0</v>
      </c>
      <c r="AE355" s="165">
        <f t="shared" si="85"/>
        <v>0</v>
      </c>
      <c r="AF355" s="165">
        <f t="shared" si="85"/>
        <v>0</v>
      </c>
      <c r="AG355" s="165">
        <f t="shared" si="85"/>
        <v>0</v>
      </c>
      <c r="AH355" s="165">
        <f t="shared" si="85"/>
        <v>0</v>
      </c>
      <c r="AI355" s="197">
        <f t="shared" si="85"/>
        <v>0</v>
      </c>
    </row>
    <row r="356" spans="4:35" ht="13.2" customHeight="1">
      <c r="D356" s="195">
        <v>13</v>
      </c>
      <c r="E356" s="165">
        <f t="shared" si="84"/>
        <v>0</v>
      </c>
      <c r="F356" s="165">
        <f t="shared" si="84"/>
        <v>0</v>
      </c>
      <c r="G356" s="165">
        <f t="shared" si="84"/>
        <v>0</v>
      </c>
      <c r="H356" s="165">
        <f t="shared" si="84"/>
        <v>0</v>
      </c>
      <c r="I356" s="165">
        <f t="shared" si="84"/>
        <v>0</v>
      </c>
      <c r="J356" s="197">
        <f t="shared" si="84"/>
        <v>0</v>
      </c>
      <c r="AC356" s="195">
        <v>13</v>
      </c>
      <c r="AD356" s="165">
        <f t="shared" si="85"/>
        <v>0</v>
      </c>
      <c r="AE356" s="165">
        <f t="shared" si="85"/>
        <v>0</v>
      </c>
      <c r="AF356" s="165">
        <f t="shared" si="85"/>
        <v>0</v>
      </c>
      <c r="AG356" s="165">
        <f t="shared" si="85"/>
        <v>0</v>
      </c>
      <c r="AH356" s="165">
        <f t="shared" si="85"/>
        <v>0</v>
      </c>
      <c r="AI356" s="197">
        <f t="shared" si="85"/>
        <v>0</v>
      </c>
    </row>
    <row r="357" spans="4:35" ht="13.2" customHeight="1">
      <c r="D357" s="195">
        <v>14</v>
      </c>
      <c r="E357" s="165">
        <f t="shared" si="84"/>
        <v>0</v>
      </c>
      <c r="F357" s="165">
        <f t="shared" si="84"/>
        <v>0</v>
      </c>
      <c r="G357" s="165">
        <f t="shared" si="84"/>
        <v>0</v>
      </c>
      <c r="H357" s="165">
        <f t="shared" si="84"/>
        <v>0</v>
      </c>
      <c r="I357" s="165">
        <f t="shared" si="84"/>
        <v>0</v>
      </c>
      <c r="J357" s="197">
        <f t="shared" si="84"/>
        <v>0</v>
      </c>
      <c r="AC357" s="195">
        <v>14</v>
      </c>
      <c r="AD357" s="165">
        <f t="shared" si="85"/>
        <v>0</v>
      </c>
      <c r="AE357" s="165">
        <f t="shared" si="85"/>
        <v>0</v>
      </c>
      <c r="AF357" s="165">
        <f t="shared" si="85"/>
        <v>0</v>
      </c>
      <c r="AG357" s="165">
        <f t="shared" si="85"/>
        <v>0</v>
      </c>
      <c r="AH357" s="165">
        <f t="shared" si="85"/>
        <v>0</v>
      </c>
      <c r="AI357" s="197">
        <f t="shared" si="85"/>
        <v>0</v>
      </c>
    </row>
    <row r="358" spans="4:35" ht="13.2" customHeight="1">
      <c r="D358" s="195">
        <v>15</v>
      </c>
      <c r="E358" s="165">
        <f t="shared" si="84"/>
        <v>0</v>
      </c>
      <c r="F358" s="165">
        <f t="shared" si="84"/>
        <v>241.92</v>
      </c>
      <c r="G358" s="165">
        <f t="shared" si="84"/>
        <v>0</v>
      </c>
      <c r="H358" s="165">
        <f t="shared" si="84"/>
        <v>25.19</v>
      </c>
      <c r="I358" s="165">
        <f t="shared" si="84"/>
        <v>0</v>
      </c>
      <c r="J358" s="197">
        <f t="shared" si="84"/>
        <v>0</v>
      </c>
      <c r="AC358" s="195">
        <v>15</v>
      </c>
      <c r="AD358" s="165">
        <f t="shared" si="85"/>
        <v>0</v>
      </c>
      <c r="AE358" s="165">
        <f t="shared" si="85"/>
        <v>0</v>
      </c>
      <c r="AF358" s="165">
        <f t="shared" si="85"/>
        <v>0</v>
      </c>
      <c r="AG358" s="165">
        <f t="shared" si="85"/>
        <v>0</v>
      </c>
      <c r="AH358" s="165">
        <f t="shared" si="85"/>
        <v>0</v>
      </c>
      <c r="AI358" s="197">
        <f t="shared" si="85"/>
        <v>0</v>
      </c>
    </row>
    <row r="359" spans="4:35" ht="13.2" customHeight="1">
      <c r="D359" s="195">
        <v>16</v>
      </c>
      <c r="E359" s="165">
        <f t="shared" si="84"/>
        <v>0</v>
      </c>
      <c r="F359" s="165">
        <f t="shared" si="84"/>
        <v>0</v>
      </c>
      <c r="G359" s="165">
        <f t="shared" si="84"/>
        <v>0</v>
      </c>
      <c r="H359" s="165">
        <f t="shared" si="84"/>
        <v>0</v>
      </c>
      <c r="I359" s="165">
        <f t="shared" si="84"/>
        <v>0</v>
      </c>
      <c r="J359" s="197">
        <f t="shared" si="84"/>
        <v>0</v>
      </c>
      <c r="AC359" s="195">
        <v>16</v>
      </c>
      <c r="AD359" s="165">
        <f t="shared" si="85"/>
        <v>0</v>
      </c>
      <c r="AE359" s="165">
        <f t="shared" si="85"/>
        <v>0</v>
      </c>
      <c r="AF359" s="165">
        <f t="shared" si="85"/>
        <v>0</v>
      </c>
      <c r="AG359" s="165">
        <f t="shared" si="85"/>
        <v>0</v>
      </c>
      <c r="AH359" s="165">
        <f t="shared" si="85"/>
        <v>0</v>
      </c>
      <c r="AI359" s="197">
        <f t="shared" si="85"/>
        <v>0</v>
      </c>
    </row>
    <row r="360" spans="4:35" ht="13.2" customHeight="1">
      <c r="D360" s="195">
        <v>17</v>
      </c>
      <c r="E360" s="165">
        <f t="shared" ref="E360:J375" si="86">E96+E140+E184+E228+E272+E316</f>
        <v>0</v>
      </c>
      <c r="F360" s="165">
        <f t="shared" si="86"/>
        <v>0</v>
      </c>
      <c r="G360" s="165">
        <f t="shared" si="86"/>
        <v>0</v>
      </c>
      <c r="H360" s="165">
        <f t="shared" si="86"/>
        <v>0</v>
      </c>
      <c r="I360" s="165">
        <f t="shared" si="86"/>
        <v>0</v>
      </c>
      <c r="J360" s="197">
        <f t="shared" si="86"/>
        <v>0</v>
      </c>
      <c r="AC360" s="195">
        <v>17</v>
      </c>
      <c r="AD360" s="165">
        <f t="shared" ref="AD360:AI375" si="87">AD96+AD140+AD184+AD228+AD272+AD316</f>
        <v>0</v>
      </c>
      <c r="AE360" s="165">
        <f t="shared" si="87"/>
        <v>0</v>
      </c>
      <c r="AF360" s="165">
        <f t="shared" si="87"/>
        <v>0</v>
      </c>
      <c r="AG360" s="165">
        <f t="shared" si="87"/>
        <v>0</v>
      </c>
      <c r="AH360" s="165">
        <f t="shared" si="87"/>
        <v>0</v>
      </c>
      <c r="AI360" s="197">
        <f t="shared" si="87"/>
        <v>0</v>
      </c>
    </row>
    <row r="361" spans="4:35" ht="13.2" customHeight="1">
      <c r="D361" s="195">
        <v>18</v>
      </c>
      <c r="E361" s="165">
        <f t="shared" si="86"/>
        <v>0</v>
      </c>
      <c r="F361" s="165">
        <f t="shared" si="86"/>
        <v>0</v>
      </c>
      <c r="G361" s="165">
        <f t="shared" si="86"/>
        <v>0</v>
      </c>
      <c r="H361" s="165">
        <f t="shared" si="86"/>
        <v>0</v>
      </c>
      <c r="I361" s="165">
        <f t="shared" si="86"/>
        <v>0</v>
      </c>
      <c r="J361" s="197">
        <f t="shared" si="86"/>
        <v>0</v>
      </c>
      <c r="AC361" s="195">
        <v>18</v>
      </c>
      <c r="AD361" s="165">
        <f t="shared" si="87"/>
        <v>0</v>
      </c>
      <c r="AE361" s="165">
        <f t="shared" si="87"/>
        <v>0</v>
      </c>
      <c r="AF361" s="165">
        <f t="shared" si="87"/>
        <v>0</v>
      </c>
      <c r="AG361" s="165">
        <f t="shared" si="87"/>
        <v>0</v>
      </c>
      <c r="AH361" s="165">
        <f t="shared" si="87"/>
        <v>0</v>
      </c>
      <c r="AI361" s="197">
        <f t="shared" si="87"/>
        <v>0</v>
      </c>
    </row>
    <row r="362" spans="4:35" ht="13.2" customHeight="1">
      <c r="D362" s="195">
        <v>19</v>
      </c>
      <c r="E362" s="165">
        <f t="shared" si="86"/>
        <v>0</v>
      </c>
      <c r="F362" s="165">
        <f t="shared" si="86"/>
        <v>0</v>
      </c>
      <c r="G362" s="165">
        <f t="shared" si="86"/>
        <v>0</v>
      </c>
      <c r="H362" s="165">
        <f t="shared" si="86"/>
        <v>0</v>
      </c>
      <c r="I362" s="165">
        <f t="shared" si="86"/>
        <v>0</v>
      </c>
      <c r="J362" s="197">
        <f t="shared" si="86"/>
        <v>0</v>
      </c>
      <c r="AC362" s="195">
        <v>19</v>
      </c>
      <c r="AD362" s="165">
        <f t="shared" si="87"/>
        <v>0</v>
      </c>
      <c r="AE362" s="165">
        <f t="shared" si="87"/>
        <v>0</v>
      </c>
      <c r="AF362" s="165">
        <f t="shared" si="87"/>
        <v>0</v>
      </c>
      <c r="AG362" s="165">
        <f t="shared" si="87"/>
        <v>0</v>
      </c>
      <c r="AH362" s="165">
        <f t="shared" si="87"/>
        <v>0</v>
      </c>
      <c r="AI362" s="197">
        <f t="shared" si="87"/>
        <v>0</v>
      </c>
    </row>
    <row r="363" spans="4:35" ht="13.2" customHeight="1">
      <c r="D363" s="195">
        <v>20</v>
      </c>
      <c r="E363" s="165">
        <f t="shared" si="86"/>
        <v>0</v>
      </c>
      <c r="F363" s="165">
        <f t="shared" si="86"/>
        <v>0</v>
      </c>
      <c r="G363" s="165">
        <f t="shared" si="86"/>
        <v>0</v>
      </c>
      <c r="H363" s="165">
        <f t="shared" si="86"/>
        <v>0</v>
      </c>
      <c r="I363" s="165">
        <f t="shared" si="86"/>
        <v>0</v>
      </c>
      <c r="J363" s="197">
        <f t="shared" si="86"/>
        <v>0</v>
      </c>
      <c r="AC363" s="195">
        <v>20</v>
      </c>
      <c r="AD363" s="165">
        <f t="shared" si="87"/>
        <v>0</v>
      </c>
      <c r="AE363" s="165">
        <f t="shared" si="87"/>
        <v>0</v>
      </c>
      <c r="AF363" s="165">
        <f t="shared" si="87"/>
        <v>0</v>
      </c>
      <c r="AG363" s="165">
        <f t="shared" si="87"/>
        <v>0</v>
      </c>
      <c r="AH363" s="165">
        <f t="shared" si="87"/>
        <v>0</v>
      </c>
      <c r="AI363" s="197">
        <f t="shared" si="87"/>
        <v>0</v>
      </c>
    </row>
    <row r="364" spans="4:35" ht="13.2" customHeight="1">
      <c r="D364" s="195">
        <v>21</v>
      </c>
      <c r="E364" s="165">
        <f t="shared" si="86"/>
        <v>0</v>
      </c>
      <c r="F364" s="165">
        <f t="shared" si="86"/>
        <v>0</v>
      </c>
      <c r="G364" s="165">
        <f t="shared" si="86"/>
        <v>0</v>
      </c>
      <c r="H364" s="165">
        <f t="shared" si="86"/>
        <v>0</v>
      </c>
      <c r="I364" s="165">
        <f t="shared" si="86"/>
        <v>0</v>
      </c>
      <c r="J364" s="197">
        <f t="shared" si="86"/>
        <v>0</v>
      </c>
      <c r="AC364" s="195">
        <v>21</v>
      </c>
      <c r="AD364" s="165">
        <f t="shared" si="87"/>
        <v>0</v>
      </c>
      <c r="AE364" s="165">
        <f t="shared" si="87"/>
        <v>0</v>
      </c>
      <c r="AF364" s="165">
        <f t="shared" si="87"/>
        <v>0</v>
      </c>
      <c r="AG364" s="165">
        <f t="shared" si="87"/>
        <v>0</v>
      </c>
      <c r="AH364" s="165">
        <f t="shared" si="87"/>
        <v>0</v>
      </c>
      <c r="AI364" s="197">
        <f t="shared" si="87"/>
        <v>0</v>
      </c>
    </row>
    <row r="365" spans="4:35" ht="13.2" customHeight="1">
      <c r="D365" s="195">
        <v>22</v>
      </c>
      <c r="E365" s="165">
        <f t="shared" si="86"/>
        <v>0</v>
      </c>
      <c r="F365" s="165">
        <f t="shared" si="86"/>
        <v>0</v>
      </c>
      <c r="G365" s="165">
        <f t="shared" si="86"/>
        <v>0</v>
      </c>
      <c r="H365" s="165">
        <f t="shared" si="86"/>
        <v>0</v>
      </c>
      <c r="I365" s="165">
        <f t="shared" si="86"/>
        <v>0</v>
      </c>
      <c r="J365" s="197">
        <f t="shared" si="86"/>
        <v>0</v>
      </c>
      <c r="AC365" s="195">
        <v>22</v>
      </c>
      <c r="AD365" s="165">
        <f t="shared" si="87"/>
        <v>0</v>
      </c>
      <c r="AE365" s="165">
        <f t="shared" si="87"/>
        <v>0</v>
      </c>
      <c r="AF365" s="165">
        <f t="shared" si="87"/>
        <v>0</v>
      </c>
      <c r="AG365" s="165">
        <f t="shared" si="87"/>
        <v>0</v>
      </c>
      <c r="AH365" s="165">
        <f t="shared" si="87"/>
        <v>0</v>
      </c>
      <c r="AI365" s="197">
        <f t="shared" si="87"/>
        <v>0</v>
      </c>
    </row>
    <row r="366" spans="4:35" ht="13.2" customHeight="1">
      <c r="D366" s="195">
        <v>23</v>
      </c>
      <c r="E366" s="165">
        <f t="shared" si="86"/>
        <v>0</v>
      </c>
      <c r="F366" s="165">
        <f t="shared" si="86"/>
        <v>0</v>
      </c>
      <c r="G366" s="165">
        <f t="shared" si="86"/>
        <v>0</v>
      </c>
      <c r="H366" s="165">
        <f t="shared" si="86"/>
        <v>0</v>
      </c>
      <c r="I366" s="165">
        <f t="shared" si="86"/>
        <v>0</v>
      </c>
      <c r="J366" s="197">
        <f t="shared" si="86"/>
        <v>0</v>
      </c>
      <c r="AC366" s="195">
        <v>23</v>
      </c>
      <c r="AD366" s="165">
        <f t="shared" si="87"/>
        <v>0</v>
      </c>
      <c r="AE366" s="165">
        <f t="shared" si="87"/>
        <v>0</v>
      </c>
      <c r="AF366" s="165">
        <f t="shared" si="87"/>
        <v>0</v>
      </c>
      <c r="AG366" s="165">
        <f t="shared" si="87"/>
        <v>0</v>
      </c>
      <c r="AH366" s="165">
        <f t="shared" si="87"/>
        <v>0</v>
      </c>
      <c r="AI366" s="197">
        <f t="shared" si="87"/>
        <v>0</v>
      </c>
    </row>
    <row r="367" spans="4:35" ht="13.2" customHeight="1">
      <c r="D367" s="195">
        <v>24</v>
      </c>
      <c r="E367" s="165">
        <f t="shared" si="86"/>
        <v>0</v>
      </c>
      <c r="F367" s="165">
        <f t="shared" si="86"/>
        <v>0</v>
      </c>
      <c r="G367" s="165">
        <f t="shared" si="86"/>
        <v>0</v>
      </c>
      <c r="H367" s="165">
        <f t="shared" si="86"/>
        <v>0</v>
      </c>
      <c r="I367" s="165">
        <f t="shared" si="86"/>
        <v>0</v>
      </c>
      <c r="J367" s="197">
        <f t="shared" si="86"/>
        <v>0</v>
      </c>
      <c r="AC367" s="195">
        <v>24</v>
      </c>
      <c r="AD367" s="165">
        <f t="shared" si="87"/>
        <v>0</v>
      </c>
      <c r="AE367" s="165">
        <f t="shared" si="87"/>
        <v>0</v>
      </c>
      <c r="AF367" s="165">
        <f t="shared" si="87"/>
        <v>0</v>
      </c>
      <c r="AG367" s="165">
        <f t="shared" si="87"/>
        <v>0</v>
      </c>
      <c r="AH367" s="165">
        <f t="shared" si="87"/>
        <v>0</v>
      </c>
      <c r="AI367" s="197">
        <f t="shared" si="87"/>
        <v>0</v>
      </c>
    </row>
    <row r="368" spans="4:35" ht="13.2" customHeight="1">
      <c r="D368" s="195">
        <v>25</v>
      </c>
      <c r="E368" s="165">
        <f t="shared" si="86"/>
        <v>0</v>
      </c>
      <c r="F368" s="165">
        <f t="shared" si="86"/>
        <v>0</v>
      </c>
      <c r="G368" s="165">
        <f t="shared" si="86"/>
        <v>0</v>
      </c>
      <c r="H368" s="165">
        <f t="shared" si="86"/>
        <v>0</v>
      </c>
      <c r="I368" s="165">
        <f t="shared" si="86"/>
        <v>0</v>
      </c>
      <c r="J368" s="197">
        <f t="shared" si="86"/>
        <v>0</v>
      </c>
      <c r="AC368" s="195">
        <v>25</v>
      </c>
      <c r="AD368" s="165">
        <f t="shared" si="87"/>
        <v>0</v>
      </c>
      <c r="AE368" s="165">
        <f t="shared" si="87"/>
        <v>0</v>
      </c>
      <c r="AF368" s="165">
        <f t="shared" si="87"/>
        <v>0</v>
      </c>
      <c r="AG368" s="165">
        <f t="shared" si="87"/>
        <v>0</v>
      </c>
      <c r="AH368" s="165">
        <f t="shared" si="87"/>
        <v>0</v>
      </c>
      <c r="AI368" s="197">
        <f t="shared" si="87"/>
        <v>0</v>
      </c>
    </row>
    <row r="369" spans="4:35" ht="13.2" customHeight="1">
      <c r="D369" s="195">
        <v>26</v>
      </c>
      <c r="E369" s="165">
        <f t="shared" si="86"/>
        <v>0</v>
      </c>
      <c r="F369" s="165">
        <f t="shared" si="86"/>
        <v>0</v>
      </c>
      <c r="G369" s="165">
        <f t="shared" si="86"/>
        <v>0</v>
      </c>
      <c r="H369" s="165">
        <f t="shared" si="86"/>
        <v>0</v>
      </c>
      <c r="I369" s="165">
        <f t="shared" si="86"/>
        <v>0</v>
      </c>
      <c r="J369" s="197">
        <f t="shared" si="86"/>
        <v>0</v>
      </c>
      <c r="AC369" s="195">
        <v>26</v>
      </c>
      <c r="AD369" s="165">
        <f t="shared" si="87"/>
        <v>0</v>
      </c>
      <c r="AE369" s="165">
        <f t="shared" si="87"/>
        <v>0</v>
      </c>
      <c r="AF369" s="165">
        <f t="shared" si="87"/>
        <v>0</v>
      </c>
      <c r="AG369" s="165">
        <f t="shared" si="87"/>
        <v>0</v>
      </c>
      <c r="AH369" s="165">
        <f t="shared" si="87"/>
        <v>0</v>
      </c>
      <c r="AI369" s="197">
        <f t="shared" si="87"/>
        <v>0</v>
      </c>
    </row>
    <row r="370" spans="4:35" ht="13.2" customHeight="1">
      <c r="D370" s="195">
        <v>27</v>
      </c>
      <c r="E370" s="165">
        <f t="shared" si="86"/>
        <v>0</v>
      </c>
      <c r="F370" s="165">
        <f t="shared" si="86"/>
        <v>0</v>
      </c>
      <c r="G370" s="165">
        <f t="shared" si="86"/>
        <v>0</v>
      </c>
      <c r="H370" s="165">
        <f t="shared" si="86"/>
        <v>0</v>
      </c>
      <c r="I370" s="165">
        <f t="shared" si="86"/>
        <v>0</v>
      </c>
      <c r="J370" s="197">
        <f t="shared" si="86"/>
        <v>0</v>
      </c>
      <c r="AC370" s="195">
        <v>27</v>
      </c>
      <c r="AD370" s="165">
        <f t="shared" si="87"/>
        <v>0</v>
      </c>
      <c r="AE370" s="165">
        <f t="shared" si="87"/>
        <v>0</v>
      </c>
      <c r="AF370" s="165">
        <f t="shared" si="87"/>
        <v>0</v>
      </c>
      <c r="AG370" s="165">
        <f t="shared" si="87"/>
        <v>0</v>
      </c>
      <c r="AH370" s="165">
        <f t="shared" si="87"/>
        <v>0</v>
      </c>
      <c r="AI370" s="197">
        <f t="shared" si="87"/>
        <v>0</v>
      </c>
    </row>
    <row r="371" spans="4:35" ht="13.2" customHeight="1">
      <c r="D371" s="195">
        <v>28</v>
      </c>
      <c r="E371" s="165">
        <f t="shared" si="86"/>
        <v>0</v>
      </c>
      <c r="F371" s="165">
        <f t="shared" si="86"/>
        <v>0</v>
      </c>
      <c r="G371" s="165">
        <f t="shared" si="86"/>
        <v>0</v>
      </c>
      <c r="H371" s="165">
        <f t="shared" si="86"/>
        <v>0</v>
      </c>
      <c r="I371" s="165">
        <f t="shared" si="86"/>
        <v>0</v>
      </c>
      <c r="J371" s="197">
        <f t="shared" si="86"/>
        <v>0</v>
      </c>
      <c r="AC371" s="195">
        <v>28</v>
      </c>
      <c r="AD371" s="165">
        <f t="shared" si="87"/>
        <v>0</v>
      </c>
      <c r="AE371" s="165">
        <f t="shared" si="87"/>
        <v>0</v>
      </c>
      <c r="AF371" s="165">
        <f t="shared" si="87"/>
        <v>0</v>
      </c>
      <c r="AG371" s="165">
        <f t="shared" si="87"/>
        <v>0</v>
      </c>
      <c r="AH371" s="165">
        <f t="shared" si="87"/>
        <v>0</v>
      </c>
      <c r="AI371" s="197">
        <f t="shared" si="87"/>
        <v>0</v>
      </c>
    </row>
    <row r="372" spans="4:35" ht="13.2" customHeight="1">
      <c r="D372" s="195">
        <v>29</v>
      </c>
      <c r="E372" s="165">
        <f t="shared" si="86"/>
        <v>0</v>
      </c>
      <c r="F372" s="165">
        <f t="shared" si="86"/>
        <v>0</v>
      </c>
      <c r="G372" s="165">
        <f t="shared" si="86"/>
        <v>0</v>
      </c>
      <c r="H372" s="165">
        <f t="shared" si="86"/>
        <v>0</v>
      </c>
      <c r="I372" s="165">
        <f t="shared" si="86"/>
        <v>0</v>
      </c>
      <c r="J372" s="197">
        <f t="shared" si="86"/>
        <v>0</v>
      </c>
      <c r="AC372" s="195">
        <v>29</v>
      </c>
      <c r="AD372" s="165">
        <f t="shared" si="87"/>
        <v>0</v>
      </c>
      <c r="AE372" s="165">
        <f t="shared" si="87"/>
        <v>0</v>
      </c>
      <c r="AF372" s="165">
        <f t="shared" si="87"/>
        <v>0</v>
      </c>
      <c r="AG372" s="165">
        <f t="shared" si="87"/>
        <v>0</v>
      </c>
      <c r="AH372" s="165">
        <f t="shared" si="87"/>
        <v>0</v>
      </c>
      <c r="AI372" s="197">
        <f t="shared" si="87"/>
        <v>0</v>
      </c>
    </row>
    <row r="373" spans="4:35" ht="13.2" customHeight="1">
      <c r="D373" s="195">
        <v>30</v>
      </c>
      <c r="E373" s="165">
        <f t="shared" si="86"/>
        <v>0</v>
      </c>
      <c r="F373" s="165">
        <f t="shared" si="86"/>
        <v>0</v>
      </c>
      <c r="G373" s="165">
        <f t="shared" si="86"/>
        <v>0</v>
      </c>
      <c r="H373" s="165">
        <f t="shared" si="86"/>
        <v>0</v>
      </c>
      <c r="I373" s="165">
        <f t="shared" si="86"/>
        <v>0</v>
      </c>
      <c r="J373" s="197">
        <f t="shared" si="86"/>
        <v>0</v>
      </c>
      <c r="AC373" s="195">
        <v>30</v>
      </c>
      <c r="AD373" s="165">
        <f t="shared" si="87"/>
        <v>0</v>
      </c>
      <c r="AE373" s="165">
        <f t="shared" si="87"/>
        <v>0</v>
      </c>
      <c r="AF373" s="165">
        <f t="shared" si="87"/>
        <v>0</v>
      </c>
      <c r="AG373" s="165">
        <f t="shared" si="87"/>
        <v>0</v>
      </c>
      <c r="AH373" s="165">
        <f t="shared" si="87"/>
        <v>0</v>
      </c>
      <c r="AI373" s="197">
        <f t="shared" si="87"/>
        <v>0</v>
      </c>
    </row>
    <row r="374" spans="4:35" ht="13.2" customHeight="1">
      <c r="D374" s="195">
        <v>31</v>
      </c>
      <c r="E374" s="165">
        <f t="shared" si="86"/>
        <v>0</v>
      </c>
      <c r="F374" s="165">
        <f t="shared" si="86"/>
        <v>0</v>
      </c>
      <c r="G374" s="165">
        <f t="shared" si="86"/>
        <v>0</v>
      </c>
      <c r="H374" s="165">
        <f t="shared" si="86"/>
        <v>0</v>
      </c>
      <c r="I374" s="165">
        <f t="shared" si="86"/>
        <v>0</v>
      </c>
      <c r="J374" s="197">
        <f t="shared" si="86"/>
        <v>0</v>
      </c>
      <c r="AC374" s="195">
        <v>31</v>
      </c>
      <c r="AD374" s="165">
        <f t="shared" si="87"/>
        <v>0</v>
      </c>
      <c r="AE374" s="165">
        <f t="shared" si="87"/>
        <v>0</v>
      </c>
      <c r="AF374" s="165">
        <f t="shared" si="87"/>
        <v>0</v>
      </c>
      <c r="AG374" s="165">
        <f t="shared" si="87"/>
        <v>0</v>
      </c>
      <c r="AH374" s="165">
        <f t="shared" si="87"/>
        <v>0</v>
      </c>
      <c r="AI374" s="197">
        <f t="shared" si="87"/>
        <v>0</v>
      </c>
    </row>
    <row r="375" spans="4:35" ht="13.2" customHeight="1">
      <c r="D375" s="195">
        <v>32</v>
      </c>
      <c r="E375" s="165">
        <f t="shared" si="86"/>
        <v>0</v>
      </c>
      <c r="F375" s="165">
        <f t="shared" si="86"/>
        <v>0</v>
      </c>
      <c r="G375" s="165">
        <f t="shared" si="86"/>
        <v>0</v>
      </c>
      <c r="H375" s="165">
        <f t="shared" si="86"/>
        <v>0</v>
      </c>
      <c r="I375" s="165">
        <f t="shared" si="86"/>
        <v>0</v>
      </c>
      <c r="J375" s="197">
        <f t="shared" si="86"/>
        <v>0</v>
      </c>
      <c r="AC375" s="195">
        <v>32</v>
      </c>
      <c r="AD375" s="165">
        <f t="shared" si="87"/>
        <v>0</v>
      </c>
      <c r="AE375" s="165">
        <f t="shared" si="87"/>
        <v>0</v>
      </c>
      <c r="AF375" s="165">
        <f t="shared" si="87"/>
        <v>0</v>
      </c>
      <c r="AG375" s="165">
        <f t="shared" si="87"/>
        <v>0</v>
      </c>
      <c r="AH375" s="165">
        <f t="shared" si="87"/>
        <v>0</v>
      </c>
      <c r="AI375" s="197">
        <f t="shared" si="87"/>
        <v>0</v>
      </c>
    </row>
    <row r="376" spans="4:35" ht="13.2" customHeight="1">
      <c r="D376" s="195">
        <v>33</v>
      </c>
      <c r="E376" s="165">
        <f t="shared" ref="E376:J383" si="88">E112+E156+E200+E244+E288+E332</f>
        <v>0</v>
      </c>
      <c r="F376" s="165">
        <f t="shared" si="88"/>
        <v>0</v>
      </c>
      <c r="G376" s="165">
        <f t="shared" si="88"/>
        <v>0</v>
      </c>
      <c r="H376" s="165">
        <f t="shared" si="88"/>
        <v>0</v>
      </c>
      <c r="I376" s="165">
        <f t="shared" si="88"/>
        <v>0</v>
      </c>
      <c r="J376" s="197">
        <f t="shared" si="88"/>
        <v>0</v>
      </c>
      <c r="AC376" s="195">
        <v>33</v>
      </c>
      <c r="AD376" s="165">
        <f t="shared" ref="AD376:AI383" si="89">AD112+AD156+AD200+AD244+AD288+AD332</f>
        <v>0</v>
      </c>
      <c r="AE376" s="165">
        <f t="shared" si="89"/>
        <v>0</v>
      </c>
      <c r="AF376" s="165">
        <f t="shared" si="89"/>
        <v>0</v>
      </c>
      <c r="AG376" s="165">
        <f t="shared" si="89"/>
        <v>0</v>
      </c>
      <c r="AH376" s="165">
        <f t="shared" si="89"/>
        <v>0</v>
      </c>
      <c r="AI376" s="197">
        <f t="shared" si="89"/>
        <v>0</v>
      </c>
    </row>
    <row r="377" spans="4:35" ht="13.2" customHeight="1">
      <c r="D377" s="195">
        <v>34</v>
      </c>
      <c r="E377" s="165">
        <f t="shared" si="88"/>
        <v>0</v>
      </c>
      <c r="F377" s="165">
        <f t="shared" si="88"/>
        <v>0</v>
      </c>
      <c r="G377" s="165">
        <f t="shared" si="88"/>
        <v>0</v>
      </c>
      <c r="H377" s="165">
        <f t="shared" si="88"/>
        <v>0</v>
      </c>
      <c r="I377" s="165">
        <f t="shared" si="88"/>
        <v>0</v>
      </c>
      <c r="J377" s="197">
        <f t="shared" si="88"/>
        <v>0</v>
      </c>
      <c r="AC377" s="195">
        <v>34</v>
      </c>
      <c r="AD377" s="165">
        <f t="shared" si="89"/>
        <v>0</v>
      </c>
      <c r="AE377" s="165">
        <f t="shared" si="89"/>
        <v>0</v>
      </c>
      <c r="AF377" s="165">
        <f t="shared" si="89"/>
        <v>0</v>
      </c>
      <c r="AG377" s="165">
        <f t="shared" si="89"/>
        <v>0</v>
      </c>
      <c r="AH377" s="165">
        <f t="shared" si="89"/>
        <v>0</v>
      </c>
      <c r="AI377" s="197">
        <f t="shared" si="89"/>
        <v>0</v>
      </c>
    </row>
    <row r="378" spans="4:35" ht="13.2" customHeight="1">
      <c r="D378" s="195">
        <v>35</v>
      </c>
      <c r="E378" s="165">
        <f t="shared" si="88"/>
        <v>0</v>
      </c>
      <c r="F378" s="165">
        <f t="shared" si="88"/>
        <v>0</v>
      </c>
      <c r="G378" s="165">
        <f t="shared" si="88"/>
        <v>0</v>
      </c>
      <c r="H378" s="165">
        <f t="shared" si="88"/>
        <v>0</v>
      </c>
      <c r="I378" s="165">
        <f t="shared" si="88"/>
        <v>0</v>
      </c>
      <c r="J378" s="197">
        <f t="shared" si="88"/>
        <v>0</v>
      </c>
      <c r="AC378" s="195">
        <v>35</v>
      </c>
      <c r="AD378" s="165">
        <f t="shared" si="89"/>
        <v>0</v>
      </c>
      <c r="AE378" s="165">
        <f t="shared" si="89"/>
        <v>0</v>
      </c>
      <c r="AF378" s="165">
        <f t="shared" si="89"/>
        <v>0</v>
      </c>
      <c r="AG378" s="165">
        <f t="shared" si="89"/>
        <v>0</v>
      </c>
      <c r="AH378" s="165">
        <f t="shared" si="89"/>
        <v>0</v>
      </c>
      <c r="AI378" s="197">
        <f t="shared" si="89"/>
        <v>0</v>
      </c>
    </row>
    <row r="379" spans="4:35" ht="13.2" customHeight="1">
      <c r="D379" s="195">
        <v>36</v>
      </c>
      <c r="E379" s="165">
        <f t="shared" si="88"/>
        <v>0</v>
      </c>
      <c r="F379" s="165">
        <f t="shared" si="88"/>
        <v>0</v>
      </c>
      <c r="G379" s="165">
        <f t="shared" si="88"/>
        <v>0</v>
      </c>
      <c r="H379" s="165">
        <f t="shared" si="88"/>
        <v>0</v>
      </c>
      <c r="I379" s="165">
        <f t="shared" si="88"/>
        <v>0</v>
      </c>
      <c r="J379" s="197">
        <f t="shared" si="88"/>
        <v>0</v>
      </c>
      <c r="AC379" s="195">
        <v>36</v>
      </c>
      <c r="AD379" s="165">
        <f t="shared" si="89"/>
        <v>0</v>
      </c>
      <c r="AE379" s="165">
        <f t="shared" si="89"/>
        <v>0</v>
      </c>
      <c r="AF379" s="165">
        <f t="shared" si="89"/>
        <v>0</v>
      </c>
      <c r="AG379" s="165">
        <f t="shared" si="89"/>
        <v>0</v>
      </c>
      <c r="AH379" s="165">
        <f t="shared" si="89"/>
        <v>0</v>
      </c>
      <c r="AI379" s="197">
        <f t="shared" si="89"/>
        <v>0</v>
      </c>
    </row>
    <row r="380" spans="4:35" ht="13.2" customHeight="1">
      <c r="D380" s="195">
        <v>37</v>
      </c>
      <c r="E380" s="165">
        <f t="shared" si="88"/>
        <v>0</v>
      </c>
      <c r="F380" s="165">
        <f t="shared" si="88"/>
        <v>0</v>
      </c>
      <c r="G380" s="165">
        <f t="shared" si="88"/>
        <v>0</v>
      </c>
      <c r="H380" s="165">
        <f t="shared" si="88"/>
        <v>0</v>
      </c>
      <c r="I380" s="165">
        <f t="shared" si="88"/>
        <v>0</v>
      </c>
      <c r="J380" s="197">
        <f t="shared" si="88"/>
        <v>0</v>
      </c>
      <c r="AC380" s="195">
        <v>37</v>
      </c>
      <c r="AD380" s="165">
        <f t="shared" si="89"/>
        <v>0</v>
      </c>
      <c r="AE380" s="165">
        <f t="shared" si="89"/>
        <v>0</v>
      </c>
      <c r="AF380" s="165">
        <f t="shared" si="89"/>
        <v>0</v>
      </c>
      <c r="AG380" s="165">
        <f t="shared" si="89"/>
        <v>0</v>
      </c>
      <c r="AH380" s="165">
        <f t="shared" si="89"/>
        <v>0</v>
      </c>
      <c r="AI380" s="197">
        <f t="shared" si="89"/>
        <v>0</v>
      </c>
    </row>
    <row r="381" spans="4:35" ht="13.2" customHeight="1">
      <c r="D381" s="195">
        <v>38</v>
      </c>
      <c r="E381" s="165">
        <f t="shared" si="88"/>
        <v>0</v>
      </c>
      <c r="F381" s="165">
        <f t="shared" si="88"/>
        <v>0</v>
      </c>
      <c r="G381" s="165">
        <f t="shared" si="88"/>
        <v>0</v>
      </c>
      <c r="H381" s="165">
        <f t="shared" si="88"/>
        <v>0</v>
      </c>
      <c r="I381" s="165">
        <f t="shared" si="88"/>
        <v>0</v>
      </c>
      <c r="J381" s="197">
        <f t="shared" si="88"/>
        <v>0</v>
      </c>
      <c r="AC381" s="195">
        <v>38</v>
      </c>
      <c r="AD381" s="165">
        <f t="shared" si="89"/>
        <v>0</v>
      </c>
      <c r="AE381" s="165">
        <f t="shared" si="89"/>
        <v>0</v>
      </c>
      <c r="AF381" s="165">
        <f t="shared" si="89"/>
        <v>0</v>
      </c>
      <c r="AG381" s="165">
        <f t="shared" si="89"/>
        <v>0</v>
      </c>
      <c r="AH381" s="165">
        <f t="shared" si="89"/>
        <v>0</v>
      </c>
      <c r="AI381" s="197">
        <f t="shared" si="89"/>
        <v>0</v>
      </c>
    </row>
    <row r="382" spans="4:35" ht="13.2" customHeight="1">
      <c r="D382" s="195">
        <v>39</v>
      </c>
      <c r="E382" s="165">
        <f t="shared" si="88"/>
        <v>0</v>
      </c>
      <c r="F382" s="165">
        <f t="shared" si="88"/>
        <v>0</v>
      </c>
      <c r="G382" s="165">
        <f t="shared" si="88"/>
        <v>0</v>
      </c>
      <c r="H382" s="165">
        <f t="shared" si="88"/>
        <v>0</v>
      </c>
      <c r="I382" s="165">
        <f t="shared" si="88"/>
        <v>0</v>
      </c>
      <c r="J382" s="197">
        <f t="shared" si="88"/>
        <v>0</v>
      </c>
      <c r="AC382" s="195">
        <v>39</v>
      </c>
      <c r="AD382" s="165">
        <f t="shared" si="89"/>
        <v>0</v>
      </c>
      <c r="AE382" s="165">
        <f t="shared" si="89"/>
        <v>0</v>
      </c>
      <c r="AF382" s="165">
        <f t="shared" si="89"/>
        <v>0</v>
      </c>
      <c r="AG382" s="165">
        <f t="shared" si="89"/>
        <v>0</v>
      </c>
      <c r="AH382" s="165">
        <f t="shared" si="89"/>
        <v>0</v>
      </c>
      <c r="AI382" s="197">
        <f t="shared" si="89"/>
        <v>0</v>
      </c>
    </row>
    <row r="383" spans="4:35" ht="13.2" customHeight="1" thickBot="1">
      <c r="D383" s="196">
        <v>40</v>
      </c>
      <c r="E383" s="198">
        <f t="shared" si="88"/>
        <v>0</v>
      </c>
      <c r="F383" s="198">
        <f t="shared" si="88"/>
        <v>0</v>
      </c>
      <c r="G383" s="198">
        <f t="shared" si="88"/>
        <v>0</v>
      </c>
      <c r="H383" s="198">
        <f t="shared" si="88"/>
        <v>0</v>
      </c>
      <c r="I383" s="198">
        <f t="shared" si="88"/>
        <v>0</v>
      </c>
      <c r="J383" s="199">
        <f t="shared" si="88"/>
        <v>0</v>
      </c>
      <c r="AC383" s="196">
        <v>40</v>
      </c>
      <c r="AD383" s="198">
        <f t="shared" si="89"/>
        <v>0</v>
      </c>
      <c r="AE383" s="198">
        <f t="shared" si="89"/>
        <v>0</v>
      </c>
      <c r="AF383" s="198">
        <f t="shared" si="89"/>
        <v>0</v>
      </c>
      <c r="AG383" s="198">
        <f t="shared" si="89"/>
        <v>0</v>
      </c>
      <c r="AH383" s="198">
        <f t="shared" si="89"/>
        <v>0</v>
      </c>
      <c r="AI383" s="199">
        <f t="shared" si="89"/>
        <v>0</v>
      </c>
    </row>
    <row r="385" spans="4:43" ht="13.2" customHeight="1" thickBot="1">
      <c r="D385" s="2" t="s">
        <v>360</v>
      </c>
      <c r="AC385" s="2" t="s">
        <v>360</v>
      </c>
    </row>
    <row r="386" spans="4:43" ht="13.2" customHeight="1">
      <c r="D386" s="2199"/>
      <c r="E386" s="2200" t="s">
        <v>93</v>
      </c>
      <c r="F386" s="2200"/>
      <c r="G386" s="2200"/>
      <c r="H386" s="2200"/>
      <c r="I386" s="2200" t="s">
        <v>78</v>
      </c>
      <c r="J386" s="2239"/>
      <c r="AC386" s="2199"/>
      <c r="AD386" s="2200" t="s">
        <v>93</v>
      </c>
      <c r="AE386" s="2200"/>
      <c r="AF386" s="2200"/>
      <c r="AG386" s="2200"/>
      <c r="AH386" s="2200" t="s">
        <v>78</v>
      </c>
      <c r="AI386" s="2239"/>
    </row>
    <row r="387" spans="4:43" ht="13.2" customHeight="1">
      <c r="D387" s="2238"/>
      <c r="E387" s="2168" t="s">
        <v>56</v>
      </c>
      <c r="F387" s="2170"/>
      <c r="G387" s="2168" t="s">
        <v>83</v>
      </c>
      <c r="H387" s="2170"/>
      <c r="I387" s="2168" t="s">
        <v>56</v>
      </c>
      <c r="J387" s="2242"/>
      <c r="AC387" s="2238"/>
      <c r="AD387" s="2168" t="s">
        <v>56</v>
      </c>
      <c r="AE387" s="2170"/>
      <c r="AF387" s="2168" t="s">
        <v>83</v>
      </c>
      <c r="AG387" s="2170"/>
      <c r="AH387" s="2168" t="s">
        <v>56</v>
      </c>
      <c r="AI387" s="2242"/>
    </row>
    <row r="388" spans="4:43" ht="13.2" customHeight="1">
      <c r="D388" s="2238"/>
      <c r="E388" s="2240"/>
      <c r="F388" s="2241"/>
      <c r="G388" s="2240"/>
      <c r="H388" s="2241"/>
      <c r="I388" s="2240"/>
      <c r="J388" s="2243"/>
      <c r="N388" s="372"/>
      <c r="AC388" s="2238"/>
      <c r="AD388" s="2240"/>
      <c r="AE388" s="2241"/>
      <c r="AF388" s="2240"/>
      <c r="AG388" s="2241"/>
      <c r="AH388" s="2240"/>
      <c r="AI388" s="2243"/>
      <c r="AM388" s="372"/>
      <c r="AN388" s="2233"/>
      <c r="AO388" s="2233"/>
      <c r="AP388" s="372"/>
    </row>
    <row r="389" spans="4:43" ht="13.2" customHeight="1">
      <c r="D389" s="203">
        <v>1</v>
      </c>
      <c r="E389" s="405" t="str">
        <f>IF(F389=0,"",MAX($E$387:E388)+1)</f>
        <v/>
      </c>
      <c r="F389" s="165">
        <f>E344+F344</f>
        <v>0</v>
      </c>
      <c r="G389" s="405" t="str">
        <f>IF(H389=0,"",MAX($G$387:G388)+1)</f>
        <v/>
      </c>
      <c r="H389" s="165">
        <f>G344+H344</f>
        <v>0</v>
      </c>
      <c r="I389" s="405" t="str">
        <f>IF(J389=0,"",MAX($I$387:I388)+1)</f>
        <v/>
      </c>
      <c r="J389" s="197">
        <f>I344+J344</f>
        <v>0</v>
      </c>
      <c r="N389" s="402"/>
      <c r="O389" s="2233"/>
      <c r="P389" s="2233"/>
      <c r="Q389" s="372"/>
      <c r="AC389" s="203">
        <v>1</v>
      </c>
      <c r="AD389" s="405" t="str">
        <f>IF(AE389=0,"",MAX($AD$387:AD388)+1)</f>
        <v/>
      </c>
      <c r="AE389" s="165">
        <f>AD344+AE344</f>
        <v>0</v>
      </c>
      <c r="AF389" s="405" t="str">
        <f>IF(AG389=0,"",MAX($AF$387:AF388)+1)</f>
        <v/>
      </c>
      <c r="AG389" s="165">
        <f>AF344+AG344</f>
        <v>0</v>
      </c>
      <c r="AH389" s="405" t="str">
        <f>IF(AI389=0,"",MAX($AH$387:AH388)+1)</f>
        <v/>
      </c>
      <c r="AI389" s="197">
        <f>AH344+AI344</f>
        <v>0</v>
      </c>
      <c r="AM389" s="402"/>
      <c r="AN389" s="2530"/>
      <c r="AO389" s="2530"/>
      <c r="AP389" s="401"/>
      <c r="AQ389" s="401"/>
    </row>
    <row r="390" spans="4:43" ht="13.2" customHeight="1">
      <c r="D390" s="203">
        <v>2</v>
      </c>
      <c r="E390" s="403" t="str">
        <f>IF(F390=0,"",MAX($E$387:E389)+1)</f>
        <v/>
      </c>
      <c r="F390" s="165">
        <f t="shared" ref="F390:F428" si="90">E345+F345</f>
        <v>0</v>
      </c>
      <c r="G390" s="403" t="str">
        <f>IF(H390=0,"",MAX($G$387:G389)+1)</f>
        <v/>
      </c>
      <c r="H390" s="165">
        <f t="shared" ref="H390:H427" si="91">G345+H345</f>
        <v>0</v>
      </c>
      <c r="I390" s="403" t="str">
        <f>IF(J390=0,"",MAX($I$387:I389)+1)</f>
        <v/>
      </c>
      <c r="J390" s="197">
        <f t="shared" ref="J390:J427" si="92">I345+J345</f>
        <v>0</v>
      </c>
      <c r="N390" s="402"/>
      <c r="O390" s="2530"/>
      <c r="P390" s="2530"/>
      <c r="Q390" s="401"/>
      <c r="R390" s="401"/>
      <c r="AC390" s="203">
        <v>2</v>
      </c>
      <c r="AD390" s="403" t="str">
        <f>IF(AE390=0,"",MAX($AD$387:AD389)+1)</f>
        <v/>
      </c>
      <c r="AE390" s="165">
        <f t="shared" ref="AE390:AE428" si="93">AD345+AE345</f>
        <v>0</v>
      </c>
      <c r="AF390" s="403" t="str">
        <f>IF(AG390=0,"",MAX($AF$387:AF389)+1)</f>
        <v/>
      </c>
      <c r="AG390" s="165">
        <f t="shared" ref="AG390:AG427" si="94">AF345+AG345</f>
        <v>0</v>
      </c>
      <c r="AH390" s="403" t="str">
        <f>IF(AI390=0,"",MAX($AH$387:AH389)+1)</f>
        <v/>
      </c>
      <c r="AI390" s="197">
        <f t="shared" ref="AI390:AI427" si="95">AH345+AI345</f>
        <v>0</v>
      </c>
      <c r="AM390" s="402"/>
      <c r="AN390" s="2530"/>
      <c r="AO390" s="2530"/>
      <c r="AP390" s="401"/>
    </row>
    <row r="391" spans="4:43" ht="13.2" customHeight="1">
      <c r="D391" s="203">
        <v>3</v>
      </c>
      <c r="E391" s="403" t="str">
        <f>IF(F391=0,"",MAX($E$387:E390)+1)</f>
        <v/>
      </c>
      <c r="F391" s="165">
        <f t="shared" si="90"/>
        <v>0</v>
      </c>
      <c r="G391" s="403" t="str">
        <f>IF(H391=0,"",MAX($G$387:G390)+1)</f>
        <v/>
      </c>
      <c r="H391" s="165">
        <f t="shared" si="91"/>
        <v>0</v>
      </c>
      <c r="I391" s="403" t="str">
        <f>IF(J391=0,"",MAX($I$387:I390)+1)</f>
        <v/>
      </c>
      <c r="J391" s="197">
        <f t="shared" si="92"/>
        <v>0</v>
      </c>
      <c r="N391" s="402"/>
      <c r="O391" s="2530"/>
      <c r="P391" s="2530"/>
      <c r="Q391" s="401"/>
      <c r="AC391" s="203">
        <v>3</v>
      </c>
      <c r="AD391" s="403" t="str">
        <f>IF(AE391=0,"",MAX($AD$387:AD390)+1)</f>
        <v/>
      </c>
      <c r="AE391" s="165">
        <f t="shared" si="93"/>
        <v>0</v>
      </c>
      <c r="AF391" s="403" t="str">
        <f>IF(AG391=0,"",MAX($AF$387:AF390)+1)</f>
        <v/>
      </c>
      <c r="AG391" s="165">
        <f t="shared" si="94"/>
        <v>0</v>
      </c>
      <c r="AH391" s="403" t="str">
        <f>IF(AI391=0,"",MAX($AH$387:AH390)+1)</f>
        <v/>
      </c>
      <c r="AI391" s="197">
        <f t="shared" si="95"/>
        <v>0</v>
      </c>
      <c r="AM391" s="402"/>
      <c r="AN391" s="2530"/>
      <c r="AO391" s="2530"/>
      <c r="AP391" s="401"/>
    </row>
    <row r="392" spans="4:43" ht="13.2" customHeight="1">
      <c r="D392" s="203">
        <v>4</v>
      </c>
      <c r="E392" s="403">
        <f>IF(F392=0,"",MAX($E$387:E391)+1)</f>
        <v>1</v>
      </c>
      <c r="F392" s="165">
        <f t="shared" si="90"/>
        <v>3.3600000000000003</v>
      </c>
      <c r="G392" s="403" t="str">
        <f>IF(H392=0,"",MAX($G$387:G391)+1)</f>
        <v/>
      </c>
      <c r="H392" s="165">
        <f t="shared" si="91"/>
        <v>0</v>
      </c>
      <c r="I392" s="403">
        <f>IF(J392=0,"",MAX($I$387:I391)+1)</f>
        <v>1</v>
      </c>
      <c r="J392" s="197">
        <f t="shared" si="92"/>
        <v>3.3600000000000003</v>
      </c>
      <c r="N392" s="402"/>
      <c r="O392" s="2530"/>
      <c r="P392" s="2530"/>
      <c r="Q392" s="401"/>
      <c r="AC392" s="203">
        <v>4</v>
      </c>
      <c r="AD392" s="403" t="str">
        <f>IF(AE392=0,"",MAX($AD$387:AD391)+1)</f>
        <v/>
      </c>
      <c r="AE392" s="165">
        <f t="shared" si="93"/>
        <v>0</v>
      </c>
      <c r="AF392" s="403" t="str">
        <f>IF(AG392=0,"",MAX($AF$387:AF391)+1)</f>
        <v/>
      </c>
      <c r="AG392" s="165">
        <f t="shared" si="94"/>
        <v>0</v>
      </c>
      <c r="AH392" s="403" t="str">
        <f>IF(AI392=0,"",MAX($AH$387:AH391)+1)</f>
        <v/>
      </c>
      <c r="AI392" s="197">
        <f t="shared" si="95"/>
        <v>0</v>
      </c>
      <c r="AM392" s="402"/>
      <c r="AN392" s="2530"/>
      <c r="AO392" s="2530"/>
      <c r="AP392" s="401"/>
    </row>
    <row r="393" spans="4:43" ht="13.2" customHeight="1">
      <c r="D393" s="203">
        <v>5</v>
      </c>
      <c r="E393" s="403" t="str">
        <f>IF(F393=0,"",MAX($E$387:E392)+1)</f>
        <v/>
      </c>
      <c r="F393" s="165">
        <f t="shared" si="90"/>
        <v>0</v>
      </c>
      <c r="G393" s="403" t="str">
        <f>IF(H393=0,"",MAX($G$387:G392)+1)</f>
        <v/>
      </c>
      <c r="H393" s="165">
        <f t="shared" si="91"/>
        <v>0</v>
      </c>
      <c r="I393" s="403">
        <f>IF(J393=0,"",MAX($I$387:I392)+1)</f>
        <v>2</v>
      </c>
      <c r="J393" s="197">
        <f t="shared" si="92"/>
        <v>720.47</v>
      </c>
      <c r="N393" s="402"/>
      <c r="O393" s="2530"/>
      <c r="P393" s="2530"/>
      <c r="Q393" s="401"/>
      <c r="AC393" s="203">
        <v>5</v>
      </c>
      <c r="AD393" s="403" t="str">
        <f>IF(AE393=0,"",MAX($AD$387:AD392)+1)</f>
        <v/>
      </c>
      <c r="AE393" s="165">
        <f t="shared" si="93"/>
        <v>0</v>
      </c>
      <c r="AF393" s="403" t="str">
        <f>IF(AG393=0,"",MAX($AF$387:AF392)+1)</f>
        <v/>
      </c>
      <c r="AG393" s="165">
        <f t="shared" si="94"/>
        <v>0</v>
      </c>
      <c r="AH393" s="403" t="str">
        <f>IF(AI393=0,"",MAX($AH$387:AH392)+1)</f>
        <v/>
      </c>
      <c r="AI393" s="197">
        <f t="shared" si="95"/>
        <v>0</v>
      </c>
      <c r="AM393" s="402"/>
      <c r="AN393" s="2530"/>
      <c r="AO393" s="2530"/>
      <c r="AP393" s="401"/>
    </row>
    <row r="394" spans="4:43" ht="13.2" customHeight="1">
      <c r="D394" s="203">
        <v>6</v>
      </c>
      <c r="E394" s="403" t="str">
        <f>IF(F394=0,"",MAX($E$387:E393)+1)</f>
        <v/>
      </c>
      <c r="F394" s="165">
        <f t="shared" si="90"/>
        <v>0</v>
      </c>
      <c r="G394" s="403" t="str">
        <f>IF(H394=0,"",MAX($G$387:G393)+1)</f>
        <v/>
      </c>
      <c r="H394" s="165">
        <f t="shared" si="91"/>
        <v>0</v>
      </c>
      <c r="I394" s="403" t="str">
        <f>IF(J394=0,"",MAX($I$387:I393)+1)</f>
        <v/>
      </c>
      <c r="J394" s="197">
        <f t="shared" si="92"/>
        <v>0</v>
      </c>
      <c r="N394" s="402"/>
      <c r="O394" s="2530"/>
      <c r="P394" s="2530"/>
      <c r="Q394" s="401"/>
      <c r="AC394" s="203">
        <v>6</v>
      </c>
      <c r="AD394" s="403" t="str">
        <f>IF(AE394=0,"",MAX($AD$387:AD393)+1)</f>
        <v/>
      </c>
      <c r="AE394" s="165">
        <f t="shared" si="93"/>
        <v>0</v>
      </c>
      <c r="AF394" s="403" t="str">
        <f>IF(AG394=0,"",MAX($AF$387:AF393)+1)</f>
        <v/>
      </c>
      <c r="AG394" s="165">
        <f t="shared" si="94"/>
        <v>0</v>
      </c>
      <c r="AH394" s="403" t="str">
        <f>IF(AI394=0,"",MAX($AH$387:AH393)+1)</f>
        <v/>
      </c>
      <c r="AI394" s="197">
        <f t="shared" si="95"/>
        <v>0</v>
      </c>
      <c r="AM394" s="402"/>
      <c r="AN394" s="2530"/>
      <c r="AO394" s="2530"/>
      <c r="AP394" s="401"/>
    </row>
    <row r="395" spans="4:43" ht="13.2" customHeight="1">
      <c r="D395" s="203">
        <v>7</v>
      </c>
      <c r="E395" s="403" t="str">
        <f>IF(F395=0,"",MAX($E$387:E394)+1)</f>
        <v/>
      </c>
      <c r="F395" s="165">
        <f t="shared" si="90"/>
        <v>0</v>
      </c>
      <c r="G395" s="403" t="str">
        <f>IF(H395=0,"",MAX($G$387:G394)+1)</f>
        <v/>
      </c>
      <c r="H395" s="165">
        <f t="shared" si="91"/>
        <v>0</v>
      </c>
      <c r="I395" s="403" t="str">
        <f>IF(J395=0,"",MAX($I$387:I394)+1)</f>
        <v/>
      </c>
      <c r="J395" s="197">
        <f t="shared" si="92"/>
        <v>0</v>
      </c>
      <c r="N395" s="402"/>
      <c r="O395" s="2530"/>
      <c r="P395" s="2530"/>
      <c r="Q395" s="401"/>
      <c r="AC395" s="203">
        <v>7</v>
      </c>
      <c r="AD395" s="403" t="str">
        <f>IF(AE395=0,"",MAX($AD$387:AD394)+1)</f>
        <v/>
      </c>
      <c r="AE395" s="165">
        <f t="shared" si="93"/>
        <v>0</v>
      </c>
      <c r="AF395" s="403" t="str">
        <f>IF(AG395=0,"",MAX($AF$387:AF394)+1)</f>
        <v/>
      </c>
      <c r="AG395" s="165">
        <f t="shared" si="94"/>
        <v>0</v>
      </c>
      <c r="AH395" s="403" t="str">
        <f>IF(AI395=0,"",MAX($AH$387:AH394)+1)</f>
        <v/>
      </c>
      <c r="AI395" s="197">
        <f t="shared" si="95"/>
        <v>0</v>
      </c>
      <c r="AM395" s="402"/>
      <c r="AN395" s="2530"/>
      <c r="AO395" s="2530"/>
      <c r="AP395" s="401"/>
    </row>
    <row r="396" spans="4:43" ht="13.2" customHeight="1">
      <c r="D396" s="203">
        <v>8</v>
      </c>
      <c r="E396" s="403" t="str">
        <f>IF(F396=0,"",MAX($E$387:E395)+1)</f>
        <v/>
      </c>
      <c r="F396" s="165">
        <f t="shared" si="90"/>
        <v>0</v>
      </c>
      <c r="G396" s="403" t="str">
        <f>IF(H396=0,"",MAX($G$387:G395)+1)</f>
        <v/>
      </c>
      <c r="H396" s="165">
        <f t="shared" si="91"/>
        <v>0</v>
      </c>
      <c r="I396" s="403" t="str">
        <f>IF(J396=0,"",MAX($I$387:I395)+1)</f>
        <v/>
      </c>
      <c r="J396" s="197">
        <f t="shared" si="92"/>
        <v>0</v>
      </c>
      <c r="N396" s="402"/>
      <c r="O396" s="2530"/>
      <c r="P396" s="2530"/>
      <c r="Q396" s="401"/>
      <c r="AC396" s="203">
        <v>8</v>
      </c>
      <c r="AD396" s="403" t="str">
        <f>IF(AE396=0,"",MAX($AD$387:AD395)+1)</f>
        <v/>
      </c>
      <c r="AE396" s="165">
        <f t="shared" si="93"/>
        <v>0</v>
      </c>
      <c r="AF396" s="403" t="str">
        <f>IF(AG396=0,"",MAX($AF$387:AF395)+1)</f>
        <v/>
      </c>
      <c r="AG396" s="165">
        <f t="shared" si="94"/>
        <v>0</v>
      </c>
      <c r="AH396" s="403" t="str">
        <f>IF(AI396=0,"",MAX($AH$387:AH395)+1)</f>
        <v/>
      </c>
      <c r="AI396" s="197">
        <f t="shared" si="95"/>
        <v>0</v>
      </c>
      <c r="AM396" s="402"/>
      <c r="AN396" s="2530"/>
      <c r="AO396" s="2530"/>
      <c r="AP396" s="401"/>
    </row>
    <row r="397" spans="4:43" ht="13.2" customHeight="1">
      <c r="D397" s="203">
        <v>9</v>
      </c>
      <c r="E397" s="403" t="str">
        <f>IF(F397=0,"",MAX($E$387:E396)+1)</f>
        <v/>
      </c>
      <c r="F397" s="165">
        <f t="shared" si="90"/>
        <v>0</v>
      </c>
      <c r="G397" s="403" t="str">
        <f>IF(H397=0,"",MAX($G$387:G396)+1)</f>
        <v/>
      </c>
      <c r="H397" s="165">
        <f t="shared" si="91"/>
        <v>0</v>
      </c>
      <c r="I397" s="403" t="str">
        <f>IF(J397=0,"",MAX($I$387:I396)+1)</f>
        <v/>
      </c>
      <c r="J397" s="197">
        <f t="shared" si="92"/>
        <v>0</v>
      </c>
      <c r="N397" s="402"/>
      <c r="O397" s="2530"/>
      <c r="P397" s="2530"/>
      <c r="Q397" s="401"/>
      <c r="AC397" s="203">
        <v>9</v>
      </c>
      <c r="AD397" s="403" t="str">
        <f>IF(AE397=0,"",MAX($AD$387:AD396)+1)</f>
        <v/>
      </c>
      <c r="AE397" s="165">
        <f t="shared" si="93"/>
        <v>0</v>
      </c>
      <c r="AF397" s="403" t="str">
        <f>IF(AG397=0,"",MAX($AF$387:AF396)+1)</f>
        <v/>
      </c>
      <c r="AG397" s="165">
        <f t="shared" si="94"/>
        <v>0</v>
      </c>
      <c r="AH397" s="403" t="str">
        <f>IF(AI397=0,"",MAX($AH$387:AH396)+1)</f>
        <v/>
      </c>
      <c r="AI397" s="197">
        <f t="shared" si="95"/>
        <v>0</v>
      </c>
      <c r="AM397" s="402"/>
      <c r="AN397" s="2530"/>
      <c r="AO397" s="2530"/>
      <c r="AP397" s="401"/>
    </row>
    <row r="398" spans="4:43" ht="13.2" customHeight="1">
      <c r="D398" s="203">
        <v>10</v>
      </c>
      <c r="E398" s="403">
        <f>IF(F398=0,"",MAX($E$387:E397)+1)</f>
        <v>2</v>
      </c>
      <c r="F398" s="165">
        <f t="shared" si="90"/>
        <v>695.28</v>
      </c>
      <c r="G398" s="403" t="str">
        <f>IF(H398=0,"",MAX($G$387:G397)+1)</f>
        <v/>
      </c>
      <c r="H398" s="165">
        <f t="shared" si="91"/>
        <v>0</v>
      </c>
      <c r="I398" s="403">
        <f>IF(J398=0,"",MAX($I$387:I397)+1)</f>
        <v>3</v>
      </c>
      <c r="J398" s="197">
        <f t="shared" si="92"/>
        <v>241.92</v>
      </c>
      <c r="N398" s="402"/>
      <c r="O398" s="2530"/>
      <c r="P398" s="2530"/>
      <c r="Q398" s="401"/>
      <c r="AC398" s="203">
        <v>10</v>
      </c>
      <c r="AD398" s="403" t="str">
        <f>IF(AE398=0,"",MAX($AD$387:AD397)+1)</f>
        <v/>
      </c>
      <c r="AE398" s="165">
        <f t="shared" si="93"/>
        <v>0</v>
      </c>
      <c r="AF398" s="403" t="str">
        <f>IF(AG398=0,"",MAX($AF$387:AF397)+1)</f>
        <v/>
      </c>
      <c r="AG398" s="165">
        <f t="shared" si="94"/>
        <v>0</v>
      </c>
      <c r="AH398" s="403" t="str">
        <f>IF(AI398=0,"",MAX($AH$387:AH397)+1)</f>
        <v/>
      </c>
      <c r="AI398" s="197">
        <f t="shared" si="95"/>
        <v>0</v>
      </c>
      <c r="AM398" s="402"/>
      <c r="AN398" s="2530"/>
      <c r="AO398" s="2530"/>
      <c r="AP398" s="401"/>
    </row>
    <row r="399" spans="4:43" ht="13.2" customHeight="1">
      <c r="D399" s="203">
        <v>11</v>
      </c>
      <c r="E399" s="403" t="str">
        <f>IF(F399=0,"",MAX($E$387:E398)+1)</f>
        <v/>
      </c>
      <c r="F399" s="165">
        <f t="shared" si="90"/>
        <v>0</v>
      </c>
      <c r="G399" s="403" t="str">
        <f>IF(H399=0,"",MAX($G$387:G398)+1)</f>
        <v/>
      </c>
      <c r="H399" s="165">
        <f t="shared" si="91"/>
        <v>0</v>
      </c>
      <c r="I399" s="403" t="str">
        <f>IF(J399=0,"",MAX($I$387:I398)+1)</f>
        <v/>
      </c>
      <c r="J399" s="197">
        <f t="shared" si="92"/>
        <v>0</v>
      </c>
      <c r="N399" s="402"/>
      <c r="O399" s="2530"/>
      <c r="P399" s="2530"/>
      <c r="Q399" s="401"/>
      <c r="AC399" s="203">
        <v>11</v>
      </c>
      <c r="AD399" s="403" t="str">
        <f>IF(AE399=0,"",MAX($AD$387:AD398)+1)</f>
        <v/>
      </c>
      <c r="AE399" s="165">
        <f t="shared" si="93"/>
        <v>0</v>
      </c>
      <c r="AF399" s="403" t="str">
        <f>IF(AG399=0,"",MAX($AF$387:AF398)+1)</f>
        <v/>
      </c>
      <c r="AG399" s="165">
        <f t="shared" si="94"/>
        <v>0</v>
      </c>
      <c r="AH399" s="403" t="str">
        <f>IF(AI399=0,"",MAX($AH$387:AH398)+1)</f>
        <v/>
      </c>
      <c r="AI399" s="197">
        <f t="shared" si="95"/>
        <v>0</v>
      </c>
      <c r="AM399" s="402"/>
      <c r="AN399" s="2530"/>
      <c r="AO399" s="2530"/>
      <c r="AP399" s="401"/>
    </row>
    <row r="400" spans="4:43" ht="13.2" customHeight="1">
      <c r="D400" s="203">
        <v>12</v>
      </c>
      <c r="E400" s="403" t="str">
        <f>IF(F400=0,"",MAX($E$387:E399)+1)</f>
        <v/>
      </c>
      <c r="F400" s="165">
        <f t="shared" si="90"/>
        <v>0</v>
      </c>
      <c r="G400" s="403" t="str">
        <f>IF(H400=0,"",MAX($G$387:G399)+1)</f>
        <v/>
      </c>
      <c r="H400" s="165">
        <f t="shared" si="91"/>
        <v>0</v>
      </c>
      <c r="I400" s="403" t="str">
        <f>IF(J400=0,"",MAX($I$387:I399)+1)</f>
        <v/>
      </c>
      <c r="J400" s="197">
        <f t="shared" si="92"/>
        <v>0</v>
      </c>
      <c r="N400" s="402"/>
      <c r="O400" s="2530"/>
      <c r="P400" s="2530"/>
      <c r="Q400" s="401"/>
      <c r="AC400" s="203">
        <v>12</v>
      </c>
      <c r="AD400" s="403" t="str">
        <f>IF(AE400=0,"",MAX($AD$387:AD399)+1)</f>
        <v/>
      </c>
      <c r="AE400" s="165">
        <f t="shared" si="93"/>
        <v>0</v>
      </c>
      <c r="AF400" s="403" t="str">
        <f>IF(AG400=0,"",MAX($AF$387:AF399)+1)</f>
        <v/>
      </c>
      <c r="AG400" s="165">
        <f t="shared" si="94"/>
        <v>0</v>
      </c>
      <c r="AH400" s="403" t="str">
        <f>IF(AI400=0,"",MAX($AH$387:AH399)+1)</f>
        <v/>
      </c>
      <c r="AI400" s="197">
        <f t="shared" si="95"/>
        <v>0</v>
      </c>
      <c r="AM400" s="402"/>
      <c r="AN400" s="2530"/>
      <c r="AO400" s="2530"/>
      <c r="AP400" s="401"/>
    </row>
    <row r="401" spans="4:42" ht="13.2" customHeight="1">
      <c r="D401" s="203">
        <v>13</v>
      </c>
      <c r="E401" s="403" t="str">
        <f>IF(F401=0,"",MAX($E$387:E400)+1)</f>
        <v/>
      </c>
      <c r="F401" s="165">
        <f t="shared" si="90"/>
        <v>0</v>
      </c>
      <c r="G401" s="403" t="str">
        <f>IF(H401=0,"",MAX($G$387:G400)+1)</f>
        <v/>
      </c>
      <c r="H401" s="165">
        <f t="shared" si="91"/>
        <v>0</v>
      </c>
      <c r="I401" s="403" t="str">
        <f>IF(J401=0,"",MAX($I$387:I400)+1)</f>
        <v/>
      </c>
      <c r="J401" s="197">
        <f t="shared" si="92"/>
        <v>0</v>
      </c>
      <c r="N401" s="402"/>
      <c r="O401" s="2530"/>
      <c r="P401" s="2530"/>
      <c r="Q401" s="401"/>
      <c r="AC401" s="203">
        <v>13</v>
      </c>
      <c r="AD401" s="403" t="str">
        <f>IF(AE401=0,"",MAX($AD$387:AD400)+1)</f>
        <v/>
      </c>
      <c r="AE401" s="165">
        <f t="shared" si="93"/>
        <v>0</v>
      </c>
      <c r="AF401" s="403" t="str">
        <f>IF(AG401=0,"",MAX($AF$387:AF400)+1)</f>
        <v/>
      </c>
      <c r="AG401" s="165">
        <f t="shared" si="94"/>
        <v>0</v>
      </c>
      <c r="AH401" s="403" t="str">
        <f>IF(AI401=0,"",MAX($AH$387:AH400)+1)</f>
        <v/>
      </c>
      <c r="AI401" s="197">
        <f t="shared" si="95"/>
        <v>0</v>
      </c>
      <c r="AM401" s="402"/>
      <c r="AN401" s="2530"/>
      <c r="AO401" s="2530"/>
      <c r="AP401" s="401"/>
    </row>
    <row r="402" spans="4:42" ht="13.2" customHeight="1">
      <c r="D402" s="203">
        <v>14</v>
      </c>
      <c r="E402" s="403" t="str">
        <f>IF(F402=0,"",MAX($E$387:E401)+1)</f>
        <v/>
      </c>
      <c r="F402" s="165">
        <f t="shared" si="90"/>
        <v>0</v>
      </c>
      <c r="G402" s="403" t="str">
        <f>IF(H402=0,"",MAX($G$387:G401)+1)</f>
        <v/>
      </c>
      <c r="H402" s="165">
        <f t="shared" si="91"/>
        <v>0</v>
      </c>
      <c r="I402" s="403" t="str">
        <f>IF(J402=0,"",MAX($I$387:I401)+1)</f>
        <v/>
      </c>
      <c r="J402" s="197">
        <f t="shared" si="92"/>
        <v>0</v>
      </c>
      <c r="N402" s="402"/>
      <c r="O402" s="2530"/>
      <c r="P402" s="2530"/>
      <c r="Q402" s="401"/>
      <c r="AC402" s="203">
        <v>14</v>
      </c>
      <c r="AD402" s="403" t="str">
        <f>IF(AE402=0,"",MAX($AD$387:AD401)+1)</f>
        <v/>
      </c>
      <c r="AE402" s="165">
        <f t="shared" si="93"/>
        <v>0</v>
      </c>
      <c r="AF402" s="403" t="str">
        <f>IF(AG402=0,"",MAX($AF$387:AF401)+1)</f>
        <v/>
      </c>
      <c r="AG402" s="165">
        <f t="shared" si="94"/>
        <v>0</v>
      </c>
      <c r="AH402" s="403" t="str">
        <f>IF(AI402=0,"",MAX($AH$387:AH401)+1)</f>
        <v/>
      </c>
      <c r="AI402" s="197">
        <f t="shared" si="95"/>
        <v>0</v>
      </c>
      <c r="AM402" s="402"/>
      <c r="AN402" s="2530"/>
      <c r="AO402" s="2530"/>
      <c r="AP402" s="401"/>
    </row>
    <row r="403" spans="4:42" ht="13.2" customHeight="1">
      <c r="D403" s="203">
        <v>15</v>
      </c>
      <c r="E403" s="403">
        <f>IF(F403=0,"",MAX($E$387:E402)+1)</f>
        <v>3</v>
      </c>
      <c r="F403" s="165">
        <f t="shared" si="90"/>
        <v>241.92</v>
      </c>
      <c r="G403" s="403">
        <f>IF(H403=0,"",MAX($G$387:G402)+1)</f>
        <v>1</v>
      </c>
      <c r="H403" s="165">
        <f t="shared" si="91"/>
        <v>25.19</v>
      </c>
      <c r="I403" s="403" t="str">
        <f>IF(J403=0,"",MAX($I$387:I402)+1)</f>
        <v/>
      </c>
      <c r="J403" s="197">
        <f t="shared" si="92"/>
        <v>0</v>
      </c>
      <c r="N403" s="402"/>
      <c r="O403" s="2530"/>
      <c r="P403" s="2530"/>
      <c r="Q403" s="401"/>
      <c r="AC403" s="203">
        <v>15</v>
      </c>
      <c r="AD403" s="403" t="str">
        <f>IF(AE403=0,"",MAX($AD$387:AD402)+1)</f>
        <v/>
      </c>
      <c r="AE403" s="165">
        <f t="shared" si="93"/>
        <v>0</v>
      </c>
      <c r="AF403" s="403" t="str">
        <f>IF(AG403=0,"",MAX($AF$387:AF402)+1)</f>
        <v/>
      </c>
      <c r="AG403" s="165">
        <f t="shared" si="94"/>
        <v>0</v>
      </c>
      <c r="AH403" s="403" t="str">
        <f>IF(AI403=0,"",MAX($AH$387:AH402)+1)</f>
        <v/>
      </c>
      <c r="AI403" s="197">
        <f t="shared" si="95"/>
        <v>0</v>
      </c>
      <c r="AM403" s="402"/>
      <c r="AN403" s="2530"/>
      <c r="AO403" s="2530"/>
      <c r="AP403" s="401"/>
    </row>
    <row r="404" spans="4:42" ht="13.2" customHeight="1">
      <c r="D404" s="203">
        <v>16</v>
      </c>
      <c r="E404" s="403" t="str">
        <f>IF(F404=0,"",MAX($E$387:E403)+1)</f>
        <v/>
      </c>
      <c r="F404" s="165">
        <f t="shared" si="90"/>
        <v>0</v>
      </c>
      <c r="G404" s="403" t="str">
        <f>IF(H404=0,"",MAX($G$387:G403)+1)</f>
        <v/>
      </c>
      <c r="H404" s="165">
        <f t="shared" si="91"/>
        <v>0</v>
      </c>
      <c r="I404" s="403" t="str">
        <f>IF(J404=0,"",MAX($I$387:I403)+1)</f>
        <v/>
      </c>
      <c r="J404" s="197">
        <f t="shared" si="92"/>
        <v>0</v>
      </c>
      <c r="N404" s="402"/>
      <c r="O404" s="2530"/>
      <c r="P404" s="2530"/>
      <c r="Q404" s="401"/>
      <c r="AC404" s="203">
        <v>16</v>
      </c>
      <c r="AD404" s="403" t="str">
        <f>IF(AE404=0,"",MAX($AD$387:AD403)+1)</f>
        <v/>
      </c>
      <c r="AE404" s="165">
        <f t="shared" si="93"/>
        <v>0</v>
      </c>
      <c r="AF404" s="403" t="str">
        <f>IF(AG404=0,"",MAX($AF$387:AF403)+1)</f>
        <v/>
      </c>
      <c r="AG404" s="165">
        <f t="shared" si="94"/>
        <v>0</v>
      </c>
      <c r="AH404" s="403" t="str">
        <f>IF(AI404=0,"",MAX($AH$387:AH403)+1)</f>
        <v/>
      </c>
      <c r="AI404" s="197">
        <f t="shared" si="95"/>
        <v>0</v>
      </c>
      <c r="AM404" s="402"/>
      <c r="AN404" s="2530"/>
      <c r="AO404" s="2530"/>
      <c r="AP404" s="401"/>
    </row>
    <row r="405" spans="4:42" ht="13.2" customHeight="1">
      <c r="D405" s="203">
        <v>17</v>
      </c>
      <c r="E405" s="403" t="str">
        <f>IF(F405=0,"",MAX($E$387:E404)+1)</f>
        <v/>
      </c>
      <c r="F405" s="165">
        <f t="shared" si="90"/>
        <v>0</v>
      </c>
      <c r="G405" s="403" t="str">
        <f>IF(H405=0,"",MAX($G$387:G404)+1)</f>
        <v/>
      </c>
      <c r="H405" s="165">
        <f t="shared" si="91"/>
        <v>0</v>
      </c>
      <c r="I405" s="403" t="str">
        <f>IF(J405=0,"",MAX($I$387:I404)+1)</f>
        <v/>
      </c>
      <c r="J405" s="197">
        <f t="shared" si="92"/>
        <v>0</v>
      </c>
      <c r="N405" s="402"/>
      <c r="O405" s="2530"/>
      <c r="P405" s="2530"/>
      <c r="Q405" s="401"/>
      <c r="AC405" s="203">
        <v>17</v>
      </c>
      <c r="AD405" s="403" t="str">
        <f>IF(AE405=0,"",MAX($AD$387:AD404)+1)</f>
        <v/>
      </c>
      <c r="AE405" s="165">
        <f t="shared" si="93"/>
        <v>0</v>
      </c>
      <c r="AF405" s="403" t="str">
        <f>IF(AG405=0,"",MAX($AF$387:AF404)+1)</f>
        <v/>
      </c>
      <c r="AG405" s="165">
        <f t="shared" si="94"/>
        <v>0</v>
      </c>
      <c r="AH405" s="403" t="str">
        <f>IF(AI405=0,"",MAX($AH$387:AH404)+1)</f>
        <v/>
      </c>
      <c r="AI405" s="197">
        <f t="shared" si="95"/>
        <v>0</v>
      </c>
      <c r="AM405" s="402"/>
      <c r="AN405" s="2530"/>
      <c r="AO405" s="2530"/>
      <c r="AP405" s="401"/>
    </row>
    <row r="406" spans="4:42" ht="13.2" customHeight="1">
      <c r="D406" s="203">
        <v>18</v>
      </c>
      <c r="E406" s="403" t="str">
        <f>IF(F406=0,"",MAX($E$387:E405)+1)</f>
        <v/>
      </c>
      <c r="F406" s="165">
        <f t="shared" si="90"/>
        <v>0</v>
      </c>
      <c r="G406" s="403" t="str">
        <f>IF(H406=0,"",MAX($G$387:G405)+1)</f>
        <v/>
      </c>
      <c r="H406" s="165">
        <f t="shared" si="91"/>
        <v>0</v>
      </c>
      <c r="I406" s="403" t="str">
        <f>IF(J406=0,"",MAX($I$387:I405)+1)</f>
        <v/>
      </c>
      <c r="J406" s="197">
        <f t="shared" si="92"/>
        <v>0</v>
      </c>
      <c r="N406" s="402"/>
      <c r="O406" s="2530"/>
      <c r="P406" s="2530"/>
      <c r="Q406" s="401"/>
      <c r="AC406" s="203">
        <v>18</v>
      </c>
      <c r="AD406" s="403" t="str">
        <f>IF(AE406=0,"",MAX($AD$387:AD405)+1)</f>
        <v/>
      </c>
      <c r="AE406" s="165">
        <f t="shared" si="93"/>
        <v>0</v>
      </c>
      <c r="AF406" s="403" t="str">
        <f>IF(AG406=0,"",MAX($AF$387:AF405)+1)</f>
        <v/>
      </c>
      <c r="AG406" s="165">
        <f t="shared" si="94"/>
        <v>0</v>
      </c>
      <c r="AH406" s="403" t="str">
        <f>IF(AI406=0,"",MAX($AH$387:AH405)+1)</f>
        <v/>
      </c>
      <c r="AI406" s="197">
        <f t="shared" si="95"/>
        <v>0</v>
      </c>
      <c r="AM406" s="402"/>
      <c r="AN406" s="2530"/>
      <c r="AO406" s="2530"/>
      <c r="AP406" s="401"/>
    </row>
    <row r="407" spans="4:42" ht="13.2" customHeight="1">
      <c r="D407" s="203">
        <v>19</v>
      </c>
      <c r="E407" s="403" t="str">
        <f>IF(F407=0,"",MAX($E$387:E406)+1)</f>
        <v/>
      </c>
      <c r="F407" s="165">
        <f t="shared" si="90"/>
        <v>0</v>
      </c>
      <c r="G407" s="403" t="str">
        <f>IF(H407=0,"",MAX($G$387:G406)+1)</f>
        <v/>
      </c>
      <c r="H407" s="165">
        <f t="shared" si="91"/>
        <v>0</v>
      </c>
      <c r="I407" s="403" t="str">
        <f>IF(J407=0,"",MAX($I$387:I406)+1)</f>
        <v/>
      </c>
      <c r="J407" s="197">
        <f t="shared" si="92"/>
        <v>0</v>
      </c>
      <c r="N407" s="402"/>
      <c r="O407" s="2530"/>
      <c r="P407" s="2530"/>
      <c r="Q407" s="401"/>
      <c r="AC407" s="203">
        <v>19</v>
      </c>
      <c r="AD407" s="403" t="str">
        <f>IF(AE407=0,"",MAX($AD$387:AD406)+1)</f>
        <v/>
      </c>
      <c r="AE407" s="165">
        <f t="shared" si="93"/>
        <v>0</v>
      </c>
      <c r="AF407" s="403" t="str">
        <f>IF(AG407=0,"",MAX($AF$387:AF406)+1)</f>
        <v/>
      </c>
      <c r="AG407" s="165">
        <f t="shared" si="94"/>
        <v>0</v>
      </c>
      <c r="AH407" s="403" t="str">
        <f>IF(AI407=0,"",MAX($AH$387:AH406)+1)</f>
        <v/>
      </c>
      <c r="AI407" s="197">
        <f t="shared" si="95"/>
        <v>0</v>
      </c>
      <c r="AM407" s="402"/>
      <c r="AN407" s="2530"/>
      <c r="AO407" s="2530"/>
      <c r="AP407" s="401"/>
    </row>
    <row r="408" spans="4:42" ht="13.2" customHeight="1">
      <c r="D408" s="203">
        <v>20</v>
      </c>
      <c r="E408" s="403" t="str">
        <f>IF(F408=0,"",MAX($E$387:E407)+1)</f>
        <v/>
      </c>
      <c r="F408" s="165">
        <f t="shared" si="90"/>
        <v>0</v>
      </c>
      <c r="G408" s="403" t="str">
        <f>IF(H408=0,"",MAX($G$387:G407)+1)</f>
        <v/>
      </c>
      <c r="H408" s="165">
        <f t="shared" si="91"/>
        <v>0</v>
      </c>
      <c r="I408" s="403" t="str">
        <f>IF(J408=0,"",MAX($I$387:I407)+1)</f>
        <v/>
      </c>
      <c r="J408" s="197">
        <f t="shared" si="92"/>
        <v>0</v>
      </c>
      <c r="N408" s="402"/>
      <c r="O408" s="2530"/>
      <c r="P408" s="2530"/>
      <c r="Q408" s="401"/>
      <c r="AC408" s="203">
        <v>20</v>
      </c>
      <c r="AD408" s="403" t="str">
        <f>IF(AE408=0,"",MAX($AD$387:AD407)+1)</f>
        <v/>
      </c>
      <c r="AE408" s="165">
        <f t="shared" si="93"/>
        <v>0</v>
      </c>
      <c r="AF408" s="403" t="str">
        <f>IF(AG408=0,"",MAX($AF$387:AF407)+1)</f>
        <v/>
      </c>
      <c r="AG408" s="165">
        <f t="shared" si="94"/>
        <v>0</v>
      </c>
      <c r="AH408" s="403" t="str">
        <f>IF(AI408=0,"",MAX($AH$387:AH407)+1)</f>
        <v/>
      </c>
      <c r="AI408" s="197">
        <f t="shared" si="95"/>
        <v>0</v>
      </c>
      <c r="AM408" s="402"/>
      <c r="AN408" s="2530"/>
      <c r="AO408" s="2530"/>
      <c r="AP408" s="401"/>
    </row>
    <row r="409" spans="4:42" ht="13.2" customHeight="1">
      <c r="D409" s="203">
        <v>21</v>
      </c>
      <c r="E409" s="403" t="str">
        <f>IF(F409=0,"",MAX($E$387:E408)+1)</f>
        <v/>
      </c>
      <c r="F409" s="165">
        <f t="shared" si="90"/>
        <v>0</v>
      </c>
      <c r="G409" s="403" t="str">
        <f>IF(H409=0,"",MAX($G$387:G408)+1)</f>
        <v/>
      </c>
      <c r="H409" s="165">
        <f t="shared" si="91"/>
        <v>0</v>
      </c>
      <c r="I409" s="403" t="str">
        <f>IF(J409=0,"",MAX($I$387:I408)+1)</f>
        <v/>
      </c>
      <c r="J409" s="197">
        <f t="shared" si="92"/>
        <v>0</v>
      </c>
      <c r="N409" s="402"/>
      <c r="O409" s="2530"/>
      <c r="P409" s="2530"/>
      <c r="Q409" s="401"/>
      <c r="AC409" s="203">
        <v>21</v>
      </c>
      <c r="AD409" s="403" t="str">
        <f>IF(AE409=0,"",MAX($AD$387:AD408)+1)</f>
        <v/>
      </c>
      <c r="AE409" s="165">
        <f t="shared" si="93"/>
        <v>0</v>
      </c>
      <c r="AF409" s="403" t="str">
        <f>IF(AG409=0,"",MAX($AF$387:AF408)+1)</f>
        <v/>
      </c>
      <c r="AG409" s="165">
        <f t="shared" si="94"/>
        <v>0</v>
      </c>
      <c r="AH409" s="403" t="str">
        <f>IF(AI409=0,"",MAX($AH$387:AH408)+1)</f>
        <v/>
      </c>
      <c r="AI409" s="197">
        <f t="shared" si="95"/>
        <v>0</v>
      </c>
      <c r="AM409" s="402"/>
      <c r="AN409" s="2530"/>
      <c r="AO409" s="2530"/>
      <c r="AP409" s="401"/>
    </row>
    <row r="410" spans="4:42" ht="13.2" customHeight="1">
      <c r="D410" s="203">
        <v>22</v>
      </c>
      <c r="E410" s="403" t="str">
        <f>IF(F410=0,"",MAX($E$387:E409)+1)</f>
        <v/>
      </c>
      <c r="F410" s="165">
        <f t="shared" si="90"/>
        <v>0</v>
      </c>
      <c r="G410" s="403" t="str">
        <f>IF(H410=0,"",MAX($G$387:G409)+1)</f>
        <v/>
      </c>
      <c r="H410" s="165">
        <f t="shared" si="91"/>
        <v>0</v>
      </c>
      <c r="I410" s="403" t="str">
        <f>IF(J410=0,"",MAX($I$387:I409)+1)</f>
        <v/>
      </c>
      <c r="J410" s="197">
        <f t="shared" si="92"/>
        <v>0</v>
      </c>
      <c r="N410" s="402"/>
      <c r="O410" s="2530"/>
      <c r="P410" s="2530"/>
      <c r="Q410" s="401"/>
      <c r="AC410" s="203">
        <v>22</v>
      </c>
      <c r="AD410" s="403" t="str">
        <f>IF(AE410=0,"",MAX($AD$387:AD409)+1)</f>
        <v/>
      </c>
      <c r="AE410" s="165">
        <f t="shared" si="93"/>
        <v>0</v>
      </c>
      <c r="AF410" s="403" t="str">
        <f>IF(AG410=0,"",MAX($AF$387:AF409)+1)</f>
        <v/>
      </c>
      <c r="AG410" s="165">
        <f t="shared" si="94"/>
        <v>0</v>
      </c>
      <c r="AH410" s="403" t="str">
        <f>IF(AI410=0,"",MAX($AH$387:AH409)+1)</f>
        <v/>
      </c>
      <c r="AI410" s="197">
        <f t="shared" si="95"/>
        <v>0</v>
      </c>
      <c r="AM410" s="402"/>
      <c r="AN410" s="2530"/>
      <c r="AO410" s="2530"/>
      <c r="AP410" s="401"/>
    </row>
    <row r="411" spans="4:42" ht="13.2" customHeight="1">
      <c r="D411" s="203">
        <v>23</v>
      </c>
      <c r="E411" s="403" t="str">
        <f>IF(F411=0,"",MAX($E$387:E410)+1)</f>
        <v/>
      </c>
      <c r="F411" s="165">
        <f t="shared" si="90"/>
        <v>0</v>
      </c>
      <c r="G411" s="403" t="str">
        <f>IF(H411=0,"",MAX($G$387:G410)+1)</f>
        <v/>
      </c>
      <c r="H411" s="165">
        <f t="shared" si="91"/>
        <v>0</v>
      </c>
      <c r="I411" s="403" t="str">
        <f>IF(J411=0,"",MAX($I$387:I410)+1)</f>
        <v/>
      </c>
      <c r="J411" s="197">
        <f t="shared" si="92"/>
        <v>0</v>
      </c>
      <c r="N411" s="402"/>
      <c r="O411" s="2530"/>
      <c r="P411" s="2530"/>
      <c r="Q411" s="401"/>
      <c r="AC411" s="203">
        <v>23</v>
      </c>
      <c r="AD411" s="403" t="str">
        <f>IF(AE411=0,"",MAX($AD$387:AD410)+1)</f>
        <v/>
      </c>
      <c r="AE411" s="165">
        <f t="shared" si="93"/>
        <v>0</v>
      </c>
      <c r="AF411" s="403" t="str">
        <f>IF(AG411=0,"",MAX($AF$387:AF410)+1)</f>
        <v/>
      </c>
      <c r="AG411" s="165">
        <f t="shared" si="94"/>
        <v>0</v>
      </c>
      <c r="AH411" s="403" t="str">
        <f>IF(AI411=0,"",MAX($AH$387:AH410)+1)</f>
        <v/>
      </c>
      <c r="AI411" s="197">
        <f t="shared" si="95"/>
        <v>0</v>
      </c>
      <c r="AM411" s="402"/>
      <c r="AN411" s="2530"/>
      <c r="AO411" s="2530"/>
      <c r="AP411" s="401"/>
    </row>
    <row r="412" spans="4:42" ht="13.2" customHeight="1">
      <c r="D412" s="203">
        <v>24</v>
      </c>
      <c r="E412" s="403" t="str">
        <f>IF(F412=0,"",MAX($E$387:E411)+1)</f>
        <v/>
      </c>
      <c r="F412" s="165">
        <f t="shared" si="90"/>
        <v>0</v>
      </c>
      <c r="G412" s="403" t="str">
        <f>IF(H412=0,"",MAX($G$387:G411)+1)</f>
        <v/>
      </c>
      <c r="H412" s="165">
        <f t="shared" si="91"/>
        <v>0</v>
      </c>
      <c r="I412" s="403" t="str">
        <f>IF(J412=0,"",MAX($I$387:I411)+1)</f>
        <v/>
      </c>
      <c r="J412" s="197">
        <f t="shared" si="92"/>
        <v>0</v>
      </c>
      <c r="N412" s="402"/>
      <c r="O412" s="2530"/>
      <c r="P412" s="2530"/>
      <c r="Q412" s="401"/>
      <c r="AC412" s="203">
        <v>24</v>
      </c>
      <c r="AD412" s="403" t="str">
        <f>IF(AE412=0,"",MAX($AD$387:AD411)+1)</f>
        <v/>
      </c>
      <c r="AE412" s="165">
        <f t="shared" si="93"/>
        <v>0</v>
      </c>
      <c r="AF412" s="403" t="str">
        <f>IF(AG412=0,"",MAX($AF$387:AF411)+1)</f>
        <v/>
      </c>
      <c r="AG412" s="165">
        <f t="shared" si="94"/>
        <v>0</v>
      </c>
      <c r="AH412" s="403" t="str">
        <f>IF(AI412=0,"",MAX($AH$387:AH411)+1)</f>
        <v/>
      </c>
      <c r="AI412" s="197">
        <f t="shared" si="95"/>
        <v>0</v>
      </c>
      <c r="AM412" s="402"/>
      <c r="AN412" s="2530"/>
      <c r="AO412" s="2530"/>
      <c r="AP412" s="401"/>
    </row>
    <row r="413" spans="4:42" ht="13.2" customHeight="1">
      <c r="D413" s="203">
        <v>25</v>
      </c>
      <c r="E413" s="403" t="str">
        <f>IF(F413=0,"",MAX($E$387:E412)+1)</f>
        <v/>
      </c>
      <c r="F413" s="165">
        <f t="shared" si="90"/>
        <v>0</v>
      </c>
      <c r="G413" s="403" t="str">
        <f>IF(H413=0,"",MAX($G$387:G412)+1)</f>
        <v/>
      </c>
      <c r="H413" s="165">
        <f t="shared" si="91"/>
        <v>0</v>
      </c>
      <c r="I413" s="403" t="str">
        <f>IF(J413=0,"",MAX($I$387:I412)+1)</f>
        <v/>
      </c>
      <c r="J413" s="197">
        <f t="shared" si="92"/>
        <v>0</v>
      </c>
      <c r="N413" s="402"/>
      <c r="O413" s="2530"/>
      <c r="P413" s="2530"/>
      <c r="Q413" s="401"/>
      <c r="AC413" s="203">
        <v>25</v>
      </c>
      <c r="AD413" s="403" t="str">
        <f>IF(AE413=0,"",MAX($AD$387:AD412)+1)</f>
        <v/>
      </c>
      <c r="AE413" s="165">
        <f t="shared" si="93"/>
        <v>0</v>
      </c>
      <c r="AF413" s="403" t="str">
        <f>IF(AG413=0,"",MAX($AF$387:AF412)+1)</f>
        <v/>
      </c>
      <c r="AG413" s="165">
        <f t="shared" si="94"/>
        <v>0</v>
      </c>
      <c r="AH413" s="403" t="str">
        <f>IF(AI413=0,"",MAX($AH$387:AH412)+1)</f>
        <v/>
      </c>
      <c r="AI413" s="197">
        <f t="shared" si="95"/>
        <v>0</v>
      </c>
      <c r="AM413" s="402"/>
      <c r="AN413" s="2530"/>
      <c r="AO413" s="2530"/>
      <c r="AP413" s="401"/>
    </row>
    <row r="414" spans="4:42" ht="13.2" customHeight="1">
      <c r="D414" s="203">
        <v>26</v>
      </c>
      <c r="E414" s="403" t="str">
        <f>IF(F414=0,"",MAX($E$387:E413)+1)</f>
        <v/>
      </c>
      <c r="F414" s="165">
        <f t="shared" si="90"/>
        <v>0</v>
      </c>
      <c r="G414" s="403" t="str">
        <f>IF(H414=0,"",MAX($G$387:G413)+1)</f>
        <v/>
      </c>
      <c r="H414" s="165">
        <f t="shared" si="91"/>
        <v>0</v>
      </c>
      <c r="I414" s="403" t="str">
        <f>IF(J414=0,"",MAX($I$387:I413)+1)</f>
        <v/>
      </c>
      <c r="J414" s="197">
        <f t="shared" si="92"/>
        <v>0</v>
      </c>
      <c r="N414" s="402"/>
      <c r="O414" s="2530"/>
      <c r="P414" s="2530"/>
      <c r="Q414" s="401"/>
      <c r="AC414" s="203">
        <v>26</v>
      </c>
      <c r="AD414" s="403" t="str">
        <f>IF(AE414=0,"",MAX($AD$387:AD413)+1)</f>
        <v/>
      </c>
      <c r="AE414" s="165">
        <f t="shared" si="93"/>
        <v>0</v>
      </c>
      <c r="AF414" s="403" t="str">
        <f>IF(AG414=0,"",MAX($AF$387:AF413)+1)</f>
        <v/>
      </c>
      <c r="AG414" s="165">
        <f t="shared" si="94"/>
        <v>0</v>
      </c>
      <c r="AH414" s="403" t="str">
        <f>IF(AI414=0,"",MAX($AH$387:AH413)+1)</f>
        <v/>
      </c>
      <c r="AI414" s="197">
        <f t="shared" si="95"/>
        <v>0</v>
      </c>
      <c r="AM414" s="402"/>
      <c r="AN414" s="2530"/>
      <c r="AO414" s="2530"/>
      <c r="AP414" s="401"/>
    </row>
    <row r="415" spans="4:42" ht="13.2" customHeight="1">
      <c r="D415" s="203">
        <v>27</v>
      </c>
      <c r="E415" s="403" t="str">
        <f>IF(F415=0,"",MAX($E$387:E414)+1)</f>
        <v/>
      </c>
      <c r="F415" s="165">
        <f t="shared" si="90"/>
        <v>0</v>
      </c>
      <c r="G415" s="403" t="str">
        <f>IF(H415=0,"",MAX($G$387:G414)+1)</f>
        <v/>
      </c>
      <c r="H415" s="165">
        <f t="shared" si="91"/>
        <v>0</v>
      </c>
      <c r="I415" s="403" t="str">
        <f>IF(J415=0,"",MAX($I$387:I414)+1)</f>
        <v/>
      </c>
      <c r="J415" s="197">
        <f t="shared" si="92"/>
        <v>0</v>
      </c>
      <c r="N415" s="402"/>
      <c r="O415" s="2530"/>
      <c r="P415" s="2530"/>
      <c r="Q415" s="401"/>
      <c r="AC415" s="203">
        <v>27</v>
      </c>
      <c r="AD415" s="403" t="str">
        <f>IF(AE415=0,"",MAX($AD$387:AD414)+1)</f>
        <v/>
      </c>
      <c r="AE415" s="165">
        <f t="shared" si="93"/>
        <v>0</v>
      </c>
      <c r="AF415" s="403" t="str">
        <f>IF(AG415=0,"",MAX($AF$387:AF414)+1)</f>
        <v/>
      </c>
      <c r="AG415" s="165">
        <f t="shared" si="94"/>
        <v>0</v>
      </c>
      <c r="AH415" s="403" t="str">
        <f>IF(AI415=0,"",MAX($AH$387:AH414)+1)</f>
        <v/>
      </c>
      <c r="AI415" s="197">
        <f t="shared" si="95"/>
        <v>0</v>
      </c>
      <c r="AM415" s="402"/>
      <c r="AN415" s="2530"/>
      <c r="AO415" s="2530"/>
      <c r="AP415" s="401"/>
    </row>
    <row r="416" spans="4:42" ht="13.2" customHeight="1">
      <c r="D416" s="203">
        <v>28</v>
      </c>
      <c r="E416" s="403" t="str">
        <f>IF(F416=0,"",MAX($E$387:E415)+1)</f>
        <v/>
      </c>
      <c r="F416" s="165">
        <f t="shared" si="90"/>
        <v>0</v>
      </c>
      <c r="G416" s="403" t="str">
        <f>IF(H416=0,"",MAX($G$387:G415)+1)</f>
        <v/>
      </c>
      <c r="H416" s="165">
        <f t="shared" si="91"/>
        <v>0</v>
      </c>
      <c r="I416" s="403" t="str">
        <f>IF(J416=0,"",MAX($I$387:I415)+1)</f>
        <v/>
      </c>
      <c r="J416" s="197">
        <f t="shared" si="92"/>
        <v>0</v>
      </c>
      <c r="N416" s="402"/>
      <c r="O416" s="2530"/>
      <c r="P416" s="2530"/>
      <c r="Q416" s="401"/>
      <c r="AC416" s="203">
        <v>28</v>
      </c>
      <c r="AD416" s="403" t="str">
        <f>IF(AE416=0,"",MAX($AD$387:AD415)+1)</f>
        <v/>
      </c>
      <c r="AE416" s="165">
        <f t="shared" si="93"/>
        <v>0</v>
      </c>
      <c r="AF416" s="403" t="str">
        <f>IF(AG416=0,"",MAX($AF$387:AF415)+1)</f>
        <v/>
      </c>
      <c r="AG416" s="165">
        <f t="shared" si="94"/>
        <v>0</v>
      </c>
      <c r="AH416" s="403" t="str">
        <f>IF(AI416=0,"",MAX($AH$387:AH415)+1)</f>
        <v/>
      </c>
      <c r="AI416" s="197">
        <f t="shared" si="95"/>
        <v>0</v>
      </c>
      <c r="AM416" s="402"/>
      <c r="AN416" s="2530"/>
      <c r="AO416" s="2530"/>
      <c r="AP416" s="401"/>
    </row>
    <row r="417" spans="2:42" ht="13.2" customHeight="1">
      <c r="D417" s="203">
        <v>29</v>
      </c>
      <c r="E417" s="403" t="str">
        <f>IF(F417=0,"",MAX($E$387:E416)+1)</f>
        <v/>
      </c>
      <c r="F417" s="165">
        <f t="shared" si="90"/>
        <v>0</v>
      </c>
      <c r="G417" s="403" t="str">
        <f>IF(H417=0,"",MAX($G$387:G416)+1)</f>
        <v/>
      </c>
      <c r="H417" s="165">
        <f t="shared" si="91"/>
        <v>0</v>
      </c>
      <c r="I417" s="403" t="str">
        <f>IF(J417=0,"",MAX($I$387:I416)+1)</f>
        <v/>
      </c>
      <c r="J417" s="197">
        <f t="shared" si="92"/>
        <v>0</v>
      </c>
      <c r="N417" s="402"/>
      <c r="O417" s="2530"/>
      <c r="P417" s="2530"/>
      <c r="Q417" s="401"/>
      <c r="AC417" s="203">
        <v>29</v>
      </c>
      <c r="AD417" s="403" t="str">
        <f>IF(AE417=0,"",MAX($AD$387:AD416)+1)</f>
        <v/>
      </c>
      <c r="AE417" s="165">
        <f t="shared" si="93"/>
        <v>0</v>
      </c>
      <c r="AF417" s="403" t="str">
        <f>IF(AG417=0,"",MAX($AF$387:AF416)+1)</f>
        <v/>
      </c>
      <c r="AG417" s="165">
        <f t="shared" si="94"/>
        <v>0</v>
      </c>
      <c r="AH417" s="403" t="str">
        <f>IF(AI417=0,"",MAX($AH$387:AH416)+1)</f>
        <v/>
      </c>
      <c r="AI417" s="197">
        <f t="shared" si="95"/>
        <v>0</v>
      </c>
      <c r="AM417" s="402"/>
      <c r="AN417" s="2530"/>
      <c r="AO417" s="2530"/>
      <c r="AP417" s="401"/>
    </row>
    <row r="418" spans="2:42" ht="13.2" customHeight="1">
      <c r="D418" s="203">
        <v>30</v>
      </c>
      <c r="E418" s="403" t="str">
        <f>IF(F418=0,"",MAX($E$387:E417)+1)</f>
        <v/>
      </c>
      <c r="F418" s="165">
        <f t="shared" si="90"/>
        <v>0</v>
      </c>
      <c r="G418" s="403" t="str">
        <f>IF(H418=0,"",MAX($G$387:G417)+1)</f>
        <v/>
      </c>
      <c r="H418" s="165">
        <f t="shared" si="91"/>
        <v>0</v>
      </c>
      <c r="I418" s="403" t="str">
        <f>IF(J418=0,"",MAX($I$387:I417)+1)</f>
        <v/>
      </c>
      <c r="J418" s="197">
        <f t="shared" si="92"/>
        <v>0</v>
      </c>
      <c r="N418" s="402"/>
      <c r="O418" s="2530"/>
      <c r="P418" s="2530"/>
      <c r="Q418" s="401"/>
      <c r="AC418" s="203">
        <v>30</v>
      </c>
      <c r="AD418" s="403" t="str">
        <f>IF(AE418=0,"",MAX($AD$387:AD417)+1)</f>
        <v/>
      </c>
      <c r="AE418" s="165">
        <f t="shared" si="93"/>
        <v>0</v>
      </c>
      <c r="AF418" s="403" t="str">
        <f>IF(AG418=0,"",MAX($AF$387:AF417)+1)</f>
        <v/>
      </c>
      <c r="AG418" s="165">
        <f t="shared" si="94"/>
        <v>0</v>
      </c>
      <c r="AH418" s="403" t="str">
        <f>IF(AI418=0,"",MAX($AH$387:AH417)+1)</f>
        <v/>
      </c>
      <c r="AI418" s="197">
        <f t="shared" si="95"/>
        <v>0</v>
      </c>
      <c r="AM418" s="402"/>
      <c r="AN418" s="2530"/>
      <c r="AO418" s="2530"/>
      <c r="AP418" s="401"/>
    </row>
    <row r="419" spans="2:42" ht="13.2" customHeight="1">
      <c r="D419" s="203">
        <v>31</v>
      </c>
      <c r="E419" s="403" t="str">
        <f>IF(F419=0,"",MAX($E$387:E418)+1)</f>
        <v/>
      </c>
      <c r="F419" s="165">
        <f t="shared" si="90"/>
        <v>0</v>
      </c>
      <c r="G419" s="403" t="str">
        <f>IF(H419=0,"",MAX($G$387:G418)+1)</f>
        <v/>
      </c>
      <c r="H419" s="165">
        <f t="shared" si="91"/>
        <v>0</v>
      </c>
      <c r="I419" s="403" t="str">
        <f>IF(J419=0,"",MAX($I$387:I418)+1)</f>
        <v/>
      </c>
      <c r="J419" s="197">
        <f t="shared" si="92"/>
        <v>0</v>
      </c>
      <c r="N419" s="402"/>
      <c r="O419" s="2530"/>
      <c r="P419" s="2530"/>
      <c r="Q419" s="401"/>
      <c r="AC419" s="203">
        <v>31</v>
      </c>
      <c r="AD419" s="403" t="str">
        <f>IF(AE419=0,"",MAX($AD$387:AD418)+1)</f>
        <v/>
      </c>
      <c r="AE419" s="165">
        <f t="shared" si="93"/>
        <v>0</v>
      </c>
      <c r="AF419" s="403" t="str">
        <f>IF(AG419=0,"",MAX($AF$387:AF418)+1)</f>
        <v/>
      </c>
      <c r="AG419" s="165">
        <f t="shared" si="94"/>
        <v>0</v>
      </c>
      <c r="AH419" s="403" t="str">
        <f>IF(AI419=0,"",MAX($AH$387:AH418)+1)</f>
        <v/>
      </c>
      <c r="AI419" s="197">
        <f t="shared" si="95"/>
        <v>0</v>
      </c>
      <c r="AM419" s="402"/>
      <c r="AN419" s="2530"/>
      <c r="AO419" s="2530"/>
      <c r="AP419" s="401"/>
    </row>
    <row r="420" spans="2:42" ht="13.2" customHeight="1">
      <c r="D420" s="203">
        <v>32</v>
      </c>
      <c r="E420" s="403" t="str">
        <f>IF(F420=0,"",MAX($E$387:E419)+1)</f>
        <v/>
      </c>
      <c r="F420" s="165">
        <f t="shared" si="90"/>
        <v>0</v>
      </c>
      <c r="G420" s="403" t="str">
        <f>IF(H420=0,"",MAX($G$387:G419)+1)</f>
        <v/>
      </c>
      <c r="H420" s="165">
        <f t="shared" si="91"/>
        <v>0</v>
      </c>
      <c r="I420" s="403" t="str">
        <f>IF(J420=0,"",MAX($I$387:I419)+1)</f>
        <v/>
      </c>
      <c r="J420" s="197">
        <f t="shared" si="92"/>
        <v>0</v>
      </c>
      <c r="N420" s="402"/>
      <c r="O420" s="2530"/>
      <c r="P420" s="2530"/>
      <c r="Q420" s="401"/>
      <c r="AC420" s="203">
        <v>32</v>
      </c>
      <c r="AD420" s="403" t="str">
        <f>IF(AE420=0,"",MAX($AD$387:AD419)+1)</f>
        <v/>
      </c>
      <c r="AE420" s="165">
        <f t="shared" si="93"/>
        <v>0</v>
      </c>
      <c r="AF420" s="403" t="str">
        <f>IF(AG420=0,"",MAX($AF$387:AF419)+1)</f>
        <v/>
      </c>
      <c r="AG420" s="165">
        <f t="shared" si="94"/>
        <v>0</v>
      </c>
      <c r="AH420" s="403" t="str">
        <f>IF(AI420=0,"",MAX($AH$387:AH419)+1)</f>
        <v/>
      </c>
      <c r="AI420" s="197">
        <f t="shared" si="95"/>
        <v>0</v>
      </c>
      <c r="AM420" s="402"/>
      <c r="AN420" s="2530"/>
      <c r="AO420" s="2530"/>
      <c r="AP420" s="401"/>
    </row>
    <row r="421" spans="2:42" ht="13.2" customHeight="1">
      <c r="D421" s="203">
        <v>33</v>
      </c>
      <c r="E421" s="403" t="str">
        <f>IF(F421=0,"",MAX($E$387:E420)+1)</f>
        <v/>
      </c>
      <c r="F421" s="165">
        <f t="shared" si="90"/>
        <v>0</v>
      </c>
      <c r="G421" s="403" t="str">
        <f>IF(H421=0,"",MAX($G$387:G420)+1)</f>
        <v/>
      </c>
      <c r="H421" s="165">
        <f t="shared" si="91"/>
        <v>0</v>
      </c>
      <c r="I421" s="403" t="str">
        <f>IF(J421=0,"",MAX($I$387:I420)+1)</f>
        <v/>
      </c>
      <c r="J421" s="197">
        <f>I376+J376</f>
        <v>0</v>
      </c>
      <c r="N421" s="402"/>
      <c r="O421" s="2530"/>
      <c r="P421" s="2530"/>
      <c r="Q421" s="401"/>
      <c r="AC421" s="203">
        <v>33</v>
      </c>
      <c r="AD421" s="403" t="str">
        <f>IF(AE421=0,"",MAX($AD$387:AD420)+1)</f>
        <v/>
      </c>
      <c r="AE421" s="165">
        <f t="shared" si="93"/>
        <v>0</v>
      </c>
      <c r="AF421" s="403" t="str">
        <f>IF(AG421=0,"",MAX($AF$387:AF420)+1)</f>
        <v/>
      </c>
      <c r="AG421" s="165">
        <f t="shared" si="94"/>
        <v>0</v>
      </c>
      <c r="AH421" s="403" t="str">
        <f>IF(AI421=0,"",MAX($AH$387:AH420)+1)</f>
        <v/>
      </c>
      <c r="AI421" s="197">
        <f>AH376+AI376</f>
        <v>0</v>
      </c>
      <c r="AM421" s="402"/>
      <c r="AN421" s="2530"/>
      <c r="AO421" s="2530"/>
      <c r="AP421" s="401"/>
    </row>
    <row r="422" spans="2:42" ht="13.2" customHeight="1">
      <c r="D422" s="203">
        <v>34</v>
      </c>
      <c r="E422" s="403" t="str">
        <f>IF(F422=0,"",MAX($E$387:E421)+1)</f>
        <v/>
      </c>
      <c r="F422" s="165">
        <f t="shared" si="90"/>
        <v>0</v>
      </c>
      <c r="G422" s="403" t="str">
        <f>IF(H422=0,"",MAX($G$387:G421)+1)</f>
        <v/>
      </c>
      <c r="H422" s="165">
        <f t="shared" si="91"/>
        <v>0</v>
      </c>
      <c r="I422" s="403" t="str">
        <f>IF(J422=0,"",MAX($I$387:I421)+1)</f>
        <v/>
      </c>
      <c r="J422" s="197">
        <f t="shared" si="92"/>
        <v>0</v>
      </c>
      <c r="N422" s="402"/>
      <c r="O422" s="2530"/>
      <c r="P422" s="2530"/>
      <c r="Q422" s="401"/>
      <c r="AC422" s="203">
        <v>34</v>
      </c>
      <c r="AD422" s="403" t="str">
        <f>IF(AE422=0,"",MAX($AD$387:AD421)+1)</f>
        <v/>
      </c>
      <c r="AE422" s="165">
        <f t="shared" si="93"/>
        <v>0</v>
      </c>
      <c r="AF422" s="403" t="str">
        <f>IF(AG422=0,"",MAX($AF$387:AF421)+1)</f>
        <v/>
      </c>
      <c r="AG422" s="165">
        <f t="shared" si="94"/>
        <v>0</v>
      </c>
      <c r="AH422" s="403" t="str">
        <f>IF(AI422=0,"",MAX($AH$387:AH421)+1)</f>
        <v/>
      </c>
      <c r="AI422" s="197">
        <f t="shared" si="95"/>
        <v>0</v>
      </c>
      <c r="AM422" s="402"/>
      <c r="AN422" s="2530"/>
      <c r="AO422" s="2530"/>
      <c r="AP422" s="401"/>
    </row>
    <row r="423" spans="2:42" ht="13.2" customHeight="1">
      <c r="D423" s="203">
        <v>35</v>
      </c>
      <c r="E423" s="403" t="str">
        <f>IF(F423=0,"",MAX($E$387:E422)+1)</f>
        <v/>
      </c>
      <c r="F423" s="165">
        <f t="shared" si="90"/>
        <v>0</v>
      </c>
      <c r="G423" s="403" t="str">
        <f>IF(H423=0,"",MAX($G$387:G422)+1)</f>
        <v/>
      </c>
      <c r="H423" s="165">
        <f t="shared" si="91"/>
        <v>0</v>
      </c>
      <c r="I423" s="403" t="str">
        <f>IF(J423=0,"",MAX($I$387:I422)+1)</f>
        <v/>
      </c>
      <c r="J423" s="197">
        <f t="shared" si="92"/>
        <v>0</v>
      </c>
      <c r="N423" s="402"/>
      <c r="O423" s="2530"/>
      <c r="P423" s="2530"/>
      <c r="Q423" s="401"/>
      <c r="AC423" s="203">
        <v>35</v>
      </c>
      <c r="AD423" s="403" t="str">
        <f>IF(AE423=0,"",MAX($AD$387:AD422)+1)</f>
        <v/>
      </c>
      <c r="AE423" s="165">
        <f t="shared" si="93"/>
        <v>0</v>
      </c>
      <c r="AF423" s="403" t="str">
        <f>IF(AG423=0,"",MAX($AF$387:AF422)+1)</f>
        <v/>
      </c>
      <c r="AG423" s="165">
        <f t="shared" si="94"/>
        <v>0</v>
      </c>
      <c r="AH423" s="403" t="str">
        <f>IF(AI423=0,"",MAX($AH$387:AH422)+1)</f>
        <v/>
      </c>
      <c r="AI423" s="197">
        <f t="shared" si="95"/>
        <v>0</v>
      </c>
      <c r="AM423" s="402"/>
      <c r="AN423" s="2530"/>
      <c r="AO423" s="2530"/>
      <c r="AP423" s="401"/>
    </row>
    <row r="424" spans="2:42" ht="13.2" customHeight="1">
      <c r="D424" s="203">
        <v>36</v>
      </c>
      <c r="E424" s="403" t="str">
        <f>IF(F424=0,"",MAX($E$387:E423)+1)</f>
        <v/>
      </c>
      <c r="F424" s="165">
        <f t="shared" si="90"/>
        <v>0</v>
      </c>
      <c r="G424" s="403" t="str">
        <f>IF(H424=0,"",MAX($G$387:G423)+1)</f>
        <v/>
      </c>
      <c r="H424" s="165">
        <f t="shared" si="91"/>
        <v>0</v>
      </c>
      <c r="I424" s="403" t="str">
        <f>IF(J424=0,"",MAX($I$387:I423)+1)</f>
        <v/>
      </c>
      <c r="J424" s="197">
        <f t="shared" si="92"/>
        <v>0</v>
      </c>
      <c r="N424" s="402"/>
      <c r="O424" s="2530"/>
      <c r="P424" s="2530"/>
      <c r="Q424" s="401"/>
      <c r="AC424" s="203">
        <v>36</v>
      </c>
      <c r="AD424" s="403" t="str">
        <f>IF(AE424=0,"",MAX($AD$387:AD423)+1)</f>
        <v/>
      </c>
      <c r="AE424" s="165">
        <f t="shared" si="93"/>
        <v>0</v>
      </c>
      <c r="AF424" s="403" t="str">
        <f>IF(AG424=0,"",MAX($AF$387:AF423)+1)</f>
        <v/>
      </c>
      <c r="AG424" s="165">
        <f t="shared" si="94"/>
        <v>0</v>
      </c>
      <c r="AH424" s="403" t="str">
        <f>IF(AI424=0,"",MAX($AH$387:AH423)+1)</f>
        <v/>
      </c>
      <c r="AI424" s="197">
        <f t="shared" si="95"/>
        <v>0</v>
      </c>
      <c r="AM424" s="402"/>
      <c r="AN424" s="2530"/>
      <c r="AO424" s="2530"/>
      <c r="AP424" s="401"/>
    </row>
    <row r="425" spans="2:42" ht="13.2" customHeight="1">
      <c r="D425" s="203">
        <v>37</v>
      </c>
      <c r="E425" s="403" t="str">
        <f>IF(F425=0,"",MAX($E$387:E424)+1)</f>
        <v/>
      </c>
      <c r="F425" s="165">
        <f t="shared" si="90"/>
        <v>0</v>
      </c>
      <c r="G425" s="403" t="str">
        <f>IF(H425=0,"",MAX($G$387:G424)+1)</f>
        <v/>
      </c>
      <c r="H425" s="165">
        <f t="shared" si="91"/>
        <v>0</v>
      </c>
      <c r="I425" s="403" t="str">
        <f>IF(J425=0,"",MAX($I$387:I424)+1)</f>
        <v/>
      </c>
      <c r="J425" s="197">
        <f t="shared" si="92"/>
        <v>0</v>
      </c>
      <c r="N425" s="402"/>
      <c r="O425" s="2530"/>
      <c r="P425" s="2530"/>
      <c r="Q425" s="401"/>
      <c r="AC425" s="203">
        <v>37</v>
      </c>
      <c r="AD425" s="403" t="str">
        <f>IF(AE425=0,"",MAX($AD$387:AD424)+1)</f>
        <v/>
      </c>
      <c r="AE425" s="165">
        <f t="shared" si="93"/>
        <v>0</v>
      </c>
      <c r="AF425" s="403" t="str">
        <f>IF(AG425=0,"",MAX($AF$387:AF424)+1)</f>
        <v/>
      </c>
      <c r="AG425" s="165">
        <f t="shared" si="94"/>
        <v>0</v>
      </c>
      <c r="AH425" s="403" t="str">
        <f>IF(AI425=0,"",MAX($AH$387:AH424)+1)</f>
        <v/>
      </c>
      <c r="AI425" s="197">
        <f t="shared" si="95"/>
        <v>0</v>
      </c>
      <c r="AM425" s="402"/>
      <c r="AN425" s="2530"/>
      <c r="AO425" s="2530"/>
      <c r="AP425" s="401"/>
    </row>
    <row r="426" spans="2:42" ht="13.2" customHeight="1">
      <c r="D426" s="203">
        <v>38</v>
      </c>
      <c r="E426" s="403" t="str">
        <f>IF(F426=0,"",MAX($E$387:E425)+1)</f>
        <v/>
      </c>
      <c r="F426" s="165">
        <f t="shared" si="90"/>
        <v>0</v>
      </c>
      <c r="G426" s="403" t="str">
        <f>IF(H426=0,"",MAX($G$387:G425)+1)</f>
        <v/>
      </c>
      <c r="H426" s="165">
        <f t="shared" si="91"/>
        <v>0</v>
      </c>
      <c r="I426" s="403" t="str">
        <f>IF(J426=0,"",MAX($I$387:I425)+1)</f>
        <v/>
      </c>
      <c r="J426" s="197">
        <f t="shared" si="92"/>
        <v>0</v>
      </c>
      <c r="N426" s="402"/>
      <c r="O426" s="2530"/>
      <c r="P426" s="2530"/>
      <c r="Q426" s="401"/>
      <c r="AC426" s="203">
        <v>38</v>
      </c>
      <c r="AD426" s="403" t="str">
        <f>IF(AE426=0,"",MAX($AD$387:AD425)+1)</f>
        <v/>
      </c>
      <c r="AE426" s="165">
        <f t="shared" si="93"/>
        <v>0</v>
      </c>
      <c r="AF426" s="403" t="str">
        <f>IF(AG426=0,"",MAX($AF$387:AF425)+1)</f>
        <v/>
      </c>
      <c r="AG426" s="165">
        <f t="shared" si="94"/>
        <v>0</v>
      </c>
      <c r="AH426" s="403" t="str">
        <f>IF(AI426=0,"",MAX($AH$387:AH425)+1)</f>
        <v/>
      </c>
      <c r="AI426" s="197">
        <f t="shared" si="95"/>
        <v>0</v>
      </c>
      <c r="AM426" s="402"/>
      <c r="AN426" s="2530"/>
      <c r="AO426" s="2530"/>
      <c r="AP426" s="401"/>
    </row>
    <row r="427" spans="2:42" ht="13.2" customHeight="1">
      <c r="D427" s="203">
        <v>39</v>
      </c>
      <c r="E427" s="403" t="str">
        <f>IF(F427=0,"",MAX($E$387:E426)+1)</f>
        <v/>
      </c>
      <c r="F427" s="165">
        <f t="shared" si="90"/>
        <v>0</v>
      </c>
      <c r="G427" s="403" t="str">
        <f>IF(H427=0,"",MAX($G$387:G426)+1)</f>
        <v/>
      </c>
      <c r="H427" s="165">
        <f t="shared" si="91"/>
        <v>0</v>
      </c>
      <c r="I427" s="403" t="str">
        <f>IF(J427=0,"",MAX($I$387:I426)+1)</f>
        <v/>
      </c>
      <c r="J427" s="197">
        <f t="shared" si="92"/>
        <v>0</v>
      </c>
      <c r="N427" s="402"/>
      <c r="O427" s="2530"/>
      <c r="P427" s="2530"/>
      <c r="Q427" s="401"/>
      <c r="AC427" s="203">
        <v>39</v>
      </c>
      <c r="AD427" s="403" t="str">
        <f>IF(AE427=0,"",MAX($AD$387:AD426)+1)</f>
        <v/>
      </c>
      <c r="AE427" s="165">
        <f t="shared" si="93"/>
        <v>0</v>
      </c>
      <c r="AF427" s="403" t="str">
        <f>IF(AG427=0,"",MAX($AF$387:AF426)+1)</f>
        <v/>
      </c>
      <c r="AG427" s="165">
        <f t="shared" si="94"/>
        <v>0</v>
      </c>
      <c r="AH427" s="403" t="str">
        <f>IF(AI427=0,"",MAX($AH$387:AH426)+1)</f>
        <v/>
      </c>
      <c r="AI427" s="197">
        <f t="shared" si="95"/>
        <v>0</v>
      </c>
      <c r="AM427" s="402"/>
      <c r="AN427" s="2530"/>
      <c r="AO427" s="2530"/>
      <c r="AP427" s="401"/>
    </row>
    <row r="428" spans="2:42" ht="13.2" customHeight="1" thickBot="1">
      <c r="D428" s="200">
        <v>40</v>
      </c>
      <c r="E428" s="404" t="str">
        <f>IF(F428=0,"",MAX($E$387:E427)+1)</f>
        <v/>
      </c>
      <c r="F428" s="198">
        <f t="shared" si="90"/>
        <v>0</v>
      </c>
      <c r="G428" s="404" t="str">
        <f>IF(H428=0,"",MAX($G$387:G427)+1)</f>
        <v/>
      </c>
      <c r="H428" s="198">
        <f>G383+H383</f>
        <v>0</v>
      </c>
      <c r="I428" s="404" t="str">
        <f>IF(J428=0,"",MAX($I$387:I427)+1)</f>
        <v/>
      </c>
      <c r="J428" s="199">
        <f>I383+J383</f>
        <v>0</v>
      </c>
      <c r="N428" s="402"/>
      <c r="O428" s="2530"/>
      <c r="P428" s="2530"/>
      <c r="Q428" s="401"/>
      <c r="AC428" s="200">
        <v>40</v>
      </c>
      <c r="AD428" s="404" t="str">
        <f>IF(AE428=0,"",MAX($AD$387:AD427)+1)</f>
        <v/>
      </c>
      <c r="AE428" s="198">
        <f t="shared" si="93"/>
        <v>0</v>
      </c>
      <c r="AF428" s="404" t="str">
        <f>IF(AG428=0,"",MAX($AF$387:AF427)+1)</f>
        <v/>
      </c>
      <c r="AG428" s="198">
        <f>AF383+AG383</f>
        <v>0</v>
      </c>
      <c r="AH428" s="404" t="str">
        <f>IF(AI428=0,"",MAX($AH$387:AH427)+1)</f>
        <v/>
      </c>
      <c r="AI428" s="199">
        <f>AH383+AI383</f>
        <v>0</v>
      </c>
      <c r="AM428" s="402"/>
      <c r="AN428" s="2530"/>
      <c r="AO428" s="2530"/>
      <c r="AP428" s="401"/>
    </row>
    <row r="429" spans="2:42" ht="13.2" customHeight="1">
      <c r="O429" s="2530"/>
      <c r="P429" s="2530"/>
      <c r="Q429" s="401"/>
    </row>
    <row r="430" spans="2:42" ht="13.2" customHeight="1">
      <c r="B430" s="2" t="s">
        <v>84</v>
      </c>
      <c r="AA430" s="2" t="s">
        <v>84</v>
      </c>
    </row>
    <row r="431" spans="2:42" ht="13.2" customHeight="1" thickBot="1">
      <c r="D431" s="2" t="s">
        <v>85</v>
      </c>
      <c r="H431" s="2" t="s">
        <v>90</v>
      </c>
      <c r="AC431" s="2" t="s">
        <v>85</v>
      </c>
      <c r="AG431" s="2" t="s">
        <v>90</v>
      </c>
    </row>
    <row r="432" spans="2:42" ht="13.2" customHeight="1">
      <c r="D432" s="2199"/>
      <c r="E432" s="2200" t="s">
        <v>87</v>
      </c>
      <c r="F432" s="2239"/>
      <c r="H432" s="2199"/>
      <c r="I432" s="2200" t="s">
        <v>87</v>
      </c>
      <c r="J432" s="2239"/>
      <c r="AC432" s="2199"/>
      <c r="AD432" s="2200" t="s">
        <v>87</v>
      </c>
      <c r="AE432" s="2239"/>
      <c r="AG432" s="2199"/>
      <c r="AH432" s="2200" t="s">
        <v>87</v>
      </c>
      <c r="AI432" s="2239"/>
    </row>
    <row r="433" spans="4:35" ht="13.2" customHeight="1">
      <c r="D433" s="2238"/>
      <c r="E433" s="21" t="s">
        <v>368</v>
      </c>
      <c r="F433" s="194" t="s">
        <v>369</v>
      </c>
      <c r="H433" s="2238"/>
      <c r="I433" s="21" t="s">
        <v>368</v>
      </c>
      <c r="J433" s="194" t="s">
        <v>369</v>
      </c>
      <c r="AC433" s="2238"/>
      <c r="AD433" s="21" t="s">
        <v>368</v>
      </c>
      <c r="AE433" s="194" t="s">
        <v>369</v>
      </c>
      <c r="AG433" s="2238"/>
      <c r="AH433" s="21" t="s">
        <v>368</v>
      </c>
      <c r="AI433" s="194" t="s">
        <v>369</v>
      </c>
    </row>
    <row r="434" spans="4:35" ht="13.2" customHeight="1">
      <c r="D434" s="195">
        <v>1</v>
      </c>
      <c r="E434" s="46">
        <f t="shared" ref="E434:E465" si="96">IF($E$22&lt;&gt;"再生砕石",0,SUMIF($E$23,D434,$E$16)+SUMIF($E$23,D434,$E$19))</f>
        <v>0</v>
      </c>
      <c r="F434" s="201">
        <f t="shared" ref="F434:F465" si="97">IF($E$22&lt;&gt;"粒調砕石",0,SUMIF($E$23,D434,$E$16)+SUMIF($E$23,D434,$E$19))</f>
        <v>0</v>
      </c>
      <c r="H434" s="195">
        <v>1</v>
      </c>
      <c r="I434" s="46">
        <f t="shared" ref="I434:I465" si="98">IF($E$44&lt;&gt;"再生砕石",0,SUMIF($E$45,H434,$E$38)+SUMIF($E$45,H434,$E$41))</f>
        <v>0</v>
      </c>
      <c r="J434" s="201">
        <f t="shared" ref="J434:J465" si="99">IF($E$44&lt;&gt;"粒調砕石",0,SUMIF($E$45,H434,$E$38)+SUMIF($E$45,H434,$E$41))</f>
        <v>0</v>
      </c>
      <c r="AC434" s="195">
        <v>1</v>
      </c>
      <c r="AD434" s="46">
        <f t="shared" ref="AD434:AD493" si="100">IF($AD$22&lt;&gt;"再生砕石",0,SUMIF($AD$23,AC434,$AD$16)+SUMIF($AD$23,AC434,$AD$19))</f>
        <v>0</v>
      </c>
      <c r="AE434" s="201">
        <f t="shared" ref="AE434:AE493" si="101">IF($AD$22&lt;&gt;"粒調砕石",0,SUMIF($AD$23,AC434,$AD$16)+SUMIF($AD$23,AC434,$AD$19))</f>
        <v>0</v>
      </c>
      <c r="AG434" s="195">
        <v>1</v>
      </c>
      <c r="AH434" s="46">
        <f t="shared" ref="AH434:AH493" si="102">IF($AD$44&lt;&gt;"再生砕石",0,SUMIF($AD$45,AG434,$AD$38)+SUMIF($AD$45,AG434,$AD$41))</f>
        <v>0</v>
      </c>
      <c r="AI434" s="201">
        <f t="shared" ref="AI434:AI493" si="103">IF($AD$44&lt;&gt;"粒調砕石",0,SUMIF($AD$45,AG434,$AD$38)+SUMIF($AD$45,AG434,$AD$41))</f>
        <v>0</v>
      </c>
    </row>
    <row r="435" spans="4:35" ht="13.2" customHeight="1">
      <c r="D435" s="195">
        <v>2</v>
      </c>
      <c r="E435" s="46">
        <f t="shared" si="96"/>
        <v>0</v>
      </c>
      <c r="F435" s="201">
        <f t="shared" si="97"/>
        <v>0</v>
      </c>
      <c r="H435" s="195">
        <v>2</v>
      </c>
      <c r="I435" s="46">
        <f t="shared" si="98"/>
        <v>0</v>
      </c>
      <c r="J435" s="201">
        <f t="shared" si="99"/>
        <v>0</v>
      </c>
      <c r="AC435" s="195">
        <v>2</v>
      </c>
      <c r="AD435" s="46">
        <f t="shared" si="100"/>
        <v>0</v>
      </c>
      <c r="AE435" s="201">
        <f t="shared" si="101"/>
        <v>0</v>
      </c>
      <c r="AG435" s="195">
        <v>2</v>
      </c>
      <c r="AH435" s="46">
        <f t="shared" si="102"/>
        <v>0</v>
      </c>
      <c r="AI435" s="201">
        <f t="shared" si="103"/>
        <v>0</v>
      </c>
    </row>
    <row r="436" spans="4:35" ht="13.2" customHeight="1">
      <c r="D436" s="195">
        <v>3</v>
      </c>
      <c r="E436" s="46">
        <f t="shared" si="96"/>
        <v>0</v>
      </c>
      <c r="F436" s="201">
        <f t="shared" si="97"/>
        <v>0</v>
      </c>
      <c r="H436" s="195">
        <v>3</v>
      </c>
      <c r="I436" s="46">
        <f t="shared" si="98"/>
        <v>0</v>
      </c>
      <c r="J436" s="201">
        <f t="shared" si="99"/>
        <v>0</v>
      </c>
      <c r="AC436" s="195">
        <v>3</v>
      </c>
      <c r="AD436" s="46">
        <f t="shared" si="100"/>
        <v>0</v>
      </c>
      <c r="AE436" s="201">
        <f t="shared" si="101"/>
        <v>0</v>
      </c>
      <c r="AG436" s="195">
        <v>3</v>
      </c>
      <c r="AH436" s="46">
        <f t="shared" si="102"/>
        <v>0</v>
      </c>
      <c r="AI436" s="201">
        <f t="shared" si="103"/>
        <v>0</v>
      </c>
    </row>
    <row r="437" spans="4:35" ht="13.2" customHeight="1">
      <c r="D437" s="195">
        <v>4</v>
      </c>
      <c r="E437" s="46">
        <f t="shared" si="96"/>
        <v>0</v>
      </c>
      <c r="F437" s="201">
        <f t="shared" si="97"/>
        <v>0</v>
      </c>
      <c r="H437" s="195">
        <v>4</v>
      </c>
      <c r="I437" s="46">
        <f t="shared" si="98"/>
        <v>0</v>
      </c>
      <c r="J437" s="201">
        <f t="shared" si="99"/>
        <v>0</v>
      </c>
      <c r="AC437" s="195">
        <v>4</v>
      </c>
      <c r="AD437" s="46">
        <f t="shared" si="100"/>
        <v>0</v>
      </c>
      <c r="AE437" s="201">
        <f t="shared" si="101"/>
        <v>0</v>
      </c>
      <c r="AG437" s="195">
        <v>4</v>
      </c>
      <c r="AH437" s="46">
        <f t="shared" si="102"/>
        <v>0</v>
      </c>
      <c r="AI437" s="201">
        <f t="shared" si="103"/>
        <v>0</v>
      </c>
    </row>
    <row r="438" spans="4:35" ht="13.2" customHeight="1">
      <c r="D438" s="195">
        <v>5</v>
      </c>
      <c r="E438" s="46">
        <f t="shared" si="96"/>
        <v>0</v>
      </c>
      <c r="F438" s="201">
        <f t="shared" si="97"/>
        <v>0</v>
      </c>
      <c r="H438" s="195">
        <v>5</v>
      </c>
      <c r="I438" s="46">
        <f t="shared" si="98"/>
        <v>0</v>
      </c>
      <c r="J438" s="201">
        <f t="shared" si="99"/>
        <v>0</v>
      </c>
      <c r="AC438" s="195">
        <v>5</v>
      </c>
      <c r="AD438" s="46">
        <f t="shared" si="100"/>
        <v>0</v>
      </c>
      <c r="AE438" s="201">
        <f t="shared" si="101"/>
        <v>0</v>
      </c>
      <c r="AG438" s="195">
        <v>5</v>
      </c>
      <c r="AH438" s="46">
        <f t="shared" si="102"/>
        <v>0</v>
      </c>
      <c r="AI438" s="201">
        <f t="shared" si="103"/>
        <v>0</v>
      </c>
    </row>
    <row r="439" spans="4:35" ht="13.2" customHeight="1">
      <c r="D439" s="195">
        <v>6</v>
      </c>
      <c r="E439" s="46">
        <f t="shared" si="96"/>
        <v>0</v>
      </c>
      <c r="F439" s="201">
        <f t="shared" si="97"/>
        <v>0</v>
      </c>
      <c r="H439" s="195">
        <v>6</v>
      </c>
      <c r="I439" s="46">
        <f t="shared" si="98"/>
        <v>0</v>
      </c>
      <c r="J439" s="201">
        <f t="shared" si="99"/>
        <v>0</v>
      </c>
      <c r="AC439" s="195">
        <v>6</v>
      </c>
      <c r="AD439" s="46">
        <f t="shared" si="100"/>
        <v>0</v>
      </c>
      <c r="AE439" s="201">
        <f t="shared" si="101"/>
        <v>0</v>
      </c>
      <c r="AG439" s="195">
        <v>6</v>
      </c>
      <c r="AH439" s="46">
        <f t="shared" si="102"/>
        <v>0</v>
      </c>
      <c r="AI439" s="201">
        <f t="shared" si="103"/>
        <v>0</v>
      </c>
    </row>
    <row r="440" spans="4:35" ht="13.2" customHeight="1">
      <c r="D440" s="195">
        <v>7</v>
      </c>
      <c r="E440" s="46">
        <f t="shared" si="96"/>
        <v>0</v>
      </c>
      <c r="F440" s="201">
        <f t="shared" si="97"/>
        <v>0</v>
      </c>
      <c r="H440" s="195">
        <v>7</v>
      </c>
      <c r="I440" s="46">
        <f t="shared" si="98"/>
        <v>0</v>
      </c>
      <c r="J440" s="201">
        <f t="shared" si="99"/>
        <v>0</v>
      </c>
      <c r="AC440" s="195">
        <v>7</v>
      </c>
      <c r="AD440" s="46">
        <f t="shared" si="100"/>
        <v>0</v>
      </c>
      <c r="AE440" s="201">
        <f t="shared" si="101"/>
        <v>0</v>
      </c>
      <c r="AG440" s="195">
        <v>7</v>
      </c>
      <c r="AH440" s="46">
        <f t="shared" si="102"/>
        <v>0</v>
      </c>
      <c r="AI440" s="201">
        <f t="shared" si="103"/>
        <v>0</v>
      </c>
    </row>
    <row r="441" spans="4:35" ht="13.2" customHeight="1">
      <c r="D441" s="195">
        <v>8</v>
      </c>
      <c r="E441" s="46">
        <f t="shared" si="96"/>
        <v>0</v>
      </c>
      <c r="F441" s="201">
        <f t="shared" si="97"/>
        <v>0</v>
      </c>
      <c r="H441" s="195">
        <v>8</v>
      </c>
      <c r="I441" s="46">
        <f t="shared" si="98"/>
        <v>0</v>
      </c>
      <c r="J441" s="201">
        <f t="shared" si="99"/>
        <v>0</v>
      </c>
      <c r="AC441" s="195">
        <v>8</v>
      </c>
      <c r="AD441" s="46">
        <f t="shared" si="100"/>
        <v>0</v>
      </c>
      <c r="AE441" s="201">
        <f t="shared" si="101"/>
        <v>0</v>
      </c>
      <c r="AG441" s="195">
        <v>8</v>
      </c>
      <c r="AH441" s="46">
        <f t="shared" si="102"/>
        <v>0</v>
      </c>
      <c r="AI441" s="201">
        <f t="shared" si="103"/>
        <v>0</v>
      </c>
    </row>
    <row r="442" spans="4:35" ht="13.2" customHeight="1">
      <c r="D442" s="195">
        <v>9</v>
      </c>
      <c r="E442" s="46">
        <f t="shared" si="96"/>
        <v>0</v>
      </c>
      <c r="F442" s="201">
        <f t="shared" si="97"/>
        <v>0</v>
      </c>
      <c r="H442" s="195">
        <v>9</v>
      </c>
      <c r="I442" s="46">
        <f t="shared" si="98"/>
        <v>0</v>
      </c>
      <c r="J442" s="201">
        <f t="shared" si="99"/>
        <v>0</v>
      </c>
      <c r="AC442" s="195">
        <v>9</v>
      </c>
      <c r="AD442" s="46">
        <f t="shared" si="100"/>
        <v>0</v>
      </c>
      <c r="AE442" s="201">
        <f t="shared" si="101"/>
        <v>0</v>
      </c>
      <c r="AG442" s="195">
        <v>9</v>
      </c>
      <c r="AH442" s="46">
        <f t="shared" si="102"/>
        <v>0</v>
      </c>
      <c r="AI442" s="201">
        <f t="shared" si="103"/>
        <v>0</v>
      </c>
    </row>
    <row r="443" spans="4:35" ht="13.2" customHeight="1">
      <c r="D443" s="195">
        <v>10</v>
      </c>
      <c r="E443" s="46">
        <f t="shared" si="96"/>
        <v>0</v>
      </c>
      <c r="F443" s="201">
        <f t="shared" si="97"/>
        <v>0</v>
      </c>
      <c r="H443" s="195">
        <v>10</v>
      </c>
      <c r="I443" s="46">
        <f t="shared" si="98"/>
        <v>3.3600000000000003</v>
      </c>
      <c r="J443" s="201">
        <f t="shared" si="99"/>
        <v>0</v>
      </c>
      <c r="AC443" s="195">
        <v>10</v>
      </c>
      <c r="AD443" s="46">
        <f t="shared" si="100"/>
        <v>0</v>
      </c>
      <c r="AE443" s="201">
        <f t="shared" si="101"/>
        <v>0</v>
      </c>
      <c r="AG443" s="195">
        <v>10</v>
      </c>
      <c r="AH443" s="46">
        <f t="shared" si="102"/>
        <v>0</v>
      </c>
      <c r="AI443" s="201">
        <f t="shared" si="103"/>
        <v>0</v>
      </c>
    </row>
    <row r="444" spans="4:35" ht="13.2" customHeight="1">
      <c r="D444" s="195">
        <v>11</v>
      </c>
      <c r="E444" s="46">
        <f t="shared" si="96"/>
        <v>0</v>
      </c>
      <c r="F444" s="201">
        <f t="shared" si="97"/>
        <v>0</v>
      </c>
      <c r="H444" s="195">
        <v>11</v>
      </c>
      <c r="I444" s="46">
        <f t="shared" si="98"/>
        <v>0</v>
      </c>
      <c r="J444" s="201">
        <f t="shared" si="99"/>
        <v>0</v>
      </c>
      <c r="AC444" s="195">
        <v>11</v>
      </c>
      <c r="AD444" s="46">
        <f t="shared" si="100"/>
        <v>0</v>
      </c>
      <c r="AE444" s="201">
        <f t="shared" si="101"/>
        <v>0</v>
      </c>
      <c r="AG444" s="195">
        <v>11</v>
      </c>
      <c r="AH444" s="46">
        <f t="shared" si="102"/>
        <v>0</v>
      </c>
      <c r="AI444" s="201">
        <f t="shared" si="103"/>
        <v>0</v>
      </c>
    </row>
    <row r="445" spans="4:35" ht="13.2" customHeight="1">
      <c r="D445" s="195">
        <v>12</v>
      </c>
      <c r="E445" s="46">
        <f t="shared" si="96"/>
        <v>0</v>
      </c>
      <c r="F445" s="201">
        <f t="shared" si="97"/>
        <v>0</v>
      </c>
      <c r="H445" s="195">
        <v>12</v>
      </c>
      <c r="I445" s="46">
        <f t="shared" si="98"/>
        <v>0</v>
      </c>
      <c r="J445" s="201">
        <f t="shared" si="99"/>
        <v>0</v>
      </c>
      <c r="AC445" s="195">
        <v>12</v>
      </c>
      <c r="AD445" s="46">
        <f t="shared" si="100"/>
        <v>0</v>
      </c>
      <c r="AE445" s="201">
        <f t="shared" si="101"/>
        <v>0</v>
      </c>
      <c r="AG445" s="195">
        <v>12</v>
      </c>
      <c r="AH445" s="46">
        <f t="shared" si="102"/>
        <v>0</v>
      </c>
      <c r="AI445" s="201">
        <f t="shared" si="103"/>
        <v>0</v>
      </c>
    </row>
    <row r="446" spans="4:35" ht="13.2" customHeight="1">
      <c r="D446" s="195">
        <v>13</v>
      </c>
      <c r="E446" s="46">
        <f t="shared" si="96"/>
        <v>0</v>
      </c>
      <c r="F446" s="201">
        <f t="shared" si="97"/>
        <v>0</v>
      </c>
      <c r="H446" s="195">
        <v>13</v>
      </c>
      <c r="I446" s="46">
        <f t="shared" si="98"/>
        <v>0</v>
      </c>
      <c r="J446" s="201">
        <f t="shared" si="99"/>
        <v>0</v>
      </c>
      <c r="AC446" s="195">
        <v>13</v>
      </c>
      <c r="AD446" s="46">
        <f t="shared" si="100"/>
        <v>0</v>
      </c>
      <c r="AE446" s="201">
        <f t="shared" si="101"/>
        <v>0</v>
      </c>
      <c r="AG446" s="195">
        <v>13</v>
      </c>
      <c r="AH446" s="46">
        <f t="shared" si="102"/>
        <v>0</v>
      </c>
      <c r="AI446" s="201">
        <f t="shared" si="103"/>
        <v>0</v>
      </c>
    </row>
    <row r="447" spans="4:35" ht="13.2" customHeight="1">
      <c r="D447" s="195">
        <v>14</v>
      </c>
      <c r="E447" s="46">
        <f t="shared" si="96"/>
        <v>0</v>
      </c>
      <c r="F447" s="201">
        <f t="shared" si="97"/>
        <v>0</v>
      </c>
      <c r="H447" s="195">
        <v>14</v>
      </c>
      <c r="I447" s="46">
        <f t="shared" si="98"/>
        <v>0</v>
      </c>
      <c r="J447" s="201">
        <f t="shared" si="99"/>
        <v>0</v>
      </c>
      <c r="AC447" s="195">
        <v>14</v>
      </c>
      <c r="AD447" s="46">
        <f t="shared" si="100"/>
        <v>0</v>
      </c>
      <c r="AE447" s="201">
        <f t="shared" si="101"/>
        <v>0</v>
      </c>
      <c r="AG447" s="195">
        <v>14</v>
      </c>
      <c r="AH447" s="46">
        <f t="shared" si="102"/>
        <v>0</v>
      </c>
      <c r="AI447" s="201">
        <f t="shared" si="103"/>
        <v>0</v>
      </c>
    </row>
    <row r="448" spans="4:35" ht="13.2" customHeight="1">
      <c r="D448" s="195">
        <v>15</v>
      </c>
      <c r="E448" s="46">
        <f t="shared" si="96"/>
        <v>0</v>
      </c>
      <c r="F448" s="201">
        <f t="shared" si="97"/>
        <v>0</v>
      </c>
      <c r="H448" s="195">
        <v>15</v>
      </c>
      <c r="I448" s="46">
        <f t="shared" si="98"/>
        <v>0</v>
      </c>
      <c r="J448" s="201">
        <f t="shared" si="99"/>
        <v>0</v>
      </c>
      <c r="AC448" s="195">
        <v>15</v>
      </c>
      <c r="AD448" s="46">
        <f t="shared" si="100"/>
        <v>0</v>
      </c>
      <c r="AE448" s="201">
        <f t="shared" si="101"/>
        <v>0</v>
      </c>
      <c r="AG448" s="195">
        <v>15</v>
      </c>
      <c r="AH448" s="46">
        <f t="shared" si="102"/>
        <v>0</v>
      </c>
      <c r="AI448" s="201">
        <f t="shared" si="103"/>
        <v>0</v>
      </c>
    </row>
    <row r="449" spans="4:35" ht="13.2" customHeight="1">
      <c r="D449" s="195">
        <v>16</v>
      </c>
      <c r="E449" s="46">
        <f t="shared" si="96"/>
        <v>0</v>
      </c>
      <c r="F449" s="201">
        <f t="shared" si="97"/>
        <v>0</v>
      </c>
      <c r="H449" s="195">
        <v>16</v>
      </c>
      <c r="I449" s="46">
        <f t="shared" si="98"/>
        <v>0</v>
      </c>
      <c r="J449" s="201">
        <f t="shared" si="99"/>
        <v>0</v>
      </c>
      <c r="AC449" s="195">
        <v>16</v>
      </c>
      <c r="AD449" s="46">
        <f t="shared" si="100"/>
        <v>0</v>
      </c>
      <c r="AE449" s="201">
        <f t="shared" si="101"/>
        <v>0</v>
      </c>
      <c r="AG449" s="195">
        <v>16</v>
      </c>
      <c r="AH449" s="46">
        <f t="shared" si="102"/>
        <v>0</v>
      </c>
      <c r="AI449" s="201">
        <f t="shared" si="103"/>
        <v>0</v>
      </c>
    </row>
    <row r="450" spans="4:35" ht="13.2" customHeight="1">
      <c r="D450" s="195">
        <v>17</v>
      </c>
      <c r="E450" s="46">
        <f t="shared" si="96"/>
        <v>0</v>
      </c>
      <c r="F450" s="201">
        <f t="shared" si="97"/>
        <v>0</v>
      </c>
      <c r="H450" s="195">
        <v>17</v>
      </c>
      <c r="I450" s="46">
        <f t="shared" si="98"/>
        <v>0</v>
      </c>
      <c r="J450" s="201">
        <f t="shared" si="99"/>
        <v>0</v>
      </c>
      <c r="AC450" s="195">
        <v>17</v>
      </c>
      <c r="AD450" s="46">
        <f t="shared" si="100"/>
        <v>0</v>
      </c>
      <c r="AE450" s="201">
        <f t="shared" si="101"/>
        <v>0</v>
      </c>
      <c r="AG450" s="195">
        <v>17</v>
      </c>
      <c r="AH450" s="46">
        <f t="shared" si="102"/>
        <v>0</v>
      </c>
      <c r="AI450" s="201">
        <f t="shared" si="103"/>
        <v>0</v>
      </c>
    </row>
    <row r="451" spans="4:35" ht="13.2" customHeight="1">
      <c r="D451" s="195">
        <v>18</v>
      </c>
      <c r="E451" s="46">
        <f t="shared" si="96"/>
        <v>0</v>
      </c>
      <c r="F451" s="201">
        <f t="shared" si="97"/>
        <v>0</v>
      </c>
      <c r="H451" s="195">
        <v>18</v>
      </c>
      <c r="I451" s="46">
        <f t="shared" si="98"/>
        <v>0</v>
      </c>
      <c r="J451" s="201">
        <f t="shared" si="99"/>
        <v>0</v>
      </c>
      <c r="AC451" s="195">
        <v>18</v>
      </c>
      <c r="AD451" s="46">
        <f t="shared" si="100"/>
        <v>0</v>
      </c>
      <c r="AE451" s="201">
        <f t="shared" si="101"/>
        <v>0</v>
      </c>
      <c r="AG451" s="195">
        <v>18</v>
      </c>
      <c r="AH451" s="46">
        <f t="shared" si="102"/>
        <v>0</v>
      </c>
      <c r="AI451" s="201">
        <f t="shared" si="103"/>
        <v>0</v>
      </c>
    </row>
    <row r="452" spans="4:35" ht="13.2" customHeight="1">
      <c r="D452" s="195">
        <v>19</v>
      </c>
      <c r="E452" s="46">
        <f t="shared" si="96"/>
        <v>0</v>
      </c>
      <c r="F452" s="201">
        <f t="shared" si="97"/>
        <v>0</v>
      </c>
      <c r="H452" s="195">
        <v>19</v>
      </c>
      <c r="I452" s="46">
        <f t="shared" si="98"/>
        <v>0</v>
      </c>
      <c r="J452" s="201">
        <f t="shared" si="99"/>
        <v>0</v>
      </c>
      <c r="AC452" s="195">
        <v>19</v>
      </c>
      <c r="AD452" s="46">
        <f t="shared" si="100"/>
        <v>0</v>
      </c>
      <c r="AE452" s="201">
        <f t="shared" si="101"/>
        <v>0</v>
      </c>
      <c r="AG452" s="195">
        <v>19</v>
      </c>
      <c r="AH452" s="46">
        <f t="shared" si="102"/>
        <v>0</v>
      </c>
      <c r="AI452" s="201">
        <f t="shared" si="103"/>
        <v>0</v>
      </c>
    </row>
    <row r="453" spans="4:35" ht="13.2" customHeight="1">
      <c r="D453" s="195">
        <v>20</v>
      </c>
      <c r="E453" s="46">
        <f t="shared" si="96"/>
        <v>0</v>
      </c>
      <c r="F453" s="201">
        <f t="shared" si="97"/>
        <v>0</v>
      </c>
      <c r="H453" s="195">
        <v>20</v>
      </c>
      <c r="I453" s="46">
        <f t="shared" si="98"/>
        <v>0</v>
      </c>
      <c r="J453" s="201">
        <f t="shared" si="99"/>
        <v>0</v>
      </c>
      <c r="AC453" s="195">
        <v>20</v>
      </c>
      <c r="AD453" s="46">
        <f t="shared" si="100"/>
        <v>0</v>
      </c>
      <c r="AE453" s="201">
        <f t="shared" si="101"/>
        <v>0</v>
      </c>
      <c r="AG453" s="195">
        <v>20</v>
      </c>
      <c r="AH453" s="46">
        <f t="shared" si="102"/>
        <v>0</v>
      </c>
      <c r="AI453" s="201">
        <f t="shared" si="103"/>
        <v>0</v>
      </c>
    </row>
    <row r="454" spans="4:35" ht="13.2" customHeight="1">
      <c r="D454" s="195">
        <v>21</v>
      </c>
      <c r="E454" s="46">
        <f t="shared" si="96"/>
        <v>0</v>
      </c>
      <c r="F454" s="201">
        <f t="shared" si="97"/>
        <v>0</v>
      </c>
      <c r="H454" s="195">
        <v>21</v>
      </c>
      <c r="I454" s="46">
        <f t="shared" si="98"/>
        <v>0</v>
      </c>
      <c r="J454" s="201">
        <f t="shared" si="99"/>
        <v>0</v>
      </c>
      <c r="AC454" s="195">
        <v>21</v>
      </c>
      <c r="AD454" s="46">
        <f t="shared" si="100"/>
        <v>0</v>
      </c>
      <c r="AE454" s="201">
        <f t="shared" si="101"/>
        <v>0</v>
      </c>
      <c r="AG454" s="195">
        <v>21</v>
      </c>
      <c r="AH454" s="46">
        <f t="shared" si="102"/>
        <v>0</v>
      </c>
      <c r="AI454" s="201">
        <f t="shared" si="103"/>
        <v>0</v>
      </c>
    </row>
    <row r="455" spans="4:35" ht="13.2" customHeight="1">
      <c r="D455" s="195">
        <v>22</v>
      </c>
      <c r="E455" s="46">
        <f t="shared" si="96"/>
        <v>0</v>
      </c>
      <c r="F455" s="201">
        <f t="shared" si="97"/>
        <v>0</v>
      </c>
      <c r="H455" s="195">
        <v>22</v>
      </c>
      <c r="I455" s="46">
        <f t="shared" si="98"/>
        <v>0</v>
      </c>
      <c r="J455" s="201">
        <f t="shared" si="99"/>
        <v>0</v>
      </c>
      <c r="AC455" s="195">
        <v>22</v>
      </c>
      <c r="AD455" s="46">
        <f t="shared" si="100"/>
        <v>0</v>
      </c>
      <c r="AE455" s="201">
        <f t="shared" si="101"/>
        <v>0</v>
      </c>
      <c r="AG455" s="195">
        <v>22</v>
      </c>
      <c r="AH455" s="46">
        <f t="shared" si="102"/>
        <v>0</v>
      </c>
      <c r="AI455" s="201">
        <f t="shared" si="103"/>
        <v>0</v>
      </c>
    </row>
    <row r="456" spans="4:35" ht="13.2" customHeight="1">
      <c r="D456" s="195">
        <v>23</v>
      </c>
      <c r="E456" s="46">
        <f t="shared" si="96"/>
        <v>0</v>
      </c>
      <c r="F456" s="201">
        <f t="shared" si="97"/>
        <v>0</v>
      </c>
      <c r="H456" s="195">
        <v>23</v>
      </c>
      <c r="I456" s="46">
        <f t="shared" si="98"/>
        <v>0</v>
      </c>
      <c r="J456" s="201">
        <f t="shared" si="99"/>
        <v>0</v>
      </c>
      <c r="AC456" s="195">
        <v>23</v>
      </c>
      <c r="AD456" s="46">
        <f t="shared" si="100"/>
        <v>0</v>
      </c>
      <c r="AE456" s="201">
        <f t="shared" si="101"/>
        <v>0</v>
      </c>
      <c r="AG456" s="195">
        <v>23</v>
      </c>
      <c r="AH456" s="46">
        <f t="shared" si="102"/>
        <v>0</v>
      </c>
      <c r="AI456" s="201">
        <f t="shared" si="103"/>
        <v>0</v>
      </c>
    </row>
    <row r="457" spans="4:35" ht="13.2" customHeight="1">
      <c r="D457" s="195">
        <v>24</v>
      </c>
      <c r="E457" s="46">
        <f t="shared" si="96"/>
        <v>0</v>
      </c>
      <c r="F457" s="201">
        <f t="shared" si="97"/>
        <v>0</v>
      </c>
      <c r="H457" s="195">
        <v>24</v>
      </c>
      <c r="I457" s="46">
        <f t="shared" si="98"/>
        <v>0</v>
      </c>
      <c r="J457" s="201">
        <f t="shared" si="99"/>
        <v>0</v>
      </c>
      <c r="AC457" s="195">
        <v>24</v>
      </c>
      <c r="AD457" s="46">
        <f t="shared" si="100"/>
        <v>0</v>
      </c>
      <c r="AE457" s="201">
        <f t="shared" si="101"/>
        <v>0</v>
      </c>
      <c r="AG457" s="195">
        <v>24</v>
      </c>
      <c r="AH457" s="46">
        <f t="shared" si="102"/>
        <v>0</v>
      </c>
      <c r="AI457" s="201">
        <f t="shared" si="103"/>
        <v>0</v>
      </c>
    </row>
    <row r="458" spans="4:35" ht="13.2" customHeight="1">
      <c r="D458" s="195">
        <v>25</v>
      </c>
      <c r="E458" s="46">
        <f t="shared" si="96"/>
        <v>0</v>
      </c>
      <c r="F458" s="201">
        <f t="shared" si="97"/>
        <v>0</v>
      </c>
      <c r="H458" s="195">
        <v>25</v>
      </c>
      <c r="I458" s="46">
        <f t="shared" si="98"/>
        <v>0</v>
      </c>
      <c r="J458" s="201">
        <f t="shared" si="99"/>
        <v>0</v>
      </c>
      <c r="AC458" s="195">
        <v>25</v>
      </c>
      <c r="AD458" s="46">
        <f t="shared" si="100"/>
        <v>0</v>
      </c>
      <c r="AE458" s="201">
        <f t="shared" si="101"/>
        <v>0</v>
      </c>
      <c r="AG458" s="195">
        <v>25</v>
      </c>
      <c r="AH458" s="46">
        <f t="shared" si="102"/>
        <v>0</v>
      </c>
      <c r="AI458" s="201">
        <f t="shared" si="103"/>
        <v>0</v>
      </c>
    </row>
    <row r="459" spans="4:35" ht="13.2" customHeight="1">
      <c r="D459" s="195">
        <v>26</v>
      </c>
      <c r="E459" s="46">
        <f t="shared" si="96"/>
        <v>0</v>
      </c>
      <c r="F459" s="201">
        <f t="shared" si="97"/>
        <v>0</v>
      </c>
      <c r="H459" s="195">
        <v>26</v>
      </c>
      <c r="I459" s="46">
        <f t="shared" si="98"/>
        <v>0</v>
      </c>
      <c r="J459" s="201">
        <f t="shared" si="99"/>
        <v>0</v>
      </c>
      <c r="AC459" s="195">
        <v>26</v>
      </c>
      <c r="AD459" s="46">
        <f t="shared" si="100"/>
        <v>0</v>
      </c>
      <c r="AE459" s="201">
        <f t="shared" si="101"/>
        <v>0</v>
      </c>
      <c r="AG459" s="195">
        <v>26</v>
      </c>
      <c r="AH459" s="46">
        <f t="shared" si="102"/>
        <v>0</v>
      </c>
      <c r="AI459" s="201">
        <f t="shared" si="103"/>
        <v>0</v>
      </c>
    </row>
    <row r="460" spans="4:35" ht="13.2" customHeight="1">
      <c r="D460" s="195">
        <v>27</v>
      </c>
      <c r="E460" s="46">
        <f t="shared" si="96"/>
        <v>0</v>
      </c>
      <c r="F460" s="201">
        <f t="shared" si="97"/>
        <v>0</v>
      </c>
      <c r="H460" s="195">
        <v>27</v>
      </c>
      <c r="I460" s="46">
        <f t="shared" si="98"/>
        <v>0</v>
      </c>
      <c r="J460" s="201">
        <f t="shared" si="99"/>
        <v>0</v>
      </c>
      <c r="AC460" s="195">
        <v>27</v>
      </c>
      <c r="AD460" s="46">
        <f t="shared" si="100"/>
        <v>0</v>
      </c>
      <c r="AE460" s="201">
        <f t="shared" si="101"/>
        <v>0</v>
      </c>
      <c r="AG460" s="195">
        <v>27</v>
      </c>
      <c r="AH460" s="46">
        <f t="shared" si="102"/>
        <v>0</v>
      </c>
      <c r="AI460" s="201">
        <f t="shared" si="103"/>
        <v>0</v>
      </c>
    </row>
    <row r="461" spans="4:35" ht="13.2" customHeight="1">
      <c r="D461" s="195">
        <v>28</v>
      </c>
      <c r="E461" s="46">
        <f t="shared" si="96"/>
        <v>0</v>
      </c>
      <c r="F461" s="201">
        <f t="shared" si="97"/>
        <v>0</v>
      </c>
      <c r="H461" s="195">
        <v>28</v>
      </c>
      <c r="I461" s="46">
        <f t="shared" si="98"/>
        <v>0</v>
      </c>
      <c r="J461" s="201">
        <f t="shared" si="99"/>
        <v>0</v>
      </c>
      <c r="AC461" s="195">
        <v>28</v>
      </c>
      <c r="AD461" s="46">
        <f t="shared" si="100"/>
        <v>0</v>
      </c>
      <c r="AE461" s="201">
        <f t="shared" si="101"/>
        <v>0</v>
      </c>
      <c r="AG461" s="195">
        <v>28</v>
      </c>
      <c r="AH461" s="46">
        <f t="shared" si="102"/>
        <v>0</v>
      </c>
      <c r="AI461" s="201">
        <f t="shared" si="103"/>
        <v>0</v>
      </c>
    </row>
    <row r="462" spans="4:35" ht="13.2" customHeight="1">
      <c r="D462" s="195">
        <v>29</v>
      </c>
      <c r="E462" s="46">
        <f t="shared" si="96"/>
        <v>0</v>
      </c>
      <c r="F462" s="201">
        <f t="shared" si="97"/>
        <v>0</v>
      </c>
      <c r="H462" s="195">
        <v>29</v>
      </c>
      <c r="I462" s="46">
        <f t="shared" si="98"/>
        <v>0</v>
      </c>
      <c r="J462" s="201">
        <f t="shared" si="99"/>
        <v>0</v>
      </c>
      <c r="AC462" s="195">
        <v>29</v>
      </c>
      <c r="AD462" s="46">
        <f t="shared" si="100"/>
        <v>0</v>
      </c>
      <c r="AE462" s="201">
        <f t="shared" si="101"/>
        <v>0</v>
      </c>
      <c r="AG462" s="195">
        <v>29</v>
      </c>
      <c r="AH462" s="46">
        <f t="shared" si="102"/>
        <v>0</v>
      </c>
      <c r="AI462" s="201">
        <f t="shared" si="103"/>
        <v>0</v>
      </c>
    </row>
    <row r="463" spans="4:35" ht="13.2" customHeight="1">
      <c r="D463" s="195">
        <v>30</v>
      </c>
      <c r="E463" s="46">
        <f t="shared" si="96"/>
        <v>0</v>
      </c>
      <c r="F463" s="201">
        <f t="shared" si="97"/>
        <v>0</v>
      </c>
      <c r="H463" s="195">
        <v>30</v>
      </c>
      <c r="I463" s="46">
        <f t="shared" si="98"/>
        <v>0</v>
      </c>
      <c r="J463" s="201">
        <f t="shared" si="99"/>
        <v>0</v>
      </c>
      <c r="AC463" s="195">
        <v>30</v>
      </c>
      <c r="AD463" s="46">
        <f t="shared" si="100"/>
        <v>0</v>
      </c>
      <c r="AE463" s="201">
        <f t="shared" si="101"/>
        <v>0</v>
      </c>
      <c r="AG463" s="195">
        <v>30</v>
      </c>
      <c r="AH463" s="46">
        <f t="shared" si="102"/>
        <v>0</v>
      </c>
      <c r="AI463" s="201">
        <f t="shared" si="103"/>
        <v>0</v>
      </c>
    </row>
    <row r="464" spans="4:35" ht="13.2" customHeight="1">
      <c r="D464" s="195">
        <v>31</v>
      </c>
      <c r="E464" s="46">
        <f t="shared" si="96"/>
        <v>0</v>
      </c>
      <c r="F464" s="201">
        <f t="shared" si="97"/>
        <v>0</v>
      </c>
      <c r="H464" s="195">
        <v>31</v>
      </c>
      <c r="I464" s="46">
        <f t="shared" si="98"/>
        <v>0</v>
      </c>
      <c r="J464" s="201">
        <f t="shared" si="99"/>
        <v>0</v>
      </c>
      <c r="AC464" s="195">
        <v>31</v>
      </c>
      <c r="AD464" s="46">
        <f t="shared" si="100"/>
        <v>0</v>
      </c>
      <c r="AE464" s="201">
        <f t="shared" si="101"/>
        <v>0</v>
      </c>
      <c r="AG464" s="195">
        <v>31</v>
      </c>
      <c r="AH464" s="46">
        <f t="shared" si="102"/>
        <v>0</v>
      </c>
      <c r="AI464" s="201">
        <f t="shared" si="103"/>
        <v>0</v>
      </c>
    </row>
    <row r="465" spans="4:35" ht="13.2" customHeight="1">
      <c r="D465" s="195">
        <v>32</v>
      </c>
      <c r="E465" s="46">
        <f t="shared" si="96"/>
        <v>0</v>
      </c>
      <c r="F465" s="201">
        <f t="shared" si="97"/>
        <v>0</v>
      </c>
      <c r="H465" s="195">
        <v>32</v>
      </c>
      <c r="I465" s="46">
        <f t="shared" si="98"/>
        <v>0</v>
      </c>
      <c r="J465" s="201">
        <f t="shared" si="99"/>
        <v>0</v>
      </c>
      <c r="AC465" s="195">
        <v>32</v>
      </c>
      <c r="AD465" s="46">
        <f t="shared" si="100"/>
        <v>0</v>
      </c>
      <c r="AE465" s="201">
        <f t="shared" si="101"/>
        <v>0</v>
      </c>
      <c r="AG465" s="195">
        <v>32</v>
      </c>
      <c r="AH465" s="46">
        <f t="shared" si="102"/>
        <v>0</v>
      </c>
      <c r="AI465" s="201">
        <f t="shared" si="103"/>
        <v>0</v>
      </c>
    </row>
    <row r="466" spans="4:35" ht="13.2" customHeight="1">
      <c r="D466" s="195">
        <v>33</v>
      </c>
      <c r="E466" s="46">
        <f t="shared" ref="E466:E493" si="104">IF($E$22&lt;&gt;"再生砕石",0,SUMIF($E$23,D466,$E$16)+SUMIF($E$23,D466,$E$19))</f>
        <v>0</v>
      </c>
      <c r="F466" s="201">
        <f t="shared" ref="F466:F493" si="105">IF($E$22&lt;&gt;"粒調砕石",0,SUMIF($E$23,D466,$E$16)+SUMIF($E$23,D466,$E$19))</f>
        <v>0</v>
      </c>
      <c r="H466" s="195">
        <v>33</v>
      </c>
      <c r="I466" s="46">
        <f t="shared" ref="I466:I493" si="106">IF($E$44&lt;&gt;"再生砕石",0,SUMIF($E$45,H466,$E$38)+SUMIF($E$45,H466,$E$41))</f>
        <v>0</v>
      </c>
      <c r="J466" s="201">
        <f t="shared" ref="J466:J493" si="107">IF($E$44&lt;&gt;"粒調砕石",0,SUMIF($E$45,H466,$E$38)+SUMIF($E$45,H466,$E$41))</f>
        <v>0</v>
      </c>
      <c r="AC466" s="195">
        <v>33</v>
      </c>
      <c r="AD466" s="46">
        <f t="shared" si="100"/>
        <v>0</v>
      </c>
      <c r="AE466" s="201">
        <f t="shared" si="101"/>
        <v>0</v>
      </c>
      <c r="AG466" s="195">
        <v>33</v>
      </c>
      <c r="AH466" s="46">
        <f t="shared" si="102"/>
        <v>0</v>
      </c>
      <c r="AI466" s="201">
        <f t="shared" si="103"/>
        <v>0</v>
      </c>
    </row>
    <row r="467" spans="4:35" ht="13.2" customHeight="1">
      <c r="D467" s="195">
        <v>34</v>
      </c>
      <c r="E467" s="46">
        <f t="shared" si="104"/>
        <v>0</v>
      </c>
      <c r="F467" s="201">
        <f t="shared" si="105"/>
        <v>0</v>
      </c>
      <c r="H467" s="195">
        <v>34</v>
      </c>
      <c r="I467" s="46">
        <f t="shared" si="106"/>
        <v>0</v>
      </c>
      <c r="J467" s="201">
        <f t="shared" si="107"/>
        <v>0</v>
      </c>
      <c r="AC467" s="195">
        <v>34</v>
      </c>
      <c r="AD467" s="46">
        <f t="shared" si="100"/>
        <v>0</v>
      </c>
      <c r="AE467" s="201">
        <f t="shared" si="101"/>
        <v>0</v>
      </c>
      <c r="AG467" s="195">
        <v>34</v>
      </c>
      <c r="AH467" s="46">
        <f t="shared" si="102"/>
        <v>0</v>
      </c>
      <c r="AI467" s="201">
        <f t="shared" si="103"/>
        <v>0</v>
      </c>
    </row>
    <row r="468" spans="4:35" ht="13.2" customHeight="1">
      <c r="D468" s="195">
        <v>35</v>
      </c>
      <c r="E468" s="46">
        <f t="shared" si="104"/>
        <v>0</v>
      </c>
      <c r="F468" s="201">
        <f t="shared" si="105"/>
        <v>0</v>
      </c>
      <c r="H468" s="195">
        <v>35</v>
      </c>
      <c r="I468" s="46">
        <f t="shared" si="106"/>
        <v>0</v>
      </c>
      <c r="J468" s="201">
        <f t="shared" si="107"/>
        <v>0</v>
      </c>
      <c r="AC468" s="195">
        <v>35</v>
      </c>
      <c r="AD468" s="46">
        <f t="shared" si="100"/>
        <v>0</v>
      </c>
      <c r="AE468" s="201">
        <f t="shared" si="101"/>
        <v>0</v>
      </c>
      <c r="AG468" s="195">
        <v>35</v>
      </c>
      <c r="AH468" s="46">
        <f t="shared" si="102"/>
        <v>0</v>
      </c>
      <c r="AI468" s="201">
        <f t="shared" si="103"/>
        <v>0</v>
      </c>
    </row>
    <row r="469" spans="4:35" ht="13.2" customHeight="1">
      <c r="D469" s="195">
        <v>36</v>
      </c>
      <c r="E469" s="46">
        <f t="shared" si="104"/>
        <v>0</v>
      </c>
      <c r="F469" s="201">
        <f t="shared" si="105"/>
        <v>0</v>
      </c>
      <c r="H469" s="195">
        <v>36</v>
      </c>
      <c r="I469" s="46">
        <f t="shared" si="106"/>
        <v>0</v>
      </c>
      <c r="J469" s="201">
        <f t="shared" si="107"/>
        <v>0</v>
      </c>
      <c r="AC469" s="195">
        <v>36</v>
      </c>
      <c r="AD469" s="46">
        <f t="shared" si="100"/>
        <v>0</v>
      </c>
      <c r="AE469" s="201">
        <f t="shared" si="101"/>
        <v>0</v>
      </c>
      <c r="AG469" s="195">
        <v>36</v>
      </c>
      <c r="AH469" s="46">
        <f t="shared" si="102"/>
        <v>0</v>
      </c>
      <c r="AI469" s="201">
        <f t="shared" si="103"/>
        <v>0</v>
      </c>
    </row>
    <row r="470" spans="4:35" ht="13.2" customHeight="1">
      <c r="D470" s="195">
        <v>37</v>
      </c>
      <c r="E470" s="46">
        <f t="shared" si="104"/>
        <v>0</v>
      </c>
      <c r="F470" s="201">
        <f t="shared" si="105"/>
        <v>0</v>
      </c>
      <c r="H470" s="195">
        <v>37</v>
      </c>
      <c r="I470" s="46">
        <f t="shared" si="106"/>
        <v>0</v>
      </c>
      <c r="J470" s="201">
        <f t="shared" si="107"/>
        <v>0</v>
      </c>
      <c r="AC470" s="195">
        <v>37</v>
      </c>
      <c r="AD470" s="46">
        <f t="shared" si="100"/>
        <v>0</v>
      </c>
      <c r="AE470" s="201">
        <f t="shared" si="101"/>
        <v>0</v>
      </c>
      <c r="AG470" s="195">
        <v>37</v>
      </c>
      <c r="AH470" s="46">
        <f t="shared" si="102"/>
        <v>0</v>
      </c>
      <c r="AI470" s="201">
        <f t="shared" si="103"/>
        <v>0</v>
      </c>
    </row>
    <row r="471" spans="4:35" ht="13.2" customHeight="1">
      <c r="D471" s="195">
        <v>38</v>
      </c>
      <c r="E471" s="46">
        <f t="shared" si="104"/>
        <v>0</v>
      </c>
      <c r="F471" s="201">
        <f t="shared" si="105"/>
        <v>0</v>
      </c>
      <c r="H471" s="195">
        <v>38</v>
      </c>
      <c r="I471" s="46">
        <f t="shared" si="106"/>
        <v>0</v>
      </c>
      <c r="J471" s="201">
        <f t="shared" si="107"/>
        <v>0</v>
      </c>
      <c r="AC471" s="195">
        <v>38</v>
      </c>
      <c r="AD471" s="46">
        <f t="shared" si="100"/>
        <v>0</v>
      </c>
      <c r="AE471" s="201">
        <f t="shared" si="101"/>
        <v>0</v>
      </c>
      <c r="AG471" s="195">
        <v>38</v>
      </c>
      <c r="AH471" s="46">
        <f t="shared" si="102"/>
        <v>0</v>
      </c>
      <c r="AI471" s="201">
        <f t="shared" si="103"/>
        <v>0</v>
      </c>
    </row>
    <row r="472" spans="4:35" ht="13.2" customHeight="1">
      <c r="D472" s="195">
        <v>39</v>
      </c>
      <c r="E472" s="46">
        <f t="shared" si="104"/>
        <v>0</v>
      </c>
      <c r="F472" s="201">
        <f t="shared" si="105"/>
        <v>0</v>
      </c>
      <c r="H472" s="195">
        <v>39</v>
      </c>
      <c r="I472" s="46">
        <f t="shared" si="106"/>
        <v>0</v>
      </c>
      <c r="J472" s="201">
        <f t="shared" si="107"/>
        <v>0</v>
      </c>
      <c r="AC472" s="195">
        <v>39</v>
      </c>
      <c r="AD472" s="46">
        <f t="shared" si="100"/>
        <v>0</v>
      </c>
      <c r="AE472" s="201">
        <f t="shared" si="101"/>
        <v>0</v>
      </c>
      <c r="AG472" s="195">
        <v>39</v>
      </c>
      <c r="AH472" s="46">
        <f t="shared" si="102"/>
        <v>0</v>
      </c>
      <c r="AI472" s="201">
        <f t="shared" si="103"/>
        <v>0</v>
      </c>
    </row>
    <row r="473" spans="4:35" ht="13.2" customHeight="1">
      <c r="D473" s="195">
        <v>40</v>
      </c>
      <c r="E473" s="46">
        <f t="shared" si="104"/>
        <v>0</v>
      </c>
      <c r="F473" s="201">
        <f t="shared" si="105"/>
        <v>0</v>
      </c>
      <c r="H473" s="195">
        <v>40</v>
      </c>
      <c r="I473" s="46">
        <f t="shared" si="106"/>
        <v>0</v>
      </c>
      <c r="J473" s="201">
        <f t="shared" si="107"/>
        <v>0</v>
      </c>
      <c r="AC473" s="195">
        <v>40</v>
      </c>
      <c r="AD473" s="46">
        <f t="shared" si="100"/>
        <v>0</v>
      </c>
      <c r="AE473" s="201">
        <f t="shared" si="101"/>
        <v>0</v>
      </c>
      <c r="AG473" s="195">
        <v>40</v>
      </c>
      <c r="AH473" s="46">
        <f t="shared" si="102"/>
        <v>0</v>
      </c>
      <c r="AI473" s="201">
        <f t="shared" si="103"/>
        <v>0</v>
      </c>
    </row>
    <row r="474" spans="4:35" ht="13.2" customHeight="1">
      <c r="D474" s="195">
        <v>41</v>
      </c>
      <c r="E474" s="46">
        <f t="shared" si="104"/>
        <v>0</v>
      </c>
      <c r="F474" s="201">
        <f t="shared" si="105"/>
        <v>0</v>
      </c>
      <c r="H474" s="195">
        <v>41</v>
      </c>
      <c r="I474" s="46">
        <f t="shared" si="106"/>
        <v>0</v>
      </c>
      <c r="J474" s="201">
        <f t="shared" si="107"/>
        <v>0</v>
      </c>
      <c r="AC474" s="195">
        <v>41</v>
      </c>
      <c r="AD474" s="46">
        <f t="shared" si="100"/>
        <v>0</v>
      </c>
      <c r="AE474" s="201">
        <f t="shared" si="101"/>
        <v>0</v>
      </c>
      <c r="AG474" s="195">
        <v>41</v>
      </c>
      <c r="AH474" s="46">
        <f t="shared" si="102"/>
        <v>0</v>
      </c>
      <c r="AI474" s="201">
        <f t="shared" si="103"/>
        <v>0</v>
      </c>
    </row>
    <row r="475" spans="4:35" ht="13.2" customHeight="1">
      <c r="D475" s="195">
        <v>42</v>
      </c>
      <c r="E475" s="46">
        <f t="shared" si="104"/>
        <v>0</v>
      </c>
      <c r="F475" s="201">
        <f t="shared" si="105"/>
        <v>0</v>
      </c>
      <c r="H475" s="195">
        <v>42</v>
      </c>
      <c r="I475" s="46">
        <f t="shared" si="106"/>
        <v>0</v>
      </c>
      <c r="J475" s="201">
        <f t="shared" si="107"/>
        <v>0</v>
      </c>
      <c r="AC475" s="195">
        <v>42</v>
      </c>
      <c r="AD475" s="46">
        <f t="shared" si="100"/>
        <v>0</v>
      </c>
      <c r="AE475" s="201">
        <f t="shared" si="101"/>
        <v>0</v>
      </c>
      <c r="AG475" s="195">
        <v>42</v>
      </c>
      <c r="AH475" s="46">
        <f t="shared" si="102"/>
        <v>0</v>
      </c>
      <c r="AI475" s="201">
        <f t="shared" si="103"/>
        <v>0</v>
      </c>
    </row>
    <row r="476" spans="4:35" ht="13.2" customHeight="1">
      <c r="D476" s="195">
        <v>43</v>
      </c>
      <c r="E476" s="46">
        <f t="shared" si="104"/>
        <v>0</v>
      </c>
      <c r="F476" s="201">
        <f t="shared" si="105"/>
        <v>0</v>
      </c>
      <c r="H476" s="195">
        <v>43</v>
      </c>
      <c r="I476" s="46">
        <f t="shared" si="106"/>
        <v>0</v>
      </c>
      <c r="J476" s="201">
        <f t="shared" si="107"/>
        <v>0</v>
      </c>
      <c r="AC476" s="195">
        <v>43</v>
      </c>
      <c r="AD476" s="46">
        <f t="shared" si="100"/>
        <v>0</v>
      </c>
      <c r="AE476" s="201">
        <f t="shared" si="101"/>
        <v>0</v>
      </c>
      <c r="AG476" s="195">
        <v>43</v>
      </c>
      <c r="AH476" s="46">
        <f t="shared" si="102"/>
        <v>0</v>
      </c>
      <c r="AI476" s="201">
        <f t="shared" si="103"/>
        <v>0</v>
      </c>
    </row>
    <row r="477" spans="4:35" ht="13.2" customHeight="1">
      <c r="D477" s="195">
        <v>44</v>
      </c>
      <c r="E477" s="46">
        <f t="shared" si="104"/>
        <v>0</v>
      </c>
      <c r="F477" s="201">
        <f t="shared" si="105"/>
        <v>0</v>
      </c>
      <c r="H477" s="195">
        <v>44</v>
      </c>
      <c r="I477" s="46">
        <f t="shared" si="106"/>
        <v>0</v>
      </c>
      <c r="J477" s="201">
        <f t="shared" si="107"/>
        <v>0</v>
      </c>
      <c r="AC477" s="195">
        <v>44</v>
      </c>
      <c r="AD477" s="46">
        <f t="shared" si="100"/>
        <v>0</v>
      </c>
      <c r="AE477" s="201">
        <f t="shared" si="101"/>
        <v>0</v>
      </c>
      <c r="AG477" s="195">
        <v>44</v>
      </c>
      <c r="AH477" s="46">
        <f t="shared" si="102"/>
        <v>0</v>
      </c>
      <c r="AI477" s="201">
        <f t="shared" si="103"/>
        <v>0</v>
      </c>
    </row>
    <row r="478" spans="4:35" ht="13.2" customHeight="1">
      <c r="D478" s="195">
        <v>45</v>
      </c>
      <c r="E478" s="46">
        <f t="shared" si="104"/>
        <v>0</v>
      </c>
      <c r="F478" s="201">
        <f t="shared" si="105"/>
        <v>0</v>
      </c>
      <c r="H478" s="195">
        <v>45</v>
      </c>
      <c r="I478" s="46">
        <f t="shared" si="106"/>
        <v>0</v>
      </c>
      <c r="J478" s="201">
        <f t="shared" si="107"/>
        <v>0</v>
      </c>
      <c r="AC478" s="195">
        <v>45</v>
      </c>
      <c r="AD478" s="46">
        <f t="shared" si="100"/>
        <v>0</v>
      </c>
      <c r="AE478" s="201">
        <f t="shared" si="101"/>
        <v>0</v>
      </c>
      <c r="AG478" s="195">
        <v>45</v>
      </c>
      <c r="AH478" s="46">
        <f t="shared" si="102"/>
        <v>0</v>
      </c>
      <c r="AI478" s="201">
        <f t="shared" si="103"/>
        <v>0</v>
      </c>
    </row>
    <row r="479" spans="4:35" ht="13.2" customHeight="1">
      <c r="D479" s="195">
        <v>46</v>
      </c>
      <c r="E479" s="46">
        <f t="shared" si="104"/>
        <v>0</v>
      </c>
      <c r="F479" s="201">
        <f t="shared" si="105"/>
        <v>0</v>
      </c>
      <c r="H479" s="195">
        <v>46</v>
      </c>
      <c r="I479" s="46">
        <f t="shared" si="106"/>
        <v>0</v>
      </c>
      <c r="J479" s="201">
        <f t="shared" si="107"/>
        <v>0</v>
      </c>
      <c r="AC479" s="195">
        <v>46</v>
      </c>
      <c r="AD479" s="46">
        <f t="shared" si="100"/>
        <v>0</v>
      </c>
      <c r="AE479" s="201">
        <f t="shared" si="101"/>
        <v>0</v>
      </c>
      <c r="AG479" s="195">
        <v>46</v>
      </c>
      <c r="AH479" s="46">
        <f t="shared" si="102"/>
        <v>0</v>
      </c>
      <c r="AI479" s="201">
        <f t="shared" si="103"/>
        <v>0</v>
      </c>
    </row>
    <row r="480" spans="4:35" ht="13.2" customHeight="1">
      <c r="D480" s="195">
        <v>47</v>
      </c>
      <c r="E480" s="46">
        <f t="shared" si="104"/>
        <v>0</v>
      </c>
      <c r="F480" s="201">
        <f t="shared" si="105"/>
        <v>0</v>
      </c>
      <c r="H480" s="195">
        <v>47</v>
      </c>
      <c r="I480" s="46">
        <f t="shared" si="106"/>
        <v>0</v>
      </c>
      <c r="J480" s="201">
        <f t="shared" si="107"/>
        <v>0</v>
      </c>
      <c r="AC480" s="195">
        <v>47</v>
      </c>
      <c r="AD480" s="46">
        <f t="shared" si="100"/>
        <v>0</v>
      </c>
      <c r="AE480" s="201">
        <f t="shared" si="101"/>
        <v>0</v>
      </c>
      <c r="AG480" s="195">
        <v>47</v>
      </c>
      <c r="AH480" s="46">
        <f t="shared" si="102"/>
        <v>0</v>
      </c>
      <c r="AI480" s="201">
        <f t="shared" si="103"/>
        <v>0</v>
      </c>
    </row>
    <row r="481" spans="4:35" ht="13.2" customHeight="1">
      <c r="D481" s="195">
        <v>48</v>
      </c>
      <c r="E481" s="46">
        <f t="shared" si="104"/>
        <v>0</v>
      </c>
      <c r="F481" s="201">
        <f t="shared" si="105"/>
        <v>0</v>
      </c>
      <c r="H481" s="195">
        <v>48</v>
      </c>
      <c r="I481" s="46">
        <f t="shared" si="106"/>
        <v>0</v>
      </c>
      <c r="J481" s="201">
        <f t="shared" si="107"/>
        <v>0</v>
      </c>
      <c r="AC481" s="195">
        <v>48</v>
      </c>
      <c r="AD481" s="46">
        <f t="shared" si="100"/>
        <v>0</v>
      </c>
      <c r="AE481" s="201">
        <f t="shared" si="101"/>
        <v>0</v>
      </c>
      <c r="AG481" s="195">
        <v>48</v>
      </c>
      <c r="AH481" s="46">
        <f t="shared" si="102"/>
        <v>0</v>
      </c>
      <c r="AI481" s="201">
        <f t="shared" si="103"/>
        <v>0</v>
      </c>
    </row>
    <row r="482" spans="4:35" ht="13.2" customHeight="1">
      <c r="D482" s="195">
        <v>49</v>
      </c>
      <c r="E482" s="46">
        <f t="shared" si="104"/>
        <v>0</v>
      </c>
      <c r="F482" s="201">
        <f t="shared" si="105"/>
        <v>0</v>
      </c>
      <c r="H482" s="195">
        <v>49</v>
      </c>
      <c r="I482" s="46">
        <f t="shared" si="106"/>
        <v>0</v>
      </c>
      <c r="J482" s="201">
        <f t="shared" si="107"/>
        <v>0</v>
      </c>
      <c r="AC482" s="195">
        <v>49</v>
      </c>
      <c r="AD482" s="46">
        <f t="shared" si="100"/>
        <v>0</v>
      </c>
      <c r="AE482" s="201">
        <f t="shared" si="101"/>
        <v>0</v>
      </c>
      <c r="AG482" s="195">
        <v>49</v>
      </c>
      <c r="AH482" s="46">
        <f t="shared" si="102"/>
        <v>0</v>
      </c>
      <c r="AI482" s="201">
        <f t="shared" si="103"/>
        <v>0</v>
      </c>
    </row>
    <row r="483" spans="4:35" ht="13.2" customHeight="1">
      <c r="D483" s="195">
        <v>50</v>
      </c>
      <c r="E483" s="46">
        <f t="shared" si="104"/>
        <v>0</v>
      </c>
      <c r="F483" s="201">
        <f t="shared" si="105"/>
        <v>241.92</v>
      </c>
      <c r="H483" s="195">
        <v>50</v>
      </c>
      <c r="I483" s="46">
        <f t="shared" si="106"/>
        <v>0</v>
      </c>
      <c r="J483" s="201">
        <f t="shared" si="107"/>
        <v>0</v>
      </c>
      <c r="AC483" s="195">
        <v>50</v>
      </c>
      <c r="AD483" s="46">
        <f t="shared" si="100"/>
        <v>0</v>
      </c>
      <c r="AE483" s="201">
        <f t="shared" si="101"/>
        <v>0</v>
      </c>
      <c r="AG483" s="195">
        <v>50</v>
      </c>
      <c r="AH483" s="46">
        <f t="shared" si="102"/>
        <v>0</v>
      </c>
      <c r="AI483" s="201">
        <f t="shared" si="103"/>
        <v>0</v>
      </c>
    </row>
    <row r="484" spans="4:35" ht="13.2" customHeight="1">
      <c r="D484" s="195">
        <v>51</v>
      </c>
      <c r="E484" s="46">
        <f t="shared" si="104"/>
        <v>0</v>
      </c>
      <c r="F484" s="201">
        <f t="shared" si="105"/>
        <v>0</v>
      </c>
      <c r="H484" s="195">
        <v>51</v>
      </c>
      <c r="I484" s="46">
        <f t="shared" si="106"/>
        <v>0</v>
      </c>
      <c r="J484" s="201">
        <f t="shared" si="107"/>
        <v>0</v>
      </c>
      <c r="AC484" s="195">
        <v>51</v>
      </c>
      <c r="AD484" s="46">
        <f t="shared" si="100"/>
        <v>0</v>
      </c>
      <c r="AE484" s="201">
        <f t="shared" si="101"/>
        <v>0</v>
      </c>
      <c r="AG484" s="195">
        <v>51</v>
      </c>
      <c r="AH484" s="46">
        <f t="shared" si="102"/>
        <v>0</v>
      </c>
      <c r="AI484" s="201">
        <f t="shared" si="103"/>
        <v>0</v>
      </c>
    </row>
    <row r="485" spans="4:35" ht="13.2" customHeight="1">
      <c r="D485" s="195">
        <v>52</v>
      </c>
      <c r="E485" s="46">
        <f t="shared" si="104"/>
        <v>0</v>
      </c>
      <c r="F485" s="201">
        <f t="shared" si="105"/>
        <v>0</v>
      </c>
      <c r="H485" s="195">
        <v>52</v>
      </c>
      <c r="I485" s="46">
        <f t="shared" si="106"/>
        <v>0</v>
      </c>
      <c r="J485" s="201">
        <f t="shared" si="107"/>
        <v>0</v>
      </c>
      <c r="AC485" s="195">
        <v>52</v>
      </c>
      <c r="AD485" s="46">
        <f t="shared" si="100"/>
        <v>0</v>
      </c>
      <c r="AE485" s="201">
        <f t="shared" si="101"/>
        <v>0</v>
      </c>
      <c r="AG485" s="195">
        <v>52</v>
      </c>
      <c r="AH485" s="46">
        <f t="shared" si="102"/>
        <v>0</v>
      </c>
      <c r="AI485" s="201">
        <f t="shared" si="103"/>
        <v>0</v>
      </c>
    </row>
    <row r="486" spans="4:35" ht="13.2" customHeight="1">
      <c r="D486" s="195">
        <v>53</v>
      </c>
      <c r="E486" s="46">
        <f t="shared" si="104"/>
        <v>0</v>
      </c>
      <c r="F486" s="201">
        <f t="shared" si="105"/>
        <v>0</v>
      </c>
      <c r="H486" s="195">
        <v>53</v>
      </c>
      <c r="I486" s="46">
        <f t="shared" si="106"/>
        <v>0</v>
      </c>
      <c r="J486" s="201">
        <f t="shared" si="107"/>
        <v>0</v>
      </c>
      <c r="AC486" s="195">
        <v>53</v>
      </c>
      <c r="AD486" s="46">
        <f t="shared" si="100"/>
        <v>0</v>
      </c>
      <c r="AE486" s="201">
        <f t="shared" si="101"/>
        <v>0</v>
      </c>
      <c r="AG486" s="195">
        <v>53</v>
      </c>
      <c r="AH486" s="46">
        <f t="shared" si="102"/>
        <v>0</v>
      </c>
      <c r="AI486" s="201">
        <f t="shared" si="103"/>
        <v>0</v>
      </c>
    </row>
    <row r="487" spans="4:35" ht="13.2" customHeight="1">
      <c r="D487" s="195">
        <v>54</v>
      </c>
      <c r="E487" s="46">
        <f t="shared" si="104"/>
        <v>0</v>
      </c>
      <c r="F487" s="201">
        <f t="shared" si="105"/>
        <v>0</v>
      </c>
      <c r="H487" s="195">
        <v>54</v>
      </c>
      <c r="I487" s="46">
        <f t="shared" si="106"/>
        <v>0</v>
      </c>
      <c r="J487" s="201">
        <f t="shared" si="107"/>
        <v>0</v>
      </c>
      <c r="AC487" s="195">
        <v>54</v>
      </c>
      <c r="AD487" s="46">
        <f t="shared" si="100"/>
        <v>0</v>
      </c>
      <c r="AE487" s="201">
        <f t="shared" si="101"/>
        <v>0</v>
      </c>
      <c r="AG487" s="195">
        <v>54</v>
      </c>
      <c r="AH487" s="46">
        <f t="shared" si="102"/>
        <v>0</v>
      </c>
      <c r="AI487" s="201">
        <f t="shared" si="103"/>
        <v>0</v>
      </c>
    </row>
    <row r="488" spans="4:35" ht="13.2" customHeight="1">
      <c r="D488" s="195">
        <v>55</v>
      </c>
      <c r="E488" s="46">
        <f t="shared" si="104"/>
        <v>0</v>
      </c>
      <c r="F488" s="201">
        <f t="shared" si="105"/>
        <v>0</v>
      </c>
      <c r="H488" s="195">
        <v>55</v>
      </c>
      <c r="I488" s="46">
        <f t="shared" si="106"/>
        <v>0</v>
      </c>
      <c r="J488" s="201">
        <f t="shared" si="107"/>
        <v>0</v>
      </c>
      <c r="AC488" s="195">
        <v>55</v>
      </c>
      <c r="AD488" s="46">
        <f t="shared" si="100"/>
        <v>0</v>
      </c>
      <c r="AE488" s="201">
        <f t="shared" si="101"/>
        <v>0</v>
      </c>
      <c r="AG488" s="195">
        <v>55</v>
      </c>
      <c r="AH488" s="46">
        <f t="shared" si="102"/>
        <v>0</v>
      </c>
      <c r="AI488" s="201">
        <f t="shared" si="103"/>
        <v>0</v>
      </c>
    </row>
    <row r="489" spans="4:35" ht="13.2" customHeight="1">
      <c r="D489" s="195">
        <v>56</v>
      </c>
      <c r="E489" s="46">
        <f t="shared" si="104"/>
        <v>0</v>
      </c>
      <c r="F489" s="201">
        <f t="shared" si="105"/>
        <v>0</v>
      </c>
      <c r="H489" s="195">
        <v>56</v>
      </c>
      <c r="I489" s="46">
        <f t="shared" si="106"/>
        <v>0</v>
      </c>
      <c r="J489" s="201">
        <f t="shared" si="107"/>
        <v>0</v>
      </c>
      <c r="AC489" s="195">
        <v>56</v>
      </c>
      <c r="AD489" s="46">
        <f t="shared" si="100"/>
        <v>0</v>
      </c>
      <c r="AE489" s="201">
        <f t="shared" si="101"/>
        <v>0</v>
      </c>
      <c r="AG489" s="195">
        <v>56</v>
      </c>
      <c r="AH489" s="46">
        <f t="shared" si="102"/>
        <v>0</v>
      </c>
      <c r="AI489" s="201">
        <f t="shared" si="103"/>
        <v>0</v>
      </c>
    </row>
    <row r="490" spans="4:35" ht="13.2" customHeight="1">
      <c r="D490" s="195">
        <v>57</v>
      </c>
      <c r="E490" s="46">
        <f t="shared" si="104"/>
        <v>0</v>
      </c>
      <c r="F490" s="201">
        <f t="shared" si="105"/>
        <v>0</v>
      </c>
      <c r="H490" s="195">
        <v>57</v>
      </c>
      <c r="I490" s="46">
        <f t="shared" si="106"/>
        <v>0</v>
      </c>
      <c r="J490" s="201">
        <f t="shared" si="107"/>
        <v>0</v>
      </c>
      <c r="AC490" s="195">
        <v>57</v>
      </c>
      <c r="AD490" s="46">
        <f t="shared" si="100"/>
        <v>0</v>
      </c>
      <c r="AE490" s="201">
        <f t="shared" si="101"/>
        <v>0</v>
      </c>
      <c r="AG490" s="195">
        <v>57</v>
      </c>
      <c r="AH490" s="46">
        <f t="shared" si="102"/>
        <v>0</v>
      </c>
      <c r="AI490" s="201">
        <f t="shared" si="103"/>
        <v>0</v>
      </c>
    </row>
    <row r="491" spans="4:35" ht="13.2" customHeight="1">
      <c r="D491" s="195">
        <v>58</v>
      </c>
      <c r="E491" s="46">
        <f t="shared" si="104"/>
        <v>0</v>
      </c>
      <c r="F491" s="201">
        <f t="shared" si="105"/>
        <v>0</v>
      </c>
      <c r="H491" s="195">
        <v>58</v>
      </c>
      <c r="I491" s="46">
        <f t="shared" si="106"/>
        <v>0</v>
      </c>
      <c r="J491" s="201">
        <f t="shared" si="107"/>
        <v>0</v>
      </c>
      <c r="AC491" s="195">
        <v>58</v>
      </c>
      <c r="AD491" s="46">
        <f t="shared" si="100"/>
        <v>0</v>
      </c>
      <c r="AE491" s="201">
        <f t="shared" si="101"/>
        <v>0</v>
      </c>
      <c r="AG491" s="195">
        <v>58</v>
      </c>
      <c r="AH491" s="46">
        <f t="shared" si="102"/>
        <v>0</v>
      </c>
      <c r="AI491" s="201">
        <f t="shared" si="103"/>
        <v>0</v>
      </c>
    </row>
    <row r="492" spans="4:35" ht="13.2" customHeight="1">
      <c r="D492" s="195">
        <v>59</v>
      </c>
      <c r="E492" s="46">
        <f t="shared" si="104"/>
        <v>0</v>
      </c>
      <c r="F492" s="201">
        <f t="shared" si="105"/>
        <v>0</v>
      </c>
      <c r="H492" s="195">
        <v>59</v>
      </c>
      <c r="I492" s="46">
        <f t="shared" si="106"/>
        <v>0</v>
      </c>
      <c r="J492" s="201">
        <f t="shared" si="107"/>
        <v>0</v>
      </c>
      <c r="AC492" s="195">
        <v>59</v>
      </c>
      <c r="AD492" s="46">
        <f t="shared" si="100"/>
        <v>0</v>
      </c>
      <c r="AE492" s="201">
        <f t="shared" si="101"/>
        <v>0</v>
      </c>
      <c r="AG492" s="195">
        <v>59</v>
      </c>
      <c r="AH492" s="46">
        <f t="shared" si="102"/>
        <v>0</v>
      </c>
      <c r="AI492" s="201">
        <f t="shared" si="103"/>
        <v>0</v>
      </c>
    </row>
    <row r="493" spans="4:35" ht="13.2" customHeight="1" thickBot="1">
      <c r="D493" s="196">
        <v>60</v>
      </c>
      <c r="E493" s="47">
        <f t="shared" si="104"/>
        <v>0</v>
      </c>
      <c r="F493" s="202">
        <f t="shared" si="105"/>
        <v>0</v>
      </c>
      <c r="H493" s="196">
        <v>60</v>
      </c>
      <c r="I493" s="47">
        <f t="shared" si="106"/>
        <v>0</v>
      </c>
      <c r="J493" s="202">
        <f t="shared" si="107"/>
        <v>0</v>
      </c>
      <c r="AC493" s="196">
        <v>60</v>
      </c>
      <c r="AD493" s="47">
        <f t="shared" si="100"/>
        <v>0</v>
      </c>
      <c r="AE493" s="202">
        <f t="shared" si="101"/>
        <v>0</v>
      </c>
      <c r="AG493" s="196">
        <v>60</v>
      </c>
      <c r="AH493" s="47">
        <f t="shared" si="102"/>
        <v>0</v>
      </c>
      <c r="AI493" s="202">
        <f t="shared" si="103"/>
        <v>0</v>
      </c>
    </row>
    <row r="495" spans="4:35" ht="13.2" customHeight="1" thickBot="1">
      <c r="D495" s="2" t="s">
        <v>88</v>
      </c>
      <c r="H495" s="2" t="s">
        <v>91</v>
      </c>
      <c r="AC495" s="2" t="s">
        <v>88</v>
      </c>
      <c r="AG495" s="2" t="s">
        <v>91</v>
      </c>
    </row>
    <row r="496" spans="4:35" ht="13.2" customHeight="1">
      <c r="D496" s="2199"/>
      <c r="E496" s="2200" t="s">
        <v>87</v>
      </c>
      <c r="F496" s="2239"/>
      <c r="H496" s="2199"/>
      <c r="I496" s="2200" t="s">
        <v>87</v>
      </c>
      <c r="J496" s="2239"/>
      <c r="AC496" s="2199"/>
      <c r="AD496" s="2200" t="s">
        <v>87</v>
      </c>
      <c r="AE496" s="2239"/>
      <c r="AG496" s="2199"/>
      <c r="AH496" s="2200" t="s">
        <v>87</v>
      </c>
      <c r="AI496" s="2239"/>
    </row>
    <row r="497" spans="4:35" ht="13.2" customHeight="1">
      <c r="D497" s="2238"/>
      <c r="E497" s="21" t="s">
        <v>368</v>
      </c>
      <c r="F497" s="194" t="s">
        <v>369</v>
      </c>
      <c r="H497" s="2238"/>
      <c r="I497" s="21" t="s">
        <v>368</v>
      </c>
      <c r="J497" s="194" t="s">
        <v>369</v>
      </c>
      <c r="AC497" s="2238"/>
      <c r="AD497" s="21" t="s">
        <v>368</v>
      </c>
      <c r="AE497" s="194" t="s">
        <v>369</v>
      </c>
      <c r="AG497" s="2238"/>
      <c r="AH497" s="21" t="s">
        <v>368</v>
      </c>
      <c r="AI497" s="194" t="s">
        <v>369</v>
      </c>
    </row>
    <row r="498" spans="4:35" ht="13.2" customHeight="1">
      <c r="D498" s="195">
        <v>1</v>
      </c>
      <c r="E498" s="46">
        <f t="shared" ref="E498:E529" si="108">IF($H$22&lt;&gt;"再生砕石",0,SUMIF($H$23,D498,$H$16)+SUMIF($H$23,D498,$H$19))</f>
        <v>0</v>
      </c>
      <c r="F498" s="201">
        <f t="shared" ref="F498:F529" si="109">IF($H$22&lt;&gt;"粒調砕石",0,SUMIF($H$23,D498,$H$16)+SUMIF($H$23,D498,$H$19))</f>
        <v>0</v>
      </c>
      <c r="H498" s="195">
        <v>1</v>
      </c>
      <c r="I498" s="46">
        <f t="shared" ref="I498:I529" si="110">IF($H$44&lt;&gt;"再生砕石",0,SUMIF($H$45,H498,$H$38)+SUMIF($H$45,H498,$H$41))</f>
        <v>0</v>
      </c>
      <c r="J498" s="201">
        <f t="shared" ref="J498:J529" si="111">IF($H$44&lt;&gt;"粒調砕石",0,SUMIF($H$45,H498,$H$38)+SUMIF($H$45,H498,$H$41))</f>
        <v>0</v>
      </c>
      <c r="AC498" s="195">
        <v>1</v>
      </c>
      <c r="AD498" s="46">
        <f t="shared" ref="AD498:AD557" si="112">IF($AG$22&lt;&gt;"再生砕石",0,SUMIF($AG$23,AC498,$AG$16)+SUMIF($AG$23,AC498,$AG$19))</f>
        <v>0</v>
      </c>
      <c r="AE498" s="201">
        <f t="shared" ref="AE498:AE557" si="113">IF($AG$22&lt;&gt;"粒調砕石",0,SUMIF($AG$23,AC498,$AG$16)+SUMIF($AG$23,AC498,$AG$19))</f>
        <v>0</v>
      </c>
      <c r="AG498" s="195">
        <v>1</v>
      </c>
      <c r="AH498" s="46">
        <f t="shared" ref="AH498:AH557" si="114">IF($AG$44&lt;&gt;"再生砕石",0,SUMIF($AG$45,AG498,$AG$38)+SUMIF($AG$45,AG498,$AG$41))</f>
        <v>0</v>
      </c>
      <c r="AI498" s="201">
        <f t="shared" ref="AI498:AI557" si="115">IF($AG$44&lt;&gt;"粒調砕石",0,SUMIF($AG$45,AG498,$AG$38)+SUMIF($AG$45,AG498,$AG$41))</f>
        <v>0</v>
      </c>
    </row>
    <row r="499" spans="4:35" ht="13.2" customHeight="1">
      <c r="D499" s="195">
        <v>2</v>
      </c>
      <c r="E499" s="46">
        <f t="shared" si="108"/>
        <v>0</v>
      </c>
      <c r="F499" s="201">
        <f t="shared" si="109"/>
        <v>0</v>
      </c>
      <c r="H499" s="195">
        <v>2</v>
      </c>
      <c r="I499" s="46">
        <f t="shared" si="110"/>
        <v>0</v>
      </c>
      <c r="J499" s="201">
        <f t="shared" si="111"/>
        <v>0</v>
      </c>
      <c r="AC499" s="195">
        <v>2</v>
      </c>
      <c r="AD499" s="46">
        <f t="shared" si="112"/>
        <v>0</v>
      </c>
      <c r="AE499" s="201">
        <f t="shared" si="113"/>
        <v>0</v>
      </c>
      <c r="AG499" s="195">
        <v>2</v>
      </c>
      <c r="AH499" s="46">
        <f t="shared" si="114"/>
        <v>0</v>
      </c>
      <c r="AI499" s="201">
        <f t="shared" si="115"/>
        <v>0</v>
      </c>
    </row>
    <row r="500" spans="4:35" ht="13.2" customHeight="1">
      <c r="D500" s="195">
        <v>3</v>
      </c>
      <c r="E500" s="46">
        <f t="shared" si="108"/>
        <v>0</v>
      </c>
      <c r="F500" s="201">
        <f t="shared" si="109"/>
        <v>0</v>
      </c>
      <c r="H500" s="195">
        <v>3</v>
      </c>
      <c r="I500" s="46">
        <f t="shared" si="110"/>
        <v>0</v>
      </c>
      <c r="J500" s="201">
        <f t="shared" si="111"/>
        <v>0</v>
      </c>
      <c r="AC500" s="195">
        <v>3</v>
      </c>
      <c r="AD500" s="46">
        <f t="shared" si="112"/>
        <v>0</v>
      </c>
      <c r="AE500" s="201">
        <f t="shared" si="113"/>
        <v>0</v>
      </c>
      <c r="AG500" s="195">
        <v>3</v>
      </c>
      <c r="AH500" s="46">
        <f t="shared" si="114"/>
        <v>0</v>
      </c>
      <c r="AI500" s="201">
        <f t="shared" si="115"/>
        <v>0</v>
      </c>
    </row>
    <row r="501" spans="4:35" ht="13.2" customHeight="1">
      <c r="D501" s="195">
        <v>4</v>
      </c>
      <c r="E501" s="46">
        <f t="shared" si="108"/>
        <v>0</v>
      </c>
      <c r="F501" s="201">
        <f t="shared" si="109"/>
        <v>0</v>
      </c>
      <c r="H501" s="195">
        <v>4</v>
      </c>
      <c r="I501" s="46">
        <f t="shared" si="110"/>
        <v>0</v>
      </c>
      <c r="J501" s="201">
        <f t="shared" si="111"/>
        <v>0</v>
      </c>
      <c r="AC501" s="195">
        <v>4</v>
      </c>
      <c r="AD501" s="46">
        <f t="shared" si="112"/>
        <v>0</v>
      </c>
      <c r="AE501" s="201">
        <f t="shared" si="113"/>
        <v>0</v>
      </c>
      <c r="AG501" s="195">
        <v>4</v>
      </c>
      <c r="AH501" s="46">
        <f t="shared" si="114"/>
        <v>0</v>
      </c>
      <c r="AI501" s="201">
        <f t="shared" si="115"/>
        <v>0</v>
      </c>
    </row>
    <row r="502" spans="4:35" ht="13.2" customHeight="1">
      <c r="D502" s="195">
        <v>5</v>
      </c>
      <c r="E502" s="46">
        <f t="shared" si="108"/>
        <v>0</v>
      </c>
      <c r="F502" s="201">
        <f t="shared" si="109"/>
        <v>0</v>
      </c>
      <c r="H502" s="195">
        <v>5</v>
      </c>
      <c r="I502" s="46">
        <f t="shared" si="110"/>
        <v>0</v>
      </c>
      <c r="J502" s="201">
        <f t="shared" si="111"/>
        <v>0</v>
      </c>
      <c r="AC502" s="195">
        <v>5</v>
      </c>
      <c r="AD502" s="46">
        <f t="shared" si="112"/>
        <v>0</v>
      </c>
      <c r="AE502" s="201">
        <f t="shared" si="113"/>
        <v>0</v>
      </c>
      <c r="AG502" s="195">
        <v>5</v>
      </c>
      <c r="AH502" s="46">
        <f t="shared" si="114"/>
        <v>0</v>
      </c>
      <c r="AI502" s="201">
        <f t="shared" si="115"/>
        <v>0</v>
      </c>
    </row>
    <row r="503" spans="4:35" ht="13.2" customHeight="1">
      <c r="D503" s="195">
        <v>6</v>
      </c>
      <c r="E503" s="46">
        <f t="shared" si="108"/>
        <v>0</v>
      </c>
      <c r="F503" s="201">
        <f t="shared" si="109"/>
        <v>0</v>
      </c>
      <c r="H503" s="195">
        <v>6</v>
      </c>
      <c r="I503" s="46">
        <f t="shared" si="110"/>
        <v>0</v>
      </c>
      <c r="J503" s="201">
        <f t="shared" si="111"/>
        <v>0</v>
      </c>
      <c r="AC503" s="195">
        <v>6</v>
      </c>
      <c r="AD503" s="46">
        <f t="shared" si="112"/>
        <v>0</v>
      </c>
      <c r="AE503" s="201">
        <f t="shared" si="113"/>
        <v>0</v>
      </c>
      <c r="AG503" s="195">
        <v>6</v>
      </c>
      <c r="AH503" s="46">
        <f t="shared" si="114"/>
        <v>0</v>
      </c>
      <c r="AI503" s="201">
        <f t="shared" si="115"/>
        <v>0</v>
      </c>
    </row>
    <row r="504" spans="4:35" ht="13.2" customHeight="1">
      <c r="D504" s="195">
        <v>7</v>
      </c>
      <c r="E504" s="46">
        <f t="shared" si="108"/>
        <v>0</v>
      </c>
      <c r="F504" s="201">
        <f t="shared" si="109"/>
        <v>0</v>
      </c>
      <c r="H504" s="195">
        <v>7</v>
      </c>
      <c r="I504" s="46">
        <f t="shared" si="110"/>
        <v>0</v>
      </c>
      <c r="J504" s="201">
        <f t="shared" si="111"/>
        <v>0</v>
      </c>
      <c r="AC504" s="195">
        <v>7</v>
      </c>
      <c r="AD504" s="46">
        <f t="shared" si="112"/>
        <v>0</v>
      </c>
      <c r="AE504" s="201">
        <f t="shared" si="113"/>
        <v>0</v>
      </c>
      <c r="AG504" s="195">
        <v>7</v>
      </c>
      <c r="AH504" s="46">
        <f t="shared" si="114"/>
        <v>0</v>
      </c>
      <c r="AI504" s="201">
        <f t="shared" si="115"/>
        <v>0</v>
      </c>
    </row>
    <row r="505" spans="4:35" ht="13.2" customHeight="1">
      <c r="D505" s="195">
        <v>8</v>
      </c>
      <c r="E505" s="46">
        <f t="shared" si="108"/>
        <v>0</v>
      </c>
      <c r="F505" s="201">
        <f t="shared" si="109"/>
        <v>0</v>
      </c>
      <c r="H505" s="195">
        <v>8</v>
      </c>
      <c r="I505" s="46">
        <f t="shared" si="110"/>
        <v>0</v>
      </c>
      <c r="J505" s="201">
        <f t="shared" si="111"/>
        <v>0</v>
      </c>
      <c r="AC505" s="195">
        <v>8</v>
      </c>
      <c r="AD505" s="46">
        <f t="shared" si="112"/>
        <v>0</v>
      </c>
      <c r="AE505" s="201">
        <f t="shared" si="113"/>
        <v>0</v>
      </c>
      <c r="AG505" s="195">
        <v>8</v>
      </c>
      <c r="AH505" s="46">
        <f t="shared" si="114"/>
        <v>0</v>
      </c>
      <c r="AI505" s="201">
        <f t="shared" si="115"/>
        <v>0</v>
      </c>
    </row>
    <row r="506" spans="4:35" ht="13.2" customHeight="1">
      <c r="D506" s="195">
        <v>9</v>
      </c>
      <c r="E506" s="46">
        <f t="shared" si="108"/>
        <v>0</v>
      </c>
      <c r="F506" s="201">
        <f t="shared" si="109"/>
        <v>0</v>
      </c>
      <c r="H506" s="195">
        <v>9</v>
      </c>
      <c r="I506" s="46">
        <f t="shared" si="110"/>
        <v>0</v>
      </c>
      <c r="J506" s="201">
        <f t="shared" si="111"/>
        <v>0</v>
      </c>
      <c r="AC506" s="195">
        <v>9</v>
      </c>
      <c r="AD506" s="46">
        <f t="shared" si="112"/>
        <v>0</v>
      </c>
      <c r="AE506" s="201">
        <f t="shared" si="113"/>
        <v>0</v>
      </c>
      <c r="AG506" s="195">
        <v>9</v>
      </c>
      <c r="AH506" s="46">
        <f t="shared" si="114"/>
        <v>0</v>
      </c>
      <c r="AI506" s="201">
        <f t="shared" si="115"/>
        <v>0</v>
      </c>
    </row>
    <row r="507" spans="4:35" ht="13.2" customHeight="1">
      <c r="D507" s="195">
        <v>10</v>
      </c>
      <c r="E507" s="46">
        <f t="shared" si="108"/>
        <v>0</v>
      </c>
      <c r="F507" s="201">
        <f t="shared" si="109"/>
        <v>0</v>
      </c>
      <c r="H507" s="195">
        <v>10</v>
      </c>
      <c r="I507" s="46">
        <f t="shared" si="110"/>
        <v>0</v>
      </c>
      <c r="J507" s="201">
        <f t="shared" si="111"/>
        <v>0</v>
      </c>
      <c r="AC507" s="195">
        <v>10</v>
      </c>
      <c r="AD507" s="46">
        <f t="shared" si="112"/>
        <v>0</v>
      </c>
      <c r="AE507" s="201">
        <f t="shared" si="113"/>
        <v>0</v>
      </c>
      <c r="AG507" s="195">
        <v>10</v>
      </c>
      <c r="AH507" s="46">
        <f t="shared" si="114"/>
        <v>0</v>
      </c>
      <c r="AI507" s="201">
        <f t="shared" si="115"/>
        <v>0</v>
      </c>
    </row>
    <row r="508" spans="4:35" ht="13.2" customHeight="1">
      <c r="D508" s="195">
        <v>11</v>
      </c>
      <c r="E508" s="46">
        <f t="shared" si="108"/>
        <v>0</v>
      </c>
      <c r="F508" s="201">
        <f t="shared" si="109"/>
        <v>0</v>
      </c>
      <c r="H508" s="195">
        <v>11</v>
      </c>
      <c r="I508" s="46">
        <f t="shared" si="110"/>
        <v>0</v>
      </c>
      <c r="J508" s="201">
        <f t="shared" si="111"/>
        <v>0</v>
      </c>
      <c r="AC508" s="195">
        <v>11</v>
      </c>
      <c r="AD508" s="46">
        <f t="shared" si="112"/>
        <v>0</v>
      </c>
      <c r="AE508" s="201">
        <f t="shared" si="113"/>
        <v>0</v>
      </c>
      <c r="AG508" s="195">
        <v>11</v>
      </c>
      <c r="AH508" s="46">
        <f t="shared" si="114"/>
        <v>0</v>
      </c>
      <c r="AI508" s="201">
        <f t="shared" si="115"/>
        <v>0</v>
      </c>
    </row>
    <row r="509" spans="4:35" ht="13.2" customHeight="1">
      <c r="D509" s="195">
        <v>12</v>
      </c>
      <c r="E509" s="46">
        <f t="shared" si="108"/>
        <v>0</v>
      </c>
      <c r="F509" s="201">
        <f t="shared" si="109"/>
        <v>0</v>
      </c>
      <c r="H509" s="195">
        <v>12</v>
      </c>
      <c r="I509" s="46">
        <f t="shared" si="110"/>
        <v>0</v>
      </c>
      <c r="J509" s="201">
        <f t="shared" si="111"/>
        <v>0</v>
      </c>
      <c r="AC509" s="195">
        <v>12</v>
      </c>
      <c r="AD509" s="46">
        <f t="shared" si="112"/>
        <v>0</v>
      </c>
      <c r="AE509" s="201">
        <f t="shared" si="113"/>
        <v>0</v>
      </c>
      <c r="AG509" s="195">
        <v>12</v>
      </c>
      <c r="AH509" s="46">
        <f t="shared" si="114"/>
        <v>0</v>
      </c>
      <c r="AI509" s="201">
        <f t="shared" si="115"/>
        <v>0</v>
      </c>
    </row>
    <row r="510" spans="4:35" ht="13.2" customHeight="1">
      <c r="D510" s="195">
        <v>13</v>
      </c>
      <c r="E510" s="46">
        <f t="shared" si="108"/>
        <v>0</v>
      </c>
      <c r="F510" s="201">
        <f t="shared" si="109"/>
        <v>0</v>
      </c>
      <c r="H510" s="195">
        <v>13</v>
      </c>
      <c r="I510" s="46">
        <f t="shared" si="110"/>
        <v>0</v>
      </c>
      <c r="J510" s="201">
        <f t="shared" si="111"/>
        <v>0</v>
      </c>
      <c r="AC510" s="195">
        <v>13</v>
      </c>
      <c r="AD510" s="46">
        <f t="shared" si="112"/>
        <v>0</v>
      </c>
      <c r="AE510" s="201">
        <f t="shared" si="113"/>
        <v>0</v>
      </c>
      <c r="AG510" s="195">
        <v>13</v>
      </c>
      <c r="AH510" s="46">
        <f t="shared" si="114"/>
        <v>0</v>
      </c>
      <c r="AI510" s="201">
        <f t="shared" si="115"/>
        <v>0</v>
      </c>
    </row>
    <row r="511" spans="4:35" ht="13.2" customHeight="1">
      <c r="D511" s="195">
        <v>14</v>
      </c>
      <c r="E511" s="46">
        <f t="shared" si="108"/>
        <v>0</v>
      </c>
      <c r="F511" s="201">
        <f t="shared" si="109"/>
        <v>0</v>
      </c>
      <c r="H511" s="195">
        <v>14</v>
      </c>
      <c r="I511" s="46">
        <f t="shared" si="110"/>
        <v>0</v>
      </c>
      <c r="J511" s="201">
        <f t="shared" si="111"/>
        <v>0</v>
      </c>
      <c r="AC511" s="195">
        <v>14</v>
      </c>
      <c r="AD511" s="46">
        <f t="shared" si="112"/>
        <v>0</v>
      </c>
      <c r="AE511" s="201">
        <f t="shared" si="113"/>
        <v>0</v>
      </c>
      <c r="AG511" s="195">
        <v>14</v>
      </c>
      <c r="AH511" s="46">
        <f t="shared" si="114"/>
        <v>0</v>
      </c>
      <c r="AI511" s="201">
        <f t="shared" si="115"/>
        <v>0</v>
      </c>
    </row>
    <row r="512" spans="4:35" ht="13.2" customHeight="1">
      <c r="D512" s="195">
        <v>15</v>
      </c>
      <c r="E512" s="46">
        <f t="shared" si="108"/>
        <v>0</v>
      </c>
      <c r="F512" s="201">
        <f t="shared" si="109"/>
        <v>0</v>
      </c>
      <c r="H512" s="195">
        <v>15</v>
      </c>
      <c r="I512" s="46">
        <f t="shared" si="110"/>
        <v>0</v>
      </c>
      <c r="J512" s="201">
        <f t="shared" si="111"/>
        <v>0</v>
      </c>
      <c r="AC512" s="195">
        <v>15</v>
      </c>
      <c r="AD512" s="46">
        <f t="shared" si="112"/>
        <v>0</v>
      </c>
      <c r="AE512" s="201">
        <f t="shared" si="113"/>
        <v>0</v>
      </c>
      <c r="AG512" s="195">
        <v>15</v>
      </c>
      <c r="AH512" s="46">
        <f t="shared" si="114"/>
        <v>0</v>
      </c>
      <c r="AI512" s="201">
        <f t="shared" si="115"/>
        <v>0</v>
      </c>
    </row>
    <row r="513" spans="4:35" ht="13.2" customHeight="1">
      <c r="D513" s="195">
        <v>16</v>
      </c>
      <c r="E513" s="46">
        <f t="shared" si="108"/>
        <v>0</v>
      </c>
      <c r="F513" s="201">
        <f t="shared" si="109"/>
        <v>0</v>
      </c>
      <c r="H513" s="195">
        <v>16</v>
      </c>
      <c r="I513" s="46">
        <f t="shared" si="110"/>
        <v>0</v>
      </c>
      <c r="J513" s="201">
        <f t="shared" si="111"/>
        <v>0</v>
      </c>
      <c r="AC513" s="195">
        <v>16</v>
      </c>
      <c r="AD513" s="46">
        <f t="shared" si="112"/>
        <v>0</v>
      </c>
      <c r="AE513" s="201">
        <f t="shared" si="113"/>
        <v>0</v>
      </c>
      <c r="AG513" s="195">
        <v>16</v>
      </c>
      <c r="AH513" s="46">
        <f t="shared" si="114"/>
        <v>0</v>
      </c>
      <c r="AI513" s="201">
        <f t="shared" si="115"/>
        <v>0</v>
      </c>
    </row>
    <row r="514" spans="4:35" ht="13.2" customHeight="1">
      <c r="D514" s="195">
        <v>17</v>
      </c>
      <c r="E514" s="46">
        <f t="shared" si="108"/>
        <v>0</v>
      </c>
      <c r="F514" s="201">
        <f t="shared" si="109"/>
        <v>0</v>
      </c>
      <c r="H514" s="195">
        <v>17</v>
      </c>
      <c r="I514" s="46">
        <f t="shared" si="110"/>
        <v>0</v>
      </c>
      <c r="J514" s="201">
        <f t="shared" si="111"/>
        <v>0</v>
      </c>
      <c r="AC514" s="195">
        <v>17</v>
      </c>
      <c r="AD514" s="46">
        <f t="shared" si="112"/>
        <v>0</v>
      </c>
      <c r="AE514" s="201">
        <f t="shared" si="113"/>
        <v>0</v>
      </c>
      <c r="AG514" s="195">
        <v>17</v>
      </c>
      <c r="AH514" s="46">
        <f t="shared" si="114"/>
        <v>0</v>
      </c>
      <c r="AI514" s="201">
        <f t="shared" si="115"/>
        <v>0</v>
      </c>
    </row>
    <row r="515" spans="4:35" ht="13.2" customHeight="1">
      <c r="D515" s="195">
        <v>18</v>
      </c>
      <c r="E515" s="46">
        <f t="shared" si="108"/>
        <v>0</v>
      </c>
      <c r="F515" s="201">
        <f t="shared" si="109"/>
        <v>0</v>
      </c>
      <c r="H515" s="195">
        <v>18</v>
      </c>
      <c r="I515" s="46">
        <f t="shared" si="110"/>
        <v>0</v>
      </c>
      <c r="J515" s="201">
        <f t="shared" si="111"/>
        <v>0</v>
      </c>
      <c r="AC515" s="195">
        <v>18</v>
      </c>
      <c r="AD515" s="46">
        <f t="shared" si="112"/>
        <v>0</v>
      </c>
      <c r="AE515" s="201">
        <f t="shared" si="113"/>
        <v>0</v>
      </c>
      <c r="AG515" s="195">
        <v>18</v>
      </c>
      <c r="AH515" s="46">
        <f t="shared" si="114"/>
        <v>0</v>
      </c>
      <c r="AI515" s="201">
        <f t="shared" si="115"/>
        <v>0</v>
      </c>
    </row>
    <row r="516" spans="4:35" ht="13.2" customHeight="1">
      <c r="D516" s="195">
        <v>19</v>
      </c>
      <c r="E516" s="46">
        <f t="shared" si="108"/>
        <v>0</v>
      </c>
      <c r="F516" s="201">
        <f t="shared" si="109"/>
        <v>0</v>
      </c>
      <c r="H516" s="195">
        <v>19</v>
      </c>
      <c r="I516" s="46">
        <f t="shared" si="110"/>
        <v>0</v>
      </c>
      <c r="J516" s="201">
        <f t="shared" si="111"/>
        <v>0</v>
      </c>
      <c r="AC516" s="195">
        <v>19</v>
      </c>
      <c r="AD516" s="46">
        <f t="shared" si="112"/>
        <v>0</v>
      </c>
      <c r="AE516" s="201">
        <f t="shared" si="113"/>
        <v>0</v>
      </c>
      <c r="AG516" s="195">
        <v>19</v>
      </c>
      <c r="AH516" s="46">
        <f t="shared" si="114"/>
        <v>0</v>
      </c>
      <c r="AI516" s="201">
        <f t="shared" si="115"/>
        <v>0</v>
      </c>
    </row>
    <row r="517" spans="4:35" ht="13.2" customHeight="1">
      <c r="D517" s="195">
        <v>20</v>
      </c>
      <c r="E517" s="46">
        <f t="shared" si="108"/>
        <v>0</v>
      </c>
      <c r="F517" s="201">
        <f t="shared" si="109"/>
        <v>0</v>
      </c>
      <c r="H517" s="195">
        <v>20</v>
      </c>
      <c r="I517" s="46">
        <f t="shared" si="110"/>
        <v>0</v>
      </c>
      <c r="J517" s="201">
        <f t="shared" si="111"/>
        <v>0</v>
      </c>
      <c r="AC517" s="195">
        <v>20</v>
      </c>
      <c r="AD517" s="46">
        <f t="shared" si="112"/>
        <v>0</v>
      </c>
      <c r="AE517" s="201">
        <f t="shared" si="113"/>
        <v>0</v>
      </c>
      <c r="AG517" s="195">
        <v>20</v>
      </c>
      <c r="AH517" s="46">
        <f t="shared" si="114"/>
        <v>0</v>
      </c>
      <c r="AI517" s="201">
        <f t="shared" si="115"/>
        <v>0</v>
      </c>
    </row>
    <row r="518" spans="4:35" ht="13.2" customHeight="1">
      <c r="D518" s="195">
        <v>21</v>
      </c>
      <c r="E518" s="46">
        <f t="shared" si="108"/>
        <v>0</v>
      </c>
      <c r="F518" s="201">
        <f t="shared" si="109"/>
        <v>0</v>
      </c>
      <c r="H518" s="195">
        <v>21</v>
      </c>
      <c r="I518" s="46">
        <f t="shared" si="110"/>
        <v>0</v>
      </c>
      <c r="J518" s="201">
        <f t="shared" si="111"/>
        <v>0</v>
      </c>
      <c r="AC518" s="195">
        <v>21</v>
      </c>
      <c r="AD518" s="46">
        <f t="shared" si="112"/>
        <v>0</v>
      </c>
      <c r="AE518" s="201">
        <f t="shared" si="113"/>
        <v>0</v>
      </c>
      <c r="AG518" s="195">
        <v>21</v>
      </c>
      <c r="AH518" s="46">
        <f t="shared" si="114"/>
        <v>0</v>
      </c>
      <c r="AI518" s="201">
        <f t="shared" si="115"/>
        <v>0</v>
      </c>
    </row>
    <row r="519" spans="4:35" ht="13.2" customHeight="1">
      <c r="D519" s="195">
        <v>22</v>
      </c>
      <c r="E519" s="46">
        <f t="shared" si="108"/>
        <v>0</v>
      </c>
      <c r="F519" s="201">
        <f t="shared" si="109"/>
        <v>0</v>
      </c>
      <c r="H519" s="195">
        <v>22</v>
      </c>
      <c r="I519" s="46">
        <f t="shared" si="110"/>
        <v>0</v>
      </c>
      <c r="J519" s="201">
        <f t="shared" si="111"/>
        <v>0</v>
      </c>
      <c r="AC519" s="195">
        <v>22</v>
      </c>
      <c r="AD519" s="46">
        <f t="shared" si="112"/>
        <v>0</v>
      </c>
      <c r="AE519" s="201">
        <f t="shared" si="113"/>
        <v>0</v>
      </c>
      <c r="AG519" s="195">
        <v>22</v>
      </c>
      <c r="AH519" s="46">
        <f t="shared" si="114"/>
        <v>0</v>
      </c>
      <c r="AI519" s="201">
        <f t="shared" si="115"/>
        <v>0</v>
      </c>
    </row>
    <row r="520" spans="4:35" ht="13.2" customHeight="1">
      <c r="D520" s="195">
        <v>23</v>
      </c>
      <c r="E520" s="46">
        <f t="shared" si="108"/>
        <v>0</v>
      </c>
      <c r="F520" s="201">
        <f t="shared" si="109"/>
        <v>0</v>
      </c>
      <c r="H520" s="195">
        <v>23</v>
      </c>
      <c r="I520" s="46">
        <f t="shared" si="110"/>
        <v>0</v>
      </c>
      <c r="J520" s="201">
        <f t="shared" si="111"/>
        <v>0</v>
      </c>
      <c r="AC520" s="195">
        <v>23</v>
      </c>
      <c r="AD520" s="46">
        <f t="shared" si="112"/>
        <v>0</v>
      </c>
      <c r="AE520" s="201">
        <f t="shared" si="113"/>
        <v>0</v>
      </c>
      <c r="AG520" s="195">
        <v>23</v>
      </c>
      <c r="AH520" s="46">
        <f t="shared" si="114"/>
        <v>0</v>
      </c>
      <c r="AI520" s="201">
        <f t="shared" si="115"/>
        <v>0</v>
      </c>
    </row>
    <row r="521" spans="4:35" ht="13.2" customHeight="1">
      <c r="D521" s="195">
        <v>24</v>
      </c>
      <c r="E521" s="46">
        <f t="shared" si="108"/>
        <v>0</v>
      </c>
      <c r="F521" s="201">
        <f t="shared" si="109"/>
        <v>0</v>
      </c>
      <c r="H521" s="195">
        <v>24</v>
      </c>
      <c r="I521" s="46">
        <f t="shared" si="110"/>
        <v>0</v>
      </c>
      <c r="J521" s="201">
        <f t="shared" si="111"/>
        <v>0</v>
      </c>
      <c r="AC521" s="195">
        <v>24</v>
      </c>
      <c r="AD521" s="46">
        <f t="shared" si="112"/>
        <v>0</v>
      </c>
      <c r="AE521" s="201">
        <f t="shared" si="113"/>
        <v>0</v>
      </c>
      <c r="AG521" s="195">
        <v>24</v>
      </c>
      <c r="AH521" s="46">
        <f t="shared" si="114"/>
        <v>0</v>
      </c>
      <c r="AI521" s="201">
        <f t="shared" si="115"/>
        <v>0</v>
      </c>
    </row>
    <row r="522" spans="4:35" ht="13.2" customHeight="1">
      <c r="D522" s="195">
        <v>25</v>
      </c>
      <c r="E522" s="46">
        <f t="shared" si="108"/>
        <v>0</v>
      </c>
      <c r="F522" s="201">
        <f t="shared" si="109"/>
        <v>695.28</v>
      </c>
      <c r="H522" s="195">
        <v>25</v>
      </c>
      <c r="I522" s="46">
        <f t="shared" si="110"/>
        <v>0</v>
      </c>
      <c r="J522" s="201">
        <f t="shared" si="111"/>
        <v>0</v>
      </c>
      <c r="AC522" s="195">
        <v>25</v>
      </c>
      <c r="AD522" s="46">
        <f t="shared" si="112"/>
        <v>0</v>
      </c>
      <c r="AE522" s="201">
        <f t="shared" si="113"/>
        <v>0</v>
      </c>
      <c r="AG522" s="195">
        <v>25</v>
      </c>
      <c r="AH522" s="46">
        <f t="shared" si="114"/>
        <v>0</v>
      </c>
      <c r="AI522" s="201">
        <f t="shared" si="115"/>
        <v>0</v>
      </c>
    </row>
    <row r="523" spans="4:35" ht="13.2" customHeight="1">
      <c r="D523" s="195">
        <v>26</v>
      </c>
      <c r="E523" s="46">
        <f t="shared" si="108"/>
        <v>0</v>
      </c>
      <c r="F523" s="201">
        <f t="shared" si="109"/>
        <v>0</v>
      </c>
      <c r="H523" s="195">
        <v>26</v>
      </c>
      <c r="I523" s="46">
        <f t="shared" si="110"/>
        <v>0</v>
      </c>
      <c r="J523" s="201">
        <f t="shared" si="111"/>
        <v>0</v>
      </c>
      <c r="AC523" s="195">
        <v>26</v>
      </c>
      <c r="AD523" s="46">
        <f t="shared" si="112"/>
        <v>0</v>
      </c>
      <c r="AE523" s="201">
        <f t="shared" si="113"/>
        <v>0</v>
      </c>
      <c r="AG523" s="195">
        <v>26</v>
      </c>
      <c r="AH523" s="46">
        <f t="shared" si="114"/>
        <v>0</v>
      </c>
      <c r="AI523" s="201">
        <f t="shared" si="115"/>
        <v>0</v>
      </c>
    </row>
    <row r="524" spans="4:35" ht="13.2" customHeight="1">
      <c r="D524" s="195">
        <v>27</v>
      </c>
      <c r="E524" s="46">
        <f t="shared" si="108"/>
        <v>0</v>
      </c>
      <c r="F524" s="201">
        <f t="shared" si="109"/>
        <v>0</v>
      </c>
      <c r="H524" s="195">
        <v>27</v>
      </c>
      <c r="I524" s="46">
        <f t="shared" si="110"/>
        <v>0</v>
      </c>
      <c r="J524" s="201">
        <f t="shared" si="111"/>
        <v>0</v>
      </c>
      <c r="AC524" s="195">
        <v>27</v>
      </c>
      <c r="AD524" s="46">
        <f t="shared" si="112"/>
        <v>0</v>
      </c>
      <c r="AE524" s="201">
        <f t="shared" si="113"/>
        <v>0</v>
      </c>
      <c r="AG524" s="195">
        <v>27</v>
      </c>
      <c r="AH524" s="46">
        <f t="shared" si="114"/>
        <v>0</v>
      </c>
      <c r="AI524" s="201">
        <f t="shared" si="115"/>
        <v>0</v>
      </c>
    </row>
    <row r="525" spans="4:35" ht="13.2" customHeight="1">
      <c r="D525" s="195">
        <v>28</v>
      </c>
      <c r="E525" s="46">
        <f t="shared" si="108"/>
        <v>0</v>
      </c>
      <c r="F525" s="201">
        <f t="shared" si="109"/>
        <v>0</v>
      </c>
      <c r="H525" s="195">
        <v>28</v>
      </c>
      <c r="I525" s="46">
        <f t="shared" si="110"/>
        <v>0</v>
      </c>
      <c r="J525" s="201">
        <f t="shared" si="111"/>
        <v>0</v>
      </c>
      <c r="AC525" s="195">
        <v>28</v>
      </c>
      <c r="AD525" s="46">
        <f t="shared" si="112"/>
        <v>0</v>
      </c>
      <c r="AE525" s="201">
        <f t="shared" si="113"/>
        <v>0</v>
      </c>
      <c r="AG525" s="195">
        <v>28</v>
      </c>
      <c r="AH525" s="46">
        <f t="shared" si="114"/>
        <v>0</v>
      </c>
      <c r="AI525" s="201">
        <f t="shared" si="115"/>
        <v>0</v>
      </c>
    </row>
    <row r="526" spans="4:35" ht="13.2" customHeight="1">
      <c r="D526" s="195">
        <v>29</v>
      </c>
      <c r="E526" s="46">
        <f t="shared" si="108"/>
        <v>0</v>
      </c>
      <c r="F526" s="201">
        <f t="shared" si="109"/>
        <v>0</v>
      </c>
      <c r="H526" s="195">
        <v>29</v>
      </c>
      <c r="I526" s="46">
        <f t="shared" si="110"/>
        <v>0</v>
      </c>
      <c r="J526" s="201">
        <f t="shared" si="111"/>
        <v>0</v>
      </c>
      <c r="AC526" s="195">
        <v>29</v>
      </c>
      <c r="AD526" s="46">
        <f t="shared" si="112"/>
        <v>0</v>
      </c>
      <c r="AE526" s="201">
        <f t="shared" si="113"/>
        <v>0</v>
      </c>
      <c r="AG526" s="195">
        <v>29</v>
      </c>
      <c r="AH526" s="46">
        <f t="shared" si="114"/>
        <v>0</v>
      </c>
      <c r="AI526" s="201">
        <f t="shared" si="115"/>
        <v>0</v>
      </c>
    </row>
    <row r="527" spans="4:35" ht="13.2" customHeight="1">
      <c r="D527" s="195">
        <v>30</v>
      </c>
      <c r="E527" s="46">
        <f t="shared" si="108"/>
        <v>0</v>
      </c>
      <c r="F527" s="201">
        <f t="shared" si="109"/>
        <v>0</v>
      </c>
      <c r="H527" s="195">
        <v>30</v>
      </c>
      <c r="I527" s="46">
        <f t="shared" si="110"/>
        <v>0</v>
      </c>
      <c r="J527" s="201">
        <f t="shared" si="111"/>
        <v>0</v>
      </c>
      <c r="AC527" s="195">
        <v>30</v>
      </c>
      <c r="AD527" s="46">
        <f t="shared" si="112"/>
        <v>0</v>
      </c>
      <c r="AE527" s="201">
        <f t="shared" si="113"/>
        <v>0</v>
      </c>
      <c r="AG527" s="195">
        <v>30</v>
      </c>
      <c r="AH527" s="46">
        <f t="shared" si="114"/>
        <v>0</v>
      </c>
      <c r="AI527" s="201">
        <f t="shared" si="115"/>
        <v>0</v>
      </c>
    </row>
    <row r="528" spans="4:35" ht="13.2" customHeight="1">
      <c r="D528" s="195">
        <v>31</v>
      </c>
      <c r="E528" s="46">
        <f t="shared" si="108"/>
        <v>0</v>
      </c>
      <c r="F528" s="201">
        <f t="shared" si="109"/>
        <v>0</v>
      </c>
      <c r="H528" s="195">
        <v>31</v>
      </c>
      <c r="I528" s="46">
        <f t="shared" si="110"/>
        <v>0</v>
      </c>
      <c r="J528" s="201">
        <f t="shared" si="111"/>
        <v>0</v>
      </c>
      <c r="AC528" s="195">
        <v>31</v>
      </c>
      <c r="AD528" s="46">
        <f t="shared" si="112"/>
        <v>0</v>
      </c>
      <c r="AE528" s="201">
        <f t="shared" si="113"/>
        <v>0</v>
      </c>
      <c r="AG528" s="195">
        <v>31</v>
      </c>
      <c r="AH528" s="46">
        <f t="shared" si="114"/>
        <v>0</v>
      </c>
      <c r="AI528" s="201">
        <f t="shared" si="115"/>
        <v>0</v>
      </c>
    </row>
    <row r="529" spans="4:35" ht="13.2" customHeight="1">
      <c r="D529" s="195">
        <v>32</v>
      </c>
      <c r="E529" s="46">
        <f t="shared" si="108"/>
        <v>0</v>
      </c>
      <c r="F529" s="201">
        <f t="shared" si="109"/>
        <v>0</v>
      </c>
      <c r="H529" s="195">
        <v>32</v>
      </c>
      <c r="I529" s="46">
        <f t="shared" si="110"/>
        <v>0</v>
      </c>
      <c r="J529" s="201">
        <f t="shared" si="111"/>
        <v>0</v>
      </c>
      <c r="AC529" s="195">
        <v>32</v>
      </c>
      <c r="AD529" s="46">
        <f t="shared" si="112"/>
        <v>0</v>
      </c>
      <c r="AE529" s="201">
        <f t="shared" si="113"/>
        <v>0</v>
      </c>
      <c r="AG529" s="195">
        <v>32</v>
      </c>
      <c r="AH529" s="46">
        <f t="shared" si="114"/>
        <v>0</v>
      </c>
      <c r="AI529" s="201">
        <f t="shared" si="115"/>
        <v>0</v>
      </c>
    </row>
    <row r="530" spans="4:35" ht="13.2" customHeight="1">
      <c r="D530" s="195">
        <v>33</v>
      </c>
      <c r="E530" s="46">
        <f t="shared" ref="E530:E557" si="116">IF($H$22&lt;&gt;"再生砕石",0,SUMIF($H$23,D530,$H$16)+SUMIF($H$23,D530,$H$19))</f>
        <v>0</v>
      </c>
      <c r="F530" s="201">
        <f t="shared" ref="F530:F557" si="117">IF($H$22&lt;&gt;"粒調砕石",0,SUMIF($H$23,D530,$H$16)+SUMIF($H$23,D530,$H$19))</f>
        <v>0</v>
      </c>
      <c r="H530" s="195">
        <v>33</v>
      </c>
      <c r="I530" s="46">
        <f t="shared" ref="I530:I557" si="118">IF($H$44&lt;&gt;"再生砕石",0,SUMIF($H$45,H530,$H$38)+SUMIF($H$45,H530,$H$41))</f>
        <v>0</v>
      </c>
      <c r="J530" s="201">
        <f t="shared" ref="J530:J557" si="119">IF($H$44&lt;&gt;"粒調砕石",0,SUMIF($H$45,H530,$H$38)+SUMIF($H$45,H530,$H$41))</f>
        <v>0</v>
      </c>
      <c r="AC530" s="195">
        <v>33</v>
      </c>
      <c r="AD530" s="46">
        <f t="shared" si="112"/>
        <v>0</v>
      </c>
      <c r="AE530" s="201">
        <f t="shared" si="113"/>
        <v>0</v>
      </c>
      <c r="AG530" s="195">
        <v>33</v>
      </c>
      <c r="AH530" s="46">
        <f t="shared" si="114"/>
        <v>0</v>
      </c>
      <c r="AI530" s="201">
        <f t="shared" si="115"/>
        <v>0</v>
      </c>
    </row>
    <row r="531" spans="4:35" ht="13.2" customHeight="1">
      <c r="D531" s="195">
        <v>34</v>
      </c>
      <c r="E531" s="46">
        <f t="shared" si="116"/>
        <v>0</v>
      </c>
      <c r="F531" s="201">
        <f t="shared" si="117"/>
        <v>0</v>
      </c>
      <c r="H531" s="195">
        <v>34</v>
      </c>
      <c r="I531" s="46">
        <f t="shared" si="118"/>
        <v>0</v>
      </c>
      <c r="J531" s="201">
        <f t="shared" si="119"/>
        <v>0</v>
      </c>
      <c r="AC531" s="195">
        <v>34</v>
      </c>
      <c r="AD531" s="46">
        <f t="shared" si="112"/>
        <v>0</v>
      </c>
      <c r="AE531" s="201">
        <f t="shared" si="113"/>
        <v>0</v>
      </c>
      <c r="AG531" s="195">
        <v>34</v>
      </c>
      <c r="AH531" s="46">
        <f t="shared" si="114"/>
        <v>0</v>
      </c>
      <c r="AI531" s="201">
        <f t="shared" si="115"/>
        <v>0</v>
      </c>
    </row>
    <row r="532" spans="4:35" ht="13.2" customHeight="1">
      <c r="D532" s="195">
        <v>35</v>
      </c>
      <c r="E532" s="46">
        <f t="shared" si="116"/>
        <v>0</v>
      </c>
      <c r="F532" s="201">
        <f t="shared" si="117"/>
        <v>0</v>
      </c>
      <c r="H532" s="195">
        <v>35</v>
      </c>
      <c r="I532" s="46">
        <f t="shared" si="118"/>
        <v>0</v>
      </c>
      <c r="J532" s="201">
        <f t="shared" si="119"/>
        <v>0</v>
      </c>
      <c r="AC532" s="195">
        <v>35</v>
      </c>
      <c r="AD532" s="46">
        <f t="shared" si="112"/>
        <v>0</v>
      </c>
      <c r="AE532" s="201">
        <f t="shared" si="113"/>
        <v>0</v>
      </c>
      <c r="AG532" s="195">
        <v>35</v>
      </c>
      <c r="AH532" s="46">
        <f t="shared" si="114"/>
        <v>0</v>
      </c>
      <c r="AI532" s="201">
        <f t="shared" si="115"/>
        <v>0</v>
      </c>
    </row>
    <row r="533" spans="4:35" ht="13.2" customHeight="1">
      <c r="D533" s="195">
        <v>36</v>
      </c>
      <c r="E533" s="46">
        <f t="shared" si="116"/>
        <v>0</v>
      </c>
      <c r="F533" s="201">
        <f t="shared" si="117"/>
        <v>0</v>
      </c>
      <c r="H533" s="195">
        <v>36</v>
      </c>
      <c r="I533" s="46">
        <f t="shared" si="118"/>
        <v>0</v>
      </c>
      <c r="J533" s="201">
        <f t="shared" si="119"/>
        <v>0</v>
      </c>
      <c r="AC533" s="195">
        <v>36</v>
      </c>
      <c r="AD533" s="46">
        <f t="shared" si="112"/>
        <v>0</v>
      </c>
      <c r="AE533" s="201">
        <f t="shared" si="113"/>
        <v>0</v>
      </c>
      <c r="AG533" s="195">
        <v>36</v>
      </c>
      <c r="AH533" s="46">
        <f t="shared" si="114"/>
        <v>0</v>
      </c>
      <c r="AI533" s="201">
        <f t="shared" si="115"/>
        <v>0</v>
      </c>
    </row>
    <row r="534" spans="4:35" ht="13.2" customHeight="1">
      <c r="D534" s="195">
        <v>37</v>
      </c>
      <c r="E534" s="46">
        <f t="shared" si="116"/>
        <v>0</v>
      </c>
      <c r="F534" s="201">
        <f t="shared" si="117"/>
        <v>0</v>
      </c>
      <c r="H534" s="195">
        <v>37</v>
      </c>
      <c r="I534" s="46">
        <f t="shared" si="118"/>
        <v>0</v>
      </c>
      <c r="J534" s="201">
        <f t="shared" si="119"/>
        <v>0</v>
      </c>
      <c r="AC534" s="195">
        <v>37</v>
      </c>
      <c r="AD534" s="46">
        <f t="shared" si="112"/>
        <v>0</v>
      </c>
      <c r="AE534" s="201">
        <f t="shared" si="113"/>
        <v>0</v>
      </c>
      <c r="AG534" s="195">
        <v>37</v>
      </c>
      <c r="AH534" s="46">
        <f t="shared" si="114"/>
        <v>0</v>
      </c>
      <c r="AI534" s="201">
        <f t="shared" si="115"/>
        <v>0</v>
      </c>
    </row>
    <row r="535" spans="4:35" ht="13.2" customHeight="1">
      <c r="D535" s="195">
        <v>38</v>
      </c>
      <c r="E535" s="46">
        <f t="shared" si="116"/>
        <v>0</v>
      </c>
      <c r="F535" s="201">
        <f t="shared" si="117"/>
        <v>0</v>
      </c>
      <c r="H535" s="195">
        <v>38</v>
      </c>
      <c r="I535" s="46">
        <f t="shared" si="118"/>
        <v>0</v>
      </c>
      <c r="J535" s="201">
        <f t="shared" si="119"/>
        <v>0</v>
      </c>
      <c r="AC535" s="195">
        <v>38</v>
      </c>
      <c r="AD535" s="46">
        <f t="shared" si="112"/>
        <v>0</v>
      </c>
      <c r="AE535" s="201">
        <f t="shared" si="113"/>
        <v>0</v>
      </c>
      <c r="AG535" s="195">
        <v>38</v>
      </c>
      <c r="AH535" s="46">
        <f t="shared" si="114"/>
        <v>0</v>
      </c>
      <c r="AI535" s="201">
        <f t="shared" si="115"/>
        <v>0</v>
      </c>
    </row>
    <row r="536" spans="4:35" ht="13.2" customHeight="1">
      <c r="D536" s="195">
        <v>39</v>
      </c>
      <c r="E536" s="46">
        <f t="shared" si="116"/>
        <v>0</v>
      </c>
      <c r="F536" s="201">
        <f t="shared" si="117"/>
        <v>0</v>
      </c>
      <c r="H536" s="195">
        <v>39</v>
      </c>
      <c r="I536" s="46">
        <f t="shared" si="118"/>
        <v>0</v>
      </c>
      <c r="J536" s="201">
        <f t="shared" si="119"/>
        <v>0</v>
      </c>
      <c r="AC536" s="195">
        <v>39</v>
      </c>
      <c r="AD536" s="46">
        <f t="shared" si="112"/>
        <v>0</v>
      </c>
      <c r="AE536" s="201">
        <f t="shared" si="113"/>
        <v>0</v>
      </c>
      <c r="AG536" s="195">
        <v>39</v>
      </c>
      <c r="AH536" s="46">
        <f t="shared" si="114"/>
        <v>0</v>
      </c>
      <c r="AI536" s="201">
        <f t="shared" si="115"/>
        <v>0</v>
      </c>
    </row>
    <row r="537" spans="4:35" ht="13.2" customHeight="1">
      <c r="D537" s="195">
        <v>40</v>
      </c>
      <c r="E537" s="46">
        <f t="shared" si="116"/>
        <v>0</v>
      </c>
      <c r="F537" s="201">
        <f t="shared" si="117"/>
        <v>0</v>
      </c>
      <c r="H537" s="195">
        <v>40</v>
      </c>
      <c r="I537" s="46">
        <f t="shared" si="118"/>
        <v>0</v>
      </c>
      <c r="J537" s="201">
        <f t="shared" si="119"/>
        <v>0</v>
      </c>
      <c r="AC537" s="195">
        <v>40</v>
      </c>
      <c r="AD537" s="46">
        <f t="shared" si="112"/>
        <v>0</v>
      </c>
      <c r="AE537" s="201">
        <f t="shared" si="113"/>
        <v>0</v>
      </c>
      <c r="AG537" s="195">
        <v>40</v>
      </c>
      <c r="AH537" s="46">
        <f t="shared" si="114"/>
        <v>0</v>
      </c>
      <c r="AI537" s="201">
        <f t="shared" si="115"/>
        <v>0</v>
      </c>
    </row>
    <row r="538" spans="4:35" ht="13.2" customHeight="1">
      <c r="D538" s="195">
        <v>41</v>
      </c>
      <c r="E538" s="46">
        <f t="shared" si="116"/>
        <v>0</v>
      </c>
      <c r="F538" s="201">
        <f t="shared" si="117"/>
        <v>0</v>
      </c>
      <c r="H538" s="195">
        <v>41</v>
      </c>
      <c r="I538" s="46">
        <f t="shared" si="118"/>
        <v>0</v>
      </c>
      <c r="J538" s="201">
        <f t="shared" si="119"/>
        <v>0</v>
      </c>
      <c r="AC538" s="195">
        <v>41</v>
      </c>
      <c r="AD538" s="46">
        <f t="shared" si="112"/>
        <v>0</v>
      </c>
      <c r="AE538" s="201">
        <f t="shared" si="113"/>
        <v>0</v>
      </c>
      <c r="AG538" s="195">
        <v>41</v>
      </c>
      <c r="AH538" s="46">
        <f t="shared" si="114"/>
        <v>0</v>
      </c>
      <c r="AI538" s="201">
        <f t="shared" si="115"/>
        <v>0</v>
      </c>
    </row>
    <row r="539" spans="4:35" ht="13.2" customHeight="1">
      <c r="D539" s="195">
        <v>42</v>
      </c>
      <c r="E539" s="46">
        <f t="shared" si="116"/>
        <v>0</v>
      </c>
      <c r="F539" s="201">
        <f t="shared" si="117"/>
        <v>0</v>
      </c>
      <c r="H539" s="195">
        <v>42</v>
      </c>
      <c r="I539" s="46">
        <f t="shared" si="118"/>
        <v>0</v>
      </c>
      <c r="J539" s="201">
        <f t="shared" si="119"/>
        <v>0</v>
      </c>
      <c r="AC539" s="195">
        <v>42</v>
      </c>
      <c r="AD539" s="46">
        <f t="shared" si="112"/>
        <v>0</v>
      </c>
      <c r="AE539" s="201">
        <f t="shared" si="113"/>
        <v>0</v>
      </c>
      <c r="AG539" s="195">
        <v>42</v>
      </c>
      <c r="AH539" s="46">
        <f t="shared" si="114"/>
        <v>0</v>
      </c>
      <c r="AI539" s="201">
        <f t="shared" si="115"/>
        <v>0</v>
      </c>
    </row>
    <row r="540" spans="4:35" ht="13.2" customHeight="1">
      <c r="D540" s="195">
        <v>43</v>
      </c>
      <c r="E540" s="46">
        <f t="shared" si="116"/>
        <v>0</v>
      </c>
      <c r="F540" s="201">
        <f t="shared" si="117"/>
        <v>0</v>
      </c>
      <c r="H540" s="195">
        <v>43</v>
      </c>
      <c r="I540" s="46">
        <f t="shared" si="118"/>
        <v>0</v>
      </c>
      <c r="J540" s="201">
        <f t="shared" si="119"/>
        <v>0</v>
      </c>
      <c r="AC540" s="195">
        <v>43</v>
      </c>
      <c r="AD540" s="46">
        <f t="shared" si="112"/>
        <v>0</v>
      </c>
      <c r="AE540" s="201">
        <f t="shared" si="113"/>
        <v>0</v>
      </c>
      <c r="AG540" s="195">
        <v>43</v>
      </c>
      <c r="AH540" s="46">
        <f t="shared" si="114"/>
        <v>0</v>
      </c>
      <c r="AI540" s="201">
        <f t="shared" si="115"/>
        <v>0</v>
      </c>
    </row>
    <row r="541" spans="4:35" ht="13.2" customHeight="1">
      <c r="D541" s="195">
        <v>44</v>
      </c>
      <c r="E541" s="46">
        <f t="shared" si="116"/>
        <v>0</v>
      </c>
      <c r="F541" s="201">
        <f t="shared" si="117"/>
        <v>0</v>
      </c>
      <c r="H541" s="195">
        <v>44</v>
      </c>
      <c r="I541" s="46">
        <f t="shared" si="118"/>
        <v>0</v>
      </c>
      <c r="J541" s="201">
        <f t="shared" si="119"/>
        <v>0</v>
      </c>
      <c r="AC541" s="195">
        <v>44</v>
      </c>
      <c r="AD541" s="46">
        <f t="shared" si="112"/>
        <v>0</v>
      </c>
      <c r="AE541" s="201">
        <f t="shared" si="113"/>
        <v>0</v>
      </c>
      <c r="AG541" s="195">
        <v>44</v>
      </c>
      <c r="AH541" s="46">
        <f t="shared" si="114"/>
        <v>0</v>
      </c>
      <c r="AI541" s="201">
        <f t="shared" si="115"/>
        <v>0</v>
      </c>
    </row>
    <row r="542" spans="4:35" ht="13.2" customHeight="1">
      <c r="D542" s="195">
        <v>45</v>
      </c>
      <c r="E542" s="46">
        <f t="shared" si="116"/>
        <v>0</v>
      </c>
      <c r="F542" s="201">
        <f t="shared" si="117"/>
        <v>0</v>
      </c>
      <c r="H542" s="195">
        <v>45</v>
      </c>
      <c r="I542" s="46">
        <f t="shared" si="118"/>
        <v>0</v>
      </c>
      <c r="J542" s="201">
        <f t="shared" si="119"/>
        <v>0</v>
      </c>
      <c r="AC542" s="195">
        <v>45</v>
      </c>
      <c r="AD542" s="46">
        <f t="shared" si="112"/>
        <v>0</v>
      </c>
      <c r="AE542" s="201">
        <f t="shared" si="113"/>
        <v>0</v>
      </c>
      <c r="AG542" s="195">
        <v>45</v>
      </c>
      <c r="AH542" s="46">
        <f t="shared" si="114"/>
        <v>0</v>
      </c>
      <c r="AI542" s="201">
        <f t="shared" si="115"/>
        <v>0</v>
      </c>
    </row>
    <row r="543" spans="4:35" ht="13.2" customHeight="1">
      <c r="D543" s="195">
        <v>46</v>
      </c>
      <c r="E543" s="46">
        <f t="shared" si="116"/>
        <v>0</v>
      </c>
      <c r="F543" s="201">
        <f t="shared" si="117"/>
        <v>0</v>
      </c>
      <c r="H543" s="195">
        <v>46</v>
      </c>
      <c r="I543" s="46">
        <f t="shared" si="118"/>
        <v>0</v>
      </c>
      <c r="J543" s="201">
        <f t="shared" si="119"/>
        <v>0</v>
      </c>
      <c r="AC543" s="195">
        <v>46</v>
      </c>
      <c r="AD543" s="46">
        <f t="shared" si="112"/>
        <v>0</v>
      </c>
      <c r="AE543" s="201">
        <f t="shared" si="113"/>
        <v>0</v>
      </c>
      <c r="AG543" s="195">
        <v>46</v>
      </c>
      <c r="AH543" s="46">
        <f t="shared" si="114"/>
        <v>0</v>
      </c>
      <c r="AI543" s="201">
        <f t="shared" si="115"/>
        <v>0</v>
      </c>
    </row>
    <row r="544" spans="4:35" ht="13.2" customHeight="1">
      <c r="D544" s="195">
        <v>47</v>
      </c>
      <c r="E544" s="46">
        <f t="shared" si="116"/>
        <v>0</v>
      </c>
      <c r="F544" s="201">
        <f t="shared" si="117"/>
        <v>0</v>
      </c>
      <c r="H544" s="195">
        <v>47</v>
      </c>
      <c r="I544" s="46">
        <f t="shared" si="118"/>
        <v>0</v>
      </c>
      <c r="J544" s="201">
        <f t="shared" si="119"/>
        <v>0</v>
      </c>
      <c r="AC544" s="195">
        <v>47</v>
      </c>
      <c r="AD544" s="46">
        <f t="shared" si="112"/>
        <v>0</v>
      </c>
      <c r="AE544" s="201">
        <f t="shared" si="113"/>
        <v>0</v>
      </c>
      <c r="AG544" s="195">
        <v>47</v>
      </c>
      <c r="AH544" s="46">
        <f t="shared" si="114"/>
        <v>0</v>
      </c>
      <c r="AI544" s="201">
        <f t="shared" si="115"/>
        <v>0</v>
      </c>
    </row>
    <row r="545" spans="4:35" ht="13.2" customHeight="1">
      <c r="D545" s="195">
        <v>48</v>
      </c>
      <c r="E545" s="46">
        <f t="shared" si="116"/>
        <v>0</v>
      </c>
      <c r="F545" s="201">
        <f t="shared" si="117"/>
        <v>0</v>
      </c>
      <c r="H545" s="195">
        <v>48</v>
      </c>
      <c r="I545" s="46">
        <f t="shared" si="118"/>
        <v>0</v>
      </c>
      <c r="J545" s="201">
        <f t="shared" si="119"/>
        <v>0</v>
      </c>
      <c r="AC545" s="195">
        <v>48</v>
      </c>
      <c r="AD545" s="46">
        <f t="shared" si="112"/>
        <v>0</v>
      </c>
      <c r="AE545" s="201">
        <f t="shared" si="113"/>
        <v>0</v>
      </c>
      <c r="AG545" s="195">
        <v>48</v>
      </c>
      <c r="AH545" s="46">
        <f t="shared" si="114"/>
        <v>0</v>
      </c>
      <c r="AI545" s="201">
        <f t="shared" si="115"/>
        <v>0</v>
      </c>
    </row>
    <row r="546" spans="4:35" ht="13.2" customHeight="1">
      <c r="D546" s="195">
        <v>49</v>
      </c>
      <c r="E546" s="46">
        <f t="shared" si="116"/>
        <v>0</v>
      </c>
      <c r="F546" s="201">
        <f t="shared" si="117"/>
        <v>0</v>
      </c>
      <c r="H546" s="195">
        <v>49</v>
      </c>
      <c r="I546" s="46">
        <f t="shared" si="118"/>
        <v>0</v>
      </c>
      <c r="J546" s="201">
        <f t="shared" si="119"/>
        <v>0</v>
      </c>
      <c r="AC546" s="195">
        <v>49</v>
      </c>
      <c r="AD546" s="46">
        <f t="shared" si="112"/>
        <v>0</v>
      </c>
      <c r="AE546" s="201">
        <f t="shared" si="113"/>
        <v>0</v>
      </c>
      <c r="AG546" s="195">
        <v>49</v>
      </c>
      <c r="AH546" s="46">
        <f t="shared" si="114"/>
        <v>0</v>
      </c>
      <c r="AI546" s="201">
        <f t="shared" si="115"/>
        <v>0</v>
      </c>
    </row>
    <row r="547" spans="4:35" ht="13.2" customHeight="1">
      <c r="D547" s="195">
        <v>50</v>
      </c>
      <c r="E547" s="46">
        <f t="shared" si="116"/>
        <v>0</v>
      </c>
      <c r="F547" s="201">
        <f t="shared" si="117"/>
        <v>0</v>
      </c>
      <c r="H547" s="195">
        <v>50</v>
      </c>
      <c r="I547" s="46">
        <f t="shared" si="118"/>
        <v>0</v>
      </c>
      <c r="J547" s="201">
        <f t="shared" si="119"/>
        <v>0</v>
      </c>
      <c r="AC547" s="195">
        <v>50</v>
      </c>
      <c r="AD547" s="46">
        <f t="shared" si="112"/>
        <v>0</v>
      </c>
      <c r="AE547" s="201">
        <f t="shared" si="113"/>
        <v>0</v>
      </c>
      <c r="AG547" s="195">
        <v>50</v>
      </c>
      <c r="AH547" s="46">
        <f t="shared" si="114"/>
        <v>0</v>
      </c>
      <c r="AI547" s="201">
        <f t="shared" si="115"/>
        <v>0</v>
      </c>
    </row>
    <row r="548" spans="4:35" ht="13.2" customHeight="1">
      <c r="D548" s="195">
        <v>51</v>
      </c>
      <c r="E548" s="46">
        <f t="shared" si="116"/>
        <v>0</v>
      </c>
      <c r="F548" s="201">
        <f t="shared" si="117"/>
        <v>0</v>
      </c>
      <c r="H548" s="195">
        <v>51</v>
      </c>
      <c r="I548" s="46">
        <f t="shared" si="118"/>
        <v>0</v>
      </c>
      <c r="J548" s="201">
        <f t="shared" si="119"/>
        <v>0</v>
      </c>
      <c r="AC548" s="195">
        <v>51</v>
      </c>
      <c r="AD548" s="46">
        <f t="shared" si="112"/>
        <v>0</v>
      </c>
      <c r="AE548" s="201">
        <f t="shared" si="113"/>
        <v>0</v>
      </c>
      <c r="AG548" s="195">
        <v>51</v>
      </c>
      <c r="AH548" s="46">
        <f t="shared" si="114"/>
        <v>0</v>
      </c>
      <c r="AI548" s="201">
        <f t="shared" si="115"/>
        <v>0</v>
      </c>
    </row>
    <row r="549" spans="4:35" ht="13.2" customHeight="1">
      <c r="D549" s="195">
        <v>52</v>
      </c>
      <c r="E549" s="46">
        <f t="shared" si="116"/>
        <v>0</v>
      </c>
      <c r="F549" s="201">
        <f t="shared" si="117"/>
        <v>0</v>
      </c>
      <c r="H549" s="195">
        <v>52</v>
      </c>
      <c r="I549" s="46">
        <f t="shared" si="118"/>
        <v>0</v>
      </c>
      <c r="J549" s="201">
        <f t="shared" si="119"/>
        <v>0</v>
      </c>
      <c r="AC549" s="195">
        <v>52</v>
      </c>
      <c r="AD549" s="46">
        <f t="shared" si="112"/>
        <v>0</v>
      </c>
      <c r="AE549" s="201">
        <f t="shared" si="113"/>
        <v>0</v>
      </c>
      <c r="AG549" s="195">
        <v>52</v>
      </c>
      <c r="AH549" s="46">
        <f t="shared" si="114"/>
        <v>0</v>
      </c>
      <c r="AI549" s="201">
        <f t="shared" si="115"/>
        <v>0</v>
      </c>
    </row>
    <row r="550" spans="4:35" ht="13.2" customHeight="1">
      <c r="D550" s="195">
        <v>53</v>
      </c>
      <c r="E550" s="46">
        <f t="shared" si="116"/>
        <v>0</v>
      </c>
      <c r="F550" s="201">
        <f t="shared" si="117"/>
        <v>0</v>
      </c>
      <c r="H550" s="195">
        <v>53</v>
      </c>
      <c r="I550" s="46">
        <f t="shared" si="118"/>
        <v>0</v>
      </c>
      <c r="J550" s="201">
        <f t="shared" si="119"/>
        <v>0</v>
      </c>
      <c r="AC550" s="195">
        <v>53</v>
      </c>
      <c r="AD550" s="46">
        <f t="shared" si="112"/>
        <v>0</v>
      </c>
      <c r="AE550" s="201">
        <f t="shared" si="113"/>
        <v>0</v>
      </c>
      <c r="AG550" s="195">
        <v>53</v>
      </c>
      <c r="AH550" s="46">
        <f t="shared" si="114"/>
        <v>0</v>
      </c>
      <c r="AI550" s="201">
        <f t="shared" si="115"/>
        <v>0</v>
      </c>
    </row>
    <row r="551" spans="4:35" ht="13.2" customHeight="1">
      <c r="D551" s="195">
        <v>54</v>
      </c>
      <c r="E551" s="46">
        <f t="shared" si="116"/>
        <v>0</v>
      </c>
      <c r="F551" s="201">
        <f t="shared" si="117"/>
        <v>0</v>
      </c>
      <c r="H551" s="195">
        <v>54</v>
      </c>
      <c r="I551" s="46">
        <f t="shared" si="118"/>
        <v>0</v>
      </c>
      <c r="J551" s="201">
        <f t="shared" si="119"/>
        <v>0</v>
      </c>
      <c r="AC551" s="195">
        <v>54</v>
      </c>
      <c r="AD551" s="46">
        <f t="shared" si="112"/>
        <v>0</v>
      </c>
      <c r="AE551" s="201">
        <f t="shared" si="113"/>
        <v>0</v>
      </c>
      <c r="AG551" s="195">
        <v>54</v>
      </c>
      <c r="AH551" s="46">
        <f t="shared" si="114"/>
        <v>0</v>
      </c>
      <c r="AI551" s="201">
        <f t="shared" si="115"/>
        <v>0</v>
      </c>
    </row>
    <row r="552" spans="4:35" ht="13.2" customHeight="1">
      <c r="D552" s="195">
        <v>55</v>
      </c>
      <c r="E552" s="46">
        <f t="shared" si="116"/>
        <v>0</v>
      </c>
      <c r="F552" s="201">
        <f t="shared" si="117"/>
        <v>0</v>
      </c>
      <c r="H552" s="195">
        <v>55</v>
      </c>
      <c r="I552" s="46">
        <f t="shared" si="118"/>
        <v>0</v>
      </c>
      <c r="J552" s="201">
        <f t="shared" si="119"/>
        <v>0</v>
      </c>
      <c r="AC552" s="195">
        <v>55</v>
      </c>
      <c r="AD552" s="46">
        <f t="shared" si="112"/>
        <v>0</v>
      </c>
      <c r="AE552" s="201">
        <f t="shared" si="113"/>
        <v>0</v>
      </c>
      <c r="AG552" s="195">
        <v>55</v>
      </c>
      <c r="AH552" s="46">
        <f t="shared" si="114"/>
        <v>0</v>
      </c>
      <c r="AI552" s="201">
        <f t="shared" si="115"/>
        <v>0</v>
      </c>
    </row>
    <row r="553" spans="4:35" ht="13.2" customHeight="1">
      <c r="D553" s="195">
        <v>56</v>
      </c>
      <c r="E553" s="46">
        <f t="shared" si="116"/>
        <v>0</v>
      </c>
      <c r="F553" s="201">
        <f t="shared" si="117"/>
        <v>0</v>
      </c>
      <c r="H553" s="195">
        <v>56</v>
      </c>
      <c r="I553" s="46">
        <f t="shared" si="118"/>
        <v>0</v>
      </c>
      <c r="J553" s="201">
        <f t="shared" si="119"/>
        <v>0</v>
      </c>
      <c r="AC553" s="195">
        <v>56</v>
      </c>
      <c r="AD553" s="46">
        <f t="shared" si="112"/>
        <v>0</v>
      </c>
      <c r="AE553" s="201">
        <f t="shared" si="113"/>
        <v>0</v>
      </c>
      <c r="AG553" s="195">
        <v>56</v>
      </c>
      <c r="AH553" s="46">
        <f t="shared" si="114"/>
        <v>0</v>
      </c>
      <c r="AI553" s="201">
        <f t="shared" si="115"/>
        <v>0</v>
      </c>
    </row>
    <row r="554" spans="4:35" ht="13.2" customHeight="1">
      <c r="D554" s="195">
        <v>57</v>
      </c>
      <c r="E554" s="46">
        <f t="shared" si="116"/>
        <v>0</v>
      </c>
      <c r="F554" s="201">
        <f t="shared" si="117"/>
        <v>0</v>
      </c>
      <c r="H554" s="195">
        <v>57</v>
      </c>
      <c r="I554" s="46">
        <f t="shared" si="118"/>
        <v>0</v>
      </c>
      <c r="J554" s="201">
        <f t="shared" si="119"/>
        <v>0</v>
      </c>
      <c r="AC554" s="195">
        <v>57</v>
      </c>
      <c r="AD554" s="46">
        <f t="shared" si="112"/>
        <v>0</v>
      </c>
      <c r="AE554" s="201">
        <f t="shared" si="113"/>
        <v>0</v>
      </c>
      <c r="AG554" s="195">
        <v>57</v>
      </c>
      <c r="AH554" s="46">
        <f t="shared" si="114"/>
        <v>0</v>
      </c>
      <c r="AI554" s="201">
        <f t="shared" si="115"/>
        <v>0</v>
      </c>
    </row>
    <row r="555" spans="4:35" ht="13.2" customHeight="1">
      <c r="D555" s="195">
        <v>58</v>
      </c>
      <c r="E555" s="46">
        <f t="shared" si="116"/>
        <v>0</v>
      </c>
      <c r="F555" s="201">
        <f t="shared" si="117"/>
        <v>0</v>
      </c>
      <c r="H555" s="195">
        <v>58</v>
      </c>
      <c r="I555" s="46">
        <f t="shared" si="118"/>
        <v>0</v>
      </c>
      <c r="J555" s="201">
        <f t="shared" si="119"/>
        <v>0</v>
      </c>
      <c r="AC555" s="195">
        <v>58</v>
      </c>
      <c r="AD555" s="46">
        <f t="shared" si="112"/>
        <v>0</v>
      </c>
      <c r="AE555" s="201">
        <f t="shared" si="113"/>
        <v>0</v>
      </c>
      <c r="AG555" s="195">
        <v>58</v>
      </c>
      <c r="AH555" s="46">
        <f t="shared" si="114"/>
        <v>0</v>
      </c>
      <c r="AI555" s="201">
        <f t="shared" si="115"/>
        <v>0</v>
      </c>
    </row>
    <row r="556" spans="4:35" ht="13.2" customHeight="1">
      <c r="D556" s="195">
        <v>59</v>
      </c>
      <c r="E556" s="46">
        <f t="shared" si="116"/>
        <v>0</v>
      </c>
      <c r="F556" s="201">
        <f t="shared" si="117"/>
        <v>0</v>
      </c>
      <c r="H556" s="195">
        <v>59</v>
      </c>
      <c r="I556" s="46">
        <f t="shared" si="118"/>
        <v>0</v>
      </c>
      <c r="J556" s="201">
        <f t="shared" si="119"/>
        <v>0</v>
      </c>
      <c r="AC556" s="195">
        <v>59</v>
      </c>
      <c r="AD556" s="46">
        <f t="shared" si="112"/>
        <v>0</v>
      </c>
      <c r="AE556" s="201">
        <f t="shared" si="113"/>
        <v>0</v>
      </c>
      <c r="AG556" s="195">
        <v>59</v>
      </c>
      <c r="AH556" s="46">
        <f t="shared" si="114"/>
        <v>0</v>
      </c>
      <c r="AI556" s="201">
        <f t="shared" si="115"/>
        <v>0</v>
      </c>
    </row>
    <row r="557" spans="4:35" ht="13.2" customHeight="1" thickBot="1">
      <c r="D557" s="196">
        <v>60</v>
      </c>
      <c r="E557" s="47">
        <f t="shared" si="116"/>
        <v>0</v>
      </c>
      <c r="F557" s="202">
        <f t="shared" si="117"/>
        <v>0</v>
      </c>
      <c r="H557" s="196">
        <v>60</v>
      </c>
      <c r="I557" s="47">
        <f t="shared" si="118"/>
        <v>0</v>
      </c>
      <c r="J557" s="202">
        <f t="shared" si="119"/>
        <v>0</v>
      </c>
      <c r="AC557" s="196">
        <v>60</v>
      </c>
      <c r="AD557" s="47">
        <f t="shared" si="112"/>
        <v>0</v>
      </c>
      <c r="AE557" s="202">
        <f t="shared" si="113"/>
        <v>0</v>
      </c>
      <c r="AG557" s="196">
        <v>60</v>
      </c>
      <c r="AH557" s="47">
        <f t="shared" si="114"/>
        <v>0</v>
      </c>
      <c r="AI557" s="202">
        <f t="shared" si="115"/>
        <v>0</v>
      </c>
    </row>
    <row r="559" spans="4:35" ht="13.2" customHeight="1" thickBot="1">
      <c r="D559" s="2" t="s">
        <v>89</v>
      </c>
      <c r="H559" s="2" t="s">
        <v>92</v>
      </c>
      <c r="AC559" s="2" t="s">
        <v>89</v>
      </c>
      <c r="AG559" s="2" t="s">
        <v>92</v>
      </c>
    </row>
    <row r="560" spans="4:35" ht="13.2" customHeight="1">
      <c r="D560" s="2199"/>
      <c r="E560" s="2200" t="s">
        <v>87</v>
      </c>
      <c r="F560" s="2239"/>
      <c r="H560" s="2199"/>
      <c r="I560" s="2200" t="s">
        <v>87</v>
      </c>
      <c r="J560" s="2239"/>
      <c r="AC560" s="2199"/>
      <c r="AD560" s="2200" t="s">
        <v>87</v>
      </c>
      <c r="AE560" s="2239"/>
      <c r="AG560" s="2199"/>
      <c r="AH560" s="2200" t="s">
        <v>87</v>
      </c>
      <c r="AI560" s="2239"/>
    </row>
    <row r="561" spans="4:35" ht="13.2" customHeight="1">
      <c r="D561" s="2238"/>
      <c r="E561" s="21" t="s">
        <v>368</v>
      </c>
      <c r="F561" s="194" t="s">
        <v>369</v>
      </c>
      <c r="H561" s="2238"/>
      <c r="I561" s="21" t="s">
        <v>368</v>
      </c>
      <c r="J561" s="194" t="s">
        <v>369</v>
      </c>
      <c r="AC561" s="2238"/>
      <c r="AD561" s="21" t="s">
        <v>368</v>
      </c>
      <c r="AE561" s="194" t="s">
        <v>369</v>
      </c>
      <c r="AG561" s="2238"/>
      <c r="AH561" s="21" t="s">
        <v>368</v>
      </c>
      <c r="AI561" s="194" t="s">
        <v>369</v>
      </c>
    </row>
    <row r="562" spans="4:35" ht="13.2" customHeight="1">
      <c r="D562" s="195">
        <v>1</v>
      </c>
      <c r="E562" s="46">
        <f t="shared" ref="E562:E593" si="120">IF($K$22&lt;&gt;"再生砕石",0,SUMIF($K$23,D562,$K$16)+SUMIF($K$23,D562,$K$19))</f>
        <v>0</v>
      </c>
      <c r="F562" s="201">
        <f t="shared" ref="F562:F593" si="121">IF($K$22&lt;&gt;"粒調砕石",0,SUMIF($K$23,D562,$K$16)+SUMIF($K$23,D562,$K$19))</f>
        <v>0</v>
      </c>
      <c r="H562" s="195">
        <v>1</v>
      </c>
      <c r="I562" s="46">
        <f t="shared" ref="I562:I593" si="122">IF($K$44&lt;&gt;"再生砕石",0,SUMIF($K$45,H562,$K$38)+SUMIF($K$45,H562,$K$41))</f>
        <v>0</v>
      </c>
      <c r="J562" s="201">
        <f t="shared" ref="J562:J593" si="123">IF($K$44&lt;&gt;"粒調砕石",0,SUMIF($K$45,H562,$K$38)+SUMIF($K$45,H562,$K$41))</f>
        <v>0</v>
      </c>
      <c r="AC562" s="195">
        <v>1</v>
      </c>
      <c r="AD562" s="46">
        <f t="shared" ref="AD562:AD621" si="124">IF($AJ$22&lt;&gt;"再生砕石",0,SUMIF($AJ$23,AC562,$AJ$16)+SUMIF($AJ$23,AC562,$AJ$19))</f>
        <v>0</v>
      </c>
      <c r="AE562" s="201">
        <f t="shared" ref="AE562:AE621" si="125">IF($AJ$22&lt;&gt;"粒調砕石",0,SUMIF($AJ$23,AC562,$AJ$16)+SUMIF($AJ$23,AC562,$AJ$19))</f>
        <v>0</v>
      </c>
      <c r="AG562" s="195">
        <v>1</v>
      </c>
      <c r="AH562" s="46">
        <f t="shared" ref="AH562:AH621" si="126">IF($AJ$44&lt;&gt;"再生砕石",0,SUMIF($AJ$45,AG562,$AJ$38)+SUMIF($AJ$45,AG562,$AJ$41))</f>
        <v>0</v>
      </c>
      <c r="AI562" s="201">
        <f t="shared" ref="AI562:AI621" si="127">IF($AJ$44&lt;&gt;"粒調砕石",0,SUMIF($AJ$45,AG562,$AJ$38)+SUMIF($AJ$45,AG562,$AJ$41))</f>
        <v>0</v>
      </c>
    </row>
    <row r="563" spans="4:35" ht="13.2" customHeight="1">
      <c r="D563" s="195">
        <v>2</v>
      </c>
      <c r="E563" s="46">
        <f t="shared" si="120"/>
        <v>0</v>
      </c>
      <c r="F563" s="201">
        <f t="shared" si="121"/>
        <v>0</v>
      </c>
      <c r="H563" s="195">
        <v>2</v>
      </c>
      <c r="I563" s="46">
        <f t="shared" si="122"/>
        <v>0</v>
      </c>
      <c r="J563" s="201">
        <f t="shared" si="123"/>
        <v>0</v>
      </c>
      <c r="AC563" s="195">
        <v>2</v>
      </c>
      <c r="AD563" s="46">
        <f t="shared" si="124"/>
        <v>0</v>
      </c>
      <c r="AE563" s="201">
        <f t="shared" si="125"/>
        <v>0</v>
      </c>
      <c r="AG563" s="195">
        <v>2</v>
      </c>
      <c r="AH563" s="46">
        <f t="shared" si="126"/>
        <v>0</v>
      </c>
      <c r="AI563" s="201">
        <f t="shared" si="127"/>
        <v>0</v>
      </c>
    </row>
    <row r="564" spans="4:35" ht="13.2" customHeight="1">
      <c r="D564" s="195">
        <v>3</v>
      </c>
      <c r="E564" s="46">
        <f t="shared" si="120"/>
        <v>0</v>
      </c>
      <c r="F564" s="201">
        <f t="shared" si="121"/>
        <v>0</v>
      </c>
      <c r="H564" s="195">
        <v>3</v>
      </c>
      <c r="I564" s="46">
        <f t="shared" si="122"/>
        <v>0</v>
      </c>
      <c r="J564" s="201">
        <f t="shared" si="123"/>
        <v>0</v>
      </c>
      <c r="AC564" s="195">
        <v>3</v>
      </c>
      <c r="AD564" s="46">
        <f t="shared" si="124"/>
        <v>0</v>
      </c>
      <c r="AE564" s="201">
        <f t="shared" si="125"/>
        <v>0</v>
      </c>
      <c r="AG564" s="195">
        <v>3</v>
      </c>
      <c r="AH564" s="46">
        <f t="shared" si="126"/>
        <v>0</v>
      </c>
      <c r="AI564" s="201">
        <f t="shared" si="127"/>
        <v>0</v>
      </c>
    </row>
    <row r="565" spans="4:35" ht="13.2" customHeight="1">
      <c r="D565" s="195">
        <v>4</v>
      </c>
      <c r="E565" s="46">
        <f t="shared" si="120"/>
        <v>0</v>
      </c>
      <c r="F565" s="201">
        <f t="shared" si="121"/>
        <v>0</v>
      </c>
      <c r="H565" s="195">
        <v>4</v>
      </c>
      <c r="I565" s="46">
        <f t="shared" si="122"/>
        <v>0</v>
      </c>
      <c r="J565" s="201">
        <f t="shared" si="123"/>
        <v>0</v>
      </c>
      <c r="AC565" s="195">
        <v>4</v>
      </c>
      <c r="AD565" s="46">
        <f t="shared" si="124"/>
        <v>0</v>
      </c>
      <c r="AE565" s="201">
        <f t="shared" si="125"/>
        <v>0</v>
      </c>
      <c r="AG565" s="195">
        <v>4</v>
      </c>
      <c r="AH565" s="46">
        <f t="shared" si="126"/>
        <v>0</v>
      </c>
      <c r="AI565" s="201">
        <f t="shared" si="127"/>
        <v>0</v>
      </c>
    </row>
    <row r="566" spans="4:35" ht="13.2" customHeight="1">
      <c r="D566" s="195">
        <v>5</v>
      </c>
      <c r="E566" s="46">
        <f t="shared" si="120"/>
        <v>0</v>
      </c>
      <c r="F566" s="201">
        <f t="shared" si="121"/>
        <v>0</v>
      </c>
      <c r="H566" s="195">
        <v>5</v>
      </c>
      <c r="I566" s="46">
        <f t="shared" si="122"/>
        <v>0</v>
      </c>
      <c r="J566" s="201">
        <f t="shared" si="123"/>
        <v>0</v>
      </c>
      <c r="AC566" s="195">
        <v>5</v>
      </c>
      <c r="AD566" s="46">
        <f t="shared" si="124"/>
        <v>0</v>
      </c>
      <c r="AE566" s="201">
        <f t="shared" si="125"/>
        <v>0</v>
      </c>
      <c r="AG566" s="195">
        <v>5</v>
      </c>
      <c r="AH566" s="46">
        <f t="shared" si="126"/>
        <v>0</v>
      </c>
      <c r="AI566" s="201">
        <f t="shared" si="127"/>
        <v>0</v>
      </c>
    </row>
    <row r="567" spans="4:35" ht="13.2" customHeight="1">
      <c r="D567" s="195">
        <v>6</v>
      </c>
      <c r="E567" s="46">
        <f t="shared" si="120"/>
        <v>0</v>
      </c>
      <c r="F567" s="201">
        <f t="shared" si="121"/>
        <v>0</v>
      </c>
      <c r="H567" s="195">
        <v>6</v>
      </c>
      <c r="I567" s="46">
        <f t="shared" si="122"/>
        <v>0</v>
      </c>
      <c r="J567" s="201">
        <f t="shared" si="123"/>
        <v>0</v>
      </c>
      <c r="AC567" s="195">
        <v>6</v>
      </c>
      <c r="AD567" s="46">
        <f t="shared" si="124"/>
        <v>0</v>
      </c>
      <c r="AE567" s="201">
        <f t="shared" si="125"/>
        <v>0</v>
      </c>
      <c r="AG567" s="195">
        <v>6</v>
      </c>
      <c r="AH567" s="46">
        <f t="shared" si="126"/>
        <v>0</v>
      </c>
      <c r="AI567" s="201">
        <f t="shared" si="127"/>
        <v>0</v>
      </c>
    </row>
    <row r="568" spans="4:35" ht="13.2" customHeight="1">
      <c r="D568" s="195">
        <v>7</v>
      </c>
      <c r="E568" s="46">
        <f t="shared" si="120"/>
        <v>0</v>
      </c>
      <c r="F568" s="201">
        <f t="shared" si="121"/>
        <v>0</v>
      </c>
      <c r="H568" s="195">
        <v>7</v>
      </c>
      <c r="I568" s="46">
        <f t="shared" si="122"/>
        <v>0</v>
      </c>
      <c r="J568" s="201">
        <f t="shared" si="123"/>
        <v>0</v>
      </c>
      <c r="AC568" s="195">
        <v>7</v>
      </c>
      <c r="AD568" s="46">
        <f t="shared" si="124"/>
        <v>0</v>
      </c>
      <c r="AE568" s="201">
        <f t="shared" si="125"/>
        <v>0</v>
      </c>
      <c r="AG568" s="195">
        <v>7</v>
      </c>
      <c r="AH568" s="46">
        <f t="shared" si="126"/>
        <v>0</v>
      </c>
      <c r="AI568" s="201">
        <f t="shared" si="127"/>
        <v>0</v>
      </c>
    </row>
    <row r="569" spans="4:35" ht="13.2" customHeight="1">
      <c r="D569" s="195">
        <v>8</v>
      </c>
      <c r="E569" s="46">
        <f t="shared" si="120"/>
        <v>0</v>
      </c>
      <c r="F569" s="201">
        <f t="shared" si="121"/>
        <v>0</v>
      </c>
      <c r="H569" s="195">
        <v>8</v>
      </c>
      <c r="I569" s="46">
        <f t="shared" si="122"/>
        <v>0</v>
      </c>
      <c r="J569" s="201">
        <f t="shared" si="123"/>
        <v>0</v>
      </c>
      <c r="AC569" s="195">
        <v>8</v>
      </c>
      <c r="AD569" s="46">
        <f t="shared" si="124"/>
        <v>0</v>
      </c>
      <c r="AE569" s="201">
        <f t="shared" si="125"/>
        <v>0</v>
      </c>
      <c r="AG569" s="195">
        <v>8</v>
      </c>
      <c r="AH569" s="46">
        <f t="shared" si="126"/>
        <v>0</v>
      </c>
      <c r="AI569" s="201">
        <f t="shared" si="127"/>
        <v>0</v>
      </c>
    </row>
    <row r="570" spans="4:35" ht="13.2" customHeight="1">
      <c r="D570" s="195">
        <v>9</v>
      </c>
      <c r="E570" s="46">
        <f t="shared" si="120"/>
        <v>0</v>
      </c>
      <c r="F570" s="201">
        <f t="shared" si="121"/>
        <v>0</v>
      </c>
      <c r="H570" s="195">
        <v>9</v>
      </c>
      <c r="I570" s="46">
        <f t="shared" si="122"/>
        <v>0</v>
      </c>
      <c r="J570" s="201">
        <f t="shared" si="123"/>
        <v>0</v>
      </c>
      <c r="AC570" s="195">
        <v>9</v>
      </c>
      <c r="AD570" s="46">
        <f t="shared" si="124"/>
        <v>0</v>
      </c>
      <c r="AE570" s="201">
        <f t="shared" si="125"/>
        <v>0</v>
      </c>
      <c r="AG570" s="195">
        <v>9</v>
      </c>
      <c r="AH570" s="46">
        <f t="shared" si="126"/>
        <v>0</v>
      </c>
      <c r="AI570" s="201">
        <f t="shared" si="127"/>
        <v>0</v>
      </c>
    </row>
    <row r="571" spans="4:35" ht="13.2" customHeight="1">
      <c r="D571" s="195">
        <v>10</v>
      </c>
      <c r="E571" s="46">
        <f t="shared" si="120"/>
        <v>0</v>
      </c>
      <c r="F571" s="201">
        <f t="shared" si="121"/>
        <v>0</v>
      </c>
      <c r="H571" s="195">
        <v>10</v>
      </c>
      <c r="I571" s="46">
        <f t="shared" si="122"/>
        <v>0</v>
      </c>
      <c r="J571" s="201">
        <f t="shared" si="123"/>
        <v>0</v>
      </c>
      <c r="AC571" s="195">
        <v>10</v>
      </c>
      <c r="AD571" s="46">
        <f t="shared" si="124"/>
        <v>0</v>
      </c>
      <c r="AE571" s="201">
        <f t="shared" si="125"/>
        <v>0</v>
      </c>
      <c r="AG571" s="195">
        <v>10</v>
      </c>
      <c r="AH571" s="46">
        <f t="shared" si="126"/>
        <v>0</v>
      </c>
      <c r="AI571" s="201">
        <f t="shared" si="127"/>
        <v>0</v>
      </c>
    </row>
    <row r="572" spans="4:35" ht="13.2" customHeight="1">
      <c r="D572" s="195">
        <v>11</v>
      </c>
      <c r="E572" s="46">
        <f t="shared" si="120"/>
        <v>0</v>
      </c>
      <c r="F572" s="201">
        <f t="shared" si="121"/>
        <v>0</v>
      </c>
      <c r="H572" s="195">
        <v>11</v>
      </c>
      <c r="I572" s="46">
        <f t="shared" si="122"/>
        <v>0</v>
      </c>
      <c r="J572" s="201">
        <f t="shared" si="123"/>
        <v>0</v>
      </c>
      <c r="AC572" s="195">
        <v>11</v>
      </c>
      <c r="AD572" s="46">
        <f t="shared" si="124"/>
        <v>0</v>
      </c>
      <c r="AE572" s="201">
        <f t="shared" si="125"/>
        <v>0</v>
      </c>
      <c r="AG572" s="195">
        <v>11</v>
      </c>
      <c r="AH572" s="46">
        <f t="shared" si="126"/>
        <v>0</v>
      </c>
      <c r="AI572" s="201">
        <f t="shared" si="127"/>
        <v>0</v>
      </c>
    </row>
    <row r="573" spans="4:35" ht="13.2" customHeight="1">
      <c r="D573" s="195">
        <v>12</v>
      </c>
      <c r="E573" s="46">
        <f t="shared" si="120"/>
        <v>0</v>
      </c>
      <c r="F573" s="201">
        <f t="shared" si="121"/>
        <v>0</v>
      </c>
      <c r="H573" s="195">
        <v>12</v>
      </c>
      <c r="I573" s="46">
        <f t="shared" si="122"/>
        <v>0</v>
      </c>
      <c r="J573" s="201">
        <f t="shared" si="123"/>
        <v>0</v>
      </c>
      <c r="AC573" s="195">
        <v>12</v>
      </c>
      <c r="AD573" s="46">
        <f t="shared" si="124"/>
        <v>0</v>
      </c>
      <c r="AE573" s="201">
        <f t="shared" si="125"/>
        <v>0</v>
      </c>
      <c r="AG573" s="195">
        <v>12</v>
      </c>
      <c r="AH573" s="46">
        <f t="shared" si="126"/>
        <v>0</v>
      </c>
      <c r="AI573" s="201">
        <f t="shared" si="127"/>
        <v>0</v>
      </c>
    </row>
    <row r="574" spans="4:35" ht="13.2" customHeight="1">
      <c r="D574" s="195">
        <v>13</v>
      </c>
      <c r="E574" s="46">
        <f t="shared" si="120"/>
        <v>0</v>
      </c>
      <c r="F574" s="201">
        <f t="shared" si="121"/>
        <v>0</v>
      </c>
      <c r="H574" s="195">
        <v>13</v>
      </c>
      <c r="I574" s="46">
        <f t="shared" si="122"/>
        <v>0</v>
      </c>
      <c r="J574" s="201">
        <f t="shared" si="123"/>
        <v>0</v>
      </c>
      <c r="AC574" s="195">
        <v>13</v>
      </c>
      <c r="AD574" s="46">
        <f t="shared" si="124"/>
        <v>0</v>
      </c>
      <c r="AE574" s="201">
        <f t="shared" si="125"/>
        <v>0</v>
      </c>
      <c r="AG574" s="195">
        <v>13</v>
      </c>
      <c r="AH574" s="46">
        <f t="shared" si="126"/>
        <v>0</v>
      </c>
      <c r="AI574" s="201">
        <f t="shared" si="127"/>
        <v>0</v>
      </c>
    </row>
    <row r="575" spans="4:35" ht="13.2" customHeight="1">
      <c r="D575" s="195">
        <v>14</v>
      </c>
      <c r="E575" s="46">
        <f t="shared" si="120"/>
        <v>0</v>
      </c>
      <c r="F575" s="201">
        <f t="shared" si="121"/>
        <v>0</v>
      </c>
      <c r="H575" s="195">
        <v>14</v>
      </c>
      <c r="I575" s="46">
        <f t="shared" si="122"/>
        <v>0</v>
      </c>
      <c r="J575" s="201">
        <f t="shared" si="123"/>
        <v>0</v>
      </c>
      <c r="AC575" s="195">
        <v>14</v>
      </c>
      <c r="AD575" s="46">
        <f t="shared" si="124"/>
        <v>0</v>
      </c>
      <c r="AE575" s="201">
        <f t="shared" si="125"/>
        <v>0</v>
      </c>
      <c r="AG575" s="195">
        <v>14</v>
      </c>
      <c r="AH575" s="46">
        <f t="shared" si="126"/>
        <v>0</v>
      </c>
      <c r="AI575" s="201">
        <f t="shared" si="127"/>
        <v>0</v>
      </c>
    </row>
    <row r="576" spans="4:35" ht="13.2" customHeight="1">
      <c r="D576" s="195">
        <v>15</v>
      </c>
      <c r="E576" s="46">
        <f t="shared" si="120"/>
        <v>0</v>
      </c>
      <c r="F576" s="201">
        <f t="shared" si="121"/>
        <v>0</v>
      </c>
      <c r="H576" s="195">
        <v>15</v>
      </c>
      <c r="I576" s="46">
        <f t="shared" si="122"/>
        <v>0</v>
      </c>
      <c r="J576" s="201">
        <f t="shared" si="123"/>
        <v>0</v>
      </c>
      <c r="AC576" s="195">
        <v>15</v>
      </c>
      <c r="AD576" s="46">
        <f t="shared" si="124"/>
        <v>0</v>
      </c>
      <c r="AE576" s="201">
        <f t="shared" si="125"/>
        <v>0</v>
      </c>
      <c r="AG576" s="195">
        <v>15</v>
      </c>
      <c r="AH576" s="46">
        <f t="shared" si="126"/>
        <v>0</v>
      </c>
      <c r="AI576" s="201">
        <f t="shared" si="127"/>
        <v>0</v>
      </c>
    </row>
    <row r="577" spans="4:35" ht="13.2" customHeight="1">
      <c r="D577" s="195">
        <v>16</v>
      </c>
      <c r="E577" s="46">
        <f t="shared" si="120"/>
        <v>0</v>
      </c>
      <c r="F577" s="201">
        <f t="shared" si="121"/>
        <v>0</v>
      </c>
      <c r="H577" s="195">
        <v>16</v>
      </c>
      <c r="I577" s="46">
        <f t="shared" si="122"/>
        <v>0</v>
      </c>
      <c r="J577" s="201">
        <f t="shared" si="123"/>
        <v>0</v>
      </c>
      <c r="AC577" s="195">
        <v>16</v>
      </c>
      <c r="AD577" s="46">
        <f t="shared" si="124"/>
        <v>0</v>
      </c>
      <c r="AE577" s="201">
        <f t="shared" si="125"/>
        <v>0</v>
      </c>
      <c r="AG577" s="195">
        <v>16</v>
      </c>
      <c r="AH577" s="46">
        <f t="shared" si="126"/>
        <v>0</v>
      </c>
      <c r="AI577" s="201">
        <f t="shared" si="127"/>
        <v>0</v>
      </c>
    </row>
    <row r="578" spans="4:35" ht="13.2" customHeight="1">
      <c r="D578" s="195">
        <v>17</v>
      </c>
      <c r="E578" s="46">
        <f t="shared" si="120"/>
        <v>0</v>
      </c>
      <c r="F578" s="201">
        <f t="shared" si="121"/>
        <v>0</v>
      </c>
      <c r="H578" s="195">
        <v>17</v>
      </c>
      <c r="I578" s="46">
        <f t="shared" si="122"/>
        <v>0</v>
      </c>
      <c r="J578" s="201">
        <f t="shared" si="123"/>
        <v>0</v>
      </c>
      <c r="AC578" s="195">
        <v>17</v>
      </c>
      <c r="AD578" s="46">
        <f t="shared" si="124"/>
        <v>0</v>
      </c>
      <c r="AE578" s="201">
        <f t="shared" si="125"/>
        <v>0</v>
      </c>
      <c r="AG578" s="195">
        <v>17</v>
      </c>
      <c r="AH578" s="46">
        <f t="shared" si="126"/>
        <v>0</v>
      </c>
      <c r="AI578" s="201">
        <f t="shared" si="127"/>
        <v>0</v>
      </c>
    </row>
    <row r="579" spans="4:35" ht="13.2" customHeight="1">
      <c r="D579" s="195">
        <v>18</v>
      </c>
      <c r="E579" s="46">
        <f t="shared" si="120"/>
        <v>0</v>
      </c>
      <c r="F579" s="201">
        <f t="shared" si="121"/>
        <v>0</v>
      </c>
      <c r="H579" s="195">
        <v>18</v>
      </c>
      <c r="I579" s="46">
        <f t="shared" si="122"/>
        <v>0</v>
      </c>
      <c r="J579" s="201">
        <f t="shared" si="123"/>
        <v>0</v>
      </c>
      <c r="AC579" s="195">
        <v>18</v>
      </c>
      <c r="AD579" s="46">
        <f t="shared" si="124"/>
        <v>0</v>
      </c>
      <c r="AE579" s="201">
        <f t="shared" si="125"/>
        <v>0</v>
      </c>
      <c r="AG579" s="195">
        <v>18</v>
      </c>
      <c r="AH579" s="46">
        <f t="shared" si="126"/>
        <v>0</v>
      </c>
      <c r="AI579" s="201">
        <f t="shared" si="127"/>
        <v>0</v>
      </c>
    </row>
    <row r="580" spans="4:35" ht="13.2" customHeight="1">
      <c r="D580" s="195">
        <v>19</v>
      </c>
      <c r="E580" s="46">
        <f t="shared" si="120"/>
        <v>0</v>
      </c>
      <c r="F580" s="201">
        <f t="shared" si="121"/>
        <v>0</v>
      </c>
      <c r="H580" s="195">
        <v>19</v>
      </c>
      <c r="I580" s="46">
        <f t="shared" si="122"/>
        <v>0</v>
      </c>
      <c r="J580" s="201">
        <f t="shared" si="123"/>
        <v>0</v>
      </c>
      <c r="AC580" s="195">
        <v>19</v>
      </c>
      <c r="AD580" s="46">
        <f t="shared" si="124"/>
        <v>0</v>
      </c>
      <c r="AE580" s="201">
        <f t="shared" si="125"/>
        <v>0</v>
      </c>
      <c r="AG580" s="195">
        <v>19</v>
      </c>
      <c r="AH580" s="46">
        <f t="shared" si="126"/>
        <v>0</v>
      </c>
      <c r="AI580" s="201">
        <f t="shared" si="127"/>
        <v>0</v>
      </c>
    </row>
    <row r="581" spans="4:35" ht="13.2" customHeight="1">
      <c r="D581" s="195">
        <v>20</v>
      </c>
      <c r="E581" s="46">
        <f t="shared" si="120"/>
        <v>0</v>
      </c>
      <c r="F581" s="201">
        <f t="shared" si="121"/>
        <v>0</v>
      </c>
      <c r="H581" s="195">
        <v>20</v>
      </c>
      <c r="I581" s="46">
        <f t="shared" si="122"/>
        <v>0</v>
      </c>
      <c r="J581" s="201">
        <f t="shared" si="123"/>
        <v>0</v>
      </c>
      <c r="AC581" s="195">
        <v>20</v>
      </c>
      <c r="AD581" s="46">
        <f t="shared" si="124"/>
        <v>0</v>
      </c>
      <c r="AE581" s="201">
        <f t="shared" si="125"/>
        <v>0</v>
      </c>
      <c r="AG581" s="195">
        <v>20</v>
      </c>
      <c r="AH581" s="46">
        <f t="shared" si="126"/>
        <v>0</v>
      </c>
      <c r="AI581" s="201">
        <f t="shared" si="127"/>
        <v>0</v>
      </c>
    </row>
    <row r="582" spans="4:35" ht="13.2" customHeight="1">
      <c r="D582" s="195">
        <v>21</v>
      </c>
      <c r="E582" s="46">
        <f t="shared" si="120"/>
        <v>0</v>
      </c>
      <c r="F582" s="201">
        <f t="shared" si="121"/>
        <v>0</v>
      </c>
      <c r="H582" s="195">
        <v>21</v>
      </c>
      <c r="I582" s="46">
        <f t="shared" si="122"/>
        <v>0</v>
      </c>
      <c r="J582" s="201">
        <f t="shared" si="123"/>
        <v>0</v>
      </c>
      <c r="AC582" s="195">
        <v>21</v>
      </c>
      <c r="AD582" s="46">
        <f t="shared" si="124"/>
        <v>0</v>
      </c>
      <c r="AE582" s="201">
        <f t="shared" si="125"/>
        <v>0</v>
      </c>
      <c r="AG582" s="195">
        <v>21</v>
      </c>
      <c r="AH582" s="46">
        <f t="shared" si="126"/>
        <v>0</v>
      </c>
      <c r="AI582" s="201">
        <f t="shared" si="127"/>
        <v>0</v>
      </c>
    </row>
    <row r="583" spans="4:35" ht="13.2" customHeight="1">
      <c r="D583" s="195">
        <v>22</v>
      </c>
      <c r="E583" s="46">
        <f t="shared" si="120"/>
        <v>0</v>
      </c>
      <c r="F583" s="201">
        <f t="shared" si="121"/>
        <v>0</v>
      </c>
      <c r="H583" s="195">
        <v>22</v>
      </c>
      <c r="I583" s="46">
        <f t="shared" si="122"/>
        <v>0</v>
      </c>
      <c r="J583" s="201">
        <f t="shared" si="123"/>
        <v>0</v>
      </c>
      <c r="AC583" s="195">
        <v>22</v>
      </c>
      <c r="AD583" s="46">
        <f t="shared" si="124"/>
        <v>0</v>
      </c>
      <c r="AE583" s="201">
        <f t="shared" si="125"/>
        <v>0</v>
      </c>
      <c r="AG583" s="195">
        <v>22</v>
      </c>
      <c r="AH583" s="46">
        <f t="shared" si="126"/>
        <v>0</v>
      </c>
      <c r="AI583" s="201">
        <f t="shared" si="127"/>
        <v>0</v>
      </c>
    </row>
    <row r="584" spans="4:35" ht="13.2" customHeight="1">
      <c r="D584" s="195">
        <v>23</v>
      </c>
      <c r="E584" s="46">
        <f t="shared" si="120"/>
        <v>0</v>
      </c>
      <c r="F584" s="201">
        <f t="shared" si="121"/>
        <v>0</v>
      </c>
      <c r="H584" s="195">
        <v>23</v>
      </c>
      <c r="I584" s="46">
        <f t="shared" si="122"/>
        <v>0</v>
      </c>
      <c r="J584" s="201">
        <f t="shared" si="123"/>
        <v>0</v>
      </c>
      <c r="AC584" s="195">
        <v>23</v>
      </c>
      <c r="AD584" s="46">
        <f t="shared" si="124"/>
        <v>0</v>
      </c>
      <c r="AE584" s="201">
        <f t="shared" si="125"/>
        <v>0</v>
      </c>
      <c r="AG584" s="195">
        <v>23</v>
      </c>
      <c r="AH584" s="46">
        <f t="shared" si="126"/>
        <v>0</v>
      </c>
      <c r="AI584" s="201">
        <f t="shared" si="127"/>
        <v>0</v>
      </c>
    </row>
    <row r="585" spans="4:35" ht="13.2" customHeight="1">
      <c r="D585" s="195">
        <v>24</v>
      </c>
      <c r="E585" s="46">
        <f t="shared" si="120"/>
        <v>0</v>
      </c>
      <c r="F585" s="201">
        <f t="shared" si="121"/>
        <v>0</v>
      </c>
      <c r="H585" s="195">
        <v>24</v>
      </c>
      <c r="I585" s="46">
        <f t="shared" si="122"/>
        <v>0</v>
      </c>
      <c r="J585" s="201">
        <f t="shared" si="123"/>
        <v>0</v>
      </c>
      <c r="AC585" s="195">
        <v>24</v>
      </c>
      <c r="AD585" s="46">
        <f t="shared" si="124"/>
        <v>0</v>
      </c>
      <c r="AE585" s="201">
        <f t="shared" si="125"/>
        <v>0</v>
      </c>
      <c r="AG585" s="195">
        <v>24</v>
      </c>
      <c r="AH585" s="46">
        <f t="shared" si="126"/>
        <v>0</v>
      </c>
      <c r="AI585" s="201">
        <f t="shared" si="127"/>
        <v>0</v>
      </c>
    </row>
    <row r="586" spans="4:35" ht="13.2" customHeight="1">
      <c r="D586" s="195">
        <v>25</v>
      </c>
      <c r="E586" s="46">
        <f t="shared" si="120"/>
        <v>0</v>
      </c>
      <c r="F586" s="201">
        <f t="shared" si="121"/>
        <v>25.19</v>
      </c>
      <c r="H586" s="195">
        <v>25</v>
      </c>
      <c r="I586" s="46">
        <f t="shared" si="122"/>
        <v>0</v>
      </c>
      <c r="J586" s="201">
        <f t="shared" si="123"/>
        <v>0</v>
      </c>
      <c r="AC586" s="195">
        <v>25</v>
      </c>
      <c r="AD586" s="46">
        <f t="shared" si="124"/>
        <v>0</v>
      </c>
      <c r="AE586" s="201">
        <f t="shared" si="125"/>
        <v>0</v>
      </c>
      <c r="AG586" s="195">
        <v>25</v>
      </c>
      <c r="AH586" s="46">
        <f t="shared" si="126"/>
        <v>0</v>
      </c>
      <c r="AI586" s="201">
        <f t="shared" si="127"/>
        <v>0</v>
      </c>
    </row>
    <row r="587" spans="4:35" ht="13.2" customHeight="1">
      <c r="D587" s="195">
        <v>26</v>
      </c>
      <c r="E587" s="46">
        <f t="shared" si="120"/>
        <v>0</v>
      </c>
      <c r="F587" s="201">
        <f t="shared" si="121"/>
        <v>0</v>
      </c>
      <c r="H587" s="195">
        <v>26</v>
      </c>
      <c r="I587" s="46">
        <f t="shared" si="122"/>
        <v>0</v>
      </c>
      <c r="J587" s="201">
        <f t="shared" si="123"/>
        <v>0</v>
      </c>
      <c r="AC587" s="195">
        <v>26</v>
      </c>
      <c r="AD587" s="46">
        <f t="shared" si="124"/>
        <v>0</v>
      </c>
      <c r="AE587" s="201">
        <f t="shared" si="125"/>
        <v>0</v>
      </c>
      <c r="AG587" s="195">
        <v>26</v>
      </c>
      <c r="AH587" s="46">
        <f t="shared" si="126"/>
        <v>0</v>
      </c>
      <c r="AI587" s="201">
        <f t="shared" si="127"/>
        <v>0</v>
      </c>
    </row>
    <row r="588" spans="4:35" ht="13.2" customHeight="1">
      <c r="D588" s="195">
        <v>27</v>
      </c>
      <c r="E588" s="46">
        <f t="shared" si="120"/>
        <v>0</v>
      </c>
      <c r="F588" s="201">
        <f t="shared" si="121"/>
        <v>0</v>
      </c>
      <c r="H588" s="195">
        <v>27</v>
      </c>
      <c r="I588" s="46">
        <f t="shared" si="122"/>
        <v>0</v>
      </c>
      <c r="J588" s="201">
        <f t="shared" si="123"/>
        <v>0</v>
      </c>
      <c r="AC588" s="195">
        <v>27</v>
      </c>
      <c r="AD588" s="46">
        <f t="shared" si="124"/>
        <v>0</v>
      </c>
      <c r="AE588" s="201">
        <f t="shared" si="125"/>
        <v>0</v>
      </c>
      <c r="AG588" s="195">
        <v>27</v>
      </c>
      <c r="AH588" s="46">
        <f t="shared" si="126"/>
        <v>0</v>
      </c>
      <c r="AI588" s="201">
        <f t="shared" si="127"/>
        <v>0</v>
      </c>
    </row>
    <row r="589" spans="4:35" ht="13.2" customHeight="1">
      <c r="D589" s="195">
        <v>28</v>
      </c>
      <c r="E589" s="46">
        <f t="shared" si="120"/>
        <v>0</v>
      </c>
      <c r="F589" s="201">
        <f t="shared" si="121"/>
        <v>0</v>
      </c>
      <c r="H589" s="195">
        <v>28</v>
      </c>
      <c r="I589" s="46">
        <f t="shared" si="122"/>
        <v>0</v>
      </c>
      <c r="J589" s="201">
        <f t="shared" si="123"/>
        <v>0</v>
      </c>
      <c r="AC589" s="195">
        <v>28</v>
      </c>
      <c r="AD589" s="46">
        <f t="shared" si="124"/>
        <v>0</v>
      </c>
      <c r="AE589" s="201">
        <f t="shared" si="125"/>
        <v>0</v>
      </c>
      <c r="AG589" s="195">
        <v>28</v>
      </c>
      <c r="AH589" s="46">
        <f t="shared" si="126"/>
        <v>0</v>
      </c>
      <c r="AI589" s="201">
        <f t="shared" si="127"/>
        <v>0</v>
      </c>
    </row>
    <row r="590" spans="4:35" ht="13.2" customHeight="1">
      <c r="D590" s="195">
        <v>29</v>
      </c>
      <c r="E590" s="46">
        <f t="shared" si="120"/>
        <v>0</v>
      </c>
      <c r="F590" s="201">
        <f t="shared" si="121"/>
        <v>0</v>
      </c>
      <c r="H590" s="195">
        <v>29</v>
      </c>
      <c r="I590" s="46">
        <f t="shared" si="122"/>
        <v>0</v>
      </c>
      <c r="J590" s="201">
        <f t="shared" si="123"/>
        <v>0</v>
      </c>
      <c r="AC590" s="195">
        <v>29</v>
      </c>
      <c r="AD590" s="46">
        <f t="shared" si="124"/>
        <v>0</v>
      </c>
      <c r="AE590" s="201">
        <f t="shared" si="125"/>
        <v>0</v>
      </c>
      <c r="AG590" s="195">
        <v>29</v>
      </c>
      <c r="AH590" s="46">
        <f t="shared" si="126"/>
        <v>0</v>
      </c>
      <c r="AI590" s="201">
        <f t="shared" si="127"/>
        <v>0</v>
      </c>
    </row>
    <row r="591" spans="4:35" ht="13.2" customHeight="1">
      <c r="D591" s="195">
        <v>30</v>
      </c>
      <c r="E591" s="46">
        <f t="shared" si="120"/>
        <v>0</v>
      </c>
      <c r="F591" s="201">
        <f t="shared" si="121"/>
        <v>0</v>
      </c>
      <c r="H591" s="195">
        <v>30</v>
      </c>
      <c r="I591" s="46">
        <f t="shared" si="122"/>
        <v>0</v>
      </c>
      <c r="J591" s="201">
        <f t="shared" si="123"/>
        <v>0</v>
      </c>
      <c r="AC591" s="195">
        <v>30</v>
      </c>
      <c r="AD591" s="46">
        <f t="shared" si="124"/>
        <v>0</v>
      </c>
      <c r="AE591" s="201">
        <f t="shared" si="125"/>
        <v>0</v>
      </c>
      <c r="AG591" s="195">
        <v>30</v>
      </c>
      <c r="AH591" s="46">
        <f t="shared" si="126"/>
        <v>0</v>
      </c>
      <c r="AI591" s="201">
        <f t="shared" si="127"/>
        <v>0</v>
      </c>
    </row>
    <row r="592" spans="4:35" ht="13.2" customHeight="1">
      <c r="D592" s="195">
        <v>31</v>
      </c>
      <c r="E592" s="46">
        <f t="shared" si="120"/>
        <v>0</v>
      </c>
      <c r="F592" s="201">
        <f t="shared" si="121"/>
        <v>0</v>
      </c>
      <c r="H592" s="195">
        <v>31</v>
      </c>
      <c r="I592" s="46">
        <f t="shared" si="122"/>
        <v>0</v>
      </c>
      <c r="J592" s="201">
        <f t="shared" si="123"/>
        <v>0</v>
      </c>
      <c r="AC592" s="195">
        <v>31</v>
      </c>
      <c r="AD592" s="46">
        <f t="shared" si="124"/>
        <v>0</v>
      </c>
      <c r="AE592" s="201">
        <f t="shared" si="125"/>
        <v>0</v>
      </c>
      <c r="AG592" s="195">
        <v>31</v>
      </c>
      <c r="AH592" s="46">
        <f t="shared" si="126"/>
        <v>0</v>
      </c>
      <c r="AI592" s="201">
        <f t="shared" si="127"/>
        <v>0</v>
      </c>
    </row>
    <row r="593" spans="4:35" ht="13.2" customHeight="1">
      <c r="D593" s="195">
        <v>32</v>
      </c>
      <c r="E593" s="46">
        <f t="shared" si="120"/>
        <v>0</v>
      </c>
      <c r="F593" s="201">
        <f t="shared" si="121"/>
        <v>0</v>
      </c>
      <c r="H593" s="195">
        <v>32</v>
      </c>
      <c r="I593" s="46">
        <f t="shared" si="122"/>
        <v>0</v>
      </c>
      <c r="J593" s="201">
        <f t="shared" si="123"/>
        <v>0</v>
      </c>
      <c r="AC593" s="195">
        <v>32</v>
      </c>
      <c r="AD593" s="46">
        <f t="shared" si="124"/>
        <v>0</v>
      </c>
      <c r="AE593" s="201">
        <f t="shared" si="125"/>
        <v>0</v>
      </c>
      <c r="AG593" s="195">
        <v>32</v>
      </c>
      <c r="AH593" s="46">
        <f t="shared" si="126"/>
        <v>0</v>
      </c>
      <c r="AI593" s="201">
        <f t="shared" si="127"/>
        <v>0</v>
      </c>
    </row>
    <row r="594" spans="4:35" ht="13.2" customHeight="1">
      <c r="D594" s="195">
        <v>33</v>
      </c>
      <c r="E594" s="46">
        <f t="shared" ref="E594:E621" si="128">IF($K$22&lt;&gt;"再生砕石",0,SUMIF($K$23,D594,$K$16)+SUMIF($K$23,D594,$K$19))</f>
        <v>0</v>
      </c>
      <c r="F594" s="201">
        <f t="shared" ref="F594:F621" si="129">IF($K$22&lt;&gt;"粒調砕石",0,SUMIF($K$23,D594,$K$16)+SUMIF($K$23,D594,$K$19))</f>
        <v>0</v>
      </c>
      <c r="H594" s="195">
        <v>33</v>
      </c>
      <c r="I594" s="46">
        <f t="shared" ref="I594:I621" si="130">IF($K$44&lt;&gt;"再生砕石",0,SUMIF($K$45,H594,$K$38)+SUMIF($K$45,H594,$K$41))</f>
        <v>0</v>
      </c>
      <c r="J594" s="201">
        <f t="shared" ref="J594:J621" si="131">IF($K$44&lt;&gt;"粒調砕石",0,SUMIF($K$45,H594,$K$38)+SUMIF($K$45,H594,$K$41))</f>
        <v>0</v>
      </c>
      <c r="AC594" s="195">
        <v>33</v>
      </c>
      <c r="AD594" s="46">
        <f t="shared" si="124"/>
        <v>0</v>
      </c>
      <c r="AE594" s="201">
        <f t="shared" si="125"/>
        <v>0</v>
      </c>
      <c r="AG594" s="195">
        <v>33</v>
      </c>
      <c r="AH594" s="46">
        <f t="shared" si="126"/>
        <v>0</v>
      </c>
      <c r="AI594" s="201">
        <f t="shared" si="127"/>
        <v>0</v>
      </c>
    </row>
    <row r="595" spans="4:35" ht="13.2" customHeight="1">
      <c r="D595" s="195">
        <v>34</v>
      </c>
      <c r="E595" s="46">
        <f t="shared" si="128"/>
        <v>0</v>
      </c>
      <c r="F595" s="201">
        <f t="shared" si="129"/>
        <v>0</v>
      </c>
      <c r="H595" s="195">
        <v>34</v>
      </c>
      <c r="I595" s="46">
        <f t="shared" si="130"/>
        <v>0</v>
      </c>
      <c r="J595" s="201">
        <f t="shared" si="131"/>
        <v>0</v>
      </c>
      <c r="AC595" s="195">
        <v>34</v>
      </c>
      <c r="AD595" s="46">
        <f t="shared" si="124"/>
        <v>0</v>
      </c>
      <c r="AE595" s="201">
        <f t="shared" si="125"/>
        <v>0</v>
      </c>
      <c r="AG595" s="195">
        <v>34</v>
      </c>
      <c r="AH595" s="46">
        <f t="shared" si="126"/>
        <v>0</v>
      </c>
      <c r="AI595" s="201">
        <f t="shared" si="127"/>
        <v>0</v>
      </c>
    </row>
    <row r="596" spans="4:35" ht="13.2" customHeight="1">
      <c r="D596" s="195">
        <v>35</v>
      </c>
      <c r="E596" s="46">
        <f t="shared" si="128"/>
        <v>0</v>
      </c>
      <c r="F596" s="201">
        <f t="shared" si="129"/>
        <v>0</v>
      </c>
      <c r="H596" s="195">
        <v>35</v>
      </c>
      <c r="I596" s="46">
        <f t="shared" si="130"/>
        <v>0</v>
      </c>
      <c r="J596" s="201">
        <f t="shared" si="131"/>
        <v>0</v>
      </c>
      <c r="AC596" s="195">
        <v>35</v>
      </c>
      <c r="AD596" s="46">
        <f t="shared" si="124"/>
        <v>0</v>
      </c>
      <c r="AE596" s="201">
        <f t="shared" si="125"/>
        <v>0</v>
      </c>
      <c r="AG596" s="195">
        <v>35</v>
      </c>
      <c r="AH596" s="46">
        <f t="shared" si="126"/>
        <v>0</v>
      </c>
      <c r="AI596" s="201">
        <f t="shared" si="127"/>
        <v>0</v>
      </c>
    </row>
    <row r="597" spans="4:35" ht="13.2" customHeight="1">
      <c r="D597" s="195">
        <v>36</v>
      </c>
      <c r="E597" s="46">
        <f t="shared" si="128"/>
        <v>0</v>
      </c>
      <c r="F597" s="201">
        <f t="shared" si="129"/>
        <v>0</v>
      </c>
      <c r="H597" s="195">
        <v>36</v>
      </c>
      <c r="I597" s="46">
        <f t="shared" si="130"/>
        <v>0</v>
      </c>
      <c r="J597" s="201">
        <f t="shared" si="131"/>
        <v>0</v>
      </c>
      <c r="AC597" s="195">
        <v>36</v>
      </c>
      <c r="AD597" s="46">
        <f t="shared" si="124"/>
        <v>0</v>
      </c>
      <c r="AE597" s="201">
        <f t="shared" si="125"/>
        <v>0</v>
      </c>
      <c r="AG597" s="195">
        <v>36</v>
      </c>
      <c r="AH597" s="46">
        <f t="shared" si="126"/>
        <v>0</v>
      </c>
      <c r="AI597" s="201">
        <f t="shared" si="127"/>
        <v>0</v>
      </c>
    </row>
    <row r="598" spans="4:35" ht="13.2" customHeight="1">
      <c r="D598" s="195">
        <v>37</v>
      </c>
      <c r="E598" s="46">
        <f t="shared" si="128"/>
        <v>0</v>
      </c>
      <c r="F598" s="201">
        <f t="shared" si="129"/>
        <v>0</v>
      </c>
      <c r="H598" s="195">
        <v>37</v>
      </c>
      <c r="I598" s="46">
        <f t="shared" si="130"/>
        <v>0</v>
      </c>
      <c r="J598" s="201">
        <f t="shared" si="131"/>
        <v>0</v>
      </c>
      <c r="AC598" s="195">
        <v>37</v>
      </c>
      <c r="AD598" s="46">
        <f t="shared" si="124"/>
        <v>0</v>
      </c>
      <c r="AE598" s="201">
        <f t="shared" si="125"/>
        <v>0</v>
      </c>
      <c r="AG598" s="195">
        <v>37</v>
      </c>
      <c r="AH598" s="46">
        <f t="shared" si="126"/>
        <v>0</v>
      </c>
      <c r="AI598" s="201">
        <f t="shared" si="127"/>
        <v>0</v>
      </c>
    </row>
    <row r="599" spans="4:35" ht="13.2" customHeight="1">
      <c r="D599" s="195">
        <v>38</v>
      </c>
      <c r="E599" s="46">
        <f t="shared" si="128"/>
        <v>0</v>
      </c>
      <c r="F599" s="201">
        <f t="shared" si="129"/>
        <v>0</v>
      </c>
      <c r="H599" s="195">
        <v>38</v>
      </c>
      <c r="I599" s="46">
        <f t="shared" si="130"/>
        <v>0</v>
      </c>
      <c r="J599" s="201">
        <f t="shared" si="131"/>
        <v>0</v>
      </c>
      <c r="AC599" s="195">
        <v>38</v>
      </c>
      <c r="AD599" s="46">
        <f t="shared" si="124"/>
        <v>0</v>
      </c>
      <c r="AE599" s="201">
        <f t="shared" si="125"/>
        <v>0</v>
      </c>
      <c r="AG599" s="195">
        <v>38</v>
      </c>
      <c r="AH599" s="46">
        <f t="shared" si="126"/>
        <v>0</v>
      </c>
      <c r="AI599" s="201">
        <f t="shared" si="127"/>
        <v>0</v>
      </c>
    </row>
    <row r="600" spans="4:35" ht="13.2" customHeight="1">
      <c r="D600" s="195">
        <v>39</v>
      </c>
      <c r="E600" s="46">
        <f t="shared" si="128"/>
        <v>0</v>
      </c>
      <c r="F600" s="201">
        <f t="shared" si="129"/>
        <v>0</v>
      </c>
      <c r="H600" s="195">
        <v>39</v>
      </c>
      <c r="I600" s="46">
        <f t="shared" si="130"/>
        <v>0</v>
      </c>
      <c r="J600" s="201">
        <f t="shared" si="131"/>
        <v>0</v>
      </c>
      <c r="AC600" s="195">
        <v>39</v>
      </c>
      <c r="AD600" s="46">
        <f t="shared" si="124"/>
        <v>0</v>
      </c>
      <c r="AE600" s="201">
        <f t="shared" si="125"/>
        <v>0</v>
      </c>
      <c r="AG600" s="195">
        <v>39</v>
      </c>
      <c r="AH600" s="46">
        <f t="shared" si="126"/>
        <v>0</v>
      </c>
      <c r="AI600" s="201">
        <f t="shared" si="127"/>
        <v>0</v>
      </c>
    </row>
    <row r="601" spans="4:35" ht="13.2" customHeight="1">
      <c r="D601" s="195">
        <v>40</v>
      </c>
      <c r="E601" s="46">
        <f t="shared" si="128"/>
        <v>0</v>
      </c>
      <c r="F601" s="201">
        <f t="shared" si="129"/>
        <v>0</v>
      </c>
      <c r="H601" s="195">
        <v>40</v>
      </c>
      <c r="I601" s="46">
        <f t="shared" si="130"/>
        <v>0</v>
      </c>
      <c r="J601" s="201">
        <f t="shared" si="131"/>
        <v>0</v>
      </c>
      <c r="AC601" s="195">
        <v>40</v>
      </c>
      <c r="AD601" s="46">
        <f t="shared" si="124"/>
        <v>0</v>
      </c>
      <c r="AE601" s="201">
        <f t="shared" si="125"/>
        <v>0</v>
      </c>
      <c r="AG601" s="195">
        <v>40</v>
      </c>
      <c r="AH601" s="46">
        <f t="shared" si="126"/>
        <v>0</v>
      </c>
      <c r="AI601" s="201">
        <f t="shared" si="127"/>
        <v>0</v>
      </c>
    </row>
    <row r="602" spans="4:35" ht="13.2" customHeight="1">
      <c r="D602" s="195">
        <v>41</v>
      </c>
      <c r="E602" s="46">
        <f t="shared" si="128"/>
        <v>0</v>
      </c>
      <c r="F602" s="201">
        <f t="shared" si="129"/>
        <v>0</v>
      </c>
      <c r="H602" s="195">
        <v>41</v>
      </c>
      <c r="I602" s="46">
        <f t="shared" si="130"/>
        <v>0</v>
      </c>
      <c r="J602" s="201">
        <f t="shared" si="131"/>
        <v>0</v>
      </c>
      <c r="AC602" s="195">
        <v>41</v>
      </c>
      <c r="AD602" s="46">
        <f t="shared" si="124"/>
        <v>0</v>
      </c>
      <c r="AE602" s="201">
        <f t="shared" si="125"/>
        <v>0</v>
      </c>
      <c r="AG602" s="195">
        <v>41</v>
      </c>
      <c r="AH602" s="46">
        <f t="shared" si="126"/>
        <v>0</v>
      </c>
      <c r="AI602" s="201">
        <f t="shared" si="127"/>
        <v>0</v>
      </c>
    </row>
    <row r="603" spans="4:35" ht="13.2" customHeight="1">
      <c r="D603" s="195">
        <v>42</v>
      </c>
      <c r="E603" s="46">
        <f t="shared" si="128"/>
        <v>0</v>
      </c>
      <c r="F603" s="201">
        <f t="shared" si="129"/>
        <v>0</v>
      </c>
      <c r="H603" s="195">
        <v>42</v>
      </c>
      <c r="I603" s="46">
        <f t="shared" si="130"/>
        <v>0</v>
      </c>
      <c r="J603" s="201">
        <f t="shared" si="131"/>
        <v>0</v>
      </c>
      <c r="AC603" s="195">
        <v>42</v>
      </c>
      <c r="AD603" s="46">
        <f t="shared" si="124"/>
        <v>0</v>
      </c>
      <c r="AE603" s="201">
        <f t="shared" si="125"/>
        <v>0</v>
      </c>
      <c r="AG603" s="195">
        <v>42</v>
      </c>
      <c r="AH603" s="46">
        <f t="shared" si="126"/>
        <v>0</v>
      </c>
      <c r="AI603" s="201">
        <f t="shared" si="127"/>
        <v>0</v>
      </c>
    </row>
    <row r="604" spans="4:35" ht="13.2" customHeight="1">
      <c r="D604" s="195">
        <v>43</v>
      </c>
      <c r="E604" s="46">
        <f t="shared" si="128"/>
        <v>0</v>
      </c>
      <c r="F604" s="201">
        <f t="shared" si="129"/>
        <v>0</v>
      </c>
      <c r="H604" s="195">
        <v>43</v>
      </c>
      <c r="I604" s="46">
        <f t="shared" si="130"/>
        <v>0</v>
      </c>
      <c r="J604" s="201">
        <f t="shared" si="131"/>
        <v>0</v>
      </c>
      <c r="AC604" s="195">
        <v>43</v>
      </c>
      <c r="AD604" s="46">
        <f t="shared" si="124"/>
        <v>0</v>
      </c>
      <c r="AE604" s="201">
        <f t="shared" si="125"/>
        <v>0</v>
      </c>
      <c r="AG604" s="195">
        <v>43</v>
      </c>
      <c r="AH604" s="46">
        <f t="shared" si="126"/>
        <v>0</v>
      </c>
      <c r="AI604" s="201">
        <f t="shared" si="127"/>
        <v>0</v>
      </c>
    </row>
    <row r="605" spans="4:35" ht="13.2" customHeight="1">
      <c r="D605" s="195">
        <v>44</v>
      </c>
      <c r="E605" s="46">
        <f t="shared" si="128"/>
        <v>0</v>
      </c>
      <c r="F605" s="201">
        <f t="shared" si="129"/>
        <v>0</v>
      </c>
      <c r="H605" s="195">
        <v>44</v>
      </c>
      <c r="I605" s="46">
        <f t="shared" si="130"/>
        <v>0</v>
      </c>
      <c r="J605" s="201">
        <f t="shared" si="131"/>
        <v>0</v>
      </c>
      <c r="AC605" s="195">
        <v>44</v>
      </c>
      <c r="AD605" s="46">
        <f t="shared" si="124"/>
        <v>0</v>
      </c>
      <c r="AE605" s="201">
        <f t="shared" si="125"/>
        <v>0</v>
      </c>
      <c r="AG605" s="195">
        <v>44</v>
      </c>
      <c r="AH605" s="46">
        <f t="shared" si="126"/>
        <v>0</v>
      </c>
      <c r="AI605" s="201">
        <f t="shared" si="127"/>
        <v>0</v>
      </c>
    </row>
    <row r="606" spans="4:35" ht="13.2" customHeight="1">
      <c r="D606" s="195">
        <v>45</v>
      </c>
      <c r="E606" s="46">
        <f t="shared" si="128"/>
        <v>0</v>
      </c>
      <c r="F606" s="201">
        <f t="shared" si="129"/>
        <v>0</v>
      </c>
      <c r="H606" s="195">
        <v>45</v>
      </c>
      <c r="I606" s="46">
        <f t="shared" si="130"/>
        <v>0</v>
      </c>
      <c r="J606" s="201">
        <f t="shared" si="131"/>
        <v>0</v>
      </c>
      <c r="AC606" s="195">
        <v>45</v>
      </c>
      <c r="AD606" s="46">
        <f t="shared" si="124"/>
        <v>0</v>
      </c>
      <c r="AE606" s="201">
        <f t="shared" si="125"/>
        <v>0</v>
      </c>
      <c r="AG606" s="195">
        <v>45</v>
      </c>
      <c r="AH606" s="46">
        <f t="shared" si="126"/>
        <v>0</v>
      </c>
      <c r="AI606" s="201">
        <f t="shared" si="127"/>
        <v>0</v>
      </c>
    </row>
    <row r="607" spans="4:35" ht="13.2" customHeight="1">
      <c r="D607" s="195">
        <v>46</v>
      </c>
      <c r="E607" s="46">
        <f t="shared" si="128"/>
        <v>0</v>
      </c>
      <c r="F607" s="201">
        <f t="shared" si="129"/>
        <v>0</v>
      </c>
      <c r="H607" s="195">
        <v>46</v>
      </c>
      <c r="I607" s="46">
        <f t="shared" si="130"/>
        <v>0</v>
      </c>
      <c r="J607" s="201">
        <f t="shared" si="131"/>
        <v>0</v>
      </c>
      <c r="AC607" s="195">
        <v>46</v>
      </c>
      <c r="AD607" s="46">
        <f t="shared" si="124"/>
        <v>0</v>
      </c>
      <c r="AE607" s="201">
        <f t="shared" si="125"/>
        <v>0</v>
      </c>
      <c r="AG607" s="195">
        <v>46</v>
      </c>
      <c r="AH607" s="46">
        <f t="shared" si="126"/>
        <v>0</v>
      </c>
      <c r="AI607" s="201">
        <f t="shared" si="127"/>
        <v>0</v>
      </c>
    </row>
    <row r="608" spans="4:35" ht="13.2" customHeight="1">
      <c r="D608" s="195">
        <v>47</v>
      </c>
      <c r="E608" s="46">
        <f t="shared" si="128"/>
        <v>0</v>
      </c>
      <c r="F608" s="201">
        <f t="shared" si="129"/>
        <v>0</v>
      </c>
      <c r="H608" s="195">
        <v>47</v>
      </c>
      <c r="I608" s="46">
        <f t="shared" si="130"/>
        <v>0</v>
      </c>
      <c r="J608" s="201">
        <f t="shared" si="131"/>
        <v>0</v>
      </c>
      <c r="AC608" s="195">
        <v>47</v>
      </c>
      <c r="AD608" s="46">
        <f t="shared" si="124"/>
        <v>0</v>
      </c>
      <c r="AE608" s="201">
        <f t="shared" si="125"/>
        <v>0</v>
      </c>
      <c r="AG608" s="195">
        <v>47</v>
      </c>
      <c r="AH608" s="46">
        <f t="shared" si="126"/>
        <v>0</v>
      </c>
      <c r="AI608" s="201">
        <f t="shared" si="127"/>
        <v>0</v>
      </c>
    </row>
    <row r="609" spans="4:35" ht="13.2" customHeight="1">
      <c r="D609" s="195">
        <v>48</v>
      </c>
      <c r="E609" s="46">
        <f t="shared" si="128"/>
        <v>0</v>
      </c>
      <c r="F609" s="201">
        <f t="shared" si="129"/>
        <v>0</v>
      </c>
      <c r="H609" s="195">
        <v>48</v>
      </c>
      <c r="I609" s="46">
        <f t="shared" si="130"/>
        <v>0</v>
      </c>
      <c r="J609" s="201">
        <f t="shared" si="131"/>
        <v>0</v>
      </c>
      <c r="AC609" s="195">
        <v>48</v>
      </c>
      <c r="AD609" s="46">
        <f t="shared" si="124"/>
        <v>0</v>
      </c>
      <c r="AE609" s="201">
        <f t="shared" si="125"/>
        <v>0</v>
      </c>
      <c r="AG609" s="195">
        <v>48</v>
      </c>
      <c r="AH609" s="46">
        <f t="shared" si="126"/>
        <v>0</v>
      </c>
      <c r="AI609" s="201">
        <f t="shared" si="127"/>
        <v>0</v>
      </c>
    </row>
    <row r="610" spans="4:35" ht="13.2" customHeight="1">
      <c r="D610" s="195">
        <v>49</v>
      </c>
      <c r="E610" s="46">
        <f t="shared" si="128"/>
        <v>0</v>
      </c>
      <c r="F610" s="201">
        <f t="shared" si="129"/>
        <v>0</v>
      </c>
      <c r="H610" s="195">
        <v>49</v>
      </c>
      <c r="I610" s="46">
        <f t="shared" si="130"/>
        <v>0</v>
      </c>
      <c r="J610" s="201">
        <f t="shared" si="131"/>
        <v>0</v>
      </c>
      <c r="AC610" s="195">
        <v>49</v>
      </c>
      <c r="AD610" s="46">
        <f t="shared" si="124"/>
        <v>0</v>
      </c>
      <c r="AE610" s="201">
        <f t="shared" si="125"/>
        <v>0</v>
      </c>
      <c r="AG610" s="195">
        <v>49</v>
      </c>
      <c r="AH610" s="46">
        <f t="shared" si="126"/>
        <v>0</v>
      </c>
      <c r="AI610" s="201">
        <f t="shared" si="127"/>
        <v>0</v>
      </c>
    </row>
    <row r="611" spans="4:35" ht="13.2" customHeight="1">
      <c r="D611" s="195">
        <v>50</v>
      </c>
      <c r="E611" s="46">
        <f t="shared" si="128"/>
        <v>0</v>
      </c>
      <c r="F611" s="201">
        <f t="shared" si="129"/>
        <v>0</v>
      </c>
      <c r="H611" s="195">
        <v>50</v>
      </c>
      <c r="I611" s="46">
        <f t="shared" si="130"/>
        <v>0</v>
      </c>
      <c r="J611" s="201">
        <f t="shared" si="131"/>
        <v>0</v>
      </c>
      <c r="AC611" s="195">
        <v>50</v>
      </c>
      <c r="AD611" s="46">
        <f t="shared" si="124"/>
        <v>0</v>
      </c>
      <c r="AE611" s="201">
        <f t="shared" si="125"/>
        <v>0</v>
      </c>
      <c r="AG611" s="195">
        <v>50</v>
      </c>
      <c r="AH611" s="46">
        <f t="shared" si="126"/>
        <v>0</v>
      </c>
      <c r="AI611" s="201">
        <f t="shared" si="127"/>
        <v>0</v>
      </c>
    </row>
    <row r="612" spans="4:35" ht="13.2" customHeight="1">
      <c r="D612" s="195">
        <v>51</v>
      </c>
      <c r="E612" s="46">
        <f t="shared" si="128"/>
        <v>0</v>
      </c>
      <c r="F612" s="201">
        <f t="shared" si="129"/>
        <v>0</v>
      </c>
      <c r="H612" s="195">
        <v>51</v>
      </c>
      <c r="I612" s="46">
        <f t="shared" si="130"/>
        <v>0</v>
      </c>
      <c r="J612" s="201">
        <f t="shared" si="131"/>
        <v>0</v>
      </c>
      <c r="AC612" s="195">
        <v>51</v>
      </c>
      <c r="AD612" s="46">
        <f t="shared" si="124"/>
        <v>0</v>
      </c>
      <c r="AE612" s="201">
        <f t="shared" si="125"/>
        <v>0</v>
      </c>
      <c r="AG612" s="195">
        <v>51</v>
      </c>
      <c r="AH612" s="46">
        <f t="shared" si="126"/>
        <v>0</v>
      </c>
      <c r="AI612" s="201">
        <f t="shared" si="127"/>
        <v>0</v>
      </c>
    </row>
    <row r="613" spans="4:35" ht="13.2" customHeight="1">
      <c r="D613" s="195">
        <v>52</v>
      </c>
      <c r="E613" s="46">
        <f t="shared" si="128"/>
        <v>0</v>
      </c>
      <c r="F613" s="201">
        <f t="shared" si="129"/>
        <v>0</v>
      </c>
      <c r="H613" s="195">
        <v>52</v>
      </c>
      <c r="I613" s="46">
        <f t="shared" si="130"/>
        <v>0</v>
      </c>
      <c r="J613" s="201">
        <f t="shared" si="131"/>
        <v>0</v>
      </c>
      <c r="AC613" s="195">
        <v>52</v>
      </c>
      <c r="AD613" s="46">
        <f t="shared" si="124"/>
        <v>0</v>
      </c>
      <c r="AE613" s="201">
        <f t="shared" si="125"/>
        <v>0</v>
      </c>
      <c r="AG613" s="195">
        <v>52</v>
      </c>
      <c r="AH613" s="46">
        <f t="shared" si="126"/>
        <v>0</v>
      </c>
      <c r="AI613" s="201">
        <f t="shared" si="127"/>
        <v>0</v>
      </c>
    </row>
    <row r="614" spans="4:35" ht="13.2" customHeight="1">
      <c r="D614" s="195">
        <v>53</v>
      </c>
      <c r="E614" s="46">
        <f t="shared" si="128"/>
        <v>0</v>
      </c>
      <c r="F614" s="201">
        <f t="shared" si="129"/>
        <v>0</v>
      </c>
      <c r="H614" s="195">
        <v>53</v>
      </c>
      <c r="I614" s="46">
        <f t="shared" si="130"/>
        <v>0</v>
      </c>
      <c r="J614" s="201">
        <f t="shared" si="131"/>
        <v>0</v>
      </c>
      <c r="AC614" s="195">
        <v>53</v>
      </c>
      <c r="AD614" s="46">
        <f t="shared" si="124"/>
        <v>0</v>
      </c>
      <c r="AE614" s="201">
        <f t="shared" si="125"/>
        <v>0</v>
      </c>
      <c r="AG614" s="195">
        <v>53</v>
      </c>
      <c r="AH614" s="46">
        <f t="shared" si="126"/>
        <v>0</v>
      </c>
      <c r="AI614" s="201">
        <f t="shared" si="127"/>
        <v>0</v>
      </c>
    </row>
    <row r="615" spans="4:35" ht="13.2" customHeight="1">
      <c r="D615" s="195">
        <v>54</v>
      </c>
      <c r="E615" s="46">
        <f t="shared" si="128"/>
        <v>0</v>
      </c>
      <c r="F615" s="201">
        <f t="shared" si="129"/>
        <v>0</v>
      </c>
      <c r="H615" s="195">
        <v>54</v>
      </c>
      <c r="I615" s="46">
        <f t="shared" si="130"/>
        <v>0</v>
      </c>
      <c r="J615" s="201">
        <f t="shared" si="131"/>
        <v>0</v>
      </c>
      <c r="AC615" s="195">
        <v>54</v>
      </c>
      <c r="AD615" s="46">
        <f t="shared" si="124"/>
        <v>0</v>
      </c>
      <c r="AE615" s="201">
        <f t="shared" si="125"/>
        <v>0</v>
      </c>
      <c r="AG615" s="195">
        <v>54</v>
      </c>
      <c r="AH615" s="46">
        <f t="shared" si="126"/>
        <v>0</v>
      </c>
      <c r="AI615" s="201">
        <f t="shared" si="127"/>
        <v>0</v>
      </c>
    </row>
    <row r="616" spans="4:35" ht="13.2" customHeight="1">
      <c r="D616" s="195">
        <v>55</v>
      </c>
      <c r="E616" s="46">
        <f t="shared" si="128"/>
        <v>0</v>
      </c>
      <c r="F616" s="201">
        <f t="shared" si="129"/>
        <v>0</v>
      </c>
      <c r="H616" s="195">
        <v>55</v>
      </c>
      <c r="I616" s="46">
        <f t="shared" si="130"/>
        <v>0</v>
      </c>
      <c r="J616" s="201">
        <f t="shared" si="131"/>
        <v>0</v>
      </c>
      <c r="AC616" s="195">
        <v>55</v>
      </c>
      <c r="AD616" s="46">
        <f t="shared" si="124"/>
        <v>0</v>
      </c>
      <c r="AE616" s="201">
        <f t="shared" si="125"/>
        <v>0</v>
      </c>
      <c r="AG616" s="195">
        <v>55</v>
      </c>
      <c r="AH616" s="46">
        <f t="shared" si="126"/>
        <v>0</v>
      </c>
      <c r="AI616" s="201">
        <f t="shared" si="127"/>
        <v>0</v>
      </c>
    </row>
    <row r="617" spans="4:35" ht="13.2" customHeight="1">
      <c r="D617" s="195">
        <v>56</v>
      </c>
      <c r="E617" s="46">
        <f t="shared" si="128"/>
        <v>0</v>
      </c>
      <c r="F617" s="201">
        <f t="shared" si="129"/>
        <v>0</v>
      </c>
      <c r="H617" s="195">
        <v>56</v>
      </c>
      <c r="I617" s="46">
        <f t="shared" si="130"/>
        <v>0</v>
      </c>
      <c r="J617" s="201">
        <f t="shared" si="131"/>
        <v>0</v>
      </c>
      <c r="AC617" s="195">
        <v>56</v>
      </c>
      <c r="AD617" s="46">
        <f t="shared" si="124"/>
        <v>0</v>
      </c>
      <c r="AE617" s="201">
        <f t="shared" si="125"/>
        <v>0</v>
      </c>
      <c r="AG617" s="195">
        <v>56</v>
      </c>
      <c r="AH617" s="46">
        <f t="shared" si="126"/>
        <v>0</v>
      </c>
      <c r="AI617" s="201">
        <f t="shared" si="127"/>
        <v>0</v>
      </c>
    </row>
    <row r="618" spans="4:35" ht="13.2" customHeight="1">
      <c r="D618" s="195">
        <v>57</v>
      </c>
      <c r="E618" s="46">
        <f t="shared" si="128"/>
        <v>0</v>
      </c>
      <c r="F618" s="201">
        <f t="shared" si="129"/>
        <v>0</v>
      </c>
      <c r="H618" s="195">
        <v>57</v>
      </c>
      <c r="I618" s="46">
        <f t="shared" si="130"/>
        <v>0</v>
      </c>
      <c r="J618" s="201">
        <f t="shared" si="131"/>
        <v>0</v>
      </c>
      <c r="AC618" s="195">
        <v>57</v>
      </c>
      <c r="AD618" s="46">
        <f t="shared" si="124"/>
        <v>0</v>
      </c>
      <c r="AE618" s="201">
        <f t="shared" si="125"/>
        <v>0</v>
      </c>
      <c r="AG618" s="195">
        <v>57</v>
      </c>
      <c r="AH618" s="46">
        <f t="shared" si="126"/>
        <v>0</v>
      </c>
      <c r="AI618" s="201">
        <f t="shared" si="127"/>
        <v>0</v>
      </c>
    </row>
    <row r="619" spans="4:35" ht="13.2" customHeight="1">
      <c r="D619" s="195">
        <v>58</v>
      </c>
      <c r="E619" s="46">
        <f t="shared" si="128"/>
        <v>0</v>
      </c>
      <c r="F619" s="201">
        <f t="shared" si="129"/>
        <v>0</v>
      </c>
      <c r="H619" s="195">
        <v>58</v>
      </c>
      <c r="I619" s="46">
        <f t="shared" si="130"/>
        <v>0</v>
      </c>
      <c r="J619" s="201">
        <f t="shared" si="131"/>
        <v>0</v>
      </c>
      <c r="AC619" s="195">
        <v>58</v>
      </c>
      <c r="AD619" s="46">
        <f t="shared" si="124"/>
        <v>0</v>
      </c>
      <c r="AE619" s="201">
        <f t="shared" si="125"/>
        <v>0</v>
      </c>
      <c r="AG619" s="195">
        <v>58</v>
      </c>
      <c r="AH619" s="46">
        <f t="shared" si="126"/>
        <v>0</v>
      </c>
      <c r="AI619" s="201">
        <f t="shared" si="127"/>
        <v>0</v>
      </c>
    </row>
    <row r="620" spans="4:35" ht="13.2" customHeight="1">
      <c r="D620" s="195">
        <v>59</v>
      </c>
      <c r="E620" s="46">
        <f t="shared" si="128"/>
        <v>0</v>
      </c>
      <c r="F620" s="201">
        <f t="shared" si="129"/>
        <v>0</v>
      </c>
      <c r="H620" s="195">
        <v>59</v>
      </c>
      <c r="I620" s="46">
        <f t="shared" si="130"/>
        <v>0</v>
      </c>
      <c r="J620" s="201">
        <f t="shared" si="131"/>
        <v>0</v>
      </c>
      <c r="AC620" s="195">
        <v>59</v>
      </c>
      <c r="AD620" s="46">
        <f t="shared" si="124"/>
        <v>0</v>
      </c>
      <c r="AE620" s="201">
        <f t="shared" si="125"/>
        <v>0</v>
      </c>
      <c r="AG620" s="195">
        <v>59</v>
      </c>
      <c r="AH620" s="46">
        <f t="shared" si="126"/>
        <v>0</v>
      </c>
      <c r="AI620" s="201">
        <f t="shared" si="127"/>
        <v>0</v>
      </c>
    </row>
    <row r="621" spans="4:35" ht="13.2" customHeight="1" thickBot="1">
      <c r="D621" s="196">
        <v>60</v>
      </c>
      <c r="E621" s="47">
        <f t="shared" si="128"/>
        <v>0</v>
      </c>
      <c r="F621" s="202">
        <f t="shared" si="129"/>
        <v>0</v>
      </c>
      <c r="H621" s="196">
        <v>60</v>
      </c>
      <c r="I621" s="47">
        <f t="shared" si="130"/>
        <v>0</v>
      </c>
      <c r="J621" s="202">
        <f t="shared" si="131"/>
        <v>0</v>
      </c>
      <c r="AC621" s="196">
        <v>60</v>
      </c>
      <c r="AD621" s="47">
        <f t="shared" si="124"/>
        <v>0</v>
      </c>
      <c r="AE621" s="202">
        <f t="shared" si="125"/>
        <v>0</v>
      </c>
      <c r="AG621" s="196">
        <v>60</v>
      </c>
      <c r="AH621" s="47">
        <f t="shared" si="126"/>
        <v>0</v>
      </c>
      <c r="AI621" s="202">
        <f t="shared" si="127"/>
        <v>0</v>
      </c>
    </row>
    <row r="623" spans="4:35" ht="13.2" customHeight="1" thickBot="1">
      <c r="F623" s="2" t="s">
        <v>370</v>
      </c>
      <c r="AE623" s="2" t="s">
        <v>370</v>
      </c>
    </row>
    <row r="624" spans="4:35" ht="13.2" customHeight="1">
      <c r="F624" s="2199"/>
      <c r="G624" s="2200" t="s">
        <v>87</v>
      </c>
      <c r="H624" s="2200"/>
      <c r="I624" s="2200"/>
      <c r="J624" s="2239"/>
      <c r="AE624" s="2199"/>
      <c r="AF624" s="2200" t="s">
        <v>87</v>
      </c>
      <c r="AG624" s="2200"/>
      <c r="AH624" s="2200"/>
      <c r="AI624" s="2239"/>
    </row>
    <row r="625" spans="6:35" ht="13.2" customHeight="1">
      <c r="F625" s="2238"/>
      <c r="G625" s="2151" t="s">
        <v>368</v>
      </c>
      <c r="H625" s="2153"/>
      <c r="I625" s="2151" t="s">
        <v>369</v>
      </c>
      <c r="J625" s="2529"/>
      <c r="AE625" s="2238"/>
      <c r="AF625" s="2151" t="s">
        <v>368</v>
      </c>
      <c r="AG625" s="2153"/>
      <c r="AH625" s="2151" t="s">
        <v>369</v>
      </c>
      <c r="AI625" s="2529"/>
    </row>
    <row r="626" spans="6:35" ht="13.2" customHeight="1">
      <c r="F626" s="195">
        <v>1</v>
      </c>
      <c r="G626" s="400" t="str">
        <f>IF(H626=0,"",MAX($G$624:G625)+1)</f>
        <v/>
      </c>
      <c r="H626" s="46">
        <f t="shared" ref="H626:H685" si="132">E434+I434+E498+I498+E562+I562</f>
        <v>0</v>
      </c>
      <c r="I626" s="400" t="str">
        <f>IF(J626=0,"",MAX($I$624:I625)+1)</f>
        <v/>
      </c>
      <c r="J626" s="201">
        <f t="shared" ref="J626:J685" si="133">F434+J434+F498+J498+F562+J562</f>
        <v>0</v>
      </c>
      <c r="AE626" s="195">
        <v>1</v>
      </c>
      <c r="AF626" s="400" t="str">
        <f>IF(AG626=0,"",MAX($AF$624:AF625)+1)</f>
        <v/>
      </c>
      <c r="AG626" s="46">
        <f t="shared" ref="AG626:AG685" si="134">AD434+AH434+AD498+AH498+AD562+AH562</f>
        <v>0</v>
      </c>
      <c r="AH626" s="400" t="str">
        <f>IF(AI626=0,"",MAX($AH$624:AH625)+1)</f>
        <v/>
      </c>
      <c r="AI626" s="201">
        <f t="shared" ref="AI626:AI685" si="135">AE434+AI434+AE498+AI498+AE562+AI562</f>
        <v>0</v>
      </c>
    </row>
    <row r="627" spans="6:35" ht="13.2" customHeight="1">
      <c r="F627" s="195">
        <v>2</v>
      </c>
      <c r="G627" s="400" t="str">
        <f>IF(H627=0,"",MAX($G$624:G626)+1)</f>
        <v/>
      </c>
      <c r="H627" s="46">
        <f t="shared" si="132"/>
        <v>0</v>
      </c>
      <c r="I627" s="400" t="str">
        <f>IF(J627=0,"",MAX($I$624:I626)+1)</f>
        <v/>
      </c>
      <c r="J627" s="201">
        <f t="shared" si="133"/>
        <v>0</v>
      </c>
      <c r="AE627" s="195">
        <v>2</v>
      </c>
      <c r="AF627" s="400" t="str">
        <f>IF(AG627=0,"",MAX($AF$624:AF626)+1)</f>
        <v/>
      </c>
      <c r="AG627" s="46">
        <f t="shared" si="134"/>
        <v>0</v>
      </c>
      <c r="AH627" s="400" t="str">
        <f>IF(AI627=0,"",MAX($AH$624:AH626)+1)</f>
        <v/>
      </c>
      <c r="AI627" s="201">
        <f t="shared" si="135"/>
        <v>0</v>
      </c>
    </row>
    <row r="628" spans="6:35" ht="13.2" customHeight="1">
      <c r="F628" s="195">
        <v>3</v>
      </c>
      <c r="G628" s="400" t="str">
        <f>IF(H628=0,"",MAX($G$624:G627)+1)</f>
        <v/>
      </c>
      <c r="H628" s="46">
        <f t="shared" si="132"/>
        <v>0</v>
      </c>
      <c r="I628" s="400" t="str">
        <f>IF(J628=0,"",MAX($I$624:I627)+1)</f>
        <v/>
      </c>
      <c r="J628" s="201">
        <f t="shared" si="133"/>
        <v>0</v>
      </c>
      <c r="AE628" s="195">
        <v>3</v>
      </c>
      <c r="AF628" s="400" t="str">
        <f>IF(AG628=0,"",MAX($AF$624:AF627)+1)</f>
        <v/>
      </c>
      <c r="AG628" s="46">
        <f t="shared" si="134"/>
        <v>0</v>
      </c>
      <c r="AH628" s="400" t="str">
        <f>IF(AI628=0,"",MAX($AH$624:AH627)+1)</f>
        <v/>
      </c>
      <c r="AI628" s="201">
        <f t="shared" si="135"/>
        <v>0</v>
      </c>
    </row>
    <row r="629" spans="6:35" ht="13.2" customHeight="1">
      <c r="F629" s="195">
        <v>4</v>
      </c>
      <c r="G629" s="400" t="str">
        <f>IF(H629=0,"",MAX($G$624:G628)+1)</f>
        <v/>
      </c>
      <c r="H629" s="46">
        <f t="shared" si="132"/>
        <v>0</v>
      </c>
      <c r="I629" s="400" t="str">
        <f>IF(J629=0,"",MAX($I$624:I628)+1)</f>
        <v/>
      </c>
      <c r="J629" s="201">
        <f t="shared" si="133"/>
        <v>0</v>
      </c>
      <c r="AE629" s="195">
        <v>4</v>
      </c>
      <c r="AF629" s="400" t="str">
        <f>IF(AG629=0,"",MAX($AF$624:AF628)+1)</f>
        <v/>
      </c>
      <c r="AG629" s="46">
        <f t="shared" si="134"/>
        <v>0</v>
      </c>
      <c r="AH629" s="400" t="str">
        <f>IF(AI629=0,"",MAX($AH$624:AH628)+1)</f>
        <v/>
      </c>
      <c r="AI629" s="201">
        <f t="shared" si="135"/>
        <v>0</v>
      </c>
    </row>
    <row r="630" spans="6:35" ht="13.2" customHeight="1">
      <c r="F630" s="195">
        <v>5</v>
      </c>
      <c r="G630" s="400" t="str">
        <f>IF(H630=0,"",MAX($G$624:G629)+1)</f>
        <v/>
      </c>
      <c r="H630" s="46">
        <f t="shared" si="132"/>
        <v>0</v>
      </c>
      <c r="I630" s="400" t="str">
        <f>IF(J630=0,"",MAX($I$624:I629)+1)</f>
        <v/>
      </c>
      <c r="J630" s="201">
        <f t="shared" si="133"/>
        <v>0</v>
      </c>
      <c r="AE630" s="195">
        <v>5</v>
      </c>
      <c r="AF630" s="400" t="str">
        <f>IF(AG630=0,"",MAX($AF$624:AF629)+1)</f>
        <v/>
      </c>
      <c r="AG630" s="46">
        <f t="shared" si="134"/>
        <v>0</v>
      </c>
      <c r="AH630" s="400" t="str">
        <f>IF(AI630=0,"",MAX($AH$624:AH629)+1)</f>
        <v/>
      </c>
      <c r="AI630" s="201">
        <f t="shared" si="135"/>
        <v>0</v>
      </c>
    </row>
    <row r="631" spans="6:35" ht="13.2" customHeight="1">
      <c r="F631" s="195">
        <v>6</v>
      </c>
      <c r="G631" s="400" t="str">
        <f>IF(H631=0,"",MAX($G$624:G630)+1)</f>
        <v/>
      </c>
      <c r="H631" s="46">
        <f t="shared" si="132"/>
        <v>0</v>
      </c>
      <c r="I631" s="400" t="str">
        <f>IF(J631=0,"",MAX($I$624:I630)+1)</f>
        <v/>
      </c>
      <c r="J631" s="201">
        <f t="shared" si="133"/>
        <v>0</v>
      </c>
      <c r="AE631" s="195">
        <v>6</v>
      </c>
      <c r="AF631" s="400" t="str">
        <f>IF(AG631=0,"",MAX($AF$624:AF630)+1)</f>
        <v/>
      </c>
      <c r="AG631" s="46">
        <f t="shared" si="134"/>
        <v>0</v>
      </c>
      <c r="AH631" s="400" t="str">
        <f>IF(AI631=0,"",MAX($AH$624:AH630)+1)</f>
        <v/>
      </c>
      <c r="AI631" s="201">
        <f t="shared" si="135"/>
        <v>0</v>
      </c>
    </row>
    <row r="632" spans="6:35" ht="13.2" customHeight="1">
      <c r="F632" s="195">
        <v>7</v>
      </c>
      <c r="G632" s="400" t="str">
        <f>IF(H632=0,"",MAX($G$624:G631)+1)</f>
        <v/>
      </c>
      <c r="H632" s="46">
        <f t="shared" si="132"/>
        <v>0</v>
      </c>
      <c r="I632" s="400" t="str">
        <f>IF(J632=0,"",MAX($I$624:I631)+1)</f>
        <v/>
      </c>
      <c r="J632" s="201">
        <f t="shared" si="133"/>
        <v>0</v>
      </c>
      <c r="AE632" s="195">
        <v>7</v>
      </c>
      <c r="AF632" s="400" t="str">
        <f>IF(AG632=0,"",MAX($AF$624:AF631)+1)</f>
        <v/>
      </c>
      <c r="AG632" s="46">
        <f t="shared" si="134"/>
        <v>0</v>
      </c>
      <c r="AH632" s="400" t="str">
        <f>IF(AI632=0,"",MAX($AH$624:AH631)+1)</f>
        <v/>
      </c>
      <c r="AI632" s="201">
        <f t="shared" si="135"/>
        <v>0</v>
      </c>
    </row>
    <row r="633" spans="6:35" ht="13.2" customHeight="1">
      <c r="F633" s="195">
        <v>8</v>
      </c>
      <c r="G633" s="400" t="str">
        <f>IF(H633=0,"",MAX($G$624:G632)+1)</f>
        <v/>
      </c>
      <c r="H633" s="46">
        <f t="shared" si="132"/>
        <v>0</v>
      </c>
      <c r="I633" s="400" t="str">
        <f>IF(J633=0,"",MAX($I$624:I632)+1)</f>
        <v/>
      </c>
      <c r="J633" s="201">
        <f t="shared" si="133"/>
        <v>0</v>
      </c>
      <c r="AE633" s="195">
        <v>8</v>
      </c>
      <c r="AF633" s="400" t="str">
        <f>IF(AG633=0,"",MAX($AF$624:AF632)+1)</f>
        <v/>
      </c>
      <c r="AG633" s="46">
        <f t="shared" si="134"/>
        <v>0</v>
      </c>
      <c r="AH633" s="400" t="str">
        <f>IF(AI633=0,"",MAX($AH$624:AH632)+1)</f>
        <v/>
      </c>
      <c r="AI633" s="201">
        <f t="shared" si="135"/>
        <v>0</v>
      </c>
    </row>
    <row r="634" spans="6:35" ht="13.2" customHeight="1">
      <c r="F634" s="195">
        <v>9</v>
      </c>
      <c r="G634" s="400" t="str">
        <f>IF(H634=0,"",MAX($G$624:G633)+1)</f>
        <v/>
      </c>
      <c r="H634" s="46">
        <f t="shared" si="132"/>
        <v>0</v>
      </c>
      <c r="I634" s="400" t="str">
        <f>IF(J634=0,"",MAX($I$624:I633)+1)</f>
        <v/>
      </c>
      <c r="J634" s="201">
        <f t="shared" si="133"/>
        <v>0</v>
      </c>
      <c r="AE634" s="195">
        <v>9</v>
      </c>
      <c r="AF634" s="400" t="str">
        <f>IF(AG634=0,"",MAX($AF$624:AF633)+1)</f>
        <v/>
      </c>
      <c r="AG634" s="46">
        <f t="shared" si="134"/>
        <v>0</v>
      </c>
      <c r="AH634" s="400" t="str">
        <f>IF(AI634=0,"",MAX($AH$624:AH633)+1)</f>
        <v/>
      </c>
      <c r="AI634" s="201">
        <f t="shared" si="135"/>
        <v>0</v>
      </c>
    </row>
    <row r="635" spans="6:35" ht="13.2" customHeight="1">
      <c r="F635" s="195">
        <v>10</v>
      </c>
      <c r="G635" s="400">
        <f>IF(H635=0,"",MAX($G$624:G634)+1)</f>
        <v>1</v>
      </c>
      <c r="H635" s="46">
        <f t="shared" si="132"/>
        <v>3.3600000000000003</v>
      </c>
      <c r="I635" s="400" t="str">
        <f>IF(J635=0,"",MAX($I$624:I634)+1)</f>
        <v/>
      </c>
      <c r="J635" s="201">
        <f t="shared" si="133"/>
        <v>0</v>
      </c>
      <c r="AE635" s="195">
        <v>10</v>
      </c>
      <c r="AF635" s="400" t="str">
        <f>IF(AG635=0,"",MAX($AF$624:AF634)+1)</f>
        <v/>
      </c>
      <c r="AG635" s="46">
        <f t="shared" si="134"/>
        <v>0</v>
      </c>
      <c r="AH635" s="400" t="str">
        <f>IF(AI635=0,"",MAX($AH$624:AH634)+1)</f>
        <v/>
      </c>
      <c r="AI635" s="201">
        <f t="shared" si="135"/>
        <v>0</v>
      </c>
    </row>
    <row r="636" spans="6:35" ht="13.2" customHeight="1">
      <c r="F636" s="195">
        <v>11</v>
      </c>
      <c r="G636" s="400" t="str">
        <f>IF(H636=0,"",MAX($G$624:G635)+1)</f>
        <v/>
      </c>
      <c r="H636" s="46">
        <f t="shared" si="132"/>
        <v>0</v>
      </c>
      <c r="I636" s="400" t="str">
        <f>IF(J636=0,"",MAX($I$624:I635)+1)</f>
        <v/>
      </c>
      <c r="J636" s="201">
        <f t="shared" si="133"/>
        <v>0</v>
      </c>
      <c r="AE636" s="195">
        <v>11</v>
      </c>
      <c r="AF636" s="400" t="str">
        <f>IF(AG636=0,"",MAX($AF$624:AF635)+1)</f>
        <v/>
      </c>
      <c r="AG636" s="46">
        <f t="shared" si="134"/>
        <v>0</v>
      </c>
      <c r="AH636" s="400" t="str">
        <f>IF(AI636=0,"",MAX($AH$624:AH635)+1)</f>
        <v/>
      </c>
      <c r="AI636" s="201">
        <f t="shared" si="135"/>
        <v>0</v>
      </c>
    </row>
    <row r="637" spans="6:35" ht="13.2" customHeight="1">
      <c r="F637" s="195">
        <v>12</v>
      </c>
      <c r="G637" s="400" t="str">
        <f>IF(H637=0,"",MAX($G$624:G636)+1)</f>
        <v/>
      </c>
      <c r="H637" s="46">
        <f t="shared" si="132"/>
        <v>0</v>
      </c>
      <c r="I637" s="400" t="str">
        <f>IF(J637=0,"",MAX($I$624:I636)+1)</f>
        <v/>
      </c>
      <c r="J637" s="201">
        <f t="shared" si="133"/>
        <v>0</v>
      </c>
      <c r="AE637" s="195">
        <v>12</v>
      </c>
      <c r="AF637" s="400" t="str">
        <f>IF(AG637=0,"",MAX($AF$624:AF636)+1)</f>
        <v/>
      </c>
      <c r="AG637" s="46">
        <f t="shared" si="134"/>
        <v>0</v>
      </c>
      <c r="AH637" s="400" t="str">
        <f>IF(AI637=0,"",MAX($AH$624:AH636)+1)</f>
        <v/>
      </c>
      <c r="AI637" s="201">
        <f t="shared" si="135"/>
        <v>0</v>
      </c>
    </row>
    <row r="638" spans="6:35" ht="13.2" customHeight="1">
      <c r="F638" s="195">
        <v>13</v>
      </c>
      <c r="G638" s="400" t="str">
        <f>IF(H638=0,"",MAX($G$624:G637)+1)</f>
        <v/>
      </c>
      <c r="H638" s="46">
        <f t="shared" si="132"/>
        <v>0</v>
      </c>
      <c r="I638" s="400" t="str">
        <f>IF(J638=0,"",MAX($I$624:I637)+1)</f>
        <v/>
      </c>
      <c r="J638" s="201">
        <f t="shared" si="133"/>
        <v>0</v>
      </c>
      <c r="AE638" s="195">
        <v>13</v>
      </c>
      <c r="AF638" s="400" t="str">
        <f>IF(AG638=0,"",MAX($AF$624:AF637)+1)</f>
        <v/>
      </c>
      <c r="AG638" s="46">
        <f t="shared" si="134"/>
        <v>0</v>
      </c>
      <c r="AH638" s="400" t="str">
        <f>IF(AI638=0,"",MAX($AH$624:AH637)+1)</f>
        <v/>
      </c>
      <c r="AI638" s="201">
        <f t="shared" si="135"/>
        <v>0</v>
      </c>
    </row>
    <row r="639" spans="6:35" ht="13.2" customHeight="1">
      <c r="F639" s="195">
        <v>14</v>
      </c>
      <c r="G639" s="400" t="str">
        <f>IF(H639=0,"",MAX($G$624:G638)+1)</f>
        <v/>
      </c>
      <c r="H639" s="46">
        <f t="shared" si="132"/>
        <v>0</v>
      </c>
      <c r="I639" s="400" t="str">
        <f>IF(J639=0,"",MAX($I$624:I638)+1)</f>
        <v/>
      </c>
      <c r="J639" s="201">
        <f t="shared" si="133"/>
        <v>0</v>
      </c>
      <c r="AE639" s="195">
        <v>14</v>
      </c>
      <c r="AF639" s="400" t="str">
        <f>IF(AG639=0,"",MAX($AF$624:AF638)+1)</f>
        <v/>
      </c>
      <c r="AG639" s="46">
        <f t="shared" si="134"/>
        <v>0</v>
      </c>
      <c r="AH639" s="400" t="str">
        <f>IF(AI639=0,"",MAX($AH$624:AH638)+1)</f>
        <v/>
      </c>
      <c r="AI639" s="201">
        <f t="shared" si="135"/>
        <v>0</v>
      </c>
    </row>
    <row r="640" spans="6:35" ht="13.2" customHeight="1">
      <c r="F640" s="195">
        <v>15</v>
      </c>
      <c r="G640" s="400" t="str">
        <f>IF(H640=0,"",MAX($G$624:G639)+1)</f>
        <v/>
      </c>
      <c r="H640" s="46">
        <f t="shared" si="132"/>
        <v>0</v>
      </c>
      <c r="I640" s="400" t="str">
        <f>IF(J640=0,"",MAX($I$624:I639)+1)</f>
        <v/>
      </c>
      <c r="J640" s="201">
        <f t="shared" si="133"/>
        <v>0</v>
      </c>
      <c r="AE640" s="195">
        <v>15</v>
      </c>
      <c r="AF640" s="400" t="str">
        <f>IF(AG640=0,"",MAX($AF$624:AF639)+1)</f>
        <v/>
      </c>
      <c r="AG640" s="46">
        <f t="shared" si="134"/>
        <v>0</v>
      </c>
      <c r="AH640" s="400" t="str">
        <f>IF(AI640=0,"",MAX($AH$624:AH639)+1)</f>
        <v/>
      </c>
      <c r="AI640" s="201">
        <f t="shared" si="135"/>
        <v>0</v>
      </c>
    </row>
    <row r="641" spans="6:35" ht="13.2" customHeight="1">
      <c r="F641" s="195">
        <v>16</v>
      </c>
      <c r="G641" s="400" t="str">
        <f>IF(H641=0,"",MAX($G$624:G640)+1)</f>
        <v/>
      </c>
      <c r="H641" s="46">
        <f t="shared" si="132"/>
        <v>0</v>
      </c>
      <c r="I641" s="400" t="str">
        <f>IF(J641=0,"",MAX($I$624:I640)+1)</f>
        <v/>
      </c>
      <c r="J641" s="201">
        <f t="shared" si="133"/>
        <v>0</v>
      </c>
      <c r="AE641" s="195">
        <v>16</v>
      </c>
      <c r="AF641" s="400" t="str">
        <f>IF(AG641=0,"",MAX($AF$624:AF640)+1)</f>
        <v/>
      </c>
      <c r="AG641" s="46">
        <f t="shared" si="134"/>
        <v>0</v>
      </c>
      <c r="AH641" s="400" t="str">
        <f>IF(AI641=0,"",MAX($AH$624:AH640)+1)</f>
        <v/>
      </c>
      <c r="AI641" s="201">
        <f t="shared" si="135"/>
        <v>0</v>
      </c>
    </row>
    <row r="642" spans="6:35" ht="13.2" customHeight="1">
      <c r="F642" s="195">
        <v>17</v>
      </c>
      <c r="G642" s="400" t="str">
        <f>IF(H642=0,"",MAX($G$624:G641)+1)</f>
        <v/>
      </c>
      <c r="H642" s="46">
        <f t="shared" si="132"/>
        <v>0</v>
      </c>
      <c r="I642" s="400" t="str">
        <f>IF(J642=0,"",MAX($I$624:I641)+1)</f>
        <v/>
      </c>
      <c r="J642" s="201">
        <f t="shared" si="133"/>
        <v>0</v>
      </c>
      <c r="AE642" s="195">
        <v>17</v>
      </c>
      <c r="AF642" s="400" t="str">
        <f>IF(AG642=0,"",MAX($AF$624:AF641)+1)</f>
        <v/>
      </c>
      <c r="AG642" s="46">
        <f t="shared" si="134"/>
        <v>0</v>
      </c>
      <c r="AH642" s="400" t="str">
        <f>IF(AI642=0,"",MAX($AH$624:AH641)+1)</f>
        <v/>
      </c>
      <c r="AI642" s="201">
        <f t="shared" si="135"/>
        <v>0</v>
      </c>
    </row>
    <row r="643" spans="6:35" ht="13.2" customHeight="1">
      <c r="F643" s="195">
        <v>18</v>
      </c>
      <c r="G643" s="400" t="str">
        <f>IF(H643=0,"",MAX($G$624:G642)+1)</f>
        <v/>
      </c>
      <c r="H643" s="46">
        <f t="shared" si="132"/>
        <v>0</v>
      </c>
      <c r="I643" s="400" t="str">
        <f>IF(J643=0,"",MAX($I$624:I642)+1)</f>
        <v/>
      </c>
      <c r="J643" s="201">
        <f t="shared" si="133"/>
        <v>0</v>
      </c>
      <c r="AE643" s="195">
        <v>18</v>
      </c>
      <c r="AF643" s="400" t="str">
        <f>IF(AG643=0,"",MAX($AF$624:AF642)+1)</f>
        <v/>
      </c>
      <c r="AG643" s="46">
        <f t="shared" si="134"/>
        <v>0</v>
      </c>
      <c r="AH643" s="400" t="str">
        <f>IF(AI643=0,"",MAX($AH$624:AH642)+1)</f>
        <v/>
      </c>
      <c r="AI643" s="201">
        <f t="shared" si="135"/>
        <v>0</v>
      </c>
    </row>
    <row r="644" spans="6:35" ht="13.2" customHeight="1">
      <c r="F644" s="195">
        <v>19</v>
      </c>
      <c r="G644" s="400" t="str">
        <f>IF(H644=0,"",MAX($G$624:G643)+1)</f>
        <v/>
      </c>
      <c r="H644" s="46">
        <f t="shared" si="132"/>
        <v>0</v>
      </c>
      <c r="I644" s="400" t="str">
        <f>IF(J644=0,"",MAX($I$624:I643)+1)</f>
        <v/>
      </c>
      <c r="J644" s="201">
        <f t="shared" si="133"/>
        <v>0</v>
      </c>
      <c r="AE644" s="195">
        <v>19</v>
      </c>
      <c r="AF644" s="400" t="str">
        <f>IF(AG644=0,"",MAX($AF$624:AF643)+1)</f>
        <v/>
      </c>
      <c r="AG644" s="46">
        <f t="shared" si="134"/>
        <v>0</v>
      </c>
      <c r="AH644" s="400" t="str">
        <f>IF(AI644=0,"",MAX($AH$624:AH643)+1)</f>
        <v/>
      </c>
      <c r="AI644" s="201">
        <f t="shared" si="135"/>
        <v>0</v>
      </c>
    </row>
    <row r="645" spans="6:35" ht="13.2" customHeight="1">
      <c r="F645" s="195">
        <v>20</v>
      </c>
      <c r="G645" s="400" t="str">
        <f>IF(H645=0,"",MAX($G$624:G644)+1)</f>
        <v/>
      </c>
      <c r="H645" s="46">
        <f t="shared" si="132"/>
        <v>0</v>
      </c>
      <c r="I645" s="400" t="str">
        <f>IF(J645=0,"",MAX($I$624:I644)+1)</f>
        <v/>
      </c>
      <c r="J645" s="201">
        <f t="shared" si="133"/>
        <v>0</v>
      </c>
      <c r="AE645" s="195">
        <v>20</v>
      </c>
      <c r="AF645" s="400" t="str">
        <f>IF(AG645=0,"",MAX($AF$624:AF644)+1)</f>
        <v/>
      </c>
      <c r="AG645" s="46">
        <f t="shared" si="134"/>
        <v>0</v>
      </c>
      <c r="AH645" s="400" t="str">
        <f>IF(AI645=0,"",MAX($AH$624:AH644)+1)</f>
        <v/>
      </c>
      <c r="AI645" s="201">
        <f t="shared" si="135"/>
        <v>0</v>
      </c>
    </row>
    <row r="646" spans="6:35" ht="13.2" customHeight="1">
      <c r="F646" s="195">
        <v>21</v>
      </c>
      <c r="G646" s="400" t="str">
        <f>IF(H646=0,"",MAX($G$624:G645)+1)</f>
        <v/>
      </c>
      <c r="H646" s="46">
        <f t="shared" si="132"/>
        <v>0</v>
      </c>
      <c r="I646" s="400" t="str">
        <f>IF(J646=0,"",MAX($I$624:I645)+1)</f>
        <v/>
      </c>
      <c r="J646" s="201">
        <f t="shared" si="133"/>
        <v>0</v>
      </c>
      <c r="AE646" s="195">
        <v>21</v>
      </c>
      <c r="AF646" s="400" t="str">
        <f>IF(AG646=0,"",MAX($AF$624:AF645)+1)</f>
        <v/>
      </c>
      <c r="AG646" s="46">
        <f t="shared" si="134"/>
        <v>0</v>
      </c>
      <c r="AH646" s="400" t="str">
        <f>IF(AI646=0,"",MAX($AH$624:AH645)+1)</f>
        <v/>
      </c>
      <c r="AI646" s="201">
        <f t="shared" si="135"/>
        <v>0</v>
      </c>
    </row>
    <row r="647" spans="6:35" ht="13.2" customHeight="1">
      <c r="F647" s="195">
        <v>22</v>
      </c>
      <c r="G647" s="400" t="str">
        <f>IF(H647=0,"",MAX($G$624:G646)+1)</f>
        <v/>
      </c>
      <c r="H647" s="46">
        <f t="shared" si="132"/>
        <v>0</v>
      </c>
      <c r="I647" s="400" t="str">
        <f>IF(J647=0,"",MAX($I$624:I646)+1)</f>
        <v/>
      </c>
      <c r="J647" s="201">
        <f t="shared" si="133"/>
        <v>0</v>
      </c>
      <c r="AE647" s="195">
        <v>22</v>
      </c>
      <c r="AF647" s="400" t="str">
        <f>IF(AG647=0,"",MAX($AF$624:AF646)+1)</f>
        <v/>
      </c>
      <c r="AG647" s="46">
        <f t="shared" si="134"/>
        <v>0</v>
      </c>
      <c r="AH647" s="400" t="str">
        <f>IF(AI647=0,"",MAX($AH$624:AH646)+1)</f>
        <v/>
      </c>
      <c r="AI647" s="201">
        <f t="shared" si="135"/>
        <v>0</v>
      </c>
    </row>
    <row r="648" spans="6:35" ht="13.2" customHeight="1">
      <c r="F648" s="195">
        <v>23</v>
      </c>
      <c r="G648" s="400" t="str">
        <f>IF(H648=0,"",MAX($G$624:G647)+1)</f>
        <v/>
      </c>
      <c r="H648" s="46">
        <f t="shared" si="132"/>
        <v>0</v>
      </c>
      <c r="I648" s="400" t="str">
        <f>IF(J648=0,"",MAX($I$624:I647)+1)</f>
        <v/>
      </c>
      <c r="J648" s="201">
        <f t="shared" si="133"/>
        <v>0</v>
      </c>
      <c r="AE648" s="195">
        <v>23</v>
      </c>
      <c r="AF648" s="400" t="str">
        <f>IF(AG648=0,"",MAX($AF$624:AF647)+1)</f>
        <v/>
      </c>
      <c r="AG648" s="46">
        <f t="shared" si="134"/>
        <v>0</v>
      </c>
      <c r="AH648" s="400" t="str">
        <f>IF(AI648=0,"",MAX($AH$624:AH647)+1)</f>
        <v/>
      </c>
      <c r="AI648" s="201">
        <f t="shared" si="135"/>
        <v>0</v>
      </c>
    </row>
    <row r="649" spans="6:35" ht="13.2" customHeight="1">
      <c r="F649" s="195">
        <v>24</v>
      </c>
      <c r="G649" s="400" t="str">
        <f>IF(H649=0,"",MAX($G$624:G648)+1)</f>
        <v/>
      </c>
      <c r="H649" s="46">
        <f t="shared" si="132"/>
        <v>0</v>
      </c>
      <c r="I649" s="400" t="str">
        <f>IF(J649=0,"",MAX($I$624:I648)+1)</f>
        <v/>
      </c>
      <c r="J649" s="201">
        <f t="shared" si="133"/>
        <v>0</v>
      </c>
      <c r="AE649" s="195">
        <v>24</v>
      </c>
      <c r="AF649" s="400" t="str">
        <f>IF(AG649=0,"",MAX($AF$624:AF648)+1)</f>
        <v/>
      </c>
      <c r="AG649" s="46">
        <f t="shared" si="134"/>
        <v>0</v>
      </c>
      <c r="AH649" s="400" t="str">
        <f>IF(AI649=0,"",MAX($AH$624:AH648)+1)</f>
        <v/>
      </c>
      <c r="AI649" s="201">
        <f t="shared" si="135"/>
        <v>0</v>
      </c>
    </row>
    <row r="650" spans="6:35" ht="13.2" customHeight="1">
      <c r="F650" s="195">
        <v>25</v>
      </c>
      <c r="G650" s="400" t="str">
        <f>IF(H650=0,"",MAX($G$624:G649)+1)</f>
        <v/>
      </c>
      <c r="H650" s="46">
        <f t="shared" si="132"/>
        <v>0</v>
      </c>
      <c r="I650" s="400">
        <f>IF(J650=0,"",MAX($I$624:I649)+1)</f>
        <v>1</v>
      </c>
      <c r="J650" s="201">
        <f t="shared" si="133"/>
        <v>720.47</v>
      </c>
      <c r="AE650" s="195">
        <v>25</v>
      </c>
      <c r="AF650" s="400" t="str">
        <f>IF(AG650=0,"",MAX($AF$624:AF649)+1)</f>
        <v/>
      </c>
      <c r="AG650" s="46">
        <f t="shared" si="134"/>
        <v>0</v>
      </c>
      <c r="AH650" s="400" t="str">
        <f>IF(AI650=0,"",MAX($AH$624:AH649)+1)</f>
        <v/>
      </c>
      <c r="AI650" s="201">
        <f t="shared" si="135"/>
        <v>0</v>
      </c>
    </row>
    <row r="651" spans="6:35" ht="13.2" customHeight="1">
      <c r="F651" s="195">
        <v>26</v>
      </c>
      <c r="G651" s="400" t="str">
        <f>IF(H651=0,"",MAX($G$624:G650)+1)</f>
        <v/>
      </c>
      <c r="H651" s="46">
        <f t="shared" si="132"/>
        <v>0</v>
      </c>
      <c r="I651" s="400" t="str">
        <f>IF(J651=0,"",MAX($I$624:I650)+1)</f>
        <v/>
      </c>
      <c r="J651" s="201">
        <f t="shared" si="133"/>
        <v>0</v>
      </c>
      <c r="AE651" s="195">
        <v>26</v>
      </c>
      <c r="AF651" s="400" t="str">
        <f>IF(AG651=0,"",MAX($AF$624:AF650)+1)</f>
        <v/>
      </c>
      <c r="AG651" s="46">
        <f t="shared" si="134"/>
        <v>0</v>
      </c>
      <c r="AH651" s="400" t="str">
        <f>IF(AI651=0,"",MAX($AH$624:AH650)+1)</f>
        <v/>
      </c>
      <c r="AI651" s="201">
        <f t="shared" si="135"/>
        <v>0</v>
      </c>
    </row>
    <row r="652" spans="6:35" ht="13.2" customHeight="1">
      <c r="F652" s="195">
        <v>27</v>
      </c>
      <c r="G652" s="400" t="str">
        <f>IF(H652=0,"",MAX($G$624:G651)+1)</f>
        <v/>
      </c>
      <c r="H652" s="46">
        <f t="shared" si="132"/>
        <v>0</v>
      </c>
      <c r="I652" s="400" t="str">
        <f>IF(J652=0,"",MAX($I$624:I651)+1)</f>
        <v/>
      </c>
      <c r="J652" s="201">
        <f t="shared" si="133"/>
        <v>0</v>
      </c>
      <c r="AE652" s="195">
        <v>27</v>
      </c>
      <c r="AF652" s="400" t="str">
        <f>IF(AG652=0,"",MAX($AF$624:AF651)+1)</f>
        <v/>
      </c>
      <c r="AG652" s="46">
        <f t="shared" si="134"/>
        <v>0</v>
      </c>
      <c r="AH652" s="400" t="str">
        <f>IF(AI652=0,"",MAX($AH$624:AH651)+1)</f>
        <v/>
      </c>
      <c r="AI652" s="201">
        <f t="shared" si="135"/>
        <v>0</v>
      </c>
    </row>
    <row r="653" spans="6:35" ht="13.2" customHeight="1">
      <c r="F653" s="195">
        <v>28</v>
      </c>
      <c r="G653" s="400" t="str">
        <f>IF(H653=0,"",MAX($G$624:G652)+1)</f>
        <v/>
      </c>
      <c r="H653" s="46">
        <f t="shared" si="132"/>
        <v>0</v>
      </c>
      <c r="I653" s="400" t="str">
        <f>IF(J653=0,"",MAX($I$624:I652)+1)</f>
        <v/>
      </c>
      <c r="J653" s="201">
        <f t="shared" si="133"/>
        <v>0</v>
      </c>
      <c r="AE653" s="195">
        <v>28</v>
      </c>
      <c r="AF653" s="400" t="str">
        <f>IF(AG653=0,"",MAX($AF$624:AF652)+1)</f>
        <v/>
      </c>
      <c r="AG653" s="46">
        <f t="shared" si="134"/>
        <v>0</v>
      </c>
      <c r="AH653" s="400" t="str">
        <f>IF(AI653=0,"",MAX($AH$624:AH652)+1)</f>
        <v/>
      </c>
      <c r="AI653" s="201">
        <f t="shared" si="135"/>
        <v>0</v>
      </c>
    </row>
    <row r="654" spans="6:35" ht="13.2" customHeight="1">
      <c r="F654" s="195">
        <v>29</v>
      </c>
      <c r="G654" s="400" t="str">
        <f>IF(H654=0,"",MAX($G$624:G653)+1)</f>
        <v/>
      </c>
      <c r="H654" s="46">
        <f t="shared" si="132"/>
        <v>0</v>
      </c>
      <c r="I654" s="400" t="str">
        <f>IF(J654=0,"",MAX($I$624:I653)+1)</f>
        <v/>
      </c>
      <c r="J654" s="201">
        <f t="shared" si="133"/>
        <v>0</v>
      </c>
      <c r="AE654" s="195">
        <v>29</v>
      </c>
      <c r="AF654" s="400" t="str">
        <f>IF(AG654=0,"",MAX($AF$624:AF653)+1)</f>
        <v/>
      </c>
      <c r="AG654" s="46">
        <f t="shared" si="134"/>
        <v>0</v>
      </c>
      <c r="AH654" s="400" t="str">
        <f>IF(AI654=0,"",MAX($AH$624:AH653)+1)</f>
        <v/>
      </c>
      <c r="AI654" s="201">
        <f t="shared" si="135"/>
        <v>0</v>
      </c>
    </row>
    <row r="655" spans="6:35" ht="13.2" customHeight="1">
      <c r="F655" s="195">
        <v>30</v>
      </c>
      <c r="G655" s="400" t="str">
        <f>IF(H655=0,"",MAX($G$624:G654)+1)</f>
        <v/>
      </c>
      <c r="H655" s="46">
        <f t="shared" si="132"/>
        <v>0</v>
      </c>
      <c r="I655" s="400" t="str">
        <f>IF(J655=0,"",MAX($I$624:I654)+1)</f>
        <v/>
      </c>
      <c r="J655" s="201">
        <f t="shared" si="133"/>
        <v>0</v>
      </c>
      <c r="AE655" s="195">
        <v>30</v>
      </c>
      <c r="AF655" s="400" t="str">
        <f>IF(AG655=0,"",MAX($AF$624:AF654)+1)</f>
        <v/>
      </c>
      <c r="AG655" s="46">
        <f t="shared" si="134"/>
        <v>0</v>
      </c>
      <c r="AH655" s="400" t="str">
        <f>IF(AI655=0,"",MAX($AH$624:AH654)+1)</f>
        <v/>
      </c>
      <c r="AI655" s="201">
        <f t="shared" si="135"/>
        <v>0</v>
      </c>
    </row>
    <row r="656" spans="6:35" ht="13.2" customHeight="1">
      <c r="F656" s="195">
        <v>31</v>
      </c>
      <c r="G656" s="400" t="str">
        <f>IF(H656=0,"",MAX($G$624:G655)+1)</f>
        <v/>
      </c>
      <c r="H656" s="46">
        <f t="shared" si="132"/>
        <v>0</v>
      </c>
      <c r="I656" s="400" t="str">
        <f>IF(J656=0,"",MAX($I$624:I655)+1)</f>
        <v/>
      </c>
      <c r="J656" s="201">
        <f t="shared" si="133"/>
        <v>0</v>
      </c>
      <c r="AE656" s="195">
        <v>31</v>
      </c>
      <c r="AF656" s="400" t="str">
        <f>IF(AG656=0,"",MAX($AF$624:AF655)+1)</f>
        <v/>
      </c>
      <c r="AG656" s="46">
        <f t="shared" si="134"/>
        <v>0</v>
      </c>
      <c r="AH656" s="400" t="str">
        <f>IF(AI656=0,"",MAX($AH$624:AH655)+1)</f>
        <v/>
      </c>
      <c r="AI656" s="201">
        <f t="shared" si="135"/>
        <v>0</v>
      </c>
    </row>
    <row r="657" spans="6:35" ht="13.2" customHeight="1">
      <c r="F657" s="195">
        <v>32</v>
      </c>
      <c r="G657" s="400" t="str">
        <f>IF(H657=0,"",MAX($G$624:G656)+1)</f>
        <v/>
      </c>
      <c r="H657" s="46">
        <f t="shared" si="132"/>
        <v>0</v>
      </c>
      <c r="I657" s="400" t="str">
        <f>IF(J657=0,"",MAX($I$624:I656)+1)</f>
        <v/>
      </c>
      <c r="J657" s="201">
        <f t="shared" si="133"/>
        <v>0</v>
      </c>
      <c r="AE657" s="195">
        <v>32</v>
      </c>
      <c r="AF657" s="400" t="str">
        <f>IF(AG657=0,"",MAX($AF$624:AF656)+1)</f>
        <v/>
      </c>
      <c r="AG657" s="46">
        <f t="shared" si="134"/>
        <v>0</v>
      </c>
      <c r="AH657" s="400" t="str">
        <f>IF(AI657=0,"",MAX($AH$624:AH656)+1)</f>
        <v/>
      </c>
      <c r="AI657" s="201">
        <f t="shared" si="135"/>
        <v>0</v>
      </c>
    </row>
    <row r="658" spans="6:35" ht="13.2" customHeight="1">
      <c r="F658" s="195">
        <v>33</v>
      </c>
      <c r="G658" s="400" t="str">
        <f>IF(H658=0,"",MAX($G$624:G657)+1)</f>
        <v/>
      </c>
      <c r="H658" s="46">
        <f t="shared" si="132"/>
        <v>0</v>
      </c>
      <c r="I658" s="400" t="str">
        <f>IF(J658=0,"",MAX($I$624:I657)+1)</f>
        <v/>
      </c>
      <c r="J658" s="201">
        <f t="shared" si="133"/>
        <v>0</v>
      </c>
      <c r="AE658" s="195">
        <v>33</v>
      </c>
      <c r="AF658" s="400" t="str">
        <f>IF(AG658=0,"",MAX($AF$624:AF657)+1)</f>
        <v/>
      </c>
      <c r="AG658" s="46">
        <f t="shared" si="134"/>
        <v>0</v>
      </c>
      <c r="AH658" s="400" t="str">
        <f>IF(AI658=0,"",MAX($AH$624:AH657)+1)</f>
        <v/>
      </c>
      <c r="AI658" s="201">
        <f t="shared" si="135"/>
        <v>0</v>
      </c>
    </row>
    <row r="659" spans="6:35" ht="13.2" customHeight="1">
      <c r="F659" s="195">
        <v>34</v>
      </c>
      <c r="G659" s="400" t="str">
        <f>IF(H659=0,"",MAX($G$624:G658)+1)</f>
        <v/>
      </c>
      <c r="H659" s="46">
        <f t="shared" si="132"/>
        <v>0</v>
      </c>
      <c r="I659" s="400" t="str">
        <f>IF(J659=0,"",MAX($I$624:I658)+1)</f>
        <v/>
      </c>
      <c r="J659" s="201">
        <f t="shared" si="133"/>
        <v>0</v>
      </c>
      <c r="AE659" s="195">
        <v>34</v>
      </c>
      <c r="AF659" s="400" t="str">
        <f>IF(AG659=0,"",MAX($AF$624:AF658)+1)</f>
        <v/>
      </c>
      <c r="AG659" s="46">
        <f t="shared" si="134"/>
        <v>0</v>
      </c>
      <c r="AH659" s="400" t="str">
        <f>IF(AI659=0,"",MAX($AH$624:AH658)+1)</f>
        <v/>
      </c>
      <c r="AI659" s="201">
        <f t="shared" si="135"/>
        <v>0</v>
      </c>
    </row>
    <row r="660" spans="6:35" ht="13.2" customHeight="1">
      <c r="F660" s="195">
        <v>35</v>
      </c>
      <c r="G660" s="400" t="str">
        <f>IF(H660=0,"",MAX($G$624:G659)+1)</f>
        <v/>
      </c>
      <c r="H660" s="46">
        <f t="shared" si="132"/>
        <v>0</v>
      </c>
      <c r="I660" s="400" t="str">
        <f>IF(J660=0,"",MAX($I$624:I659)+1)</f>
        <v/>
      </c>
      <c r="J660" s="201">
        <f t="shared" si="133"/>
        <v>0</v>
      </c>
      <c r="AE660" s="195">
        <v>35</v>
      </c>
      <c r="AF660" s="400" t="str">
        <f>IF(AG660=0,"",MAX($AF$624:AF659)+1)</f>
        <v/>
      </c>
      <c r="AG660" s="46">
        <f t="shared" si="134"/>
        <v>0</v>
      </c>
      <c r="AH660" s="400" t="str">
        <f>IF(AI660=0,"",MAX($AH$624:AH659)+1)</f>
        <v/>
      </c>
      <c r="AI660" s="201">
        <f t="shared" si="135"/>
        <v>0</v>
      </c>
    </row>
    <row r="661" spans="6:35" ht="13.2" customHeight="1">
      <c r="F661" s="195">
        <v>36</v>
      </c>
      <c r="G661" s="400" t="str">
        <f>IF(H661=0,"",MAX($G$624:G660)+1)</f>
        <v/>
      </c>
      <c r="H661" s="46">
        <f t="shared" si="132"/>
        <v>0</v>
      </c>
      <c r="I661" s="400" t="str">
        <f>IF(J661=0,"",MAX($I$624:I660)+1)</f>
        <v/>
      </c>
      <c r="J661" s="201">
        <f t="shared" si="133"/>
        <v>0</v>
      </c>
      <c r="AE661" s="195">
        <v>36</v>
      </c>
      <c r="AF661" s="400" t="str">
        <f>IF(AG661=0,"",MAX($AF$624:AF660)+1)</f>
        <v/>
      </c>
      <c r="AG661" s="46">
        <f t="shared" si="134"/>
        <v>0</v>
      </c>
      <c r="AH661" s="400" t="str">
        <f>IF(AI661=0,"",MAX($AH$624:AH660)+1)</f>
        <v/>
      </c>
      <c r="AI661" s="201">
        <f t="shared" si="135"/>
        <v>0</v>
      </c>
    </row>
    <row r="662" spans="6:35" ht="13.2" customHeight="1">
      <c r="F662" s="195">
        <v>37</v>
      </c>
      <c r="G662" s="400" t="str">
        <f>IF(H662=0,"",MAX($G$624:G661)+1)</f>
        <v/>
      </c>
      <c r="H662" s="46">
        <f t="shared" si="132"/>
        <v>0</v>
      </c>
      <c r="I662" s="400" t="str">
        <f>IF(J662=0,"",MAX($I$624:I661)+1)</f>
        <v/>
      </c>
      <c r="J662" s="201">
        <f t="shared" si="133"/>
        <v>0</v>
      </c>
      <c r="AE662" s="195">
        <v>37</v>
      </c>
      <c r="AF662" s="400" t="str">
        <f>IF(AG662=0,"",MAX($AF$624:AF661)+1)</f>
        <v/>
      </c>
      <c r="AG662" s="46">
        <f t="shared" si="134"/>
        <v>0</v>
      </c>
      <c r="AH662" s="400" t="str">
        <f>IF(AI662=0,"",MAX($AH$624:AH661)+1)</f>
        <v/>
      </c>
      <c r="AI662" s="201">
        <f t="shared" si="135"/>
        <v>0</v>
      </c>
    </row>
    <row r="663" spans="6:35" ht="13.2" customHeight="1">
      <c r="F663" s="195">
        <v>38</v>
      </c>
      <c r="G663" s="400" t="str">
        <f>IF(H663=0,"",MAX($G$624:G662)+1)</f>
        <v/>
      </c>
      <c r="H663" s="46">
        <f t="shared" si="132"/>
        <v>0</v>
      </c>
      <c r="I663" s="400" t="str">
        <f>IF(J663=0,"",MAX($I$624:I662)+1)</f>
        <v/>
      </c>
      <c r="J663" s="201">
        <f t="shared" si="133"/>
        <v>0</v>
      </c>
      <c r="AE663" s="195">
        <v>38</v>
      </c>
      <c r="AF663" s="400" t="str">
        <f>IF(AG663=0,"",MAX($AF$624:AF662)+1)</f>
        <v/>
      </c>
      <c r="AG663" s="46">
        <f t="shared" si="134"/>
        <v>0</v>
      </c>
      <c r="AH663" s="400" t="str">
        <f>IF(AI663=0,"",MAX($AH$624:AH662)+1)</f>
        <v/>
      </c>
      <c r="AI663" s="201">
        <f t="shared" si="135"/>
        <v>0</v>
      </c>
    </row>
    <row r="664" spans="6:35" ht="13.2" customHeight="1">
      <c r="F664" s="195">
        <v>39</v>
      </c>
      <c r="G664" s="400" t="str">
        <f>IF(H664=0,"",MAX($G$624:G663)+1)</f>
        <v/>
      </c>
      <c r="H664" s="46">
        <f t="shared" si="132"/>
        <v>0</v>
      </c>
      <c r="I664" s="400" t="str">
        <f>IF(J664=0,"",MAX($I$624:I663)+1)</f>
        <v/>
      </c>
      <c r="J664" s="201">
        <f t="shared" si="133"/>
        <v>0</v>
      </c>
      <c r="AE664" s="195">
        <v>39</v>
      </c>
      <c r="AF664" s="400" t="str">
        <f>IF(AG664=0,"",MAX($AF$624:AF663)+1)</f>
        <v/>
      </c>
      <c r="AG664" s="46">
        <f t="shared" si="134"/>
        <v>0</v>
      </c>
      <c r="AH664" s="400" t="str">
        <f>IF(AI664=0,"",MAX($AH$624:AH663)+1)</f>
        <v/>
      </c>
      <c r="AI664" s="201">
        <f t="shared" si="135"/>
        <v>0</v>
      </c>
    </row>
    <row r="665" spans="6:35" ht="13.2" customHeight="1">
      <c r="F665" s="195">
        <v>40</v>
      </c>
      <c r="G665" s="400" t="str">
        <f>IF(H665=0,"",MAX($G$624:G664)+1)</f>
        <v/>
      </c>
      <c r="H665" s="46">
        <f t="shared" si="132"/>
        <v>0</v>
      </c>
      <c r="I665" s="400" t="str">
        <f>IF(J665=0,"",MAX($I$624:I664)+1)</f>
        <v/>
      </c>
      <c r="J665" s="201">
        <f t="shared" si="133"/>
        <v>0</v>
      </c>
      <c r="AE665" s="195">
        <v>40</v>
      </c>
      <c r="AF665" s="400" t="str">
        <f>IF(AG665=0,"",MAX($AF$624:AF664)+1)</f>
        <v/>
      </c>
      <c r="AG665" s="46">
        <f t="shared" si="134"/>
        <v>0</v>
      </c>
      <c r="AH665" s="400" t="str">
        <f>IF(AI665=0,"",MAX($AH$624:AH664)+1)</f>
        <v/>
      </c>
      <c r="AI665" s="201">
        <f t="shared" si="135"/>
        <v>0</v>
      </c>
    </row>
    <row r="666" spans="6:35" ht="13.2" customHeight="1">
      <c r="F666" s="195">
        <v>41</v>
      </c>
      <c r="G666" s="400" t="str">
        <f>IF(H666=0,"",MAX($G$624:G665)+1)</f>
        <v/>
      </c>
      <c r="H666" s="46">
        <f t="shared" si="132"/>
        <v>0</v>
      </c>
      <c r="I666" s="400" t="str">
        <f>IF(J666=0,"",MAX($I$624:I665)+1)</f>
        <v/>
      </c>
      <c r="J666" s="201">
        <f t="shared" si="133"/>
        <v>0</v>
      </c>
      <c r="AE666" s="195">
        <v>41</v>
      </c>
      <c r="AF666" s="400" t="str">
        <f>IF(AG666=0,"",MAX($AF$624:AF665)+1)</f>
        <v/>
      </c>
      <c r="AG666" s="46">
        <f t="shared" si="134"/>
        <v>0</v>
      </c>
      <c r="AH666" s="400" t="str">
        <f>IF(AI666=0,"",MAX($AH$624:AH665)+1)</f>
        <v/>
      </c>
      <c r="AI666" s="201">
        <f t="shared" si="135"/>
        <v>0</v>
      </c>
    </row>
    <row r="667" spans="6:35" ht="13.2" customHeight="1">
      <c r="F667" s="195">
        <v>42</v>
      </c>
      <c r="G667" s="400" t="str">
        <f>IF(H667=0,"",MAX($G$624:G666)+1)</f>
        <v/>
      </c>
      <c r="H667" s="46">
        <f t="shared" si="132"/>
        <v>0</v>
      </c>
      <c r="I667" s="400" t="str">
        <f>IF(J667=0,"",MAX($I$624:I666)+1)</f>
        <v/>
      </c>
      <c r="J667" s="201">
        <f t="shared" si="133"/>
        <v>0</v>
      </c>
      <c r="AE667" s="195">
        <v>42</v>
      </c>
      <c r="AF667" s="400" t="str">
        <f>IF(AG667=0,"",MAX($AF$624:AF666)+1)</f>
        <v/>
      </c>
      <c r="AG667" s="46">
        <f t="shared" si="134"/>
        <v>0</v>
      </c>
      <c r="AH667" s="400" t="str">
        <f>IF(AI667=0,"",MAX($AH$624:AH666)+1)</f>
        <v/>
      </c>
      <c r="AI667" s="201">
        <f t="shared" si="135"/>
        <v>0</v>
      </c>
    </row>
    <row r="668" spans="6:35" ht="13.2" customHeight="1">
      <c r="F668" s="195">
        <v>43</v>
      </c>
      <c r="G668" s="400" t="str">
        <f>IF(H668=0,"",MAX($G$624:G667)+1)</f>
        <v/>
      </c>
      <c r="H668" s="46">
        <f t="shared" si="132"/>
        <v>0</v>
      </c>
      <c r="I668" s="400" t="str">
        <f>IF(J668=0,"",MAX($I$624:I667)+1)</f>
        <v/>
      </c>
      <c r="J668" s="201">
        <f t="shared" si="133"/>
        <v>0</v>
      </c>
      <c r="AE668" s="195">
        <v>43</v>
      </c>
      <c r="AF668" s="400" t="str">
        <f>IF(AG668=0,"",MAX($AF$624:AF667)+1)</f>
        <v/>
      </c>
      <c r="AG668" s="46">
        <f t="shared" si="134"/>
        <v>0</v>
      </c>
      <c r="AH668" s="400" t="str">
        <f>IF(AI668=0,"",MAX($AH$624:AH667)+1)</f>
        <v/>
      </c>
      <c r="AI668" s="201">
        <f t="shared" si="135"/>
        <v>0</v>
      </c>
    </row>
    <row r="669" spans="6:35" ht="13.2" customHeight="1">
      <c r="F669" s="195">
        <v>44</v>
      </c>
      <c r="G669" s="400" t="str">
        <f>IF(H669=0,"",MAX($G$624:G668)+1)</f>
        <v/>
      </c>
      <c r="H669" s="46">
        <f t="shared" si="132"/>
        <v>0</v>
      </c>
      <c r="I669" s="400" t="str">
        <f>IF(J669=0,"",MAX($I$624:I668)+1)</f>
        <v/>
      </c>
      <c r="J669" s="201">
        <f t="shared" si="133"/>
        <v>0</v>
      </c>
      <c r="AE669" s="195">
        <v>44</v>
      </c>
      <c r="AF669" s="400" t="str">
        <f>IF(AG669=0,"",MAX($AF$624:AF668)+1)</f>
        <v/>
      </c>
      <c r="AG669" s="46">
        <f t="shared" si="134"/>
        <v>0</v>
      </c>
      <c r="AH669" s="400" t="str">
        <f>IF(AI669=0,"",MAX($AH$624:AH668)+1)</f>
        <v/>
      </c>
      <c r="AI669" s="201">
        <f t="shared" si="135"/>
        <v>0</v>
      </c>
    </row>
    <row r="670" spans="6:35" ht="13.2" customHeight="1">
      <c r="F670" s="195">
        <v>45</v>
      </c>
      <c r="G670" s="400" t="str">
        <f>IF(H670=0,"",MAX($G$624:G669)+1)</f>
        <v/>
      </c>
      <c r="H670" s="46">
        <f t="shared" si="132"/>
        <v>0</v>
      </c>
      <c r="I670" s="400" t="str">
        <f>IF(J670=0,"",MAX($I$624:I669)+1)</f>
        <v/>
      </c>
      <c r="J670" s="201">
        <f t="shared" si="133"/>
        <v>0</v>
      </c>
      <c r="AE670" s="195">
        <v>45</v>
      </c>
      <c r="AF670" s="400" t="str">
        <f>IF(AG670=0,"",MAX($AF$624:AF669)+1)</f>
        <v/>
      </c>
      <c r="AG670" s="46">
        <f t="shared" si="134"/>
        <v>0</v>
      </c>
      <c r="AH670" s="400" t="str">
        <f>IF(AI670=0,"",MAX($AH$624:AH669)+1)</f>
        <v/>
      </c>
      <c r="AI670" s="201">
        <f t="shared" si="135"/>
        <v>0</v>
      </c>
    </row>
    <row r="671" spans="6:35" ht="13.2" customHeight="1">
      <c r="F671" s="195">
        <v>46</v>
      </c>
      <c r="G671" s="400" t="str">
        <f>IF(H671=0,"",MAX($G$624:G670)+1)</f>
        <v/>
      </c>
      <c r="H671" s="46">
        <f t="shared" si="132"/>
        <v>0</v>
      </c>
      <c r="I671" s="400" t="str">
        <f>IF(J671=0,"",MAX($I$624:I670)+1)</f>
        <v/>
      </c>
      <c r="J671" s="201">
        <f t="shared" si="133"/>
        <v>0</v>
      </c>
      <c r="AE671" s="195">
        <v>46</v>
      </c>
      <c r="AF671" s="400" t="str">
        <f>IF(AG671=0,"",MAX($AF$624:AF670)+1)</f>
        <v/>
      </c>
      <c r="AG671" s="46">
        <f t="shared" si="134"/>
        <v>0</v>
      </c>
      <c r="AH671" s="400" t="str">
        <f>IF(AI671=0,"",MAX($AH$624:AH670)+1)</f>
        <v/>
      </c>
      <c r="AI671" s="201">
        <f t="shared" si="135"/>
        <v>0</v>
      </c>
    </row>
    <row r="672" spans="6:35" ht="13.2" customHeight="1">
      <c r="F672" s="195">
        <v>47</v>
      </c>
      <c r="G672" s="400" t="str">
        <f>IF(H672=0,"",MAX($G$624:G671)+1)</f>
        <v/>
      </c>
      <c r="H672" s="46">
        <f t="shared" si="132"/>
        <v>0</v>
      </c>
      <c r="I672" s="400" t="str">
        <f>IF(J672=0,"",MAX($I$624:I671)+1)</f>
        <v/>
      </c>
      <c r="J672" s="201">
        <f t="shared" si="133"/>
        <v>0</v>
      </c>
      <c r="AE672" s="195">
        <v>47</v>
      </c>
      <c r="AF672" s="400" t="str">
        <f>IF(AG672=0,"",MAX($AF$624:AF671)+1)</f>
        <v/>
      </c>
      <c r="AG672" s="46">
        <f t="shared" si="134"/>
        <v>0</v>
      </c>
      <c r="AH672" s="400" t="str">
        <f>IF(AI672=0,"",MAX($AH$624:AH671)+1)</f>
        <v/>
      </c>
      <c r="AI672" s="201">
        <f t="shared" si="135"/>
        <v>0</v>
      </c>
    </row>
    <row r="673" spans="2:35" ht="13.2" customHeight="1">
      <c r="F673" s="195">
        <v>48</v>
      </c>
      <c r="G673" s="400" t="str">
        <f>IF(H673=0,"",MAX($G$624:G672)+1)</f>
        <v/>
      </c>
      <c r="H673" s="46">
        <f t="shared" si="132"/>
        <v>0</v>
      </c>
      <c r="I673" s="400" t="str">
        <f>IF(J673=0,"",MAX($I$624:I672)+1)</f>
        <v/>
      </c>
      <c r="J673" s="201">
        <f t="shared" si="133"/>
        <v>0</v>
      </c>
      <c r="AE673" s="195">
        <v>48</v>
      </c>
      <c r="AF673" s="400" t="str">
        <f>IF(AG673=0,"",MAX($AF$624:AF672)+1)</f>
        <v/>
      </c>
      <c r="AG673" s="46">
        <f t="shared" si="134"/>
        <v>0</v>
      </c>
      <c r="AH673" s="400" t="str">
        <f>IF(AI673=0,"",MAX($AH$624:AH672)+1)</f>
        <v/>
      </c>
      <c r="AI673" s="201">
        <f t="shared" si="135"/>
        <v>0</v>
      </c>
    </row>
    <row r="674" spans="2:35" ht="13.2" customHeight="1">
      <c r="F674" s="195">
        <v>49</v>
      </c>
      <c r="G674" s="400" t="str">
        <f>IF(H674=0,"",MAX($G$624:G673)+1)</f>
        <v/>
      </c>
      <c r="H674" s="46">
        <f t="shared" si="132"/>
        <v>0</v>
      </c>
      <c r="I674" s="400" t="str">
        <f>IF(J674=0,"",MAX($I$624:I673)+1)</f>
        <v/>
      </c>
      <c r="J674" s="201">
        <f t="shared" si="133"/>
        <v>0</v>
      </c>
      <c r="AE674" s="195">
        <v>49</v>
      </c>
      <c r="AF674" s="400" t="str">
        <f>IF(AG674=0,"",MAX($AF$624:AF673)+1)</f>
        <v/>
      </c>
      <c r="AG674" s="46">
        <f t="shared" si="134"/>
        <v>0</v>
      </c>
      <c r="AH674" s="400" t="str">
        <f>IF(AI674=0,"",MAX($AH$624:AH673)+1)</f>
        <v/>
      </c>
      <c r="AI674" s="201">
        <f t="shared" si="135"/>
        <v>0</v>
      </c>
    </row>
    <row r="675" spans="2:35" ht="13.2" customHeight="1">
      <c r="F675" s="195">
        <v>50</v>
      </c>
      <c r="G675" s="400" t="str">
        <f>IF(H675=0,"",MAX($G$624:G674)+1)</f>
        <v/>
      </c>
      <c r="H675" s="46">
        <f t="shared" si="132"/>
        <v>0</v>
      </c>
      <c r="I675" s="400">
        <f>IF(J675=0,"",MAX($I$624:I674)+1)</f>
        <v>2</v>
      </c>
      <c r="J675" s="201">
        <f t="shared" si="133"/>
        <v>241.92</v>
      </c>
      <c r="AE675" s="195">
        <v>50</v>
      </c>
      <c r="AF675" s="400" t="str">
        <f>IF(AG675=0,"",MAX($AF$624:AF674)+1)</f>
        <v/>
      </c>
      <c r="AG675" s="46">
        <f t="shared" si="134"/>
        <v>0</v>
      </c>
      <c r="AH675" s="400" t="str">
        <f>IF(AI675=0,"",MAX($AH$624:AH674)+1)</f>
        <v/>
      </c>
      <c r="AI675" s="201">
        <f t="shared" si="135"/>
        <v>0</v>
      </c>
    </row>
    <row r="676" spans="2:35" ht="13.2" customHeight="1">
      <c r="F676" s="195">
        <v>51</v>
      </c>
      <c r="G676" s="400" t="str">
        <f>IF(H676=0,"",MAX($G$624:G675)+1)</f>
        <v/>
      </c>
      <c r="H676" s="46">
        <f t="shared" si="132"/>
        <v>0</v>
      </c>
      <c r="I676" s="400" t="str">
        <f>IF(J676=0,"",MAX($I$624:I675)+1)</f>
        <v/>
      </c>
      <c r="J676" s="201">
        <f t="shared" si="133"/>
        <v>0</v>
      </c>
      <c r="AE676" s="195">
        <v>51</v>
      </c>
      <c r="AF676" s="400" t="str">
        <f>IF(AG676=0,"",MAX($AF$624:AF675)+1)</f>
        <v/>
      </c>
      <c r="AG676" s="46">
        <f t="shared" si="134"/>
        <v>0</v>
      </c>
      <c r="AH676" s="400" t="str">
        <f>IF(AI676=0,"",MAX($AH$624:AH675)+1)</f>
        <v/>
      </c>
      <c r="AI676" s="201">
        <f t="shared" si="135"/>
        <v>0</v>
      </c>
    </row>
    <row r="677" spans="2:35" ht="13.2" customHeight="1">
      <c r="F677" s="195">
        <v>52</v>
      </c>
      <c r="G677" s="400" t="str">
        <f>IF(H677=0,"",MAX($G$624:G676)+1)</f>
        <v/>
      </c>
      <c r="H677" s="46">
        <f t="shared" si="132"/>
        <v>0</v>
      </c>
      <c r="I677" s="400" t="str">
        <f>IF(J677=0,"",MAX($I$624:I676)+1)</f>
        <v/>
      </c>
      <c r="J677" s="201">
        <f t="shared" si="133"/>
        <v>0</v>
      </c>
      <c r="AE677" s="195">
        <v>52</v>
      </c>
      <c r="AF677" s="400" t="str">
        <f>IF(AG677=0,"",MAX($AF$624:AF676)+1)</f>
        <v/>
      </c>
      <c r="AG677" s="46">
        <f t="shared" si="134"/>
        <v>0</v>
      </c>
      <c r="AH677" s="400" t="str">
        <f>IF(AI677=0,"",MAX($AH$624:AH676)+1)</f>
        <v/>
      </c>
      <c r="AI677" s="201">
        <f t="shared" si="135"/>
        <v>0</v>
      </c>
    </row>
    <row r="678" spans="2:35" ht="13.2" customHeight="1">
      <c r="F678" s="195">
        <v>53</v>
      </c>
      <c r="G678" s="400" t="str">
        <f>IF(H678=0,"",MAX($G$624:G677)+1)</f>
        <v/>
      </c>
      <c r="H678" s="46">
        <f t="shared" si="132"/>
        <v>0</v>
      </c>
      <c r="I678" s="400" t="str">
        <f>IF(J678=0,"",MAX($I$624:I677)+1)</f>
        <v/>
      </c>
      <c r="J678" s="201">
        <f t="shared" si="133"/>
        <v>0</v>
      </c>
      <c r="AE678" s="195">
        <v>53</v>
      </c>
      <c r="AF678" s="400" t="str">
        <f>IF(AG678=0,"",MAX($AF$624:AF677)+1)</f>
        <v/>
      </c>
      <c r="AG678" s="46">
        <f t="shared" si="134"/>
        <v>0</v>
      </c>
      <c r="AH678" s="400" t="str">
        <f>IF(AI678=0,"",MAX($AH$624:AH677)+1)</f>
        <v/>
      </c>
      <c r="AI678" s="201">
        <f t="shared" si="135"/>
        <v>0</v>
      </c>
    </row>
    <row r="679" spans="2:35" ht="13.2" customHeight="1">
      <c r="F679" s="195">
        <v>54</v>
      </c>
      <c r="G679" s="400" t="str">
        <f>IF(H679=0,"",MAX($G$624:G678)+1)</f>
        <v/>
      </c>
      <c r="H679" s="46">
        <f t="shared" si="132"/>
        <v>0</v>
      </c>
      <c r="I679" s="400" t="str">
        <f>IF(J679=0,"",MAX($I$624:I678)+1)</f>
        <v/>
      </c>
      <c r="J679" s="201">
        <f t="shared" si="133"/>
        <v>0</v>
      </c>
      <c r="AE679" s="195">
        <v>54</v>
      </c>
      <c r="AF679" s="400" t="str">
        <f>IF(AG679=0,"",MAX($AF$624:AF678)+1)</f>
        <v/>
      </c>
      <c r="AG679" s="46">
        <f t="shared" si="134"/>
        <v>0</v>
      </c>
      <c r="AH679" s="400" t="str">
        <f>IF(AI679=0,"",MAX($AH$624:AH678)+1)</f>
        <v/>
      </c>
      <c r="AI679" s="201">
        <f t="shared" si="135"/>
        <v>0</v>
      </c>
    </row>
    <row r="680" spans="2:35" ht="13.2" customHeight="1">
      <c r="F680" s="195">
        <v>55</v>
      </c>
      <c r="G680" s="400" t="str">
        <f>IF(H680=0,"",MAX($G$624:G679)+1)</f>
        <v/>
      </c>
      <c r="H680" s="46">
        <f t="shared" si="132"/>
        <v>0</v>
      </c>
      <c r="I680" s="400" t="str">
        <f>IF(J680=0,"",MAX($I$624:I679)+1)</f>
        <v/>
      </c>
      <c r="J680" s="201">
        <f t="shared" si="133"/>
        <v>0</v>
      </c>
      <c r="AE680" s="195">
        <v>55</v>
      </c>
      <c r="AF680" s="400" t="str">
        <f>IF(AG680=0,"",MAX($AF$624:AF679)+1)</f>
        <v/>
      </c>
      <c r="AG680" s="46">
        <f t="shared" si="134"/>
        <v>0</v>
      </c>
      <c r="AH680" s="400" t="str">
        <f>IF(AI680=0,"",MAX($AH$624:AH679)+1)</f>
        <v/>
      </c>
      <c r="AI680" s="201">
        <f t="shared" si="135"/>
        <v>0</v>
      </c>
    </row>
    <row r="681" spans="2:35" ht="13.2" customHeight="1">
      <c r="F681" s="195">
        <v>56</v>
      </c>
      <c r="G681" s="400" t="str">
        <f>IF(H681=0,"",MAX($G$624:G680)+1)</f>
        <v/>
      </c>
      <c r="H681" s="46">
        <f t="shared" si="132"/>
        <v>0</v>
      </c>
      <c r="I681" s="400" t="str">
        <f>IF(J681=0,"",MAX($I$624:I680)+1)</f>
        <v/>
      </c>
      <c r="J681" s="201">
        <f t="shared" si="133"/>
        <v>0</v>
      </c>
      <c r="AE681" s="195">
        <v>56</v>
      </c>
      <c r="AF681" s="400" t="str">
        <f>IF(AG681=0,"",MAX($AF$624:AF680)+1)</f>
        <v/>
      </c>
      <c r="AG681" s="46">
        <f t="shared" si="134"/>
        <v>0</v>
      </c>
      <c r="AH681" s="400" t="str">
        <f>IF(AI681=0,"",MAX($AH$624:AH680)+1)</f>
        <v/>
      </c>
      <c r="AI681" s="201">
        <f t="shared" si="135"/>
        <v>0</v>
      </c>
    </row>
    <row r="682" spans="2:35" ht="13.2" customHeight="1">
      <c r="F682" s="195">
        <v>57</v>
      </c>
      <c r="G682" s="400" t="str">
        <f>IF(H682=0,"",MAX($G$624:G681)+1)</f>
        <v/>
      </c>
      <c r="H682" s="46">
        <f t="shared" si="132"/>
        <v>0</v>
      </c>
      <c r="I682" s="400" t="str">
        <f>IF(J682=0,"",MAX($I$624:I681)+1)</f>
        <v/>
      </c>
      <c r="J682" s="201">
        <f t="shared" si="133"/>
        <v>0</v>
      </c>
      <c r="AE682" s="195">
        <v>57</v>
      </c>
      <c r="AF682" s="400" t="str">
        <f>IF(AG682=0,"",MAX($AF$624:AF681)+1)</f>
        <v/>
      </c>
      <c r="AG682" s="46">
        <f t="shared" si="134"/>
        <v>0</v>
      </c>
      <c r="AH682" s="400" t="str">
        <f>IF(AI682=0,"",MAX($AH$624:AH681)+1)</f>
        <v/>
      </c>
      <c r="AI682" s="201">
        <f t="shared" si="135"/>
        <v>0</v>
      </c>
    </row>
    <row r="683" spans="2:35" ht="13.2" customHeight="1">
      <c r="F683" s="195">
        <v>58</v>
      </c>
      <c r="G683" s="400" t="str">
        <f>IF(H683=0,"",MAX($G$624:G682)+1)</f>
        <v/>
      </c>
      <c r="H683" s="46">
        <f t="shared" si="132"/>
        <v>0</v>
      </c>
      <c r="I683" s="400" t="str">
        <f>IF(J683=0,"",MAX($I$624:I682)+1)</f>
        <v/>
      </c>
      <c r="J683" s="201">
        <f t="shared" si="133"/>
        <v>0</v>
      </c>
      <c r="AE683" s="195">
        <v>58</v>
      </c>
      <c r="AF683" s="400" t="str">
        <f>IF(AG683=0,"",MAX($AF$624:AF682)+1)</f>
        <v/>
      </c>
      <c r="AG683" s="46">
        <f t="shared" si="134"/>
        <v>0</v>
      </c>
      <c r="AH683" s="400" t="str">
        <f>IF(AI683=0,"",MAX($AH$624:AH682)+1)</f>
        <v/>
      </c>
      <c r="AI683" s="201">
        <f t="shared" si="135"/>
        <v>0</v>
      </c>
    </row>
    <row r="684" spans="2:35" ht="13.2" customHeight="1">
      <c r="F684" s="195">
        <v>59</v>
      </c>
      <c r="G684" s="400" t="str">
        <f>IF(H684=0,"",MAX($G$624:G683)+1)</f>
        <v/>
      </c>
      <c r="H684" s="46">
        <f t="shared" si="132"/>
        <v>0</v>
      </c>
      <c r="I684" s="400" t="str">
        <f>IF(J684=0,"",MAX($I$624:I683)+1)</f>
        <v/>
      </c>
      <c r="J684" s="201">
        <f t="shared" si="133"/>
        <v>0</v>
      </c>
      <c r="AE684" s="195">
        <v>59</v>
      </c>
      <c r="AF684" s="400" t="str">
        <f>IF(AG684=0,"",MAX($AF$624:AF683)+1)</f>
        <v/>
      </c>
      <c r="AG684" s="46">
        <f t="shared" si="134"/>
        <v>0</v>
      </c>
      <c r="AH684" s="400" t="str">
        <f>IF(AI684=0,"",MAX($AH$624:AH683)+1)</f>
        <v/>
      </c>
      <c r="AI684" s="201">
        <f t="shared" si="135"/>
        <v>0</v>
      </c>
    </row>
    <row r="685" spans="2:35" ht="13.2" customHeight="1" thickBot="1">
      <c r="F685" s="196">
        <v>60</v>
      </c>
      <c r="G685" s="406" t="str">
        <f>IF(H685=0,"",MAX($G$624:G684)+1)</f>
        <v/>
      </c>
      <c r="H685" s="47">
        <f t="shared" si="132"/>
        <v>0</v>
      </c>
      <c r="I685" s="406" t="str">
        <f>IF(J685=0,"",MAX($I$624:I684)+1)</f>
        <v/>
      </c>
      <c r="J685" s="202">
        <f t="shared" si="133"/>
        <v>0</v>
      </c>
      <c r="AE685" s="196">
        <v>60</v>
      </c>
      <c r="AF685" s="406" t="str">
        <f>IF(AG685=0,"",MAX($AF$624:AF684)+1)</f>
        <v/>
      </c>
      <c r="AG685" s="47">
        <f t="shared" si="134"/>
        <v>0</v>
      </c>
      <c r="AH685" s="406" t="str">
        <f>IF(AI685=0,"",MAX($AH$624:AH684)+1)</f>
        <v/>
      </c>
      <c r="AI685" s="202">
        <f t="shared" si="135"/>
        <v>0</v>
      </c>
    </row>
    <row r="687" spans="2:35" ht="13.2" customHeight="1" thickBot="1">
      <c r="B687" s="2" t="s">
        <v>212</v>
      </c>
      <c r="AA687" s="2" t="s">
        <v>212</v>
      </c>
    </row>
    <row r="688" spans="2:35" ht="13.2" customHeight="1">
      <c r="E688" s="48" t="s">
        <v>213</v>
      </c>
      <c r="F688" s="51"/>
      <c r="G688" s="51"/>
      <c r="H688" s="52" t="s">
        <v>214</v>
      </c>
      <c r="I688" s="51"/>
      <c r="J688" s="56"/>
      <c r="AD688" s="48" t="s">
        <v>213</v>
      </c>
      <c r="AE688" s="51"/>
      <c r="AF688" s="51"/>
      <c r="AG688" s="52" t="s">
        <v>214</v>
      </c>
      <c r="AH688" s="51"/>
      <c r="AI688" s="56"/>
    </row>
    <row r="689" spans="5:35" ht="13.2" customHeight="1">
      <c r="E689" s="2171" t="s">
        <v>196</v>
      </c>
      <c r="F689" s="2142"/>
      <c r="G689" s="2142"/>
      <c r="H689" s="53" t="s">
        <v>196</v>
      </c>
      <c r="I689" s="2564"/>
      <c r="J689" s="2146"/>
      <c r="AD689" s="2171" t="s">
        <v>196</v>
      </c>
      <c r="AE689" s="2142"/>
      <c r="AF689" s="2142"/>
      <c r="AG689" s="53" t="s">
        <v>196</v>
      </c>
      <c r="AH689" s="2564"/>
      <c r="AI689" s="2146"/>
    </row>
    <row r="690" spans="5:35" ht="13.2" customHeight="1">
      <c r="E690" s="2172"/>
      <c r="F690" s="21" t="s">
        <v>555</v>
      </c>
      <c r="G690" s="21" t="s">
        <v>557</v>
      </c>
      <c r="H690" s="574" t="s">
        <v>556</v>
      </c>
      <c r="I690" s="21" t="s">
        <v>555</v>
      </c>
      <c r="J690" s="194" t="s">
        <v>557</v>
      </c>
      <c r="AD690" s="2172"/>
      <c r="AE690" s="21" t="s">
        <v>555</v>
      </c>
      <c r="AF690" s="21" t="s">
        <v>557</v>
      </c>
      <c r="AG690" s="574" t="s">
        <v>556</v>
      </c>
      <c r="AH690" s="21" t="s">
        <v>555</v>
      </c>
      <c r="AI690" s="194" t="s">
        <v>557</v>
      </c>
    </row>
    <row r="691" spans="5:35" ht="13.2" customHeight="1">
      <c r="E691" s="49" t="s">
        <v>543</v>
      </c>
      <c r="F691" s="629">
        <v>0.55000000000000004</v>
      </c>
      <c r="G691" s="629">
        <v>0.55000000000000004</v>
      </c>
      <c r="H691" s="586" t="s">
        <v>543</v>
      </c>
      <c r="I691" s="594">
        <v>0.85</v>
      </c>
      <c r="J691" s="57"/>
      <c r="AD691" s="49" t="s">
        <v>543</v>
      </c>
      <c r="AE691" s="629">
        <v>0.55000000000000004</v>
      </c>
      <c r="AF691" s="629">
        <v>0.55000000000000004</v>
      </c>
      <c r="AG691" s="586" t="s">
        <v>543</v>
      </c>
      <c r="AH691" s="594">
        <v>0.85</v>
      </c>
      <c r="AI691" s="57"/>
    </row>
    <row r="692" spans="5:35" ht="13.2" customHeight="1">
      <c r="E692" s="49" t="s">
        <v>544</v>
      </c>
      <c r="F692" s="629">
        <v>0.55000000000000004</v>
      </c>
      <c r="G692" s="629">
        <v>0.55000000000000004</v>
      </c>
      <c r="H692" s="586" t="s">
        <v>544</v>
      </c>
      <c r="I692" s="594">
        <v>0.85</v>
      </c>
      <c r="J692" s="57"/>
      <c r="AD692" s="49" t="s">
        <v>544</v>
      </c>
      <c r="AE692" s="629">
        <v>0.55000000000000004</v>
      </c>
      <c r="AF692" s="629">
        <v>0.55000000000000004</v>
      </c>
      <c r="AG692" s="586" t="s">
        <v>544</v>
      </c>
      <c r="AH692" s="594">
        <v>0.85</v>
      </c>
      <c r="AI692" s="57"/>
    </row>
    <row r="693" spans="5:35" ht="13.2" customHeight="1">
      <c r="E693" s="49">
        <v>75</v>
      </c>
      <c r="F693" s="629">
        <v>0.55000000000000004</v>
      </c>
      <c r="G693" s="598">
        <v>0.8</v>
      </c>
      <c r="H693" s="597">
        <v>75</v>
      </c>
      <c r="I693" s="594">
        <v>0.85</v>
      </c>
      <c r="J693" s="593">
        <v>0.9</v>
      </c>
      <c r="AD693" s="49">
        <v>75</v>
      </c>
      <c r="AE693" s="629">
        <v>0.55000000000000004</v>
      </c>
      <c r="AF693" s="598">
        <v>0.8</v>
      </c>
      <c r="AG693" s="597">
        <v>75</v>
      </c>
      <c r="AH693" s="594">
        <v>0.85</v>
      </c>
      <c r="AI693" s="593">
        <v>0.9</v>
      </c>
    </row>
    <row r="694" spans="5:35" ht="13.2" customHeight="1">
      <c r="E694" s="49">
        <v>100</v>
      </c>
      <c r="F694" s="629">
        <v>0.55000000000000004</v>
      </c>
      <c r="G694" s="598">
        <v>0.8</v>
      </c>
      <c r="H694" s="597">
        <v>100</v>
      </c>
      <c r="I694" s="594">
        <v>0.85</v>
      </c>
      <c r="J694" s="593">
        <v>0.9</v>
      </c>
      <c r="AD694" s="49">
        <v>100</v>
      </c>
      <c r="AE694" s="629">
        <v>0.55000000000000004</v>
      </c>
      <c r="AF694" s="598">
        <v>0.8</v>
      </c>
      <c r="AG694" s="597">
        <v>100</v>
      </c>
      <c r="AH694" s="594">
        <v>0.85</v>
      </c>
      <c r="AI694" s="593">
        <v>0.9</v>
      </c>
    </row>
    <row r="695" spans="5:35" ht="13.2" customHeight="1">
      <c r="E695" s="49">
        <v>150</v>
      </c>
      <c r="F695" s="629">
        <v>0.55000000000000004</v>
      </c>
      <c r="G695" s="598">
        <v>0.8</v>
      </c>
      <c r="H695" s="597">
        <v>150</v>
      </c>
      <c r="I695" s="594">
        <v>0.85</v>
      </c>
      <c r="J695" s="593">
        <v>0.9</v>
      </c>
      <c r="AD695" s="49">
        <v>150</v>
      </c>
      <c r="AE695" s="629">
        <v>0.55000000000000004</v>
      </c>
      <c r="AF695" s="598">
        <v>0.8</v>
      </c>
      <c r="AG695" s="597">
        <v>150</v>
      </c>
      <c r="AH695" s="594">
        <v>0.85</v>
      </c>
      <c r="AI695" s="593">
        <v>0.9</v>
      </c>
    </row>
    <row r="696" spans="5:35" ht="13.2" customHeight="1">
      <c r="E696" s="49">
        <v>200</v>
      </c>
      <c r="F696" s="630">
        <v>0.6</v>
      </c>
      <c r="G696" s="598">
        <v>0.8</v>
      </c>
      <c r="H696" s="597">
        <v>200</v>
      </c>
      <c r="I696" s="595">
        <v>0.85</v>
      </c>
      <c r="J696" s="593">
        <v>0.9</v>
      </c>
      <c r="AD696" s="49">
        <v>200</v>
      </c>
      <c r="AE696" s="630">
        <v>0.6</v>
      </c>
      <c r="AF696" s="598">
        <v>0.8</v>
      </c>
      <c r="AG696" s="597">
        <v>200</v>
      </c>
      <c r="AH696" s="595">
        <v>0.85</v>
      </c>
      <c r="AI696" s="593">
        <v>0.9</v>
      </c>
    </row>
    <row r="697" spans="5:35" ht="13.2" customHeight="1">
      <c r="E697" s="49">
        <v>300</v>
      </c>
      <c r="F697" s="630">
        <v>0.7</v>
      </c>
      <c r="G697" s="598">
        <v>0.8</v>
      </c>
      <c r="H697" s="597">
        <v>300</v>
      </c>
      <c r="I697" s="595">
        <v>0.9</v>
      </c>
      <c r="J697" s="593">
        <v>0.9</v>
      </c>
      <c r="AD697" s="49">
        <v>300</v>
      </c>
      <c r="AE697" s="630">
        <v>0.7</v>
      </c>
      <c r="AF697" s="598">
        <v>0.8</v>
      </c>
      <c r="AG697" s="597">
        <v>300</v>
      </c>
      <c r="AH697" s="595">
        <v>0.9</v>
      </c>
      <c r="AI697" s="593">
        <v>0.9</v>
      </c>
    </row>
    <row r="698" spans="5:35" ht="13.2" customHeight="1">
      <c r="E698" s="49">
        <v>400</v>
      </c>
      <c r="F698" s="631" t="s">
        <v>215</v>
      </c>
      <c r="G698" s="631" t="s">
        <v>215</v>
      </c>
      <c r="H698" s="54">
        <v>400</v>
      </c>
      <c r="I698" s="591">
        <v>1</v>
      </c>
      <c r="J698" s="592">
        <v>1</v>
      </c>
      <c r="AD698" s="49">
        <v>400</v>
      </c>
      <c r="AE698" s="631" t="s">
        <v>215</v>
      </c>
      <c r="AF698" s="631" t="s">
        <v>215</v>
      </c>
      <c r="AG698" s="54">
        <v>400</v>
      </c>
      <c r="AH698" s="591">
        <v>1</v>
      </c>
      <c r="AI698" s="592">
        <v>1</v>
      </c>
    </row>
    <row r="699" spans="5:35" ht="13.2" customHeight="1">
      <c r="E699" s="49">
        <v>500</v>
      </c>
      <c r="F699" s="631" t="s">
        <v>215</v>
      </c>
      <c r="G699" s="631" t="s">
        <v>215</v>
      </c>
      <c r="H699" s="54">
        <v>500</v>
      </c>
      <c r="I699" s="591">
        <v>1.1000000000000001</v>
      </c>
      <c r="J699" s="592">
        <v>1.1000000000000001</v>
      </c>
      <c r="AD699" s="49">
        <v>500</v>
      </c>
      <c r="AE699" s="631" t="s">
        <v>215</v>
      </c>
      <c r="AF699" s="631" t="s">
        <v>215</v>
      </c>
      <c r="AG699" s="54">
        <v>500</v>
      </c>
      <c r="AH699" s="591">
        <v>1.1000000000000001</v>
      </c>
      <c r="AI699" s="592">
        <v>1.1000000000000001</v>
      </c>
    </row>
    <row r="700" spans="5:35" ht="13.2" customHeight="1">
      <c r="E700" s="49">
        <v>600</v>
      </c>
      <c r="F700" s="631" t="s">
        <v>215</v>
      </c>
      <c r="G700" s="631" t="s">
        <v>215</v>
      </c>
      <c r="H700" s="54">
        <v>600</v>
      </c>
      <c r="I700" s="587">
        <v>1.2</v>
      </c>
      <c r="J700" s="588">
        <v>1.2</v>
      </c>
      <c r="AD700" s="49">
        <v>600</v>
      </c>
      <c r="AE700" s="631" t="s">
        <v>215</v>
      </c>
      <c r="AF700" s="631" t="s">
        <v>215</v>
      </c>
      <c r="AG700" s="54">
        <v>600</v>
      </c>
      <c r="AH700" s="587">
        <v>1.2</v>
      </c>
      <c r="AI700" s="588">
        <v>1.2</v>
      </c>
    </row>
    <row r="701" spans="5:35" ht="13.2" customHeight="1">
      <c r="E701" s="49">
        <v>700</v>
      </c>
      <c r="F701" s="631" t="s">
        <v>215</v>
      </c>
      <c r="G701" s="631" t="s">
        <v>215</v>
      </c>
      <c r="H701" s="54">
        <v>700</v>
      </c>
      <c r="I701" s="587">
        <v>1.5</v>
      </c>
      <c r="J701" s="588">
        <v>1.5</v>
      </c>
      <c r="AD701" s="49">
        <v>700</v>
      </c>
      <c r="AE701" s="631" t="s">
        <v>215</v>
      </c>
      <c r="AF701" s="631" t="s">
        <v>215</v>
      </c>
      <c r="AG701" s="54">
        <v>700</v>
      </c>
      <c r="AH701" s="587">
        <v>1.5</v>
      </c>
      <c r="AI701" s="588">
        <v>1.5</v>
      </c>
    </row>
    <row r="702" spans="5:35" ht="13.2" customHeight="1">
      <c r="E702" s="49">
        <v>800</v>
      </c>
      <c r="F702" s="631" t="s">
        <v>215</v>
      </c>
      <c r="G702" s="631" t="s">
        <v>215</v>
      </c>
      <c r="H702" s="54">
        <v>800</v>
      </c>
      <c r="I702" s="587">
        <v>1.6</v>
      </c>
      <c r="J702" s="588">
        <v>1.6</v>
      </c>
      <c r="AD702" s="49">
        <v>800</v>
      </c>
      <c r="AE702" s="631" t="s">
        <v>215</v>
      </c>
      <c r="AF702" s="631" t="s">
        <v>215</v>
      </c>
      <c r="AG702" s="54">
        <v>800</v>
      </c>
      <c r="AH702" s="587">
        <v>1.6</v>
      </c>
      <c r="AI702" s="588">
        <v>1.6</v>
      </c>
    </row>
    <row r="703" spans="5:35" ht="13.2" customHeight="1" thickBot="1">
      <c r="E703" s="50">
        <v>900</v>
      </c>
      <c r="F703" s="632" t="s">
        <v>215</v>
      </c>
      <c r="G703" s="632" t="s">
        <v>215</v>
      </c>
      <c r="H703" s="55">
        <v>900</v>
      </c>
      <c r="I703" s="589">
        <v>1.9</v>
      </c>
      <c r="J703" s="590">
        <v>1.9</v>
      </c>
      <c r="AD703" s="50">
        <v>900</v>
      </c>
      <c r="AE703" s="632" t="s">
        <v>215</v>
      </c>
      <c r="AF703" s="632" t="s">
        <v>215</v>
      </c>
      <c r="AG703" s="55">
        <v>900</v>
      </c>
      <c r="AH703" s="589">
        <v>1.9</v>
      </c>
      <c r="AI703" s="590">
        <v>1.9</v>
      </c>
    </row>
  </sheetData>
  <mergeCells count="619">
    <mergeCell ref="E689:E690"/>
    <mergeCell ref="F689:G689"/>
    <mergeCell ref="I689:J689"/>
    <mergeCell ref="AD689:AD690"/>
    <mergeCell ref="AE689:AF689"/>
    <mergeCell ref="AH689:AI689"/>
    <mergeCell ref="F624:F625"/>
    <mergeCell ref="G624:J624"/>
    <mergeCell ref="AE624:AE625"/>
    <mergeCell ref="AF624:AI624"/>
    <mergeCell ref="G625:H625"/>
    <mergeCell ref="I625:J625"/>
    <mergeCell ref="AF625:AG625"/>
    <mergeCell ref="AH625:AI625"/>
    <mergeCell ref="O429:P429"/>
    <mergeCell ref="R39:S39"/>
    <mergeCell ref="D496:D497"/>
    <mergeCell ref="E496:F496"/>
    <mergeCell ref="H496:H497"/>
    <mergeCell ref="I496:J496"/>
    <mergeCell ref="AC496:AC497"/>
    <mergeCell ref="AD496:AE496"/>
    <mergeCell ref="AG496:AG497"/>
    <mergeCell ref="O424:P424"/>
    <mergeCell ref="O419:P419"/>
    <mergeCell ref="O414:P414"/>
    <mergeCell ref="O409:P409"/>
    <mergeCell ref="O404:P404"/>
    <mergeCell ref="O399:P399"/>
    <mergeCell ref="O394:P394"/>
    <mergeCell ref="O389:P389"/>
    <mergeCell ref="D342:D343"/>
    <mergeCell ref="E342:F342"/>
    <mergeCell ref="G342:H342"/>
    <mergeCell ref="I342:J342"/>
    <mergeCell ref="AC342:AC343"/>
    <mergeCell ref="AD342:AE342"/>
    <mergeCell ref="AF342:AG342"/>
    <mergeCell ref="D432:D433"/>
    <mergeCell ref="E432:F432"/>
    <mergeCell ref="H432:H433"/>
    <mergeCell ref="I432:J432"/>
    <mergeCell ref="AC432:AC433"/>
    <mergeCell ref="AD432:AE432"/>
    <mergeCell ref="AG432:AG433"/>
    <mergeCell ref="AH432:AI432"/>
    <mergeCell ref="D560:D561"/>
    <mergeCell ref="E560:F560"/>
    <mergeCell ref="H560:H561"/>
    <mergeCell ref="I560:J560"/>
    <mergeCell ref="AC560:AC561"/>
    <mergeCell ref="AD560:AE560"/>
    <mergeCell ref="AG560:AG561"/>
    <mergeCell ref="AH560:AI560"/>
    <mergeCell ref="AH496:AI496"/>
    <mergeCell ref="O425:P425"/>
    <mergeCell ref="AN424:AO424"/>
    <mergeCell ref="O426:P426"/>
    <mergeCell ref="AN425:AO425"/>
    <mergeCell ref="O427:P427"/>
    <mergeCell ref="AN426:AO426"/>
    <mergeCell ref="O428:P428"/>
    <mergeCell ref="AN427:AO427"/>
    <mergeCell ref="AN428:AO428"/>
    <mergeCell ref="O420:P420"/>
    <mergeCell ref="AN419:AO419"/>
    <mergeCell ref="O421:P421"/>
    <mergeCell ref="AN420:AO420"/>
    <mergeCell ref="O422:P422"/>
    <mergeCell ref="AN421:AO421"/>
    <mergeCell ref="O423:P423"/>
    <mergeCell ref="AN422:AO422"/>
    <mergeCell ref="AN423:AO423"/>
    <mergeCell ref="O415:P415"/>
    <mergeCell ref="AN414:AO414"/>
    <mergeCell ref="O416:P416"/>
    <mergeCell ref="AN415:AO415"/>
    <mergeCell ref="O417:P417"/>
    <mergeCell ref="AN416:AO416"/>
    <mergeCell ref="O418:P418"/>
    <mergeCell ref="AN417:AO417"/>
    <mergeCell ref="AN418:AO418"/>
    <mergeCell ref="O410:P410"/>
    <mergeCell ref="AN409:AO409"/>
    <mergeCell ref="O411:P411"/>
    <mergeCell ref="AN410:AO410"/>
    <mergeCell ref="O412:P412"/>
    <mergeCell ref="AN411:AO411"/>
    <mergeCell ref="O413:P413"/>
    <mergeCell ref="AN412:AO412"/>
    <mergeCell ref="AN413:AO413"/>
    <mergeCell ref="O405:P405"/>
    <mergeCell ref="AN404:AO404"/>
    <mergeCell ref="O406:P406"/>
    <mergeCell ref="AN405:AO405"/>
    <mergeCell ref="O407:P407"/>
    <mergeCell ref="AN406:AO406"/>
    <mergeCell ref="O408:P408"/>
    <mergeCell ref="AN407:AO407"/>
    <mergeCell ref="AN408:AO408"/>
    <mergeCell ref="O400:P400"/>
    <mergeCell ref="AN399:AO399"/>
    <mergeCell ref="O401:P401"/>
    <mergeCell ref="AN400:AO400"/>
    <mergeCell ref="O402:P402"/>
    <mergeCell ref="AN401:AO401"/>
    <mergeCell ref="O403:P403"/>
    <mergeCell ref="AN402:AO402"/>
    <mergeCell ref="AN403:AO403"/>
    <mergeCell ref="O395:P395"/>
    <mergeCell ref="AN394:AO394"/>
    <mergeCell ref="O396:P396"/>
    <mergeCell ref="AN395:AO395"/>
    <mergeCell ref="O397:P397"/>
    <mergeCell ref="AN396:AO396"/>
    <mergeCell ref="O398:P398"/>
    <mergeCell ref="AN397:AO397"/>
    <mergeCell ref="AN398:AO398"/>
    <mergeCell ref="AN388:AO388"/>
    <mergeCell ref="O390:P390"/>
    <mergeCell ref="AN389:AO389"/>
    <mergeCell ref="O391:P391"/>
    <mergeCell ref="AN390:AO390"/>
    <mergeCell ref="O392:P392"/>
    <mergeCell ref="AN391:AO391"/>
    <mergeCell ref="O393:P393"/>
    <mergeCell ref="AN392:AO392"/>
    <mergeCell ref="AN393:AO393"/>
    <mergeCell ref="AH342:AI342"/>
    <mergeCell ref="D386:D388"/>
    <mergeCell ref="E386:H386"/>
    <mergeCell ref="I386:J386"/>
    <mergeCell ref="AC386:AC388"/>
    <mergeCell ref="AD386:AG386"/>
    <mergeCell ref="AH386:AI386"/>
    <mergeCell ref="E387:F388"/>
    <mergeCell ref="G387:H388"/>
    <mergeCell ref="I387:J388"/>
    <mergeCell ref="AD387:AE388"/>
    <mergeCell ref="AF387:AG388"/>
    <mergeCell ref="AH387:AI388"/>
    <mergeCell ref="D254:D255"/>
    <mergeCell ref="E254:F254"/>
    <mergeCell ref="G254:H254"/>
    <mergeCell ref="I254:J254"/>
    <mergeCell ref="AC254:AC255"/>
    <mergeCell ref="AD254:AE254"/>
    <mergeCell ref="AF254:AG254"/>
    <mergeCell ref="AH254:AI254"/>
    <mergeCell ref="D298:D299"/>
    <mergeCell ref="E298:F298"/>
    <mergeCell ref="G298:H298"/>
    <mergeCell ref="I298:J298"/>
    <mergeCell ref="AC298:AC299"/>
    <mergeCell ref="AD298:AE298"/>
    <mergeCell ref="AF298:AG298"/>
    <mergeCell ref="AH298:AI298"/>
    <mergeCell ref="D166:D167"/>
    <mergeCell ref="E166:F166"/>
    <mergeCell ref="G166:H166"/>
    <mergeCell ref="I166:J166"/>
    <mergeCell ref="AC166:AC167"/>
    <mergeCell ref="AD166:AE166"/>
    <mergeCell ref="AF166:AG166"/>
    <mergeCell ref="AH166:AI166"/>
    <mergeCell ref="D210:D211"/>
    <mergeCell ref="E210:F210"/>
    <mergeCell ref="G210:H210"/>
    <mergeCell ref="I210:J210"/>
    <mergeCell ref="AC210:AC211"/>
    <mergeCell ref="AD210:AE210"/>
    <mergeCell ref="AF210:AG210"/>
    <mergeCell ref="AH210:AI210"/>
    <mergeCell ref="AH78:AI78"/>
    <mergeCell ref="D122:D123"/>
    <mergeCell ref="E122:F122"/>
    <mergeCell ref="G122:H122"/>
    <mergeCell ref="I122:J122"/>
    <mergeCell ref="AC122:AC123"/>
    <mergeCell ref="AD122:AE122"/>
    <mergeCell ref="AF122:AG122"/>
    <mergeCell ref="AH122:AI122"/>
    <mergeCell ref="D67:D69"/>
    <mergeCell ref="G67:G69"/>
    <mergeCell ref="AC67:AC69"/>
    <mergeCell ref="AF67:AF69"/>
    <mergeCell ref="D71:D73"/>
    <mergeCell ref="G71:G73"/>
    <mergeCell ref="AC71:AC73"/>
    <mergeCell ref="AF71:AF73"/>
    <mergeCell ref="D78:D79"/>
    <mergeCell ref="E78:F78"/>
    <mergeCell ref="G78:H78"/>
    <mergeCell ref="I78:J78"/>
    <mergeCell ref="AC78:AC79"/>
    <mergeCell ref="AD78:AE78"/>
    <mergeCell ref="AF78:AG78"/>
    <mergeCell ref="D55:D57"/>
    <mergeCell ref="G55:G57"/>
    <mergeCell ref="AC55:AC57"/>
    <mergeCell ref="AF55:AF57"/>
    <mergeCell ref="D59:D61"/>
    <mergeCell ref="G59:G61"/>
    <mergeCell ref="AC59:AC61"/>
    <mergeCell ref="AF59:AF61"/>
    <mergeCell ref="D63:D65"/>
    <mergeCell ref="G63:G65"/>
    <mergeCell ref="AC63:AC65"/>
    <mergeCell ref="AF63:AF65"/>
    <mergeCell ref="AG46:AI46"/>
    <mergeCell ref="AJ46:AM46"/>
    <mergeCell ref="D51:D53"/>
    <mergeCell ref="G51:G53"/>
    <mergeCell ref="AC51:AC53"/>
    <mergeCell ref="AF51:AF53"/>
    <mergeCell ref="C46:D46"/>
    <mergeCell ref="E46:G46"/>
    <mergeCell ref="H46:J46"/>
    <mergeCell ref="K46:N46"/>
    <mergeCell ref="AB46:AC46"/>
    <mergeCell ref="AD46:AF46"/>
    <mergeCell ref="T46:W46"/>
    <mergeCell ref="AQ44:AR44"/>
    <mergeCell ref="AU44:AV44"/>
    <mergeCell ref="AD45:AF45"/>
    <mergeCell ref="AG45:AI45"/>
    <mergeCell ref="AJ45:AM45"/>
    <mergeCell ref="AS45:AV45"/>
    <mergeCell ref="AD44:AF44"/>
    <mergeCell ref="AG44:AI44"/>
    <mergeCell ref="AJ44:AM44"/>
    <mergeCell ref="V45:W45"/>
    <mergeCell ref="R45:S45"/>
    <mergeCell ref="R44:S44"/>
    <mergeCell ref="C44:D45"/>
    <mergeCell ref="E44:G44"/>
    <mergeCell ref="H44:J44"/>
    <mergeCell ref="K44:N44"/>
    <mergeCell ref="E45:G45"/>
    <mergeCell ref="H45:J45"/>
    <mergeCell ref="K45:N45"/>
    <mergeCell ref="V44:W44"/>
    <mergeCell ref="K41:N41"/>
    <mergeCell ref="R43:S43"/>
    <mergeCell ref="V43:W43"/>
    <mergeCell ref="E43:G43"/>
    <mergeCell ref="H43:J43"/>
    <mergeCell ref="K43:N43"/>
    <mergeCell ref="AD43:AF43"/>
    <mergeCell ref="AB42:AC43"/>
    <mergeCell ref="AD42:AF42"/>
    <mergeCell ref="Q42:S42"/>
    <mergeCell ref="U42:W42"/>
    <mergeCell ref="AB41:AC41"/>
    <mergeCell ref="AG41:AI41"/>
    <mergeCell ref="AJ41:AM41"/>
    <mergeCell ref="AB44:AC45"/>
    <mergeCell ref="T40:W40"/>
    <mergeCell ref="AQ41:AR41"/>
    <mergeCell ref="AU41:AV41"/>
    <mergeCell ref="C42:D43"/>
    <mergeCell ref="E42:G42"/>
    <mergeCell ref="H42:J42"/>
    <mergeCell ref="K42:N42"/>
    <mergeCell ref="AD41:AF41"/>
    <mergeCell ref="AG42:AI42"/>
    <mergeCell ref="AJ42:AM42"/>
    <mergeCell ref="AQ42:AR42"/>
    <mergeCell ref="AU42:AV42"/>
    <mergeCell ref="AG43:AI43"/>
    <mergeCell ref="AJ43:AM43"/>
    <mergeCell ref="AQ43:AR43"/>
    <mergeCell ref="AU43:AV43"/>
    <mergeCell ref="C41:D41"/>
    <mergeCell ref="E41:G41"/>
    <mergeCell ref="H41:J41"/>
    <mergeCell ref="AT40:AV40"/>
    <mergeCell ref="AP40:AR40"/>
    <mergeCell ref="AJ37:AM37"/>
    <mergeCell ref="AQ37:AR37"/>
    <mergeCell ref="AU37:AV37"/>
    <mergeCell ref="C38:D38"/>
    <mergeCell ref="E38:G38"/>
    <mergeCell ref="H38:J38"/>
    <mergeCell ref="K38:N38"/>
    <mergeCell ref="R38:S38"/>
    <mergeCell ref="AB38:AC38"/>
    <mergeCell ref="AD38:AF38"/>
    <mergeCell ref="AG38:AI38"/>
    <mergeCell ref="AJ38:AM38"/>
    <mergeCell ref="AS38:AV38"/>
    <mergeCell ref="C37:D37"/>
    <mergeCell ref="E37:G37"/>
    <mergeCell ref="H37:J37"/>
    <mergeCell ref="K37:N37"/>
    <mergeCell ref="V38:W38"/>
    <mergeCell ref="AB37:AC37"/>
    <mergeCell ref="AD37:AF37"/>
    <mergeCell ref="AG37:AI37"/>
    <mergeCell ref="R37:S37"/>
    <mergeCell ref="V37:W37"/>
    <mergeCell ref="AG39:AI39"/>
    <mergeCell ref="AJ39:AM39"/>
    <mergeCell ref="C39:D40"/>
    <mergeCell ref="E39:G39"/>
    <mergeCell ref="H39:J39"/>
    <mergeCell ref="K39:N39"/>
    <mergeCell ref="AB39:AC40"/>
    <mergeCell ref="AD39:AF39"/>
    <mergeCell ref="E40:G40"/>
    <mergeCell ref="H40:J40"/>
    <mergeCell ref="K40:N40"/>
    <mergeCell ref="V39:W39"/>
    <mergeCell ref="AD40:AF40"/>
    <mergeCell ref="AG40:AI40"/>
    <mergeCell ref="AJ40:AM40"/>
    <mergeCell ref="AK35:AL35"/>
    <mergeCell ref="L35:M35"/>
    <mergeCell ref="R35:S35"/>
    <mergeCell ref="V35:W35"/>
    <mergeCell ref="R34:S34"/>
    <mergeCell ref="V34:W34"/>
    <mergeCell ref="AK34:AL34"/>
    <mergeCell ref="AQ34:AR34"/>
    <mergeCell ref="C36:D36"/>
    <mergeCell ref="E36:G36"/>
    <mergeCell ref="H36:J36"/>
    <mergeCell ref="K36:N36"/>
    <mergeCell ref="R36:S36"/>
    <mergeCell ref="V36:W36"/>
    <mergeCell ref="AB36:AC36"/>
    <mergeCell ref="AJ26:AM26"/>
    <mergeCell ref="AQ26:AR26"/>
    <mergeCell ref="AU34:AV34"/>
    <mergeCell ref="AD36:AF36"/>
    <mergeCell ref="AU35:AV35"/>
    <mergeCell ref="AU36:AV36"/>
    <mergeCell ref="AQ32:AR32"/>
    <mergeCell ref="AU32:AV32"/>
    <mergeCell ref="L33:M33"/>
    <mergeCell ref="AP30:AR30"/>
    <mergeCell ref="AT30:AV30"/>
    <mergeCell ref="L31:M31"/>
    <mergeCell ref="AK31:AL31"/>
    <mergeCell ref="AQ31:AR31"/>
    <mergeCell ref="AU31:AV31"/>
    <mergeCell ref="AK33:AL33"/>
    <mergeCell ref="AQ33:AR33"/>
    <mergeCell ref="AU33:AV33"/>
    <mergeCell ref="R30:S30"/>
    <mergeCell ref="V30:W30"/>
    <mergeCell ref="AQ35:AR35"/>
    <mergeCell ref="AG36:AI36"/>
    <mergeCell ref="AJ36:AM36"/>
    <mergeCell ref="AQ36:AR36"/>
    <mergeCell ref="Q26:S26"/>
    <mergeCell ref="U26:W26"/>
    <mergeCell ref="AU27:AV27"/>
    <mergeCell ref="AU26:AV26"/>
    <mergeCell ref="AJ28:AM28"/>
    <mergeCell ref="C29:D29"/>
    <mergeCell ref="E29:G29"/>
    <mergeCell ref="H29:J29"/>
    <mergeCell ref="K29:N29"/>
    <mergeCell ref="AB29:AC29"/>
    <mergeCell ref="AD29:AF29"/>
    <mergeCell ref="E28:G28"/>
    <mergeCell ref="H28:J28"/>
    <mergeCell ref="K28:N28"/>
    <mergeCell ref="AG29:AI29"/>
    <mergeCell ref="AJ29:AM29"/>
    <mergeCell ref="R29:S29"/>
    <mergeCell ref="V29:W29"/>
    <mergeCell ref="C27:D28"/>
    <mergeCell ref="E27:G27"/>
    <mergeCell ref="H27:J27"/>
    <mergeCell ref="K27:N27"/>
    <mergeCell ref="AJ27:AM27"/>
    <mergeCell ref="AQ27:AR27"/>
    <mergeCell ref="C26:D26"/>
    <mergeCell ref="AU24:AV24"/>
    <mergeCell ref="AJ25:AM25"/>
    <mergeCell ref="AQ25:AR25"/>
    <mergeCell ref="AU25:AV25"/>
    <mergeCell ref="C25:D25"/>
    <mergeCell ref="E25:G25"/>
    <mergeCell ref="H25:J25"/>
    <mergeCell ref="K25:N25"/>
    <mergeCell ref="AB25:AC25"/>
    <mergeCell ref="AD25:AF25"/>
    <mergeCell ref="C24:D24"/>
    <mergeCell ref="E24:G24"/>
    <mergeCell ref="H24:J24"/>
    <mergeCell ref="K24:N24"/>
    <mergeCell ref="AB24:AC24"/>
    <mergeCell ref="AD24:AF24"/>
    <mergeCell ref="AG24:AI24"/>
    <mergeCell ref="AJ24:AM24"/>
    <mergeCell ref="AQ24:AR24"/>
    <mergeCell ref="K26:N26"/>
    <mergeCell ref="E26:G26"/>
    <mergeCell ref="H26:J26"/>
    <mergeCell ref="AG25:AI25"/>
    <mergeCell ref="AQ23:AR23"/>
    <mergeCell ref="AU23:AV23"/>
    <mergeCell ref="AB22:AC23"/>
    <mergeCell ref="AD22:AF22"/>
    <mergeCell ref="AG22:AI22"/>
    <mergeCell ref="AJ22:AM22"/>
    <mergeCell ref="AQ22:AR22"/>
    <mergeCell ref="AU22:AV22"/>
    <mergeCell ref="AG23:AI23"/>
    <mergeCell ref="AJ23:AM23"/>
    <mergeCell ref="C22:D23"/>
    <mergeCell ref="E22:G22"/>
    <mergeCell ref="H22:J22"/>
    <mergeCell ref="K22:N22"/>
    <mergeCell ref="R22:S22"/>
    <mergeCell ref="E23:G23"/>
    <mergeCell ref="H23:J23"/>
    <mergeCell ref="K23:N23"/>
    <mergeCell ref="R23:S23"/>
    <mergeCell ref="AJ19:AM19"/>
    <mergeCell ref="AQ19:AR19"/>
    <mergeCell ref="AU19:AV19"/>
    <mergeCell ref="C20:D21"/>
    <mergeCell ref="E20:G20"/>
    <mergeCell ref="H20:J20"/>
    <mergeCell ref="K20:N20"/>
    <mergeCell ref="R20:S20"/>
    <mergeCell ref="V20:W20"/>
    <mergeCell ref="E21:G21"/>
    <mergeCell ref="H21:J21"/>
    <mergeCell ref="K21:N21"/>
    <mergeCell ref="R21:S21"/>
    <mergeCell ref="AQ21:AR21"/>
    <mergeCell ref="AU21:AV21"/>
    <mergeCell ref="AB20:AC21"/>
    <mergeCell ref="AD20:AF20"/>
    <mergeCell ref="AG20:AI20"/>
    <mergeCell ref="AJ20:AM20"/>
    <mergeCell ref="AQ20:AR20"/>
    <mergeCell ref="AU20:AV20"/>
    <mergeCell ref="AD21:AF21"/>
    <mergeCell ref="AG21:AI21"/>
    <mergeCell ref="C19:D19"/>
    <mergeCell ref="E19:G19"/>
    <mergeCell ref="H19:J19"/>
    <mergeCell ref="K19:N19"/>
    <mergeCell ref="R19:S19"/>
    <mergeCell ref="V19:W19"/>
    <mergeCell ref="AB19:AC19"/>
    <mergeCell ref="AD19:AF19"/>
    <mergeCell ref="AG19:AI19"/>
    <mergeCell ref="AG18:AI18"/>
    <mergeCell ref="AD18:AF18"/>
    <mergeCell ref="AJ18:AM18"/>
    <mergeCell ref="AQ18:AR18"/>
    <mergeCell ref="AU18:AV18"/>
    <mergeCell ref="AB17:AC18"/>
    <mergeCell ref="AD17:AF17"/>
    <mergeCell ref="AG17:AI17"/>
    <mergeCell ref="AJ17:AM17"/>
    <mergeCell ref="AP17:AR17"/>
    <mergeCell ref="AT17:AV17"/>
    <mergeCell ref="C17:D18"/>
    <mergeCell ref="C15:D15"/>
    <mergeCell ref="E15:G15"/>
    <mergeCell ref="H15:J15"/>
    <mergeCell ref="K15:N15"/>
    <mergeCell ref="AB15:AC15"/>
    <mergeCell ref="R17:S17"/>
    <mergeCell ref="V17:W17"/>
    <mergeCell ref="R18:S18"/>
    <mergeCell ref="C16:D16"/>
    <mergeCell ref="E16:G16"/>
    <mergeCell ref="H16:J16"/>
    <mergeCell ref="K16:N16"/>
    <mergeCell ref="AB16:AC16"/>
    <mergeCell ref="R16:S16"/>
    <mergeCell ref="V16:W16"/>
    <mergeCell ref="E17:G17"/>
    <mergeCell ref="H17:J17"/>
    <mergeCell ref="K17:N17"/>
    <mergeCell ref="E18:G18"/>
    <mergeCell ref="H18:J18"/>
    <mergeCell ref="AU14:AV14"/>
    <mergeCell ref="AG16:AI16"/>
    <mergeCell ref="AJ16:AM16"/>
    <mergeCell ref="AG15:AI15"/>
    <mergeCell ref="AJ15:AM15"/>
    <mergeCell ref="AG14:AI14"/>
    <mergeCell ref="AJ14:AM14"/>
    <mergeCell ref="AQ14:AR14"/>
    <mergeCell ref="C14:D14"/>
    <mergeCell ref="E14:G14"/>
    <mergeCell ref="H14:J14"/>
    <mergeCell ref="K14:N14"/>
    <mergeCell ref="AB14:AC14"/>
    <mergeCell ref="AD15:AF15"/>
    <mergeCell ref="Q15:S15"/>
    <mergeCell ref="U15:W15"/>
    <mergeCell ref="AD14:AF14"/>
    <mergeCell ref="AD16:AF16"/>
    <mergeCell ref="AK11:AL11"/>
    <mergeCell ref="AQ11:AR11"/>
    <mergeCell ref="AU11:AV11"/>
    <mergeCell ref="AK12:AL12"/>
    <mergeCell ref="AQ12:AR12"/>
    <mergeCell ref="AU12:AV12"/>
    <mergeCell ref="AK13:AL13"/>
    <mergeCell ref="AQ13:AR13"/>
    <mergeCell ref="AU13:AV13"/>
    <mergeCell ref="AG7:AI7"/>
    <mergeCell ref="AJ7:AM7"/>
    <mergeCell ref="AP7:AV7"/>
    <mergeCell ref="L8:M8"/>
    <mergeCell ref="AK8:AL8"/>
    <mergeCell ref="L9:M9"/>
    <mergeCell ref="AK9:AL9"/>
    <mergeCell ref="L10:M10"/>
    <mergeCell ref="AK10:AL10"/>
    <mergeCell ref="Q9:S9"/>
    <mergeCell ref="U9:W9"/>
    <mergeCell ref="R10:S10"/>
    <mergeCell ref="AP10:AR10"/>
    <mergeCell ref="AT10:AV10"/>
    <mergeCell ref="C4:D4"/>
    <mergeCell ref="E4:G4"/>
    <mergeCell ref="C7:D7"/>
    <mergeCell ref="E7:G7"/>
    <mergeCell ref="H7:J7"/>
    <mergeCell ref="K7:N7"/>
    <mergeCell ref="T7:W7"/>
    <mergeCell ref="AB7:AC7"/>
    <mergeCell ref="AD7:AF7"/>
    <mergeCell ref="AB5:AC6"/>
    <mergeCell ref="AD5:AF5"/>
    <mergeCell ref="C5:D6"/>
    <mergeCell ref="E5:G5"/>
    <mergeCell ref="H5:J5"/>
    <mergeCell ref="K5:N5"/>
    <mergeCell ref="Q5:R5"/>
    <mergeCell ref="U5:V5"/>
    <mergeCell ref="E6:G6"/>
    <mergeCell ref="H6:J6"/>
    <mergeCell ref="K6:N6"/>
    <mergeCell ref="Q6:R6"/>
    <mergeCell ref="H4:J4"/>
    <mergeCell ref="K4:N4"/>
    <mergeCell ref="Q4:R4"/>
    <mergeCell ref="AG5:AI5"/>
    <mergeCell ref="AJ5:AM5"/>
    <mergeCell ref="AP5:AQ5"/>
    <mergeCell ref="AT5:AU5"/>
    <mergeCell ref="AD6:AF6"/>
    <mergeCell ref="AG6:AI6"/>
    <mergeCell ref="AJ6:AM6"/>
    <mergeCell ref="AP6:AQ6"/>
    <mergeCell ref="AT6:AU6"/>
    <mergeCell ref="N1:Q1"/>
    <mergeCell ref="R1:X1"/>
    <mergeCell ref="AT4:AU4"/>
    <mergeCell ref="C3:D3"/>
    <mergeCell ref="E3:G3"/>
    <mergeCell ref="H3:J3"/>
    <mergeCell ref="K3:N3"/>
    <mergeCell ref="Q3:R3"/>
    <mergeCell ref="U3:V3"/>
    <mergeCell ref="AB3:AC3"/>
    <mergeCell ref="AD3:AF3"/>
    <mergeCell ref="AG3:AI3"/>
    <mergeCell ref="AB4:AC4"/>
    <mergeCell ref="AD4:AF4"/>
    <mergeCell ref="AG4:AI4"/>
    <mergeCell ref="AJ4:AM4"/>
    <mergeCell ref="Z1:AL1"/>
    <mergeCell ref="AM1:AP1"/>
    <mergeCell ref="U4:V4"/>
    <mergeCell ref="AP4:AQ4"/>
    <mergeCell ref="AQ1:AW1"/>
    <mergeCell ref="AJ3:AM3"/>
    <mergeCell ref="AP3:AQ3"/>
    <mergeCell ref="AT3:AU3"/>
    <mergeCell ref="U6:V6"/>
    <mergeCell ref="V10:W10"/>
    <mergeCell ref="K18:N18"/>
    <mergeCell ref="L12:M12"/>
    <mergeCell ref="R12:S12"/>
    <mergeCell ref="V12:W12"/>
    <mergeCell ref="V18:W18"/>
    <mergeCell ref="L11:M11"/>
    <mergeCell ref="R11:S11"/>
    <mergeCell ref="V11:W11"/>
    <mergeCell ref="L13:M13"/>
    <mergeCell ref="AJ21:AM21"/>
    <mergeCell ref="V23:W23"/>
    <mergeCell ref="L34:M34"/>
    <mergeCell ref="V21:W21"/>
    <mergeCell ref="R28:S28"/>
    <mergeCell ref="V28:W28"/>
    <mergeCell ref="R27:S27"/>
    <mergeCell ref="V27:W27"/>
    <mergeCell ref="V22:W22"/>
    <mergeCell ref="AD23:AF23"/>
    <mergeCell ref="AB27:AC28"/>
    <mergeCell ref="AD27:AF27"/>
    <mergeCell ref="AG27:AI27"/>
    <mergeCell ref="AD28:AF28"/>
    <mergeCell ref="AG28:AI28"/>
    <mergeCell ref="L32:M32"/>
    <mergeCell ref="L30:M30"/>
    <mergeCell ref="Q33:S33"/>
    <mergeCell ref="U33:W33"/>
    <mergeCell ref="AK30:AL30"/>
    <mergeCell ref="AK32:AL32"/>
    <mergeCell ref="AB26:AC26"/>
    <mergeCell ref="AD26:AF26"/>
    <mergeCell ref="AG26:AI26"/>
  </mergeCells>
  <phoneticPr fontId="2"/>
  <dataValidations count="8">
    <dataValidation type="list" showInputMessage="1" showErrorMessage="1" sqref="AD17:AF17 E17:G17">
      <formula1>"As,Co,As+Co"</formula1>
    </dataValidation>
    <dataValidation type="list" allowBlank="1" showInputMessage="1" showErrorMessage="1" sqref="E44:N44 E22:N22 AD44:AM44 AD22:AM22">
      <formula1>"再生砕石,粒調砕石"</formula1>
    </dataValidation>
    <dataValidation type="list" allowBlank="1" showInputMessage="1" showErrorMessage="1" sqref="E27:N27 E5:N5 AD27:AM27 AD5:AM5">
      <formula1>"車 道,歩 道"</formula1>
    </dataValidation>
    <dataValidation type="list" allowBlank="1" showInputMessage="1" showErrorMessage="1" sqref="D31:D35 AC9:AC13 D9:D13 AC31:AC35">
      <formula1>"有,無"</formula1>
    </dataValidation>
    <dataValidation type="list" allowBlank="1" showInputMessage="1" showErrorMessage="1" sqref="E29:N29 E7:N7 AD29:AM29 AD7:AM7">
      <formula1>"昼間施工,夜間施工"</formula1>
    </dataValidation>
    <dataValidation type="list" allowBlank="1" showInputMessage="1" showErrorMessage="1" sqref="E6:N6 E28:N28 AD6:AM6 AD28:AM28">
      <formula1>"W &lt; 1.4,1.4 ≦ W &lt; 3.0,3.0 &lt; W"</formula1>
    </dataValidation>
    <dataValidation type="list" allowBlank="1" showInputMessage="1" showErrorMessage="1" sqref="AG17:AM17 E42:N42 E39:N39 H17:N17 AD20:AM20 AD42:AM42 AD39:AM39 E20:N20 AT14">
      <formula1>"As,Co,As+Co"</formula1>
    </dataValidation>
    <dataValidation type="list" allowBlank="1" showInputMessage="1" showErrorMessage="1" sqref="U29:U30">
      <formula1>"As（車道）＋As（歩道）,As（車道）＋Co,As（歩道）＋Co,全種"</formula1>
    </dataValidation>
  </dataValidations>
  <printOptions horizontalCentered="1"/>
  <pageMargins left="0.39370078740157483" right="0.39370078740157483" top="0.39370078740157483" bottom="0.19685039370078741" header="0.43307086614173229" footer="0.19685039370078741"/>
  <pageSetup paperSize="9" scale="92" orientation="landscape" r:id="rId1"/>
  <headerFooter alignWithMargins="0"/>
  <colBreaks count="1" manualBreakCount="1">
    <brk id="25" max="4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33CC"/>
  </sheetPr>
  <dimension ref="A1:AC31"/>
  <sheetViews>
    <sheetView showGridLines="0" showZeros="0" view="pageBreakPreview" zoomScale="115" zoomScaleNormal="100" zoomScaleSheetLayoutView="115" workbookViewId="0">
      <selection activeCell="K5" sqref="K5"/>
    </sheetView>
  </sheetViews>
  <sheetFormatPr defaultColWidth="0" defaultRowHeight="17.100000000000001" customHeight="1"/>
  <cols>
    <col min="1" max="2" width="0.88671875" style="2" customWidth="1"/>
    <col min="3" max="3" width="5.109375" style="2" customWidth="1"/>
    <col min="4" max="5" width="8.109375" style="2" customWidth="1"/>
    <col min="6" max="6" width="7.6640625" style="2" customWidth="1"/>
    <col min="7" max="8" width="0.88671875" style="2" customWidth="1"/>
    <col min="9" max="9" width="4.6640625" style="31" customWidth="1"/>
    <col min="10" max="10" width="2.6640625" style="31" customWidth="1"/>
    <col min="11" max="29" width="5.6640625" style="31" customWidth="1"/>
    <col min="30" max="30" width="2.6640625" style="2" customWidth="1"/>
    <col min="31" max="16384" width="0" style="2" hidden="1"/>
  </cols>
  <sheetData>
    <row r="1" spans="1:29" ht="25.2" customHeight="1">
      <c r="A1" s="1" t="s">
        <v>560</v>
      </c>
      <c r="T1" s="2249" t="s">
        <v>157</v>
      </c>
      <c r="U1" s="2249"/>
      <c r="V1" s="2191" t="str">
        <f>表紙!C2</f>
        <v>東白川特2高層配水池揚水管取替工事</v>
      </c>
      <c r="W1" s="2191"/>
      <c r="X1" s="2191"/>
      <c r="Y1" s="2191"/>
      <c r="Z1" s="2191"/>
      <c r="AA1" s="2191"/>
      <c r="AB1" s="2191"/>
      <c r="AC1" s="2191"/>
    </row>
    <row r="2" spans="1:29" ht="17.100000000000001" customHeight="1" thickBot="1">
      <c r="B2" s="2" t="s">
        <v>216</v>
      </c>
      <c r="H2" s="2" t="s">
        <v>231</v>
      </c>
    </row>
    <row r="3" spans="1:29" ht="17.100000000000001" customHeight="1">
      <c r="C3" s="34" t="s">
        <v>202</v>
      </c>
      <c r="D3" s="35" t="s">
        <v>201</v>
      </c>
      <c r="E3" s="35" t="s">
        <v>197</v>
      </c>
      <c r="F3" s="44" t="s">
        <v>203</v>
      </c>
      <c r="I3" s="2251" t="s">
        <v>202</v>
      </c>
      <c r="J3" s="2179"/>
      <c r="K3" s="2177" t="s">
        <v>221</v>
      </c>
      <c r="L3" s="2178"/>
      <c r="M3" s="2179"/>
      <c r="N3" s="2178" t="s">
        <v>222</v>
      </c>
      <c r="O3" s="2178"/>
      <c r="P3" s="2178"/>
      <c r="Q3" s="2177" t="s">
        <v>691</v>
      </c>
      <c r="R3" s="2178"/>
      <c r="S3" s="2179"/>
      <c r="T3" s="2177" t="s">
        <v>692</v>
      </c>
      <c r="U3" s="2178"/>
      <c r="V3" s="2179"/>
      <c r="W3" s="2177" t="s">
        <v>223</v>
      </c>
      <c r="X3" s="2178"/>
      <c r="Y3" s="2179"/>
      <c r="Z3" s="2177" t="s">
        <v>225</v>
      </c>
      <c r="AA3" s="2178"/>
      <c r="AB3" s="2178"/>
      <c r="AC3" s="2384"/>
    </row>
    <row r="4" spans="1:29" ht="17.100000000000001" customHeight="1">
      <c r="C4" s="58">
        <v>75</v>
      </c>
      <c r="D4" s="59"/>
      <c r="E4" s="69"/>
      <c r="F4" s="138">
        <f t="shared" ref="F4:F9" si="0">ROUND(D4*E4,2)</f>
        <v>0</v>
      </c>
      <c r="I4" s="327">
        <v>82</v>
      </c>
      <c r="J4" s="322" t="s">
        <v>749</v>
      </c>
      <c r="K4" s="96">
        <f>延長表!U53+延長表!U55+延長表!U56</f>
        <v>2646.8</v>
      </c>
      <c r="L4" s="422">
        <f t="shared" ref="L4:L9" si="1">ROUND(I4/1000*I4/1000*PI()/4,2)</f>
        <v>0.01</v>
      </c>
      <c r="M4" s="97">
        <f t="shared" ref="M4:M9" si="2">ROUND(K4*L4,2)</f>
        <v>26.47</v>
      </c>
      <c r="N4" s="98"/>
      <c r="O4" s="99">
        <v>0.06</v>
      </c>
      <c r="P4" s="100">
        <f>ROUND(N4*O4,2)</f>
        <v>0</v>
      </c>
      <c r="Q4" s="101"/>
      <c r="R4" s="99">
        <v>0.14000000000000001</v>
      </c>
      <c r="S4" s="97">
        <f>ROUND(Q4*R4,2)</f>
        <v>0</v>
      </c>
      <c r="T4" s="98"/>
      <c r="U4" s="99">
        <v>0.28999999999999998</v>
      </c>
      <c r="V4" s="100">
        <f>ROUND(T4*U4,2)</f>
        <v>0</v>
      </c>
      <c r="W4" s="101"/>
      <c r="X4" s="99"/>
      <c r="Y4" s="97">
        <f>ROUND(W4*X4,2)</f>
        <v>0</v>
      </c>
      <c r="Z4" s="102" t="s">
        <v>246</v>
      </c>
      <c r="AA4" s="98"/>
      <c r="AB4" s="99">
        <v>6.3</v>
      </c>
      <c r="AC4" s="103">
        <f>ROUND(AA4*AB4,2)</f>
        <v>0</v>
      </c>
    </row>
    <row r="5" spans="1:29" ht="17.100000000000001" customHeight="1">
      <c r="C5" s="60">
        <v>100</v>
      </c>
      <c r="D5" s="61"/>
      <c r="E5" s="70"/>
      <c r="F5" s="139">
        <f t="shared" si="0"/>
        <v>0</v>
      </c>
      <c r="I5" s="328">
        <v>250</v>
      </c>
      <c r="J5" s="323" t="s">
        <v>749</v>
      </c>
      <c r="K5" s="85">
        <f>延長表!U50</f>
        <v>2.5</v>
      </c>
      <c r="L5" s="65">
        <f>ROUND(I5/1000*I5/1000*PI()/4,2)</f>
        <v>0.05</v>
      </c>
      <c r="M5" s="86">
        <f t="shared" si="2"/>
        <v>0.13</v>
      </c>
      <c r="N5" s="64"/>
      <c r="O5" s="65">
        <v>0.06</v>
      </c>
      <c r="P5" s="63">
        <f>ROUND(N5*O5,2)</f>
        <v>0</v>
      </c>
      <c r="Q5" s="90"/>
      <c r="R5" s="65">
        <v>0.14000000000000001</v>
      </c>
      <c r="S5" s="86">
        <f>ROUND(Q5*R5,2)</f>
        <v>0</v>
      </c>
      <c r="T5" s="64"/>
      <c r="U5" s="65">
        <v>0.28999999999999998</v>
      </c>
      <c r="V5" s="63">
        <f>ROUND(T5*U5,2)</f>
        <v>0</v>
      </c>
      <c r="W5" s="90"/>
      <c r="X5" s="65"/>
      <c r="Y5" s="86">
        <f>ROUND(W5*X5,2)</f>
        <v>0</v>
      </c>
      <c r="Z5" s="78" t="s">
        <v>247</v>
      </c>
      <c r="AA5" s="64"/>
      <c r="AB5" s="65">
        <v>8.8000000000000007</v>
      </c>
      <c r="AC5" s="66">
        <f>ROUND(AA5*AB5,2)</f>
        <v>0</v>
      </c>
    </row>
    <row r="6" spans="1:29" ht="17.100000000000001" customHeight="1">
      <c r="C6" s="60">
        <v>150</v>
      </c>
      <c r="D6" s="61"/>
      <c r="E6" s="70"/>
      <c r="F6" s="139">
        <f t="shared" si="0"/>
        <v>0</v>
      </c>
      <c r="I6" s="325">
        <v>300</v>
      </c>
      <c r="J6" s="323" t="s">
        <v>749</v>
      </c>
      <c r="K6" s="85">
        <f>延長表!U34+延長表!U51</f>
        <v>703.3</v>
      </c>
      <c r="L6" s="65">
        <f t="shared" si="1"/>
        <v>7.0000000000000007E-2</v>
      </c>
      <c r="M6" s="86">
        <f t="shared" si="2"/>
        <v>49.23</v>
      </c>
      <c r="N6" s="64"/>
      <c r="O6" s="65">
        <v>0.06</v>
      </c>
      <c r="P6" s="63">
        <f>ROUND(N6*O6,2)</f>
        <v>0</v>
      </c>
      <c r="Q6" s="90"/>
      <c r="R6" s="65">
        <v>0.14000000000000001</v>
      </c>
      <c r="S6" s="86">
        <f>ROUND(Q6*R6,2)</f>
        <v>0</v>
      </c>
      <c r="T6" s="64">
        <v>4</v>
      </c>
      <c r="U6" s="65">
        <v>0.28999999999999998</v>
      </c>
      <c r="V6" s="63">
        <f>ROUND(T6*U6,2)</f>
        <v>1.1599999999999999</v>
      </c>
      <c r="W6" s="90"/>
      <c r="X6" s="67"/>
      <c r="Y6" s="91"/>
      <c r="Z6" s="79" t="s">
        <v>226</v>
      </c>
      <c r="AA6" s="64">
        <v>16</v>
      </c>
      <c r="AB6" s="65">
        <v>2.95</v>
      </c>
      <c r="AC6" s="66">
        <f>ROUND(AA6*AB6,2)</f>
        <v>47.2</v>
      </c>
    </row>
    <row r="7" spans="1:29" ht="17.100000000000001" customHeight="1">
      <c r="C7" s="60">
        <v>200</v>
      </c>
      <c r="D7" s="61"/>
      <c r="E7" s="70"/>
      <c r="F7" s="139">
        <f t="shared" si="0"/>
        <v>0</v>
      </c>
      <c r="I7" s="325">
        <v>250</v>
      </c>
      <c r="J7" s="323"/>
      <c r="K7" s="87">
        <v>0.5</v>
      </c>
      <c r="L7" s="65">
        <f t="shared" si="1"/>
        <v>0.05</v>
      </c>
      <c r="M7" s="86">
        <f t="shared" si="2"/>
        <v>0.03</v>
      </c>
      <c r="N7" s="151"/>
      <c r="O7" s="152">
        <v>0.06</v>
      </c>
      <c r="P7" s="153">
        <f>ROUND(N7*O7,2)</f>
        <v>0</v>
      </c>
      <c r="Q7" s="154"/>
      <c r="R7" s="152">
        <v>0.14000000000000001</v>
      </c>
      <c r="S7" s="155">
        <f>ROUND(Q7*R7,2)</f>
        <v>0</v>
      </c>
      <c r="T7" s="151"/>
      <c r="U7" s="152">
        <v>0.28999999999999998</v>
      </c>
      <c r="V7" s="153">
        <f>ROUND(T7*U7,2)</f>
        <v>0</v>
      </c>
      <c r="W7" s="154"/>
      <c r="X7" s="151"/>
      <c r="Y7" s="156"/>
      <c r="Z7" s="79" t="s">
        <v>227</v>
      </c>
      <c r="AA7" s="64"/>
      <c r="AB7" s="65">
        <v>0.31</v>
      </c>
      <c r="AC7" s="66">
        <f>ROUND(AA7*AB7,2)</f>
        <v>0</v>
      </c>
    </row>
    <row r="8" spans="1:29" ht="17.100000000000001" customHeight="1">
      <c r="C8" s="60">
        <v>300</v>
      </c>
      <c r="D8" s="61"/>
      <c r="E8" s="70"/>
      <c r="F8" s="139">
        <f t="shared" si="0"/>
        <v>0</v>
      </c>
      <c r="I8" s="326">
        <v>300</v>
      </c>
      <c r="J8" s="324"/>
      <c r="K8" s="88">
        <v>1.5</v>
      </c>
      <c r="L8" s="65">
        <f t="shared" si="1"/>
        <v>7.0000000000000007E-2</v>
      </c>
      <c r="M8" s="86">
        <f t="shared" si="2"/>
        <v>0.11</v>
      </c>
      <c r="N8" s="624"/>
      <c r="O8" s="625">
        <v>0.05</v>
      </c>
      <c r="P8" s="626">
        <f>ROUND(N8*O8,2)</f>
        <v>0</v>
      </c>
      <c r="Q8" s="104"/>
      <c r="R8" s="625">
        <v>0.14000000000000001</v>
      </c>
      <c r="S8" s="627">
        <f>ROUND(Q8*R8,2)</f>
        <v>0</v>
      </c>
      <c r="T8" s="624"/>
      <c r="U8" s="625">
        <v>0.28999999999999998</v>
      </c>
      <c r="V8" s="626">
        <f>ROUND(T8*U8,2)</f>
        <v>0</v>
      </c>
      <c r="W8" s="104"/>
      <c r="X8" s="624"/>
      <c r="Y8" s="628"/>
      <c r="Z8" s="83"/>
      <c r="AA8" s="611"/>
      <c r="AB8" s="80"/>
      <c r="AC8" s="613"/>
    </row>
    <row r="9" spans="1:29" ht="17.100000000000001" customHeight="1">
      <c r="C9" s="60"/>
      <c r="D9" s="61"/>
      <c r="E9" s="70"/>
      <c r="F9" s="139">
        <f t="shared" si="0"/>
        <v>0</v>
      </c>
      <c r="I9" s="326"/>
      <c r="J9" s="324"/>
      <c r="K9" s="88"/>
      <c r="L9" s="80">
        <f t="shared" si="1"/>
        <v>0</v>
      </c>
      <c r="M9" s="89">
        <f t="shared" si="2"/>
        <v>0</v>
      </c>
      <c r="N9" s="82"/>
      <c r="O9" s="80"/>
      <c r="P9" s="82"/>
      <c r="Q9" s="83"/>
      <c r="R9" s="82"/>
      <c r="S9" s="92"/>
      <c r="T9" s="82"/>
      <c r="U9" s="82"/>
      <c r="V9" s="82"/>
      <c r="W9" s="83"/>
      <c r="X9" s="82"/>
      <c r="Y9" s="92"/>
      <c r="Z9" s="83"/>
      <c r="AA9" s="82"/>
      <c r="AB9" s="82"/>
      <c r="AC9" s="84"/>
    </row>
    <row r="10" spans="1:29" ht="17.100000000000001" customHeight="1" thickBot="1">
      <c r="C10" s="2581" t="s">
        <v>217</v>
      </c>
      <c r="D10" s="2582"/>
      <c r="E10" s="2582"/>
      <c r="F10" s="72">
        <f>'管工（土量集計'!P17</f>
        <v>1456.4099999999999</v>
      </c>
      <c r="I10" s="2294"/>
      <c r="J10" s="2295"/>
      <c r="K10" s="104"/>
      <c r="L10" s="105" t="s">
        <v>224</v>
      </c>
      <c r="M10" s="89">
        <f>SUMIF(J4:J9,"補",M4:M9)</f>
        <v>75.83</v>
      </c>
      <c r="N10" s="82"/>
      <c r="O10" s="82"/>
      <c r="P10" s="81"/>
      <c r="Q10" s="83"/>
      <c r="R10" s="82"/>
      <c r="S10" s="89"/>
      <c r="T10" s="82"/>
      <c r="U10" s="82"/>
      <c r="V10" s="81"/>
      <c r="W10" s="83"/>
      <c r="X10" s="82"/>
      <c r="Y10" s="89"/>
      <c r="Z10" s="2589" t="s">
        <v>228</v>
      </c>
      <c r="AA10" s="2590"/>
      <c r="AB10" s="2591">
        <f>SUM(M4:M9,P4:P9,S4:S9,V4:V9,Y4:Y9,AC4:AC9)-M10</f>
        <v>48.5</v>
      </c>
      <c r="AC10" s="2592"/>
    </row>
    <row r="11" spans="1:29" ht="17.100000000000001" customHeight="1">
      <c r="C11" s="34" t="s">
        <v>202</v>
      </c>
      <c r="D11" s="35" t="s">
        <v>220</v>
      </c>
      <c r="E11" s="35" t="s">
        <v>197</v>
      </c>
      <c r="F11" s="44" t="s">
        <v>203</v>
      </c>
      <c r="I11" s="2593" t="s">
        <v>234</v>
      </c>
      <c r="J11" s="2594"/>
      <c r="K11" s="106"/>
      <c r="L11" s="107" t="s">
        <v>248</v>
      </c>
      <c r="M11" s="108"/>
      <c r="N11" s="107" t="s">
        <v>248</v>
      </c>
      <c r="O11" s="108"/>
      <c r="P11" s="107" t="s">
        <v>121</v>
      </c>
      <c r="Q11" s="109">
        <f>ROUND(K11*M11*O11,3)</f>
        <v>0</v>
      </c>
      <c r="R11" s="110"/>
      <c r="S11" s="108"/>
      <c r="T11" s="107" t="s">
        <v>248</v>
      </c>
      <c r="U11" s="108"/>
      <c r="V11" s="107" t="s">
        <v>248</v>
      </c>
      <c r="W11" s="108"/>
      <c r="X11" s="107" t="s">
        <v>121</v>
      </c>
      <c r="Y11" s="109">
        <f>ROUND(S11*U11*W11,3)</f>
        <v>0</v>
      </c>
      <c r="Z11" s="110"/>
      <c r="AA11" s="110"/>
      <c r="AB11" s="110"/>
      <c r="AC11" s="111"/>
    </row>
    <row r="12" spans="1:29" ht="17.100000000000001" customHeight="1">
      <c r="C12" s="58">
        <v>75</v>
      </c>
      <c r="D12" s="142"/>
      <c r="E12" s="73">
        <f>ROUND(0.3*0.5*0.8,2)</f>
        <v>0.12</v>
      </c>
      <c r="F12" s="138">
        <f>ROUND(D12*E12,2)</f>
        <v>0</v>
      </c>
      <c r="I12" s="2595"/>
      <c r="J12" s="2596"/>
      <c r="K12" s="112"/>
      <c r="L12" s="113" t="s">
        <v>248</v>
      </c>
      <c r="M12" s="114"/>
      <c r="N12" s="113" t="s">
        <v>248</v>
      </c>
      <c r="O12" s="114"/>
      <c r="P12" s="113" t="s">
        <v>121</v>
      </c>
      <c r="Q12" s="115">
        <f>ROUND(K12*M12*O12,3)</f>
        <v>0</v>
      </c>
      <c r="R12" s="116"/>
      <c r="S12" s="114"/>
      <c r="T12" s="113" t="s">
        <v>248</v>
      </c>
      <c r="U12" s="114"/>
      <c r="V12" s="113" t="s">
        <v>248</v>
      </c>
      <c r="W12" s="114"/>
      <c r="X12" s="113" t="s">
        <v>121</v>
      </c>
      <c r="Y12" s="115">
        <f>ROUND(S12*U12*W12,3)</f>
        <v>0</v>
      </c>
      <c r="Z12" s="2576" t="s">
        <v>229</v>
      </c>
      <c r="AA12" s="2576"/>
      <c r="AB12" s="2577">
        <f>SUM(Q11:Q12,Y11:Y12)</f>
        <v>0</v>
      </c>
      <c r="AC12" s="2578"/>
    </row>
    <row r="13" spans="1:29" ht="17.100000000000001" customHeight="1" thickBot="1">
      <c r="C13" s="60">
        <v>100</v>
      </c>
      <c r="D13" s="143"/>
      <c r="E13" s="74">
        <f>ROUND(0.3*0.5*0.8,2)</f>
        <v>0.12</v>
      </c>
      <c r="F13" s="139">
        <f>ROUND(D13*E13,2)</f>
        <v>0</v>
      </c>
      <c r="I13" s="2570" t="s">
        <v>230</v>
      </c>
      <c r="J13" s="2571"/>
      <c r="K13" s="2571"/>
      <c r="L13" s="2571"/>
      <c r="M13" s="2571"/>
      <c r="N13" s="2571"/>
      <c r="O13" s="2571"/>
      <c r="P13" s="2571"/>
      <c r="Q13" s="2571"/>
      <c r="R13" s="2571"/>
      <c r="S13" s="2571"/>
      <c r="T13" s="2571"/>
      <c r="U13" s="2571"/>
      <c r="V13" s="2571"/>
      <c r="W13" s="2571"/>
      <c r="X13" s="2571"/>
      <c r="Y13" s="2571"/>
      <c r="Z13" s="2571"/>
      <c r="AA13" s="2571"/>
      <c r="AB13" s="2572">
        <f>AB10+AB12</f>
        <v>48.5</v>
      </c>
      <c r="AC13" s="2573"/>
    </row>
    <row r="14" spans="1:29" ht="17.100000000000001" customHeight="1">
      <c r="C14" s="60">
        <v>150</v>
      </c>
      <c r="D14" s="143"/>
      <c r="E14" s="74">
        <f>ROUND(0.3*0.5*0.8,2)</f>
        <v>0.12</v>
      </c>
      <c r="F14" s="139">
        <f>ROUND(D14*E14,2)</f>
        <v>0</v>
      </c>
      <c r="Q14" s="2565" t="s">
        <v>693</v>
      </c>
      <c r="R14" s="2565"/>
      <c r="S14" s="2565"/>
      <c r="T14" s="2565"/>
      <c r="U14" s="2565"/>
      <c r="V14" s="2565"/>
      <c r="W14" s="2565"/>
      <c r="X14" s="2565"/>
      <c r="Y14" s="2565"/>
      <c r="Z14" s="2565"/>
      <c r="AA14" s="2565"/>
      <c r="AB14" s="2565"/>
    </row>
    <row r="15" spans="1:29" ht="17.100000000000001" customHeight="1" thickBot="1">
      <c r="C15" s="60">
        <v>200</v>
      </c>
      <c r="D15" s="143"/>
      <c r="E15" s="74">
        <f>ROUND(0.3*0.5*0.8,2)</f>
        <v>0.12</v>
      </c>
      <c r="F15" s="139">
        <f>ROUND(D15*E15,2)</f>
        <v>0</v>
      </c>
      <c r="H15" s="2" t="s">
        <v>695</v>
      </c>
    </row>
    <row r="16" spans="1:29" ht="17.100000000000001" customHeight="1">
      <c r="C16" s="77">
        <v>300</v>
      </c>
      <c r="D16" s="610"/>
      <c r="E16" s="74">
        <f>ROUND(0.3*0.5*0.8,2)</f>
        <v>0.12</v>
      </c>
      <c r="F16" s="141"/>
      <c r="I16" s="2251" t="s">
        <v>202</v>
      </c>
      <c r="J16" s="2179"/>
      <c r="K16" s="2177" t="s">
        <v>221</v>
      </c>
      <c r="L16" s="2178"/>
      <c r="M16" s="2179"/>
      <c r="N16" s="2585" t="s">
        <v>222</v>
      </c>
      <c r="O16" s="2585"/>
      <c r="P16" s="2585"/>
      <c r="Q16" s="2245" t="s">
        <v>691</v>
      </c>
      <c r="R16" s="2585"/>
      <c r="S16" s="2586"/>
      <c r="T16" s="2245" t="s">
        <v>692</v>
      </c>
      <c r="U16" s="2585"/>
      <c r="V16" s="2586"/>
      <c r="W16" s="2245" t="s">
        <v>223</v>
      </c>
      <c r="X16" s="2585"/>
      <c r="Y16" s="2586"/>
      <c r="Z16" s="2245" t="s">
        <v>225</v>
      </c>
      <c r="AA16" s="2585"/>
      <c r="AB16" s="2585"/>
      <c r="AC16" s="2246"/>
    </row>
    <row r="17" spans="2:29" ht="17.100000000000001" customHeight="1">
      <c r="C17" s="62"/>
      <c r="D17" s="318"/>
      <c r="E17" s="74"/>
      <c r="F17" s="140">
        <f>ROUND(D17*E17,2)</f>
        <v>0</v>
      </c>
      <c r="I17" s="2622">
        <v>80</v>
      </c>
      <c r="J17" s="2623"/>
      <c r="K17" s="96">
        <v>9.4</v>
      </c>
      <c r="L17" s="422">
        <f>ROUND(I17/1000*I17/1000*PI()/4,3)</f>
        <v>5.0000000000000001E-3</v>
      </c>
      <c r="M17" s="97">
        <f t="shared" ref="M17:M22" si="3">ROUND(K17*L17,2)</f>
        <v>0.05</v>
      </c>
      <c r="N17" s="120"/>
      <c r="O17" s="121">
        <v>0.08</v>
      </c>
      <c r="P17" s="109">
        <f>ROUND(N17*O17,2)</f>
        <v>0</v>
      </c>
      <c r="Q17" s="122"/>
      <c r="R17" s="121">
        <v>0.28000000000000003</v>
      </c>
      <c r="S17" s="119">
        <f>ROUND(Q17*R17,2)</f>
        <v>0</v>
      </c>
      <c r="T17" s="120"/>
      <c r="U17" s="121">
        <v>0.37</v>
      </c>
      <c r="V17" s="109">
        <f>ROUND(T17*U17,2)</f>
        <v>0</v>
      </c>
      <c r="W17" s="122"/>
      <c r="X17" s="121"/>
      <c r="Y17" s="119">
        <f>ROUND(W17*X17,2)</f>
        <v>0</v>
      </c>
      <c r="Z17" s="123" t="s">
        <v>246</v>
      </c>
      <c r="AA17" s="120"/>
      <c r="AB17" s="121">
        <f>0.41+6.3</f>
        <v>6.71</v>
      </c>
      <c r="AC17" s="124">
        <f>ROUND(AA17*AB17,2)</f>
        <v>0</v>
      </c>
    </row>
    <row r="18" spans="2:29" ht="17.100000000000001" customHeight="1">
      <c r="C18" s="2583" t="s">
        <v>218</v>
      </c>
      <c r="D18" s="2584"/>
      <c r="E18" s="2584"/>
      <c r="F18" s="12">
        <f>SUM(F12:F17)</f>
        <v>0</v>
      </c>
      <c r="I18" s="2568">
        <v>100</v>
      </c>
      <c r="J18" s="2569"/>
      <c r="K18" s="85"/>
      <c r="L18" s="65">
        <f>ROUND(I18/1000*I18/1000*PI()/4,2)</f>
        <v>0.01</v>
      </c>
      <c r="M18" s="86">
        <f t="shared" si="3"/>
        <v>0</v>
      </c>
      <c r="N18" s="64"/>
      <c r="O18" s="65">
        <v>0.08</v>
      </c>
      <c r="P18" s="63">
        <f>ROUND(N18*O18,2)</f>
        <v>0</v>
      </c>
      <c r="Q18" s="90"/>
      <c r="R18" s="65">
        <v>0.28999999999999998</v>
      </c>
      <c r="S18" s="86">
        <f>ROUND(Q18*R18,2)</f>
        <v>0</v>
      </c>
      <c r="T18" s="64"/>
      <c r="U18" s="65">
        <v>0.39</v>
      </c>
      <c r="V18" s="63">
        <f>ROUND(T18*U18,2)</f>
        <v>0</v>
      </c>
      <c r="W18" s="90"/>
      <c r="X18" s="65"/>
      <c r="Y18" s="86">
        <f>ROUND(W18*X18,2)</f>
        <v>0</v>
      </c>
      <c r="Z18" s="78" t="s">
        <v>247</v>
      </c>
      <c r="AA18" s="64"/>
      <c r="AB18" s="65">
        <f>0.55+8.8</f>
        <v>9.3500000000000014</v>
      </c>
      <c r="AC18" s="66">
        <f>ROUND(AA18*AB18,2)</f>
        <v>0</v>
      </c>
    </row>
    <row r="19" spans="2:29" ht="17.100000000000001" customHeight="1" thickBot="1">
      <c r="C19" s="2579" t="s">
        <v>219</v>
      </c>
      <c r="D19" s="2580"/>
      <c r="E19" s="2580"/>
      <c r="F19" s="76">
        <f>F18+F10</f>
        <v>1456.4099999999999</v>
      </c>
      <c r="I19" s="2568">
        <v>150</v>
      </c>
      <c r="J19" s="2569"/>
      <c r="K19" s="85"/>
      <c r="L19" s="65">
        <f>ROUND(I19/1000*I19/1000*PI()/4,2)</f>
        <v>0.02</v>
      </c>
      <c r="M19" s="86">
        <f t="shared" si="3"/>
        <v>0</v>
      </c>
      <c r="N19" s="64"/>
      <c r="O19" s="65">
        <v>7.0000000000000007E-2</v>
      </c>
      <c r="P19" s="63">
        <f>ROUND(N19*O19,2)</f>
        <v>0</v>
      </c>
      <c r="Q19" s="90"/>
      <c r="R19" s="65">
        <v>0.32</v>
      </c>
      <c r="S19" s="86">
        <f>ROUND(Q19*R19,2)</f>
        <v>0</v>
      </c>
      <c r="T19" s="64"/>
      <c r="U19" s="65">
        <v>0.42</v>
      </c>
      <c r="V19" s="63">
        <f>ROUND(T19*U19,2)</f>
        <v>0</v>
      </c>
      <c r="W19" s="90"/>
      <c r="X19" s="65"/>
      <c r="Y19" s="86">
        <f>ROUND(W19*X19,2)</f>
        <v>0</v>
      </c>
      <c r="Z19" s="79" t="s">
        <v>226</v>
      </c>
      <c r="AA19" s="64"/>
      <c r="AB19" s="65">
        <f>0.35+2.95</f>
        <v>3.3000000000000003</v>
      </c>
      <c r="AC19" s="66">
        <f>ROUND(AA19*AB19,2)</f>
        <v>0</v>
      </c>
    </row>
    <row r="20" spans="2:29" ht="17.100000000000001" customHeight="1">
      <c r="C20" s="31"/>
      <c r="D20" s="31"/>
      <c r="E20" s="31"/>
      <c r="F20" s="31"/>
      <c r="I20" s="2568">
        <v>200</v>
      </c>
      <c r="J20" s="2569"/>
      <c r="K20" s="85"/>
      <c r="L20" s="65">
        <f>ROUND(I20/1000*I20/1000*PI()/4,2)</f>
        <v>0.03</v>
      </c>
      <c r="M20" s="86">
        <f t="shared" si="3"/>
        <v>0</v>
      </c>
      <c r="N20" s="64"/>
      <c r="O20" s="65">
        <v>7.0000000000000007E-2</v>
      </c>
      <c r="P20" s="63">
        <f>ROUND(N20*O20,2)</f>
        <v>0</v>
      </c>
      <c r="Q20" s="90"/>
      <c r="R20" s="65">
        <v>0.34</v>
      </c>
      <c r="S20" s="86">
        <f>ROUND(Q20*R20,2)</f>
        <v>0</v>
      </c>
      <c r="T20" s="64"/>
      <c r="U20" s="65">
        <v>0.59</v>
      </c>
      <c r="V20" s="63">
        <f>ROUND(T20*U20,2)</f>
        <v>0</v>
      </c>
      <c r="W20" s="90"/>
      <c r="X20" s="65"/>
      <c r="Y20" s="86">
        <f>ROUND(W20*X20,2)</f>
        <v>0</v>
      </c>
      <c r="Z20" s="79" t="s">
        <v>227</v>
      </c>
      <c r="AA20" s="64"/>
      <c r="AB20" s="65">
        <v>0.31</v>
      </c>
      <c r="AC20" s="66">
        <f>ROUND(AA20*AB20,2)</f>
        <v>0</v>
      </c>
    </row>
    <row r="21" spans="2:29" ht="17.100000000000001" customHeight="1" thickBot="1">
      <c r="B21" s="675" t="s">
        <v>635</v>
      </c>
      <c r="C21" s="677"/>
      <c r="D21" s="677"/>
      <c r="E21" s="677"/>
      <c r="F21" s="677"/>
      <c r="I21" s="2568">
        <v>300</v>
      </c>
      <c r="J21" s="2569"/>
      <c r="K21" s="329">
        <f>延長表!G34</f>
        <v>1.5</v>
      </c>
      <c r="L21" s="80">
        <f>ROUND(I21/1000*I21/1000*PI()/4,2)</f>
        <v>7.0000000000000007E-2</v>
      </c>
      <c r="M21" s="89">
        <f t="shared" si="3"/>
        <v>0.11</v>
      </c>
      <c r="N21" s="611"/>
      <c r="O21" s="80">
        <v>7.0000000000000007E-2</v>
      </c>
      <c r="P21" s="81">
        <f>ROUND(N21*O21,2)</f>
        <v>0</v>
      </c>
      <c r="Q21" s="612">
        <v>1</v>
      </c>
      <c r="R21" s="80">
        <v>0.45</v>
      </c>
      <c r="S21" s="89">
        <f>ROUND(Q21*R21,2)</f>
        <v>0.45</v>
      </c>
      <c r="T21" s="611"/>
      <c r="U21" s="80">
        <v>0.69</v>
      </c>
      <c r="V21" s="81">
        <f>ROUND(T21*U21,2)</f>
        <v>0</v>
      </c>
      <c r="W21" s="612"/>
      <c r="X21" s="80"/>
      <c r="Y21" s="89"/>
      <c r="Z21" s="83"/>
      <c r="AA21" s="611"/>
      <c r="AB21" s="80"/>
      <c r="AC21" s="613"/>
    </row>
    <row r="22" spans="2:29" ht="17.100000000000001" customHeight="1">
      <c r="B22" s="675"/>
      <c r="C22" s="34" t="s">
        <v>202</v>
      </c>
      <c r="D22" s="679" t="s">
        <v>201</v>
      </c>
      <c r="E22" s="679" t="s">
        <v>197</v>
      </c>
      <c r="F22" s="674" t="s">
        <v>203</v>
      </c>
      <c r="I22" s="2574"/>
      <c r="J22" s="2575"/>
      <c r="K22" s="125"/>
      <c r="L22" s="126">
        <f>ROUND(I22/1000*I22/1000*PI()/4,2)</f>
        <v>0</v>
      </c>
      <c r="M22" s="127">
        <f t="shared" si="3"/>
        <v>0</v>
      </c>
      <c r="N22" s="116"/>
      <c r="O22" s="126"/>
      <c r="P22" s="116"/>
      <c r="Q22" s="128"/>
      <c r="R22" s="116"/>
      <c r="S22" s="129"/>
      <c r="T22" s="116"/>
      <c r="U22" s="116"/>
      <c r="V22" s="116"/>
      <c r="W22" s="128"/>
      <c r="X22" s="116"/>
      <c r="Y22" s="129"/>
      <c r="Z22" s="128"/>
      <c r="AA22" s="116"/>
      <c r="AB22" s="116"/>
      <c r="AC22" s="130"/>
    </row>
    <row r="23" spans="2:29" ht="17.100000000000001" customHeight="1" thickBot="1">
      <c r="B23" s="675"/>
      <c r="C23" s="680">
        <v>75</v>
      </c>
      <c r="D23" s="59"/>
      <c r="E23" s="69">
        <f>ROUND((0.075+0.3)*0.8*1,2)-0.004</f>
        <v>0.29599999999999999</v>
      </c>
      <c r="F23" s="138">
        <f>ROUND(D23*E23,2)</f>
        <v>0</v>
      </c>
      <c r="I23" s="2570" t="s">
        <v>233</v>
      </c>
      <c r="J23" s="2571"/>
      <c r="K23" s="2571"/>
      <c r="L23" s="2571"/>
      <c r="M23" s="2571"/>
      <c r="N23" s="2571"/>
      <c r="O23" s="2571"/>
      <c r="P23" s="2571"/>
      <c r="Q23" s="2571"/>
      <c r="R23" s="2571"/>
      <c r="S23" s="2571"/>
      <c r="T23" s="2571"/>
      <c r="U23" s="2571"/>
      <c r="V23" s="2571"/>
      <c r="W23" s="2571"/>
      <c r="X23" s="2571"/>
      <c r="Y23" s="2571"/>
      <c r="Z23" s="2571"/>
      <c r="AA23" s="2571"/>
      <c r="AB23" s="2572">
        <f>SUM(M17:M22,P17:P22,S17:S22,V17:V22,Y17:Y22,AC17:AC22)</f>
        <v>0.61</v>
      </c>
      <c r="AC23" s="2573"/>
    </row>
    <row r="24" spans="2:29" ht="17.100000000000001" customHeight="1" thickBot="1">
      <c r="B24" s="675"/>
      <c r="C24" s="681">
        <v>100</v>
      </c>
      <c r="D24" s="61"/>
      <c r="E24" s="70">
        <f>ROUND((0.1+0.3)*0.8*1,2)-0.01</f>
        <v>0.31</v>
      </c>
      <c r="F24" s="139">
        <f>ROUND(D24*E24,2)</f>
        <v>0</v>
      </c>
      <c r="Q24" s="2565" t="s">
        <v>694</v>
      </c>
      <c r="R24" s="2565"/>
      <c r="S24" s="2565"/>
      <c r="T24" s="2565"/>
      <c r="U24" s="2565"/>
      <c r="V24" s="2565"/>
      <c r="W24" s="2565"/>
      <c r="X24" s="2565"/>
      <c r="Y24" s="2565"/>
      <c r="Z24" s="2565"/>
      <c r="AA24" s="2565"/>
      <c r="AB24" s="2565"/>
    </row>
    <row r="25" spans="2:29" ht="17.100000000000001" customHeight="1">
      <c r="B25" s="675"/>
      <c r="C25" s="681">
        <v>150</v>
      </c>
      <c r="D25" s="61"/>
      <c r="E25" s="70">
        <f>ROUND((0.15+0.3)*0.8*1,2)-0.02</f>
        <v>0.33999999999999997</v>
      </c>
      <c r="F25" s="139">
        <f>ROUND(D25*E25,2)</f>
        <v>0</v>
      </c>
      <c r="I25" s="321"/>
      <c r="J25" s="605"/>
      <c r="K25" s="42"/>
      <c r="L25" s="33"/>
      <c r="M25" s="33"/>
      <c r="N25" s="33"/>
      <c r="O25" s="131"/>
      <c r="P25" s="33"/>
      <c r="Q25" s="33"/>
      <c r="R25" s="33"/>
      <c r="S25" s="33"/>
      <c r="T25" s="33"/>
      <c r="U25" s="33"/>
      <c r="V25" s="33"/>
      <c r="W25" s="33"/>
      <c r="X25" s="10"/>
      <c r="Y25" s="10"/>
      <c r="Z25" s="10"/>
      <c r="AA25" s="10"/>
      <c r="AB25" s="10"/>
      <c r="AC25" s="11"/>
    </row>
    <row r="26" spans="2:29" ht="17.100000000000001" customHeight="1">
      <c r="B26" s="675"/>
      <c r="C26" s="681">
        <v>200</v>
      </c>
      <c r="D26" s="61"/>
      <c r="E26" s="70">
        <f>ROUND((0.2+0.3)*0.8*1,2)-0.03</f>
        <v>0.37</v>
      </c>
      <c r="F26" s="139">
        <f>ROUND(D26*E26,2)</f>
        <v>0</v>
      </c>
      <c r="I26" s="60"/>
      <c r="J26" s="608"/>
      <c r="K26" s="85"/>
      <c r="L26" s="93" t="s">
        <v>249</v>
      </c>
      <c r="M26" s="61"/>
      <c r="N26" s="93" t="s">
        <v>25</v>
      </c>
      <c r="O26" s="95">
        <f>IF(I26="",0,0.3)</f>
        <v>0</v>
      </c>
      <c r="P26" s="93" t="s">
        <v>25</v>
      </c>
      <c r="Q26" s="61"/>
      <c r="R26" s="93" t="s">
        <v>25</v>
      </c>
      <c r="S26" s="61"/>
      <c r="T26" s="93" t="s">
        <v>250</v>
      </c>
      <c r="U26" s="61"/>
      <c r="V26" s="93" t="s">
        <v>121</v>
      </c>
      <c r="W26" s="94">
        <f>ROUND(K26*(M26-O26-Q26-S26)*U26,2)</f>
        <v>0</v>
      </c>
      <c r="X26" s="67"/>
      <c r="Y26" s="67"/>
      <c r="Z26" s="67"/>
      <c r="AA26" s="67"/>
      <c r="AB26" s="67"/>
      <c r="AC26" s="68"/>
    </row>
    <row r="27" spans="2:29" ht="17.100000000000001" customHeight="1">
      <c r="B27" s="675"/>
      <c r="C27" s="77">
        <v>300</v>
      </c>
      <c r="D27" s="683"/>
      <c r="E27" s="684">
        <f>ROUND((0.3+0.3)*0.8*1,2)-0.07</f>
        <v>0.41</v>
      </c>
      <c r="F27" s="141">
        <f>ROUND(D27*E27,2)</f>
        <v>0</v>
      </c>
      <c r="I27" s="60"/>
      <c r="J27" s="608"/>
      <c r="K27" s="85"/>
      <c r="L27" s="93" t="s">
        <v>249</v>
      </c>
      <c r="M27" s="61"/>
      <c r="N27" s="93" t="s">
        <v>25</v>
      </c>
      <c r="O27" s="95">
        <f>IF(I27="",0,0.3)</f>
        <v>0</v>
      </c>
      <c r="P27" s="93" t="s">
        <v>25</v>
      </c>
      <c r="Q27" s="61"/>
      <c r="R27" s="93" t="s">
        <v>25</v>
      </c>
      <c r="S27" s="61"/>
      <c r="T27" s="93" t="s">
        <v>250</v>
      </c>
      <c r="U27" s="61"/>
      <c r="V27" s="93" t="s">
        <v>121</v>
      </c>
      <c r="W27" s="94">
        <f>ROUND(K27*(M27-O27-Q27-S27)*U27,2)</f>
        <v>0</v>
      </c>
      <c r="X27" s="67"/>
      <c r="Y27" s="67"/>
      <c r="Z27" s="67"/>
      <c r="AA27" s="67"/>
      <c r="AB27" s="67"/>
      <c r="AC27" s="68"/>
    </row>
    <row r="28" spans="2:29" ht="17.100000000000001" customHeight="1">
      <c r="B28" s="675"/>
      <c r="C28" s="2583" t="s">
        <v>631</v>
      </c>
      <c r="D28" s="2584"/>
      <c r="E28" s="2584"/>
      <c r="F28" s="12">
        <f>SUM(F23:F27)</f>
        <v>0</v>
      </c>
      <c r="I28" s="60"/>
      <c r="J28" s="608"/>
      <c r="K28" s="85"/>
      <c r="L28" s="93" t="s">
        <v>249</v>
      </c>
      <c r="M28" s="61"/>
      <c r="N28" s="93" t="s">
        <v>25</v>
      </c>
      <c r="O28" s="95">
        <f>IF(I28="",0,0.3)</f>
        <v>0</v>
      </c>
      <c r="P28" s="93" t="s">
        <v>25</v>
      </c>
      <c r="Q28" s="61"/>
      <c r="R28" s="93" t="s">
        <v>25</v>
      </c>
      <c r="S28" s="61"/>
      <c r="T28" s="93" t="s">
        <v>250</v>
      </c>
      <c r="U28" s="61"/>
      <c r="V28" s="93" t="s">
        <v>121</v>
      </c>
      <c r="W28" s="94">
        <f>ROUND(K28*(M28-O28-Q28-S28)*U28,2)</f>
        <v>0</v>
      </c>
      <c r="X28" s="67"/>
      <c r="Y28" s="67"/>
      <c r="Z28" s="67"/>
      <c r="AA28" s="67"/>
      <c r="AB28" s="67"/>
      <c r="AC28" s="68"/>
    </row>
    <row r="29" spans="2:29" ht="17.100000000000001" customHeight="1" thickBot="1">
      <c r="B29" s="675"/>
      <c r="C29" s="2579" t="s">
        <v>632</v>
      </c>
      <c r="D29" s="2580"/>
      <c r="E29" s="2580"/>
      <c r="F29" s="678">
        <f>F28</f>
        <v>0</v>
      </c>
      <c r="I29" s="60"/>
      <c r="J29" s="608"/>
      <c r="K29" s="85"/>
      <c r="L29" s="93" t="s">
        <v>249</v>
      </c>
      <c r="M29" s="61"/>
      <c r="N29" s="93" t="s">
        <v>25</v>
      </c>
      <c r="O29" s="95">
        <f>IF(I29="",0,0.3)</f>
        <v>0</v>
      </c>
      <c r="P29" s="93" t="s">
        <v>25</v>
      </c>
      <c r="Q29" s="61"/>
      <c r="R29" s="93" t="s">
        <v>25</v>
      </c>
      <c r="S29" s="61"/>
      <c r="T29" s="93" t="s">
        <v>250</v>
      </c>
      <c r="U29" s="61"/>
      <c r="V29" s="93" t="s">
        <v>121</v>
      </c>
      <c r="W29" s="94">
        <f>ROUND(K29*(M29-O29-Q29-S29)*U29,2)</f>
        <v>0</v>
      </c>
      <c r="X29" s="67"/>
      <c r="Y29" s="67"/>
      <c r="Z29" s="67"/>
      <c r="AA29" s="67"/>
      <c r="AB29" s="67"/>
      <c r="AC29" s="68"/>
    </row>
    <row r="30" spans="2:29" ht="17.100000000000001" customHeight="1" thickBot="1">
      <c r="B30" s="675"/>
      <c r="I30" s="615"/>
      <c r="J30" s="616"/>
      <c r="K30" s="617"/>
      <c r="L30" s="606" t="s">
        <v>249</v>
      </c>
      <c r="M30" s="618"/>
      <c r="N30" s="606" t="s">
        <v>25</v>
      </c>
      <c r="O30" s="619">
        <f>IF(I30="",0,0.3)</f>
        <v>0</v>
      </c>
      <c r="P30" s="606" t="s">
        <v>25</v>
      </c>
      <c r="Q30" s="618"/>
      <c r="R30" s="606" t="s">
        <v>25</v>
      </c>
      <c r="S30" s="618"/>
      <c r="T30" s="606" t="s">
        <v>250</v>
      </c>
      <c r="U30" s="618"/>
      <c r="V30" s="606" t="s">
        <v>121</v>
      </c>
      <c r="W30" s="620">
        <f>ROUND(K30*(M30-O30-Q30-S30)*U30,2)</f>
        <v>0</v>
      </c>
      <c r="X30" s="621"/>
      <c r="Y30" s="621"/>
      <c r="Z30" s="622"/>
      <c r="AA30" s="622"/>
      <c r="AB30" s="623"/>
      <c r="AC30" s="257"/>
    </row>
    <row r="31" spans="2:29" ht="17.100000000000001" customHeight="1">
      <c r="I31" s="614"/>
      <c r="J31" s="614"/>
      <c r="K31" s="614"/>
      <c r="L31" s="614"/>
      <c r="M31" s="614"/>
      <c r="N31" s="614"/>
      <c r="O31" s="614"/>
      <c r="P31" s="614"/>
      <c r="Q31" s="614"/>
      <c r="R31" s="614"/>
      <c r="S31" s="614"/>
      <c r="T31" s="614"/>
      <c r="U31" s="614"/>
      <c r="V31" s="614"/>
      <c r="W31" s="614"/>
      <c r="X31" s="614"/>
      <c r="Y31" s="614"/>
      <c r="Z31" s="614"/>
      <c r="AA31" s="614"/>
      <c r="AB31" s="43">
        <f>SUM(W26:W30)</f>
        <v>0</v>
      </c>
      <c r="AC31" s="43"/>
    </row>
  </sheetData>
  <mergeCells count="39">
    <mergeCell ref="C28:E28"/>
    <mergeCell ref="C29:E29"/>
    <mergeCell ref="T1:U1"/>
    <mergeCell ref="V1:AC1"/>
    <mergeCell ref="I3:J3"/>
    <mergeCell ref="K3:M3"/>
    <mergeCell ref="N3:P3"/>
    <mergeCell ref="Q3:S3"/>
    <mergeCell ref="T3:V3"/>
    <mergeCell ref="W3:Y3"/>
    <mergeCell ref="Z3:AC3"/>
    <mergeCell ref="C10:E10"/>
    <mergeCell ref="I13:AA13"/>
    <mergeCell ref="AB13:AC13"/>
    <mergeCell ref="I16:J16"/>
    <mergeCell ref="K16:M16"/>
    <mergeCell ref="Z10:AA10"/>
    <mergeCell ref="AB10:AC10"/>
    <mergeCell ref="I11:J12"/>
    <mergeCell ref="Z12:AA12"/>
    <mergeCell ref="AB12:AC12"/>
    <mergeCell ref="I10:J10"/>
    <mergeCell ref="C18:E18"/>
    <mergeCell ref="I20:J20"/>
    <mergeCell ref="C19:E19"/>
    <mergeCell ref="I22:J22"/>
    <mergeCell ref="I21:J21"/>
    <mergeCell ref="Q14:AB14"/>
    <mergeCell ref="Q24:AB24"/>
    <mergeCell ref="AB23:AC23"/>
    <mergeCell ref="I23:AA23"/>
    <mergeCell ref="I17:J17"/>
    <mergeCell ref="I18:J18"/>
    <mergeCell ref="I19:J19"/>
    <mergeCell ref="N16:P16"/>
    <mergeCell ref="Q16:S16"/>
    <mergeCell ref="T16:V16"/>
    <mergeCell ref="W16:Y16"/>
    <mergeCell ref="Z16:AC16"/>
  </mergeCells>
  <phoneticPr fontId="2"/>
  <dataValidations count="2">
    <dataValidation type="list" allowBlank="1" showInputMessage="1" showErrorMessage="1" sqref="L10">
      <formula1>"補充分"</formula1>
    </dataValidation>
    <dataValidation type="list" allowBlank="1" showInputMessage="1" showErrorMessage="1" sqref="J4:J9">
      <formula1>"補"</formula1>
    </dataValidation>
  </dataValidations>
  <printOptions horizontalCentered="1"/>
  <pageMargins left="0" right="0" top="0.78740157480314965" bottom="0.78740157480314965" header="0.51181102362204722" footer="0.51181102362204722"/>
  <pageSetup paperSize="9" scale="96" orientation="landscape" r:id="rId1"/>
  <headerFooter alignWithMargins="0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3399"/>
  </sheetPr>
  <dimension ref="A1:AX52"/>
  <sheetViews>
    <sheetView showGridLines="0" showZeros="0" view="pageBreakPreview" topLeftCell="A10" zoomScaleNormal="100" zoomScaleSheetLayoutView="100" workbookViewId="0">
      <selection activeCell="AI11" sqref="AI11:AX11"/>
    </sheetView>
  </sheetViews>
  <sheetFormatPr defaultColWidth="9" defaultRowHeight="11.1" customHeight="1"/>
  <cols>
    <col min="1" max="3" width="2.109375" style="760" customWidth="1"/>
    <col min="4" max="4" width="8.6640625" style="760" customWidth="1"/>
    <col min="5" max="5" width="2.6640625" style="760" customWidth="1"/>
    <col min="6" max="6" width="8.6640625" style="760" customWidth="1"/>
    <col min="7" max="7" width="6.109375" style="760" customWidth="1"/>
    <col min="8" max="8" width="8.6640625" style="760" customWidth="1"/>
    <col min="9" max="12" width="2.6640625" style="760" customWidth="1"/>
    <col min="13" max="13" width="12.6640625" style="769" customWidth="1"/>
    <col min="14" max="15" width="2.109375" style="769" customWidth="1"/>
    <col min="16" max="16" width="6.6640625" style="769" customWidth="1"/>
    <col min="17" max="19" width="2.109375" style="769" customWidth="1"/>
    <col min="20" max="20" width="6.6640625" style="809" customWidth="1"/>
    <col min="21" max="23" width="2.109375" style="769" customWidth="1"/>
    <col min="24" max="24" width="6.6640625" style="809" customWidth="1"/>
    <col min="25" max="27" width="2.109375" style="769" customWidth="1"/>
    <col min="28" max="28" width="6.6640625" style="809" customWidth="1"/>
    <col min="29" max="30" width="2.109375" style="769" customWidth="1"/>
    <col min="31" max="31" width="8.6640625" style="809" customWidth="1"/>
    <col min="32" max="32" width="2.6640625" style="760" customWidth="1"/>
    <col min="33" max="35" width="9" style="760" customWidth="1"/>
    <col min="36" max="36" width="4" style="760" customWidth="1"/>
    <col min="37" max="16384" width="9" style="760"/>
  </cols>
  <sheetData>
    <row r="1" spans="1:50" ht="25.2" customHeight="1">
      <c r="A1" s="1" t="s">
        <v>561</v>
      </c>
      <c r="N1" s="760"/>
      <c r="P1" s="2319" t="s">
        <v>157</v>
      </c>
      <c r="Q1" s="2319"/>
      <c r="R1" s="2319"/>
      <c r="S1" s="2319"/>
      <c r="T1" s="2319"/>
      <c r="U1" s="2320" t="str">
        <f>表紙!C2</f>
        <v>東白川特2高層配水池揚水管取替工事</v>
      </c>
      <c r="V1" s="2320"/>
      <c r="W1" s="2320"/>
      <c r="X1" s="2320"/>
      <c r="Y1" s="2320"/>
      <c r="Z1" s="2320"/>
      <c r="AA1" s="2320"/>
      <c r="AB1" s="2320"/>
      <c r="AC1" s="2320"/>
      <c r="AD1" s="2320"/>
      <c r="AE1" s="2320"/>
    </row>
    <row r="2" spans="1:50" ht="11.1" customHeight="1">
      <c r="A2" s="1"/>
      <c r="B2" s="760" t="s">
        <v>235</v>
      </c>
    </row>
    <row r="3" spans="1:50" ht="11.1" customHeight="1" thickBot="1">
      <c r="C3" s="760" t="s">
        <v>236</v>
      </c>
      <c r="J3" s="760" t="s">
        <v>442</v>
      </c>
      <c r="P3" s="809" t="s">
        <v>119</v>
      </c>
      <c r="AE3" s="809" t="s">
        <v>190</v>
      </c>
    </row>
    <row r="4" spans="1:50" ht="11.1" customHeight="1">
      <c r="D4" s="2251" t="s">
        <v>238</v>
      </c>
      <c r="E4" s="2178"/>
      <c r="F4" s="819" t="s">
        <v>1</v>
      </c>
      <c r="G4" s="819" t="s">
        <v>237</v>
      </c>
      <c r="H4" s="750"/>
      <c r="M4" s="769" t="s">
        <v>242</v>
      </c>
      <c r="O4" s="769" t="s">
        <v>23</v>
      </c>
      <c r="P4" s="36">
        <f>'管工（土量1）75'!$AB$12</f>
        <v>0</v>
      </c>
      <c r="Q4" s="769" t="s">
        <v>24</v>
      </c>
      <c r="T4" s="36"/>
      <c r="AD4" s="769" t="s">
        <v>121</v>
      </c>
      <c r="AE4" s="39">
        <f>P4</f>
        <v>0</v>
      </c>
    </row>
    <row r="5" spans="1:50" ht="11.1" customHeight="1">
      <c r="D5" s="183" t="s">
        <v>735</v>
      </c>
      <c r="E5" s="2252" t="s">
        <v>8</v>
      </c>
      <c r="F5" s="59">
        <f>'管工（舗75'!E16</f>
        <v>241.92</v>
      </c>
      <c r="G5" s="144">
        <v>0.15</v>
      </c>
      <c r="H5" s="138">
        <f t="shared" ref="H5:H15" si="0">ROUND(F5*G5,2)</f>
        <v>36.29</v>
      </c>
      <c r="J5" s="760" t="s">
        <v>443</v>
      </c>
      <c r="V5" s="2250" t="s">
        <v>148</v>
      </c>
      <c r="W5" s="2250"/>
      <c r="X5" s="770" t="s">
        <v>438</v>
      </c>
      <c r="Y5" s="40" t="s">
        <v>149</v>
      </c>
      <c r="Z5" s="40"/>
    </row>
    <row r="6" spans="1:50" ht="11.1" customHeight="1">
      <c r="D6" s="379" t="s">
        <v>736</v>
      </c>
      <c r="E6" s="2253"/>
      <c r="F6" s="380">
        <f>'管工（舗75'!H16</f>
        <v>695.28</v>
      </c>
      <c r="G6" s="381">
        <v>0.1</v>
      </c>
      <c r="H6" s="139">
        <f t="shared" si="0"/>
        <v>69.53</v>
      </c>
      <c r="N6" s="4"/>
      <c r="P6" s="809" t="s">
        <v>265</v>
      </c>
    </row>
    <row r="7" spans="1:50" ht="11.1" customHeight="1">
      <c r="D7" s="379"/>
      <c r="E7" s="2253"/>
      <c r="F7" s="380"/>
      <c r="G7" s="381"/>
      <c r="H7" s="139">
        <f t="shared" si="0"/>
        <v>0</v>
      </c>
      <c r="M7" s="769" t="s">
        <v>137</v>
      </c>
      <c r="N7" s="4"/>
      <c r="O7" s="769" t="s">
        <v>23</v>
      </c>
      <c r="P7" s="36">
        <f>IF($X$5="仮置無し",0,$H$17)</f>
        <v>0</v>
      </c>
      <c r="Q7" s="769" t="s">
        <v>24</v>
      </c>
      <c r="T7" s="36"/>
      <c r="AD7" s="769" t="s">
        <v>121</v>
      </c>
      <c r="AE7" s="39">
        <f>P7</f>
        <v>0</v>
      </c>
    </row>
    <row r="8" spans="1:50" ht="11.1" customHeight="1">
      <c r="D8" s="379"/>
      <c r="E8" s="2253"/>
      <c r="F8" s="380"/>
      <c r="G8" s="381"/>
      <c r="H8" s="139">
        <f t="shared" si="0"/>
        <v>0</v>
      </c>
      <c r="N8" s="4"/>
      <c r="P8" s="809" t="s">
        <v>266</v>
      </c>
    </row>
    <row r="9" spans="1:50" ht="11.1" customHeight="1">
      <c r="D9" s="379"/>
      <c r="E9" s="2253"/>
      <c r="F9" s="380"/>
      <c r="G9" s="381"/>
      <c r="H9" s="139">
        <f t="shared" si="0"/>
        <v>0</v>
      </c>
      <c r="M9" s="769" t="s">
        <v>140</v>
      </c>
      <c r="N9" s="4"/>
      <c r="O9" s="769" t="s">
        <v>23</v>
      </c>
      <c r="P9" s="36">
        <f>IF($X$5="仮置無し",0,$H$30)</f>
        <v>0</v>
      </c>
      <c r="Q9" s="769" t="s">
        <v>24</v>
      </c>
      <c r="T9" s="36"/>
      <c r="AD9" s="769" t="s">
        <v>121</v>
      </c>
      <c r="AE9" s="39">
        <f>P9</f>
        <v>0</v>
      </c>
    </row>
    <row r="10" spans="1:50" ht="11.1" customHeight="1">
      <c r="D10" s="379"/>
      <c r="E10" s="2253"/>
      <c r="F10" s="380"/>
      <c r="G10" s="381"/>
      <c r="H10" s="139">
        <f t="shared" si="0"/>
        <v>0</v>
      </c>
      <c r="N10" s="4"/>
      <c r="P10" s="809" t="s">
        <v>267</v>
      </c>
      <c r="T10" s="809" t="s">
        <v>190</v>
      </c>
    </row>
    <row r="11" spans="1:50" ht="11.1" customHeight="1">
      <c r="D11" s="379"/>
      <c r="E11" s="2253"/>
      <c r="F11" s="380"/>
      <c r="G11" s="381"/>
      <c r="H11" s="139">
        <f t="shared" si="0"/>
        <v>0</v>
      </c>
      <c r="M11" s="769" t="s">
        <v>83</v>
      </c>
      <c r="N11" s="4"/>
      <c r="O11" s="769" t="s">
        <v>23</v>
      </c>
      <c r="P11" s="36">
        <f>IF($X$5="仮置無し",0,$H$43)</f>
        <v>0</v>
      </c>
      <c r="Q11" s="769" t="s">
        <v>24</v>
      </c>
      <c r="R11" s="769" t="s">
        <v>139</v>
      </c>
      <c r="S11" s="769" t="s">
        <v>23</v>
      </c>
      <c r="T11" s="36">
        <f>IF($X$5="仮置無し",0,$AE$4)</f>
        <v>0</v>
      </c>
      <c r="U11" s="769" t="s">
        <v>24</v>
      </c>
      <c r="AD11" s="769" t="s">
        <v>121</v>
      </c>
      <c r="AE11" s="39">
        <f>P11+T11</f>
        <v>0</v>
      </c>
      <c r="AH11" s="349"/>
      <c r="AI11" s="2599"/>
      <c r="AJ11" s="2599"/>
      <c r="AK11" s="2599"/>
      <c r="AL11" s="2600"/>
      <c r="AM11" s="2600"/>
      <c r="AN11" s="2600"/>
      <c r="AO11" s="2600"/>
      <c r="AP11" s="2600"/>
      <c r="AQ11" s="2600"/>
      <c r="AR11" s="2600"/>
      <c r="AS11" s="2600"/>
      <c r="AT11" s="2600"/>
      <c r="AU11" s="2600"/>
      <c r="AV11" s="2600"/>
      <c r="AW11" s="2600"/>
      <c r="AX11" s="2600"/>
    </row>
    <row r="12" spans="1:50" ht="11.1" customHeight="1">
      <c r="D12" s="379"/>
      <c r="E12" s="2253"/>
      <c r="F12" s="380"/>
      <c r="G12" s="381"/>
      <c r="H12" s="139">
        <f t="shared" si="0"/>
        <v>0</v>
      </c>
      <c r="J12" s="760" t="s">
        <v>444</v>
      </c>
      <c r="AG12" s="353"/>
      <c r="AH12" s="349"/>
      <c r="AI12" s="349"/>
      <c r="AJ12" s="349"/>
      <c r="AK12" s="349"/>
      <c r="AL12" s="349"/>
      <c r="AM12" s="349"/>
      <c r="AN12" s="349"/>
      <c r="AO12" s="349"/>
      <c r="AP12" s="349"/>
      <c r="AQ12" s="349"/>
      <c r="AR12" s="349"/>
      <c r="AS12" s="349"/>
      <c r="AT12" s="349"/>
      <c r="AU12" s="349"/>
      <c r="AV12" s="349"/>
      <c r="AW12" s="349"/>
      <c r="AX12" s="349"/>
    </row>
    <row r="13" spans="1:50" ht="11.1" customHeight="1">
      <c r="D13" s="184"/>
      <c r="E13" s="2253"/>
      <c r="F13" s="61"/>
      <c r="G13" s="145"/>
      <c r="H13" s="139">
        <f t="shared" si="0"/>
        <v>0</v>
      </c>
      <c r="K13" s="760" t="s">
        <v>528</v>
      </c>
      <c r="P13" s="809" t="s">
        <v>27</v>
      </c>
      <c r="T13" s="809" t="s">
        <v>118</v>
      </c>
      <c r="X13" s="809" t="s">
        <v>119</v>
      </c>
      <c r="AG13" s="354"/>
      <c r="AH13" s="349"/>
      <c r="AI13" s="349"/>
      <c r="AJ13" s="349"/>
      <c r="AK13" s="349"/>
      <c r="AL13" s="349"/>
      <c r="AM13" s="349"/>
      <c r="AN13" s="349"/>
      <c r="AO13" s="349"/>
      <c r="AP13" s="349"/>
      <c r="AQ13" s="349"/>
      <c r="AR13" s="349"/>
      <c r="AS13" s="349"/>
      <c r="AT13" s="349"/>
      <c r="AU13" s="349"/>
      <c r="AV13" s="349"/>
      <c r="AW13" s="349"/>
      <c r="AX13" s="349"/>
    </row>
    <row r="14" spans="1:50" ht="11.1" customHeight="1">
      <c r="D14" s="184"/>
      <c r="E14" s="2253"/>
      <c r="F14" s="61"/>
      <c r="G14" s="145"/>
      <c r="H14" s="139">
        <f t="shared" si="0"/>
        <v>0</v>
      </c>
      <c r="M14" s="769" t="s">
        <v>51</v>
      </c>
      <c r="O14" s="769" t="s">
        <v>23</v>
      </c>
      <c r="P14" s="36">
        <f>'管工（土量1）75'!$F$19</f>
        <v>1456.4099999999999</v>
      </c>
      <c r="Q14" s="769" t="s">
        <v>24</v>
      </c>
      <c r="R14" s="769" t="s">
        <v>25</v>
      </c>
      <c r="S14" s="769" t="s">
        <v>23</v>
      </c>
      <c r="T14" s="36">
        <f>'管工（土量1）75'!$AB$10</f>
        <v>48.5</v>
      </c>
      <c r="U14" s="769" t="s">
        <v>24</v>
      </c>
      <c r="V14" s="769" t="s">
        <v>25</v>
      </c>
      <c r="W14" s="769" t="s">
        <v>23</v>
      </c>
      <c r="X14" s="36">
        <f>'管工（土量1）75'!$AB$12</f>
        <v>0</v>
      </c>
      <c r="Y14" s="769" t="s">
        <v>24</v>
      </c>
      <c r="AG14" s="353"/>
      <c r="AH14" s="349"/>
      <c r="AI14" s="349"/>
      <c r="AJ14" s="349"/>
      <c r="AK14" s="349"/>
      <c r="AL14" s="349"/>
      <c r="AM14" s="349"/>
      <c r="AN14" s="349"/>
      <c r="AO14" s="349"/>
      <c r="AP14" s="349"/>
      <c r="AQ14" s="349"/>
      <c r="AR14" s="349"/>
      <c r="AS14" s="349"/>
      <c r="AT14" s="349"/>
      <c r="AU14" s="349"/>
      <c r="AV14" s="349"/>
      <c r="AW14" s="349"/>
      <c r="AX14" s="349"/>
    </row>
    <row r="15" spans="1:50" ht="11.1" customHeight="1">
      <c r="D15" s="184"/>
      <c r="E15" s="2253"/>
      <c r="F15" s="61"/>
      <c r="G15" s="145"/>
      <c r="H15" s="139">
        <f t="shared" si="0"/>
        <v>0</v>
      </c>
      <c r="P15" s="809" t="s">
        <v>265</v>
      </c>
      <c r="T15" s="809" t="s">
        <v>266</v>
      </c>
      <c r="X15" s="809" t="s">
        <v>267</v>
      </c>
      <c r="AE15" s="809" t="s">
        <v>191</v>
      </c>
      <c r="AG15" s="354"/>
      <c r="AH15" s="349"/>
      <c r="AI15" s="349"/>
      <c r="AJ15" s="349"/>
      <c r="AK15" s="349"/>
      <c r="AL15" s="349"/>
      <c r="AM15" s="349"/>
      <c r="AN15" s="349"/>
      <c r="AO15" s="349"/>
      <c r="AP15" s="349"/>
      <c r="AQ15" s="349"/>
      <c r="AR15" s="349"/>
      <c r="AS15" s="349"/>
      <c r="AT15" s="349"/>
      <c r="AU15" s="349"/>
      <c r="AV15" s="349"/>
      <c r="AW15" s="349"/>
      <c r="AX15" s="349"/>
    </row>
    <row r="16" spans="1:50" ht="11.1" customHeight="1">
      <c r="D16" s="185"/>
      <c r="E16" s="2254"/>
      <c r="F16" s="137"/>
      <c r="G16" s="146"/>
      <c r="H16" s="140">
        <f>ROUND(F16*G16,2)</f>
        <v>0</v>
      </c>
      <c r="N16" s="769" t="s">
        <v>25</v>
      </c>
      <c r="O16" s="769" t="s">
        <v>23</v>
      </c>
      <c r="P16" s="36">
        <f>$H$17</f>
        <v>105.82</v>
      </c>
      <c r="Q16" s="769" t="s">
        <v>24</v>
      </c>
      <c r="R16" s="769" t="s">
        <v>25</v>
      </c>
      <c r="S16" s="769" t="s">
        <v>23</v>
      </c>
      <c r="T16" s="36">
        <f>$H$30</f>
        <v>0.13</v>
      </c>
      <c r="U16" s="769" t="s">
        <v>24</v>
      </c>
      <c r="V16" s="769" t="s">
        <v>25</v>
      </c>
      <c r="W16" s="769" t="s">
        <v>23</v>
      </c>
      <c r="X16" s="36">
        <f>$H$43</f>
        <v>3.78</v>
      </c>
      <c r="Y16" s="769" t="s">
        <v>24</v>
      </c>
      <c r="AD16" s="769" t="s">
        <v>121</v>
      </c>
      <c r="AE16" s="39">
        <f>P14-T14-X14-P16-T16-X16</f>
        <v>1298.1799999999998</v>
      </c>
      <c r="AG16" s="353"/>
      <c r="AH16" s="349"/>
      <c r="AI16" s="349"/>
      <c r="AJ16" s="349"/>
      <c r="AK16" s="349"/>
      <c r="AL16" s="349"/>
      <c r="AM16" s="349"/>
      <c r="AN16" s="349"/>
      <c r="AO16" s="349"/>
      <c r="AP16" s="349"/>
      <c r="AQ16" s="349"/>
      <c r="AR16" s="349"/>
      <c r="AS16" s="349"/>
      <c r="AT16" s="349"/>
      <c r="AU16" s="349"/>
      <c r="AV16" s="349"/>
      <c r="AW16" s="349"/>
      <c r="AX16" s="349"/>
    </row>
    <row r="17" spans="4:50" ht="11.1" customHeight="1">
      <c r="D17" s="2260" t="s">
        <v>239</v>
      </c>
      <c r="E17" s="2598"/>
      <c r="F17" s="2598"/>
      <c r="G17" s="2598"/>
      <c r="H17" s="72">
        <f>SUM(H5:H16)</f>
        <v>105.82</v>
      </c>
      <c r="AG17" s="353"/>
      <c r="AH17" s="349"/>
      <c r="AI17" s="349"/>
      <c r="AJ17" s="349"/>
      <c r="AK17" s="349"/>
      <c r="AL17" s="349"/>
      <c r="AM17" s="349"/>
      <c r="AN17" s="349"/>
      <c r="AO17" s="349"/>
      <c r="AP17" s="349"/>
      <c r="AQ17" s="349"/>
      <c r="AR17" s="349"/>
      <c r="AS17" s="349"/>
      <c r="AT17" s="349"/>
      <c r="AU17" s="349"/>
      <c r="AV17" s="349"/>
      <c r="AW17" s="349"/>
      <c r="AX17" s="349"/>
    </row>
    <row r="18" spans="4:50" ht="11.1" customHeight="1">
      <c r="D18" s="183" t="s">
        <v>733</v>
      </c>
      <c r="E18" s="2252" t="s">
        <v>9</v>
      </c>
      <c r="F18" s="59">
        <f>'管工（舗75'!E38</f>
        <v>3.3600000000000003</v>
      </c>
      <c r="G18" s="144">
        <v>0.04</v>
      </c>
      <c r="H18" s="138">
        <f t="shared" ref="H18:H28" si="1">ROUND(F18*G18,2)</f>
        <v>0.13</v>
      </c>
      <c r="K18" s="760" t="s">
        <v>445</v>
      </c>
      <c r="N18" s="4"/>
      <c r="P18" s="809" t="s">
        <v>191</v>
      </c>
      <c r="AG18" s="353"/>
      <c r="AH18" s="349"/>
      <c r="AI18" s="349"/>
      <c r="AJ18" s="349"/>
      <c r="AK18" s="349"/>
      <c r="AL18" s="349"/>
      <c r="AM18" s="349"/>
      <c r="AN18" s="349"/>
      <c r="AO18" s="349"/>
      <c r="AP18" s="349"/>
      <c r="AQ18" s="349"/>
      <c r="AR18" s="349"/>
      <c r="AS18" s="349"/>
      <c r="AT18" s="349"/>
      <c r="AU18" s="349"/>
      <c r="AV18" s="349"/>
      <c r="AW18" s="349"/>
      <c r="AX18" s="349"/>
    </row>
    <row r="19" spans="4:50" ht="11.1" customHeight="1">
      <c r="D19" s="379"/>
      <c r="E19" s="2253"/>
      <c r="F19" s="380"/>
      <c r="G19" s="381"/>
      <c r="H19" s="139">
        <f t="shared" si="1"/>
        <v>0</v>
      </c>
      <c r="M19" s="769" t="s">
        <v>144</v>
      </c>
      <c r="N19" s="4"/>
      <c r="O19" s="769" t="s">
        <v>23</v>
      </c>
      <c r="P19" s="36">
        <f>$AE$16</f>
        <v>1298.1799999999998</v>
      </c>
      <c r="Q19" s="769" t="s">
        <v>24</v>
      </c>
      <c r="AD19" s="769" t="s">
        <v>121</v>
      </c>
      <c r="AE19" s="39">
        <f>P19</f>
        <v>1298.1799999999998</v>
      </c>
      <c r="AG19" s="354"/>
      <c r="AH19" s="349"/>
      <c r="AI19" s="349"/>
      <c r="AJ19" s="349"/>
      <c r="AK19" s="349"/>
      <c r="AL19" s="349"/>
      <c r="AM19" s="349"/>
      <c r="AN19" s="349"/>
      <c r="AO19" s="349"/>
      <c r="AP19" s="349"/>
      <c r="AQ19" s="349"/>
      <c r="AR19" s="349"/>
      <c r="AS19" s="349"/>
      <c r="AT19" s="349"/>
      <c r="AU19" s="349"/>
      <c r="AV19" s="349"/>
      <c r="AW19" s="349"/>
      <c r="AX19" s="349"/>
    </row>
    <row r="20" spans="4:50" ht="11.1" customHeight="1">
      <c r="D20" s="379"/>
      <c r="E20" s="2253"/>
      <c r="F20" s="380"/>
      <c r="G20" s="381"/>
      <c r="H20" s="139">
        <f t="shared" si="1"/>
        <v>0</v>
      </c>
      <c r="J20" s="760" t="s">
        <v>446</v>
      </c>
      <c r="AG20" s="353"/>
      <c r="AH20" s="349"/>
      <c r="AI20" s="349"/>
      <c r="AJ20" s="350"/>
      <c r="AK20" s="349"/>
      <c r="AL20" s="349"/>
      <c r="AM20" s="349"/>
      <c r="AN20" s="349"/>
      <c r="AO20" s="349"/>
      <c r="AP20" s="349"/>
      <c r="AQ20" s="349"/>
      <c r="AR20" s="349"/>
      <c r="AS20" s="349"/>
      <c r="AT20" s="349"/>
      <c r="AU20" s="349"/>
      <c r="AV20" s="349"/>
      <c r="AW20" s="349"/>
      <c r="AX20" s="349"/>
    </row>
    <row r="21" spans="4:50" ht="11.1" customHeight="1">
      <c r="D21" s="379"/>
      <c r="E21" s="2253"/>
      <c r="F21" s="380"/>
      <c r="G21" s="381"/>
      <c r="H21" s="139">
        <f>ROUND(F21*G21,2)</f>
        <v>0</v>
      </c>
      <c r="K21" s="760" t="s">
        <v>447</v>
      </c>
      <c r="P21" s="809" t="s">
        <v>27</v>
      </c>
      <c r="T21" s="809" t="s">
        <v>28</v>
      </c>
      <c r="X21" s="809" t="s">
        <v>271</v>
      </c>
      <c r="AB21" s="809" t="s">
        <v>272</v>
      </c>
      <c r="AH21" s="349"/>
      <c r="AI21" s="349"/>
      <c r="AJ21" s="349"/>
      <c r="AK21" s="349"/>
      <c r="AL21" s="349"/>
      <c r="AM21" s="349"/>
      <c r="AN21" s="349"/>
      <c r="AO21" s="349"/>
      <c r="AP21" s="349"/>
      <c r="AQ21" s="349"/>
      <c r="AR21" s="349"/>
      <c r="AS21" s="349"/>
      <c r="AT21" s="349"/>
      <c r="AU21" s="349"/>
      <c r="AV21" s="349"/>
      <c r="AW21" s="349"/>
      <c r="AX21" s="349"/>
    </row>
    <row r="22" spans="4:50" ht="11.1" customHeight="1">
      <c r="D22" s="379"/>
      <c r="E22" s="2253"/>
      <c r="F22" s="380"/>
      <c r="G22" s="381"/>
      <c r="H22" s="139">
        <f t="shared" si="1"/>
        <v>0</v>
      </c>
      <c r="M22" s="769" t="s">
        <v>144</v>
      </c>
      <c r="N22" s="769" t="s">
        <v>434</v>
      </c>
      <c r="O22" s="769" t="s">
        <v>23</v>
      </c>
      <c r="P22" s="36">
        <f>'管工（土量1）75'!$F$19</f>
        <v>1456.4099999999999</v>
      </c>
      <c r="Q22" s="769" t="s">
        <v>24</v>
      </c>
      <c r="R22" s="769" t="s">
        <v>25</v>
      </c>
      <c r="S22" s="769" t="s">
        <v>23</v>
      </c>
      <c r="T22" s="36">
        <f>'管工（土量1）75'!$AB$23</f>
        <v>0.61</v>
      </c>
      <c r="U22" s="769" t="s">
        <v>24</v>
      </c>
      <c r="V22" s="769" t="s">
        <v>25</v>
      </c>
      <c r="W22" s="769" t="s">
        <v>23</v>
      </c>
      <c r="X22" s="36">
        <f>IF('管工（舗75'!$AW$38="",'管工（舗75'!$X$40,'管工（舗75'!$AW$38)</f>
        <v>301.41000000000003</v>
      </c>
      <c r="Y22" s="769" t="s">
        <v>24</v>
      </c>
      <c r="Z22" s="769" t="s">
        <v>25</v>
      </c>
      <c r="AA22" s="769" t="s">
        <v>23</v>
      </c>
      <c r="AB22" s="36">
        <f>IF('管工（舗75'!$AW$45="",'管工（舗75'!$X$46,'管工（舗75'!$AW$45)</f>
        <v>60.35</v>
      </c>
      <c r="AC22" s="769" t="s">
        <v>24</v>
      </c>
      <c r="AH22" s="349"/>
      <c r="AI22" s="159"/>
      <c r="AJ22" s="159"/>
      <c r="AK22" s="351"/>
      <c r="AL22" s="351"/>
      <c r="AM22" s="351"/>
      <c r="AN22" s="351"/>
      <c r="AO22" s="349"/>
      <c r="AP22" s="349"/>
      <c r="AQ22" s="349"/>
      <c r="AR22" s="349"/>
      <c r="AS22" s="349"/>
      <c r="AT22" s="349"/>
      <c r="AU22" s="349"/>
      <c r="AV22" s="349"/>
      <c r="AW22" s="349"/>
      <c r="AX22" s="349"/>
    </row>
    <row r="23" spans="4:50" ht="11.1" customHeight="1">
      <c r="D23" s="379"/>
      <c r="E23" s="2253"/>
      <c r="F23" s="380"/>
      <c r="G23" s="381"/>
      <c r="H23" s="139">
        <f t="shared" si="1"/>
        <v>0</v>
      </c>
      <c r="P23" s="809" t="s">
        <v>639</v>
      </c>
      <c r="S23" s="809"/>
      <c r="T23" s="809" t="s">
        <v>244</v>
      </c>
      <c r="U23" s="809"/>
      <c r="W23" s="2278" t="s">
        <v>437</v>
      </c>
      <c r="X23" s="2278"/>
      <c r="Y23" s="2278"/>
      <c r="AB23" s="809" t="s">
        <v>441</v>
      </c>
      <c r="AE23" s="809" t="s">
        <v>193</v>
      </c>
      <c r="AH23" s="349"/>
      <c r="AI23" s="159"/>
      <c r="AJ23" s="159"/>
      <c r="AK23" s="351"/>
      <c r="AL23" s="351"/>
      <c r="AM23" s="351"/>
      <c r="AN23" s="351"/>
      <c r="AO23" s="349"/>
      <c r="AP23" s="349"/>
      <c r="AQ23" s="349"/>
      <c r="AR23" s="349"/>
      <c r="AS23" s="349"/>
      <c r="AT23" s="349"/>
      <c r="AU23" s="349"/>
      <c r="AV23" s="349"/>
      <c r="AW23" s="349"/>
      <c r="AX23" s="349"/>
    </row>
    <row r="24" spans="4:50" ht="11.1" customHeight="1">
      <c r="D24" s="379"/>
      <c r="E24" s="2253"/>
      <c r="F24" s="380"/>
      <c r="G24" s="381"/>
      <c r="H24" s="139">
        <f t="shared" si="1"/>
        <v>0</v>
      </c>
      <c r="N24" s="769" t="s">
        <v>25</v>
      </c>
      <c r="O24" s="769" t="s">
        <v>23</v>
      </c>
      <c r="P24" s="36">
        <f>'管工（土量1）75'!F29</f>
        <v>0</v>
      </c>
      <c r="Q24" s="769" t="s">
        <v>24</v>
      </c>
      <c r="R24" s="769" t="s">
        <v>139</v>
      </c>
      <c r="S24" s="769" t="s">
        <v>23</v>
      </c>
      <c r="T24" s="356">
        <f>'管工（土量1）75'!M10</f>
        <v>75.83</v>
      </c>
      <c r="U24" s="769" t="s">
        <v>24</v>
      </c>
      <c r="V24" s="769" t="s">
        <v>24</v>
      </c>
      <c r="W24" s="769" t="s">
        <v>436</v>
      </c>
      <c r="X24" s="356">
        <v>0.9</v>
      </c>
      <c r="Z24" s="769" t="s">
        <v>139</v>
      </c>
      <c r="AA24" s="769" t="s">
        <v>23</v>
      </c>
      <c r="AB24" s="356">
        <f>H47</f>
        <v>0</v>
      </c>
      <c r="AC24" s="769" t="s">
        <v>24</v>
      </c>
      <c r="AD24" s="769" t="s">
        <v>121</v>
      </c>
      <c r="AE24" s="39">
        <f>ROUND((P22-T22-X22-AB22-P24+T24)/X24,2)+AB24</f>
        <v>1299.8599999999999</v>
      </c>
      <c r="AH24" s="349"/>
      <c r="AI24" s="349"/>
      <c r="AJ24" s="349"/>
      <c r="AK24" s="349"/>
      <c r="AL24" s="349"/>
      <c r="AM24" s="349"/>
      <c r="AN24" s="349"/>
      <c r="AO24" s="349"/>
      <c r="AP24" s="349"/>
      <c r="AQ24" s="349"/>
      <c r="AR24" s="349"/>
      <c r="AS24" s="349"/>
      <c r="AT24" s="349"/>
      <c r="AU24" s="349"/>
      <c r="AV24" s="349"/>
      <c r="AW24" s="349"/>
      <c r="AX24" s="349"/>
    </row>
    <row r="25" spans="4:50" ht="11.1" customHeight="1">
      <c r="D25" s="379"/>
      <c r="E25" s="2253"/>
      <c r="F25" s="380"/>
      <c r="G25" s="381"/>
      <c r="H25" s="139">
        <f t="shared" si="1"/>
        <v>0</v>
      </c>
      <c r="K25" s="760" t="s">
        <v>245</v>
      </c>
      <c r="N25" s="4"/>
      <c r="P25" s="809" t="s">
        <v>193</v>
      </c>
      <c r="AH25" s="349"/>
      <c r="AI25" s="159"/>
      <c r="AJ25" s="159"/>
      <c r="AK25" s="351"/>
      <c r="AL25" s="351"/>
      <c r="AM25" s="351"/>
      <c r="AN25" s="351"/>
      <c r="AO25" s="349"/>
      <c r="AP25" s="349"/>
      <c r="AQ25" s="349"/>
      <c r="AR25" s="349"/>
      <c r="AS25" s="349"/>
      <c r="AT25" s="349"/>
      <c r="AU25" s="349"/>
      <c r="AV25" s="349"/>
      <c r="AW25" s="349"/>
      <c r="AX25" s="349"/>
    </row>
    <row r="26" spans="4:50" ht="11.1" customHeight="1">
      <c r="D26" s="379"/>
      <c r="E26" s="2253"/>
      <c r="F26" s="380"/>
      <c r="G26" s="381"/>
      <c r="H26" s="139">
        <f t="shared" si="1"/>
        <v>0</v>
      </c>
      <c r="M26" s="769" t="s">
        <v>144</v>
      </c>
      <c r="N26" s="4"/>
      <c r="O26" s="769" t="s">
        <v>23</v>
      </c>
      <c r="P26" s="36">
        <f>$AE$24</f>
        <v>1299.8599999999999</v>
      </c>
      <c r="Q26" s="769" t="s">
        <v>24</v>
      </c>
      <c r="AD26" s="769" t="s">
        <v>121</v>
      </c>
      <c r="AE26" s="39">
        <f>P26</f>
        <v>1299.8599999999999</v>
      </c>
      <c r="AH26" s="349"/>
      <c r="AI26" s="349"/>
      <c r="AJ26" s="349"/>
      <c r="AK26" s="349"/>
      <c r="AL26" s="349"/>
      <c r="AM26" s="349"/>
      <c r="AN26" s="349"/>
      <c r="AO26" s="349"/>
      <c r="AP26" s="349"/>
      <c r="AQ26" s="349"/>
      <c r="AR26" s="349"/>
      <c r="AS26" s="349"/>
      <c r="AT26" s="349"/>
      <c r="AU26" s="349"/>
      <c r="AV26" s="349"/>
      <c r="AW26" s="349"/>
      <c r="AX26" s="349"/>
    </row>
    <row r="27" spans="4:50" ht="11.1" customHeight="1">
      <c r="D27" s="379"/>
      <c r="E27" s="2253"/>
      <c r="F27" s="380"/>
      <c r="G27" s="381"/>
      <c r="H27" s="139">
        <f t="shared" si="1"/>
        <v>0</v>
      </c>
      <c r="K27" s="760" t="s">
        <v>451</v>
      </c>
      <c r="M27" s="755"/>
      <c r="N27" s="755"/>
      <c r="O27" s="755"/>
      <c r="P27" s="682"/>
      <c r="Q27" s="755"/>
      <c r="R27" s="755"/>
      <c r="S27" s="755"/>
      <c r="T27" s="682"/>
      <c r="U27" s="755"/>
      <c r="V27" s="755"/>
      <c r="W27" s="755"/>
      <c r="X27" s="682"/>
      <c r="Y27" s="755"/>
      <c r="Z27" s="755"/>
      <c r="AA27" s="755"/>
      <c r="AB27" s="755"/>
      <c r="AC27" s="755"/>
      <c r="AD27" s="755"/>
      <c r="AE27" s="682"/>
      <c r="AF27" s="349"/>
      <c r="AH27" s="349"/>
      <c r="AI27" s="159"/>
      <c r="AJ27" s="159"/>
      <c r="AK27" s="351"/>
      <c r="AL27" s="351"/>
      <c r="AM27" s="351"/>
      <c r="AN27" s="351"/>
      <c r="AO27" s="349"/>
      <c r="AP27" s="349"/>
      <c r="AQ27" s="349"/>
      <c r="AR27" s="349"/>
      <c r="AS27" s="349"/>
      <c r="AT27" s="349"/>
      <c r="AU27" s="349"/>
      <c r="AV27" s="349"/>
      <c r="AW27" s="349"/>
      <c r="AX27" s="349"/>
    </row>
    <row r="28" spans="4:50" ht="11.1" customHeight="1">
      <c r="D28" s="184"/>
      <c r="E28" s="2253"/>
      <c r="F28" s="61"/>
      <c r="G28" s="145"/>
      <c r="H28" s="139">
        <f t="shared" si="1"/>
        <v>0</v>
      </c>
      <c r="P28" s="809" t="s">
        <v>639</v>
      </c>
      <c r="AE28" s="682" t="s">
        <v>638</v>
      </c>
      <c r="AH28" s="349"/>
      <c r="AI28" s="352"/>
      <c r="AJ28" s="352"/>
      <c r="AK28" s="351"/>
      <c r="AL28" s="351"/>
      <c r="AM28" s="351"/>
      <c r="AN28" s="351"/>
      <c r="AO28" s="349"/>
      <c r="AP28" s="349"/>
      <c r="AQ28" s="349"/>
      <c r="AR28" s="349"/>
      <c r="AS28" s="349"/>
      <c r="AT28" s="349"/>
      <c r="AU28" s="349"/>
      <c r="AV28" s="349"/>
      <c r="AW28" s="349"/>
      <c r="AX28" s="349"/>
    </row>
    <row r="29" spans="4:50" ht="11.1" customHeight="1">
      <c r="D29" s="185"/>
      <c r="E29" s="2254"/>
      <c r="F29" s="137"/>
      <c r="G29" s="146"/>
      <c r="H29" s="140">
        <f>ROUND(F29*G29,2)</f>
        <v>0</v>
      </c>
      <c r="M29" s="769" t="s">
        <v>715</v>
      </c>
      <c r="O29" s="769" t="s">
        <v>23</v>
      </c>
      <c r="P29" s="36">
        <f>'管工（土量1）75'!F29</f>
        <v>0</v>
      </c>
      <c r="Q29" s="769" t="s">
        <v>24</v>
      </c>
      <c r="T29" s="36"/>
      <c r="X29" s="36"/>
      <c r="AB29" s="36"/>
      <c r="AD29" s="769" t="s">
        <v>644</v>
      </c>
      <c r="AE29" s="46">
        <f>P29</f>
        <v>0</v>
      </c>
      <c r="AH29" s="349"/>
      <c r="AI29" s="352"/>
      <c r="AJ29" s="352"/>
      <c r="AK29" s="351"/>
      <c r="AL29" s="351"/>
      <c r="AM29" s="351"/>
      <c r="AN29" s="351"/>
      <c r="AO29" s="349"/>
      <c r="AP29" s="349"/>
      <c r="AQ29" s="349"/>
      <c r="AR29" s="349"/>
      <c r="AS29" s="349"/>
      <c r="AT29" s="349"/>
      <c r="AU29" s="349"/>
      <c r="AV29" s="349"/>
      <c r="AW29" s="349"/>
      <c r="AX29" s="349"/>
    </row>
    <row r="30" spans="4:50" ht="11.1" customHeight="1">
      <c r="D30" s="2262" t="s">
        <v>240</v>
      </c>
      <c r="E30" s="2263"/>
      <c r="F30" s="2263"/>
      <c r="G30" s="2263"/>
      <c r="H30" s="72">
        <f>SUM(H18:H29)</f>
        <v>0.13</v>
      </c>
      <c r="P30" s="809" t="s">
        <v>27</v>
      </c>
      <c r="T30" s="809" t="s">
        <v>28</v>
      </c>
      <c r="X30" s="809" t="s">
        <v>271</v>
      </c>
      <c r="AB30" s="809" t="s">
        <v>272</v>
      </c>
      <c r="AE30" s="682"/>
      <c r="AH30" s="349"/>
      <c r="AI30" s="352"/>
      <c r="AJ30" s="352"/>
      <c r="AK30" s="351"/>
      <c r="AL30" s="351"/>
      <c r="AM30" s="351"/>
      <c r="AN30" s="351"/>
      <c r="AO30" s="349"/>
      <c r="AP30" s="349"/>
      <c r="AQ30" s="349"/>
      <c r="AR30" s="349"/>
      <c r="AS30" s="349"/>
      <c r="AT30" s="349"/>
      <c r="AU30" s="349"/>
      <c r="AV30" s="349"/>
      <c r="AW30" s="349"/>
      <c r="AX30" s="349"/>
    </row>
    <row r="31" spans="4:50" ht="11.1" customHeight="1">
      <c r="D31" s="183" t="s">
        <v>732</v>
      </c>
      <c r="E31" s="2252" t="s">
        <v>83</v>
      </c>
      <c r="F31" s="59">
        <f>'管工（舗75'!K16</f>
        <v>25.19</v>
      </c>
      <c r="G31" s="144">
        <v>0.15</v>
      </c>
      <c r="H31" s="138">
        <f t="shared" ref="H31:H41" si="2">ROUND(F31*G31,2)</f>
        <v>3.78</v>
      </c>
      <c r="M31" s="769" t="s">
        <v>192</v>
      </c>
      <c r="N31" s="769" t="s">
        <v>434</v>
      </c>
      <c r="O31" s="769" t="s">
        <v>23</v>
      </c>
      <c r="P31" s="36">
        <f>'管工（土量1）75'!$F$19</f>
        <v>1456.4099999999999</v>
      </c>
      <c r="Q31" s="769" t="s">
        <v>24</v>
      </c>
      <c r="R31" s="769" t="s">
        <v>25</v>
      </c>
      <c r="S31" s="769" t="s">
        <v>23</v>
      </c>
      <c r="T31" s="36">
        <f>'管工（土量1）75'!$AB$23</f>
        <v>0.61</v>
      </c>
      <c r="U31" s="769" t="s">
        <v>24</v>
      </c>
      <c r="V31" s="769" t="s">
        <v>25</v>
      </c>
      <c r="W31" s="769" t="s">
        <v>23</v>
      </c>
      <c r="X31" s="36">
        <f>$X$22</f>
        <v>301.41000000000003</v>
      </c>
      <c r="Y31" s="769" t="s">
        <v>24</v>
      </c>
      <c r="Z31" s="769" t="s">
        <v>25</v>
      </c>
      <c r="AA31" s="769" t="s">
        <v>23</v>
      </c>
      <c r="AB31" s="36">
        <f>$AB$22</f>
        <v>60.35</v>
      </c>
      <c r="AC31" s="769" t="s">
        <v>24</v>
      </c>
      <c r="AH31" s="349"/>
      <c r="AI31" s="352"/>
      <c r="AJ31" s="352"/>
      <c r="AK31" s="351"/>
      <c r="AL31" s="351"/>
      <c r="AM31" s="351"/>
      <c r="AN31" s="351"/>
      <c r="AO31" s="349"/>
      <c r="AP31" s="349"/>
      <c r="AQ31" s="349"/>
      <c r="AR31" s="349"/>
      <c r="AS31" s="349"/>
      <c r="AT31" s="349"/>
      <c r="AU31" s="349"/>
      <c r="AV31" s="349"/>
      <c r="AW31" s="349"/>
      <c r="AX31" s="349"/>
    </row>
    <row r="32" spans="4:50" ht="11.1" customHeight="1">
      <c r="D32" s="379"/>
      <c r="E32" s="2253"/>
      <c r="F32" s="380"/>
      <c r="G32" s="381"/>
      <c r="H32" s="139">
        <f t="shared" si="2"/>
        <v>0</v>
      </c>
      <c r="P32" s="809"/>
      <c r="T32" s="809" t="s">
        <v>638</v>
      </c>
      <c r="X32" s="809" t="s">
        <v>244</v>
      </c>
      <c r="AH32" s="349"/>
      <c r="AI32" s="352"/>
      <c r="AJ32" s="352"/>
      <c r="AK32" s="351"/>
      <c r="AL32" s="351"/>
      <c r="AM32" s="351"/>
      <c r="AN32" s="351"/>
      <c r="AO32" s="349"/>
      <c r="AP32" s="349"/>
      <c r="AQ32" s="349"/>
      <c r="AR32" s="349"/>
      <c r="AS32" s="349"/>
      <c r="AT32" s="349"/>
      <c r="AU32" s="349"/>
      <c r="AV32" s="349"/>
      <c r="AW32" s="349"/>
      <c r="AX32" s="349"/>
    </row>
    <row r="33" spans="3:50" ht="11.1" customHeight="1">
      <c r="D33" s="379"/>
      <c r="E33" s="2253"/>
      <c r="F33" s="380"/>
      <c r="G33" s="381"/>
      <c r="H33" s="139">
        <f t="shared" si="2"/>
        <v>0</v>
      </c>
      <c r="P33" s="36"/>
      <c r="R33" s="769" t="s">
        <v>636</v>
      </c>
      <c r="S33" s="769" t="s">
        <v>645</v>
      </c>
      <c r="T33" s="36">
        <f>AE29</f>
        <v>0</v>
      </c>
      <c r="U33" s="769" t="s">
        <v>646</v>
      </c>
      <c r="V33" s="769" t="s">
        <v>139</v>
      </c>
      <c r="W33" s="769" t="s">
        <v>23</v>
      </c>
      <c r="X33" s="36">
        <f>'管工（土量1）75'!M10</f>
        <v>75.83</v>
      </c>
      <c r="Y33" s="769" t="s">
        <v>24</v>
      </c>
      <c r="AB33" s="347"/>
      <c r="AD33" s="769" t="s">
        <v>121</v>
      </c>
      <c r="AE33" s="39">
        <f>P31-T31-X31-AB31-T33+X33</f>
        <v>1169.8699999999999</v>
      </c>
      <c r="AH33" s="349"/>
      <c r="AI33" s="349"/>
      <c r="AJ33" s="349"/>
      <c r="AK33" s="349"/>
      <c r="AL33" s="349"/>
      <c r="AM33" s="349"/>
      <c r="AN33" s="349"/>
      <c r="AO33" s="349"/>
      <c r="AP33" s="349"/>
      <c r="AQ33" s="349"/>
      <c r="AR33" s="349"/>
      <c r="AS33" s="349"/>
      <c r="AT33" s="349"/>
      <c r="AU33" s="349"/>
      <c r="AV33" s="349"/>
      <c r="AW33" s="349"/>
      <c r="AX33" s="349"/>
    </row>
    <row r="34" spans="3:50" ht="11.1" customHeight="1">
      <c r="D34" s="379"/>
      <c r="E34" s="2253"/>
      <c r="F34" s="380"/>
      <c r="G34" s="381"/>
      <c r="H34" s="139">
        <f t="shared" si="2"/>
        <v>0</v>
      </c>
      <c r="J34" s="760" t="str">
        <f>IF(X5="仮置有り","□As殻Co殻運搬処理（仮置場～処分地）","□As殻Co殻運搬処理（現場～処分地）")</f>
        <v>□As殻Co殻運搬処理（現場～処分地）</v>
      </c>
      <c r="AH34" s="349"/>
      <c r="AI34" s="349"/>
      <c r="AJ34" s="349"/>
      <c r="AK34" s="349"/>
      <c r="AL34" s="349"/>
      <c r="AM34" s="349"/>
      <c r="AN34" s="349"/>
      <c r="AO34" s="349"/>
      <c r="AP34" s="349"/>
      <c r="AQ34" s="349"/>
      <c r="AR34" s="349"/>
      <c r="AS34" s="349"/>
      <c r="AT34" s="349"/>
      <c r="AU34" s="349"/>
      <c r="AV34" s="349"/>
      <c r="AW34" s="349"/>
      <c r="AX34" s="349"/>
    </row>
    <row r="35" spans="3:50" ht="11.1" customHeight="1">
      <c r="D35" s="379"/>
      <c r="E35" s="2253"/>
      <c r="F35" s="380"/>
      <c r="G35" s="381"/>
      <c r="H35" s="139">
        <f t="shared" si="2"/>
        <v>0</v>
      </c>
      <c r="K35" s="760" t="s">
        <v>22</v>
      </c>
      <c r="P35" s="809" t="s">
        <v>265</v>
      </c>
      <c r="T35" s="809" t="s">
        <v>266</v>
      </c>
      <c r="V35" s="2250" t="s">
        <v>148</v>
      </c>
      <c r="W35" s="2250"/>
      <c r="X35" s="775" t="str">
        <f>X5</f>
        <v>仮置無し</v>
      </c>
      <c r="Y35" s="40" t="s">
        <v>149</v>
      </c>
      <c r="AH35" s="349"/>
      <c r="AI35" s="349"/>
      <c r="AJ35" s="349"/>
      <c r="AK35" s="349"/>
      <c r="AL35" s="349"/>
      <c r="AM35" s="349"/>
      <c r="AN35" s="349"/>
      <c r="AO35" s="349"/>
      <c r="AP35" s="349"/>
      <c r="AQ35" s="349"/>
      <c r="AR35" s="349"/>
      <c r="AS35" s="349"/>
      <c r="AT35" s="349"/>
      <c r="AU35" s="349"/>
      <c r="AV35" s="349"/>
      <c r="AW35" s="349"/>
      <c r="AX35" s="349"/>
    </row>
    <row r="36" spans="3:50" ht="11.1" customHeight="1">
      <c r="D36" s="379"/>
      <c r="E36" s="2253"/>
      <c r="F36" s="380"/>
      <c r="G36" s="381"/>
      <c r="H36" s="139">
        <f t="shared" si="2"/>
        <v>0</v>
      </c>
      <c r="M36" s="769" t="s">
        <v>56</v>
      </c>
      <c r="O36" s="769" t="s">
        <v>23</v>
      </c>
      <c r="P36" s="36">
        <f>IF($X$5="仮置無し",0,$H$17)</f>
        <v>0</v>
      </c>
      <c r="Q36" s="769" t="s">
        <v>24</v>
      </c>
      <c r="R36" s="769" t="s">
        <v>139</v>
      </c>
      <c r="S36" s="769" t="s">
        <v>23</v>
      </c>
      <c r="T36" s="36">
        <f>IF($X$5="仮置無し",0,$H$30)</f>
        <v>0</v>
      </c>
      <c r="U36" s="769" t="s">
        <v>24</v>
      </c>
      <c r="X36" s="36"/>
      <c r="AD36" s="769" t="s">
        <v>121</v>
      </c>
      <c r="AE36" s="39">
        <f>P36+T36</f>
        <v>0</v>
      </c>
      <c r="AH36" s="349"/>
      <c r="AI36" s="349"/>
      <c r="AJ36" s="349"/>
      <c r="AK36" s="349"/>
      <c r="AL36" s="349"/>
      <c r="AM36" s="349"/>
      <c r="AN36" s="349"/>
      <c r="AO36" s="349"/>
      <c r="AP36" s="349"/>
      <c r="AQ36" s="349"/>
      <c r="AR36" s="349"/>
      <c r="AS36" s="349"/>
      <c r="AT36" s="349"/>
      <c r="AU36" s="349"/>
      <c r="AV36" s="349"/>
      <c r="AW36" s="349"/>
      <c r="AX36" s="349"/>
    </row>
    <row r="37" spans="3:50" ht="11.1" customHeight="1">
      <c r="D37" s="379"/>
      <c r="E37" s="2253"/>
      <c r="F37" s="380"/>
      <c r="G37" s="381"/>
      <c r="H37" s="139">
        <f t="shared" si="2"/>
        <v>0</v>
      </c>
      <c r="N37" s="4"/>
      <c r="P37" s="809" t="s">
        <v>267</v>
      </c>
      <c r="T37" s="809" t="s">
        <v>190</v>
      </c>
    </row>
    <row r="38" spans="3:50" ht="11.1" customHeight="1">
      <c r="D38" s="379"/>
      <c r="E38" s="2253"/>
      <c r="F38" s="380"/>
      <c r="G38" s="381"/>
      <c r="H38" s="139">
        <f t="shared" si="2"/>
        <v>0</v>
      </c>
      <c r="M38" s="769" t="s">
        <v>83</v>
      </c>
      <c r="N38" s="4"/>
      <c r="O38" s="769" t="s">
        <v>23</v>
      </c>
      <c r="P38" s="36">
        <f>IF($X$5="仮置無し",0,$H$43)</f>
        <v>0</v>
      </c>
      <c r="Q38" s="769" t="s">
        <v>24</v>
      </c>
      <c r="R38" s="769" t="s">
        <v>139</v>
      </c>
      <c r="S38" s="769" t="s">
        <v>23</v>
      </c>
      <c r="T38" s="36">
        <f>IF($X$5="仮置無し",0,$AE$4)</f>
        <v>0</v>
      </c>
      <c r="U38" s="769" t="s">
        <v>24</v>
      </c>
      <c r="AD38" s="769" t="s">
        <v>121</v>
      </c>
      <c r="AE38" s="39">
        <f>P38+T38</f>
        <v>0</v>
      </c>
    </row>
    <row r="39" spans="3:50" ht="11.1" customHeight="1">
      <c r="D39" s="379"/>
      <c r="E39" s="2253"/>
      <c r="F39" s="380"/>
      <c r="G39" s="381"/>
      <c r="H39" s="139">
        <f t="shared" si="2"/>
        <v>0</v>
      </c>
      <c r="K39" s="760" t="s">
        <v>448</v>
      </c>
      <c r="P39" s="809" t="s">
        <v>265</v>
      </c>
    </row>
    <row r="40" spans="3:50" ht="11.1" customHeight="1">
      <c r="D40" s="379"/>
      <c r="E40" s="2253"/>
      <c r="F40" s="380"/>
      <c r="G40" s="381"/>
      <c r="H40" s="139">
        <f t="shared" si="2"/>
        <v>0</v>
      </c>
      <c r="M40" s="769" t="s">
        <v>137</v>
      </c>
      <c r="O40" s="769" t="s">
        <v>23</v>
      </c>
      <c r="P40" s="36">
        <f>$H$17</f>
        <v>105.82</v>
      </c>
      <c r="Q40" s="769" t="s">
        <v>24</v>
      </c>
      <c r="AD40" s="769" t="s">
        <v>121</v>
      </c>
      <c r="AE40" s="39">
        <f>P40</f>
        <v>105.82</v>
      </c>
    </row>
    <row r="41" spans="3:50" ht="11.1" customHeight="1">
      <c r="D41" s="184"/>
      <c r="E41" s="2253"/>
      <c r="F41" s="61"/>
      <c r="G41" s="145"/>
      <c r="H41" s="139">
        <f t="shared" si="2"/>
        <v>0</v>
      </c>
      <c r="P41" s="809" t="s">
        <v>266</v>
      </c>
    </row>
    <row r="42" spans="3:50" ht="11.1" customHeight="1">
      <c r="D42" s="185"/>
      <c r="E42" s="2254"/>
      <c r="F42" s="137"/>
      <c r="G42" s="146"/>
      <c r="H42" s="140">
        <f>ROUND(F42*G42,2)</f>
        <v>0</v>
      </c>
      <c r="M42" s="769" t="s">
        <v>140</v>
      </c>
      <c r="O42" s="769" t="s">
        <v>23</v>
      </c>
      <c r="P42" s="36">
        <f>$H$30</f>
        <v>0.13</v>
      </c>
      <c r="Q42" s="769" t="s">
        <v>24</v>
      </c>
      <c r="AD42" s="769" t="s">
        <v>121</v>
      </c>
      <c r="AE42" s="39">
        <f>P42</f>
        <v>0.13</v>
      </c>
    </row>
    <row r="43" spans="3:50" ht="11.1" customHeight="1" thickBot="1">
      <c r="D43" s="2264" t="s">
        <v>241</v>
      </c>
      <c r="E43" s="2265"/>
      <c r="F43" s="2265"/>
      <c r="G43" s="2265"/>
      <c r="H43" s="822">
        <f>SUM(H31:H42)</f>
        <v>3.78</v>
      </c>
      <c r="P43" s="809" t="s">
        <v>267</v>
      </c>
      <c r="T43" s="809" t="s">
        <v>190</v>
      </c>
    </row>
    <row r="44" spans="3:50" ht="11.1" customHeight="1">
      <c r="D44" s="809"/>
      <c r="E44" s="809"/>
      <c r="F44" s="809"/>
      <c r="G44" s="809"/>
      <c r="H44" s="809"/>
      <c r="M44" s="769" t="s">
        <v>83</v>
      </c>
      <c r="O44" s="769" t="s">
        <v>23</v>
      </c>
      <c r="P44" s="36">
        <f>$H$43</f>
        <v>3.78</v>
      </c>
      <c r="Q44" s="769" t="s">
        <v>24</v>
      </c>
      <c r="R44" s="769" t="s">
        <v>139</v>
      </c>
      <c r="S44" s="769" t="s">
        <v>23</v>
      </c>
      <c r="T44" s="36">
        <f>$AE$4</f>
        <v>0</v>
      </c>
      <c r="U44" s="769" t="s">
        <v>24</v>
      </c>
      <c r="AD44" s="769" t="s">
        <v>121</v>
      </c>
      <c r="AE44" s="39">
        <f>P44+T44</f>
        <v>3.78</v>
      </c>
    </row>
    <row r="45" spans="3:50" ht="11.1" customHeight="1" thickBot="1">
      <c r="C45" s="760" t="s">
        <v>495</v>
      </c>
      <c r="P45" s="36"/>
      <c r="T45" s="36"/>
      <c r="AE45" s="43"/>
    </row>
    <row r="46" spans="3:50" ht="11.1" customHeight="1">
      <c r="D46" s="2256" t="s">
        <v>504</v>
      </c>
      <c r="E46" s="2257"/>
      <c r="F46" s="2257"/>
      <c r="G46" s="2257"/>
      <c r="H46" s="485">
        <f>SUM('管工（舗75'!X40,'管工（舗75'!AT52)</f>
        <v>301.41000000000003</v>
      </c>
      <c r="J46" s="760" t="s">
        <v>450</v>
      </c>
    </row>
    <row r="47" spans="3:50" ht="11.1" customHeight="1">
      <c r="D47" s="2260" t="s">
        <v>508</v>
      </c>
      <c r="E47" s="2597"/>
      <c r="F47" s="2597"/>
      <c r="G47" s="2597"/>
      <c r="H47" s="12">
        <f>SUM('管工（舗75'!X7,'管工（舗75'!AT53)</f>
        <v>0</v>
      </c>
      <c r="K47" s="760" t="s">
        <v>449</v>
      </c>
      <c r="P47" s="809" t="s">
        <v>191</v>
      </c>
      <c r="T47" s="809" t="s">
        <v>193</v>
      </c>
    </row>
    <row r="48" spans="3:50" ht="11.1" customHeight="1" thickBot="1">
      <c r="D48" s="2258" t="s">
        <v>494</v>
      </c>
      <c r="E48" s="2259"/>
      <c r="F48" s="2259"/>
      <c r="G48" s="2259"/>
      <c r="H48" s="13">
        <f>SUM('管工（舗75'!X46,'管工（舗75'!AT54)</f>
        <v>60.35</v>
      </c>
      <c r="M48" s="769" t="s">
        <v>144</v>
      </c>
      <c r="O48" s="769" t="s">
        <v>23</v>
      </c>
      <c r="P48" s="36">
        <f>$AE$16</f>
        <v>1298.1799999999998</v>
      </c>
      <c r="Q48" s="769" t="s">
        <v>24</v>
      </c>
      <c r="R48" s="769" t="s">
        <v>25</v>
      </c>
      <c r="S48" s="769" t="s">
        <v>23</v>
      </c>
      <c r="T48" s="36">
        <f>$AE$24</f>
        <v>1299.8599999999999</v>
      </c>
      <c r="U48" s="769" t="s">
        <v>24</v>
      </c>
      <c r="AD48" s="769" t="s">
        <v>121</v>
      </c>
      <c r="AE48" s="39">
        <f>P48-T48</f>
        <v>-1.6800000000000637</v>
      </c>
    </row>
    <row r="49" spans="11:31" ht="11.1" customHeight="1">
      <c r="K49" s="760" t="s">
        <v>452</v>
      </c>
      <c r="P49" s="809" t="s">
        <v>191</v>
      </c>
      <c r="T49" s="809" t="s">
        <v>193</v>
      </c>
      <c r="X49" s="809" t="s">
        <v>713</v>
      </c>
    </row>
    <row r="50" spans="11:31" ht="11.1" customHeight="1">
      <c r="M50" s="769" t="s">
        <v>144</v>
      </c>
      <c r="O50" s="769" t="s">
        <v>23</v>
      </c>
      <c r="P50" s="36">
        <f>$AE$16</f>
        <v>1298.1799999999998</v>
      </c>
      <c r="Q50" s="769" t="s">
        <v>24</v>
      </c>
      <c r="R50" s="769" t="s">
        <v>25</v>
      </c>
      <c r="S50" s="769" t="s">
        <v>23</v>
      </c>
      <c r="T50" s="36">
        <f>$AE$24</f>
        <v>1299.8599999999999</v>
      </c>
      <c r="U50" s="769" t="s">
        <v>24</v>
      </c>
      <c r="V50" s="769" t="s">
        <v>25</v>
      </c>
      <c r="W50" s="769" t="s">
        <v>23</v>
      </c>
      <c r="X50" s="838">
        <f>P52</f>
        <v>0</v>
      </c>
      <c r="Y50" s="769" t="s">
        <v>24</v>
      </c>
      <c r="AD50" s="769" t="s">
        <v>121</v>
      </c>
      <c r="AE50" s="39">
        <f>P50-T50-X50</f>
        <v>-1.6800000000000637</v>
      </c>
    </row>
    <row r="51" spans="11:31" ht="11.1" customHeight="1">
      <c r="P51" s="809" t="s">
        <v>711</v>
      </c>
    </row>
    <row r="52" spans="11:31" ht="11.1" customHeight="1">
      <c r="M52" s="809" t="s">
        <v>712</v>
      </c>
      <c r="O52" s="769" t="s">
        <v>23</v>
      </c>
      <c r="P52" s="356"/>
      <c r="Q52" s="769" t="s">
        <v>24</v>
      </c>
      <c r="AD52" s="769" t="s">
        <v>121</v>
      </c>
      <c r="AE52" s="39">
        <f>P52</f>
        <v>0</v>
      </c>
    </row>
  </sheetData>
  <mergeCells count="16">
    <mergeCell ref="D48:G48"/>
    <mergeCell ref="D43:G43"/>
    <mergeCell ref="D17:G17"/>
    <mergeCell ref="E18:E29"/>
    <mergeCell ref="D30:G30"/>
    <mergeCell ref="E31:E42"/>
    <mergeCell ref="D4:E4"/>
    <mergeCell ref="E5:E16"/>
    <mergeCell ref="V5:W5"/>
    <mergeCell ref="D46:G46"/>
    <mergeCell ref="D47:G47"/>
    <mergeCell ref="AI11:AX11"/>
    <mergeCell ref="V35:W35"/>
    <mergeCell ref="W23:Y23"/>
    <mergeCell ref="P1:T1"/>
    <mergeCell ref="U1:AE1"/>
  </mergeCells>
  <phoneticPr fontId="2"/>
  <dataValidations count="1">
    <dataValidation type="list" allowBlank="1" showInputMessage="1" showErrorMessage="1" sqref="X5">
      <formula1>"仮置有り,仮置無し"</formula1>
    </dataValidation>
  </dataValidations>
  <printOptions horizontalCentered="1"/>
  <pageMargins left="0.39370078740157483" right="0.39370078740157483" top="0.78740157480314965" bottom="0.19685039370078741" header="0.51181102362204722" footer="0.19685039370078741"/>
  <pageSetup paperSize="9" scale="95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Y703"/>
  <sheetViews>
    <sheetView showGridLines="0" showZeros="0" view="pageBreakPreview" topLeftCell="A10" zoomScale="115" zoomScaleNormal="70" zoomScaleSheetLayoutView="115" workbookViewId="0">
      <selection activeCell="K25" sqref="K25:N25"/>
    </sheetView>
  </sheetViews>
  <sheetFormatPr defaultColWidth="0" defaultRowHeight="13.2" customHeight="1"/>
  <cols>
    <col min="1" max="2" width="2.6640625" style="760" customWidth="1"/>
    <col min="3" max="3" width="7.6640625" style="760" customWidth="1"/>
    <col min="4" max="4" width="4.6640625" style="760" customWidth="1"/>
    <col min="5" max="11" width="6.6640625" style="760" customWidth="1"/>
    <col min="12" max="13" width="3.6640625" style="760" customWidth="1"/>
    <col min="14" max="14" width="6.6640625" style="760" customWidth="1"/>
    <col min="15" max="16" width="2.6640625" style="760" customWidth="1"/>
    <col min="17" max="17" width="5.109375" style="760" customWidth="1"/>
    <col min="18" max="18" width="2.6640625" style="760" customWidth="1"/>
    <col min="19" max="19" width="7.6640625" style="760" customWidth="1"/>
    <col min="20" max="20" width="9.6640625" style="760" customWidth="1"/>
    <col min="21" max="21" width="5.109375" style="760" customWidth="1"/>
    <col min="22" max="22" width="2.6640625" style="760" customWidth="1"/>
    <col min="23" max="23" width="7.6640625" style="760" customWidth="1"/>
    <col min="24" max="24" width="9.6640625" style="760" customWidth="1"/>
    <col min="25" max="25" width="1" style="760" customWidth="1"/>
    <col min="26" max="27" width="2.6640625" style="760" customWidth="1"/>
    <col min="28" max="28" width="7.6640625" style="760" customWidth="1"/>
    <col min="29" max="29" width="4.6640625" style="760" customWidth="1"/>
    <col min="30" max="36" width="6.6640625" style="760" customWidth="1"/>
    <col min="37" max="38" width="3.6640625" style="760" customWidth="1"/>
    <col min="39" max="39" width="6.6640625" style="760" customWidth="1"/>
    <col min="40" max="41" width="2.6640625" style="760" customWidth="1"/>
    <col min="42" max="42" width="5.109375" style="760" customWidth="1"/>
    <col min="43" max="43" width="2.6640625" style="760" customWidth="1"/>
    <col min="44" max="44" width="7.6640625" style="760" customWidth="1"/>
    <col min="45" max="45" width="9.6640625" style="760" customWidth="1"/>
    <col min="46" max="46" width="5.109375" style="760" customWidth="1"/>
    <col min="47" max="47" width="2.6640625" style="760" customWidth="1"/>
    <col min="48" max="48" width="7.6640625" style="760" customWidth="1"/>
    <col min="49" max="49" width="9.6640625" style="760" customWidth="1"/>
    <col min="50" max="50" width="1" style="760" customWidth="1"/>
    <col min="51" max="51" width="4" style="760" customWidth="1"/>
    <col min="52" max="16384" width="0" style="760" hidden="1"/>
  </cols>
  <sheetData>
    <row r="1" spans="1:51" ht="25.2" customHeight="1">
      <c r="A1" s="282" t="str">
        <f>IF(AT51="×","■管工事（φ400～φ500）　舗装復旧積算用集計表","■管工事（φ400～φ500）　舗装復旧積算用集計表No.1")</f>
        <v>■管工事（φ400～φ500）　舗装復旧積算用集計表</v>
      </c>
      <c r="N1" s="2375" t="s">
        <v>157</v>
      </c>
      <c r="O1" s="2375"/>
      <c r="P1" s="2375"/>
      <c r="Q1" s="2375"/>
      <c r="R1" s="2320" t="str">
        <f>表紙!C2</f>
        <v>東白川特2高層配水池揚水管取替工事</v>
      </c>
      <c r="S1" s="2320"/>
      <c r="T1" s="2320"/>
      <c r="U1" s="2320"/>
      <c r="V1" s="2320"/>
      <c r="W1" s="2320"/>
      <c r="X1" s="2320"/>
      <c r="Y1" s="839"/>
      <c r="Z1" s="2192" t="str">
        <f>IF(AT51="×","二枚目使用する時は印刷範囲へ(※掘削延長を入力すると１Pも含め様式変換されます)","■管工事（φ400～φ500）　舗装復旧積算用集計表No.2")</f>
        <v>二枚目使用する時は印刷範囲へ(※掘削延長を入力すると１Pも含め様式変換されます)</v>
      </c>
      <c r="AA1" s="2192"/>
      <c r="AB1" s="2192"/>
      <c r="AC1" s="2192"/>
      <c r="AD1" s="2192"/>
      <c r="AE1" s="2192"/>
      <c r="AF1" s="2192"/>
      <c r="AG1" s="2192"/>
      <c r="AH1" s="2192"/>
      <c r="AI1" s="2192"/>
      <c r="AJ1" s="2192"/>
      <c r="AK1" s="2192"/>
      <c r="AL1" s="2192"/>
      <c r="AM1" s="2375" t="s">
        <v>157</v>
      </c>
      <c r="AN1" s="2375"/>
      <c r="AO1" s="2375"/>
      <c r="AP1" s="2375"/>
      <c r="AQ1" s="2320" t="str">
        <f>表紙!C2</f>
        <v>東白川特2高層配水池揚水管取替工事</v>
      </c>
      <c r="AR1" s="2320"/>
      <c r="AS1" s="2320"/>
      <c r="AT1" s="2320"/>
      <c r="AU1" s="2320"/>
      <c r="AV1" s="2320"/>
      <c r="AW1" s="2320"/>
      <c r="AX1" s="839"/>
      <c r="AY1" s="282"/>
    </row>
    <row r="2" spans="1:51" ht="13.2" customHeight="1" thickBot="1">
      <c r="B2" s="760" t="str">
        <f>IF(AT51="×","□掘削面積","□掘削面積No.1")</f>
        <v>□掘削面積</v>
      </c>
      <c r="P2" s="760" t="str">
        <f>IF(AT51="×","○舗装号工別　試験堀 掘削面積・路盤土量","○舗装号工別　試験堀 掘削面積・路盤土量No.1")</f>
        <v>○舗装号工別　試験堀 掘削面積・路盤土量</v>
      </c>
      <c r="Y2" s="15"/>
      <c r="AA2" s="760" t="s">
        <v>464</v>
      </c>
      <c r="AO2" s="760" t="s">
        <v>454</v>
      </c>
      <c r="AX2" s="15"/>
    </row>
    <row r="3" spans="1:51" ht="13.2" customHeight="1">
      <c r="C3" s="2193" t="s">
        <v>70</v>
      </c>
      <c r="D3" s="2194"/>
      <c r="E3" s="2195" t="s">
        <v>674</v>
      </c>
      <c r="F3" s="2196"/>
      <c r="G3" s="2197"/>
      <c r="H3" s="2195" t="s">
        <v>351</v>
      </c>
      <c r="I3" s="2196"/>
      <c r="J3" s="2197"/>
      <c r="K3" s="2195" t="s">
        <v>538</v>
      </c>
      <c r="L3" s="2196"/>
      <c r="M3" s="2196"/>
      <c r="N3" s="2198"/>
      <c r="Q3" s="2416" t="s">
        <v>453</v>
      </c>
      <c r="R3" s="2563"/>
      <c r="S3" s="817" t="s">
        <v>49</v>
      </c>
      <c r="T3" s="774" t="s">
        <v>1</v>
      </c>
      <c r="U3" s="2416" t="s">
        <v>453</v>
      </c>
      <c r="V3" s="2563"/>
      <c r="W3" s="817" t="s">
        <v>49</v>
      </c>
      <c r="X3" s="774" t="s">
        <v>1</v>
      </c>
      <c r="Y3" s="375"/>
      <c r="AB3" s="2193" t="s">
        <v>70</v>
      </c>
      <c r="AC3" s="2194"/>
      <c r="AD3" s="2195" t="s">
        <v>351</v>
      </c>
      <c r="AE3" s="2196"/>
      <c r="AF3" s="2197"/>
      <c r="AG3" s="2195" t="s">
        <v>475</v>
      </c>
      <c r="AH3" s="2196"/>
      <c r="AI3" s="2197"/>
      <c r="AJ3" s="2195" t="s">
        <v>477</v>
      </c>
      <c r="AK3" s="2196"/>
      <c r="AL3" s="2196"/>
      <c r="AM3" s="2198"/>
      <c r="AP3" s="2416" t="s">
        <v>453</v>
      </c>
      <c r="AQ3" s="2563"/>
      <c r="AR3" s="817" t="s">
        <v>49</v>
      </c>
      <c r="AS3" s="774" t="s">
        <v>1</v>
      </c>
      <c r="AT3" s="2416" t="s">
        <v>453</v>
      </c>
      <c r="AU3" s="2563"/>
      <c r="AV3" s="817" t="s">
        <v>49</v>
      </c>
      <c r="AW3" s="774" t="s">
        <v>1</v>
      </c>
      <c r="AX3" s="375"/>
    </row>
    <row r="4" spans="1:51" ht="13.2" customHeight="1">
      <c r="C4" s="2201" t="s">
        <v>71</v>
      </c>
      <c r="D4" s="2202"/>
      <c r="E4" s="2203" t="s">
        <v>361</v>
      </c>
      <c r="F4" s="2204"/>
      <c r="G4" s="2205"/>
      <c r="H4" s="2203" t="s">
        <v>476</v>
      </c>
      <c r="I4" s="2204"/>
      <c r="J4" s="2205"/>
      <c r="K4" s="2203" t="s">
        <v>476</v>
      </c>
      <c r="L4" s="2204"/>
      <c r="M4" s="2204"/>
      <c r="N4" s="2206"/>
      <c r="Q4" s="2556" t="str">
        <f>$E$3</f>
        <v>2-2</v>
      </c>
      <c r="R4" s="2557"/>
      <c r="S4" s="366">
        <f>$E$23</f>
        <v>50</v>
      </c>
      <c r="T4" s="362">
        <f>$E$19</f>
        <v>4</v>
      </c>
      <c r="U4" s="2558" t="str">
        <f>$E$25</f>
        <v>10</v>
      </c>
      <c r="V4" s="2559"/>
      <c r="W4" s="808">
        <f>$E$45</f>
        <v>10</v>
      </c>
      <c r="X4" s="362">
        <f>$E$41</f>
        <v>0</v>
      </c>
      <c r="Y4" s="373"/>
      <c r="AB4" s="2201" t="s">
        <v>71</v>
      </c>
      <c r="AC4" s="2202"/>
      <c r="AD4" s="2203" t="s">
        <v>361</v>
      </c>
      <c r="AE4" s="2204"/>
      <c r="AF4" s="2205"/>
      <c r="AG4" s="2203" t="s">
        <v>476</v>
      </c>
      <c r="AH4" s="2204"/>
      <c r="AI4" s="2205"/>
      <c r="AJ4" s="2203" t="s">
        <v>476</v>
      </c>
      <c r="AK4" s="2204"/>
      <c r="AL4" s="2204"/>
      <c r="AM4" s="2206"/>
      <c r="AP4" s="2556" t="str">
        <f>$AD$3</f>
        <v>3</v>
      </c>
      <c r="AQ4" s="2557"/>
      <c r="AR4" s="366">
        <f>$AD$23</f>
        <v>25</v>
      </c>
      <c r="AS4" s="362">
        <f>$AD$19</f>
        <v>0</v>
      </c>
      <c r="AT4" s="2558">
        <f>$AD$25</f>
        <v>0</v>
      </c>
      <c r="AU4" s="2559"/>
      <c r="AV4" s="808">
        <f>$AD$45</f>
        <v>0</v>
      </c>
      <c r="AW4" s="362">
        <f>$AD$41</f>
        <v>0</v>
      </c>
      <c r="AX4" s="373"/>
    </row>
    <row r="5" spans="1:51" ht="13.2" customHeight="1">
      <c r="C5" s="2201" t="s">
        <v>72</v>
      </c>
      <c r="D5" s="2202"/>
      <c r="E5" s="2208" t="s">
        <v>474</v>
      </c>
      <c r="F5" s="2209"/>
      <c r="G5" s="2210"/>
      <c r="H5" s="2208" t="s">
        <v>4</v>
      </c>
      <c r="I5" s="2209"/>
      <c r="J5" s="2210"/>
      <c r="K5" s="2208" t="s">
        <v>5</v>
      </c>
      <c r="L5" s="2209"/>
      <c r="M5" s="2209"/>
      <c r="N5" s="2211"/>
      <c r="Q5" s="2560" t="str">
        <f>$H$3</f>
        <v>3</v>
      </c>
      <c r="R5" s="2561"/>
      <c r="S5" s="367">
        <f>$H$23</f>
        <v>25</v>
      </c>
      <c r="T5" s="363">
        <f>$H$19</f>
        <v>49</v>
      </c>
      <c r="U5" s="2560" t="str">
        <f>$H$25</f>
        <v>10乗→10-1乗</v>
      </c>
      <c r="V5" s="2562"/>
      <c r="W5" s="805">
        <f>$H$45</f>
        <v>25</v>
      </c>
      <c r="X5" s="363">
        <f>$H$41</f>
        <v>1</v>
      </c>
      <c r="Y5" s="373"/>
      <c r="AB5" s="2201" t="s">
        <v>72</v>
      </c>
      <c r="AC5" s="2202"/>
      <c r="AD5" s="2208" t="s">
        <v>474</v>
      </c>
      <c r="AE5" s="2209"/>
      <c r="AF5" s="2210"/>
      <c r="AG5" s="2208" t="s">
        <v>4</v>
      </c>
      <c r="AH5" s="2209"/>
      <c r="AI5" s="2210"/>
      <c r="AJ5" s="2208" t="s">
        <v>5</v>
      </c>
      <c r="AK5" s="2209"/>
      <c r="AL5" s="2209"/>
      <c r="AM5" s="2211"/>
      <c r="AP5" s="2560" t="str">
        <f>$AG$3</f>
        <v>10</v>
      </c>
      <c r="AQ5" s="2561"/>
      <c r="AR5" s="367">
        <f>$AG$23</f>
        <v>10</v>
      </c>
      <c r="AS5" s="363">
        <f>$AG$19</f>
        <v>0</v>
      </c>
      <c r="AT5" s="2560">
        <f>$AG$25</f>
        <v>0</v>
      </c>
      <c r="AU5" s="2562"/>
      <c r="AV5" s="805">
        <f>$AG$45</f>
        <v>0</v>
      </c>
      <c r="AW5" s="363">
        <f>$AG$41</f>
        <v>0</v>
      </c>
      <c r="AX5" s="373"/>
    </row>
    <row r="6" spans="1:51" ht="13.2" customHeight="1" thickBot="1">
      <c r="C6" s="2201"/>
      <c r="D6" s="2202"/>
      <c r="E6" s="2208" t="s">
        <v>358</v>
      </c>
      <c r="F6" s="2209"/>
      <c r="G6" s="2210"/>
      <c r="H6" s="2208" t="s">
        <v>357</v>
      </c>
      <c r="I6" s="2209"/>
      <c r="J6" s="2210"/>
      <c r="K6" s="2208" t="s">
        <v>358</v>
      </c>
      <c r="L6" s="2209"/>
      <c r="M6" s="2209"/>
      <c r="N6" s="2211"/>
      <c r="Q6" s="2553" t="str">
        <f>$K$3</f>
        <v>7</v>
      </c>
      <c r="R6" s="2554"/>
      <c r="S6" s="368">
        <f>$K$23</f>
        <v>25</v>
      </c>
      <c r="T6" s="364">
        <f>$K$19</f>
        <v>2</v>
      </c>
      <c r="U6" s="2553" t="str">
        <f>$K$25</f>
        <v>10→10-1</v>
      </c>
      <c r="V6" s="2555"/>
      <c r="W6" s="807">
        <f>$K$45</f>
        <v>0</v>
      </c>
      <c r="X6" s="364">
        <f>$K$41</f>
        <v>1</v>
      </c>
      <c r="Y6" s="373"/>
      <c r="AB6" s="2201"/>
      <c r="AC6" s="2202"/>
      <c r="AD6" s="2208" t="s">
        <v>358</v>
      </c>
      <c r="AE6" s="2209"/>
      <c r="AF6" s="2210"/>
      <c r="AG6" s="2208" t="s">
        <v>357</v>
      </c>
      <c r="AH6" s="2209"/>
      <c r="AI6" s="2210"/>
      <c r="AJ6" s="2208" t="s">
        <v>358</v>
      </c>
      <c r="AK6" s="2209"/>
      <c r="AL6" s="2209"/>
      <c r="AM6" s="2211"/>
      <c r="AP6" s="2553" t="str">
        <f>$AJ$3</f>
        <v>2</v>
      </c>
      <c r="AQ6" s="2554"/>
      <c r="AR6" s="368">
        <f>$AJ$23</f>
        <v>50</v>
      </c>
      <c r="AS6" s="364">
        <f>$AJ$19</f>
        <v>0</v>
      </c>
      <c r="AT6" s="2553">
        <f>$AJ$25</f>
        <v>0</v>
      </c>
      <c r="AU6" s="2555"/>
      <c r="AV6" s="807">
        <f>$AJ$45</f>
        <v>0</v>
      </c>
      <c r="AW6" s="364">
        <f>$AJ$41</f>
        <v>0</v>
      </c>
      <c r="AX6" s="373"/>
    </row>
    <row r="7" spans="1:51" ht="13.2" customHeight="1">
      <c r="C7" s="2201" t="s">
        <v>59</v>
      </c>
      <c r="D7" s="2202"/>
      <c r="E7" s="2208" t="s">
        <v>74</v>
      </c>
      <c r="F7" s="2209"/>
      <c r="G7" s="2210"/>
      <c r="H7" s="2208" t="s">
        <v>74</v>
      </c>
      <c r="I7" s="2209"/>
      <c r="J7" s="2210"/>
      <c r="K7" s="2208" t="s">
        <v>74</v>
      </c>
      <c r="L7" s="2209"/>
      <c r="M7" s="2209"/>
      <c r="N7" s="2211"/>
      <c r="T7" s="2234" t="str">
        <f>IF(AT51="×","※試掘先行路盤（再使用分） 土量 計 ： H’=　","※試掘先行路盤（再使用分） 土量No.1 計 ：　")</f>
        <v>※試掘先行路盤（再使用分） 土量 計 ： H’=　</v>
      </c>
      <c r="U7" s="2234"/>
      <c r="V7" s="2234"/>
      <c r="W7" s="2234"/>
      <c r="X7" s="806">
        <f>ROUND(SUMPRODUCT(S4:S6,T4:T6)/100+SUMPRODUCT(W4:W6,X4:X6)/100,2)</f>
        <v>15</v>
      </c>
      <c r="Y7" s="163"/>
      <c r="AB7" s="2201" t="s">
        <v>59</v>
      </c>
      <c r="AC7" s="2202"/>
      <c r="AD7" s="2208" t="s">
        <v>74</v>
      </c>
      <c r="AE7" s="2209"/>
      <c r="AF7" s="2210"/>
      <c r="AG7" s="2208" t="s">
        <v>74</v>
      </c>
      <c r="AH7" s="2209"/>
      <c r="AI7" s="2210"/>
      <c r="AJ7" s="2208" t="s">
        <v>74</v>
      </c>
      <c r="AK7" s="2209"/>
      <c r="AL7" s="2209"/>
      <c r="AM7" s="2211"/>
      <c r="AP7" s="2234" t="s">
        <v>513</v>
      </c>
      <c r="AQ7" s="2234"/>
      <c r="AR7" s="2234"/>
      <c r="AS7" s="2234"/>
      <c r="AT7" s="2234"/>
      <c r="AU7" s="2234"/>
      <c r="AV7" s="2234"/>
      <c r="AW7" s="806" t="str">
        <f>IF(AT51="×","",AT53+X7)</f>
        <v/>
      </c>
      <c r="AX7" s="163"/>
    </row>
    <row r="8" spans="1:51" ht="13.2" customHeight="1" thickBot="1">
      <c r="C8" s="753" t="s">
        <v>202</v>
      </c>
      <c r="D8" s="754" t="s">
        <v>210</v>
      </c>
      <c r="E8" s="283" t="s">
        <v>208</v>
      </c>
      <c r="F8" s="818" t="s">
        <v>209</v>
      </c>
      <c r="G8" s="285" t="s">
        <v>1</v>
      </c>
      <c r="H8" s="283" t="s">
        <v>208</v>
      </c>
      <c r="I8" s="818" t="s">
        <v>209</v>
      </c>
      <c r="J8" s="285" t="s">
        <v>1</v>
      </c>
      <c r="K8" s="283" t="s">
        <v>208</v>
      </c>
      <c r="L8" s="2542" t="s">
        <v>209</v>
      </c>
      <c r="M8" s="2542"/>
      <c r="N8" s="286" t="s">
        <v>1</v>
      </c>
      <c r="P8" s="760" t="str">
        <f>IF(AT51="×","□舗装切断工","□舗装切断工No.1")</f>
        <v>□舗装切断工</v>
      </c>
      <c r="Y8" s="163"/>
      <c r="AB8" s="753" t="s">
        <v>202</v>
      </c>
      <c r="AC8" s="754" t="s">
        <v>210</v>
      </c>
      <c r="AD8" s="283" t="s">
        <v>208</v>
      </c>
      <c r="AE8" s="818" t="s">
        <v>209</v>
      </c>
      <c r="AF8" s="285" t="s">
        <v>1</v>
      </c>
      <c r="AG8" s="283" t="s">
        <v>208</v>
      </c>
      <c r="AH8" s="818" t="s">
        <v>209</v>
      </c>
      <c r="AI8" s="285" t="s">
        <v>1</v>
      </c>
      <c r="AJ8" s="283" t="s">
        <v>208</v>
      </c>
      <c r="AK8" s="2542" t="s">
        <v>209</v>
      </c>
      <c r="AL8" s="2542"/>
      <c r="AM8" s="286" t="s">
        <v>1</v>
      </c>
      <c r="AS8" s="38"/>
      <c r="AT8" s="38"/>
      <c r="AU8" s="38"/>
      <c r="AV8" s="38"/>
      <c r="AW8" s="163"/>
      <c r="AX8" s="163"/>
    </row>
    <row r="9" spans="1:51" ht="13.2" customHeight="1" thickBot="1">
      <c r="C9" s="287" t="s">
        <v>742</v>
      </c>
      <c r="D9" s="754" t="s">
        <v>295</v>
      </c>
      <c r="E9" s="239"/>
      <c r="F9" s="778">
        <v>1</v>
      </c>
      <c r="G9" s="241">
        <f>ROUND(E9*F9,2)</f>
        <v>0</v>
      </c>
      <c r="H9" s="239">
        <f>延長表!I35</f>
        <v>206.3</v>
      </c>
      <c r="I9" s="778">
        <f>$F$9</f>
        <v>1</v>
      </c>
      <c r="J9" s="241">
        <f>ROUND(H9*I9,2)</f>
        <v>206.3</v>
      </c>
      <c r="K9" s="239">
        <f>延長表!J35</f>
        <v>27.2</v>
      </c>
      <c r="L9" s="2347">
        <f>$F$9</f>
        <v>1</v>
      </c>
      <c r="M9" s="2347"/>
      <c r="N9" s="767">
        <f>ROUND(K9*L9,2)</f>
        <v>27.2</v>
      </c>
      <c r="Q9" s="2251" t="s">
        <v>81</v>
      </c>
      <c r="R9" s="2178"/>
      <c r="S9" s="2179"/>
      <c r="T9" s="751" t="s">
        <v>66</v>
      </c>
      <c r="U9" s="2251" t="s">
        <v>81</v>
      </c>
      <c r="V9" s="2178"/>
      <c r="W9" s="2179"/>
      <c r="X9" s="752" t="s">
        <v>66</v>
      </c>
      <c r="Y9" s="15"/>
      <c r="AB9" s="287">
        <v>400</v>
      </c>
      <c r="AC9" s="754" t="s">
        <v>295</v>
      </c>
      <c r="AD9" s="239"/>
      <c r="AE9" s="778">
        <f>IF(AB9="",0,IF(AC9="有",VLOOKUP(AB9,掘削幅矢板,3,FALSE),VLOOKUP(AB9,掘削幅,3,FALSE)))</f>
        <v>1</v>
      </c>
      <c r="AF9" s="241">
        <f>ROUND(AD9*AE9,2)</f>
        <v>0</v>
      </c>
      <c r="AG9" s="239"/>
      <c r="AH9" s="778">
        <f>$AE$9</f>
        <v>1</v>
      </c>
      <c r="AI9" s="241">
        <f>ROUND(AG9*AH9,2)</f>
        <v>0</v>
      </c>
      <c r="AJ9" s="239"/>
      <c r="AK9" s="2347">
        <f>$AE$9</f>
        <v>1</v>
      </c>
      <c r="AL9" s="2347"/>
      <c r="AM9" s="767">
        <f>ROUND(AJ9*AK9,2)</f>
        <v>0</v>
      </c>
      <c r="AO9" s="760" t="s">
        <v>455</v>
      </c>
      <c r="AX9" s="15"/>
    </row>
    <row r="10" spans="1:51" ht="13.2" customHeight="1">
      <c r="C10" s="287" t="s">
        <v>743</v>
      </c>
      <c r="D10" s="754" t="s">
        <v>295</v>
      </c>
      <c r="E10" s="239">
        <f>延長表!H36</f>
        <v>5.6</v>
      </c>
      <c r="F10" s="778">
        <v>1</v>
      </c>
      <c r="G10" s="241">
        <f>ROUND(E10*F10,2)</f>
        <v>5.6</v>
      </c>
      <c r="H10" s="239">
        <f>延長表!I36</f>
        <v>78.2</v>
      </c>
      <c r="I10" s="778">
        <f>$F$10</f>
        <v>1</v>
      </c>
      <c r="J10" s="241">
        <f>ROUND(H10*I10,2)</f>
        <v>78.2</v>
      </c>
      <c r="K10" s="239">
        <f>延長表!J36</f>
        <v>2.8</v>
      </c>
      <c r="L10" s="2347">
        <f>$F$10</f>
        <v>1</v>
      </c>
      <c r="M10" s="2347"/>
      <c r="N10" s="767">
        <f>ROUND(K10*L10,2)</f>
        <v>2.8</v>
      </c>
      <c r="Q10" s="211" t="s">
        <v>56</v>
      </c>
      <c r="R10" s="2378" t="s">
        <v>492</v>
      </c>
      <c r="S10" s="2378"/>
      <c r="T10" s="792">
        <f>F51+F55+F59+F63+F67+F71</f>
        <v>2156.4599999999996</v>
      </c>
      <c r="U10" s="211" t="s">
        <v>83</v>
      </c>
      <c r="V10" s="2378" t="s">
        <v>492</v>
      </c>
      <c r="W10" s="2378"/>
      <c r="X10" s="793">
        <f>I51+I55+I59+I63+I67+I71</f>
        <v>67.400000000000006</v>
      </c>
      <c r="Y10" s="670"/>
      <c r="AB10" s="287">
        <v>500</v>
      </c>
      <c r="AC10" s="754" t="s">
        <v>295</v>
      </c>
      <c r="AD10" s="239"/>
      <c r="AE10" s="778">
        <f>IF(AB10="",0,IF(AC10="有",VLOOKUP(AB10,掘削幅矢板,3,FALSE),VLOOKUP(AB10,掘削幅,3,FALSE)))</f>
        <v>1.1000000000000001</v>
      </c>
      <c r="AF10" s="241">
        <f>ROUND(AD10*AE10,2)</f>
        <v>0</v>
      </c>
      <c r="AG10" s="239"/>
      <c r="AH10" s="778">
        <f>$AE$10</f>
        <v>1.1000000000000001</v>
      </c>
      <c r="AI10" s="241">
        <f>ROUND(AG10*AH10,2)</f>
        <v>0</v>
      </c>
      <c r="AJ10" s="239"/>
      <c r="AK10" s="2347">
        <f>$AE$10</f>
        <v>1.1000000000000001</v>
      </c>
      <c r="AL10" s="2347"/>
      <c r="AM10" s="767">
        <f>ROUND(AJ10*AK10,2)</f>
        <v>0</v>
      </c>
      <c r="AP10" s="2251" t="s">
        <v>81</v>
      </c>
      <c r="AQ10" s="2178"/>
      <c r="AR10" s="2179"/>
      <c r="AS10" s="751" t="s">
        <v>66</v>
      </c>
      <c r="AT10" s="2251" t="s">
        <v>81</v>
      </c>
      <c r="AU10" s="2178"/>
      <c r="AV10" s="2179"/>
      <c r="AW10" s="752" t="s">
        <v>66</v>
      </c>
      <c r="AX10" s="670"/>
    </row>
    <row r="11" spans="1:51" ht="13.2" customHeight="1">
      <c r="C11" s="287" t="s">
        <v>745</v>
      </c>
      <c r="D11" s="754" t="s">
        <v>295</v>
      </c>
      <c r="E11" s="239"/>
      <c r="F11" s="778">
        <v>1</v>
      </c>
      <c r="G11" s="241">
        <f>ROUND(E11*F11,2)</f>
        <v>0</v>
      </c>
      <c r="H11" s="239">
        <f>延長表!I37</f>
        <v>448.03</v>
      </c>
      <c r="I11" s="778">
        <f>$F$11</f>
        <v>1</v>
      </c>
      <c r="J11" s="241">
        <f>ROUND(H11*I11,2)</f>
        <v>448.03</v>
      </c>
      <c r="K11" s="239"/>
      <c r="L11" s="2347">
        <f>$F$11</f>
        <v>1</v>
      </c>
      <c r="M11" s="2347"/>
      <c r="N11" s="767">
        <f>ROUND(K11*L11,2)</f>
        <v>0</v>
      </c>
      <c r="Q11" s="777" t="s">
        <v>56</v>
      </c>
      <c r="R11" s="2359" t="s">
        <v>493</v>
      </c>
      <c r="S11" s="2359"/>
      <c r="T11" s="783">
        <f>F52+F56+F60+F64+F68+F72</f>
        <v>0</v>
      </c>
      <c r="U11" s="777" t="s">
        <v>83</v>
      </c>
      <c r="V11" s="2359" t="s">
        <v>493</v>
      </c>
      <c r="W11" s="2359"/>
      <c r="X11" s="784">
        <f>I52+I56+I60+I64+I68+I72</f>
        <v>0</v>
      </c>
      <c r="Y11" s="376"/>
      <c r="AB11" s="287"/>
      <c r="AC11" s="754"/>
      <c r="AD11" s="239"/>
      <c r="AE11" s="778">
        <f>IF(AB11="",0,IF(AC11="有",VLOOKUP(AB11,掘削幅矢板,3,FALSE),VLOOKUP(AB11,掘削幅,3,FALSE)))</f>
        <v>0</v>
      </c>
      <c r="AF11" s="241">
        <f>ROUND(AD11*AE11,2)</f>
        <v>0</v>
      </c>
      <c r="AG11" s="239"/>
      <c r="AH11" s="778">
        <f>$AE$11</f>
        <v>0</v>
      </c>
      <c r="AI11" s="241">
        <f>ROUND(AG11*AH11,2)</f>
        <v>0</v>
      </c>
      <c r="AJ11" s="239"/>
      <c r="AK11" s="2347">
        <f>$AE$11</f>
        <v>0</v>
      </c>
      <c r="AL11" s="2347"/>
      <c r="AM11" s="767">
        <f>ROUND(AJ11*AK11,2)</f>
        <v>0</v>
      </c>
      <c r="AP11" s="211" t="s">
        <v>56</v>
      </c>
      <c r="AQ11" s="2378" t="s">
        <v>492</v>
      </c>
      <c r="AR11" s="2378"/>
      <c r="AS11" s="792">
        <f>AE51+AE55+AE59+AE63+AE67+AE71</f>
        <v>0</v>
      </c>
      <c r="AT11" s="211" t="s">
        <v>83</v>
      </c>
      <c r="AU11" s="2378" t="s">
        <v>492</v>
      </c>
      <c r="AV11" s="2378"/>
      <c r="AW11" s="793">
        <f>AH51+AH55+AH59+AH63+AH67+AH71</f>
        <v>0</v>
      </c>
      <c r="AX11" s="376"/>
    </row>
    <row r="12" spans="1:51" ht="13.2" customHeight="1" thickBot="1">
      <c r="C12" s="287" t="s">
        <v>720</v>
      </c>
      <c r="D12" s="754" t="s">
        <v>295</v>
      </c>
      <c r="E12" s="239">
        <f>延長表!H52</f>
        <v>5.0999999999999996</v>
      </c>
      <c r="F12" s="778">
        <v>1</v>
      </c>
      <c r="G12" s="241">
        <f>ROUND(E12*F12,2)</f>
        <v>5.0999999999999996</v>
      </c>
      <c r="H12" s="239">
        <f>延長表!I43+延長表!I52</f>
        <v>225.7</v>
      </c>
      <c r="I12" s="778">
        <f>$F$12</f>
        <v>1</v>
      </c>
      <c r="J12" s="241">
        <f>ROUND(H12*I12,2)</f>
        <v>225.7</v>
      </c>
      <c r="K12" s="239">
        <f>延長表!J43</f>
        <v>3.7</v>
      </c>
      <c r="L12" s="2347">
        <f>$F$12</f>
        <v>1</v>
      </c>
      <c r="M12" s="2347"/>
      <c r="N12" s="209">
        <f>ROUND(K12*L12,2)</f>
        <v>3.7</v>
      </c>
      <c r="Q12" s="249" t="s">
        <v>56</v>
      </c>
      <c r="R12" s="2388" t="s">
        <v>80</v>
      </c>
      <c r="S12" s="2388"/>
      <c r="T12" s="785">
        <f>F53+F57+F61+F65+F69+F73</f>
        <v>0</v>
      </c>
      <c r="U12" s="378"/>
      <c r="V12" s="2390"/>
      <c r="W12" s="2390"/>
      <c r="X12" s="787"/>
      <c r="Y12" s="376"/>
      <c r="AB12" s="287"/>
      <c r="AC12" s="754"/>
      <c r="AD12" s="239"/>
      <c r="AE12" s="778">
        <f>IF(AB12="",0,IF(AC12="有",VLOOKUP(AB12,掘削幅矢板,3,FALSE),VLOOKUP(AB12,掘削幅,3,FALSE)))</f>
        <v>0</v>
      </c>
      <c r="AF12" s="241">
        <f>ROUND(AD12*AE12,2)</f>
        <v>0</v>
      </c>
      <c r="AG12" s="239"/>
      <c r="AH12" s="778">
        <f>$AE$12</f>
        <v>0</v>
      </c>
      <c r="AI12" s="241">
        <f>ROUND(AG12*AH12,2)</f>
        <v>0</v>
      </c>
      <c r="AJ12" s="239"/>
      <c r="AK12" s="2347">
        <f>$AE$12</f>
        <v>0</v>
      </c>
      <c r="AL12" s="2347"/>
      <c r="AM12" s="209">
        <f>ROUND(AJ12*AK12,2)</f>
        <v>0</v>
      </c>
      <c r="AP12" s="777" t="s">
        <v>56</v>
      </c>
      <c r="AQ12" s="2359" t="s">
        <v>493</v>
      </c>
      <c r="AR12" s="2359"/>
      <c r="AS12" s="783">
        <f>AE52+AE56+AE60+AE64+AE68+AE72</f>
        <v>0</v>
      </c>
      <c r="AT12" s="777" t="s">
        <v>83</v>
      </c>
      <c r="AU12" s="2359" t="s">
        <v>493</v>
      </c>
      <c r="AV12" s="2359"/>
      <c r="AW12" s="784">
        <f>AH52+AH56+AH60+AH64+AH68+AH72</f>
        <v>0</v>
      </c>
      <c r="AX12" s="376"/>
    </row>
    <row r="13" spans="1:51" ht="13.2" customHeight="1">
      <c r="C13" s="287" t="s">
        <v>746</v>
      </c>
      <c r="D13" s="754" t="s">
        <v>295</v>
      </c>
      <c r="E13" s="239">
        <f>延長表!H44</f>
        <v>72.3</v>
      </c>
      <c r="F13" s="778">
        <v>1</v>
      </c>
      <c r="G13" s="241">
        <f>ROUND(E13*F13,2)</f>
        <v>72.3</v>
      </c>
      <c r="H13" s="239">
        <f>延長表!I44</f>
        <v>21.2</v>
      </c>
      <c r="I13" s="778">
        <f>$F$13</f>
        <v>1</v>
      </c>
      <c r="J13" s="241">
        <f>ROUND(H13*I13,2)</f>
        <v>21.2</v>
      </c>
      <c r="K13" s="239"/>
      <c r="L13" s="2347">
        <f>$F$13</f>
        <v>1</v>
      </c>
      <c r="M13" s="2347"/>
      <c r="N13" s="209">
        <f>ROUND(K13*L13,2)</f>
        <v>0</v>
      </c>
      <c r="Q13" s="809"/>
      <c r="R13" s="809"/>
      <c r="S13" s="809"/>
      <c r="T13" s="809"/>
      <c r="U13" s="809"/>
      <c r="V13" s="809"/>
      <c r="W13" s="809"/>
      <c r="X13" s="809"/>
      <c r="Y13" s="376"/>
      <c r="AB13" s="287"/>
      <c r="AC13" s="754"/>
      <c r="AD13" s="239"/>
      <c r="AE13" s="778">
        <f>IF(AB13="",0,IF(AC13="有",VLOOKUP(AB13,掘削幅矢板,3,FALSE),VLOOKUP(AB13,掘削幅,3,FALSE)))</f>
        <v>0</v>
      </c>
      <c r="AF13" s="241">
        <f>ROUND(AD13*AE13,2)</f>
        <v>0</v>
      </c>
      <c r="AG13" s="239"/>
      <c r="AH13" s="778">
        <f>$AE$13</f>
        <v>0</v>
      </c>
      <c r="AI13" s="241">
        <f>ROUND(AG13*AH13,2)</f>
        <v>0</v>
      </c>
      <c r="AJ13" s="239"/>
      <c r="AK13" s="2347">
        <f>$AE$13</f>
        <v>0</v>
      </c>
      <c r="AL13" s="2347"/>
      <c r="AM13" s="209">
        <f>ROUND(AJ13*AK13,2)</f>
        <v>0</v>
      </c>
      <c r="AP13" s="777" t="s">
        <v>56</v>
      </c>
      <c r="AQ13" s="2359" t="s">
        <v>80</v>
      </c>
      <c r="AR13" s="2359"/>
      <c r="AS13" s="783">
        <f>AE53+AE57+AE61+AE65+AE69+AE73</f>
        <v>0</v>
      </c>
      <c r="AT13" s="383"/>
      <c r="AU13" s="2362"/>
      <c r="AV13" s="2362"/>
      <c r="AW13" s="804"/>
      <c r="AX13" s="376"/>
    </row>
    <row r="14" spans="1:51" ht="13.2" customHeight="1" thickBot="1">
      <c r="C14" s="2201" t="s">
        <v>406</v>
      </c>
      <c r="D14" s="2202"/>
      <c r="E14" s="2214">
        <f>SUM(G9:G13)</f>
        <v>83</v>
      </c>
      <c r="F14" s="2202"/>
      <c r="G14" s="2207"/>
      <c r="H14" s="2214">
        <f>SUM(J9:J13)</f>
        <v>979.43000000000006</v>
      </c>
      <c r="I14" s="2202"/>
      <c r="J14" s="2207"/>
      <c r="K14" s="2214">
        <f>SUM(N9:N13)</f>
        <v>33.700000000000003</v>
      </c>
      <c r="L14" s="2348"/>
      <c r="M14" s="2202"/>
      <c r="N14" s="2215"/>
      <c r="P14" s="760" t="str">
        <f>IF(AT51="×","□舗装版破砕工","□舗装版破砕工No.1")</f>
        <v>□舗装版破砕工</v>
      </c>
      <c r="Q14" s="809"/>
      <c r="R14" s="809"/>
      <c r="S14" s="809"/>
      <c r="T14" s="809"/>
      <c r="U14" s="809"/>
      <c r="V14" s="809"/>
      <c r="W14" s="809"/>
      <c r="X14" s="809"/>
      <c r="Y14" s="376"/>
      <c r="AB14" s="2201" t="s">
        <v>406</v>
      </c>
      <c r="AC14" s="2202"/>
      <c r="AD14" s="2214">
        <f>SUM(AF9:AF13)</f>
        <v>0</v>
      </c>
      <c r="AE14" s="2202"/>
      <c r="AF14" s="2207"/>
      <c r="AG14" s="2214">
        <f>SUM(AI9:AI13)</f>
        <v>0</v>
      </c>
      <c r="AH14" s="2202"/>
      <c r="AI14" s="2207"/>
      <c r="AJ14" s="2214">
        <f>SUM(AM9:AM13)</f>
        <v>0</v>
      </c>
      <c r="AK14" s="2348"/>
      <c r="AL14" s="2202"/>
      <c r="AM14" s="2215"/>
      <c r="AP14" s="378"/>
      <c r="AQ14" s="2551"/>
      <c r="AR14" s="2552"/>
      <c r="AS14" s="786"/>
      <c r="AT14" s="378"/>
      <c r="AU14" s="2377"/>
      <c r="AV14" s="2377"/>
      <c r="AW14" s="787"/>
      <c r="AX14" s="376"/>
    </row>
    <row r="15" spans="1:51" ht="13.2" customHeight="1">
      <c r="C15" s="2201" t="s">
        <v>407</v>
      </c>
      <c r="D15" s="2202"/>
      <c r="E15" s="2536">
        <f>'試掘（舗400'!E9:G9</f>
        <v>4</v>
      </c>
      <c r="F15" s="2537"/>
      <c r="G15" s="2538"/>
      <c r="H15" s="2536">
        <f>'試掘（舗400'!H9:J9</f>
        <v>49</v>
      </c>
      <c r="I15" s="2537"/>
      <c r="J15" s="2538"/>
      <c r="K15" s="2536">
        <f>'試掘（舗400'!E21</f>
        <v>2</v>
      </c>
      <c r="L15" s="2537"/>
      <c r="M15" s="2537"/>
      <c r="N15" s="2539"/>
      <c r="Q15" s="2251" t="s">
        <v>81</v>
      </c>
      <c r="R15" s="2178"/>
      <c r="S15" s="2179"/>
      <c r="T15" s="751" t="s">
        <v>66</v>
      </c>
      <c r="U15" s="2251" t="s">
        <v>81</v>
      </c>
      <c r="V15" s="2178"/>
      <c r="W15" s="2179"/>
      <c r="X15" s="752" t="s">
        <v>66</v>
      </c>
      <c r="Y15" s="377"/>
      <c r="AB15" s="2201" t="s">
        <v>407</v>
      </c>
      <c r="AC15" s="2202"/>
      <c r="AD15" s="2536"/>
      <c r="AE15" s="2537"/>
      <c r="AF15" s="2538"/>
      <c r="AG15" s="2536"/>
      <c r="AH15" s="2537"/>
      <c r="AI15" s="2538"/>
      <c r="AJ15" s="2536"/>
      <c r="AK15" s="2537"/>
      <c r="AL15" s="2537"/>
      <c r="AM15" s="2539"/>
      <c r="AP15" s="809"/>
      <c r="AQ15" s="809"/>
      <c r="AR15" s="809"/>
      <c r="AS15" s="809"/>
      <c r="AT15" s="809"/>
      <c r="AU15" s="809"/>
      <c r="AV15" s="809"/>
      <c r="AW15" s="809"/>
      <c r="AX15" s="377"/>
    </row>
    <row r="16" spans="1:51" ht="13.2" customHeight="1" thickBot="1">
      <c r="C16" s="2201" t="s">
        <v>301</v>
      </c>
      <c r="D16" s="2202"/>
      <c r="E16" s="2214">
        <f>E14-E15</f>
        <v>79</v>
      </c>
      <c r="F16" s="2202"/>
      <c r="G16" s="2207"/>
      <c r="H16" s="2214">
        <f>H14-H15</f>
        <v>930.43000000000006</v>
      </c>
      <c r="I16" s="2202"/>
      <c r="J16" s="2207"/>
      <c r="K16" s="2214">
        <f>K14-K15</f>
        <v>31.700000000000003</v>
      </c>
      <c r="L16" s="2348"/>
      <c r="M16" s="2202"/>
      <c r="N16" s="2215"/>
      <c r="Q16" s="263" t="s">
        <v>77</v>
      </c>
      <c r="R16" s="2431">
        <f>IF(MAX($E$389:$E$428)&lt;ROW()-15,"",INDEX($D$389:$D$428,MATCH(ROW()-15,$E$389:$E$428,0),1))</f>
        <v>4</v>
      </c>
      <c r="S16" s="2432"/>
      <c r="T16" s="788">
        <f>SUMIF($D$389:$D$428,R16,$F$389:$F$428)</f>
        <v>9</v>
      </c>
      <c r="U16" s="263" t="s">
        <v>82</v>
      </c>
      <c r="V16" s="2433">
        <f>IF(MAX($G$389:$G$428)&lt;ROW()-15,"",INDEX($D$389:$D$428,MATCH(ROW()-15,$G$389:$G$428,0),1))</f>
        <v>15</v>
      </c>
      <c r="W16" s="2434"/>
      <c r="X16" s="799">
        <f>SUMIF($D$389:$D$428,V16,$H$389:$H$428)</f>
        <v>31.700000000000003</v>
      </c>
      <c r="Y16" s="377"/>
      <c r="AB16" s="2201" t="s">
        <v>301</v>
      </c>
      <c r="AC16" s="2202"/>
      <c r="AD16" s="2214">
        <f>AD14-AD15</f>
        <v>0</v>
      </c>
      <c r="AE16" s="2202"/>
      <c r="AF16" s="2207"/>
      <c r="AG16" s="2214">
        <f>AG14-AG15</f>
        <v>0</v>
      </c>
      <c r="AH16" s="2202"/>
      <c r="AI16" s="2207"/>
      <c r="AJ16" s="2214">
        <f>AJ14-AJ15</f>
        <v>0</v>
      </c>
      <c r="AK16" s="2348"/>
      <c r="AL16" s="2202"/>
      <c r="AM16" s="2215"/>
      <c r="AO16" s="760" t="s">
        <v>456</v>
      </c>
      <c r="AP16" s="809"/>
      <c r="AQ16" s="809"/>
      <c r="AR16" s="809"/>
      <c r="AS16" s="809"/>
      <c r="AT16" s="809"/>
      <c r="AU16" s="809"/>
      <c r="AV16" s="809"/>
      <c r="AW16" s="809"/>
      <c r="AX16" s="377"/>
    </row>
    <row r="17" spans="2:50" ht="13.2" customHeight="1">
      <c r="C17" s="2201" t="s">
        <v>76</v>
      </c>
      <c r="D17" s="2202"/>
      <c r="E17" s="2208" t="s">
        <v>77</v>
      </c>
      <c r="F17" s="2209"/>
      <c r="G17" s="2210"/>
      <c r="H17" s="2208" t="s">
        <v>77</v>
      </c>
      <c r="I17" s="2209"/>
      <c r="J17" s="2210"/>
      <c r="K17" s="2208" t="s">
        <v>82</v>
      </c>
      <c r="L17" s="2209"/>
      <c r="M17" s="2209"/>
      <c r="N17" s="2211"/>
      <c r="Q17" s="264" t="s">
        <v>77</v>
      </c>
      <c r="R17" s="2438">
        <f t="shared" ref="R17:R22" si="0">IF(MAX($E$389:$E$428)&lt;ROW()-15,"",INDEX($D$389:$D$428,MATCH(ROW()-15,$E$389:$E$428,0),1))</f>
        <v>5</v>
      </c>
      <c r="S17" s="2439"/>
      <c r="T17" s="781">
        <f t="shared" ref="T17:T22" si="1">SUMIF($D$389:$D$428,R17,$F$389:$F$428)</f>
        <v>52</v>
      </c>
      <c r="U17" s="264" t="s">
        <v>82</v>
      </c>
      <c r="V17" s="2440" t="str">
        <f t="shared" ref="V17:V22" si="2">IF(MAX($G$389:$G$428)&lt;ROW()-15,"",INDEX($D$389:$D$428,MATCH(ROW()-15,$G$389:$G$428,0),1))</f>
        <v/>
      </c>
      <c r="W17" s="2441"/>
      <c r="X17" s="801">
        <f t="shared" ref="X17:X22" si="3">SUMIF($D$389:$D$428,V17,$H$389:$H$428)</f>
        <v>0</v>
      </c>
      <c r="Y17" s="670"/>
      <c r="AB17" s="2201" t="s">
        <v>76</v>
      </c>
      <c r="AC17" s="2202"/>
      <c r="AD17" s="2208" t="s">
        <v>77</v>
      </c>
      <c r="AE17" s="2209"/>
      <c r="AF17" s="2210"/>
      <c r="AG17" s="2208" t="s">
        <v>77</v>
      </c>
      <c r="AH17" s="2209"/>
      <c r="AI17" s="2210"/>
      <c r="AJ17" s="2208" t="s">
        <v>77</v>
      </c>
      <c r="AK17" s="2209"/>
      <c r="AL17" s="2209"/>
      <c r="AM17" s="2211"/>
      <c r="AP17" s="2251" t="s">
        <v>81</v>
      </c>
      <c r="AQ17" s="2178"/>
      <c r="AR17" s="2179"/>
      <c r="AS17" s="751" t="s">
        <v>66</v>
      </c>
      <c r="AT17" s="2251" t="s">
        <v>81</v>
      </c>
      <c r="AU17" s="2178"/>
      <c r="AV17" s="2179"/>
      <c r="AW17" s="752" t="s">
        <v>66</v>
      </c>
      <c r="AX17" s="670"/>
    </row>
    <row r="18" spans="2:50" ht="13.2" customHeight="1">
      <c r="C18" s="2201"/>
      <c r="D18" s="2202"/>
      <c r="E18" s="2216">
        <v>15</v>
      </c>
      <c r="F18" s="2217"/>
      <c r="G18" s="2218"/>
      <c r="H18" s="2216">
        <v>10</v>
      </c>
      <c r="I18" s="2217"/>
      <c r="J18" s="2218"/>
      <c r="K18" s="2216">
        <v>15</v>
      </c>
      <c r="L18" s="2217"/>
      <c r="M18" s="2217"/>
      <c r="N18" s="2219"/>
      <c r="Q18" s="264" t="s">
        <v>77</v>
      </c>
      <c r="R18" s="2438">
        <f t="shared" si="0"/>
        <v>10</v>
      </c>
      <c r="S18" s="2439"/>
      <c r="T18" s="781">
        <f t="shared" si="1"/>
        <v>940.23</v>
      </c>
      <c r="U18" s="264" t="s">
        <v>82</v>
      </c>
      <c r="V18" s="2440" t="str">
        <f t="shared" si="2"/>
        <v/>
      </c>
      <c r="W18" s="2441"/>
      <c r="X18" s="801">
        <f t="shared" si="3"/>
        <v>0</v>
      </c>
      <c r="Y18" s="37"/>
      <c r="AB18" s="2201"/>
      <c r="AC18" s="2202"/>
      <c r="AD18" s="2216">
        <v>10</v>
      </c>
      <c r="AE18" s="2217"/>
      <c r="AF18" s="2218"/>
      <c r="AG18" s="2216">
        <v>4</v>
      </c>
      <c r="AH18" s="2217"/>
      <c r="AI18" s="2218"/>
      <c r="AJ18" s="2216">
        <v>15</v>
      </c>
      <c r="AK18" s="2217"/>
      <c r="AL18" s="2217"/>
      <c r="AM18" s="2219"/>
      <c r="AP18" s="263" t="s">
        <v>77</v>
      </c>
      <c r="AQ18" s="2431" t="str">
        <f>IF(MAX($AD$389:$AD$428)&lt;ROW()-17,"",INDEX($AC$389:$AC$428,MATCH(ROW()-17,$AD$389:$AD$428,0),1))</f>
        <v/>
      </c>
      <c r="AR18" s="2432"/>
      <c r="AS18" s="788">
        <f>SUMIF($AC$389:$AC$428,AQ18,$AE$389:$AE$428)</f>
        <v>0</v>
      </c>
      <c r="AT18" s="263" t="s">
        <v>82</v>
      </c>
      <c r="AU18" s="2433" t="str">
        <f>IF(MAX($AF$389:$AF$428)&lt;ROW()-17,"",INDEX($AC$389:$AC$428,MATCH(ROW()-17,$AF$389:$AF$428,0),1))</f>
        <v/>
      </c>
      <c r="AV18" s="2434"/>
      <c r="AW18" s="799">
        <f>SUMIF($AC$389:$AC$428,AU18,$AG$389:$AG$428)</f>
        <v>0</v>
      </c>
      <c r="AX18" s="37"/>
    </row>
    <row r="19" spans="2:50" ht="13.2" customHeight="1">
      <c r="C19" s="2212" t="s">
        <v>439</v>
      </c>
      <c r="D19" s="2213"/>
      <c r="E19" s="2531">
        <f>E15</f>
        <v>4</v>
      </c>
      <c r="F19" s="2532"/>
      <c r="G19" s="2533"/>
      <c r="H19" s="2531">
        <f>H15</f>
        <v>49</v>
      </c>
      <c r="I19" s="2532"/>
      <c r="J19" s="2533"/>
      <c r="K19" s="2531">
        <f>K15</f>
        <v>2</v>
      </c>
      <c r="L19" s="2532"/>
      <c r="M19" s="2532"/>
      <c r="N19" s="2534"/>
      <c r="Q19" s="264" t="s">
        <v>77</v>
      </c>
      <c r="R19" s="2438">
        <f t="shared" si="0"/>
        <v>15</v>
      </c>
      <c r="S19" s="2439"/>
      <c r="T19" s="781">
        <f t="shared" si="1"/>
        <v>79</v>
      </c>
      <c r="U19" s="264" t="s">
        <v>82</v>
      </c>
      <c r="V19" s="2440" t="str">
        <f t="shared" si="2"/>
        <v/>
      </c>
      <c r="W19" s="2441"/>
      <c r="X19" s="801">
        <f t="shared" si="3"/>
        <v>0</v>
      </c>
      <c r="Y19" s="37"/>
      <c r="AB19" s="2212" t="s">
        <v>439</v>
      </c>
      <c r="AC19" s="2213"/>
      <c r="AD19" s="2531">
        <f>AD15</f>
        <v>0</v>
      </c>
      <c r="AE19" s="2532"/>
      <c r="AF19" s="2533"/>
      <c r="AG19" s="2531">
        <f>AG15</f>
        <v>0</v>
      </c>
      <c r="AH19" s="2532"/>
      <c r="AI19" s="2533"/>
      <c r="AJ19" s="2531">
        <f>AJ15</f>
        <v>0</v>
      </c>
      <c r="AK19" s="2532"/>
      <c r="AL19" s="2532"/>
      <c r="AM19" s="2534"/>
      <c r="AP19" s="264" t="s">
        <v>77</v>
      </c>
      <c r="AQ19" s="2438" t="str">
        <f t="shared" ref="AQ19:AQ25" si="4">IF(MAX($AD$389:$AD$428)&lt;ROW()-17,"",INDEX($AC$389:$AC$428,MATCH(ROW()-17,$AD$389:$AD$428,0),1))</f>
        <v/>
      </c>
      <c r="AR19" s="2439"/>
      <c r="AS19" s="781">
        <f t="shared" ref="AS19:AS25" si="5">SUMIF($AC$389:$AC$428,AQ19,$AE$389:$AE$428)</f>
        <v>0</v>
      </c>
      <c r="AT19" s="264" t="s">
        <v>82</v>
      </c>
      <c r="AU19" s="2440" t="str">
        <f t="shared" ref="AU19:AU26" si="6">IF(MAX($AF$389:$AF$428)&lt;ROW()-17,"",INDEX($AC$389:$AC$428,MATCH(ROW()-17,$AF$389:$AF$428,0),1))</f>
        <v/>
      </c>
      <c r="AV19" s="2441"/>
      <c r="AW19" s="801">
        <f t="shared" ref="AW19:AW26" si="7">SUMIF($AC$389:$AC$428,AU19,$AG$389:$AG$428)</f>
        <v>0</v>
      </c>
      <c r="AX19" s="37"/>
    </row>
    <row r="20" spans="2:50" ht="13.2" customHeight="1">
      <c r="C20" s="2535" t="s">
        <v>440</v>
      </c>
      <c r="D20" s="2202"/>
      <c r="E20" s="2208" t="s">
        <v>77</v>
      </c>
      <c r="F20" s="2209"/>
      <c r="G20" s="2210"/>
      <c r="H20" s="2208" t="s">
        <v>77</v>
      </c>
      <c r="I20" s="2209"/>
      <c r="J20" s="2210"/>
      <c r="K20" s="2208" t="s">
        <v>77</v>
      </c>
      <c r="L20" s="2209"/>
      <c r="M20" s="2209"/>
      <c r="N20" s="2211"/>
      <c r="Q20" s="264" t="s">
        <v>77</v>
      </c>
      <c r="R20" s="2438" t="str">
        <f t="shared" si="0"/>
        <v/>
      </c>
      <c r="S20" s="2439"/>
      <c r="T20" s="781">
        <f t="shared" si="1"/>
        <v>0</v>
      </c>
      <c r="U20" s="264" t="s">
        <v>82</v>
      </c>
      <c r="V20" s="2440" t="str">
        <f t="shared" si="2"/>
        <v/>
      </c>
      <c r="W20" s="2441"/>
      <c r="X20" s="801">
        <f t="shared" si="3"/>
        <v>0</v>
      </c>
      <c r="Y20" s="37"/>
      <c r="AB20" s="2535" t="s">
        <v>440</v>
      </c>
      <c r="AC20" s="2202"/>
      <c r="AD20" s="2208" t="s">
        <v>77</v>
      </c>
      <c r="AE20" s="2209"/>
      <c r="AF20" s="2210"/>
      <c r="AG20" s="2208" t="s">
        <v>77</v>
      </c>
      <c r="AH20" s="2209"/>
      <c r="AI20" s="2210"/>
      <c r="AJ20" s="2208" t="s">
        <v>77</v>
      </c>
      <c r="AK20" s="2209"/>
      <c r="AL20" s="2209"/>
      <c r="AM20" s="2211"/>
      <c r="AP20" s="264" t="s">
        <v>77</v>
      </c>
      <c r="AQ20" s="2438" t="str">
        <f t="shared" si="4"/>
        <v/>
      </c>
      <c r="AR20" s="2439"/>
      <c r="AS20" s="781">
        <f t="shared" si="5"/>
        <v>0</v>
      </c>
      <c r="AT20" s="264" t="s">
        <v>82</v>
      </c>
      <c r="AU20" s="2440" t="str">
        <f t="shared" si="6"/>
        <v/>
      </c>
      <c r="AV20" s="2441"/>
      <c r="AW20" s="801">
        <f t="shared" si="7"/>
        <v>0</v>
      </c>
      <c r="AX20" s="37"/>
    </row>
    <row r="21" spans="2:50" ht="13.2" customHeight="1">
      <c r="C21" s="2201"/>
      <c r="D21" s="2202"/>
      <c r="E21" s="2216">
        <v>10</v>
      </c>
      <c r="F21" s="2217"/>
      <c r="G21" s="2218"/>
      <c r="H21" s="2216">
        <v>5</v>
      </c>
      <c r="I21" s="2217"/>
      <c r="J21" s="2218"/>
      <c r="K21" s="2216">
        <v>5</v>
      </c>
      <c r="L21" s="2217"/>
      <c r="M21" s="2217"/>
      <c r="N21" s="2219"/>
      <c r="Q21" s="264" t="s">
        <v>77</v>
      </c>
      <c r="R21" s="2438" t="str">
        <f t="shared" si="0"/>
        <v/>
      </c>
      <c r="S21" s="2439"/>
      <c r="T21" s="781">
        <f t="shared" si="1"/>
        <v>0</v>
      </c>
      <c r="U21" s="264" t="s">
        <v>82</v>
      </c>
      <c r="V21" s="2440" t="str">
        <f t="shared" si="2"/>
        <v/>
      </c>
      <c r="W21" s="2441"/>
      <c r="X21" s="801">
        <f t="shared" si="3"/>
        <v>0</v>
      </c>
      <c r="Y21" s="37"/>
      <c r="AB21" s="2201"/>
      <c r="AC21" s="2202"/>
      <c r="AD21" s="2216">
        <v>5</v>
      </c>
      <c r="AE21" s="2217"/>
      <c r="AF21" s="2218"/>
      <c r="AG21" s="2216">
        <v>4</v>
      </c>
      <c r="AH21" s="2217"/>
      <c r="AI21" s="2218"/>
      <c r="AJ21" s="2216">
        <v>10</v>
      </c>
      <c r="AK21" s="2217"/>
      <c r="AL21" s="2217"/>
      <c r="AM21" s="2219"/>
      <c r="AP21" s="264" t="s">
        <v>77</v>
      </c>
      <c r="AQ21" s="2438" t="str">
        <f t="shared" si="4"/>
        <v/>
      </c>
      <c r="AR21" s="2439"/>
      <c r="AS21" s="781">
        <f t="shared" si="5"/>
        <v>0</v>
      </c>
      <c r="AT21" s="264" t="s">
        <v>82</v>
      </c>
      <c r="AU21" s="2440" t="str">
        <f t="shared" si="6"/>
        <v/>
      </c>
      <c r="AV21" s="2441"/>
      <c r="AW21" s="801">
        <f t="shared" si="7"/>
        <v>0</v>
      </c>
      <c r="AX21" s="37"/>
    </row>
    <row r="22" spans="2:50" ht="13.2" customHeight="1">
      <c r="C22" s="2201" t="s">
        <v>87</v>
      </c>
      <c r="D22" s="2207"/>
      <c r="E22" s="2208" t="s">
        <v>366</v>
      </c>
      <c r="F22" s="2209"/>
      <c r="G22" s="2210"/>
      <c r="H22" s="2208" t="s">
        <v>366</v>
      </c>
      <c r="I22" s="2209"/>
      <c r="J22" s="2210"/>
      <c r="K22" s="2208" t="s">
        <v>366</v>
      </c>
      <c r="L22" s="2209"/>
      <c r="M22" s="2209"/>
      <c r="N22" s="2211"/>
      <c r="Q22" s="264" t="s">
        <v>77</v>
      </c>
      <c r="R22" s="2438" t="str">
        <f t="shared" si="0"/>
        <v/>
      </c>
      <c r="S22" s="2439"/>
      <c r="T22" s="781">
        <f t="shared" si="1"/>
        <v>0</v>
      </c>
      <c r="U22" s="264" t="s">
        <v>82</v>
      </c>
      <c r="V22" s="2440" t="str">
        <f t="shared" si="2"/>
        <v/>
      </c>
      <c r="W22" s="2441"/>
      <c r="X22" s="801">
        <f t="shared" si="3"/>
        <v>0</v>
      </c>
      <c r="Y22" s="37"/>
      <c r="AB22" s="2201" t="s">
        <v>87</v>
      </c>
      <c r="AC22" s="2207"/>
      <c r="AD22" s="2208" t="s">
        <v>366</v>
      </c>
      <c r="AE22" s="2209"/>
      <c r="AF22" s="2210"/>
      <c r="AG22" s="2208" t="s">
        <v>365</v>
      </c>
      <c r="AH22" s="2209"/>
      <c r="AI22" s="2210"/>
      <c r="AJ22" s="2208" t="s">
        <v>366</v>
      </c>
      <c r="AK22" s="2209"/>
      <c r="AL22" s="2209"/>
      <c r="AM22" s="2211"/>
      <c r="AP22" s="264" t="s">
        <v>77</v>
      </c>
      <c r="AQ22" s="2438" t="str">
        <f t="shared" si="4"/>
        <v/>
      </c>
      <c r="AR22" s="2439"/>
      <c r="AS22" s="781">
        <f t="shared" si="5"/>
        <v>0</v>
      </c>
      <c r="AT22" s="264" t="s">
        <v>82</v>
      </c>
      <c r="AU22" s="2440" t="str">
        <f t="shared" si="6"/>
        <v/>
      </c>
      <c r="AV22" s="2441"/>
      <c r="AW22" s="801">
        <f t="shared" si="7"/>
        <v>0</v>
      </c>
      <c r="AX22" s="37"/>
    </row>
    <row r="23" spans="2:50" ht="13.2" customHeight="1" thickBot="1">
      <c r="C23" s="2201"/>
      <c r="D23" s="2207"/>
      <c r="E23" s="2216">
        <v>50</v>
      </c>
      <c r="F23" s="2217"/>
      <c r="G23" s="2218"/>
      <c r="H23" s="2216">
        <v>25</v>
      </c>
      <c r="I23" s="2217"/>
      <c r="J23" s="2218"/>
      <c r="K23" s="2216">
        <v>25</v>
      </c>
      <c r="L23" s="2217"/>
      <c r="M23" s="2217"/>
      <c r="N23" s="2219"/>
      <c r="Q23" s="378"/>
      <c r="R23" s="2222"/>
      <c r="S23" s="2444"/>
      <c r="T23" s="795"/>
      <c r="U23" s="378"/>
      <c r="V23" s="2222"/>
      <c r="W23" s="2444"/>
      <c r="X23" s="796"/>
      <c r="Y23" s="37"/>
      <c r="AB23" s="2201"/>
      <c r="AC23" s="2207"/>
      <c r="AD23" s="2216">
        <v>25</v>
      </c>
      <c r="AE23" s="2217"/>
      <c r="AF23" s="2218"/>
      <c r="AG23" s="2216">
        <v>10</v>
      </c>
      <c r="AH23" s="2217"/>
      <c r="AI23" s="2218"/>
      <c r="AJ23" s="2216">
        <v>50</v>
      </c>
      <c r="AK23" s="2217"/>
      <c r="AL23" s="2217"/>
      <c r="AM23" s="2219"/>
      <c r="AP23" s="264" t="s">
        <v>77</v>
      </c>
      <c r="AQ23" s="2438" t="str">
        <f t="shared" si="4"/>
        <v/>
      </c>
      <c r="AR23" s="2439"/>
      <c r="AS23" s="781">
        <f t="shared" si="5"/>
        <v>0</v>
      </c>
      <c r="AT23" s="264" t="s">
        <v>82</v>
      </c>
      <c r="AU23" s="2440" t="str">
        <f t="shared" si="6"/>
        <v/>
      </c>
      <c r="AV23" s="2441"/>
      <c r="AW23" s="801">
        <f t="shared" si="7"/>
        <v>0</v>
      </c>
      <c r="AX23" s="37"/>
    </row>
    <row r="24" spans="2:50" ht="13.2" customHeight="1" thickBot="1">
      <c r="B24" s="15"/>
      <c r="C24" s="2549" t="s">
        <v>78</v>
      </c>
      <c r="D24" s="2550"/>
      <c r="E24" s="2545">
        <v>10</v>
      </c>
      <c r="F24" s="2546"/>
      <c r="G24" s="2547"/>
      <c r="H24" s="2545">
        <v>5</v>
      </c>
      <c r="I24" s="2546"/>
      <c r="J24" s="2547"/>
      <c r="K24" s="2545">
        <v>5</v>
      </c>
      <c r="L24" s="2546"/>
      <c r="M24" s="2546"/>
      <c r="N24" s="2548"/>
      <c r="P24" s="15"/>
      <c r="Q24" s="670"/>
      <c r="R24" s="38"/>
      <c r="S24" s="38"/>
      <c r="T24" s="37"/>
      <c r="U24" s="670"/>
      <c r="V24" s="38"/>
      <c r="W24" s="38"/>
      <c r="X24" s="37"/>
      <c r="Y24" s="37"/>
      <c r="AA24" s="15"/>
      <c r="AB24" s="2549" t="s">
        <v>78</v>
      </c>
      <c r="AC24" s="2550"/>
      <c r="AD24" s="2545">
        <v>5</v>
      </c>
      <c r="AE24" s="2546"/>
      <c r="AF24" s="2547"/>
      <c r="AG24" s="2545">
        <v>4</v>
      </c>
      <c r="AH24" s="2546"/>
      <c r="AI24" s="2547"/>
      <c r="AJ24" s="2545">
        <v>10</v>
      </c>
      <c r="AK24" s="2546"/>
      <c r="AL24" s="2546"/>
      <c r="AM24" s="2548"/>
      <c r="AP24" s="264" t="s">
        <v>77</v>
      </c>
      <c r="AQ24" s="2438" t="str">
        <f t="shared" si="4"/>
        <v/>
      </c>
      <c r="AR24" s="2439"/>
      <c r="AS24" s="781">
        <f t="shared" si="5"/>
        <v>0</v>
      </c>
      <c r="AT24" s="264" t="s">
        <v>82</v>
      </c>
      <c r="AU24" s="2440" t="str">
        <f t="shared" si="6"/>
        <v/>
      </c>
      <c r="AV24" s="2441"/>
      <c r="AW24" s="801">
        <f t="shared" si="7"/>
        <v>0</v>
      </c>
      <c r="AX24" s="37"/>
    </row>
    <row r="25" spans="2:50" ht="13.2" customHeight="1" thickBot="1">
      <c r="C25" s="2193" t="s">
        <v>70</v>
      </c>
      <c r="D25" s="2194"/>
      <c r="E25" s="2195" t="s">
        <v>733</v>
      </c>
      <c r="F25" s="2196"/>
      <c r="G25" s="2197"/>
      <c r="H25" s="2195" t="s">
        <v>729</v>
      </c>
      <c r="I25" s="2196"/>
      <c r="J25" s="2197"/>
      <c r="K25" s="2195" t="s">
        <v>738</v>
      </c>
      <c r="L25" s="2196"/>
      <c r="M25" s="2196"/>
      <c r="N25" s="2198"/>
      <c r="P25" s="760" t="s">
        <v>549</v>
      </c>
      <c r="Q25" s="670"/>
      <c r="R25" s="38"/>
      <c r="S25" s="38"/>
      <c r="T25" s="37"/>
      <c r="U25" s="670"/>
      <c r="V25" s="38"/>
      <c r="W25" s="38"/>
      <c r="X25" s="37"/>
      <c r="Y25" s="37"/>
      <c r="AB25" s="2193" t="s">
        <v>70</v>
      </c>
      <c r="AC25" s="2194"/>
      <c r="AD25" s="2195"/>
      <c r="AE25" s="2196"/>
      <c r="AF25" s="2197"/>
      <c r="AG25" s="2195"/>
      <c r="AH25" s="2196"/>
      <c r="AI25" s="2197"/>
      <c r="AJ25" s="2195"/>
      <c r="AK25" s="2196"/>
      <c r="AL25" s="2196"/>
      <c r="AM25" s="2198"/>
      <c r="AP25" s="264" t="s">
        <v>77</v>
      </c>
      <c r="AQ25" s="2438" t="str">
        <f t="shared" si="4"/>
        <v/>
      </c>
      <c r="AR25" s="2439"/>
      <c r="AS25" s="781">
        <f t="shared" si="5"/>
        <v>0</v>
      </c>
      <c r="AT25" s="264" t="s">
        <v>82</v>
      </c>
      <c r="AU25" s="2440" t="str">
        <f t="shared" si="6"/>
        <v/>
      </c>
      <c r="AV25" s="2441"/>
      <c r="AW25" s="801">
        <f t="shared" si="7"/>
        <v>0</v>
      </c>
      <c r="AX25" s="37"/>
    </row>
    <row r="26" spans="2:50" ht="13.2" customHeight="1">
      <c r="C26" s="2201" t="s">
        <v>71</v>
      </c>
      <c r="D26" s="2202"/>
      <c r="E26" s="2203" t="s">
        <v>734</v>
      </c>
      <c r="F26" s="2204"/>
      <c r="G26" s="2205"/>
      <c r="H26" s="2203" t="s">
        <v>734</v>
      </c>
      <c r="I26" s="2204"/>
      <c r="J26" s="2205"/>
      <c r="K26" s="2203" t="s">
        <v>734</v>
      </c>
      <c r="L26" s="2204"/>
      <c r="M26" s="2204"/>
      <c r="N26" s="2206"/>
      <c r="P26" s="15"/>
      <c r="Q26" s="2251" t="s">
        <v>81</v>
      </c>
      <c r="R26" s="2178"/>
      <c r="S26" s="2179"/>
      <c r="T26" s="751" t="s">
        <v>66</v>
      </c>
      <c r="U26" s="2251" t="s">
        <v>81</v>
      </c>
      <c r="V26" s="2178"/>
      <c r="W26" s="2179"/>
      <c r="X26" s="752" t="s">
        <v>66</v>
      </c>
      <c r="Y26" s="37"/>
      <c r="AB26" s="2201" t="s">
        <v>71</v>
      </c>
      <c r="AC26" s="2202"/>
      <c r="AD26" s="2203"/>
      <c r="AE26" s="2204"/>
      <c r="AF26" s="2205"/>
      <c r="AG26" s="2203"/>
      <c r="AH26" s="2204"/>
      <c r="AI26" s="2205"/>
      <c r="AJ26" s="2203"/>
      <c r="AK26" s="2204"/>
      <c r="AL26" s="2204"/>
      <c r="AM26" s="2206"/>
      <c r="AP26" s="410" t="s">
        <v>473</v>
      </c>
      <c r="AQ26" s="2438" t="str">
        <f>IF(MAX($AD$389:$AD$428)&lt;ROW()-17,"",INDEX($AC$389:$AC$428,MATCH(ROW()-17,$AD$389:$AD$428,0),1))</f>
        <v/>
      </c>
      <c r="AR26" s="2439"/>
      <c r="AS26" s="781">
        <f>SUMIF($AC$389:$AC$428,AQ26,$AE$389:$AE$428)</f>
        <v>0</v>
      </c>
      <c r="AT26" s="264" t="s">
        <v>479</v>
      </c>
      <c r="AU26" s="2440" t="str">
        <f t="shared" si="6"/>
        <v/>
      </c>
      <c r="AV26" s="2441"/>
      <c r="AW26" s="801">
        <f t="shared" si="7"/>
        <v>0</v>
      </c>
      <c r="AX26" s="37"/>
    </row>
    <row r="27" spans="2:50" ht="13.2" customHeight="1" thickBot="1">
      <c r="C27" s="2201" t="s">
        <v>72</v>
      </c>
      <c r="D27" s="2202"/>
      <c r="E27" s="2208" t="s">
        <v>4</v>
      </c>
      <c r="F27" s="2209"/>
      <c r="G27" s="2210"/>
      <c r="H27" s="2208" t="s">
        <v>4</v>
      </c>
      <c r="I27" s="2209"/>
      <c r="J27" s="2210"/>
      <c r="K27" s="2208" t="s">
        <v>4</v>
      </c>
      <c r="L27" s="2209"/>
      <c r="M27" s="2209"/>
      <c r="N27" s="2211"/>
      <c r="P27" s="15"/>
      <c r="Q27" s="535" t="s">
        <v>534</v>
      </c>
      <c r="R27" s="2543">
        <v>15</v>
      </c>
      <c r="S27" s="2544"/>
      <c r="T27" s="529">
        <f>SUMPRODUCT(($D$344:$D$383&lt;=15)*$D$344:$D$383*$F$344:$F$383)/100+SUMPRODUCT(($AC$344:$AC$383&lt;=15)*$AC$344:$AC$383*$AE$344:$AE$383)/100</f>
        <v>12.35</v>
      </c>
      <c r="U27" s="263" t="s">
        <v>548</v>
      </c>
      <c r="V27" s="2543">
        <v>15</v>
      </c>
      <c r="W27" s="2544"/>
      <c r="X27" s="530">
        <f>SUMPRODUCT(($D$389:$D$428&lt;=15)*$D$389:$D$428*$H$389:$H$428)/100+SUMPRODUCT(($AC$389:$AC$428&lt;=15)*$AC$389:$AC$428*$AG$389:$AG$428)/100</f>
        <v>4.7550000000000008</v>
      </c>
      <c r="Y27" s="37"/>
      <c r="AB27" s="2201" t="s">
        <v>72</v>
      </c>
      <c r="AC27" s="2202"/>
      <c r="AD27" s="2208"/>
      <c r="AE27" s="2209"/>
      <c r="AF27" s="2210"/>
      <c r="AG27" s="2208"/>
      <c r="AH27" s="2209"/>
      <c r="AI27" s="2210"/>
      <c r="AJ27" s="2208"/>
      <c r="AK27" s="2209"/>
      <c r="AL27" s="2209"/>
      <c r="AM27" s="2211"/>
      <c r="AP27" s="378"/>
      <c r="AQ27" s="2222"/>
      <c r="AR27" s="2444"/>
      <c r="AS27" s="795"/>
      <c r="AT27" s="378"/>
      <c r="AU27" s="2222"/>
      <c r="AV27" s="2444"/>
      <c r="AW27" s="796"/>
      <c r="AX27" s="37"/>
    </row>
    <row r="28" spans="2:50" ht="13.2" customHeight="1">
      <c r="C28" s="2201"/>
      <c r="D28" s="2202"/>
      <c r="E28" s="2208" t="s">
        <v>357</v>
      </c>
      <c r="F28" s="2209"/>
      <c r="G28" s="2210"/>
      <c r="H28" s="2208" t="s">
        <v>357</v>
      </c>
      <c r="I28" s="2209"/>
      <c r="J28" s="2210"/>
      <c r="K28" s="2208" t="s">
        <v>357</v>
      </c>
      <c r="L28" s="2209"/>
      <c r="M28" s="2209"/>
      <c r="N28" s="2211"/>
      <c r="P28" s="15"/>
      <c r="Q28" s="410" t="s">
        <v>534</v>
      </c>
      <c r="R28" s="2464">
        <v>15</v>
      </c>
      <c r="S28" s="2465"/>
      <c r="T28" s="541">
        <f>SUMPRODUCT(($D$344:$D$383&gt;15)*$D$344:$D$383*$F$344:$F$383)/100+SUMPRODUCT(($AC$344:$AC$383&gt;15)*$AC$344:$AC$383*$AE$344:$AE$383)/100</f>
        <v>0</v>
      </c>
      <c r="U28" s="410" t="s">
        <v>550</v>
      </c>
      <c r="V28" s="2464">
        <v>15</v>
      </c>
      <c r="W28" s="2465"/>
      <c r="X28" s="542">
        <f>SUMPRODUCT(($D$389:$D$428&gt;15)*$D$389:$D$428*$H$389:$H$428)/100+SUMPRODUCT(($AC$389:$AC$428&gt;15)*$AC$389:$AC$428*$AG$389:$AG$428)/100</f>
        <v>0</v>
      </c>
      <c r="Y28" s="37"/>
      <c r="AB28" s="2201"/>
      <c r="AC28" s="2202"/>
      <c r="AD28" s="2208"/>
      <c r="AE28" s="2209"/>
      <c r="AF28" s="2210"/>
      <c r="AG28" s="2208"/>
      <c r="AH28" s="2209"/>
      <c r="AI28" s="2210"/>
      <c r="AJ28" s="2208"/>
      <c r="AK28" s="2209"/>
      <c r="AL28" s="2209"/>
      <c r="AM28" s="2211"/>
      <c r="AP28" s="809"/>
      <c r="AQ28" s="809"/>
      <c r="AR28" s="809"/>
      <c r="AS28" s="809"/>
      <c r="AT28" s="809"/>
      <c r="AU28" s="809"/>
      <c r="AV28" s="809"/>
      <c r="AW28" s="809"/>
      <c r="AX28" s="377"/>
    </row>
    <row r="29" spans="2:50" ht="13.2" customHeight="1" thickBot="1">
      <c r="C29" s="2201" t="s">
        <v>59</v>
      </c>
      <c r="D29" s="2202"/>
      <c r="E29" s="2208" t="s">
        <v>74</v>
      </c>
      <c r="F29" s="2209"/>
      <c r="G29" s="2210"/>
      <c r="H29" s="2208" t="s">
        <v>74</v>
      </c>
      <c r="I29" s="2209"/>
      <c r="J29" s="2210"/>
      <c r="K29" s="2208" t="s">
        <v>74</v>
      </c>
      <c r="L29" s="2209"/>
      <c r="M29" s="2209"/>
      <c r="N29" s="2211"/>
      <c r="P29" s="15"/>
      <c r="Q29" s="263" t="s">
        <v>532</v>
      </c>
      <c r="R29" s="2385">
        <v>15</v>
      </c>
      <c r="S29" s="2385"/>
      <c r="T29" s="543">
        <f>SUMPRODUCT(($D$344:$D$383&lt;=15)*$D$344:$D$383*$E$344:$E$383)/100+SUMPRODUCT(($AC$344:$AC$383&lt;=15)*$AC$344:$AC$383*$AD$344:$AD$383)/100</f>
        <v>96.48299999999999</v>
      </c>
      <c r="U29" s="540" t="s">
        <v>533</v>
      </c>
      <c r="V29" s="2385">
        <v>15</v>
      </c>
      <c r="W29" s="2385"/>
      <c r="X29" s="544">
        <f>IF($U$29="全種",$T$27+$X$27+$T$29,"0")+IF($U$29="As（車道）＋As（歩道）",$T$27+$T$29,"0")+IF($U$29="As（車道）＋Co",$T$27+$X$27,"0")+IF($U$29="As（歩道）＋Co",$T$29+$X$27,"0")</f>
        <v>113.58799999999999</v>
      </c>
      <c r="Y29" s="37"/>
      <c r="AB29" s="2201" t="s">
        <v>59</v>
      </c>
      <c r="AC29" s="2202"/>
      <c r="AD29" s="2208"/>
      <c r="AE29" s="2209"/>
      <c r="AF29" s="2210"/>
      <c r="AG29" s="2208"/>
      <c r="AH29" s="2209"/>
      <c r="AI29" s="2210"/>
      <c r="AJ29" s="2208"/>
      <c r="AK29" s="2209"/>
      <c r="AL29" s="2209"/>
      <c r="AM29" s="2211"/>
      <c r="AO29" s="760" t="s">
        <v>457</v>
      </c>
      <c r="AP29" s="809"/>
      <c r="AQ29" s="809"/>
      <c r="AR29" s="809"/>
      <c r="AS29" s="809"/>
      <c r="AT29" s="809"/>
      <c r="AU29" s="809"/>
      <c r="AV29" s="809"/>
      <c r="AW29" s="809"/>
      <c r="AX29" s="377"/>
    </row>
    <row r="30" spans="2:50" ht="13.2" customHeight="1" thickBot="1">
      <c r="C30" s="753" t="s">
        <v>202</v>
      </c>
      <c r="D30" s="754" t="s">
        <v>210</v>
      </c>
      <c r="E30" s="283" t="s">
        <v>208</v>
      </c>
      <c r="F30" s="818" t="s">
        <v>209</v>
      </c>
      <c r="G30" s="285" t="s">
        <v>1</v>
      </c>
      <c r="H30" s="283" t="s">
        <v>208</v>
      </c>
      <c r="I30" s="818" t="s">
        <v>209</v>
      </c>
      <c r="J30" s="285" t="s">
        <v>1</v>
      </c>
      <c r="K30" s="283" t="s">
        <v>208</v>
      </c>
      <c r="L30" s="2542" t="s">
        <v>209</v>
      </c>
      <c r="M30" s="2542"/>
      <c r="N30" s="286" t="s">
        <v>1</v>
      </c>
      <c r="P30" s="15"/>
      <c r="Q30" s="385" t="s">
        <v>532</v>
      </c>
      <c r="R30" s="2398">
        <v>15</v>
      </c>
      <c r="S30" s="2398"/>
      <c r="T30" s="545"/>
      <c r="U30" s="537" t="s">
        <v>533</v>
      </c>
      <c r="V30" s="2398">
        <v>15</v>
      </c>
      <c r="W30" s="2398"/>
      <c r="X30" s="546">
        <f>IF($U$30="全種",$T$28+$X$28+$T$30,"0")+IF($U$30="As（車道）＋As（歩道）",$T$28+$T$30,"0")+IF($U$30="As（車道）＋Co",$T$28+$X$28,"0")+IF($U$30="As（歩道）＋Co",$T$30+$X$28,"0")</f>
        <v>0</v>
      </c>
      <c r="Y30" s="37"/>
      <c r="AB30" s="753" t="s">
        <v>202</v>
      </c>
      <c r="AC30" s="754" t="s">
        <v>210</v>
      </c>
      <c r="AD30" s="283" t="s">
        <v>208</v>
      </c>
      <c r="AE30" s="818" t="s">
        <v>209</v>
      </c>
      <c r="AF30" s="285" t="s">
        <v>1</v>
      </c>
      <c r="AG30" s="283" t="s">
        <v>208</v>
      </c>
      <c r="AH30" s="818" t="s">
        <v>209</v>
      </c>
      <c r="AI30" s="285" t="s">
        <v>1</v>
      </c>
      <c r="AJ30" s="283" t="s">
        <v>208</v>
      </c>
      <c r="AK30" s="2542" t="s">
        <v>209</v>
      </c>
      <c r="AL30" s="2542"/>
      <c r="AM30" s="286" t="s">
        <v>1</v>
      </c>
      <c r="AP30" s="2251" t="s">
        <v>96</v>
      </c>
      <c r="AQ30" s="2178"/>
      <c r="AR30" s="2179"/>
      <c r="AS30" s="751" t="s">
        <v>66</v>
      </c>
      <c r="AT30" s="2251" t="s">
        <v>96</v>
      </c>
      <c r="AU30" s="2178"/>
      <c r="AV30" s="2179"/>
      <c r="AW30" s="752" t="s">
        <v>66</v>
      </c>
      <c r="AX30" s="670"/>
    </row>
    <row r="31" spans="2:50" ht="13.2" customHeight="1">
      <c r="C31" s="287" t="s">
        <v>720</v>
      </c>
      <c r="D31" s="754" t="s">
        <v>295</v>
      </c>
      <c r="E31" s="239"/>
      <c r="F31" s="778">
        <v>1</v>
      </c>
      <c r="G31" s="241">
        <f>ROUND(E31*F31,2)</f>
        <v>0</v>
      </c>
      <c r="H31" s="239">
        <f>延長表!O52</f>
        <v>4.0999999999999996</v>
      </c>
      <c r="I31" s="778">
        <f>$F$31</f>
        <v>1</v>
      </c>
      <c r="J31" s="241">
        <f>ROUND(H31*I31,2)</f>
        <v>4.0999999999999996</v>
      </c>
      <c r="K31" s="239"/>
      <c r="L31" s="2347">
        <f>$F$31</f>
        <v>1</v>
      </c>
      <c r="M31" s="2347"/>
      <c r="N31" s="767">
        <f>ROUND(K31*L31,2)</f>
        <v>0</v>
      </c>
      <c r="P31" s="15"/>
      <c r="Q31" s="377"/>
      <c r="R31" s="377"/>
      <c r="S31" s="377"/>
      <c r="T31" s="377"/>
      <c r="U31" s="377"/>
      <c r="V31" s="377"/>
      <c r="W31" s="377"/>
      <c r="X31" s="377"/>
      <c r="Y31" s="377"/>
      <c r="AB31" s="287">
        <v>400</v>
      </c>
      <c r="AC31" s="754" t="s">
        <v>295</v>
      </c>
      <c r="AD31" s="239"/>
      <c r="AE31" s="778">
        <f>IF(AB31="",0,IF(AC31="有",VLOOKUP(AB31,掘削幅矢板,3,FALSE),VLOOKUP(AB31,掘削幅,3,FALSE)))</f>
        <v>1</v>
      </c>
      <c r="AF31" s="241">
        <f>ROUND(AD31*AE31,2)</f>
        <v>0</v>
      </c>
      <c r="AG31" s="239"/>
      <c r="AH31" s="778">
        <f>$AE$31</f>
        <v>1</v>
      </c>
      <c r="AI31" s="241">
        <f>ROUND(AG31*AH31,2)</f>
        <v>0</v>
      </c>
      <c r="AJ31" s="239"/>
      <c r="AK31" s="2347">
        <f>$AE$31</f>
        <v>1</v>
      </c>
      <c r="AL31" s="2347"/>
      <c r="AM31" s="767">
        <f>ROUND(AJ31*AK31,2)</f>
        <v>0</v>
      </c>
      <c r="AP31" s="263" t="s">
        <v>365</v>
      </c>
      <c r="AQ31" s="2431" t="str">
        <f t="shared" ref="AQ31:AQ36" si="8">IF(MAX($AF$626:$AF$685)&lt;ROW()-30,"",INDEX($AE$626:$AG$685,MATCH(ROW()-30,$AF$626:$AF$685,0),1))</f>
        <v/>
      </c>
      <c r="AR31" s="2432"/>
      <c r="AS31" s="788">
        <f t="shared" ref="AS31:AS36" si="9">SUMIF($AE$626:$AE$685,AQ31,$AG$626:$AG$685)</f>
        <v>0</v>
      </c>
      <c r="AT31" s="263" t="s">
        <v>366</v>
      </c>
      <c r="AU31" s="2431" t="str">
        <f t="shared" ref="AU31:AU36" si="10">IF(MAX($AH$626:$AH$685)&lt;ROW()-30,"",INDEX($AE$626:$AH$685,MATCH(ROW()-30,$AH$626:$AH$685,0),1))</f>
        <v/>
      </c>
      <c r="AV31" s="2432"/>
      <c r="AW31" s="799">
        <f t="shared" ref="AW31:AW36" si="11">SUMIF($AE$626:$AE$685,AU31,$AI$626:$AI$685)</f>
        <v>0</v>
      </c>
      <c r="AX31" s="37"/>
    </row>
    <row r="32" spans="2:50" ht="13.2" customHeight="1" thickBot="1">
      <c r="C32" s="287" t="s">
        <v>746</v>
      </c>
      <c r="D32" s="754" t="s">
        <v>295</v>
      </c>
      <c r="E32" s="239"/>
      <c r="F32" s="778">
        <v>1</v>
      </c>
      <c r="G32" s="241">
        <f>ROUND(E32*F32,2)</f>
        <v>0</v>
      </c>
      <c r="H32" s="239">
        <f>延長表!O44</f>
        <v>2.7</v>
      </c>
      <c r="I32" s="778">
        <f>$F$32</f>
        <v>1</v>
      </c>
      <c r="J32" s="241">
        <f>ROUND(H32*I32,2)</f>
        <v>2.7</v>
      </c>
      <c r="K32" s="239">
        <f>延長表!P44</f>
        <v>9</v>
      </c>
      <c r="L32" s="2347">
        <f>$F$32</f>
        <v>1</v>
      </c>
      <c r="M32" s="2347"/>
      <c r="N32" s="767">
        <f>ROUND(K32*L32,2)</f>
        <v>9</v>
      </c>
      <c r="P32" s="760" t="str">
        <f>IF(AT51="×","□先行路盤","□先行路盤No.1")</f>
        <v>□先行路盤</v>
      </c>
      <c r="Q32" s="809"/>
      <c r="R32" s="809"/>
      <c r="S32" s="809"/>
      <c r="T32" s="809"/>
      <c r="U32" s="809"/>
      <c r="V32" s="809"/>
      <c r="W32" s="809"/>
      <c r="X32" s="809"/>
      <c r="Y32" s="377"/>
      <c r="AB32" s="287">
        <v>500</v>
      </c>
      <c r="AC32" s="754" t="s">
        <v>295</v>
      </c>
      <c r="AD32" s="239"/>
      <c r="AE32" s="778">
        <f>IF(AB32="",0,IF(AC32="有",VLOOKUP(AB32,掘削幅矢板,3,FALSE),VLOOKUP(AB32,掘削幅,3,FALSE)))</f>
        <v>1.1000000000000001</v>
      </c>
      <c r="AF32" s="241">
        <f>ROUND(AD32*AE32,2)</f>
        <v>0</v>
      </c>
      <c r="AG32" s="239"/>
      <c r="AH32" s="778">
        <f>$AE$32</f>
        <v>1.1000000000000001</v>
      </c>
      <c r="AI32" s="241">
        <f>ROUND(AG32*AH32,2)</f>
        <v>0</v>
      </c>
      <c r="AJ32" s="239"/>
      <c r="AK32" s="2347">
        <f>$AE$32</f>
        <v>1.1000000000000001</v>
      </c>
      <c r="AL32" s="2347"/>
      <c r="AM32" s="767">
        <f>ROUND(AJ32*AK32,2)</f>
        <v>0</v>
      </c>
      <c r="AP32" s="264" t="s">
        <v>365</v>
      </c>
      <c r="AQ32" s="2438" t="str">
        <f t="shared" si="8"/>
        <v/>
      </c>
      <c r="AR32" s="2439"/>
      <c r="AS32" s="781">
        <f t="shared" si="9"/>
        <v>0</v>
      </c>
      <c r="AT32" s="264" t="s">
        <v>366</v>
      </c>
      <c r="AU32" s="2438" t="str">
        <f t="shared" si="10"/>
        <v/>
      </c>
      <c r="AV32" s="2439"/>
      <c r="AW32" s="801">
        <f t="shared" si="11"/>
        <v>0</v>
      </c>
      <c r="AX32" s="37"/>
    </row>
    <row r="33" spans="3:50" ht="13.2" customHeight="1">
      <c r="C33" s="287"/>
      <c r="D33" s="754"/>
      <c r="E33" s="239"/>
      <c r="F33" s="778">
        <f>IF(C33="",0,IF(D33="有",VLOOKUP(C33,掘削幅矢板,3,FALSE),VLOOKUP(C33,掘削幅,3,FALSE)))</f>
        <v>0</v>
      </c>
      <c r="G33" s="241">
        <f>ROUND(E33*F33,2)</f>
        <v>0</v>
      </c>
      <c r="H33" s="239"/>
      <c r="I33" s="778">
        <f>$F$33</f>
        <v>0</v>
      </c>
      <c r="J33" s="241">
        <f>ROUND(H33*I33,2)</f>
        <v>0</v>
      </c>
      <c r="K33" s="239"/>
      <c r="L33" s="2347">
        <f>$F$33</f>
        <v>0</v>
      </c>
      <c r="M33" s="2347"/>
      <c r="N33" s="767">
        <f>ROUND(K33*L33,2)</f>
        <v>0</v>
      </c>
      <c r="Q33" s="2251" t="s">
        <v>96</v>
      </c>
      <c r="R33" s="2178"/>
      <c r="S33" s="2179"/>
      <c r="T33" s="751" t="s">
        <v>66</v>
      </c>
      <c r="U33" s="2251" t="s">
        <v>96</v>
      </c>
      <c r="V33" s="2178"/>
      <c r="W33" s="2179"/>
      <c r="X33" s="752" t="s">
        <v>66</v>
      </c>
      <c r="Y33" s="670"/>
      <c r="AB33" s="287"/>
      <c r="AC33" s="754"/>
      <c r="AD33" s="239"/>
      <c r="AE33" s="778">
        <f>IF(AB33="",0,IF(AC33="有",VLOOKUP(AB33,掘削幅矢板,3,FALSE),VLOOKUP(AB33,掘削幅,3,FALSE)))</f>
        <v>0</v>
      </c>
      <c r="AF33" s="241">
        <f>ROUND(AD33*AE33,2)</f>
        <v>0</v>
      </c>
      <c r="AG33" s="239"/>
      <c r="AH33" s="778">
        <f>$AE$33</f>
        <v>0</v>
      </c>
      <c r="AI33" s="241">
        <f>ROUND(AG33*AH33,2)</f>
        <v>0</v>
      </c>
      <c r="AJ33" s="239"/>
      <c r="AK33" s="2347">
        <f>$AE$33</f>
        <v>0</v>
      </c>
      <c r="AL33" s="2347"/>
      <c r="AM33" s="767">
        <f>ROUND(AJ33*AK33,2)</f>
        <v>0</v>
      </c>
      <c r="AP33" s="264" t="s">
        <v>365</v>
      </c>
      <c r="AQ33" s="2438" t="str">
        <f t="shared" si="8"/>
        <v/>
      </c>
      <c r="AR33" s="2439"/>
      <c r="AS33" s="781">
        <f t="shared" si="9"/>
        <v>0</v>
      </c>
      <c r="AT33" s="264" t="s">
        <v>366</v>
      </c>
      <c r="AU33" s="2438" t="str">
        <f t="shared" si="10"/>
        <v/>
      </c>
      <c r="AV33" s="2439"/>
      <c r="AW33" s="801">
        <f t="shared" si="11"/>
        <v>0</v>
      </c>
      <c r="AX33" s="37"/>
    </row>
    <row r="34" spans="3:50" ht="13.2" customHeight="1">
      <c r="C34" s="287"/>
      <c r="D34" s="754"/>
      <c r="E34" s="239"/>
      <c r="F34" s="778">
        <f>IF(C34="",0,IF(D34="有",VLOOKUP(C34,掘削幅矢板,3,FALSE),VLOOKUP(C34,掘削幅,3,FALSE)))</f>
        <v>0</v>
      </c>
      <c r="G34" s="241">
        <f>ROUND(E34*F34,2)</f>
        <v>0</v>
      </c>
      <c r="H34" s="239"/>
      <c r="I34" s="778">
        <f>$F$34</f>
        <v>0</v>
      </c>
      <c r="J34" s="241">
        <f>ROUND(H34*I34,2)</f>
        <v>0</v>
      </c>
      <c r="K34" s="239"/>
      <c r="L34" s="2347">
        <f>$F$34</f>
        <v>0</v>
      </c>
      <c r="M34" s="2347"/>
      <c r="N34" s="209">
        <f>ROUND(K34*L34,2)</f>
        <v>0</v>
      </c>
      <c r="Q34" s="263" t="s">
        <v>365</v>
      </c>
      <c r="R34" s="2431">
        <f>IF(MAX($G$626:$G$685)&lt;ROW()-33,"",INDEX($F$626:$H$685,MATCH(ROW()-33,$G$626:$G$685,0),1))</f>
        <v>25</v>
      </c>
      <c r="S34" s="2432"/>
      <c r="T34" s="788">
        <f>SUMIF($F$626:$F$685,R34,$H$626:$H$685)</f>
        <v>6.8</v>
      </c>
      <c r="U34" s="263" t="s">
        <v>366</v>
      </c>
      <c r="V34" s="2431">
        <f>IF(MAX($I$626:$I$685)&lt;ROW()-33,"",INDEX($F$626:$I$685,MATCH(ROW()-33,$I$626:$I$685,0),1))</f>
        <v>25</v>
      </c>
      <c r="W34" s="2432"/>
      <c r="X34" s="799">
        <f>SUMIF($F$626:$F$685,V34,$J$626:$J$685)</f>
        <v>1013.1300000000001</v>
      </c>
      <c r="Y34" s="37"/>
      <c r="AB34" s="287"/>
      <c r="AC34" s="754"/>
      <c r="AD34" s="239"/>
      <c r="AE34" s="778">
        <f>IF(AB34="",0,IF(AC34="有",VLOOKUP(AB34,掘削幅矢板,3,FALSE),VLOOKUP(AB34,掘削幅,3,FALSE)))</f>
        <v>0</v>
      </c>
      <c r="AF34" s="241">
        <f>ROUND(AD34*AE34,2)</f>
        <v>0</v>
      </c>
      <c r="AG34" s="239"/>
      <c r="AH34" s="778">
        <f>$AE$34</f>
        <v>0</v>
      </c>
      <c r="AI34" s="241">
        <f>ROUND(AG34*AH34,2)</f>
        <v>0</v>
      </c>
      <c r="AJ34" s="239"/>
      <c r="AK34" s="2347">
        <f>$AE$34</f>
        <v>0</v>
      </c>
      <c r="AL34" s="2347"/>
      <c r="AM34" s="209">
        <f>ROUND(AJ34*AK34,2)</f>
        <v>0</v>
      </c>
      <c r="AP34" s="264" t="s">
        <v>365</v>
      </c>
      <c r="AQ34" s="2438" t="str">
        <f t="shared" si="8"/>
        <v/>
      </c>
      <c r="AR34" s="2439"/>
      <c r="AS34" s="781">
        <f t="shared" si="9"/>
        <v>0</v>
      </c>
      <c r="AT34" s="264" t="s">
        <v>366</v>
      </c>
      <c r="AU34" s="2438" t="str">
        <f t="shared" si="10"/>
        <v/>
      </c>
      <c r="AV34" s="2439"/>
      <c r="AW34" s="801">
        <f t="shared" si="11"/>
        <v>0</v>
      </c>
      <c r="AX34" s="37"/>
    </row>
    <row r="35" spans="3:50" ht="13.2" customHeight="1">
      <c r="C35" s="287"/>
      <c r="D35" s="754"/>
      <c r="E35" s="239"/>
      <c r="F35" s="778">
        <f>IF(C35="",0,IF(D35="有",VLOOKUP(C35,掘削幅矢板,3,FALSE),VLOOKUP(C35,掘削幅,3,FALSE)))</f>
        <v>0</v>
      </c>
      <c r="G35" s="241">
        <f>ROUND(E35*F35,2)</f>
        <v>0</v>
      </c>
      <c r="H35" s="239"/>
      <c r="I35" s="778">
        <f>$F$35</f>
        <v>0</v>
      </c>
      <c r="J35" s="241">
        <f>ROUND(H35*I35,2)</f>
        <v>0</v>
      </c>
      <c r="K35" s="239"/>
      <c r="L35" s="2347">
        <f>$F$35</f>
        <v>0</v>
      </c>
      <c r="M35" s="2347"/>
      <c r="N35" s="209">
        <f>ROUND(K35*L35,2)</f>
        <v>0</v>
      </c>
      <c r="Q35" s="264" t="s">
        <v>365</v>
      </c>
      <c r="R35" s="2438" t="str">
        <f>IF(MAX($G$626:$G$685)&lt;ROW()-33,"",INDEX($F$626:$H$685,MATCH(ROW()-33,$G$626:$G$685,0),1))</f>
        <v/>
      </c>
      <c r="S35" s="2439"/>
      <c r="T35" s="781">
        <f>SUMIF($F$626:$F$685,R35,$H$626:$H$685)</f>
        <v>0</v>
      </c>
      <c r="U35" s="264" t="s">
        <v>366</v>
      </c>
      <c r="V35" s="2438">
        <f>IF(MAX($I$626:$I$685)&lt;ROW()-33,"",INDEX($F$626:$I$685,MATCH(ROW()-33,$I$626:$I$685,0),1))</f>
        <v>50</v>
      </c>
      <c r="W35" s="2439"/>
      <c r="X35" s="801">
        <f>SUMIF($F$626:$F$685,V35,$J$626:$J$685)</f>
        <v>83</v>
      </c>
      <c r="Y35" s="37"/>
      <c r="AB35" s="287"/>
      <c r="AC35" s="754"/>
      <c r="AD35" s="239"/>
      <c r="AE35" s="778">
        <f>IF(AB35="",0,IF(AC35="有",VLOOKUP(AB35,掘削幅矢板,3,FALSE),VLOOKUP(AB35,掘削幅,3,FALSE)))</f>
        <v>0</v>
      </c>
      <c r="AF35" s="241">
        <f>ROUND(AD35*AE35,2)</f>
        <v>0</v>
      </c>
      <c r="AG35" s="239"/>
      <c r="AH35" s="778">
        <f>$AE$35</f>
        <v>0</v>
      </c>
      <c r="AI35" s="241">
        <f>ROUND(AG35*AH35,2)</f>
        <v>0</v>
      </c>
      <c r="AJ35" s="239"/>
      <c r="AK35" s="2347">
        <f>$AE$35</f>
        <v>0</v>
      </c>
      <c r="AL35" s="2347"/>
      <c r="AM35" s="209">
        <f>ROUND(AJ35*AK35,2)</f>
        <v>0</v>
      </c>
      <c r="AP35" s="264" t="s">
        <v>365</v>
      </c>
      <c r="AQ35" s="2438" t="str">
        <f t="shared" si="8"/>
        <v/>
      </c>
      <c r="AR35" s="2439"/>
      <c r="AS35" s="781">
        <f t="shared" si="9"/>
        <v>0</v>
      </c>
      <c r="AT35" s="264" t="s">
        <v>366</v>
      </c>
      <c r="AU35" s="2438" t="str">
        <f t="shared" si="10"/>
        <v/>
      </c>
      <c r="AV35" s="2439"/>
      <c r="AW35" s="801">
        <f t="shared" si="11"/>
        <v>0</v>
      </c>
      <c r="AX35" s="37"/>
    </row>
    <row r="36" spans="3:50" ht="13.2" customHeight="1">
      <c r="C36" s="2201" t="s">
        <v>406</v>
      </c>
      <c r="D36" s="2202"/>
      <c r="E36" s="2214">
        <f>SUM(G31:G35)</f>
        <v>0</v>
      </c>
      <c r="F36" s="2202"/>
      <c r="G36" s="2207"/>
      <c r="H36" s="2214">
        <f>SUM(J31:J35)</f>
        <v>6.8</v>
      </c>
      <c r="I36" s="2202"/>
      <c r="J36" s="2207"/>
      <c r="K36" s="2214">
        <f>SUM(N31:N35)</f>
        <v>9</v>
      </c>
      <c r="L36" s="2348"/>
      <c r="M36" s="2202"/>
      <c r="N36" s="2215"/>
      <c r="Q36" s="264" t="s">
        <v>365</v>
      </c>
      <c r="R36" s="2438" t="str">
        <f>IF(MAX($G$626:$G$685)&lt;ROW()-33,"",INDEX($F$626:$H$685,MATCH(ROW()-33,$G$626:$G$685,0),1))</f>
        <v/>
      </c>
      <c r="S36" s="2439"/>
      <c r="T36" s="781">
        <f>SUMIF($F$626:$F$685,R36,$H$626:$H$685)</f>
        <v>0</v>
      </c>
      <c r="U36" s="264" t="s">
        <v>366</v>
      </c>
      <c r="V36" s="2438" t="str">
        <f>IF(MAX($I$626:$I$685)&lt;ROW()-33,"",INDEX($F$626:$I$685,MATCH(ROW()-33,$I$626:$I$685,0),1))</f>
        <v/>
      </c>
      <c r="W36" s="2439"/>
      <c r="X36" s="801">
        <f>SUMIF($F$626:$F$685,V36,$J$626:$J$685)</f>
        <v>0</v>
      </c>
      <c r="Y36" s="37"/>
      <c r="AB36" s="2201" t="s">
        <v>406</v>
      </c>
      <c r="AC36" s="2202"/>
      <c r="AD36" s="2214">
        <f>SUM(AF31:AF35)</f>
        <v>0</v>
      </c>
      <c r="AE36" s="2202"/>
      <c r="AF36" s="2207"/>
      <c r="AG36" s="2214">
        <f>SUM(AI31:AI35)</f>
        <v>0</v>
      </c>
      <c r="AH36" s="2202"/>
      <c r="AI36" s="2207"/>
      <c r="AJ36" s="2214">
        <f>SUM(AM31:AM35)</f>
        <v>0</v>
      </c>
      <c r="AK36" s="2348"/>
      <c r="AL36" s="2202"/>
      <c r="AM36" s="2215"/>
      <c r="AP36" s="419" t="s">
        <v>478</v>
      </c>
      <c r="AQ36" s="2540" t="str">
        <f t="shared" si="8"/>
        <v/>
      </c>
      <c r="AR36" s="2541"/>
      <c r="AS36" s="420">
        <f t="shared" si="9"/>
        <v>0</v>
      </c>
      <c r="AT36" s="419" t="s">
        <v>366</v>
      </c>
      <c r="AU36" s="2540" t="str">
        <f t="shared" si="10"/>
        <v/>
      </c>
      <c r="AV36" s="2541"/>
      <c r="AW36" s="421">
        <f t="shared" si="11"/>
        <v>0</v>
      </c>
      <c r="AX36" s="37"/>
    </row>
    <row r="37" spans="3:50" ht="13.2" customHeight="1" thickBot="1">
      <c r="C37" s="2201" t="s">
        <v>407</v>
      </c>
      <c r="D37" s="2202"/>
      <c r="E37" s="2536"/>
      <c r="F37" s="2537"/>
      <c r="G37" s="2538"/>
      <c r="H37" s="2536">
        <f>'試掘（舗400'!E33</f>
        <v>1</v>
      </c>
      <c r="I37" s="2537"/>
      <c r="J37" s="2538"/>
      <c r="K37" s="2536">
        <f>'試掘（舗400'!H33</f>
        <v>1</v>
      </c>
      <c r="L37" s="2537"/>
      <c r="M37" s="2537"/>
      <c r="N37" s="2539"/>
      <c r="Q37" s="264" t="s">
        <v>365</v>
      </c>
      <c r="R37" s="2438" t="str">
        <f>IF(MAX($G$626:$G$685)&lt;ROW()-33,"",INDEX($F$626:$H$685,MATCH(ROW()-33,$G$626:$G$685,0),1))</f>
        <v/>
      </c>
      <c r="S37" s="2439"/>
      <c r="T37" s="781">
        <f>SUMIF($F$626:$F$685,R37,$H$626:$H$685)</f>
        <v>0</v>
      </c>
      <c r="U37" s="264" t="s">
        <v>366</v>
      </c>
      <c r="V37" s="2438" t="str">
        <f>IF(MAX($I$626:$I$685)&lt;ROW()-33,"",INDEX($F$626:$I$685,MATCH(ROW()-33,$I$626:$I$685,0),1))</f>
        <v/>
      </c>
      <c r="W37" s="2439"/>
      <c r="X37" s="801">
        <f>SUMIF($F$626:$F$685,V37,$J$626:$J$685)</f>
        <v>0</v>
      </c>
      <c r="Y37" s="37"/>
      <c r="AB37" s="2201" t="s">
        <v>407</v>
      </c>
      <c r="AC37" s="2202"/>
      <c r="AD37" s="2536"/>
      <c r="AE37" s="2537"/>
      <c r="AF37" s="2538"/>
      <c r="AG37" s="2536"/>
      <c r="AH37" s="2537"/>
      <c r="AI37" s="2538"/>
      <c r="AJ37" s="2536"/>
      <c r="AK37" s="2537"/>
      <c r="AL37" s="2537"/>
      <c r="AM37" s="2539"/>
      <c r="AP37" s="384"/>
      <c r="AQ37" s="2222"/>
      <c r="AR37" s="2444"/>
      <c r="AS37" s="795"/>
      <c r="AT37" s="484"/>
      <c r="AU37" s="2222"/>
      <c r="AV37" s="2444"/>
      <c r="AW37" s="796"/>
      <c r="AX37" s="163"/>
    </row>
    <row r="38" spans="3:50" ht="13.2" customHeight="1">
      <c r="C38" s="2201" t="s">
        <v>301</v>
      </c>
      <c r="D38" s="2202"/>
      <c r="E38" s="2214">
        <f>E36-E37</f>
        <v>0</v>
      </c>
      <c r="F38" s="2202"/>
      <c r="G38" s="2207"/>
      <c r="H38" s="2214">
        <f>H36-H37</f>
        <v>5.8</v>
      </c>
      <c r="I38" s="2202"/>
      <c r="J38" s="2207"/>
      <c r="K38" s="2214">
        <f>K36-K37</f>
        <v>8</v>
      </c>
      <c r="L38" s="2348"/>
      <c r="M38" s="2202"/>
      <c r="N38" s="2215"/>
      <c r="Q38" s="264" t="s">
        <v>365</v>
      </c>
      <c r="R38" s="2438" t="str">
        <f>IF(MAX($G$626:$G$685)&lt;ROW()-33,"",INDEX($F$626:$H$685,MATCH(ROW()-33,$G$626:$G$685,0),1))</f>
        <v/>
      </c>
      <c r="S38" s="2439"/>
      <c r="T38" s="781">
        <f>SUMIF($F$626:$F$685,R38,$H$626:$H$685)</f>
        <v>0</v>
      </c>
      <c r="U38" s="264" t="s">
        <v>366</v>
      </c>
      <c r="V38" s="2438" t="str">
        <f>IF(MAX($I$626:$I$685)&lt;ROW()-33,"",INDEX($F$626:$I$685,MATCH(ROW()-33,$I$626:$I$685,0),1))</f>
        <v/>
      </c>
      <c r="W38" s="2439"/>
      <c r="X38" s="801">
        <f>SUMIF($F$626:$F$685,V38,$J$626:$J$685)</f>
        <v>0</v>
      </c>
      <c r="Y38" s="37"/>
      <c r="AB38" s="2201" t="s">
        <v>301</v>
      </c>
      <c r="AC38" s="2202"/>
      <c r="AD38" s="2214">
        <f>AD36-AD37</f>
        <v>0</v>
      </c>
      <c r="AE38" s="2202"/>
      <c r="AF38" s="2207"/>
      <c r="AG38" s="2214">
        <f>AG36-AG37</f>
        <v>0</v>
      </c>
      <c r="AH38" s="2202"/>
      <c r="AI38" s="2207"/>
      <c r="AJ38" s="2214">
        <f>AJ36-AJ37</f>
        <v>0</v>
      </c>
      <c r="AK38" s="2348"/>
      <c r="AL38" s="2202"/>
      <c r="AM38" s="2215"/>
      <c r="AS38" s="2234" t="s">
        <v>511</v>
      </c>
      <c r="AT38" s="2234"/>
      <c r="AU38" s="2234"/>
      <c r="AV38" s="2234"/>
      <c r="AW38" s="806" t="str">
        <f>IF(AT51="×","",AT52+X40)</f>
        <v/>
      </c>
      <c r="AX38" s="15"/>
    </row>
    <row r="39" spans="3:50" ht="13.2" customHeight="1" thickBot="1">
      <c r="C39" s="2201" t="s">
        <v>76</v>
      </c>
      <c r="D39" s="2202"/>
      <c r="E39" s="2208" t="s">
        <v>77</v>
      </c>
      <c r="F39" s="2209"/>
      <c r="G39" s="2210"/>
      <c r="H39" s="2208" t="s">
        <v>77</v>
      </c>
      <c r="I39" s="2209"/>
      <c r="J39" s="2210"/>
      <c r="K39" s="2208" t="s">
        <v>77</v>
      </c>
      <c r="L39" s="2209"/>
      <c r="M39" s="2209"/>
      <c r="N39" s="2211"/>
      <c r="Q39" s="384"/>
      <c r="R39" s="2222"/>
      <c r="S39" s="2444"/>
      <c r="T39" s="795"/>
      <c r="U39" s="484"/>
      <c r="V39" s="2222"/>
      <c r="W39" s="2444"/>
      <c r="X39" s="796"/>
      <c r="Y39" s="163"/>
      <c r="AB39" s="2201" t="s">
        <v>76</v>
      </c>
      <c r="AC39" s="2202"/>
      <c r="AD39" s="2208"/>
      <c r="AE39" s="2209"/>
      <c r="AF39" s="2210"/>
      <c r="AG39" s="2208"/>
      <c r="AH39" s="2209"/>
      <c r="AI39" s="2210"/>
      <c r="AJ39" s="2208"/>
      <c r="AK39" s="2209"/>
      <c r="AL39" s="2209"/>
      <c r="AM39" s="2211"/>
      <c r="AO39" s="760" t="s">
        <v>458</v>
      </c>
      <c r="AP39" s="809"/>
      <c r="AQ39" s="809"/>
      <c r="AR39" s="809"/>
      <c r="AS39" s="809"/>
      <c r="AT39" s="809"/>
      <c r="AU39" s="809"/>
      <c r="AV39" s="809"/>
      <c r="AW39" s="809"/>
      <c r="AX39" s="377"/>
    </row>
    <row r="40" spans="3:50" ht="13.2" customHeight="1">
      <c r="C40" s="2201"/>
      <c r="D40" s="2202"/>
      <c r="E40" s="2216">
        <v>4</v>
      </c>
      <c r="F40" s="2217"/>
      <c r="G40" s="2218"/>
      <c r="H40" s="2216">
        <v>10</v>
      </c>
      <c r="I40" s="2217"/>
      <c r="J40" s="2218"/>
      <c r="K40" s="2216">
        <v>4</v>
      </c>
      <c r="L40" s="2217"/>
      <c r="M40" s="2217"/>
      <c r="N40" s="2219"/>
      <c r="T40" s="2234" t="str">
        <f>IF(AT51="×","※先行路盤 土量 計 ： H=　","※先行路盤 土量No.1 計 ：　")</f>
        <v>※先行路盤 土量 計 ： H=　</v>
      </c>
      <c r="U40" s="2234"/>
      <c r="V40" s="2234"/>
      <c r="W40" s="2234"/>
      <c r="X40" s="806">
        <f>ROUND(SUMPRODUCT(R34:R39,T34:T39)/100+SUMPRODUCT(V34:V39,X34:X39)/100,2)</f>
        <v>296.48</v>
      </c>
      <c r="Y40" s="15"/>
      <c r="AB40" s="2201"/>
      <c r="AC40" s="2202"/>
      <c r="AD40" s="2216"/>
      <c r="AE40" s="2217"/>
      <c r="AF40" s="2218"/>
      <c r="AG40" s="2216"/>
      <c r="AH40" s="2217"/>
      <c r="AI40" s="2218"/>
      <c r="AJ40" s="2216"/>
      <c r="AK40" s="2217"/>
      <c r="AL40" s="2217"/>
      <c r="AM40" s="2219"/>
      <c r="AP40" s="2251" t="s">
        <v>81</v>
      </c>
      <c r="AQ40" s="2178"/>
      <c r="AR40" s="2179"/>
      <c r="AS40" s="751" t="s">
        <v>66</v>
      </c>
      <c r="AT40" s="2251" t="s">
        <v>81</v>
      </c>
      <c r="AU40" s="2178"/>
      <c r="AV40" s="2179"/>
      <c r="AW40" s="752" t="s">
        <v>66</v>
      </c>
      <c r="AX40" s="670"/>
    </row>
    <row r="41" spans="3:50" ht="13.2" customHeight="1" thickBot="1">
      <c r="C41" s="2212" t="s">
        <v>439</v>
      </c>
      <c r="D41" s="2213"/>
      <c r="E41" s="2531">
        <f>E37</f>
        <v>0</v>
      </c>
      <c r="F41" s="2532"/>
      <c r="G41" s="2533"/>
      <c r="H41" s="2531">
        <f>H37</f>
        <v>1</v>
      </c>
      <c r="I41" s="2532"/>
      <c r="J41" s="2533"/>
      <c r="K41" s="2531">
        <f>K37</f>
        <v>1</v>
      </c>
      <c r="L41" s="2532"/>
      <c r="M41" s="2532"/>
      <c r="N41" s="2534"/>
      <c r="P41" s="760" t="str">
        <f>IF(AT51="×","□仮復旧工","□仮復旧工No.1")</f>
        <v>□仮復旧工</v>
      </c>
      <c r="Q41" s="809"/>
      <c r="R41" s="809"/>
      <c r="S41" s="809"/>
      <c r="T41" s="809"/>
      <c r="U41" s="809"/>
      <c r="V41" s="809"/>
      <c r="W41" s="809"/>
      <c r="X41" s="809"/>
      <c r="Y41" s="377"/>
      <c r="AB41" s="2212" t="s">
        <v>439</v>
      </c>
      <c r="AC41" s="2213"/>
      <c r="AD41" s="2531">
        <f>AD37</f>
        <v>0</v>
      </c>
      <c r="AE41" s="2532"/>
      <c r="AF41" s="2533"/>
      <c r="AG41" s="2531">
        <f>AG37</f>
        <v>0</v>
      </c>
      <c r="AH41" s="2532"/>
      <c r="AI41" s="2533"/>
      <c r="AJ41" s="2531">
        <f>AJ37</f>
        <v>0</v>
      </c>
      <c r="AK41" s="2532"/>
      <c r="AL41" s="2532"/>
      <c r="AM41" s="2534"/>
      <c r="AP41" s="211" t="s">
        <v>56</v>
      </c>
      <c r="AQ41" s="2431" t="str">
        <f>IF(MAX($AH$389:$AH$428)&lt;ROW()-40,"",INDEX($AC$389:$AC$428,MATCH(ROW()-40,$AH$389:$AH$428,0),1))</f>
        <v/>
      </c>
      <c r="AR41" s="2432"/>
      <c r="AS41" s="788">
        <f>SUMIF($AC$389:$AC$428,AQ41,$AI$389:$AI$428)</f>
        <v>0</v>
      </c>
      <c r="AT41" s="211" t="s">
        <v>56</v>
      </c>
      <c r="AU41" s="2431" t="str">
        <f>IF(MAX($AH$389:$AH$428)&lt;ROW()-36,"",INDEX($AC$389:$AC$428,MATCH(ROW()-36,$AH$389:$AH$428,0),1))</f>
        <v/>
      </c>
      <c r="AV41" s="2432"/>
      <c r="AW41" s="799">
        <f>SUMIF($AC$389:$AC$428,AU41,$AI$389:$AI$428)</f>
        <v>0</v>
      </c>
      <c r="AX41" s="37"/>
    </row>
    <row r="42" spans="3:50" ht="13.2" customHeight="1">
      <c r="C42" s="2535" t="s">
        <v>440</v>
      </c>
      <c r="D42" s="2202"/>
      <c r="E42" s="2208" t="s">
        <v>77</v>
      </c>
      <c r="F42" s="2209"/>
      <c r="G42" s="2210"/>
      <c r="H42" s="2208" t="s">
        <v>77</v>
      </c>
      <c r="I42" s="2209"/>
      <c r="J42" s="2210"/>
      <c r="K42" s="2208" t="s">
        <v>77</v>
      </c>
      <c r="L42" s="2209"/>
      <c r="M42" s="2209"/>
      <c r="N42" s="2211"/>
      <c r="Q42" s="2251" t="s">
        <v>81</v>
      </c>
      <c r="R42" s="2178"/>
      <c r="S42" s="2179"/>
      <c r="T42" s="751" t="s">
        <v>66</v>
      </c>
      <c r="U42" s="2251" t="s">
        <v>81</v>
      </c>
      <c r="V42" s="2178"/>
      <c r="W42" s="2179"/>
      <c r="X42" s="752" t="s">
        <v>66</v>
      </c>
      <c r="Y42" s="670"/>
      <c r="AB42" s="2535" t="s">
        <v>440</v>
      </c>
      <c r="AC42" s="2202"/>
      <c r="AD42" s="2208"/>
      <c r="AE42" s="2209"/>
      <c r="AF42" s="2210"/>
      <c r="AG42" s="2208"/>
      <c r="AH42" s="2209"/>
      <c r="AI42" s="2210"/>
      <c r="AJ42" s="2208"/>
      <c r="AK42" s="2209"/>
      <c r="AL42" s="2209"/>
      <c r="AM42" s="2211"/>
      <c r="AP42" s="777" t="s">
        <v>56</v>
      </c>
      <c r="AQ42" s="2438" t="str">
        <f>IF(MAX($AH$389:$AH$428)&lt;ROW()-40,"",INDEX($AC$389:$AC$428,MATCH(ROW()-40,$AH$389:$AH$428,0),1))</f>
        <v/>
      </c>
      <c r="AR42" s="2439"/>
      <c r="AS42" s="781">
        <f>SUMIF($AC$389:$AC$428,AQ42,$AI$389:$AI$428)</f>
        <v>0</v>
      </c>
      <c r="AT42" s="777" t="s">
        <v>56</v>
      </c>
      <c r="AU42" s="2438" t="str">
        <f>IF(MAX($AH$389:$AH$428)&lt;ROW()-36,"",INDEX($AC$389:$AC$428,MATCH(ROW()-36,$AH$389:$AH$428,0),1))</f>
        <v/>
      </c>
      <c r="AV42" s="2439"/>
      <c r="AW42" s="801">
        <f>SUMIF($AC$389:$AC$428,AU42,$AI$389:$AI$428)</f>
        <v>0</v>
      </c>
      <c r="AX42" s="37"/>
    </row>
    <row r="43" spans="3:50" ht="13.2" customHeight="1">
      <c r="C43" s="2201"/>
      <c r="D43" s="2202"/>
      <c r="E43" s="2216">
        <v>4</v>
      </c>
      <c r="F43" s="2217"/>
      <c r="G43" s="2218"/>
      <c r="H43" s="2216">
        <v>5</v>
      </c>
      <c r="I43" s="2217"/>
      <c r="J43" s="2218"/>
      <c r="K43" s="2216">
        <v>4</v>
      </c>
      <c r="L43" s="2217"/>
      <c r="M43" s="2217"/>
      <c r="N43" s="2219"/>
      <c r="Q43" s="211" t="s">
        <v>56</v>
      </c>
      <c r="R43" s="2431">
        <f>IF(MAX($I$389:$I$428)&lt;ROW()-42,"",INDEX($D$389:$D$428,MATCH(ROW()-42,$I$389:$I$428,0),1))</f>
        <v>4</v>
      </c>
      <c r="S43" s="2432"/>
      <c r="T43" s="788">
        <f>SUMIF($D$389:$D$428,R43,$J$389:$J$428)</f>
        <v>9</v>
      </c>
      <c r="U43" s="211" t="s">
        <v>56</v>
      </c>
      <c r="V43" s="2431" t="str">
        <f>IF(MAX($I$389:$I$428)&lt;ROW()-39,"",INDEX($D$389:$D$428,MATCH(ROW()-39,$I$389:$I$428,0),1))</f>
        <v/>
      </c>
      <c r="W43" s="2432"/>
      <c r="X43" s="799">
        <f>SUMIF($D$389:$D$428,V43,$J$389:$J$428)</f>
        <v>0</v>
      </c>
      <c r="Y43" s="37"/>
      <c r="AB43" s="2201"/>
      <c r="AC43" s="2202"/>
      <c r="AD43" s="2216"/>
      <c r="AE43" s="2217"/>
      <c r="AF43" s="2218"/>
      <c r="AG43" s="2216"/>
      <c r="AH43" s="2217"/>
      <c r="AI43" s="2218"/>
      <c r="AJ43" s="2216"/>
      <c r="AK43" s="2217"/>
      <c r="AL43" s="2217"/>
      <c r="AM43" s="2219"/>
      <c r="AP43" s="777" t="s">
        <v>56</v>
      </c>
      <c r="AQ43" s="2438" t="str">
        <f>IF(MAX($AH$389:$AH$428)&lt;ROW()-40,"",INDEX($AC$389:$AC$428,MATCH(ROW()-40,$AH$389:$AH$428,0),1))</f>
        <v/>
      </c>
      <c r="AR43" s="2439"/>
      <c r="AS43" s="781">
        <f>SUMIF($AC$389:$AC$428,AQ43,$AI$389:$AI$428)</f>
        <v>0</v>
      </c>
      <c r="AT43" s="383"/>
      <c r="AU43" s="2216"/>
      <c r="AV43" s="2443"/>
      <c r="AW43" s="803"/>
      <c r="AX43" s="37"/>
    </row>
    <row r="44" spans="3:50" ht="13.2" customHeight="1" thickBot="1">
      <c r="C44" s="2201" t="s">
        <v>87</v>
      </c>
      <c r="D44" s="2207"/>
      <c r="E44" s="2208" t="s">
        <v>365</v>
      </c>
      <c r="F44" s="2209"/>
      <c r="G44" s="2210"/>
      <c r="H44" s="2208" t="s">
        <v>365</v>
      </c>
      <c r="I44" s="2209"/>
      <c r="J44" s="2210"/>
      <c r="K44" s="2208"/>
      <c r="L44" s="2209"/>
      <c r="M44" s="2209"/>
      <c r="N44" s="2211"/>
      <c r="Q44" s="777" t="s">
        <v>56</v>
      </c>
      <c r="R44" s="2438">
        <f>IF(MAX($I$389:$I$428)&lt;ROW()-42,"",INDEX($D$389:$D$428,MATCH(ROW()-42,$I$389:$I$428,0),1))</f>
        <v>5</v>
      </c>
      <c r="S44" s="2439"/>
      <c r="T44" s="781">
        <f>SUMIF($D$389:$D$428,R44,$J$389:$J$428)</f>
        <v>1019.9300000000001</v>
      </c>
      <c r="U44" s="777" t="s">
        <v>56</v>
      </c>
      <c r="V44" s="2438" t="str">
        <f>IF(MAX($I$389:$I$428)&lt;ROW()-39,"",INDEX($D$389:$D$428,MATCH(ROW()-39,$I$389:$I$428,0),1))</f>
        <v/>
      </c>
      <c r="W44" s="2439"/>
      <c r="X44" s="801">
        <f>SUMIF($D$389:$D$428,V44,$J$389:$J$428)</f>
        <v>0</v>
      </c>
      <c r="Y44" s="37"/>
      <c r="AB44" s="2201" t="s">
        <v>87</v>
      </c>
      <c r="AC44" s="2207"/>
      <c r="AD44" s="2208"/>
      <c r="AE44" s="2209"/>
      <c r="AF44" s="2210"/>
      <c r="AG44" s="2208"/>
      <c r="AH44" s="2209"/>
      <c r="AI44" s="2210"/>
      <c r="AJ44" s="2208"/>
      <c r="AK44" s="2209"/>
      <c r="AL44" s="2209"/>
      <c r="AM44" s="2211"/>
      <c r="AP44" s="249" t="s">
        <v>56</v>
      </c>
      <c r="AQ44" s="2460" t="str">
        <f>IF(MAX($AH$389:$AH$428)&lt;ROW()-40,"",INDEX($AC$389:$AC$428,MATCH(ROW()-40,$AH$389:$AH$428,0),1))</f>
        <v/>
      </c>
      <c r="AR44" s="2461"/>
      <c r="AS44" s="780">
        <f>SUMIF($AC$389:$AC$428,AQ44,$AI$389:$AI$428)</f>
        <v>0</v>
      </c>
      <c r="AT44" s="378"/>
      <c r="AU44" s="2222"/>
      <c r="AV44" s="2444"/>
      <c r="AW44" s="796"/>
      <c r="AX44" s="37"/>
    </row>
    <row r="45" spans="3:50" ht="13.2" customHeight="1" thickBot="1">
      <c r="C45" s="2201"/>
      <c r="D45" s="2207"/>
      <c r="E45" s="2216">
        <v>10</v>
      </c>
      <c r="F45" s="2217"/>
      <c r="G45" s="2218"/>
      <c r="H45" s="2216">
        <v>25</v>
      </c>
      <c r="I45" s="2217"/>
      <c r="J45" s="2218"/>
      <c r="K45" s="2216"/>
      <c r="L45" s="2217"/>
      <c r="M45" s="2217"/>
      <c r="N45" s="2219"/>
      <c r="Q45" s="249" t="s">
        <v>56</v>
      </c>
      <c r="R45" s="2460">
        <f>IF(MAX($I$389:$I$428)&lt;ROW()-42,"",INDEX($D$389:$D$428,MATCH(ROW()-42,$I$389:$I$428,0),1))</f>
        <v>10</v>
      </c>
      <c r="S45" s="2461"/>
      <c r="T45" s="781">
        <f>SUMIF($D$389:$D$428,R45,$J$389:$J$428)</f>
        <v>83</v>
      </c>
      <c r="U45" s="383"/>
      <c r="V45" s="2216"/>
      <c r="W45" s="2443"/>
      <c r="X45" s="803"/>
      <c r="Y45" s="37"/>
      <c r="AB45" s="2201"/>
      <c r="AC45" s="2207"/>
      <c r="AD45" s="2216"/>
      <c r="AE45" s="2217"/>
      <c r="AF45" s="2218"/>
      <c r="AG45" s="2216"/>
      <c r="AH45" s="2217"/>
      <c r="AI45" s="2218"/>
      <c r="AJ45" s="2216"/>
      <c r="AK45" s="2217"/>
      <c r="AL45" s="2217"/>
      <c r="AM45" s="2219"/>
      <c r="AS45" s="2234" t="s">
        <v>502</v>
      </c>
      <c r="AT45" s="2234"/>
      <c r="AU45" s="2234"/>
      <c r="AV45" s="2234"/>
      <c r="AW45" s="806" t="str">
        <f>IF(AT51="×","",AT54+X46)</f>
        <v/>
      </c>
      <c r="AX45" s="163"/>
    </row>
    <row r="46" spans="3:50" ht="13.2" customHeight="1" thickBot="1">
      <c r="C46" s="2220" t="s">
        <v>78</v>
      </c>
      <c r="D46" s="2221"/>
      <c r="E46" s="2222">
        <v>4</v>
      </c>
      <c r="F46" s="2223"/>
      <c r="G46" s="2224"/>
      <c r="H46" s="2222">
        <v>5</v>
      </c>
      <c r="I46" s="2223"/>
      <c r="J46" s="2224"/>
      <c r="K46" s="2222">
        <v>4</v>
      </c>
      <c r="L46" s="2223"/>
      <c r="M46" s="2223"/>
      <c r="N46" s="2225"/>
      <c r="T46" s="2234" t="str">
        <f>IF(AT51="×","※仮復旧 土量 計 ： M=　","※仮復旧 土量No.1 計 ：　")</f>
        <v>※仮復旧 土量 計 ： M=　</v>
      </c>
      <c r="U46" s="2234"/>
      <c r="V46" s="2234"/>
      <c r="W46" s="2234"/>
      <c r="X46" s="806">
        <f>ROUND(SUMPRODUCT(R43:R45,T43:T45)/100+SUMPRODUCT(V43:V45,X43:X45)/100,2)</f>
        <v>59.66</v>
      </c>
      <c r="Y46" s="163"/>
      <c r="AB46" s="2220" t="s">
        <v>78</v>
      </c>
      <c r="AC46" s="2221"/>
      <c r="AD46" s="2222"/>
      <c r="AE46" s="2223"/>
      <c r="AF46" s="2224"/>
      <c r="AG46" s="2222"/>
      <c r="AH46" s="2223"/>
      <c r="AI46" s="2224"/>
      <c r="AJ46" s="2222"/>
      <c r="AK46" s="2223"/>
      <c r="AL46" s="2223"/>
      <c r="AM46" s="2225"/>
      <c r="AX46" s="15"/>
    </row>
    <row r="49" spans="2:46" ht="13.2" customHeight="1">
      <c r="B49" s="760" t="s">
        <v>84</v>
      </c>
      <c r="AA49" s="760" t="s">
        <v>84</v>
      </c>
    </row>
    <row r="50" spans="2:46" ht="13.2" customHeight="1" thickBot="1">
      <c r="D50" s="760" t="s">
        <v>85</v>
      </c>
      <c r="AC50" s="760" t="s">
        <v>85</v>
      </c>
    </row>
    <row r="51" spans="2:46" ht="13.2" customHeight="1">
      <c r="D51" s="2235" t="s">
        <v>56</v>
      </c>
      <c r="E51" s="773" t="s">
        <v>492</v>
      </c>
      <c r="F51" s="28">
        <f>IF($E$17&lt;&gt;"As",0,IF($E$18&lt;=15,ROUND(SUM($E$9:$E$13)*2,2),0))</f>
        <v>166</v>
      </c>
      <c r="G51" s="2235" t="s">
        <v>83</v>
      </c>
      <c r="H51" s="773" t="s">
        <v>492</v>
      </c>
      <c r="I51" s="27">
        <f>IF($E$17&lt;&gt;"Co",0,IF($E$18&lt;=15,ROUND(SUM($E$9:$E$13)*2,2),0))</f>
        <v>0</v>
      </c>
      <c r="AC51" s="2235" t="s">
        <v>56</v>
      </c>
      <c r="AD51" s="773" t="s">
        <v>492</v>
      </c>
      <c r="AE51" s="28">
        <f>IF($AD$17&lt;&gt;"As",0,IF($AD$18&lt;=15,ROUND(SUM($AD$9:$AD$13)*2,2),0))</f>
        <v>0</v>
      </c>
      <c r="AF51" s="2235" t="s">
        <v>83</v>
      </c>
      <c r="AG51" s="773" t="s">
        <v>492</v>
      </c>
      <c r="AH51" s="27">
        <f>IF($AD$17&lt;&gt;"Co",0,IF($AD$18&lt;=15,ROUND(SUM($AD$9:$AD$13)*2,2),0))</f>
        <v>0</v>
      </c>
      <c r="AR51" s="486" t="s">
        <v>480</v>
      </c>
      <c r="AS51" s="487"/>
      <c r="AT51" s="491" t="str">
        <f>IF(SUM(AD16:AM16,AD19:AM19,AD38:AM38,AD41:AM41)=0,"×","○")</f>
        <v>×</v>
      </c>
    </row>
    <row r="52" spans="2:46" ht="13.2" customHeight="1">
      <c r="D52" s="2236"/>
      <c r="E52" s="23" t="s">
        <v>493</v>
      </c>
      <c r="F52" s="29">
        <f>IF($E$17&lt;&gt;"As",0,IF(AND($E$18&gt;15,$E$18&lt;=30),ROUND(SUM($E$9:$E$13)*2,2),0))</f>
        <v>0</v>
      </c>
      <c r="G52" s="2236"/>
      <c r="H52" s="23" t="s">
        <v>493</v>
      </c>
      <c r="I52" s="24">
        <f>IF($E$17&lt;&gt;"Co",0,IF(AND($E$18&gt;15,$E$18&lt;=30),ROUND(SUM($E$9:$E$13)*2,2),0))</f>
        <v>0</v>
      </c>
      <c r="AC52" s="2236"/>
      <c r="AD52" s="23" t="s">
        <v>493</v>
      </c>
      <c r="AE52" s="29">
        <f>IF($AD$17&lt;&gt;"As",0,IF(AND($AD$18&gt;15,$AD$18&lt;=30),ROUND(SUM($AD$9:$AD$13)*2,2),0))</f>
        <v>0</v>
      </c>
      <c r="AF52" s="2236"/>
      <c r="AG52" s="23" t="s">
        <v>493</v>
      </c>
      <c r="AH52" s="24">
        <f>IF($AD$17&lt;&gt;"Co",0,IF(AND($AD$18&gt;15,$AD$18&lt;=30),ROUND(SUM($AD$9:$AD$13)*2,2),0))</f>
        <v>0</v>
      </c>
      <c r="AR52" s="490" t="s">
        <v>497</v>
      </c>
      <c r="AS52" s="489"/>
      <c r="AT52" s="492">
        <f>ROUND(SUMPRODUCT(AQ31:AQ37,AS31:AS37)/100+SUMPRODUCT(AU31:AU37,AW31:AW37)/100,2)</f>
        <v>0</v>
      </c>
    </row>
    <row r="53" spans="2:46" ht="13.2" customHeight="1" thickBot="1">
      <c r="D53" s="2237"/>
      <c r="E53" s="25" t="s">
        <v>80</v>
      </c>
      <c r="F53" s="30">
        <f>IF($E$17&lt;&gt;"As",0,IF(AND($E$18&gt;30,$E$18&lt;=40),ROUND(SUM($E$9:$E$13)*2,2),0))</f>
        <v>0</v>
      </c>
      <c r="G53" s="2237"/>
      <c r="H53" s="25"/>
      <c r="I53" s="26"/>
      <c r="AC53" s="2237"/>
      <c r="AD53" s="25" t="s">
        <v>80</v>
      </c>
      <c r="AE53" s="30">
        <f>IF($AD$17&lt;&gt;"As",0,IF(AND($AD$18&gt;30,$AD$18&lt;=40),ROUND(SUM($AD$9:$AD$13)*2,2),0))</f>
        <v>0</v>
      </c>
      <c r="AF53" s="2237"/>
      <c r="AG53" s="25"/>
      <c r="AH53" s="26"/>
      <c r="AR53" s="490" t="s">
        <v>510</v>
      </c>
      <c r="AS53" s="489"/>
      <c r="AT53" s="492">
        <f>ROUND(SUMPRODUCT(AR4:AR6,AS4:AS6)/100+SUMPRODUCT(AV4:AV6,AW4:AW6)/100,2)</f>
        <v>0</v>
      </c>
    </row>
    <row r="54" spans="2:46" ht="13.2" customHeight="1" thickBot="1">
      <c r="D54" s="760" t="s">
        <v>88</v>
      </c>
      <c r="AC54" s="760" t="s">
        <v>88</v>
      </c>
      <c r="AR54" s="488" t="s">
        <v>498</v>
      </c>
      <c r="AS54" s="429"/>
      <c r="AT54" s="493">
        <f>ROUND(SUMPRODUCT(AQ41:AQ44,AS41:AS44)/100+SUMPRODUCT(AU41:AU44,AW41:AW44)/100,2)</f>
        <v>0</v>
      </c>
    </row>
    <row r="55" spans="2:46" ht="13.2" customHeight="1">
      <c r="D55" s="2235" t="s">
        <v>56</v>
      </c>
      <c r="E55" s="773" t="s">
        <v>492</v>
      </c>
      <c r="F55" s="28">
        <f>IF($H$17&lt;&gt;"As",0,IF($H$18&lt;=15,ROUND(SUM($H$9:$H$13)*2,2),0))</f>
        <v>1958.86</v>
      </c>
      <c r="G55" s="2235" t="s">
        <v>83</v>
      </c>
      <c r="H55" s="773" t="s">
        <v>492</v>
      </c>
      <c r="I55" s="27">
        <f>IF($H$17&lt;&gt;"Co",0,IF($H$18&lt;=15,ROUND(SUM($H$9:$H$13)*2,2),0))</f>
        <v>0</v>
      </c>
      <c r="AC55" s="2235" t="s">
        <v>56</v>
      </c>
      <c r="AD55" s="773" t="s">
        <v>492</v>
      </c>
      <c r="AE55" s="28">
        <f>IF($AG$17&lt;&gt;"As",0,IF($AG$18&lt;=15,ROUND(SUM($AG$9:$AG$13)*2,2),0))</f>
        <v>0</v>
      </c>
      <c r="AF55" s="2235" t="s">
        <v>83</v>
      </c>
      <c r="AG55" s="773" t="s">
        <v>492</v>
      </c>
      <c r="AH55" s="27">
        <f>IF($AG$17&lt;&gt;"Co",0,IF($AG$18&lt;=15,ROUND(SUM($AG$9:$AG$13)*2,2),0))</f>
        <v>0</v>
      </c>
    </row>
    <row r="56" spans="2:46" ht="13.2" customHeight="1">
      <c r="D56" s="2236"/>
      <c r="E56" s="23" t="s">
        <v>493</v>
      </c>
      <c r="F56" s="29">
        <f>IF($H$17&lt;&gt;"As",0,IF(AND($H$18&gt;15,$H$18&lt;=30),ROUND(SUM($H$9:$H$13)*2,2),0))</f>
        <v>0</v>
      </c>
      <c r="G56" s="2236"/>
      <c r="H56" s="23" t="s">
        <v>493</v>
      </c>
      <c r="I56" s="24">
        <f>IF($H$17&lt;&gt;"Co",0,IF(AND($H$18&gt;15,$H$18&lt;=30),ROUND(SUM($H$9:$H$13)*2,2),0))</f>
        <v>0</v>
      </c>
      <c r="AC56" s="2236"/>
      <c r="AD56" s="23" t="s">
        <v>493</v>
      </c>
      <c r="AE56" s="29">
        <f>IF($AG$17&lt;&gt;"As",0,IF(AND($AG$18&gt;15,$AG$18&lt;=30),ROUND(SUM($AG$9:$AG$13)*2,2),0))</f>
        <v>0</v>
      </c>
      <c r="AF56" s="2236"/>
      <c r="AG56" s="23" t="s">
        <v>493</v>
      </c>
      <c r="AH56" s="24">
        <f>IF($AG$17&lt;&gt;"Co",0,IF(AND($AG$18&gt;15,$AG$18&lt;=30),ROUND(SUM($AG$9:$AG$13)*2,2),0))</f>
        <v>0</v>
      </c>
    </row>
    <row r="57" spans="2:46" ht="13.2" customHeight="1" thickBot="1">
      <c r="D57" s="2237"/>
      <c r="E57" s="25" t="s">
        <v>80</v>
      </c>
      <c r="F57" s="30">
        <f>IF($H$17&lt;&gt;"As",0,IF(AND($H$18&gt;30,$H$18&lt;=40),ROUND(SUM($H$9:$H$13)*2,2),0))</f>
        <v>0</v>
      </c>
      <c r="G57" s="2237"/>
      <c r="H57" s="25"/>
      <c r="I57" s="26"/>
      <c r="AC57" s="2237"/>
      <c r="AD57" s="25" t="s">
        <v>80</v>
      </c>
      <c r="AE57" s="30">
        <f>IF($AG$17&lt;&gt;"As",0,IF(AND($AG$18&gt;30,$AG$18&lt;=40),ROUND(SUM($AG$9:$AG$13)*2,2),0))</f>
        <v>0</v>
      </c>
      <c r="AF57" s="2237"/>
      <c r="AG57" s="25"/>
      <c r="AH57" s="26"/>
    </row>
    <row r="58" spans="2:46" ht="13.2" customHeight="1" thickBot="1">
      <c r="D58" s="760" t="s">
        <v>89</v>
      </c>
      <c r="AC58" s="760" t="s">
        <v>89</v>
      </c>
    </row>
    <row r="59" spans="2:46" ht="13.2" customHeight="1">
      <c r="D59" s="2235" t="s">
        <v>56</v>
      </c>
      <c r="E59" s="773" t="s">
        <v>492</v>
      </c>
      <c r="F59" s="28">
        <f>IF($K$17&lt;&gt;"As",0,IF($K$18&lt;=15,ROUND(SUM($K$9:$K$13)*2,2),0))</f>
        <v>0</v>
      </c>
      <c r="G59" s="2235" t="s">
        <v>83</v>
      </c>
      <c r="H59" s="773" t="s">
        <v>492</v>
      </c>
      <c r="I59" s="27">
        <f>IF($K$17&lt;&gt;"Co",0,IF($K$18&lt;=15,ROUND(SUM($K$9:$K$13)*2,2),0))</f>
        <v>67.400000000000006</v>
      </c>
      <c r="AC59" s="2235" t="s">
        <v>56</v>
      </c>
      <c r="AD59" s="773" t="s">
        <v>492</v>
      </c>
      <c r="AE59" s="28">
        <f>IF($AJ$17&lt;&gt;"As",0,IF($AJ$18&lt;=15,ROUND(SUM($AJ$9:$AJ$13)*2,2),0))</f>
        <v>0</v>
      </c>
      <c r="AF59" s="2235" t="s">
        <v>83</v>
      </c>
      <c r="AG59" s="773" t="s">
        <v>492</v>
      </c>
      <c r="AH59" s="27">
        <f>IF($AJ$17&lt;&gt;"Co",0,IF($AJ$18&lt;=15,ROUND(SUM($AJ$9:$AJ$13)*2,2),0))</f>
        <v>0</v>
      </c>
    </row>
    <row r="60" spans="2:46" ht="13.2" customHeight="1">
      <c r="D60" s="2236"/>
      <c r="E60" s="23" t="s">
        <v>493</v>
      </c>
      <c r="F60" s="29">
        <f>IF($K$17&lt;&gt;"As",0,IF(AND($K$18&gt;15,$K$18&lt;=30),ROUND(SUM($K$9:$K$13)*2,2),0))</f>
        <v>0</v>
      </c>
      <c r="G60" s="2236"/>
      <c r="H60" s="23" t="s">
        <v>493</v>
      </c>
      <c r="I60" s="24">
        <f>IF($K$17&lt;&gt;"Co",0,IF(AND($K$18&gt;15,$K$18&lt;=30),ROUND(SUM($K$9:$K$13)*2,2),0))</f>
        <v>0</v>
      </c>
      <c r="AC60" s="2236"/>
      <c r="AD60" s="23" t="s">
        <v>493</v>
      </c>
      <c r="AE60" s="29">
        <f>IF($AJ$17&lt;&gt;"As",0,IF(AND($AJ$18&gt;15,$AJ$18&lt;=30),ROUND(SUM($AJ$9:$AJ$13)*2,2),0))</f>
        <v>0</v>
      </c>
      <c r="AF60" s="2236"/>
      <c r="AG60" s="23" t="s">
        <v>493</v>
      </c>
      <c r="AH60" s="24">
        <f>IF($AJ$17&lt;&gt;"Co",0,IF(AND($AJ$18&gt;15,$AJ$18&lt;=30),ROUND(SUM($AJ$9:$AJ$13)*2,2),0))</f>
        <v>0</v>
      </c>
    </row>
    <row r="61" spans="2:46" ht="13.2" customHeight="1" thickBot="1">
      <c r="D61" s="2237"/>
      <c r="E61" s="25" t="s">
        <v>80</v>
      </c>
      <c r="F61" s="30">
        <f>IF($K$17&lt;&gt;"As",0,IF(AND($K$18&gt;30,$K$18&lt;=40),ROUND(SUM($K$9:$K$13)*2,2),0))</f>
        <v>0</v>
      </c>
      <c r="G61" s="2237"/>
      <c r="H61" s="25"/>
      <c r="I61" s="26"/>
      <c r="AC61" s="2237"/>
      <c r="AD61" s="25" t="s">
        <v>80</v>
      </c>
      <c r="AE61" s="30">
        <f>IF($AJ$17&lt;&gt;"As",0,IF(AND($AJ$18&gt;30,$AJ$18&lt;=40),ROUND(SUM($AJ$9:$AJ$13)*2,2),0))</f>
        <v>0</v>
      </c>
      <c r="AF61" s="2237"/>
      <c r="AG61" s="25"/>
      <c r="AH61" s="26"/>
    </row>
    <row r="62" spans="2:46" ht="13.2" customHeight="1" thickBot="1">
      <c r="D62" s="760" t="s">
        <v>90</v>
      </c>
      <c r="AC62" s="760" t="s">
        <v>90</v>
      </c>
    </row>
    <row r="63" spans="2:46" ht="13.2" customHeight="1">
      <c r="D63" s="2235" t="s">
        <v>56</v>
      </c>
      <c r="E63" s="773" t="s">
        <v>492</v>
      </c>
      <c r="F63" s="28">
        <f>IF($E$39&lt;&gt;"As",0,IF($E$40&lt;=15,ROUND(SUM($E$31:$E$35)*2,2),0))</f>
        <v>0</v>
      </c>
      <c r="G63" s="2235" t="s">
        <v>83</v>
      </c>
      <c r="H63" s="773" t="s">
        <v>492</v>
      </c>
      <c r="I63" s="27">
        <f>IF($E$39&lt;&gt;"Co",0,IF($E$40&lt;=15,ROUND(SUM($E$31:$E$35)*2,2),0))</f>
        <v>0</v>
      </c>
      <c r="AC63" s="2235" t="s">
        <v>56</v>
      </c>
      <c r="AD63" s="773" t="s">
        <v>492</v>
      </c>
      <c r="AE63" s="28">
        <f>IF($AD$39&lt;&gt;"As",0,IF($AD$40&lt;=15,ROUND(SUM($AD$31:$AD$35)*2,2),0))</f>
        <v>0</v>
      </c>
      <c r="AF63" s="2235" t="s">
        <v>83</v>
      </c>
      <c r="AG63" s="773" t="s">
        <v>492</v>
      </c>
      <c r="AH63" s="27">
        <f>IF($AD$39&lt;&gt;"Co",0,IF($AD$40&lt;=15,ROUND(SUM($AD$31:$AD$35)*2,2),0))</f>
        <v>0</v>
      </c>
    </row>
    <row r="64" spans="2:46" ht="13.2" customHeight="1">
      <c r="D64" s="2236"/>
      <c r="E64" s="23" t="s">
        <v>493</v>
      </c>
      <c r="F64" s="29">
        <f>IF($E$39&lt;&gt;"As",0,IF(AND($E$40&gt;15,$E$40&lt;=30),ROUND(SUM($E$31:$E$35)*2,2),0))</f>
        <v>0</v>
      </c>
      <c r="G64" s="2236"/>
      <c r="H64" s="23" t="s">
        <v>493</v>
      </c>
      <c r="I64" s="24">
        <f>IF($E$39&lt;&gt;"Co",0,IF(AND($E$40&gt;15,$E$40&lt;=30),ROUND(SUM($E$31:$E$35)*2,2),0))</f>
        <v>0</v>
      </c>
      <c r="AC64" s="2236"/>
      <c r="AD64" s="23" t="s">
        <v>493</v>
      </c>
      <c r="AE64" s="29">
        <f>IF($AD$39&lt;&gt;"As",0,IF(AND($AD$40&gt;15,$AD$40&lt;=30),ROUND(SUM($AD$31:$AD$35)*2,2),0))</f>
        <v>0</v>
      </c>
      <c r="AF64" s="2236"/>
      <c r="AG64" s="23" t="s">
        <v>493</v>
      </c>
      <c r="AH64" s="24">
        <f>IF($AD$39&lt;&gt;"Co",0,IF(AND($AD$40&gt;15,$AD$40&lt;=30),ROUND(SUM($AD$31:$AD$35)*2,2),0))</f>
        <v>0</v>
      </c>
    </row>
    <row r="65" spans="2:35" ht="13.2" customHeight="1" thickBot="1">
      <c r="D65" s="2237"/>
      <c r="E65" s="25" t="s">
        <v>80</v>
      </c>
      <c r="F65" s="30">
        <f>IF($E$39&lt;&gt;"As",0,IF(AND($E$40&gt;30,$E$40&lt;=40),ROUND(SUM($E$31:$E$35)*2,2),0))</f>
        <v>0</v>
      </c>
      <c r="G65" s="2237"/>
      <c r="H65" s="25"/>
      <c r="I65" s="26"/>
      <c r="AC65" s="2237"/>
      <c r="AD65" s="25" t="s">
        <v>80</v>
      </c>
      <c r="AE65" s="30">
        <f>IF($AD$39&lt;&gt;"As",0,IF(AND($AD$40&gt;30,$AD$40&lt;=40),ROUND(SUM($AD$31:$AD$35)*2,2),0))</f>
        <v>0</v>
      </c>
      <c r="AF65" s="2237"/>
      <c r="AG65" s="25"/>
      <c r="AH65" s="26"/>
    </row>
    <row r="66" spans="2:35" ht="13.2" customHeight="1" thickBot="1">
      <c r="D66" s="760" t="s">
        <v>91</v>
      </c>
      <c r="AC66" s="760" t="s">
        <v>91</v>
      </c>
    </row>
    <row r="67" spans="2:35" ht="13.2" customHeight="1">
      <c r="D67" s="2235" t="s">
        <v>56</v>
      </c>
      <c r="E67" s="773" t="s">
        <v>492</v>
      </c>
      <c r="F67" s="28">
        <f>IF($H$39&lt;&gt;"As",0,IF($H$40&lt;=15,ROUND(SUM($H$31:$H$35)*2,2),0))</f>
        <v>13.6</v>
      </c>
      <c r="G67" s="2235" t="s">
        <v>83</v>
      </c>
      <c r="H67" s="773" t="s">
        <v>492</v>
      </c>
      <c r="I67" s="27">
        <f>IF($H$39&lt;&gt;"Co",0,IF($H$40&lt;=15,ROUND(SUM($H$31:$H$35)*2,2),0))</f>
        <v>0</v>
      </c>
      <c r="AC67" s="2235" t="s">
        <v>56</v>
      </c>
      <c r="AD67" s="773" t="s">
        <v>492</v>
      </c>
      <c r="AE67" s="28">
        <f>IF($AG$39&lt;&gt;"As",0,IF($AG$40&lt;=15,ROUND(SUM($AG$31:$AG$35)*2,2),0))</f>
        <v>0</v>
      </c>
      <c r="AF67" s="2235" t="s">
        <v>83</v>
      </c>
      <c r="AG67" s="773" t="s">
        <v>492</v>
      </c>
      <c r="AH67" s="27">
        <f>IF($AG$39&lt;&gt;"Co",0,IF($AG$40&lt;=15,ROUND(SUM($AG$31:$AG$35)*2,2),0))</f>
        <v>0</v>
      </c>
    </row>
    <row r="68" spans="2:35" ht="13.2" customHeight="1">
      <c r="D68" s="2236"/>
      <c r="E68" s="23" t="s">
        <v>493</v>
      </c>
      <c r="F68" s="29">
        <f>IF($H$39&lt;&gt;"As",0,IF(AND($H$40&gt;15,$H$40&lt;=30),ROUND(SUM($H$31:$H$35)*2,2),0))</f>
        <v>0</v>
      </c>
      <c r="G68" s="2236"/>
      <c r="H68" s="23" t="s">
        <v>493</v>
      </c>
      <c r="I68" s="24">
        <f>IF($H$39&lt;&gt;"Co",0,IF(AND($H$40&gt;15,$H$40&lt;=30),ROUND(SUM($H$31:$H$35)*2,2),0))</f>
        <v>0</v>
      </c>
      <c r="AC68" s="2236"/>
      <c r="AD68" s="23" t="s">
        <v>493</v>
      </c>
      <c r="AE68" s="29">
        <f>IF($AG$39&lt;&gt;"As",0,IF(AND($AG$40&gt;15,$AG$40&lt;=30),ROUND(SUM($AG$31:$AG$35)*2,2),0))</f>
        <v>0</v>
      </c>
      <c r="AF68" s="2236"/>
      <c r="AG68" s="23" t="s">
        <v>493</v>
      </c>
      <c r="AH68" s="24">
        <f>IF($AG$39&lt;&gt;"Co",0,IF(AND($AG$40&gt;15,$AG$40&lt;=30),ROUND(SUM($AG$31:$AG$35)*2,2),0))</f>
        <v>0</v>
      </c>
    </row>
    <row r="69" spans="2:35" ht="13.2" customHeight="1" thickBot="1">
      <c r="D69" s="2237"/>
      <c r="E69" s="25" t="s">
        <v>80</v>
      </c>
      <c r="F69" s="30">
        <f>IF($H$39&lt;&gt;"As",0,IF(AND($H$40&gt;30,$H$40&lt;=40),ROUND(SUM($H$31:$H$35)*2,2),0))</f>
        <v>0</v>
      </c>
      <c r="G69" s="2237"/>
      <c r="H69" s="25"/>
      <c r="I69" s="26"/>
      <c r="AC69" s="2237"/>
      <c r="AD69" s="25" t="s">
        <v>80</v>
      </c>
      <c r="AE69" s="30">
        <f>IF($AG$39&lt;&gt;"As",0,IF(AND($AG$40&gt;30,$AG$40&lt;=40),ROUND(SUM($AG$31:$AG$35)*2,2),0))</f>
        <v>0</v>
      </c>
      <c r="AF69" s="2237"/>
      <c r="AG69" s="25"/>
      <c r="AH69" s="26"/>
    </row>
    <row r="70" spans="2:35" ht="13.2" customHeight="1" thickBot="1">
      <c r="D70" s="760" t="s">
        <v>92</v>
      </c>
      <c r="AC70" s="760" t="s">
        <v>92</v>
      </c>
    </row>
    <row r="71" spans="2:35" ht="13.2" customHeight="1">
      <c r="D71" s="2235" t="s">
        <v>56</v>
      </c>
      <c r="E71" s="773" t="s">
        <v>492</v>
      </c>
      <c r="F71" s="28">
        <f>IF($K$39&lt;&gt;"As",0,IF($K$40&lt;=15,ROUND(SUM($K$31:$K$35)*2,2),0))</f>
        <v>18</v>
      </c>
      <c r="G71" s="2235" t="s">
        <v>83</v>
      </c>
      <c r="H71" s="773" t="s">
        <v>492</v>
      </c>
      <c r="I71" s="27">
        <f>IF($K$39&lt;&gt;"Co",0,IF($K$40&lt;=15,ROUND(SUM($K$31:$K$35)*2,2),0))</f>
        <v>0</v>
      </c>
      <c r="AC71" s="2235" t="s">
        <v>56</v>
      </c>
      <c r="AD71" s="773" t="s">
        <v>492</v>
      </c>
      <c r="AE71" s="28">
        <f>IF($AJ$39&lt;&gt;"As",0,IF($AJ$40&lt;=15,ROUND(SUM($AJ$31:$AJ$35)*2,2),0))</f>
        <v>0</v>
      </c>
      <c r="AF71" s="2235" t="s">
        <v>83</v>
      </c>
      <c r="AG71" s="773" t="s">
        <v>492</v>
      </c>
      <c r="AH71" s="27">
        <f>IF($AJ$39&lt;&gt;"Co",0,IF($AJ$40&lt;=15,ROUND(SUM($AJ$31:$AJ$35)*2,2),0))</f>
        <v>0</v>
      </c>
    </row>
    <row r="72" spans="2:35" ht="13.2" customHeight="1">
      <c r="D72" s="2236"/>
      <c r="E72" s="23" t="s">
        <v>493</v>
      </c>
      <c r="F72" s="29">
        <f>IF($K$39&lt;&gt;"As",0,IF(AND($K$40&gt;15,$K$40&lt;=30),ROUND(SUM($K$31:$K$35)*2,2),0))</f>
        <v>0</v>
      </c>
      <c r="G72" s="2236"/>
      <c r="H72" s="23" t="s">
        <v>493</v>
      </c>
      <c r="I72" s="24">
        <f>IF($K$39&lt;&gt;"Co",0,IF(AND($K$40&gt;15,$K$40&lt;=30),ROUND(SUM($K$31:$K$35)*2,2),0))</f>
        <v>0</v>
      </c>
      <c r="AC72" s="2236"/>
      <c r="AD72" s="23" t="s">
        <v>493</v>
      </c>
      <c r="AE72" s="29">
        <f>IF($AJ$39&lt;&gt;"As",0,IF(AND($AJ$40&gt;15,$AJ$40&lt;=30),ROUND(SUM($AJ$31:$AJ$35)*2,2),0))</f>
        <v>0</v>
      </c>
      <c r="AF72" s="2236"/>
      <c r="AG72" s="23" t="s">
        <v>493</v>
      </c>
      <c r="AH72" s="24">
        <f>IF($AJ$39&lt;&gt;"Co",0,IF(AND($AJ$40&gt;15,$AJ$40&lt;=30),ROUND(SUM($AJ$31:$AJ$35)*2,2),0))</f>
        <v>0</v>
      </c>
    </row>
    <row r="73" spans="2:35" ht="13.2" customHeight="1" thickBot="1">
      <c r="D73" s="2237"/>
      <c r="E73" s="25" t="s">
        <v>80</v>
      </c>
      <c r="F73" s="30">
        <f>IF($K$39&lt;&gt;"As",0,IF(AND($K$40&gt;30,$K$40&lt;=40),ROUND(SUM($K$31:$K$35)*2,2),0))</f>
        <v>0</v>
      </c>
      <c r="G73" s="2237"/>
      <c r="H73" s="25"/>
      <c r="I73" s="26"/>
      <c r="AC73" s="2237"/>
      <c r="AD73" s="25" t="s">
        <v>80</v>
      </c>
      <c r="AE73" s="30">
        <f>IF($AJ$39&lt;&gt;"As",0,IF(AND($AJ$40&gt;30,$AJ$40&lt;=40),ROUND(SUM($AJ$31:$AJ$35)*2,2),0))</f>
        <v>0</v>
      </c>
      <c r="AF73" s="2237"/>
      <c r="AG73" s="25"/>
      <c r="AH73" s="26"/>
    </row>
    <row r="76" spans="2:35" ht="13.2" customHeight="1">
      <c r="B76" s="760" t="s">
        <v>84</v>
      </c>
      <c r="AA76" s="760" t="s">
        <v>84</v>
      </c>
    </row>
    <row r="77" spans="2:35" ht="13.2" customHeight="1" thickBot="1">
      <c r="D77" s="760" t="s">
        <v>85</v>
      </c>
      <c r="AC77" s="760" t="s">
        <v>85</v>
      </c>
    </row>
    <row r="78" spans="2:35" ht="13.2" customHeight="1">
      <c r="D78" s="2199"/>
      <c r="E78" s="2200" t="s">
        <v>56</v>
      </c>
      <c r="F78" s="2200"/>
      <c r="G78" s="2200" t="s">
        <v>83</v>
      </c>
      <c r="H78" s="2200"/>
      <c r="I78" s="2200" t="s">
        <v>78</v>
      </c>
      <c r="J78" s="2239"/>
      <c r="AC78" s="2199"/>
      <c r="AD78" s="2200" t="s">
        <v>56</v>
      </c>
      <c r="AE78" s="2200"/>
      <c r="AF78" s="2200" t="s">
        <v>83</v>
      </c>
      <c r="AG78" s="2200"/>
      <c r="AH78" s="2200" t="s">
        <v>78</v>
      </c>
      <c r="AI78" s="2239"/>
    </row>
    <row r="79" spans="2:35" ht="13.2" customHeight="1">
      <c r="D79" s="2238"/>
      <c r="E79" s="790" t="s">
        <v>354</v>
      </c>
      <c r="F79" s="790" t="s">
        <v>355</v>
      </c>
      <c r="G79" s="790" t="s">
        <v>354</v>
      </c>
      <c r="H79" s="790" t="s">
        <v>355</v>
      </c>
      <c r="I79" s="790" t="s">
        <v>354</v>
      </c>
      <c r="J79" s="791" t="s">
        <v>355</v>
      </c>
      <c r="AC79" s="2238"/>
      <c r="AD79" s="790" t="s">
        <v>354</v>
      </c>
      <c r="AE79" s="790" t="s">
        <v>355</v>
      </c>
      <c r="AF79" s="790" t="s">
        <v>354</v>
      </c>
      <c r="AG79" s="790" t="s">
        <v>355</v>
      </c>
      <c r="AH79" s="790" t="s">
        <v>354</v>
      </c>
      <c r="AI79" s="791" t="s">
        <v>355</v>
      </c>
    </row>
    <row r="80" spans="2:35" ht="13.2" customHeight="1">
      <c r="D80" s="195">
        <v>1</v>
      </c>
      <c r="E80" s="165">
        <f t="shared" ref="E80:E119" si="12">IF($E$17&lt;&gt;"As",0,IF($E$5&lt;&gt;"歩 道",0,SUMIF($E$18,D80,$E$16)))+IF($E$20&lt;&gt;"As",0,IF($E$5&lt;&gt;"歩 道",0,SUMIF($E$21,D80,$E$19)))</f>
        <v>0</v>
      </c>
      <c r="F80" s="165">
        <f>IF($E$17&lt;&gt;"As",0,IF($E$5&lt;&gt;"車 道",0,SUMIF($E$18,D80,$E$16)))+IF($E$20&lt;&gt;"As",0,IF($E$5&lt;&gt;"車 道",0,SUMIF($E$21,D80,$E$19)))</f>
        <v>0</v>
      </c>
      <c r="G80" s="165">
        <f t="shared" ref="G80:G119" si="13">IF($E$17&lt;&gt;"Co",0,IF($E$5&lt;&gt;"歩 道",0,SUMIF($E$18,D80,$E$16)))+IF($E$20&lt;&gt;"Co",0,IF($E$5&lt;&gt;"歩 道",0,SUMIF($E$21,D80,$E$19)))</f>
        <v>0</v>
      </c>
      <c r="H80" s="165">
        <f t="shared" ref="H80:H119" si="14">IF($E$17&lt;&gt;"Co",0,IF($E$5&lt;&gt;"車 道",0,SUMIF($E$18,D80,$E$16)))+IF($E$20&lt;&gt;"Co",0,IF($E$5&lt;&gt;"車 道",0,SUMIF($E$21,D80,$E$19)))</f>
        <v>0</v>
      </c>
      <c r="I80" s="165">
        <f t="shared" ref="I80:I119" si="15">IF($E$5&lt;&gt;"歩 道",0,SUMIF($E$24,D80,$E$16)+SUMIF($E$24,D80,$E$19))</f>
        <v>0</v>
      </c>
      <c r="J80" s="197">
        <f t="shared" ref="J80:J119" si="16">IF($E$5&lt;&gt;"車 道",0,SUMIF($E$24,D80,$E$16)+SUMIF($E$24,D80,$E$19))</f>
        <v>0</v>
      </c>
      <c r="AC80" s="195">
        <v>1</v>
      </c>
      <c r="AD80" s="165">
        <f t="shared" ref="AD80:AD119" si="17">IF($AD$17&lt;&gt;"As",0,IF($AD$5&lt;&gt;"歩 道",0,SUMIF($AD$18,AC80,$AD$16)))+IF($AD$20&lt;&gt;"As",0,IF($AD$5&lt;&gt;"歩 道",0,SUMIF($AD$21,AC80,$AD$19)))</f>
        <v>0</v>
      </c>
      <c r="AE80" s="165">
        <f t="shared" ref="AE80:AE119" si="18">IF($AD$17&lt;&gt;"As",0,IF($AD$5&lt;&gt;"車 道",0,SUMIF($AD$18,AC80,$AD$16)))+IF($AD$20&lt;&gt;"As",0,IF($AD$5&lt;&gt;"車 道",0,SUMIF($AD$21,AC80,$AD$19)))</f>
        <v>0</v>
      </c>
      <c r="AF80" s="165">
        <f t="shared" ref="AF80:AF119" si="19">IF($AD$17&lt;&gt;"Co",0,IF($AD$5&lt;&gt;"歩 道",0,SUMIF($AD$18,AC80,$AD$16)))+IF($AD$20&lt;&gt;"Co",0,IF($AD$5&lt;&gt;"歩 道",0,SUMIF($AD$21,AC80,$AD$19)))</f>
        <v>0</v>
      </c>
      <c r="AG80" s="165">
        <f>IF($AD$17&lt;&gt;"Co",0,IF($AD$5&lt;&gt;"車 道",0,SUMIF($AD$18,AC80,$AD$16)))+IF($AD$20&lt;&gt;"Co",0,IF($AD$5&lt;&gt;"車 道",0,SUMIF($AD$21,AC80,$AD$19)))</f>
        <v>0</v>
      </c>
      <c r="AH80" s="165">
        <f t="shared" ref="AH80:AH119" si="20">IF($AD$5&lt;&gt;"歩 道",0,SUMIF($AD$24,AC80,$AD$16)+SUMIF($AD$24,AC80,$AD$19))</f>
        <v>0</v>
      </c>
      <c r="AI80" s="197">
        <f t="shared" ref="AI80:AI119" si="21">IF($AD$5&lt;&gt;"車 道",0,SUMIF($AD$24,AC80,$AD$16)+SUMIF($AD$24,AC80,$AD$19))</f>
        <v>0</v>
      </c>
    </row>
    <row r="81" spans="4:35" ht="13.2" customHeight="1">
      <c r="D81" s="195">
        <v>2</v>
      </c>
      <c r="E81" s="165">
        <f t="shared" si="12"/>
        <v>0</v>
      </c>
      <c r="F81" s="165">
        <f t="shared" ref="F81:F119" si="22">IF($E$17&lt;&gt;"As",0,IF($E$5&lt;&gt;"車 道",0,SUMIF($E$18,D81,$E$16)))+IF($E$20&lt;&gt;"As",0,IF($E$5&lt;&gt;"車 道",0,SUMIF($E$21,D81,$E$19)))</f>
        <v>0</v>
      </c>
      <c r="G81" s="165">
        <f t="shared" si="13"/>
        <v>0</v>
      </c>
      <c r="H81" s="165">
        <f t="shared" si="14"/>
        <v>0</v>
      </c>
      <c r="I81" s="165">
        <f t="shared" si="15"/>
        <v>0</v>
      </c>
      <c r="J81" s="197">
        <f t="shared" si="16"/>
        <v>0</v>
      </c>
      <c r="AC81" s="195">
        <v>2</v>
      </c>
      <c r="AD81" s="165">
        <f t="shared" si="17"/>
        <v>0</v>
      </c>
      <c r="AE81" s="165">
        <f t="shared" si="18"/>
        <v>0</v>
      </c>
      <c r="AF81" s="165">
        <f t="shared" si="19"/>
        <v>0</v>
      </c>
      <c r="AG81" s="165">
        <f t="shared" ref="AG81:AG119" si="23">IF($AD$17&lt;&gt;"Co",0,IF($AD$5&lt;&gt;"車 道",0,SUMIF($AD$18,AC81,$AD$16)))+IF($AD$20&lt;&gt;"Co",0,IF($AD$5&lt;&gt;"車 道",0,SUMIF($AD$21,AC81,$AD$19)))</f>
        <v>0</v>
      </c>
      <c r="AH81" s="165">
        <f t="shared" si="20"/>
        <v>0</v>
      </c>
      <c r="AI81" s="197">
        <f t="shared" si="21"/>
        <v>0</v>
      </c>
    </row>
    <row r="82" spans="4:35" ht="13.2" customHeight="1">
      <c r="D82" s="195">
        <v>3</v>
      </c>
      <c r="E82" s="165">
        <f t="shared" si="12"/>
        <v>0</v>
      </c>
      <c r="F82" s="165">
        <f t="shared" si="22"/>
        <v>0</v>
      </c>
      <c r="G82" s="165">
        <f t="shared" si="13"/>
        <v>0</v>
      </c>
      <c r="H82" s="165">
        <f t="shared" si="14"/>
        <v>0</v>
      </c>
      <c r="I82" s="165">
        <f t="shared" si="15"/>
        <v>0</v>
      </c>
      <c r="J82" s="197">
        <f t="shared" si="16"/>
        <v>0</v>
      </c>
      <c r="AC82" s="195">
        <v>3</v>
      </c>
      <c r="AD82" s="165">
        <f t="shared" si="17"/>
        <v>0</v>
      </c>
      <c r="AE82" s="165">
        <f t="shared" si="18"/>
        <v>0</v>
      </c>
      <c r="AF82" s="165">
        <f t="shared" si="19"/>
        <v>0</v>
      </c>
      <c r="AG82" s="165">
        <f t="shared" si="23"/>
        <v>0</v>
      </c>
      <c r="AH82" s="165">
        <f t="shared" si="20"/>
        <v>0</v>
      </c>
      <c r="AI82" s="197">
        <f t="shared" si="21"/>
        <v>0</v>
      </c>
    </row>
    <row r="83" spans="4:35" ht="13.2" customHeight="1">
      <c r="D83" s="195">
        <v>4</v>
      </c>
      <c r="E83" s="165">
        <f t="shared" si="12"/>
        <v>0</v>
      </c>
      <c r="F83" s="165">
        <f t="shared" si="22"/>
        <v>0</v>
      </c>
      <c r="G83" s="165">
        <f t="shared" si="13"/>
        <v>0</v>
      </c>
      <c r="H83" s="165">
        <f t="shared" si="14"/>
        <v>0</v>
      </c>
      <c r="I83" s="165">
        <f t="shared" si="15"/>
        <v>0</v>
      </c>
      <c r="J83" s="197">
        <f t="shared" si="16"/>
        <v>0</v>
      </c>
      <c r="AC83" s="195">
        <v>4</v>
      </c>
      <c r="AD83" s="165">
        <f t="shared" si="17"/>
        <v>0</v>
      </c>
      <c r="AE83" s="165">
        <f t="shared" si="18"/>
        <v>0</v>
      </c>
      <c r="AF83" s="165">
        <f t="shared" si="19"/>
        <v>0</v>
      </c>
      <c r="AG83" s="165">
        <f t="shared" si="23"/>
        <v>0</v>
      </c>
      <c r="AH83" s="165">
        <f t="shared" si="20"/>
        <v>0</v>
      </c>
      <c r="AI83" s="197">
        <f t="shared" si="21"/>
        <v>0</v>
      </c>
    </row>
    <row r="84" spans="4:35" ht="13.2" customHeight="1">
      <c r="D84" s="195">
        <v>5</v>
      </c>
      <c r="E84" s="165">
        <f t="shared" si="12"/>
        <v>0</v>
      </c>
      <c r="F84" s="165">
        <f t="shared" si="22"/>
        <v>0</v>
      </c>
      <c r="G84" s="165">
        <f t="shared" si="13"/>
        <v>0</v>
      </c>
      <c r="H84" s="165">
        <f t="shared" si="14"/>
        <v>0</v>
      </c>
      <c r="I84" s="165">
        <f t="shared" si="15"/>
        <v>0</v>
      </c>
      <c r="J84" s="197">
        <f t="shared" si="16"/>
        <v>0</v>
      </c>
      <c r="AC84" s="195">
        <v>5</v>
      </c>
      <c r="AD84" s="165">
        <f t="shared" si="17"/>
        <v>0</v>
      </c>
      <c r="AE84" s="165">
        <f t="shared" si="18"/>
        <v>0</v>
      </c>
      <c r="AF84" s="165">
        <f t="shared" si="19"/>
        <v>0</v>
      </c>
      <c r="AG84" s="165">
        <f t="shared" si="23"/>
        <v>0</v>
      </c>
      <c r="AH84" s="165">
        <f t="shared" si="20"/>
        <v>0</v>
      </c>
      <c r="AI84" s="197">
        <f t="shared" si="21"/>
        <v>0</v>
      </c>
    </row>
    <row r="85" spans="4:35" ht="13.2" customHeight="1">
      <c r="D85" s="195">
        <v>6</v>
      </c>
      <c r="E85" s="165">
        <f t="shared" si="12"/>
        <v>0</v>
      </c>
      <c r="F85" s="165">
        <f t="shared" si="22"/>
        <v>0</v>
      </c>
      <c r="G85" s="165">
        <f t="shared" si="13"/>
        <v>0</v>
      </c>
      <c r="H85" s="165">
        <f t="shared" si="14"/>
        <v>0</v>
      </c>
      <c r="I85" s="165">
        <f t="shared" si="15"/>
        <v>0</v>
      </c>
      <c r="J85" s="197">
        <f t="shared" si="16"/>
        <v>0</v>
      </c>
      <c r="AC85" s="195">
        <v>6</v>
      </c>
      <c r="AD85" s="165">
        <f t="shared" si="17"/>
        <v>0</v>
      </c>
      <c r="AE85" s="165">
        <f t="shared" si="18"/>
        <v>0</v>
      </c>
      <c r="AF85" s="165">
        <f t="shared" si="19"/>
        <v>0</v>
      </c>
      <c r="AG85" s="165">
        <f t="shared" si="23"/>
        <v>0</v>
      </c>
      <c r="AH85" s="165">
        <f t="shared" si="20"/>
        <v>0</v>
      </c>
      <c r="AI85" s="197">
        <f t="shared" si="21"/>
        <v>0</v>
      </c>
    </row>
    <row r="86" spans="4:35" ht="13.2" customHeight="1">
      <c r="D86" s="195">
        <v>7</v>
      </c>
      <c r="E86" s="165">
        <f t="shared" si="12"/>
        <v>0</v>
      </c>
      <c r="F86" s="165">
        <f t="shared" si="22"/>
        <v>0</v>
      </c>
      <c r="G86" s="165">
        <f t="shared" si="13"/>
        <v>0</v>
      </c>
      <c r="H86" s="165">
        <f t="shared" si="14"/>
        <v>0</v>
      </c>
      <c r="I86" s="165">
        <f t="shared" si="15"/>
        <v>0</v>
      </c>
      <c r="J86" s="197">
        <f t="shared" si="16"/>
        <v>0</v>
      </c>
      <c r="AC86" s="195">
        <v>7</v>
      </c>
      <c r="AD86" s="165">
        <f t="shared" si="17"/>
        <v>0</v>
      </c>
      <c r="AE86" s="165">
        <f t="shared" si="18"/>
        <v>0</v>
      </c>
      <c r="AF86" s="165">
        <f t="shared" si="19"/>
        <v>0</v>
      </c>
      <c r="AG86" s="165">
        <f t="shared" si="23"/>
        <v>0</v>
      </c>
      <c r="AH86" s="165">
        <f t="shared" si="20"/>
        <v>0</v>
      </c>
      <c r="AI86" s="197">
        <f t="shared" si="21"/>
        <v>0</v>
      </c>
    </row>
    <row r="87" spans="4:35" ht="13.2" customHeight="1">
      <c r="D87" s="195">
        <v>8</v>
      </c>
      <c r="E87" s="165">
        <f t="shared" si="12"/>
        <v>0</v>
      </c>
      <c r="F87" s="165">
        <f t="shared" si="22"/>
        <v>0</v>
      </c>
      <c r="G87" s="165">
        <f t="shared" si="13"/>
        <v>0</v>
      </c>
      <c r="H87" s="165">
        <f t="shared" si="14"/>
        <v>0</v>
      </c>
      <c r="I87" s="165">
        <f t="shared" si="15"/>
        <v>0</v>
      </c>
      <c r="J87" s="197">
        <f t="shared" si="16"/>
        <v>0</v>
      </c>
      <c r="AC87" s="195">
        <v>8</v>
      </c>
      <c r="AD87" s="165">
        <f t="shared" si="17"/>
        <v>0</v>
      </c>
      <c r="AE87" s="165">
        <f t="shared" si="18"/>
        <v>0</v>
      </c>
      <c r="AF87" s="165">
        <f t="shared" si="19"/>
        <v>0</v>
      </c>
      <c r="AG87" s="165">
        <f t="shared" si="23"/>
        <v>0</v>
      </c>
      <c r="AH87" s="165">
        <f t="shared" si="20"/>
        <v>0</v>
      </c>
      <c r="AI87" s="197">
        <f t="shared" si="21"/>
        <v>0</v>
      </c>
    </row>
    <row r="88" spans="4:35" ht="13.2" customHeight="1">
      <c r="D88" s="195">
        <v>9</v>
      </c>
      <c r="E88" s="165">
        <f t="shared" si="12"/>
        <v>0</v>
      </c>
      <c r="F88" s="165">
        <f t="shared" si="22"/>
        <v>0</v>
      </c>
      <c r="G88" s="165">
        <f t="shared" si="13"/>
        <v>0</v>
      </c>
      <c r="H88" s="165">
        <f t="shared" si="14"/>
        <v>0</v>
      </c>
      <c r="I88" s="165">
        <f t="shared" si="15"/>
        <v>0</v>
      </c>
      <c r="J88" s="197">
        <f t="shared" si="16"/>
        <v>0</v>
      </c>
      <c r="AC88" s="195">
        <v>9</v>
      </c>
      <c r="AD88" s="165">
        <f t="shared" si="17"/>
        <v>0</v>
      </c>
      <c r="AE88" s="165">
        <f t="shared" si="18"/>
        <v>0</v>
      </c>
      <c r="AF88" s="165">
        <f t="shared" si="19"/>
        <v>0</v>
      </c>
      <c r="AG88" s="165">
        <f t="shared" si="23"/>
        <v>0</v>
      </c>
      <c r="AH88" s="165">
        <f t="shared" si="20"/>
        <v>0</v>
      </c>
      <c r="AI88" s="197">
        <f t="shared" si="21"/>
        <v>0</v>
      </c>
    </row>
    <row r="89" spans="4:35" ht="13.2" customHeight="1">
      <c r="D89" s="195">
        <v>10</v>
      </c>
      <c r="E89" s="165">
        <f t="shared" si="12"/>
        <v>0</v>
      </c>
      <c r="F89" s="165">
        <f t="shared" si="22"/>
        <v>4</v>
      </c>
      <c r="G89" s="165">
        <f t="shared" si="13"/>
        <v>0</v>
      </c>
      <c r="H89" s="165">
        <f t="shared" si="14"/>
        <v>0</v>
      </c>
      <c r="I89" s="165">
        <f t="shared" si="15"/>
        <v>0</v>
      </c>
      <c r="J89" s="197">
        <f t="shared" si="16"/>
        <v>83</v>
      </c>
      <c r="AC89" s="195">
        <v>10</v>
      </c>
      <c r="AD89" s="165">
        <f t="shared" si="17"/>
        <v>0</v>
      </c>
      <c r="AE89" s="165">
        <f t="shared" si="18"/>
        <v>0</v>
      </c>
      <c r="AF89" s="165">
        <f t="shared" si="19"/>
        <v>0</v>
      </c>
      <c r="AG89" s="165">
        <f t="shared" si="23"/>
        <v>0</v>
      </c>
      <c r="AH89" s="165">
        <f t="shared" si="20"/>
        <v>0</v>
      </c>
      <c r="AI89" s="197">
        <f t="shared" si="21"/>
        <v>0</v>
      </c>
    </row>
    <row r="90" spans="4:35" ht="13.2" customHeight="1">
      <c r="D90" s="195">
        <v>11</v>
      </c>
      <c r="E90" s="165">
        <f t="shared" si="12"/>
        <v>0</v>
      </c>
      <c r="F90" s="165">
        <f t="shared" si="22"/>
        <v>0</v>
      </c>
      <c r="G90" s="165">
        <f t="shared" si="13"/>
        <v>0</v>
      </c>
      <c r="H90" s="165">
        <f t="shared" si="14"/>
        <v>0</v>
      </c>
      <c r="I90" s="165">
        <f t="shared" si="15"/>
        <v>0</v>
      </c>
      <c r="J90" s="197">
        <f t="shared" si="16"/>
        <v>0</v>
      </c>
      <c r="AC90" s="195">
        <v>11</v>
      </c>
      <c r="AD90" s="165">
        <f t="shared" si="17"/>
        <v>0</v>
      </c>
      <c r="AE90" s="165">
        <f t="shared" si="18"/>
        <v>0</v>
      </c>
      <c r="AF90" s="165">
        <f t="shared" si="19"/>
        <v>0</v>
      </c>
      <c r="AG90" s="165">
        <f t="shared" si="23"/>
        <v>0</v>
      </c>
      <c r="AH90" s="165">
        <f t="shared" si="20"/>
        <v>0</v>
      </c>
      <c r="AI90" s="197">
        <f t="shared" si="21"/>
        <v>0</v>
      </c>
    </row>
    <row r="91" spans="4:35" ht="13.2" customHeight="1">
      <c r="D91" s="195">
        <v>12</v>
      </c>
      <c r="E91" s="165">
        <f t="shared" si="12"/>
        <v>0</v>
      </c>
      <c r="F91" s="165">
        <f t="shared" si="22"/>
        <v>0</v>
      </c>
      <c r="G91" s="165">
        <f t="shared" si="13"/>
        <v>0</v>
      </c>
      <c r="H91" s="165">
        <f t="shared" si="14"/>
        <v>0</v>
      </c>
      <c r="I91" s="165">
        <f t="shared" si="15"/>
        <v>0</v>
      </c>
      <c r="J91" s="197">
        <f t="shared" si="16"/>
        <v>0</v>
      </c>
      <c r="AC91" s="195">
        <v>12</v>
      </c>
      <c r="AD91" s="165">
        <f t="shared" si="17"/>
        <v>0</v>
      </c>
      <c r="AE91" s="165">
        <f t="shared" si="18"/>
        <v>0</v>
      </c>
      <c r="AF91" s="165">
        <f t="shared" si="19"/>
        <v>0</v>
      </c>
      <c r="AG91" s="165">
        <f t="shared" si="23"/>
        <v>0</v>
      </c>
      <c r="AH91" s="165">
        <f t="shared" si="20"/>
        <v>0</v>
      </c>
      <c r="AI91" s="197">
        <f t="shared" si="21"/>
        <v>0</v>
      </c>
    </row>
    <row r="92" spans="4:35" ht="13.2" customHeight="1">
      <c r="D92" s="195">
        <v>13</v>
      </c>
      <c r="E92" s="165">
        <f t="shared" si="12"/>
        <v>0</v>
      </c>
      <c r="F92" s="165">
        <f t="shared" si="22"/>
        <v>0</v>
      </c>
      <c r="G92" s="165">
        <f t="shared" si="13"/>
        <v>0</v>
      </c>
      <c r="H92" s="165">
        <f t="shared" si="14"/>
        <v>0</v>
      </c>
      <c r="I92" s="165">
        <f t="shared" si="15"/>
        <v>0</v>
      </c>
      <c r="J92" s="197">
        <f t="shared" si="16"/>
        <v>0</v>
      </c>
      <c r="AC92" s="195">
        <v>13</v>
      </c>
      <c r="AD92" s="165">
        <f t="shared" si="17"/>
        <v>0</v>
      </c>
      <c r="AE92" s="165">
        <f t="shared" si="18"/>
        <v>0</v>
      </c>
      <c r="AF92" s="165">
        <f t="shared" si="19"/>
        <v>0</v>
      </c>
      <c r="AG92" s="165">
        <f t="shared" si="23"/>
        <v>0</v>
      </c>
      <c r="AH92" s="165">
        <f t="shared" si="20"/>
        <v>0</v>
      </c>
      <c r="AI92" s="197">
        <f t="shared" si="21"/>
        <v>0</v>
      </c>
    </row>
    <row r="93" spans="4:35" ht="13.2" customHeight="1">
      <c r="D93" s="195">
        <v>14</v>
      </c>
      <c r="E93" s="165">
        <f t="shared" si="12"/>
        <v>0</v>
      </c>
      <c r="F93" s="165">
        <f t="shared" si="22"/>
        <v>0</v>
      </c>
      <c r="G93" s="165">
        <f t="shared" si="13"/>
        <v>0</v>
      </c>
      <c r="H93" s="165">
        <f t="shared" si="14"/>
        <v>0</v>
      </c>
      <c r="I93" s="165">
        <f t="shared" si="15"/>
        <v>0</v>
      </c>
      <c r="J93" s="197">
        <f t="shared" si="16"/>
        <v>0</v>
      </c>
      <c r="AC93" s="195">
        <v>14</v>
      </c>
      <c r="AD93" s="165">
        <f t="shared" si="17"/>
        <v>0</v>
      </c>
      <c r="AE93" s="165">
        <f t="shared" si="18"/>
        <v>0</v>
      </c>
      <c r="AF93" s="165">
        <f t="shared" si="19"/>
        <v>0</v>
      </c>
      <c r="AG93" s="165">
        <f t="shared" si="23"/>
        <v>0</v>
      </c>
      <c r="AH93" s="165">
        <f t="shared" si="20"/>
        <v>0</v>
      </c>
      <c r="AI93" s="197">
        <f t="shared" si="21"/>
        <v>0</v>
      </c>
    </row>
    <row r="94" spans="4:35" ht="13.2" customHeight="1">
      <c r="D94" s="195">
        <v>15</v>
      </c>
      <c r="E94" s="165">
        <f t="shared" si="12"/>
        <v>0</v>
      </c>
      <c r="F94" s="165">
        <f t="shared" si="22"/>
        <v>79</v>
      </c>
      <c r="G94" s="165">
        <f t="shared" si="13"/>
        <v>0</v>
      </c>
      <c r="H94" s="165">
        <f t="shared" si="14"/>
        <v>0</v>
      </c>
      <c r="I94" s="165">
        <f t="shared" si="15"/>
        <v>0</v>
      </c>
      <c r="J94" s="197">
        <f t="shared" si="16"/>
        <v>0</v>
      </c>
      <c r="AC94" s="195">
        <v>15</v>
      </c>
      <c r="AD94" s="165">
        <f t="shared" si="17"/>
        <v>0</v>
      </c>
      <c r="AE94" s="165">
        <f t="shared" si="18"/>
        <v>0</v>
      </c>
      <c r="AF94" s="165">
        <f t="shared" si="19"/>
        <v>0</v>
      </c>
      <c r="AG94" s="165">
        <f t="shared" si="23"/>
        <v>0</v>
      </c>
      <c r="AH94" s="165">
        <f t="shared" si="20"/>
        <v>0</v>
      </c>
      <c r="AI94" s="197">
        <f t="shared" si="21"/>
        <v>0</v>
      </c>
    </row>
    <row r="95" spans="4:35" ht="13.2" customHeight="1">
      <c r="D95" s="195">
        <v>16</v>
      </c>
      <c r="E95" s="165">
        <f t="shared" si="12"/>
        <v>0</v>
      </c>
      <c r="F95" s="165">
        <f t="shared" si="22"/>
        <v>0</v>
      </c>
      <c r="G95" s="165">
        <f t="shared" si="13"/>
        <v>0</v>
      </c>
      <c r="H95" s="165">
        <f t="shared" si="14"/>
        <v>0</v>
      </c>
      <c r="I95" s="165">
        <f t="shared" si="15"/>
        <v>0</v>
      </c>
      <c r="J95" s="197">
        <f t="shared" si="16"/>
        <v>0</v>
      </c>
      <c r="AC95" s="195">
        <v>16</v>
      </c>
      <c r="AD95" s="165">
        <f t="shared" si="17"/>
        <v>0</v>
      </c>
      <c r="AE95" s="165">
        <f t="shared" si="18"/>
        <v>0</v>
      </c>
      <c r="AF95" s="165">
        <f t="shared" si="19"/>
        <v>0</v>
      </c>
      <c r="AG95" s="165">
        <f t="shared" si="23"/>
        <v>0</v>
      </c>
      <c r="AH95" s="165">
        <f t="shared" si="20"/>
        <v>0</v>
      </c>
      <c r="AI95" s="197">
        <f t="shared" si="21"/>
        <v>0</v>
      </c>
    </row>
    <row r="96" spans="4:35" ht="13.2" customHeight="1">
      <c r="D96" s="195">
        <v>17</v>
      </c>
      <c r="E96" s="165">
        <f t="shared" si="12"/>
        <v>0</v>
      </c>
      <c r="F96" s="165">
        <f t="shared" si="22"/>
        <v>0</v>
      </c>
      <c r="G96" s="165">
        <f t="shared" si="13"/>
        <v>0</v>
      </c>
      <c r="H96" s="165">
        <f t="shared" si="14"/>
        <v>0</v>
      </c>
      <c r="I96" s="165">
        <f t="shared" si="15"/>
        <v>0</v>
      </c>
      <c r="J96" s="197">
        <f t="shared" si="16"/>
        <v>0</v>
      </c>
      <c r="AC96" s="195">
        <v>17</v>
      </c>
      <c r="AD96" s="165">
        <f t="shared" si="17"/>
        <v>0</v>
      </c>
      <c r="AE96" s="165">
        <f t="shared" si="18"/>
        <v>0</v>
      </c>
      <c r="AF96" s="165">
        <f t="shared" si="19"/>
        <v>0</v>
      </c>
      <c r="AG96" s="165">
        <f t="shared" si="23"/>
        <v>0</v>
      </c>
      <c r="AH96" s="165">
        <f t="shared" si="20"/>
        <v>0</v>
      </c>
      <c r="AI96" s="197">
        <f t="shared" si="21"/>
        <v>0</v>
      </c>
    </row>
    <row r="97" spans="4:35" ht="13.2" customHeight="1">
      <c r="D97" s="195">
        <v>18</v>
      </c>
      <c r="E97" s="165">
        <f t="shared" si="12"/>
        <v>0</v>
      </c>
      <c r="F97" s="165">
        <f t="shared" si="22"/>
        <v>0</v>
      </c>
      <c r="G97" s="165">
        <f t="shared" si="13"/>
        <v>0</v>
      </c>
      <c r="H97" s="165">
        <f t="shared" si="14"/>
        <v>0</v>
      </c>
      <c r="I97" s="165">
        <f t="shared" si="15"/>
        <v>0</v>
      </c>
      <c r="J97" s="197">
        <f t="shared" si="16"/>
        <v>0</v>
      </c>
      <c r="AC97" s="195">
        <v>18</v>
      </c>
      <c r="AD97" s="165">
        <f t="shared" si="17"/>
        <v>0</v>
      </c>
      <c r="AE97" s="165">
        <f t="shared" si="18"/>
        <v>0</v>
      </c>
      <c r="AF97" s="165">
        <f t="shared" si="19"/>
        <v>0</v>
      </c>
      <c r="AG97" s="165">
        <f t="shared" si="23"/>
        <v>0</v>
      </c>
      <c r="AH97" s="165">
        <f t="shared" si="20"/>
        <v>0</v>
      </c>
      <c r="AI97" s="197">
        <f t="shared" si="21"/>
        <v>0</v>
      </c>
    </row>
    <row r="98" spans="4:35" ht="13.2" customHeight="1">
      <c r="D98" s="195">
        <v>19</v>
      </c>
      <c r="E98" s="165">
        <f t="shared" si="12"/>
        <v>0</v>
      </c>
      <c r="F98" s="165">
        <f t="shared" si="22"/>
        <v>0</v>
      </c>
      <c r="G98" s="165">
        <f t="shared" si="13"/>
        <v>0</v>
      </c>
      <c r="H98" s="165">
        <f t="shared" si="14"/>
        <v>0</v>
      </c>
      <c r="I98" s="165">
        <f t="shared" si="15"/>
        <v>0</v>
      </c>
      <c r="J98" s="197">
        <f t="shared" si="16"/>
        <v>0</v>
      </c>
      <c r="AC98" s="195">
        <v>19</v>
      </c>
      <c r="AD98" s="165">
        <f t="shared" si="17"/>
        <v>0</v>
      </c>
      <c r="AE98" s="165">
        <f t="shared" si="18"/>
        <v>0</v>
      </c>
      <c r="AF98" s="165">
        <f t="shared" si="19"/>
        <v>0</v>
      </c>
      <c r="AG98" s="165">
        <f t="shared" si="23"/>
        <v>0</v>
      </c>
      <c r="AH98" s="165">
        <f t="shared" si="20"/>
        <v>0</v>
      </c>
      <c r="AI98" s="197">
        <f t="shared" si="21"/>
        <v>0</v>
      </c>
    </row>
    <row r="99" spans="4:35" ht="13.2" customHeight="1">
      <c r="D99" s="195">
        <v>20</v>
      </c>
      <c r="E99" s="165">
        <f t="shared" si="12"/>
        <v>0</v>
      </c>
      <c r="F99" s="165">
        <f t="shared" si="22"/>
        <v>0</v>
      </c>
      <c r="G99" s="165">
        <f t="shared" si="13"/>
        <v>0</v>
      </c>
      <c r="H99" s="165">
        <f t="shared" si="14"/>
        <v>0</v>
      </c>
      <c r="I99" s="165">
        <f t="shared" si="15"/>
        <v>0</v>
      </c>
      <c r="J99" s="197">
        <f t="shared" si="16"/>
        <v>0</v>
      </c>
      <c r="AC99" s="195">
        <v>20</v>
      </c>
      <c r="AD99" s="165">
        <f t="shared" si="17"/>
        <v>0</v>
      </c>
      <c r="AE99" s="165">
        <f t="shared" si="18"/>
        <v>0</v>
      </c>
      <c r="AF99" s="165">
        <f t="shared" si="19"/>
        <v>0</v>
      </c>
      <c r="AG99" s="165">
        <f t="shared" si="23"/>
        <v>0</v>
      </c>
      <c r="AH99" s="165">
        <f t="shared" si="20"/>
        <v>0</v>
      </c>
      <c r="AI99" s="197">
        <f t="shared" si="21"/>
        <v>0</v>
      </c>
    </row>
    <row r="100" spans="4:35" ht="13.2" customHeight="1">
      <c r="D100" s="195">
        <v>21</v>
      </c>
      <c r="E100" s="165">
        <f t="shared" si="12"/>
        <v>0</v>
      </c>
      <c r="F100" s="165">
        <f t="shared" si="22"/>
        <v>0</v>
      </c>
      <c r="G100" s="165">
        <f t="shared" si="13"/>
        <v>0</v>
      </c>
      <c r="H100" s="165">
        <f t="shared" si="14"/>
        <v>0</v>
      </c>
      <c r="I100" s="165">
        <f t="shared" si="15"/>
        <v>0</v>
      </c>
      <c r="J100" s="197">
        <f t="shared" si="16"/>
        <v>0</v>
      </c>
      <c r="AC100" s="195">
        <v>21</v>
      </c>
      <c r="AD100" s="165">
        <f t="shared" si="17"/>
        <v>0</v>
      </c>
      <c r="AE100" s="165">
        <f t="shared" si="18"/>
        <v>0</v>
      </c>
      <c r="AF100" s="165">
        <f t="shared" si="19"/>
        <v>0</v>
      </c>
      <c r="AG100" s="165">
        <f t="shared" si="23"/>
        <v>0</v>
      </c>
      <c r="AH100" s="165">
        <f t="shared" si="20"/>
        <v>0</v>
      </c>
      <c r="AI100" s="197">
        <f t="shared" si="21"/>
        <v>0</v>
      </c>
    </row>
    <row r="101" spans="4:35" ht="13.2" customHeight="1">
      <c r="D101" s="195">
        <v>22</v>
      </c>
      <c r="E101" s="165">
        <f t="shared" si="12"/>
        <v>0</v>
      </c>
      <c r="F101" s="165">
        <f t="shared" si="22"/>
        <v>0</v>
      </c>
      <c r="G101" s="165">
        <f t="shared" si="13"/>
        <v>0</v>
      </c>
      <c r="H101" s="165">
        <f t="shared" si="14"/>
        <v>0</v>
      </c>
      <c r="I101" s="165">
        <f t="shared" si="15"/>
        <v>0</v>
      </c>
      <c r="J101" s="197">
        <f t="shared" si="16"/>
        <v>0</v>
      </c>
      <c r="AC101" s="195">
        <v>22</v>
      </c>
      <c r="AD101" s="165">
        <f t="shared" si="17"/>
        <v>0</v>
      </c>
      <c r="AE101" s="165">
        <f t="shared" si="18"/>
        <v>0</v>
      </c>
      <c r="AF101" s="165">
        <f t="shared" si="19"/>
        <v>0</v>
      </c>
      <c r="AG101" s="165">
        <f t="shared" si="23"/>
        <v>0</v>
      </c>
      <c r="AH101" s="165">
        <f t="shared" si="20"/>
        <v>0</v>
      </c>
      <c r="AI101" s="197">
        <f t="shared" si="21"/>
        <v>0</v>
      </c>
    </row>
    <row r="102" spans="4:35" ht="13.2" customHeight="1">
      <c r="D102" s="195">
        <v>23</v>
      </c>
      <c r="E102" s="165">
        <f t="shared" si="12"/>
        <v>0</v>
      </c>
      <c r="F102" s="165">
        <f t="shared" si="22"/>
        <v>0</v>
      </c>
      <c r="G102" s="165">
        <f t="shared" si="13"/>
        <v>0</v>
      </c>
      <c r="H102" s="165">
        <f t="shared" si="14"/>
        <v>0</v>
      </c>
      <c r="I102" s="165">
        <f t="shared" si="15"/>
        <v>0</v>
      </c>
      <c r="J102" s="197">
        <f t="shared" si="16"/>
        <v>0</v>
      </c>
      <c r="AC102" s="195">
        <v>23</v>
      </c>
      <c r="AD102" s="165">
        <f t="shared" si="17"/>
        <v>0</v>
      </c>
      <c r="AE102" s="165">
        <f t="shared" si="18"/>
        <v>0</v>
      </c>
      <c r="AF102" s="165">
        <f t="shared" si="19"/>
        <v>0</v>
      </c>
      <c r="AG102" s="165">
        <f t="shared" si="23"/>
        <v>0</v>
      </c>
      <c r="AH102" s="165">
        <f t="shared" si="20"/>
        <v>0</v>
      </c>
      <c r="AI102" s="197">
        <f t="shared" si="21"/>
        <v>0</v>
      </c>
    </row>
    <row r="103" spans="4:35" ht="13.2" customHeight="1">
      <c r="D103" s="195">
        <v>24</v>
      </c>
      <c r="E103" s="165">
        <f t="shared" si="12"/>
        <v>0</v>
      </c>
      <c r="F103" s="165">
        <f t="shared" si="22"/>
        <v>0</v>
      </c>
      <c r="G103" s="165">
        <f t="shared" si="13"/>
        <v>0</v>
      </c>
      <c r="H103" s="165">
        <f t="shared" si="14"/>
        <v>0</v>
      </c>
      <c r="I103" s="165">
        <f t="shared" si="15"/>
        <v>0</v>
      </c>
      <c r="J103" s="197">
        <f t="shared" si="16"/>
        <v>0</v>
      </c>
      <c r="AC103" s="195">
        <v>24</v>
      </c>
      <c r="AD103" s="165">
        <f t="shared" si="17"/>
        <v>0</v>
      </c>
      <c r="AE103" s="165">
        <f t="shared" si="18"/>
        <v>0</v>
      </c>
      <c r="AF103" s="165">
        <f t="shared" si="19"/>
        <v>0</v>
      </c>
      <c r="AG103" s="165">
        <f t="shared" si="23"/>
        <v>0</v>
      </c>
      <c r="AH103" s="165">
        <f t="shared" si="20"/>
        <v>0</v>
      </c>
      <c r="AI103" s="197">
        <f t="shared" si="21"/>
        <v>0</v>
      </c>
    </row>
    <row r="104" spans="4:35" ht="13.2" customHeight="1">
      <c r="D104" s="195">
        <v>25</v>
      </c>
      <c r="E104" s="165">
        <f t="shared" si="12"/>
        <v>0</v>
      </c>
      <c r="F104" s="165">
        <f t="shared" si="22"/>
        <v>0</v>
      </c>
      <c r="G104" s="165">
        <f t="shared" si="13"/>
        <v>0</v>
      </c>
      <c r="H104" s="165">
        <f t="shared" si="14"/>
        <v>0</v>
      </c>
      <c r="I104" s="165">
        <f t="shared" si="15"/>
        <v>0</v>
      </c>
      <c r="J104" s="197">
        <f t="shared" si="16"/>
        <v>0</v>
      </c>
      <c r="AC104" s="195">
        <v>25</v>
      </c>
      <c r="AD104" s="165">
        <f t="shared" si="17"/>
        <v>0</v>
      </c>
      <c r="AE104" s="165">
        <f t="shared" si="18"/>
        <v>0</v>
      </c>
      <c r="AF104" s="165">
        <f t="shared" si="19"/>
        <v>0</v>
      </c>
      <c r="AG104" s="165">
        <f t="shared" si="23"/>
        <v>0</v>
      </c>
      <c r="AH104" s="165">
        <f t="shared" si="20"/>
        <v>0</v>
      </c>
      <c r="AI104" s="197">
        <f t="shared" si="21"/>
        <v>0</v>
      </c>
    </row>
    <row r="105" spans="4:35" ht="13.2" customHeight="1">
      <c r="D105" s="195">
        <v>26</v>
      </c>
      <c r="E105" s="165">
        <f t="shared" si="12"/>
        <v>0</v>
      </c>
      <c r="F105" s="165">
        <f t="shared" si="22"/>
        <v>0</v>
      </c>
      <c r="G105" s="165">
        <f t="shared" si="13"/>
        <v>0</v>
      </c>
      <c r="H105" s="165">
        <f t="shared" si="14"/>
        <v>0</v>
      </c>
      <c r="I105" s="165">
        <f t="shared" si="15"/>
        <v>0</v>
      </c>
      <c r="J105" s="197">
        <f t="shared" si="16"/>
        <v>0</v>
      </c>
      <c r="AC105" s="195">
        <v>26</v>
      </c>
      <c r="AD105" s="165">
        <f t="shared" si="17"/>
        <v>0</v>
      </c>
      <c r="AE105" s="165">
        <f t="shared" si="18"/>
        <v>0</v>
      </c>
      <c r="AF105" s="165">
        <f t="shared" si="19"/>
        <v>0</v>
      </c>
      <c r="AG105" s="165">
        <f t="shared" si="23"/>
        <v>0</v>
      </c>
      <c r="AH105" s="165">
        <f t="shared" si="20"/>
        <v>0</v>
      </c>
      <c r="AI105" s="197">
        <f t="shared" si="21"/>
        <v>0</v>
      </c>
    </row>
    <row r="106" spans="4:35" ht="13.2" customHeight="1">
      <c r="D106" s="195">
        <v>27</v>
      </c>
      <c r="E106" s="165">
        <f t="shared" si="12"/>
        <v>0</v>
      </c>
      <c r="F106" s="165">
        <f t="shared" si="22"/>
        <v>0</v>
      </c>
      <c r="G106" s="165">
        <f t="shared" si="13"/>
        <v>0</v>
      </c>
      <c r="H106" s="165">
        <f t="shared" si="14"/>
        <v>0</v>
      </c>
      <c r="I106" s="165">
        <f t="shared" si="15"/>
        <v>0</v>
      </c>
      <c r="J106" s="197">
        <f t="shared" si="16"/>
        <v>0</v>
      </c>
      <c r="AC106" s="195">
        <v>27</v>
      </c>
      <c r="AD106" s="165">
        <f t="shared" si="17"/>
        <v>0</v>
      </c>
      <c r="AE106" s="165">
        <f t="shared" si="18"/>
        <v>0</v>
      </c>
      <c r="AF106" s="165">
        <f t="shared" si="19"/>
        <v>0</v>
      </c>
      <c r="AG106" s="165">
        <f t="shared" si="23"/>
        <v>0</v>
      </c>
      <c r="AH106" s="165">
        <f t="shared" si="20"/>
        <v>0</v>
      </c>
      <c r="AI106" s="197">
        <f t="shared" si="21"/>
        <v>0</v>
      </c>
    </row>
    <row r="107" spans="4:35" ht="13.2" customHeight="1">
      <c r="D107" s="195">
        <v>28</v>
      </c>
      <c r="E107" s="165">
        <f t="shared" si="12"/>
        <v>0</v>
      </c>
      <c r="F107" s="165">
        <f t="shared" si="22"/>
        <v>0</v>
      </c>
      <c r="G107" s="165">
        <f t="shared" si="13"/>
        <v>0</v>
      </c>
      <c r="H107" s="165">
        <f t="shared" si="14"/>
        <v>0</v>
      </c>
      <c r="I107" s="165">
        <f t="shared" si="15"/>
        <v>0</v>
      </c>
      <c r="J107" s="197">
        <f t="shared" si="16"/>
        <v>0</v>
      </c>
      <c r="AC107" s="195">
        <v>28</v>
      </c>
      <c r="AD107" s="165">
        <f t="shared" si="17"/>
        <v>0</v>
      </c>
      <c r="AE107" s="165">
        <f t="shared" si="18"/>
        <v>0</v>
      </c>
      <c r="AF107" s="165">
        <f t="shared" si="19"/>
        <v>0</v>
      </c>
      <c r="AG107" s="165">
        <f t="shared" si="23"/>
        <v>0</v>
      </c>
      <c r="AH107" s="165">
        <f t="shared" si="20"/>
        <v>0</v>
      </c>
      <c r="AI107" s="197">
        <f t="shared" si="21"/>
        <v>0</v>
      </c>
    </row>
    <row r="108" spans="4:35" ht="13.2" customHeight="1">
      <c r="D108" s="195">
        <v>29</v>
      </c>
      <c r="E108" s="165">
        <f t="shared" si="12"/>
        <v>0</v>
      </c>
      <c r="F108" s="165">
        <f t="shared" si="22"/>
        <v>0</v>
      </c>
      <c r="G108" s="165">
        <f t="shared" si="13"/>
        <v>0</v>
      </c>
      <c r="H108" s="165">
        <f t="shared" si="14"/>
        <v>0</v>
      </c>
      <c r="I108" s="165">
        <f t="shared" si="15"/>
        <v>0</v>
      </c>
      <c r="J108" s="197">
        <f t="shared" si="16"/>
        <v>0</v>
      </c>
      <c r="AC108" s="195">
        <v>29</v>
      </c>
      <c r="AD108" s="165">
        <f t="shared" si="17"/>
        <v>0</v>
      </c>
      <c r="AE108" s="165">
        <f t="shared" si="18"/>
        <v>0</v>
      </c>
      <c r="AF108" s="165">
        <f t="shared" si="19"/>
        <v>0</v>
      </c>
      <c r="AG108" s="165">
        <f t="shared" si="23"/>
        <v>0</v>
      </c>
      <c r="AH108" s="165">
        <f t="shared" si="20"/>
        <v>0</v>
      </c>
      <c r="AI108" s="197">
        <f t="shared" si="21"/>
        <v>0</v>
      </c>
    </row>
    <row r="109" spans="4:35" ht="13.2" customHeight="1">
      <c r="D109" s="195">
        <v>30</v>
      </c>
      <c r="E109" s="165">
        <f t="shared" si="12"/>
        <v>0</v>
      </c>
      <c r="F109" s="165">
        <f t="shared" si="22"/>
        <v>0</v>
      </c>
      <c r="G109" s="165">
        <f t="shared" si="13"/>
        <v>0</v>
      </c>
      <c r="H109" s="165">
        <f t="shared" si="14"/>
        <v>0</v>
      </c>
      <c r="I109" s="165">
        <f t="shared" si="15"/>
        <v>0</v>
      </c>
      <c r="J109" s="197">
        <f t="shared" si="16"/>
        <v>0</v>
      </c>
      <c r="AC109" s="195">
        <v>30</v>
      </c>
      <c r="AD109" s="165">
        <f t="shared" si="17"/>
        <v>0</v>
      </c>
      <c r="AE109" s="165">
        <f t="shared" si="18"/>
        <v>0</v>
      </c>
      <c r="AF109" s="165">
        <f t="shared" si="19"/>
        <v>0</v>
      </c>
      <c r="AG109" s="165">
        <f t="shared" si="23"/>
        <v>0</v>
      </c>
      <c r="AH109" s="165">
        <f t="shared" si="20"/>
        <v>0</v>
      </c>
      <c r="AI109" s="197">
        <f t="shared" si="21"/>
        <v>0</v>
      </c>
    </row>
    <row r="110" spans="4:35" ht="13.2" customHeight="1">
      <c r="D110" s="195">
        <v>31</v>
      </c>
      <c r="E110" s="165">
        <f t="shared" si="12"/>
        <v>0</v>
      </c>
      <c r="F110" s="165">
        <f t="shared" si="22"/>
        <v>0</v>
      </c>
      <c r="G110" s="165">
        <f t="shared" si="13"/>
        <v>0</v>
      </c>
      <c r="H110" s="165">
        <f t="shared" si="14"/>
        <v>0</v>
      </c>
      <c r="I110" s="165">
        <f t="shared" si="15"/>
        <v>0</v>
      </c>
      <c r="J110" s="197">
        <f t="shared" si="16"/>
        <v>0</v>
      </c>
      <c r="AC110" s="195">
        <v>31</v>
      </c>
      <c r="AD110" s="165">
        <f t="shared" si="17"/>
        <v>0</v>
      </c>
      <c r="AE110" s="165">
        <f t="shared" si="18"/>
        <v>0</v>
      </c>
      <c r="AF110" s="165">
        <f t="shared" si="19"/>
        <v>0</v>
      </c>
      <c r="AG110" s="165">
        <f t="shared" si="23"/>
        <v>0</v>
      </c>
      <c r="AH110" s="165">
        <f t="shared" si="20"/>
        <v>0</v>
      </c>
      <c r="AI110" s="197">
        <f t="shared" si="21"/>
        <v>0</v>
      </c>
    </row>
    <row r="111" spans="4:35" ht="13.2" customHeight="1">
      <c r="D111" s="195">
        <v>32</v>
      </c>
      <c r="E111" s="165">
        <f t="shared" si="12"/>
        <v>0</v>
      </c>
      <c r="F111" s="165">
        <f t="shared" si="22"/>
        <v>0</v>
      </c>
      <c r="G111" s="165">
        <f t="shared" si="13"/>
        <v>0</v>
      </c>
      <c r="H111" s="165">
        <f t="shared" si="14"/>
        <v>0</v>
      </c>
      <c r="I111" s="165">
        <f t="shared" si="15"/>
        <v>0</v>
      </c>
      <c r="J111" s="197">
        <f t="shared" si="16"/>
        <v>0</v>
      </c>
      <c r="AC111" s="195">
        <v>32</v>
      </c>
      <c r="AD111" s="165">
        <f t="shared" si="17"/>
        <v>0</v>
      </c>
      <c r="AE111" s="165">
        <f t="shared" si="18"/>
        <v>0</v>
      </c>
      <c r="AF111" s="165">
        <f t="shared" si="19"/>
        <v>0</v>
      </c>
      <c r="AG111" s="165">
        <f t="shared" si="23"/>
        <v>0</v>
      </c>
      <c r="AH111" s="165">
        <f t="shared" si="20"/>
        <v>0</v>
      </c>
      <c r="AI111" s="197">
        <f t="shared" si="21"/>
        <v>0</v>
      </c>
    </row>
    <row r="112" spans="4:35" ht="13.2" customHeight="1">
      <c r="D112" s="195">
        <v>33</v>
      </c>
      <c r="E112" s="165">
        <f t="shared" si="12"/>
        <v>0</v>
      </c>
      <c r="F112" s="165">
        <f t="shared" si="22"/>
        <v>0</v>
      </c>
      <c r="G112" s="165">
        <f t="shared" si="13"/>
        <v>0</v>
      </c>
      <c r="H112" s="165">
        <f t="shared" si="14"/>
        <v>0</v>
      </c>
      <c r="I112" s="165">
        <f t="shared" si="15"/>
        <v>0</v>
      </c>
      <c r="J112" s="197">
        <f t="shared" si="16"/>
        <v>0</v>
      </c>
      <c r="AC112" s="195">
        <v>33</v>
      </c>
      <c r="AD112" s="165">
        <f t="shared" si="17"/>
        <v>0</v>
      </c>
      <c r="AE112" s="165">
        <f t="shared" si="18"/>
        <v>0</v>
      </c>
      <c r="AF112" s="165">
        <f t="shared" si="19"/>
        <v>0</v>
      </c>
      <c r="AG112" s="165">
        <f t="shared" si="23"/>
        <v>0</v>
      </c>
      <c r="AH112" s="165">
        <f t="shared" si="20"/>
        <v>0</v>
      </c>
      <c r="AI112" s="197">
        <f t="shared" si="21"/>
        <v>0</v>
      </c>
    </row>
    <row r="113" spans="4:35" ht="13.2" customHeight="1">
      <c r="D113" s="195">
        <v>34</v>
      </c>
      <c r="E113" s="165">
        <f t="shared" si="12"/>
        <v>0</v>
      </c>
      <c r="F113" s="165">
        <f t="shared" si="22"/>
        <v>0</v>
      </c>
      <c r="G113" s="165">
        <f t="shared" si="13"/>
        <v>0</v>
      </c>
      <c r="H113" s="165">
        <f t="shared" si="14"/>
        <v>0</v>
      </c>
      <c r="I113" s="165">
        <f t="shared" si="15"/>
        <v>0</v>
      </c>
      <c r="J113" s="197">
        <f t="shared" si="16"/>
        <v>0</v>
      </c>
      <c r="AC113" s="195">
        <v>34</v>
      </c>
      <c r="AD113" s="165">
        <f t="shared" si="17"/>
        <v>0</v>
      </c>
      <c r="AE113" s="165">
        <f t="shared" si="18"/>
        <v>0</v>
      </c>
      <c r="AF113" s="165">
        <f t="shared" si="19"/>
        <v>0</v>
      </c>
      <c r="AG113" s="165">
        <f t="shared" si="23"/>
        <v>0</v>
      </c>
      <c r="AH113" s="165">
        <f t="shared" si="20"/>
        <v>0</v>
      </c>
      <c r="AI113" s="197">
        <f t="shared" si="21"/>
        <v>0</v>
      </c>
    </row>
    <row r="114" spans="4:35" ht="13.2" customHeight="1">
      <c r="D114" s="195">
        <v>35</v>
      </c>
      <c r="E114" s="165">
        <f t="shared" si="12"/>
        <v>0</v>
      </c>
      <c r="F114" s="165">
        <f t="shared" si="22"/>
        <v>0</v>
      </c>
      <c r="G114" s="165">
        <f t="shared" si="13"/>
        <v>0</v>
      </c>
      <c r="H114" s="165">
        <f t="shared" si="14"/>
        <v>0</v>
      </c>
      <c r="I114" s="165">
        <f t="shared" si="15"/>
        <v>0</v>
      </c>
      <c r="J114" s="197">
        <f t="shared" si="16"/>
        <v>0</v>
      </c>
      <c r="AC114" s="195">
        <v>35</v>
      </c>
      <c r="AD114" s="165">
        <f t="shared" si="17"/>
        <v>0</v>
      </c>
      <c r="AE114" s="165">
        <f t="shared" si="18"/>
        <v>0</v>
      </c>
      <c r="AF114" s="165">
        <f t="shared" si="19"/>
        <v>0</v>
      </c>
      <c r="AG114" s="165">
        <f t="shared" si="23"/>
        <v>0</v>
      </c>
      <c r="AH114" s="165">
        <f t="shared" si="20"/>
        <v>0</v>
      </c>
      <c r="AI114" s="197">
        <f t="shared" si="21"/>
        <v>0</v>
      </c>
    </row>
    <row r="115" spans="4:35" ht="13.2" customHeight="1">
      <c r="D115" s="195">
        <v>36</v>
      </c>
      <c r="E115" s="165">
        <f t="shared" si="12"/>
        <v>0</v>
      </c>
      <c r="F115" s="165">
        <f t="shared" si="22"/>
        <v>0</v>
      </c>
      <c r="G115" s="165">
        <f t="shared" si="13"/>
        <v>0</v>
      </c>
      <c r="H115" s="165">
        <f t="shared" si="14"/>
        <v>0</v>
      </c>
      <c r="I115" s="165">
        <f t="shared" si="15"/>
        <v>0</v>
      </c>
      <c r="J115" s="197">
        <f t="shared" si="16"/>
        <v>0</v>
      </c>
      <c r="AC115" s="195">
        <v>36</v>
      </c>
      <c r="AD115" s="165">
        <f t="shared" si="17"/>
        <v>0</v>
      </c>
      <c r="AE115" s="165">
        <f t="shared" si="18"/>
        <v>0</v>
      </c>
      <c r="AF115" s="165">
        <f t="shared" si="19"/>
        <v>0</v>
      </c>
      <c r="AG115" s="165">
        <f t="shared" si="23"/>
        <v>0</v>
      </c>
      <c r="AH115" s="165">
        <f t="shared" si="20"/>
        <v>0</v>
      </c>
      <c r="AI115" s="197">
        <f t="shared" si="21"/>
        <v>0</v>
      </c>
    </row>
    <row r="116" spans="4:35" ht="13.2" customHeight="1">
      <c r="D116" s="195">
        <v>37</v>
      </c>
      <c r="E116" s="165">
        <f t="shared" si="12"/>
        <v>0</v>
      </c>
      <c r="F116" s="165">
        <f t="shared" si="22"/>
        <v>0</v>
      </c>
      <c r="G116" s="165">
        <f t="shared" si="13"/>
        <v>0</v>
      </c>
      <c r="H116" s="165">
        <f t="shared" si="14"/>
        <v>0</v>
      </c>
      <c r="I116" s="165">
        <f t="shared" si="15"/>
        <v>0</v>
      </c>
      <c r="J116" s="197">
        <f t="shared" si="16"/>
        <v>0</v>
      </c>
      <c r="AC116" s="195">
        <v>37</v>
      </c>
      <c r="AD116" s="165">
        <f t="shared" si="17"/>
        <v>0</v>
      </c>
      <c r="AE116" s="165">
        <f t="shared" si="18"/>
        <v>0</v>
      </c>
      <c r="AF116" s="165">
        <f t="shared" si="19"/>
        <v>0</v>
      </c>
      <c r="AG116" s="165">
        <f t="shared" si="23"/>
        <v>0</v>
      </c>
      <c r="AH116" s="165">
        <f t="shared" si="20"/>
        <v>0</v>
      </c>
      <c r="AI116" s="197">
        <f t="shared" si="21"/>
        <v>0</v>
      </c>
    </row>
    <row r="117" spans="4:35" ht="13.2" customHeight="1">
      <c r="D117" s="195">
        <v>38</v>
      </c>
      <c r="E117" s="165">
        <f t="shared" si="12"/>
        <v>0</v>
      </c>
      <c r="F117" s="165">
        <f t="shared" si="22"/>
        <v>0</v>
      </c>
      <c r="G117" s="165">
        <f t="shared" si="13"/>
        <v>0</v>
      </c>
      <c r="H117" s="165">
        <f t="shared" si="14"/>
        <v>0</v>
      </c>
      <c r="I117" s="165">
        <f t="shared" si="15"/>
        <v>0</v>
      </c>
      <c r="J117" s="197">
        <f t="shared" si="16"/>
        <v>0</v>
      </c>
      <c r="AC117" s="195">
        <v>38</v>
      </c>
      <c r="AD117" s="165">
        <f t="shared" si="17"/>
        <v>0</v>
      </c>
      <c r="AE117" s="165">
        <f t="shared" si="18"/>
        <v>0</v>
      </c>
      <c r="AF117" s="165">
        <f t="shared" si="19"/>
        <v>0</v>
      </c>
      <c r="AG117" s="165">
        <f t="shared" si="23"/>
        <v>0</v>
      </c>
      <c r="AH117" s="165">
        <f t="shared" si="20"/>
        <v>0</v>
      </c>
      <c r="AI117" s="197">
        <f t="shared" si="21"/>
        <v>0</v>
      </c>
    </row>
    <row r="118" spans="4:35" ht="13.2" customHeight="1">
      <c r="D118" s="195">
        <v>39</v>
      </c>
      <c r="E118" s="165">
        <f t="shared" si="12"/>
        <v>0</v>
      </c>
      <c r="F118" s="165">
        <f t="shared" si="22"/>
        <v>0</v>
      </c>
      <c r="G118" s="165">
        <f t="shared" si="13"/>
        <v>0</v>
      </c>
      <c r="H118" s="165">
        <f t="shared" si="14"/>
        <v>0</v>
      </c>
      <c r="I118" s="165">
        <f t="shared" si="15"/>
        <v>0</v>
      </c>
      <c r="J118" s="197">
        <f t="shared" si="16"/>
        <v>0</v>
      </c>
      <c r="AC118" s="195">
        <v>39</v>
      </c>
      <c r="AD118" s="165">
        <f t="shared" si="17"/>
        <v>0</v>
      </c>
      <c r="AE118" s="165">
        <f t="shared" si="18"/>
        <v>0</v>
      </c>
      <c r="AF118" s="165">
        <f t="shared" si="19"/>
        <v>0</v>
      </c>
      <c r="AG118" s="165">
        <f t="shared" si="23"/>
        <v>0</v>
      </c>
      <c r="AH118" s="165">
        <f t="shared" si="20"/>
        <v>0</v>
      </c>
      <c r="AI118" s="197">
        <f t="shared" si="21"/>
        <v>0</v>
      </c>
    </row>
    <row r="119" spans="4:35" ht="13.2" customHeight="1" thickBot="1">
      <c r="D119" s="196">
        <v>40</v>
      </c>
      <c r="E119" s="198">
        <f t="shared" si="12"/>
        <v>0</v>
      </c>
      <c r="F119" s="198">
        <f t="shared" si="22"/>
        <v>0</v>
      </c>
      <c r="G119" s="198">
        <f t="shared" si="13"/>
        <v>0</v>
      </c>
      <c r="H119" s="198">
        <f t="shared" si="14"/>
        <v>0</v>
      </c>
      <c r="I119" s="198">
        <f t="shared" si="15"/>
        <v>0</v>
      </c>
      <c r="J119" s="199">
        <f t="shared" si="16"/>
        <v>0</v>
      </c>
      <c r="AC119" s="196">
        <v>40</v>
      </c>
      <c r="AD119" s="198">
        <f t="shared" si="17"/>
        <v>0</v>
      </c>
      <c r="AE119" s="198">
        <f t="shared" si="18"/>
        <v>0</v>
      </c>
      <c r="AF119" s="198">
        <f t="shared" si="19"/>
        <v>0</v>
      </c>
      <c r="AG119" s="198">
        <f t="shared" si="23"/>
        <v>0</v>
      </c>
      <c r="AH119" s="198">
        <f t="shared" si="20"/>
        <v>0</v>
      </c>
      <c r="AI119" s="199">
        <f t="shared" si="21"/>
        <v>0</v>
      </c>
    </row>
    <row r="121" spans="4:35" ht="13.2" customHeight="1" thickBot="1">
      <c r="D121" s="760" t="s">
        <v>88</v>
      </c>
      <c r="AC121" s="760" t="s">
        <v>88</v>
      </c>
    </row>
    <row r="122" spans="4:35" ht="13.2" customHeight="1">
      <c r="D122" s="2199"/>
      <c r="E122" s="2200" t="s">
        <v>56</v>
      </c>
      <c r="F122" s="2200"/>
      <c r="G122" s="2200" t="s">
        <v>83</v>
      </c>
      <c r="H122" s="2200"/>
      <c r="I122" s="2200" t="s">
        <v>78</v>
      </c>
      <c r="J122" s="2239"/>
      <c r="AC122" s="2199"/>
      <c r="AD122" s="2200" t="s">
        <v>56</v>
      </c>
      <c r="AE122" s="2200"/>
      <c r="AF122" s="2200" t="s">
        <v>83</v>
      </c>
      <c r="AG122" s="2200"/>
      <c r="AH122" s="2200" t="s">
        <v>78</v>
      </c>
      <c r="AI122" s="2239"/>
    </row>
    <row r="123" spans="4:35" ht="13.2" customHeight="1">
      <c r="D123" s="2238"/>
      <c r="E123" s="790" t="s">
        <v>354</v>
      </c>
      <c r="F123" s="790" t="s">
        <v>355</v>
      </c>
      <c r="G123" s="790" t="s">
        <v>354</v>
      </c>
      <c r="H123" s="790" t="s">
        <v>355</v>
      </c>
      <c r="I123" s="790" t="s">
        <v>354</v>
      </c>
      <c r="J123" s="791" t="s">
        <v>355</v>
      </c>
      <c r="AC123" s="2238"/>
      <c r="AD123" s="790" t="s">
        <v>354</v>
      </c>
      <c r="AE123" s="790" t="s">
        <v>355</v>
      </c>
      <c r="AF123" s="790" t="s">
        <v>354</v>
      </c>
      <c r="AG123" s="790" t="s">
        <v>355</v>
      </c>
      <c r="AH123" s="790" t="s">
        <v>354</v>
      </c>
      <c r="AI123" s="791" t="s">
        <v>355</v>
      </c>
    </row>
    <row r="124" spans="4:35" ht="13.2" customHeight="1">
      <c r="D124" s="195">
        <v>1</v>
      </c>
      <c r="E124" s="165">
        <f t="shared" ref="E124:E163" si="24">IF($H$17&lt;&gt;"As",0,IF($H$5&lt;&gt;"歩 道",0,SUMIF($H$18,D124,$H$16)))+IF($H$20&lt;&gt;"As",0,IF($H$5&lt;&gt;"歩 道",0,SUMIF($H$21,D124,$H$19)))</f>
        <v>0</v>
      </c>
      <c r="F124" s="165">
        <f t="shared" ref="F124:F163" si="25">IF($H$17&lt;&gt;"As",0,IF($H$5&lt;&gt;"車 道",0,SUMIF($H$18,D124,$H$16)))+IF($H$20&lt;&gt;"As",0,IF($H$5&lt;&gt;"車 道",0,SUMIF($H$21,D124,$H$19)))</f>
        <v>0</v>
      </c>
      <c r="G124" s="165">
        <f t="shared" ref="G124:G163" si="26">IF($H$17&lt;&gt;"Co",0,IF($H$5&lt;&gt;"歩 道",0,SUMIF($H$18,D124,$H$16)))+IF($H$20&lt;&gt;"Co",0,IF($H$5&lt;&gt;"歩 道",0,SUMIF($H$21,D124,$H$19)))</f>
        <v>0</v>
      </c>
      <c r="H124" s="165">
        <f t="shared" ref="H124:H163" si="27">IF($H$17&lt;&gt;"Co",0,IF($H$5&lt;&gt;"車 道",0,SUMIF($H$18,D124,$H$16)))+IF($H$20&lt;&gt;"Co",0,IF($H$5&lt;&gt;"車 道",0,SUMIF($H$21,D124,$H$19)))</f>
        <v>0</v>
      </c>
      <c r="I124" s="165">
        <f t="shared" ref="I124:I163" si="28">IF($H$5&lt;&gt;"歩 道",0,SUMIF($H$24,D124,$H$16)+SUMIF($H$24,D124,$H$19))</f>
        <v>0</v>
      </c>
      <c r="J124" s="197">
        <f t="shared" ref="J124:J163" si="29">IF($H$5&lt;&gt;"車 道",0,SUMIF($H$24,D124,$H$16)+SUMIF($H$24,D124,$H$19))</f>
        <v>0</v>
      </c>
      <c r="AC124" s="195">
        <v>1</v>
      </c>
      <c r="AD124" s="165">
        <f t="shared" ref="AD124:AD163" si="30">IF($AG$17&lt;&gt;"As",0,IF($AG$5&lt;&gt;"歩 道",0,SUMIF($AG$18,AC124,$AG$16)))+IF($AG$20&lt;&gt;"As",0,IF($AG$5&lt;&gt;"歩 道",0,SUMIF($AG$21,AC124,$AG$19)))</f>
        <v>0</v>
      </c>
      <c r="AE124" s="165">
        <f t="shared" ref="AE124:AE163" si="31">IF($AG$17&lt;&gt;"As",0,IF($AG$5&lt;&gt;"車 道",0,SUMIF($AG$18,AC124,$AG$16)))+IF($AG$20&lt;&gt;"As",0,IF($AG$5&lt;&gt;"車 道",0,SUMIF($AG$21,AC124,$AG$19)))</f>
        <v>0</v>
      </c>
      <c r="AF124" s="165">
        <f t="shared" ref="AF124:AF163" si="32">IF($AG$17&lt;&gt;"Co",0,IF($AG$5&lt;&gt;"歩 道",0,SUMIF($AG$18,AC124,$AG$16)))+IF($AG$20&lt;&gt;"Co",0,IF($AG$5&lt;&gt;"歩 道",0,SUMIF($AG$21,AC124,$AG$19)))</f>
        <v>0</v>
      </c>
      <c r="AG124" s="165">
        <f t="shared" ref="AG124:AG163" si="33">IF($AG$17&lt;&gt;"Co",0,IF($AG$5&lt;&gt;"車 道",0,SUMIF($AG$18,AC124,$AG$16)))+IF($AG$20&lt;&gt;"Co",0,IF($AG$5&lt;&gt;"車 道",0,SUMIF($AG$21,AC124,$AG$19)))</f>
        <v>0</v>
      </c>
      <c r="AH124" s="165">
        <f t="shared" ref="AH124:AH163" si="34">IF($AG$5&lt;&gt;"歩 道",0,SUMIF($AG$24,AC124,$AG$16)+SUMIF($AG$24,AC124,$AG$19))</f>
        <v>0</v>
      </c>
      <c r="AI124" s="197">
        <f t="shared" ref="AI124:AI163" si="35">IF($AG$5&lt;&gt;"車 道",0,SUMIF($AG$24,AC124,$AG$16)+SUMIF($AG$24,AC124,$AG$19))</f>
        <v>0</v>
      </c>
    </row>
    <row r="125" spans="4:35" ht="13.2" customHeight="1">
      <c r="D125" s="195">
        <v>2</v>
      </c>
      <c r="E125" s="165">
        <f t="shared" si="24"/>
        <v>0</v>
      </c>
      <c r="F125" s="165">
        <f t="shared" si="25"/>
        <v>0</v>
      </c>
      <c r="G125" s="165">
        <f t="shared" si="26"/>
        <v>0</v>
      </c>
      <c r="H125" s="165">
        <f t="shared" si="27"/>
        <v>0</v>
      </c>
      <c r="I125" s="165">
        <f t="shared" si="28"/>
        <v>0</v>
      </c>
      <c r="J125" s="197">
        <f t="shared" si="29"/>
        <v>0</v>
      </c>
      <c r="AC125" s="195">
        <v>2</v>
      </c>
      <c r="AD125" s="165">
        <f t="shared" si="30"/>
        <v>0</v>
      </c>
      <c r="AE125" s="165">
        <f t="shared" si="31"/>
        <v>0</v>
      </c>
      <c r="AF125" s="165">
        <f t="shared" si="32"/>
        <v>0</v>
      </c>
      <c r="AG125" s="165">
        <f t="shared" si="33"/>
        <v>0</v>
      </c>
      <c r="AH125" s="165">
        <f t="shared" si="34"/>
        <v>0</v>
      </c>
      <c r="AI125" s="197">
        <f t="shared" si="35"/>
        <v>0</v>
      </c>
    </row>
    <row r="126" spans="4:35" ht="13.2" customHeight="1">
      <c r="D126" s="195">
        <v>3</v>
      </c>
      <c r="E126" s="165">
        <f t="shared" si="24"/>
        <v>0</v>
      </c>
      <c r="F126" s="165">
        <f t="shared" si="25"/>
        <v>0</v>
      </c>
      <c r="G126" s="165">
        <f t="shared" si="26"/>
        <v>0</v>
      </c>
      <c r="H126" s="165">
        <f t="shared" si="27"/>
        <v>0</v>
      </c>
      <c r="I126" s="165">
        <f t="shared" si="28"/>
        <v>0</v>
      </c>
      <c r="J126" s="197">
        <f t="shared" si="29"/>
        <v>0</v>
      </c>
      <c r="AC126" s="195">
        <v>3</v>
      </c>
      <c r="AD126" s="165">
        <f t="shared" si="30"/>
        <v>0</v>
      </c>
      <c r="AE126" s="165">
        <f t="shared" si="31"/>
        <v>0</v>
      </c>
      <c r="AF126" s="165">
        <f t="shared" si="32"/>
        <v>0</v>
      </c>
      <c r="AG126" s="165">
        <f t="shared" si="33"/>
        <v>0</v>
      </c>
      <c r="AH126" s="165">
        <f t="shared" si="34"/>
        <v>0</v>
      </c>
      <c r="AI126" s="197">
        <f t="shared" si="35"/>
        <v>0</v>
      </c>
    </row>
    <row r="127" spans="4:35" ht="13.2" customHeight="1">
      <c r="D127" s="195">
        <v>4</v>
      </c>
      <c r="E127" s="165">
        <f t="shared" si="24"/>
        <v>0</v>
      </c>
      <c r="F127" s="165">
        <f t="shared" si="25"/>
        <v>0</v>
      </c>
      <c r="G127" s="165">
        <f t="shared" si="26"/>
        <v>0</v>
      </c>
      <c r="H127" s="165">
        <f t="shared" si="27"/>
        <v>0</v>
      </c>
      <c r="I127" s="165">
        <f t="shared" si="28"/>
        <v>0</v>
      </c>
      <c r="J127" s="197">
        <f t="shared" si="29"/>
        <v>0</v>
      </c>
      <c r="AC127" s="195">
        <v>4</v>
      </c>
      <c r="AD127" s="165">
        <f t="shared" si="30"/>
        <v>0</v>
      </c>
      <c r="AE127" s="165">
        <f t="shared" si="31"/>
        <v>0</v>
      </c>
      <c r="AF127" s="165">
        <f t="shared" si="32"/>
        <v>0</v>
      </c>
      <c r="AG127" s="165">
        <f t="shared" si="33"/>
        <v>0</v>
      </c>
      <c r="AH127" s="165">
        <f t="shared" si="34"/>
        <v>0</v>
      </c>
      <c r="AI127" s="197">
        <f t="shared" si="35"/>
        <v>0</v>
      </c>
    </row>
    <row r="128" spans="4:35" ht="13.2" customHeight="1">
      <c r="D128" s="195">
        <v>5</v>
      </c>
      <c r="E128" s="165">
        <f t="shared" si="24"/>
        <v>49</v>
      </c>
      <c r="F128" s="165">
        <f t="shared" si="25"/>
        <v>0</v>
      </c>
      <c r="G128" s="165">
        <f t="shared" si="26"/>
        <v>0</v>
      </c>
      <c r="H128" s="165">
        <f t="shared" si="27"/>
        <v>0</v>
      </c>
      <c r="I128" s="165">
        <f t="shared" si="28"/>
        <v>979.43000000000006</v>
      </c>
      <c r="J128" s="197">
        <f t="shared" si="29"/>
        <v>0</v>
      </c>
      <c r="AC128" s="195">
        <v>5</v>
      </c>
      <c r="AD128" s="165">
        <f t="shared" si="30"/>
        <v>0</v>
      </c>
      <c r="AE128" s="165">
        <f t="shared" si="31"/>
        <v>0</v>
      </c>
      <c r="AF128" s="165">
        <f t="shared" si="32"/>
        <v>0</v>
      </c>
      <c r="AG128" s="165">
        <f t="shared" si="33"/>
        <v>0</v>
      </c>
      <c r="AH128" s="165">
        <f t="shared" si="34"/>
        <v>0</v>
      </c>
      <c r="AI128" s="197">
        <f t="shared" si="35"/>
        <v>0</v>
      </c>
    </row>
    <row r="129" spans="4:35" ht="13.2" customHeight="1">
      <c r="D129" s="195">
        <v>6</v>
      </c>
      <c r="E129" s="165">
        <f t="shared" si="24"/>
        <v>0</v>
      </c>
      <c r="F129" s="165">
        <f t="shared" si="25"/>
        <v>0</v>
      </c>
      <c r="G129" s="165">
        <f t="shared" si="26"/>
        <v>0</v>
      </c>
      <c r="H129" s="165">
        <f t="shared" si="27"/>
        <v>0</v>
      </c>
      <c r="I129" s="165">
        <f t="shared" si="28"/>
        <v>0</v>
      </c>
      <c r="J129" s="197">
        <f t="shared" si="29"/>
        <v>0</v>
      </c>
      <c r="AC129" s="195">
        <v>6</v>
      </c>
      <c r="AD129" s="165">
        <f t="shared" si="30"/>
        <v>0</v>
      </c>
      <c r="AE129" s="165">
        <f t="shared" si="31"/>
        <v>0</v>
      </c>
      <c r="AF129" s="165">
        <f t="shared" si="32"/>
        <v>0</v>
      </c>
      <c r="AG129" s="165">
        <f t="shared" si="33"/>
        <v>0</v>
      </c>
      <c r="AH129" s="165">
        <f t="shared" si="34"/>
        <v>0</v>
      </c>
      <c r="AI129" s="197">
        <f t="shared" si="35"/>
        <v>0</v>
      </c>
    </row>
    <row r="130" spans="4:35" ht="13.2" customHeight="1">
      <c r="D130" s="195">
        <v>7</v>
      </c>
      <c r="E130" s="165">
        <f t="shared" si="24"/>
        <v>0</v>
      </c>
      <c r="F130" s="165">
        <f t="shared" si="25"/>
        <v>0</v>
      </c>
      <c r="G130" s="165">
        <f t="shared" si="26"/>
        <v>0</v>
      </c>
      <c r="H130" s="165">
        <f t="shared" si="27"/>
        <v>0</v>
      </c>
      <c r="I130" s="165">
        <f t="shared" si="28"/>
        <v>0</v>
      </c>
      <c r="J130" s="197">
        <f t="shared" si="29"/>
        <v>0</v>
      </c>
      <c r="AC130" s="195">
        <v>7</v>
      </c>
      <c r="AD130" s="165">
        <f t="shared" si="30"/>
        <v>0</v>
      </c>
      <c r="AE130" s="165">
        <f t="shared" si="31"/>
        <v>0</v>
      </c>
      <c r="AF130" s="165">
        <f t="shared" si="32"/>
        <v>0</v>
      </c>
      <c r="AG130" s="165">
        <f t="shared" si="33"/>
        <v>0</v>
      </c>
      <c r="AH130" s="165">
        <f t="shared" si="34"/>
        <v>0</v>
      </c>
      <c r="AI130" s="197">
        <f t="shared" si="35"/>
        <v>0</v>
      </c>
    </row>
    <row r="131" spans="4:35" ht="13.2" customHeight="1">
      <c r="D131" s="195">
        <v>8</v>
      </c>
      <c r="E131" s="165">
        <f t="shared" si="24"/>
        <v>0</v>
      </c>
      <c r="F131" s="165">
        <f t="shared" si="25"/>
        <v>0</v>
      </c>
      <c r="G131" s="165">
        <f t="shared" si="26"/>
        <v>0</v>
      </c>
      <c r="H131" s="165">
        <f t="shared" si="27"/>
        <v>0</v>
      </c>
      <c r="I131" s="165">
        <f t="shared" si="28"/>
        <v>0</v>
      </c>
      <c r="J131" s="197">
        <f t="shared" si="29"/>
        <v>0</v>
      </c>
      <c r="AC131" s="195">
        <v>8</v>
      </c>
      <c r="AD131" s="165">
        <f t="shared" si="30"/>
        <v>0</v>
      </c>
      <c r="AE131" s="165">
        <f t="shared" si="31"/>
        <v>0</v>
      </c>
      <c r="AF131" s="165">
        <f t="shared" si="32"/>
        <v>0</v>
      </c>
      <c r="AG131" s="165">
        <f t="shared" si="33"/>
        <v>0</v>
      </c>
      <c r="AH131" s="165">
        <f t="shared" si="34"/>
        <v>0</v>
      </c>
      <c r="AI131" s="197">
        <f t="shared" si="35"/>
        <v>0</v>
      </c>
    </row>
    <row r="132" spans="4:35" ht="13.2" customHeight="1">
      <c r="D132" s="195">
        <v>9</v>
      </c>
      <c r="E132" s="165">
        <f t="shared" si="24"/>
        <v>0</v>
      </c>
      <c r="F132" s="165">
        <f t="shared" si="25"/>
        <v>0</v>
      </c>
      <c r="G132" s="165">
        <f t="shared" si="26"/>
        <v>0</v>
      </c>
      <c r="H132" s="165">
        <f t="shared" si="27"/>
        <v>0</v>
      </c>
      <c r="I132" s="165">
        <f t="shared" si="28"/>
        <v>0</v>
      </c>
      <c r="J132" s="197">
        <f t="shared" si="29"/>
        <v>0</v>
      </c>
      <c r="AC132" s="195">
        <v>9</v>
      </c>
      <c r="AD132" s="165">
        <f t="shared" si="30"/>
        <v>0</v>
      </c>
      <c r="AE132" s="165">
        <f t="shared" si="31"/>
        <v>0</v>
      </c>
      <c r="AF132" s="165">
        <f t="shared" si="32"/>
        <v>0</v>
      </c>
      <c r="AG132" s="165">
        <f t="shared" si="33"/>
        <v>0</v>
      </c>
      <c r="AH132" s="165">
        <f t="shared" si="34"/>
        <v>0</v>
      </c>
      <c r="AI132" s="197">
        <f t="shared" si="35"/>
        <v>0</v>
      </c>
    </row>
    <row r="133" spans="4:35" ht="13.2" customHeight="1">
      <c r="D133" s="195">
        <v>10</v>
      </c>
      <c r="E133" s="165">
        <f t="shared" si="24"/>
        <v>930.43000000000006</v>
      </c>
      <c r="F133" s="165">
        <f t="shared" si="25"/>
        <v>0</v>
      </c>
      <c r="G133" s="165">
        <f t="shared" si="26"/>
        <v>0</v>
      </c>
      <c r="H133" s="165">
        <f t="shared" si="27"/>
        <v>0</v>
      </c>
      <c r="I133" s="165">
        <f t="shared" si="28"/>
        <v>0</v>
      </c>
      <c r="J133" s="197">
        <f t="shared" si="29"/>
        <v>0</v>
      </c>
      <c r="AC133" s="195">
        <v>10</v>
      </c>
      <c r="AD133" s="165">
        <f t="shared" si="30"/>
        <v>0</v>
      </c>
      <c r="AE133" s="165">
        <f t="shared" si="31"/>
        <v>0</v>
      </c>
      <c r="AF133" s="165">
        <f t="shared" si="32"/>
        <v>0</v>
      </c>
      <c r="AG133" s="165">
        <f t="shared" si="33"/>
        <v>0</v>
      </c>
      <c r="AH133" s="165">
        <f t="shared" si="34"/>
        <v>0</v>
      </c>
      <c r="AI133" s="197">
        <f t="shared" si="35"/>
        <v>0</v>
      </c>
    </row>
    <row r="134" spans="4:35" ht="13.2" customHeight="1">
      <c r="D134" s="195">
        <v>11</v>
      </c>
      <c r="E134" s="165">
        <f t="shared" si="24"/>
        <v>0</v>
      </c>
      <c r="F134" s="165">
        <f t="shared" si="25"/>
        <v>0</v>
      </c>
      <c r="G134" s="165">
        <f t="shared" si="26"/>
        <v>0</v>
      </c>
      <c r="H134" s="165">
        <f t="shared" si="27"/>
        <v>0</v>
      </c>
      <c r="I134" s="165">
        <f t="shared" si="28"/>
        <v>0</v>
      </c>
      <c r="J134" s="197">
        <f t="shared" si="29"/>
        <v>0</v>
      </c>
      <c r="AC134" s="195">
        <v>11</v>
      </c>
      <c r="AD134" s="165">
        <f t="shared" si="30"/>
        <v>0</v>
      </c>
      <c r="AE134" s="165">
        <f t="shared" si="31"/>
        <v>0</v>
      </c>
      <c r="AF134" s="165">
        <f t="shared" si="32"/>
        <v>0</v>
      </c>
      <c r="AG134" s="165">
        <f t="shared" si="33"/>
        <v>0</v>
      </c>
      <c r="AH134" s="165">
        <f t="shared" si="34"/>
        <v>0</v>
      </c>
      <c r="AI134" s="197">
        <f t="shared" si="35"/>
        <v>0</v>
      </c>
    </row>
    <row r="135" spans="4:35" ht="13.2" customHeight="1">
      <c r="D135" s="195">
        <v>12</v>
      </c>
      <c r="E135" s="165">
        <f t="shared" si="24"/>
        <v>0</v>
      </c>
      <c r="F135" s="165">
        <f t="shared" si="25"/>
        <v>0</v>
      </c>
      <c r="G135" s="165">
        <f t="shared" si="26"/>
        <v>0</v>
      </c>
      <c r="H135" s="165">
        <f t="shared" si="27"/>
        <v>0</v>
      </c>
      <c r="I135" s="165">
        <f t="shared" si="28"/>
        <v>0</v>
      </c>
      <c r="J135" s="197">
        <f t="shared" si="29"/>
        <v>0</v>
      </c>
      <c r="AC135" s="195">
        <v>12</v>
      </c>
      <c r="AD135" s="165">
        <f t="shared" si="30"/>
        <v>0</v>
      </c>
      <c r="AE135" s="165">
        <f t="shared" si="31"/>
        <v>0</v>
      </c>
      <c r="AF135" s="165">
        <f t="shared" si="32"/>
        <v>0</v>
      </c>
      <c r="AG135" s="165">
        <f t="shared" si="33"/>
        <v>0</v>
      </c>
      <c r="AH135" s="165">
        <f t="shared" si="34"/>
        <v>0</v>
      </c>
      <c r="AI135" s="197">
        <f t="shared" si="35"/>
        <v>0</v>
      </c>
    </row>
    <row r="136" spans="4:35" ht="13.2" customHeight="1">
      <c r="D136" s="195">
        <v>13</v>
      </c>
      <c r="E136" s="165">
        <f t="shared" si="24"/>
        <v>0</v>
      </c>
      <c r="F136" s="165">
        <f t="shared" si="25"/>
        <v>0</v>
      </c>
      <c r="G136" s="165">
        <f t="shared" si="26"/>
        <v>0</v>
      </c>
      <c r="H136" s="165">
        <f t="shared" si="27"/>
        <v>0</v>
      </c>
      <c r="I136" s="165">
        <f t="shared" si="28"/>
        <v>0</v>
      </c>
      <c r="J136" s="197">
        <f t="shared" si="29"/>
        <v>0</v>
      </c>
      <c r="AC136" s="195">
        <v>13</v>
      </c>
      <c r="AD136" s="165">
        <f t="shared" si="30"/>
        <v>0</v>
      </c>
      <c r="AE136" s="165">
        <f t="shared" si="31"/>
        <v>0</v>
      </c>
      <c r="AF136" s="165">
        <f t="shared" si="32"/>
        <v>0</v>
      </c>
      <c r="AG136" s="165">
        <f t="shared" si="33"/>
        <v>0</v>
      </c>
      <c r="AH136" s="165">
        <f t="shared" si="34"/>
        <v>0</v>
      </c>
      <c r="AI136" s="197">
        <f t="shared" si="35"/>
        <v>0</v>
      </c>
    </row>
    <row r="137" spans="4:35" ht="13.2" customHeight="1">
      <c r="D137" s="195">
        <v>14</v>
      </c>
      <c r="E137" s="165">
        <f t="shared" si="24"/>
        <v>0</v>
      </c>
      <c r="F137" s="165">
        <f t="shared" si="25"/>
        <v>0</v>
      </c>
      <c r="G137" s="165">
        <f t="shared" si="26"/>
        <v>0</v>
      </c>
      <c r="H137" s="165">
        <f t="shared" si="27"/>
        <v>0</v>
      </c>
      <c r="I137" s="165">
        <f t="shared" si="28"/>
        <v>0</v>
      </c>
      <c r="J137" s="197">
        <f t="shared" si="29"/>
        <v>0</v>
      </c>
      <c r="AC137" s="195">
        <v>14</v>
      </c>
      <c r="AD137" s="165">
        <f t="shared" si="30"/>
        <v>0</v>
      </c>
      <c r="AE137" s="165">
        <f t="shared" si="31"/>
        <v>0</v>
      </c>
      <c r="AF137" s="165">
        <f t="shared" si="32"/>
        <v>0</v>
      </c>
      <c r="AG137" s="165">
        <f t="shared" si="33"/>
        <v>0</v>
      </c>
      <c r="AH137" s="165">
        <f t="shared" si="34"/>
        <v>0</v>
      </c>
      <c r="AI137" s="197">
        <f t="shared" si="35"/>
        <v>0</v>
      </c>
    </row>
    <row r="138" spans="4:35" ht="13.2" customHeight="1">
      <c r="D138" s="195">
        <v>15</v>
      </c>
      <c r="E138" s="165">
        <f t="shared" si="24"/>
        <v>0</v>
      </c>
      <c r="F138" s="165">
        <f t="shared" si="25"/>
        <v>0</v>
      </c>
      <c r="G138" s="165">
        <f t="shared" si="26"/>
        <v>0</v>
      </c>
      <c r="H138" s="165">
        <f t="shared" si="27"/>
        <v>0</v>
      </c>
      <c r="I138" s="165">
        <f t="shared" si="28"/>
        <v>0</v>
      </c>
      <c r="J138" s="197">
        <f t="shared" si="29"/>
        <v>0</v>
      </c>
      <c r="AC138" s="195">
        <v>15</v>
      </c>
      <c r="AD138" s="165">
        <f t="shared" si="30"/>
        <v>0</v>
      </c>
      <c r="AE138" s="165">
        <f t="shared" si="31"/>
        <v>0</v>
      </c>
      <c r="AF138" s="165">
        <f t="shared" si="32"/>
        <v>0</v>
      </c>
      <c r="AG138" s="165">
        <f t="shared" si="33"/>
        <v>0</v>
      </c>
      <c r="AH138" s="165">
        <f t="shared" si="34"/>
        <v>0</v>
      </c>
      <c r="AI138" s="197">
        <f t="shared" si="35"/>
        <v>0</v>
      </c>
    </row>
    <row r="139" spans="4:35" ht="13.2" customHeight="1">
      <c r="D139" s="195">
        <v>16</v>
      </c>
      <c r="E139" s="165">
        <f t="shared" si="24"/>
        <v>0</v>
      </c>
      <c r="F139" s="165">
        <f t="shared" si="25"/>
        <v>0</v>
      </c>
      <c r="G139" s="165">
        <f t="shared" si="26"/>
        <v>0</v>
      </c>
      <c r="H139" s="165">
        <f t="shared" si="27"/>
        <v>0</v>
      </c>
      <c r="I139" s="165">
        <f t="shared" si="28"/>
        <v>0</v>
      </c>
      <c r="J139" s="197">
        <f t="shared" si="29"/>
        <v>0</v>
      </c>
      <c r="AC139" s="195">
        <v>16</v>
      </c>
      <c r="AD139" s="165">
        <f t="shared" si="30"/>
        <v>0</v>
      </c>
      <c r="AE139" s="165">
        <f t="shared" si="31"/>
        <v>0</v>
      </c>
      <c r="AF139" s="165">
        <f t="shared" si="32"/>
        <v>0</v>
      </c>
      <c r="AG139" s="165">
        <f t="shared" si="33"/>
        <v>0</v>
      </c>
      <c r="AH139" s="165">
        <f t="shared" si="34"/>
        <v>0</v>
      </c>
      <c r="AI139" s="197">
        <f t="shared" si="35"/>
        <v>0</v>
      </c>
    </row>
    <row r="140" spans="4:35" ht="13.2" customHeight="1">
      <c r="D140" s="195">
        <v>17</v>
      </c>
      <c r="E140" s="165">
        <f t="shared" si="24"/>
        <v>0</v>
      </c>
      <c r="F140" s="165">
        <f t="shared" si="25"/>
        <v>0</v>
      </c>
      <c r="G140" s="165">
        <f t="shared" si="26"/>
        <v>0</v>
      </c>
      <c r="H140" s="165">
        <f t="shared" si="27"/>
        <v>0</v>
      </c>
      <c r="I140" s="165">
        <f t="shared" si="28"/>
        <v>0</v>
      </c>
      <c r="J140" s="197">
        <f t="shared" si="29"/>
        <v>0</v>
      </c>
      <c r="AC140" s="195">
        <v>17</v>
      </c>
      <c r="AD140" s="165">
        <f t="shared" si="30"/>
        <v>0</v>
      </c>
      <c r="AE140" s="165">
        <f t="shared" si="31"/>
        <v>0</v>
      </c>
      <c r="AF140" s="165">
        <f t="shared" si="32"/>
        <v>0</v>
      </c>
      <c r="AG140" s="165">
        <f t="shared" si="33"/>
        <v>0</v>
      </c>
      <c r="AH140" s="165">
        <f t="shared" si="34"/>
        <v>0</v>
      </c>
      <c r="AI140" s="197">
        <f t="shared" si="35"/>
        <v>0</v>
      </c>
    </row>
    <row r="141" spans="4:35" ht="13.2" customHeight="1">
      <c r="D141" s="195">
        <v>18</v>
      </c>
      <c r="E141" s="165">
        <f t="shared" si="24"/>
        <v>0</v>
      </c>
      <c r="F141" s="165">
        <f t="shared" si="25"/>
        <v>0</v>
      </c>
      <c r="G141" s="165">
        <f t="shared" si="26"/>
        <v>0</v>
      </c>
      <c r="H141" s="165">
        <f t="shared" si="27"/>
        <v>0</v>
      </c>
      <c r="I141" s="165">
        <f t="shared" si="28"/>
        <v>0</v>
      </c>
      <c r="J141" s="197">
        <f t="shared" si="29"/>
        <v>0</v>
      </c>
      <c r="AC141" s="195">
        <v>18</v>
      </c>
      <c r="AD141" s="165">
        <f t="shared" si="30"/>
        <v>0</v>
      </c>
      <c r="AE141" s="165">
        <f t="shared" si="31"/>
        <v>0</v>
      </c>
      <c r="AF141" s="165">
        <f t="shared" si="32"/>
        <v>0</v>
      </c>
      <c r="AG141" s="165">
        <f t="shared" si="33"/>
        <v>0</v>
      </c>
      <c r="AH141" s="165">
        <f t="shared" si="34"/>
        <v>0</v>
      </c>
      <c r="AI141" s="197">
        <f t="shared" si="35"/>
        <v>0</v>
      </c>
    </row>
    <row r="142" spans="4:35" ht="13.2" customHeight="1">
      <c r="D142" s="195">
        <v>19</v>
      </c>
      <c r="E142" s="165">
        <f t="shared" si="24"/>
        <v>0</v>
      </c>
      <c r="F142" s="165">
        <f t="shared" si="25"/>
        <v>0</v>
      </c>
      <c r="G142" s="165">
        <f t="shared" si="26"/>
        <v>0</v>
      </c>
      <c r="H142" s="165">
        <f t="shared" si="27"/>
        <v>0</v>
      </c>
      <c r="I142" s="165">
        <f t="shared" si="28"/>
        <v>0</v>
      </c>
      <c r="J142" s="197">
        <f t="shared" si="29"/>
        <v>0</v>
      </c>
      <c r="AC142" s="195">
        <v>19</v>
      </c>
      <c r="AD142" s="165">
        <f t="shared" si="30"/>
        <v>0</v>
      </c>
      <c r="AE142" s="165">
        <f t="shared" si="31"/>
        <v>0</v>
      </c>
      <c r="AF142" s="165">
        <f t="shared" si="32"/>
        <v>0</v>
      </c>
      <c r="AG142" s="165">
        <f t="shared" si="33"/>
        <v>0</v>
      </c>
      <c r="AH142" s="165">
        <f t="shared" si="34"/>
        <v>0</v>
      </c>
      <c r="AI142" s="197">
        <f t="shared" si="35"/>
        <v>0</v>
      </c>
    </row>
    <row r="143" spans="4:35" ht="13.2" customHeight="1">
      <c r="D143" s="195">
        <v>20</v>
      </c>
      <c r="E143" s="165">
        <f t="shared" si="24"/>
        <v>0</v>
      </c>
      <c r="F143" s="165">
        <f t="shared" si="25"/>
        <v>0</v>
      </c>
      <c r="G143" s="165">
        <f t="shared" si="26"/>
        <v>0</v>
      </c>
      <c r="H143" s="165">
        <f t="shared" si="27"/>
        <v>0</v>
      </c>
      <c r="I143" s="165">
        <f t="shared" si="28"/>
        <v>0</v>
      </c>
      <c r="J143" s="197">
        <f t="shared" si="29"/>
        <v>0</v>
      </c>
      <c r="AC143" s="195">
        <v>20</v>
      </c>
      <c r="AD143" s="165">
        <f t="shared" si="30"/>
        <v>0</v>
      </c>
      <c r="AE143" s="165">
        <f t="shared" si="31"/>
        <v>0</v>
      </c>
      <c r="AF143" s="165">
        <f t="shared" si="32"/>
        <v>0</v>
      </c>
      <c r="AG143" s="165">
        <f t="shared" si="33"/>
        <v>0</v>
      </c>
      <c r="AH143" s="165">
        <f t="shared" si="34"/>
        <v>0</v>
      </c>
      <c r="AI143" s="197">
        <f t="shared" si="35"/>
        <v>0</v>
      </c>
    </row>
    <row r="144" spans="4:35" ht="13.2" customHeight="1">
      <c r="D144" s="195">
        <v>21</v>
      </c>
      <c r="E144" s="165">
        <f t="shared" si="24"/>
        <v>0</v>
      </c>
      <c r="F144" s="165">
        <f t="shared" si="25"/>
        <v>0</v>
      </c>
      <c r="G144" s="165">
        <f t="shared" si="26"/>
        <v>0</v>
      </c>
      <c r="H144" s="165">
        <f t="shared" si="27"/>
        <v>0</v>
      </c>
      <c r="I144" s="165">
        <f t="shared" si="28"/>
        <v>0</v>
      </c>
      <c r="J144" s="197">
        <f t="shared" si="29"/>
        <v>0</v>
      </c>
      <c r="AC144" s="195">
        <v>21</v>
      </c>
      <c r="AD144" s="165">
        <f t="shared" si="30"/>
        <v>0</v>
      </c>
      <c r="AE144" s="165">
        <f t="shared" si="31"/>
        <v>0</v>
      </c>
      <c r="AF144" s="165">
        <f t="shared" si="32"/>
        <v>0</v>
      </c>
      <c r="AG144" s="165">
        <f t="shared" si="33"/>
        <v>0</v>
      </c>
      <c r="AH144" s="165">
        <f t="shared" si="34"/>
        <v>0</v>
      </c>
      <c r="AI144" s="197">
        <f t="shared" si="35"/>
        <v>0</v>
      </c>
    </row>
    <row r="145" spans="4:35" ht="13.2" customHeight="1">
      <c r="D145" s="195">
        <v>22</v>
      </c>
      <c r="E145" s="165">
        <f t="shared" si="24"/>
        <v>0</v>
      </c>
      <c r="F145" s="165">
        <f t="shared" si="25"/>
        <v>0</v>
      </c>
      <c r="G145" s="165">
        <f t="shared" si="26"/>
        <v>0</v>
      </c>
      <c r="H145" s="165">
        <f t="shared" si="27"/>
        <v>0</v>
      </c>
      <c r="I145" s="165">
        <f t="shared" si="28"/>
        <v>0</v>
      </c>
      <c r="J145" s="197">
        <f t="shared" si="29"/>
        <v>0</v>
      </c>
      <c r="AC145" s="195">
        <v>22</v>
      </c>
      <c r="AD145" s="165">
        <f t="shared" si="30"/>
        <v>0</v>
      </c>
      <c r="AE145" s="165">
        <f t="shared" si="31"/>
        <v>0</v>
      </c>
      <c r="AF145" s="165">
        <f t="shared" si="32"/>
        <v>0</v>
      </c>
      <c r="AG145" s="165">
        <f t="shared" si="33"/>
        <v>0</v>
      </c>
      <c r="AH145" s="165">
        <f t="shared" si="34"/>
        <v>0</v>
      </c>
      <c r="AI145" s="197">
        <f t="shared" si="35"/>
        <v>0</v>
      </c>
    </row>
    <row r="146" spans="4:35" ht="13.2" customHeight="1">
      <c r="D146" s="195">
        <v>23</v>
      </c>
      <c r="E146" s="165">
        <f t="shared" si="24"/>
        <v>0</v>
      </c>
      <c r="F146" s="165">
        <f t="shared" si="25"/>
        <v>0</v>
      </c>
      <c r="G146" s="165">
        <f t="shared" si="26"/>
        <v>0</v>
      </c>
      <c r="H146" s="165">
        <f t="shared" si="27"/>
        <v>0</v>
      </c>
      <c r="I146" s="165">
        <f t="shared" si="28"/>
        <v>0</v>
      </c>
      <c r="J146" s="197">
        <f t="shared" si="29"/>
        <v>0</v>
      </c>
      <c r="AC146" s="195">
        <v>23</v>
      </c>
      <c r="AD146" s="165">
        <f t="shared" si="30"/>
        <v>0</v>
      </c>
      <c r="AE146" s="165">
        <f t="shared" si="31"/>
        <v>0</v>
      </c>
      <c r="AF146" s="165">
        <f t="shared" si="32"/>
        <v>0</v>
      </c>
      <c r="AG146" s="165">
        <f t="shared" si="33"/>
        <v>0</v>
      </c>
      <c r="AH146" s="165">
        <f t="shared" si="34"/>
        <v>0</v>
      </c>
      <c r="AI146" s="197">
        <f t="shared" si="35"/>
        <v>0</v>
      </c>
    </row>
    <row r="147" spans="4:35" ht="13.2" customHeight="1">
      <c r="D147" s="195">
        <v>24</v>
      </c>
      <c r="E147" s="165">
        <f t="shared" si="24"/>
        <v>0</v>
      </c>
      <c r="F147" s="165">
        <f t="shared" si="25"/>
        <v>0</v>
      </c>
      <c r="G147" s="165">
        <f t="shared" si="26"/>
        <v>0</v>
      </c>
      <c r="H147" s="165">
        <f t="shared" si="27"/>
        <v>0</v>
      </c>
      <c r="I147" s="165">
        <f t="shared" si="28"/>
        <v>0</v>
      </c>
      <c r="J147" s="197">
        <f t="shared" si="29"/>
        <v>0</v>
      </c>
      <c r="AC147" s="195">
        <v>24</v>
      </c>
      <c r="AD147" s="165">
        <f t="shared" si="30"/>
        <v>0</v>
      </c>
      <c r="AE147" s="165">
        <f t="shared" si="31"/>
        <v>0</v>
      </c>
      <c r="AF147" s="165">
        <f t="shared" si="32"/>
        <v>0</v>
      </c>
      <c r="AG147" s="165">
        <f t="shared" si="33"/>
        <v>0</v>
      </c>
      <c r="AH147" s="165">
        <f t="shared" si="34"/>
        <v>0</v>
      </c>
      <c r="AI147" s="197">
        <f t="shared" si="35"/>
        <v>0</v>
      </c>
    </row>
    <row r="148" spans="4:35" ht="13.2" customHeight="1">
      <c r="D148" s="195">
        <v>25</v>
      </c>
      <c r="E148" s="165">
        <f t="shared" si="24"/>
        <v>0</v>
      </c>
      <c r="F148" s="165">
        <f t="shared" si="25"/>
        <v>0</v>
      </c>
      <c r="G148" s="165">
        <f t="shared" si="26"/>
        <v>0</v>
      </c>
      <c r="H148" s="165">
        <f t="shared" si="27"/>
        <v>0</v>
      </c>
      <c r="I148" s="165">
        <f t="shared" si="28"/>
        <v>0</v>
      </c>
      <c r="J148" s="197">
        <f t="shared" si="29"/>
        <v>0</v>
      </c>
      <c r="AC148" s="195">
        <v>25</v>
      </c>
      <c r="AD148" s="165">
        <f t="shared" si="30"/>
        <v>0</v>
      </c>
      <c r="AE148" s="165">
        <f t="shared" si="31"/>
        <v>0</v>
      </c>
      <c r="AF148" s="165">
        <f t="shared" si="32"/>
        <v>0</v>
      </c>
      <c r="AG148" s="165">
        <f t="shared" si="33"/>
        <v>0</v>
      </c>
      <c r="AH148" s="165">
        <f t="shared" si="34"/>
        <v>0</v>
      </c>
      <c r="AI148" s="197">
        <f t="shared" si="35"/>
        <v>0</v>
      </c>
    </row>
    <row r="149" spans="4:35" ht="13.2" customHeight="1">
      <c r="D149" s="195">
        <v>26</v>
      </c>
      <c r="E149" s="165">
        <f t="shared" si="24"/>
        <v>0</v>
      </c>
      <c r="F149" s="165">
        <f t="shared" si="25"/>
        <v>0</v>
      </c>
      <c r="G149" s="165">
        <f t="shared" si="26"/>
        <v>0</v>
      </c>
      <c r="H149" s="165">
        <f t="shared" si="27"/>
        <v>0</v>
      </c>
      <c r="I149" s="165">
        <f t="shared" si="28"/>
        <v>0</v>
      </c>
      <c r="J149" s="197">
        <f t="shared" si="29"/>
        <v>0</v>
      </c>
      <c r="AC149" s="195">
        <v>26</v>
      </c>
      <c r="AD149" s="165">
        <f t="shared" si="30"/>
        <v>0</v>
      </c>
      <c r="AE149" s="165">
        <f t="shared" si="31"/>
        <v>0</v>
      </c>
      <c r="AF149" s="165">
        <f t="shared" si="32"/>
        <v>0</v>
      </c>
      <c r="AG149" s="165">
        <f t="shared" si="33"/>
        <v>0</v>
      </c>
      <c r="AH149" s="165">
        <f t="shared" si="34"/>
        <v>0</v>
      </c>
      <c r="AI149" s="197">
        <f t="shared" si="35"/>
        <v>0</v>
      </c>
    </row>
    <row r="150" spans="4:35" ht="13.2" customHeight="1">
      <c r="D150" s="195">
        <v>27</v>
      </c>
      <c r="E150" s="165">
        <f t="shared" si="24"/>
        <v>0</v>
      </c>
      <c r="F150" s="165">
        <f t="shared" si="25"/>
        <v>0</v>
      </c>
      <c r="G150" s="165">
        <f t="shared" si="26"/>
        <v>0</v>
      </c>
      <c r="H150" s="165">
        <f t="shared" si="27"/>
        <v>0</v>
      </c>
      <c r="I150" s="165">
        <f t="shared" si="28"/>
        <v>0</v>
      </c>
      <c r="J150" s="197">
        <f t="shared" si="29"/>
        <v>0</v>
      </c>
      <c r="AC150" s="195">
        <v>27</v>
      </c>
      <c r="AD150" s="165">
        <f t="shared" si="30"/>
        <v>0</v>
      </c>
      <c r="AE150" s="165">
        <f t="shared" si="31"/>
        <v>0</v>
      </c>
      <c r="AF150" s="165">
        <f t="shared" si="32"/>
        <v>0</v>
      </c>
      <c r="AG150" s="165">
        <f t="shared" si="33"/>
        <v>0</v>
      </c>
      <c r="AH150" s="165">
        <f t="shared" si="34"/>
        <v>0</v>
      </c>
      <c r="AI150" s="197">
        <f t="shared" si="35"/>
        <v>0</v>
      </c>
    </row>
    <row r="151" spans="4:35" ht="13.2" customHeight="1">
      <c r="D151" s="195">
        <v>28</v>
      </c>
      <c r="E151" s="165">
        <f t="shared" si="24"/>
        <v>0</v>
      </c>
      <c r="F151" s="165">
        <f t="shared" si="25"/>
        <v>0</v>
      </c>
      <c r="G151" s="165">
        <f t="shared" si="26"/>
        <v>0</v>
      </c>
      <c r="H151" s="165">
        <f t="shared" si="27"/>
        <v>0</v>
      </c>
      <c r="I151" s="165">
        <f t="shared" si="28"/>
        <v>0</v>
      </c>
      <c r="J151" s="197">
        <f t="shared" si="29"/>
        <v>0</v>
      </c>
      <c r="AC151" s="195">
        <v>28</v>
      </c>
      <c r="AD151" s="165">
        <f t="shared" si="30"/>
        <v>0</v>
      </c>
      <c r="AE151" s="165">
        <f t="shared" si="31"/>
        <v>0</v>
      </c>
      <c r="AF151" s="165">
        <f t="shared" si="32"/>
        <v>0</v>
      </c>
      <c r="AG151" s="165">
        <f t="shared" si="33"/>
        <v>0</v>
      </c>
      <c r="AH151" s="165">
        <f t="shared" si="34"/>
        <v>0</v>
      </c>
      <c r="AI151" s="197">
        <f t="shared" si="35"/>
        <v>0</v>
      </c>
    </row>
    <row r="152" spans="4:35" ht="13.2" customHeight="1">
      <c r="D152" s="195">
        <v>29</v>
      </c>
      <c r="E152" s="165">
        <f t="shared" si="24"/>
        <v>0</v>
      </c>
      <c r="F152" s="165">
        <f t="shared" si="25"/>
        <v>0</v>
      </c>
      <c r="G152" s="165">
        <f t="shared" si="26"/>
        <v>0</v>
      </c>
      <c r="H152" s="165">
        <f t="shared" si="27"/>
        <v>0</v>
      </c>
      <c r="I152" s="165">
        <f t="shared" si="28"/>
        <v>0</v>
      </c>
      <c r="J152" s="197">
        <f t="shared" si="29"/>
        <v>0</v>
      </c>
      <c r="AC152" s="195">
        <v>29</v>
      </c>
      <c r="AD152" s="165">
        <f t="shared" si="30"/>
        <v>0</v>
      </c>
      <c r="AE152" s="165">
        <f t="shared" si="31"/>
        <v>0</v>
      </c>
      <c r="AF152" s="165">
        <f t="shared" si="32"/>
        <v>0</v>
      </c>
      <c r="AG152" s="165">
        <f t="shared" si="33"/>
        <v>0</v>
      </c>
      <c r="AH152" s="165">
        <f t="shared" si="34"/>
        <v>0</v>
      </c>
      <c r="AI152" s="197">
        <f t="shared" si="35"/>
        <v>0</v>
      </c>
    </row>
    <row r="153" spans="4:35" ht="13.2" customHeight="1">
      <c r="D153" s="195">
        <v>30</v>
      </c>
      <c r="E153" s="165">
        <f t="shared" si="24"/>
        <v>0</v>
      </c>
      <c r="F153" s="165">
        <f t="shared" si="25"/>
        <v>0</v>
      </c>
      <c r="G153" s="165">
        <f t="shared" si="26"/>
        <v>0</v>
      </c>
      <c r="H153" s="165">
        <f t="shared" si="27"/>
        <v>0</v>
      </c>
      <c r="I153" s="165">
        <f t="shared" si="28"/>
        <v>0</v>
      </c>
      <c r="J153" s="197">
        <f t="shared" si="29"/>
        <v>0</v>
      </c>
      <c r="AC153" s="195">
        <v>30</v>
      </c>
      <c r="AD153" s="165">
        <f t="shared" si="30"/>
        <v>0</v>
      </c>
      <c r="AE153" s="165">
        <f t="shared" si="31"/>
        <v>0</v>
      </c>
      <c r="AF153" s="165">
        <f t="shared" si="32"/>
        <v>0</v>
      </c>
      <c r="AG153" s="165">
        <f t="shared" si="33"/>
        <v>0</v>
      </c>
      <c r="AH153" s="165">
        <f t="shared" si="34"/>
        <v>0</v>
      </c>
      <c r="AI153" s="197">
        <f t="shared" si="35"/>
        <v>0</v>
      </c>
    </row>
    <row r="154" spans="4:35" ht="13.2" customHeight="1">
      <c r="D154" s="195">
        <v>31</v>
      </c>
      <c r="E154" s="165">
        <f t="shared" si="24"/>
        <v>0</v>
      </c>
      <c r="F154" s="165">
        <f t="shared" si="25"/>
        <v>0</v>
      </c>
      <c r="G154" s="165">
        <f t="shared" si="26"/>
        <v>0</v>
      </c>
      <c r="H154" s="165">
        <f t="shared" si="27"/>
        <v>0</v>
      </c>
      <c r="I154" s="165">
        <f t="shared" si="28"/>
        <v>0</v>
      </c>
      <c r="J154" s="197">
        <f t="shared" si="29"/>
        <v>0</v>
      </c>
      <c r="AC154" s="195">
        <v>31</v>
      </c>
      <c r="AD154" s="165">
        <f t="shared" si="30"/>
        <v>0</v>
      </c>
      <c r="AE154" s="165">
        <f t="shared" si="31"/>
        <v>0</v>
      </c>
      <c r="AF154" s="165">
        <f t="shared" si="32"/>
        <v>0</v>
      </c>
      <c r="AG154" s="165">
        <f t="shared" si="33"/>
        <v>0</v>
      </c>
      <c r="AH154" s="165">
        <f t="shared" si="34"/>
        <v>0</v>
      </c>
      <c r="AI154" s="197">
        <f t="shared" si="35"/>
        <v>0</v>
      </c>
    </row>
    <row r="155" spans="4:35" ht="13.2" customHeight="1">
      <c r="D155" s="195">
        <v>32</v>
      </c>
      <c r="E155" s="165">
        <f t="shared" si="24"/>
        <v>0</v>
      </c>
      <c r="F155" s="165">
        <f t="shared" si="25"/>
        <v>0</v>
      </c>
      <c r="G155" s="165">
        <f t="shared" si="26"/>
        <v>0</v>
      </c>
      <c r="H155" s="165">
        <f t="shared" si="27"/>
        <v>0</v>
      </c>
      <c r="I155" s="165">
        <f t="shared" si="28"/>
        <v>0</v>
      </c>
      <c r="J155" s="197">
        <f t="shared" si="29"/>
        <v>0</v>
      </c>
      <c r="AC155" s="195">
        <v>32</v>
      </c>
      <c r="AD155" s="165">
        <f t="shared" si="30"/>
        <v>0</v>
      </c>
      <c r="AE155" s="165">
        <f t="shared" si="31"/>
        <v>0</v>
      </c>
      <c r="AF155" s="165">
        <f t="shared" si="32"/>
        <v>0</v>
      </c>
      <c r="AG155" s="165">
        <f t="shared" si="33"/>
        <v>0</v>
      </c>
      <c r="AH155" s="165">
        <f t="shared" si="34"/>
        <v>0</v>
      </c>
      <c r="AI155" s="197">
        <f t="shared" si="35"/>
        <v>0</v>
      </c>
    </row>
    <row r="156" spans="4:35" ht="13.2" customHeight="1">
      <c r="D156" s="195">
        <v>33</v>
      </c>
      <c r="E156" s="165">
        <f t="shared" si="24"/>
        <v>0</v>
      </c>
      <c r="F156" s="165">
        <f t="shared" si="25"/>
        <v>0</v>
      </c>
      <c r="G156" s="165">
        <f t="shared" si="26"/>
        <v>0</v>
      </c>
      <c r="H156" s="165">
        <f t="shared" si="27"/>
        <v>0</v>
      </c>
      <c r="I156" s="165">
        <f t="shared" si="28"/>
        <v>0</v>
      </c>
      <c r="J156" s="197">
        <f t="shared" si="29"/>
        <v>0</v>
      </c>
      <c r="AC156" s="195">
        <v>33</v>
      </c>
      <c r="AD156" s="165">
        <f t="shared" si="30"/>
        <v>0</v>
      </c>
      <c r="AE156" s="165">
        <f t="shared" si="31"/>
        <v>0</v>
      </c>
      <c r="AF156" s="165">
        <f t="shared" si="32"/>
        <v>0</v>
      </c>
      <c r="AG156" s="165">
        <f t="shared" si="33"/>
        <v>0</v>
      </c>
      <c r="AH156" s="165">
        <f t="shared" si="34"/>
        <v>0</v>
      </c>
      <c r="AI156" s="197">
        <f t="shared" si="35"/>
        <v>0</v>
      </c>
    </row>
    <row r="157" spans="4:35" ht="13.2" customHeight="1">
      <c r="D157" s="195">
        <v>34</v>
      </c>
      <c r="E157" s="165">
        <f t="shared" si="24"/>
        <v>0</v>
      </c>
      <c r="F157" s="165">
        <f t="shared" si="25"/>
        <v>0</v>
      </c>
      <c r="G157" s="165">
        <f t="shared" si="26"/>
        <v>0</v>
      </c>
      <c r="H157" s="165">
        <f t="shared" si="27"/>
        <v>0</v>
      </c>
      <c r="I157" s="165">
        <f t="shared" si="28"/>
        <v>0</v>
      </c>
      <c r="J157" s="197">
        <f t="shared" si="29"/>
        <v>0</v>
      </c>
      <c r="AC157" s="195">
        <v>34</v>
      </c>
      <c r="AD157" s="165">
        <f t="shared" si="30"/>
        <v>0</v>
      </c>
      <c r="AE157" s="165">
        <f t="shared" si="31"/>
        <v>0</v>
      </c>
      <c r="AF157" s="165">
        <f t="shared" si="32"/>
        <v>0</v>
      </c>
      <c r="AG157" s="165">
        <f t="shared" si="33"/>
        <v>0</v>
      </c>
      <c r="AH157" s="165">
        <f t="shared" si="34"/>
        <v>0</v>
      </c>
      <c r="AI157" s="197">
        <f t="shared" si="35"/>
        <v>0</v>
      </c>
    </row>
    <row r="158" spans="4:35" ht="13.2" customHeight="1">
      <c r="D158" s="195">
        <v>35</v>
      </c>
      <c r="E158" s="165">
        <f t="shared" si="24"/>
        <v>0</v>
      </c>
      <c r="F158" s="165">
        <f t="shared" si="25"/>
        <v>0</v>
      </c>
      <c r="G158" s="165">
        <f t="shared" si="26"/>
        <v>0</v>
      </c>
      <c r="H158" s="165">
        <f t="shared" si="27"/>
        <v>0</v>
      </c>
      <c r="I158" s="165">
        <f t="shared" si="28"/>
        <v>0</v>
      </c>
      <c r="J158" s="197">
        <f t="shared" si="29"/>
        <v>0</v>
      </c>
      <c r="AC158" s="195">
        <v>35</v>
      </c>
      <c r="AD158" s="165">
        <f t="shared" si="30"/>
        <v>0</v>
      </c>
      <c r="AE158" s="165">
        <f t="shared" si="31"/>
        <v>0</v>
      </c>
      <c r="AF158" s="165">
        <f t="shared" si="32"/>
        <v>0</v>
      </c>
      <c r="AG158" s="165">
        <f t="shared" si="33"/>
        <v>0</v>
      </c>
      <c r="AH158" s="165">
        <f t="shared" si="34"/>
        <v>0</v>
      </c>
      <c r="AI158" s="197">
        <f t="shared" si="35"/>
        <v>0</v>
      </c>
    </row>
    <row r="159" spans="4:35" ht="13.2" customHeight="1">
      <c r="D159" s="195">
        <v>36</v>
      </c>
      <c r="E159" s="165">
        <f t="shared" si="24"/>
        <v>0</v>
      </c>
      <c r="F159" s="165">
        <f t="shared" si="25"/>
        <v>0</v>
      </c>
      <c r="G159" s="165">
        <f t="shared" si="26"/>
        <v>0</v>
      </c>
      <c r="H159" s="165">
        <f t="shared" si="27"/>
        <v>0</v>
      </c>
      <c r="I159" s="165">
        <f t="shared" si="28"/>
        <v>0</v>
      </c>
      <c r="J159" s="197">
        <f t="shared" si="29"/>
        <v>0</v>
      </c>
      <c r="AC159" s="195">
        <v>36</v>
      </c>
      <c r="AD159" s="165">
        <f t="shared" si="30"/>
        <v>0</v>
      </c>
      <c r="AE159" s="165">
        <f t="shared" si="31"/>
        <v>0</v>
      </c>
      <c r="AF159" s="165">
        <f t="shared" si="32"/>
        <v>0</v>
      </c>
      <c r="AG159" s="165">
        <f t="shared" si="33"/>
        <v>0</v>
      </c>
      <c r="AH159" s="165">
        <f t="shared" si="34"/>
        <v>0</v>
      </c>
      <c r="AI159" s="197">
        <f t="shared" si="35"/>
        <v>0</v>
      </c>
    </row>
    <row r="160" spans="4:35" ht="13.2" customHeight="1">
      <c r="D160" s="195">
        <v>37</v>
      </c>
      <c r="E160" s="165">
        <f t="shared" si="24"/>
        <v>0</v>
      </c>
      <c r="F160" s="165">
        <f t="shared" si="25"/>
        <v>0</v>
      </c>
      <c r="G160" s="165">
        <f t="shared" si="26"/>
        <v>0</v>
      </c>
      <c r="H160" s="165">
        <f t="shared" si="27"/>
        <v>0</v>
      </c>
      <c r="I160" s="165">
        <f t="shared" si="28"/>
        <v>0</v>
      </c>
      <c r="J160" s="197">
        <f t="shared" si="29"/>
        <v>0</v>
      </c>
      <c r="AC160" s="195">
        <v>37</v>
      </c>
      <c r="AD160" s="165">
        <f t="shared" si="30"/>
        <v>0</v>
      </c>
      <c r="AE160" s="165">
        <f t="shared" si="31"/>
        <v>0</v>
      </c>
      <c r="AF160" s="165">
        <f t="shared" si="32"/>
        <v>0</v>
      </c>
      <c r="AG160" s="165">
        <f t="shared" si="33"/>
        <v>0</v>
      </c>
      <c r="AH160" s="165">
        <f t="shared" si="34"/>
        <v>0</v>
      </c>
      <c r="AI160" s="197">
        <f t="shared" si="35"/>
        <v>0</v>
      </c>
    </row>
    <row r="161" spans="4:35" ht="13.2" customHeight="1">
      <c r="D161" s="195">
        <v>38</v>
      </c>
      <c r="E161" s="165">
        <f t="shared" si="24"/>
        <v>0</v>
      </c>
      <c r="F161" s="165">
        <f t="shared" si="25"/>
        <v>0</v>
      </c>
      <c r="G161" s="165">
        <f t="shared" si="26"/>
        <v>0</v>
      </c>
      <c r="H161" s="165">
        <f t="shared" si="27"/>
        <v>0</v>
      </c>
      <c r="I161" s="165">
        <f t="shared" si="28"/>
        <v>0</v>
      </c>
      <c r="J161" s="197">
        <f t="shared" si="29"/>
        <v>0</v>
      </c>
      <c r="AC161" s="195">
        <v>38</v>
      </c>
      <c r="AD161" s="165">
        <f t="shared" si="30"/>
        <v>0</v>
      </c>
      <c r="AE161" s="165">
        <f t="shared" si="31"/>
        <v>0</v>
      </c>
      <c r="AF161" s="165">
        <f t="shared" si="32"/>
        <v>0</v>
      </c>
      <c r="AG161" s="165">
        <f t="shared" si="33"/>
        <v>0</v>
      </c>
      <c r="AH161" s="165">
        <f t="shared" si="34"/>
        <v>0</v>
      </c>
      <c r="AI161" s="197">
        <f t="shared" si="35"/>
        <v>0</v>
      </c>
    </row>
    <row r="162" spans="4:35" ht="13.2" customHeight="1">
      <c r="D162" s="195">
        <v>39</v>
      </c>
      <c r="E162" s="165">
        <f t="shared" si="24"/>
        <v>0</v>
      </c>
      <c r="F162" s="165">
        <f t="shared" si="25"/>
        <v>0</v>
      </c>
      <c r="G162" s="165">
        <f t="shared" si="26"/>
        <v>0</v>
      </c>
      <c r="H162" s="165">
        <f t="shared" si="27"/>
        <v>0</v>
      </c>
      <c r="I162" s="165">
        <f t="shared" si="28"/>
        <v>0</v>
      </c>
      <c r="J162" s="197">
        <f t="shared" si="29"/>
        <v>0</v>
      </c>
      <c r="AC162" s="195">
        <v>39</v>
      </c>
      <c r="AD162" s="165">
        <f t="shared" si="30"/>
        <v>0</v>
      </c>
      <c r="AE162" s="165">
        <f t="shared" si="31"/>
        <v>0</v>
      </c>
      <c r="AF162" s="165">
        <f t="shared" si="32"/>
        <v>0</v>
      </c>
      <c r="AG162" s="165">
        <f t="shared" si="33"/>
        <v>0</v>
      </c>
      <c r="AH162" s="165">
        <f t="shared" si="34"/>
        <v>0</v>
      </c>
      <c r="AI162" s="197">
        <f t="shared" si="35"/>
        <v>0</v>
      </c>
    </row>
    <row r="163" spans="4:35" ht="13.2" customHeight="1" thickBot="1">
      <c r="D163" s="196">
        <v>40</v>
      </c>
      <c r="E163" s="198">
        <f t="shared" si="24"/>
        <v>0</v>
      </c>
      <c r="F163" s="198">
        <f t="shared" si="25"/>
        <v>0</v>
      </c>
      <c r="G163" s="198">
        <f t="shared" si="26"/>
        <v>0</v>
      </c>
      <c r="H163" s="198">
        <f t="shared" si="27"/>
        <v>0</v>
      </c>
      <c r="I163" s="198">
        <f t="shared" si="28"/>
        <v>0</v>
      </c>
      <c r="J163" s="199">
        <f t="shared" si="29"/>
        <v>0</v>
      </c>
      <c r="AC163" s="196">
        <v>40</v>
      </c>
      <c r="AD163" s="198">
        <f t="shared" si="30"/>
        <v>0</v>
      </c>
      <c r="AE163" s="198">
        <f t="shared" si="31"/>
        <v>0</v>
      </c>
      <c r="AF163" s="198">
        <f t="shared" si="32"/>
        <v>0</v>
      </c>
      <c r="AG163" s="198">
        <f t="shared" si="33"/>
        <v>0</v>
      </c>
      <c r="AH163" s="198">
        <f t="shared" si="34"/>
        <v>0</v>
      </c>
      <c r="AI163" s="199">
        <f t="shared" si="35"/>
        <v>0</v>
      </c>
    </row>
    <row r="165" spans="4:35" ht="13.2" customHeight="1" thickBot="1">
      <c r="D165" s="760" t="s">
        <v>89</v>
      </c>
      <c r="AC165" s="760" t="s">
        <v>89</v>
      </c>
    </row>
    <row r="166" spans="4:35" ht="13.2" customHeight="1">
      <c r="D166" s="2199"/>
      <c r="E166" s="2200" t="s">
        <v>56</v>
      </c>
      <c r="F166" s="2200"/>
      <c r="G166" s="2200" t="s">
        <v>83</v>
      </c>
      <c r="H166" s="2200"/>
      <c r="I166" s="2200" t="s">
        <v>78</v>
      </c>
      <c r="J166" s="2239"/>
      <c r="AC166" s="2199"/>
      <c r="AD166" s="2200" t="s">
        <v>56</v>
      </c>
      <c r="AE166" s="2200"/>
      <c r="AF166" s="2200" t="s">
        <v>83</v>
      </c>
      <c r="AG166" s="2200"/>
      <c r="AH166" s="2200" t="s">
        <v>78</v>
      </c>
      <c r="AI166" s="2239"/>
    </row>
    <row r="167" spans="4:35" ht="13.2" customHeight="1">
      <c r="D167" s="2238"/>
      <c r="E167" s="790" t="s">
        <v>354</v>
      </c>
      <c r="F167" s="790" t="s">
        <v>355</v>
      </c>
      <c r="G167" s="790" t="s">
        <v>354</v>
      </c>
      <c r="H167" s="790" t="s">
        <v>355</v>
      </c>
      <c r="I167" s="790" t="s">
        <v>354</v>
      </c>
      <c r="J167" s="791" t="s">
        <v>355</v>
      </c>
      <c r="AC167" s="2238"/>
      <c r="AD167" s="790" t="s">
        <v>354</v>
      </c>
      <c r="AE167" s="790" t="s">
        <v>355</v>
      </c>
      <c r="AF167" s="790" t="s">
        <v>354</v>
      </c>
      <c r="AG167" s="790" t="s">
        <v>355</v>
      </c>
      <c r="AH167" s="790" t="s">
        <v>354</v>
      </c>
      <c r="AI167" s="791" t="s">
        <v>355</v>
      </c>
    </row>
    <row r="168" spans="4:35" ht="13.2" customHeight="1">
      <c r="D168" s="195">
        <v>1</v>
      </c>
      <c r="E168" s="165">
        <f t="shared" ref="E168:E207" si="36">IF($K$17&lt;&gt;"As",0,IF($K$5&lt;&gt;"歩 道",0,SUMIF($K$18,D168,$K$16)))+IF($K$20&lt;&gt;"As",0,IF($K$5&lt;&gt;"歩 道",0,SUMIF($K$21,D168,$K$19)))</f>
        <v>0</v>
      </c>
      <c r="F168" s="165">
        <f t="shared" ref="F168:F207" si="37">IF($K$17&lt;&gt;"As",0,IF($K$5&lt;&gt;"車 道",0,SUMIF($K$18,D168,$K$16)))+IF($K$20&lt;&gt;"As",0,IF($K$5&lt;&gt;"車 道",0,SUMIF($K$21,D168,$K$19)))</f>
        <v>0</v>
      </c>
      <c r="G168" s="165">
        <f t="shared" ref="G168:G207" si="38">IF($K$17&lt;&gt;"Co",0,IF($K$5&lt;&gt;"歩 道",0,SUMIF($K$18,D168,$K$16)))+IF($K$20&lt;&gt;"Co",0,IF($K$5&lt;&gt;"歩 道",0,SUMIF($K$21,D168,$K$19)))</f>
        <v>0</v>
      </c>
      <c r="H168" s="165">
        <f t="shared" ref="H168:H207" si="39">IF($K$17&lt;&gt;"Co",0,IF($K$5&lt;&gt;"車 道",0,SUMIF($K$18,D168,$K$16)))+IF($K$20&lt;&gt;"Co",0,IF($K$5&lt;&gt;"車 道",0,SUMIF($K$21,D168,$K$19)))</f>
        <v>0</v>
      </c>
      <c r="I168" s="165">
        <f t="shared" ref="I168:I207" si="40">IF($K$5&lt;&gt;"歩 道",0,SUMIF($K$24,D168,$K$16)+SUMIF($K$24,D168,$K$19))</f>
        <v>0</v>
      </c>
      <c r="J168" s="197">
        <f t="shared" ref="J168:J207" si="41">IF($K$5&lt;&gt;"車 道",0,SUMIF($K$24,D168,$K$16)+SUMIF($K$24,D168,$K$19))</f>
        <v>0</v>
      </c>
      <c r="AC168" s="195">
        <v>1</v>
      </c>
      <c r="AD168" s="165">
        <f t="shared" ref="AD168:AD207" si="42">IF($AJ$17&lt;&gt;"As",0,IF($AJ$5&lt;&gt;"歩 道",0,SUMIF($AJ$18,AC168,$AJ$16)))+IF($AJ$20&lt;&gt;"As",0,IF($AJ$5&lt;&gt;"歩 道",0,SUMIF($AJ$21,AC168,$AJ$19)))</f>
        <v>0</v>
      </c>
      <c r="AE168" s="165">
        <f t="shared" ref="AE168:AE207" si="43">IF($AJ$17&lt;&gt;"As",0,IF($AJ$5&lt;&gt;"車 道",0,SUMIF($AJ$18,AC168,$AJ$16)))+IF($AJ$20&lt;&gt;"As",0,IF($AJ$5&lt;&gt;"車 道",0,SUMIF($AJ$21,AC168,$AJ$19)))</f>
        <v>0</v>
      </c>
      <c r="AF168" s="165">
        <f t="shared" ref="AF168:AF207" si="44">IF($AJ$17&lt;&gt;"Co",0,IF($AJ$5&lt;&gt;"歩 道",0,SUMIF($AJ$18,AC168,$AJ$16)))+IF($AJ$20&lt;&gt;"Co",0,IF($AJ$5&lt;&gt;"歩 道",0,SUMIF($AJ$21,AC168,$AJ$19)))</f>
        <v>0</v>
      </c>
      <c r="AG168" s="165">
        <f t="shared" ref="AG168:AG207" si="45">IF($AJ$17&lt;&gt;"Co",0,IF($AJ$5&lt;&gt;"車 道",0,SUMIF($AJ$18,AC168,$AJ$16)))+IF($AJ$20&lt;&gt;"Co",0,IF($AJ$5&lt;&gt;"車 道",0,SUMIF($AJ$21,AC168,$AJ$19)))</f>
        <v>0</v>
      </c>
      <c r="AH168" s="165">
        <f t="shared" ref="AH168:AH207" si="46">IF($AJ$5&lt;&gt;"歩 道",0,SUMIF($AJ$24,AC168,$AJ$16)+SUMIF($AJ$24,AC168,$AJ$19))</f>
        <v>0</v>
      </c>
      <c r="AI168" s="197">
        <f t="shared" ref="AI168:AI207" si="47">IF($AJ$5&lt;&gt;"車 道",0,SUMIF($AJ$24,AC168,$AJ$16)+SUMIF($AJ$24,AC168,$AJ$19))</f>
        <v>0</v>
      </c>
    </row>
    <row r="169" spans="4:35" ht="13.2" customHeight="1">
      <c r="D169" s="195">
        <v>2</v>
      </c>
      <c r="E169" s="165">
        <f t="shared" si="36"/>
        <v>0</v>
      </c>
      <c r="F169" s="165">
        <f t="shared" si="37"/>
        <v>0</v>
      </c>
      <c r="G169" s="165">
        <f t="shared" si="38"/>
        <v>0</v>
      </c>
      <c r="H169" s="165">
        <f t="shared" si="39"/>
        <v>0</v>
      </c>
      <c r="I169" s="165">
        <f t="shared" si="40"/>
        <v>0</v>
      </c>
      <c r="J169" s="197">
        <f t="shared" si="41"/>
        <v>0</v>
      </c>
      <c r="AC169" s="195">
        <v>2</v>
      </c>
      <c r="AD169" s="165">
        <f t="shared" si="42"/>
        <v>0</v>
      </c>
      <c r="AE169" s="165">
        <f t="shared" si="43"/>
        <v>0</v>
      </c>
      <c r="AF169" s="165">
        <f t="shared" si="44"/>
        <v>0</v>
      </c>
      <c r="AG169" s="165">
        <f t="shared" si="45"/>
        <v>0</v>
      </c>
      <c r="AH169" s="165">
        <f t="shared" si="46"/>
        <v>0</v>
      </c>
      <c r="AI169" s="197">
        <f t="shared" si="47"/>
        <v>0</v>
      </c>
    </row>
    <row r="170" spans="4:35" ht="13.2" customHeight="1">
      <c r="D170" s="195">
        <v>3</v>
      </c>
      <c r="E170" s="165">
        <f t="shared" si="36"/>
        <v>0</v>
      </c>
      <c r="F170" s="165">
        <f t="shared" si="37"/>
        <v>0</v>
      </c>
      <c r="G170" s="165">
        <f t="shared" si="38"/>
        <v>0</v>
      </c>
      <c r="H170" s="165">
        <f t="shared" si="39"/>
        <v>0</v>
      </c>
      <c r="I170" s="165">
        <f t="shared" si="40"/>
        <v>0</v>
      </c>
      <c r="J170" s="197">
        <f t="shared" si="41"/>
        <v>0</v>
      </c>
      <c r="AC170" s="195">
        <v>3</v>
      </c>
      <c r="AD170" s="165">
        <f t="shared" si="42"/>
        <v>0</v>
      </c>
      <c r="AE170" s="165">
        <f t="shared" si="43"/>
        <v>0</v>
      </c>
      <c r="AF170" s="165">
        <f t="shared" si="44"/>
        <v>0</v>
      </c>
      <c r="AG170" s="165">
        <f t="shared" si="45"/>
        <v>0</v>
      </c>
      <c r="AH170" s="165">
        <f t="shared" si="46"/>
        <v>0</v>
      </c>
      <c r="AI170" s="197">
        <f t="shared" si="47"/>
        <v>0</v>
      </c>
    </row>
    <row r="171" spans="4:35" ht="13.2" customHeight="1">
      <c r="D171" s="195">
        <v>4</v>
      </c>
      <c r="E171" s="165">
        <f t="shared" si="36"/>
        <v>0</v>
      </c>
      <c r="F171" s="165">
        <f t="shared" si="37"/>
        <v>0</v>
      </c>
      <c r="G171" s="165">
        <f t="shared" si="38"/>
        <v>0</v>
      </c>
      <c r="H171" s="165">
        <f t="shared" si="39"/>
        <v>0</v>
      </c>
      <c r="I171" s="165">
        <f t="shared" si="40"/>
        <v>0</v>
      </c>
      <c r="J171" s="197">
        <f t="shared" si="41"/>
        <v>0</v>
      </c>
      <c r="AC171" s="195">
        <v>4</v>
      </c>
      <c r="AD171" s="165">
        <f t="shared" si="42"/>
        <v>0</v>
      </c>
      <c r="AE171" s="165">
        <f t="shared" si="43"/>
        <v>0</v>
      </c>
      <c r="AF171" s="165">
        <f t="shared" si="44"/>
        <v>0</v>
      </c>
      <c r="AG171" s="165">
        <f t="shared" si="45"/>
        <v>0</v>
      </c>
      <c r="AH171" s="165">
        <f t="shared" si="46"/>
        <v>0</v>
      </c>
      <c r="AI171" s="197">
        <f t="shared" si="47"/>
        <v>0</v>
      </c>
    </row>
    <row r="172" spans="4:35" ht="13.2" customHeight="1">
      <c r="D172" s="195">
        <v>5</v>
      </c>
      <c r="E172" s="165">
        <f t="shared" si="36"/>
        <v>0</v>
      </c>
      <c r="F172" s="165">
        <f t="shared" si="37"/>
        <v>2</v>
      </c>
      <c r="G172" s="165">
        <f t="shared" si="38"/>
        <v>0</v>
      </c>
      <c r="H172" s="165">
        <f t="shared" si="39"/>
        <v>0</v>
      </c>
      <c r="I172" s="165">
        <f t="shared" si="40"/>
        <v>0</v>
      </c>
      <c r="J172" s="197">
        <f t="shared" si="41"/>
        <v>33.700000000000003</v>
      </c>
      <c r="AC172" s="195">
        <v>5</v>
      </c>
      <c r="AD172" s="165">
        <f t="shared" si="42"/>
        <v>0</v>
      </c>
      <c r="AE172" s="165">
        <f t="shared" si="43"/>
        <v>0</v>
      </c>
      <c r="AF172" s="165">
        <f t="shared" si="44"/>
        <v>0</v>
      </c>
      <c r="AG172" s="165">
        <f t="shared" si="45"/>
        <v>0</v>
      </c>
      <c r="AH172" s="165">
        <f t="shared" si="46"/>
        <v>0</v>
      </c>
      <c r="AI172" s="197">
        <f t="shared" si="47"/>
        <v>0</v>
      </c>
    </row>
    <row r="173" spans="4:35" ht="13.2" customHeight="1">
      <c r="D173" s="195">
        <v>6</v>
      </c>
      <c r="E173" s="165">
        <f t="shared" si="36"/>
        <v>0</v>
      </c>
      <c r="F173" s="165">
        <f t="shared" si="37"/>
        <v>0</v>
      </c>
      <c r="G173" s="165">
        <f t="shared" si="38"/>
        <v>0</v>
      </c>
      <c r="H173" s="165">
        <f t="shared" si="39"/>
        <v>0</v>
      </c>
      <c r="I173" s="165">
        <f t="shared" si="40"/>
        <v>0</v>
      </c>
      <c r="J173" s="197">
        <f t="shared" si="41"/>
        <v>0</v>
      </c>
      <c r="AC173" s="195">
        <v>6</v>
      </c>
      <c r="AD173" s="165">
        <f t="shared" si="42"/>
        <v>0</v>
      </c>
      <c r="AE173" s="165">
        <f t="shared" si="43"/>
        <v>0</v>
      </c>
      <c r="AF173" s="165">
        <f t="shared" si="44"/>
        <v>0</v>
      </c>
      <c r="AG173" s="165">
        <f t="shared" si="45"/>
        <v>0</v>
      </c>
      <c r="AH173" s="165">
        <f t="shared" si="46"/>
        <v>0</v>
      </c>
      <c r="AI173" s="197">
        <f t="shared" si="47"/>
        <v>0</v>
      </c>
    </row>
    <row r="174" spans="4:35" ht="13.2" customHeight="1">
      <c r="D174" s="195">
        <v>7</v>
      </c>
      <c r="E174" s="165">
        <f t="shared" si="36"/>
        <v>0</v>
      </c>
      <c r="F174" s="165">
        <f t="shared" si="37"/>
        <v>0</v>
      </c>
      <c r="G174" s="165">
        <f t="shared" si="38"/>
        <v>0</v>
      </c>
      <c r="H174" s="165">
        <f t="shared" si="39"/>
        <v>0</v>
      </c>
      <c r="I174" s="165">
        <f t="shared" si="40"/>
        <v>0</v>
      </c>
      <c r="J174" s="197">
        <f t="shared" si="41"/>
        <v>0</v>
      </c>
      <c r="AC174" s="195">
        <v>7</v>
      </c>
      <c r="AD174" s="165">
        <f t="shared" si="42"/>
        <v>0</v>
      </c>
      <c r="AE174" s="165">
        <f t="shared" si="43"/>
        <v>0</v>
      </c>
      <c r="AF174" s="165">
        <f t="shared" si="44"/>
        <v>0</v>
      </c>
      <c r="AG174" s="165">
        <f t="shared" si="45"/>
        <v>0</v>
      </c>
      <c r="AH174" s="165">
        <f t="shared" si="46"/>
        <v>0</v>
      </c>
      <c r="AI174" s="197">
        <f t="shared" si="47"/>
        <v>0</v>
      </c>
    </row>
    <row r="175" spans="4:35" ht="13.2" customHeight="1">
      <c r="D175" s="195">
        <v>8</v>
      </c>
      <c r="E175" s="165">
        <f t="shared" si="36"/>
        <v>0</v>
      </c>
      <c r="F175" s="165">
        <f t="shared" si="37"/>
        <v>0</v>
      </c>
      <c r="G175" s="165">
        <f t="shared" si="38"/>
        <v>0</v>
      </c>
      <c r="H175" s="165">
        <f t="shared" si="39"/>
        <v>0</v>
      </c>
      <c r="I175" s="165">
        <f t="shared" si="40"/>
        <v>0</v>
      </c>
      <c r="J175" s="197">
        <f t="shared" si="41"/>
        <v>0</v>
      </c>
      <c r="AC175" s="195">
        <v>8</v>
      </c>
      <c r="AD175" s="165">
        <f t="shared" si="42"/>
        <v>0</v>
      </c>
      <c r="AE175" s="165">
        <f t="shared" si="43"/>
        <v>0</v>
      </c>
      <c r="AF175" s="165">
        <f t="shared" si="44"/>
        <v>0</v>
      </c>
      <c r="AG175" s="165">
        <f t="shared" si="45"/>
        <v>0</v>
      </c>
      <c r="AH175" s="165">
        <f t="shared" si="46"/>
        <v>0</v>
      </c>
      <c r="AI175" s="197">
        <f t="shared" si="47"/>
        <v>0</v>
      </c>
    </row>
    <row r="176" spans="4:35" ht="13.2" customHeight="1">
      <c r="D176" s="195">
        <v>9</v>
      </c>
      <c r="E176" s="165">
        <f t="shared" si="36"/>
        <v>0</v>
      </c>
      <c r="F176" s="165">
        <f t="shared" si="37"/>
        <v>0</v>
      </c>
      <c r="G176" s="165">
        <f t="shared" si="38"/>
        <v>0</v>
      </c>
      <c r="H176" s="165">
        <f t="shared" si="39"/>
        <v>0</v>
      </c>
      <c r="I176" s="165">
        <f t="shared" si="40"/>
        <v>0</v>
      </c>
      <c r="J176" s="197">
        <f t="shared" si="41"/>
        <v>0</v>
      </c>
      <c r="AC176" s="195">
        <v>9</v>
      </c>
      <c r="AD176" s="165">
        <f t="shared" si="42"/>
        <v>0</v>
      </c>
      <c r="AE176" s="165">
        <f t="shared" si="43"/>
        <v>0</v>
      </c>
      <c r="AF176" s="165">
        <f t="shared" si="44"/>
        <v>0</v>
      </c>
      <c r="AG176" s="165">
        <f t="shared" si="45"/>
        <v>0</v>
      </c>
      <c r="AH176" s="165">
        <f t="shared" si="46"/>
        <v>0</v>
      </c>
      <c r="AI176" s="197">
        <f t="shared" si="47"/>
        <v>0</v>
      </c>
    </row>
    <row r="177" spans="4:35" ht="13.2" customHeight="1">
      <c r="D177" s="195">
        <v>10</v>
      </c>
      <c r="E177" s="165">
        <f t="shared" si="36"/>
        <v>0</v>
      </c>
      <c r="F177" s="165">
        <f t="shared" si="37"/>
        <v>0</v>
      </c>
      <c r="G177" s="165">
        <f t="shared" si="38"/>
        <v>0</v>
      </c>
      <c r="H177" s="165">
        <f t="shared" si="39"/>
        <v>0</v>
      </c>
      <c r="I177" s="165">
        <f t="shared" si="40"/>
        <v>0</v>
      </c>
      <c r="J177" s="197">
        <f t="shared" si="41"/>
        <v>0</v>
      </c>
      <c r="AC177" s="195">
        <v>10</v>
      </c>
      <c r="AD177" s="165">
        <f t="shared" si="42"/>
        <v>0</v>
      </c>
      <c r="AE177" s="165">
        <f t="shared" si="43"/>
        <v>0</v>
      </c>
      <c r="AF177" s="165">
        <f t="shared" si="44"/>
        <v>0</v>
      </c>
      <c r="AG177" s="165">
        <f t="shared" si="45"/>
        <v>0</v>
      </c>
      <c r="AH177" s="165">
        <f t="shared" si="46"/>
        <v>0</v>
      </c>
      <c r="AI177" s="197">
        <f t="shared" si="47"/>
        <v>0</v>
      </c>
    </row>
    <row r="178" spans="4:35" ht="13.2" customHeight="1">
      <c r="D178" s="195">
        <v>11</v>
      </c>
      <c r="E178" s="165">
        <f t="shared" si="36"/>
        <v>0</v>
      </c>
      <c r="F178" s="165">
        <f t="shared" si="37"/>
        <v>0</v>
      </c>
      <c r="G178" s="165">
        <f t="shared" si="38"/>
        <v>0</v>
      </c>
      <c r="H178" s="165">
        <f t="shared" si="39"/>
        <v>0</v>
      </c>
      <c r="I178" s="165">
        <f t="shared" si="40"/>
        <v>0</v>
      </c>
      <c r="J178" s="197">
        <f t="shared" si="41"/>
        <v>0</v>
      </c>
      <c r="AC178" s="195">
        <v>11</v>
      </c>
      <c r="AD178" s="165">
        <f t="shared" si="42"/>
        <v>0</v>
      </c>
      <c r="AE178" s="165">
        <f t="shared" si="43"/>
        <v>0</v>
      </c>
      <c r="AF178" s="165">
        <f t="shared" si="44"/>
        <v>0</v>
      </c>
      <c r="AG178" s="165">
        <f t="shared" si="45"/>
        <v>0</v>
      </c>
      <c r="AH178" s="165">
        <f t="shared" si="46"/>
        <v>0</v>
      </c>
      <c r="AI178" s="197">
        <f t="shared" si="47"/>
        <v>0</v>
      </c>
    </row>
    <row r="179" spans="4:35" ht="13.2" customHeight="1">
      <c r="D179" s="195">
        <v>12</v>
      </c>
      <c r="E179" s="165">
        <f t="shared" si="36"/>
        <v>0</v>
      </c>
      <c r="F179" s="165">
        <f t="shared" si="37"/>
        <v>0</v>
      </c>
      <c r="G179" s="165">
        <f t="shared" si="38"/>
        <v>0</v>
      </c>
      <c r="H179" s="165">
        <f t="shared" si="39"/>
        <v>0</v>
      </c>
      <c r="I179" s="165">
        <f t="shared" si="40"/>
        <v>0</v>
      </c>
      <c r="J179" s="197">
        <f t="shared" si="41"/>
        <v>0</v>
      </c>
      <c r="AC179" s="195">
        <v>12</v>
      </c>
      <c r="AD179" s="165">
        <f t="shared" si="42"/>
        <v>0</v>
      </c>
      <c r="AE179" s="165">
        <f t="shared" si="43"/>
        <v>0</v>
      </c>
      <c r="AF179" s="165">
        <f t="shared" si="44"/>
        <v>0</v>
      </c>
      <c r="AG179" s="165">
        <f t="shared" si="45"/>
        <v>0</v>
      </c>
      <c r="AH179" s="165">
        <f t="shared" si="46"/>
        <v>0</v>
      </c>
      <c r="AI179" s="197">
        <f t="shared" si="47"/>
        <v>0</v>
      </c>
    </row>
    <row r="180" spans="4:35" ht="13.2" customHeight="1">
      <c r="D180" s="195">
        <v>13</v>
      </c>
      <c r="E180" s="165">
        <f t="shared" si="36"/>
        <v>0</v>
      </c>
      <c r="F180" s="165">
        <f t="shared" si="37"/>
        <v>0</v>
      </c>
      <c r="G180" s="165">
        <f t="shared" si="38"/>
        <v>0</v>
      </c>
      <c r="H180" s="165">
        <f t="shared" si="39"/>
        <v>0</v>
      </c>
      <c r="I180" s="165">
        <f t="shared" si="40"/>
        <v>0</v>
      </c>
      <c r="J180" s="197">
        <f t="shared" si="41"/>
        <v>0</v>
      </c>
      <c r="AC180" s="195">
        <v>13</v>
      </c>
      <c r="AD180" s="165">
        <f t="shared" si="42"/>
        <v>0</v>
      </c>
      <c r="AE180" s="165">
        <f t="shared" si="43"/>
        <v>0</v>
      </c>
      <c r="AF180" s="165">
        <f t="shared" si="44"/>
        <v>0</v>
      </c>
      <c r="AG180" s="165">
        <f t="shared" si="45"/>
        <v>0</v>
      </c>
      <c r="AH180" s="165">
        <f t="shared" si="46"/>
        <v>0</v>
      </c>
      <c r="AI180" s="197">
        <f t="shared" si="47"/>
        <v>0</v>
      </c>
    </row>
    <row r="181" spans="4:35" ht="13.2" customHeight="1">
      <c r="D181" s="195">
        <v>14</v>
      </c>
      <c r="E181" s="165">
        <f t="shared" si="36"/>
        <v>0</v>
      </c>
      <c r="F181" s="165">
        <f t="shared" si="37"/>
        <v>0</v>
      </c>
      <c r="G181" s="165">
        <f t="shared" si="38"/>
        <v>0</v>
      </c>
      <c r="H181" s="165">
        <f t="shared" si="39"/>
        <v>0</v>
      </c>
      <c r="I181" s="165">
        <f t="shared" si="40"/>
        <v>0</v>
      </c>
      <c r="J181" s="197">
        <f t="shared" si="41"/>
        <v>0</v>
      </c>
      <c r="AC181" s="195">
        <v>14</v>
      </c>
      <c r="AD181" s="165">
        <f t="shared" si="42"/>
        <v>0</v>
      </c>
      <c r="AE181" s="165">
        <f t="shared" si="43"/>
        <v>0</v>
      </c>
      <c r="AF181" s="165">
        <f t="shared" si="44"/>
        <v>0</v>
      </c>
      <c r="AG181" s="165">
        <f t="shared" si="45"/>
        <v>0</v>
      </c>
      <c r="AH181" s="165">
        <f t="shared" si="46"/>
        <v>0</v>
      </c>
      <c r="AI181" s="197">
        <f t="shared" si="47"/>
        <v>0</v>
      </c>
    </row>
    <row r="182" spans="4:35" ht="13.2" customHeight="1">
      <c r="D182" s="195">
        <v>15</v>
      </c>
      <c r="E182" s="165">
        <f t="shared" si="36"/>
        <v>0</v>
      </c>
      <c r="F182" s="165">
        <f t="shared" si="37"/>
        <v>0</v>
      </c>
      <c r="G182" s="165">
        <f t="shared" si="38"/>
        <v>0</v>
      </c>
      <c r="H182" s="165">
        <f t="shared" si="39"/>
        <v>31.700000000000003</v>
      </c>
      <c r="I182" s="165">
        <f t="shared" si="40"/>
        <v>0</v>
      </c>
      <c r="J182" s="197">
        <f t="shared" si="41"/>
        <v>0</v>
      </c>
      <c r="AC182" s="195">
        <v>15</v>
      </c>
      <c r="AD182" s="165">
        <f t="shared" si="42"/>
        <v>0</v>
      </c>
      <c r="AE182" s="165">
        <f t="shared" si="43"/>
        <v>0</v>
      </c>
      <c r="AF182" s="165">
        <f t="shared" si="44"/>
        <v>0</v>
      </c>
      <c r="AG182" s="165">
        <f t="shared" si="45"/>
        <v>0</v>
      </c>
      <c r="AH182" s="165">
        <f t="shared" si="46"/>
        <v>0</v>
      </c>
      <c r="AI182" s="197">
        <f t="shared" si="47"/>
        <v>0</v>
      </c>
    </row>
    <row r="183" spans="4:35" ht="13.2" customHeight="1">
      <c r="D183" s="195">
        <v>16</v>
      </c>
      <c r="E183" s="165">
        <f t="shared" si="36"/>
        <v>0</v>
      </c>
      <c r="F183" s="165">
        <f t="shared" si="37"/>
        <v>0</v>
      </c>
      <c r="G183" s="165">
        <f t="shared" si="38"/>
        <v>0</v>
      </c>
      <c r="H183" s="165">
        <f t="shared" si="39"/>
        <v>0</v>
      </c>
      <c r="I183" s="165">
        <f t="shared" si="40"/>
        <v>0</v>
      </c>
      <c r="J183" s="197">
        <f t="shared" si="41"/>
        <v>0</v>
      </c>
      <c r="AC183" s="195">
        <v>16</v>
      </c>
      <c r="AD183" s="165">
        <f t="shared" si="42"/>
        <v>0</v>
      </c>
      <c r="AE183" s="165">
        <f t="shared" si="43"/>
        <v>0</v>
      </c>
      <c r="AF183" s="165">
        <f t="shared" si="44"/>
        <v>0</v>
      </c>
      <c r="AG183" s="165">
        <f t="shared" si="45"/>
        <v>0</v>
      </c>
      <c r="AH183" s="165">
        <f t="shared" si="46"/>
        <v>0</v>
      </c>
      <c r="AI183" s="197">
        <f t="shared" si="47"/>
        <v>0</v>
      </c>
    </row>
    <row r="184" spans="4:35" ht="13.2" customHeight="1">
      <c r="D184" s="195">
        <v>17</v>
      </c>
      <c r="E184" s="165">
        <f t="shared" si="36"/>
        <v>0</v>
      </c>
      <c r="F184" s="165">
        <f t="shared" si="37"/>
        <v>0</v>
      </c>
      <c r="G184" s="165">
        <f t="shared" si="38"/>
        <v>0</v>
      </c>
      <c r="H184" s="165">
        <f t="shared" si="39"/>
        <v>0</v>
      </c>
      <c r="I184" s="165">
        <f t="shared" si="40"/>
        <v>0</v>
      </c>
      <c r="J184" s="197">
        <f t="shared" si="41"/>
        <v>0</v>
      </c>
      <c r="AC184" s="195">
        <v>17</v>
      </c>
      <c r="AD184" s="165">
        <f t="shared" si="42"/>
        <v>0</v>
      </c>
      <c r="AE184" s="165">
        <f t="shared" si="43"/>
        <v>0</v>
      </c>
      <c r="AF184" s="165">
        <f t="shared" si="44"/>
        <v>0</v>
      </c>
      <c r="AG184" s="165">
        <f t="shared" si="45"/>
        <v>0</v>
      </c>
      <c r="AH184" s="165">
        <f t="shared" si="46"/>
        <v>0</v>
      </c>
      <c r="AI184" s="197">
        <f t="shared" si="47"/>
        <v>0</v>
      </c>
    </row>
    <row r="185" spans="4:35" ht="13.2" customHeight="1">
      <c r="D185" s="195">
        <v>18</v>
      </c>
      <c r="E185" s="165">
        <f t="shared" si="36"/>
        <v>0</v>
      </c>
      <c r="F185" s="165">
        <f t="shared" si="37"/>
        <v>0</v>
      </c>
      <c r="G185" s="165">
        <f t="shared" si="38"/>
        <v>0</v>
      </c>
      <c r="H185" s="165">
        <f t="shared" si="39"/>
        <v>0</v>
      </c>
      <c r="I185" s="165">
        <f t="shared" si="40"/>
        <v>0</v>
      </c>
      <c r="J185" s="197">
        <f t="shared" si="41"/>
        <v>0</v>
      </c>
      <c r="AC185" s="195">
        <v>18</v>
      </c>
      <c r="AD185" s="165">
        <f t="shared" si="42"/>
        <v>0</v>
      </c>
      <c r="AE185" s="165">
        <f t="shared" si="43"/>
        <v>0</v>
      </c>
      <c r="AF185" s="165">
        <f t="shared" si="44"/>
        <v>0</v>
      </c>
      <c r="AG185" s="165">
        <f t="shared" si="45"/>
        <v>0</v>
      </c>
      <c r="AH185" s="165">
        <f t="shared" si="46"/>
        <v>0</v>
      </c>
      <c r="AI185" s="197">
        <f t="shared" si="47"/>
        <v>0</v>
      </c>
    </row>
    <row r="186" spans="4:35" ht="13.2" customHeight="1">
      <c r="D186" s="195">
        <v>19</v>
      </c>
      <c r="E186" s="165">
        <f t="shared" si="36"/>
        <v>0</v>
      </c>
      <c r="F186" s="165">
        <f t="shared" si="37"/>
        <v>0</v>
      </c>
      <c r="G186" s="165">
        <f t="shared" si="38"/>
        <v>0</v>
      </c>
      <c r="H186" s="165">
        <f t="shared" si="39"/>
        <v>0</v>
      </c>
      <c r="I186" s="165">
        <f t="shared" si="40"/>
        <v>0</v>
      </c>
      <c r="J186" s="197">
        <f t="shared" si="41"/>
        <v>0</v>
      </c>
      <c r="AC186" s="195">
        <v>19</v>
      </c>
      <c r="AD186" s="165">
        <f t="shared" si="42"/>
        <v>0</v>
      </c>
      <c r="AE186" s="165">
        <f t="shared" si="43"/>
        <v>0</v>
      </c>
      <c r="AF186" s="165">
        <f t="shared" si="44"/>
        <v>0</v>
      </c>
      <c r="AG186" s="165">
        <f t="shared" si="45"/>
        <v>0</v>
      </c>
      <c r="AH186" s="165">
        <f t="shared" si="46"/>
        <v>0</v>
      </c>
      <c r="AI186" s="197">
        <f t="shared" si="47"/>
        <v>0</v>
      </c>
    </row>
    <row r="187" spans="4:35" ht="13.2" customHeight="1">
      <c r="D187" s="195">
        <v>20</v>
      </c>
      <c r="E187" s="165">
        <f t="shared" si="36"/>
        <v>0</v>
      </c>
      <c r="F187" s="165">
        <f t="shared" si="37"/>
        <v>0</v>
      </c>
      <c r="G187" s="165">
        <f t="shared" si="38"/>
        <v>0</v>
      </c>
      <c r="H187" s="165">
        <f t="shared" si="39"/>
        <v>0</v>
      </c>
      <c r="I187" s="165">
        <f t="shared" si="40"/>
        <v>0</v>
      </c>
      <c r="J187" s="197">
        <f t="shared" si="41"/>
        <v>0</v>
      </c>
      <c r="AC187" s="195">
        <v>20</v>
      </c>
      <c r="AD187" s="165">
        <f t="shared" si="42"/>
        <v>0</v>
      </c>
      <c r="AE187" s="165">
        <f t="shared" si="43"/>
        <v>0</v>
      </c>
      <c r="AF187" s="165">
        <f t="shared" si="44"/>
        <v>0</v>
      </c>
      <c r="AG187" s="165">
        <f t="shared" si="45"/>
        <v>0</v>
      </c>
      <c r="AH187" s="165">
        <f t="shared" si="46"/>
        <v>0</v>
      </c>
      <c r="AI187" s="197">
        <f t="shared" si="47"/>
        <v>0</v>
      </c>
    </row>
    <row r="188" spans="4:35" ht="13.2" customHeight="1">
      <c r="D188" s="195">
        <v>21</v>
      </c>
      <c r="E188" s="165">
        <f t="shared" si="36"/>
        <v>0</v>
      </c>
      <c r="F188" s="165">
        <f t="shared" si="37"/>
        <v>0</v>
      </c>
      <c r="G188" s="165">
        <f t="shared" si="38"/>
        <v>0</v>
      </c>
      <c r="H188" s="165">
        <f t="shared" si="39"/>
        <v>0</v>
      </c>
      <c r="I188" s="165">
        <f t="shared" si="40"/>
        <v>0</v>
      </c>
      <c r="J188" s="197">
        <f t="shared" si="41"/>
        <v>0</v>
      </c>
      <c r="AC188" s="195">
        <v>21</v>
      </c>
      <c r="AD188" s="165">
        <f t="shared" si="42"/>
        <v>0</v>
      </c>
      <c r="AE188" s="165">
        <f t="shared" si="43"/>
        <v>0</v>
      </c>
      <c r="AF188" s="165">
        <f t="shared" si="44"/>
        <v>0</v>
      </c>
      <c r="AG188" s="165">
        <f t="shared" si="45"/>
        <v>0</v>
      </c>
      <c r="AH188" s="165">
        <f t="shared" si="46"/>
        <v>0</v>
      </c>
      <c r="AI188" s="197">
        <f t="shared" si="47"/>
        <v>0</v>
      </c>
    </row>
    <row r="189" spans="4:35" ht="13.2" customHeight="1">
      <c r="D189" s="195">
        <v>22</v>
      </c>
      <c r="E189" s="165">
        <f t="shared" si="36"/>
        <v>0</v>
      </c>
      <c r="F189" s="165">
        <f t="shared" si="37"/>
        <v>0</v>
      </c>
      <c r="G189" s="165">
        <f t="shared" si="38"/>
        <v>0</v>
      </c>
      <c r="H189" s="165">
        <f t="shared" si="39"/>
        <v>0</v>
      </c>
      <c r="I189" s="165">
        <f t="shared" si="40"/>
        <v>0</v>
      </c>
      <c r="J189" s="197">
        <f t="shared" si="41"/>
        <v>0</v>
      </c>
      <c r="AC189" s="195">
        <v>22</v>
      </c>
      <c r="AD189" s="165">
        <f t="shared" si="42"/>
        <v>0</v>
      </c>
      <c r="AE189" s="165">
        <f t="shared" si="43"/>
        <v>0</v>
      </c>
      <c r="AF189" s="165">
        <f t="shared" si="44"/>
        <v>0</v>
      </c>
      <c r="AG189" s="165">
        <f t="shared" si="45"/>
        <v>0</v>
      </c>
      <c r="AH189" s="165">
        <f t="shared" si="46"/>
        <v>0</v>
      </c>
      <c r="AI189" s="197">
        <f t="shared" si="47"/>
        <v>0</v>
      </c>
    </row>
    <row r="190" spans="4:35" ht="13.2" customHeight="1">
      <c r="D190" s="195">
        <v>23</v>
      </c>
      <c r="E190" s="165">
        <f t="shared" si="36"/>
        <v>0</v>
      </c>
      <c r="F190" s="165">
        <f t="shared" si="37"/>
        <v>0</v>
      </c>
      <c r="G190" s="165">
        <f t="shared" si="38"/>
        <v>0</v>
      </c>
      <c r="H190" s="165">
        <f t="shared" si="39"/>
        <v>0</v>
      </c>
      <c r="I190" s="165">
        <f t="shared" si="40"/>
        <v>0</v>
      </c>
      <c r="J190" s="197">
        <f t="shared" si="41"/>
        <v>0</v>
      </c>
      <c r="AC190" s="195">
        <v>23</v>
      </c>
      <c r="AD190" s="165">
        <f t="shared" si="42"/>
        <v>0</v>
      </c>
      <c r="AE190" s="165">
        <f t="shared" si="43"/>
        <v>0</v>
      </c>
      <c r="AF190" s="165">
        <f t="shared" si="44"/>
        <v>0</v>
      </c>
      <c r="AG190" s="165">
        <f t="shared" si="45"/>
        <v>0</v>
      </c>
      <c r="AH190" s="165">
        <f t="shared" si="46"/>
        <v>0</v>
      </c>
      <c r="AI190" s="197">
        <f t="shared" si="47"/>
        <v>0</v>
      </c>
    </row>
    <row r="191" spans="4:35" ht="13.2" customHeight="1">
      <c r="D191" s="195">
        <v>24</v>
      </c>
      <c r="E191" s="165">
        <f t="shared" si="36"/>
        <v>0</v>
      </c>
      <c r="F191" s="165">
        <f t="shared" si="37"/>
        <v>0</v>
      </c>
      <c r="G191" s="165">
        <f t="shared" si="38"/>
        <v>0</v>
      </c>
      <c r="H191" s="165">
        <f t="shared" si="39"/>
        <v>0</v>
      </c>
      <c r="I191" s="165">
        <f t="shared" si="40"/>
        <v>0</v>
      </c>
      <c r="J191" s="197">
        <f t="shared" si="41"/>
        <v>0</v>
      </c>
      <c r="AC191" s="195">
        <v>24</v>
      </c>
      <c r="AD191" s="165">
        <f t="shared" si="42"/>
        <v>0</v>
      </c>
      <c r="AE191" s="165">
        <f t="shared" si="43"/>
        <v>0</v>
      </c>
      <c r="AF191" s="165">
        <f t="shared" si="44"/>
        <v>0</v>
      </c>
      <c r="AG191" s="165">
        <f t="shared" si="45"/>
        <v>0</v>
      </c>
      <c r="AH191" s="165">
        <f t="shared" si="46"/>
        <v>0</v>
      </c>
      <c r="AI191" s="197">
        <f t="shared" si="47"/>
        <v>0</v>
      </c>
    </row>
    <row r="192" spans="4:35" ht="13.2" customHeight="1">
      <c r="D192" s="195">
        <v>25</v>
      </c>
      <c r="E192" s="165">
        <f t="shared" si="36"/>
        <v>0</v>
      </c>
      <c r="F192" s="165">
        <f t="shared" si="37"/>
        <v>0</v>
      </c>
      <c r="G192" s="165">
        <f t="shared" si="38"/>
        <v>0</v>
      </c>
      <c r="H192" s="165">
        <f t="shared" si="39"/>
        <v>0</v>
      </c>
      <c r="I192" s="165">
        <f t="shared" si="40"/>
        <v>0</v>
      </c>
      <c r="J192" s="197">
        <f t="shared" si="41"/>
        <v>0</v>
      </c>
      <c r="AC192" s="195">
        <v>25</v>
      </c>
      <c r="AD192" s="165">
        <f t="shared" si="42"/>
        <v>0</v>
      </c>
      <c r="AE192" s="165">
        <f t="shared" si="43"/>
        <v>0</v>
      </c>
      <c r="AF192" s="165">
        <f t="shared" si="44"/>
        <v>0</v>
      </c>
      <c r="AG192" s="165">
        <f t="shared" si="45"/>
        <v>0</v>
      </c>
      <c r="AH192" s="165">
        <f t="shared" si="46"/>
        <v>0</v>
      </c>
      <c r="AI192" s="197">
        <f t="shared" si="47"/>
        <v>0</v>
      </c>
    </row>
    <row r="193" spans="4:35" ht="13.2" customHeight="1">
      <c r="D193" s="195">
        <v>26</v>
      </c>
      <c r="E193" s="165">
        <f t="shared" si="36"/>
        <v>0</v>
      </c>
      <c r="F193" s="165">
        <f t="shared" si="37"/>
        <v>0</v>
      </c>
      <c r="G193" s="165">
        <f t="shared" si="38"/>
        <v>0</v>
      </c>
      <c r="H193" s="165">
        <f t="shared" si="39"/>
        <v>0</v>
      </c>
      <c r="I193" s="165">
        <f t="shared" si="40"/>
        <v>0</v>
      </c>
      <c r="J193" s="197">
        <f t="shared" si="41"/>
        <v>0</v>
      </c>
      <c r="AC193" s="195">
        <v>26</v>
      </c>
      <c r="AD193" s="165">
        <f t="shared" si="42"/>
        <v>0</v>
      </c>
      <c r="AE193" s="165">
        <f t="shared" si="43"/>
        <v>0</v>
      </c>
      <c r="AF193" s="165">
        <f t="shared" si="44"/>
        <v>0</v>
      </c>
      <c r="AG193" s="165">
        <f t="shared" si="45"/>
        <v>0</v>
      </c>
      <c r="AH193" s="165">
        <f t="shared" si="46"/>
        <v>0</v>
      </c>
      <c r="AI193" s="197">
        <f t="shared" si="47"/>
        <v>0</v>
      </c>
    </row>
    <row r="194" spans="4:35" ht="13.2" customHeight="1">
      <c r="D194" s="195">
        <v>27</v>
      </c>
      <c r="E194" s="165">
        <f t="shared" si="36"/>
        <v>0</v>
      </c>
      <c r="F194" s="165">
        <f t="shared" si="37"/>
        <v>0</v>
      </c>
      <c r="G194" s="165">
        <f t="shared" si="38"/>
        <v>0</v>
      </c>
      <c r="H194" s="165">
        <f t="shared" si="39"/>
        <v>0</v>
      </c>
      <c r="I194" s="165">
        <f t="shared" si="40"/>
        <v>0</v>
      </c>
      <c r="J194" s="197">
        <f t="shared" si="41"/>
        <v>0</v>
      </c>
      <c r="AC194" s="195">
        <v>27</v>
      </c>
      <c r="AD194" s="165">
        <f t="shared" si="42"/>
        <v>0</v>
      </c>
      <c r="AE194" s="165">
        <f t="shared" si="43"/>
        <v>0</v>
      </c>
      <c r="AF194" s="165">
        <f t="shared" si="44"/>
        <v>0</v>
      </c>
      <c r="AG194" s="165">
        <f t="shared" si="45"/>
        <v>0</v>
      </c>
      <c r="AH194" s="165">
        <f t="shared" si="46"/>
        <v>0</v>
      </c>
      <c r="AI194" s="197">
        <f t="shared" si="47"/>
        <v>0</v>
      </c>
    </row>
    <row r="195" spans="4:35" ht="13.2" customHeight="1">
      <c r="D195" s="195">
        <v>28</v>
      </c>
      <c r="E195" s="165">
        <f t="shared" si="36"/>
        <v>0</v>
      </c>
      <c r="F195" s="165">
        <f t="shared" si="37"/>
        <v>0</v>
      </c>
      <c r="G195" s="165">
        <f t="shared" si="38"/>
        <v>0</v>
      </c>
      <c r="H195" s="165">
        <f t="shared" si="39"/>
        <v>0</v>
      </c>
      <c r="I195" s="165">
        <f t="shared" si="40"/>
        <v>0</v>
      </c>
      <c r="J195" s="197">
        <f t="shared" si="41"/>
        <v>0</v>
      </c>
      <c r="AC195" s="195">
        <v>28</v>
      </c>
      <c r="AD195" s="165">
        <f t="shared" si="42"/>
        <v>0</v>
      </c>
      <c r="AE195" s="165">
        <f t="shared" si="43"/>
        <v>0</v>
      </c>
      <c r="AF195" s="165">
        <f t="shared" si="44"/>
        <v>0</v>
      </c>
      <c r="AG195" s="165">
        <f t="shared" si="45"/>
        <v>0</v>
      </c>
      <c r="AH195" s="165">
        <f t="shared" si="46"/>
        <v>0</v>
      </c>
      <c r="AI195" s="197">
        <f t="shared" si="47"/>
        <v>0</v>
      </c>
    </row>
    <row r="196" spans="4:35" ht="13.2" customHeight="1">
      <c r="D196" s="195">
        <v>29</v>
      </c>
      <c r="E196" s="165">
        <f t="shared" si="36"/>
        <v>0</v>
      </c>
      <c r="F196" s="165">
        <f t="shared" si="37"/>
        <v>0</v>
      </c>
      <c r="G196" s="165">
        <f t="shared" si="38"/>
        <v>0</v>
      </c>
      <c r="H196" s="165">
        <f t="shared" si="39"/>
        <v>0</v>
      </c>
      <c r="I196" s="165">
        <f t="shared" si="40"/>
        <v>0</v>
      </c>
      <c r="J196" s="197">
        <f t="shared" si="41"/>
        <v>0</v>
      </c>
      <c r="AC196" s="195">
        <v>29</v>
      </c>
      <c r="AD196" s="165">
        <f t="shared" si="42"/>
        <v>0</v>
      </c>
      <c r="AE196" s="165">
        <f t="shared" si="43"/>
        <v>0</v>
      </c>
      <c r="AF196" s="165">
        <f t="shared" si="44"/>
        <v>0</v>
      </c>
      <c r="AG196" s="165">
        <f t="shared" si="45"/>
        <v>0</v>
      </c>
      <c r="AH196" s="165">
        <f t="shared" si="46"/>
        <v>0</v>
      </c>
      <c r="AI196" s="197">
        <f t="shared" si="47"/>
        <v>0</v>
      </c>
    </row>
    <row r="197" spans="4:35" ht="13.2" customHeight="1">
      <c r="D197" s="195">
        <v>30</v>
      </c>
      <c r="E197" s="165">
        <f t="shared" si="36"/>
        <v>0</v>
      </c>
      <c r="F197" s="165">
        <f t="shared" si="37"/>
        <v>0</v>
      </c>
      <c r="G197" s="165">
        <f t="shared" si="38"/>
        <v>0</v>
      </c>
      <c r="H197" s="165">
        <f t="shared" si="39"/>
        <v>0</v>
      </c>
      <c r="I197" s="165">
        <f t="shared" si="40"/>
        <v>0</v>
      </c>
      <c r="J197" s="197">
        <f t="shared" si="41"/>
        <v>0</v>
      </c>
      <c r="AC197" s="195">
        <v>30</v>
      </c>
      <c r="AD197" s="165">
        <f t="shared" si="42"/>
        <v>0</v>
      </c>
      <c r="AE197" s="165">
        <f t="shared" si="43"/>
        <v>0</v>
      </c>
      <c r="AF197" s="165">
        <f t="shared" si="44"/>
        <v>0</v>
      </c>
      <c r="AG197" s="165">
        <f t="shared" si="45"/>
        <v>0</v>
      </c>
      <c r="AH197" s="165">
        <f t="shared" si="46"/>
        <v>0</v>
      </c>
      <c r="AI197" s="197">
        <f t="shared" si="47"/>
        <v>0</v>
      </c>
    </row>
    <row r="198" spans="4:35" ht="13.2" customHeight="1">
      <c r="D198" s="195">
        <v>31</v>
      </c>
      <c r="E198" s="165">
        <f t="shared" si="36"/>
        <v>0</v>
      </c>
      <c r="F198" s="165">
        <f t="shared" si="37"/>
        <v>0</v>
      </c>
      <c r="G198" s="165">
        <f t="shared" si="38"/>
        <v>0</v>
      </c>
      <c r="H198" s="165">
        <f t="shared" si="39"/>
        <v>0</v>
      </c>
      <c r="I198" s="165">
        <f t="shared" si="40"/>
        <v>0</v>
      </c>
      <c r="J198" s="197">
        <f t="shared" si="41"/>
        <v>0</v>
      </c>
      <c r="AC198" s="195">
        <v>31</v>
      </c>
      <c r="AD198" s="165">
        <f t="shared" si="42"/>
        <v>0</v>
      </c>
      <c r="AE198" s="165">
        <f t="shared" si="43"/>
        <v>0</v>
      </c>
      <c r="AF198" s="165">
        <f t="shared" si="44"/>
        <v>0</v>
      </c>
      <c r="AG198" s="165">
        <f t="shared" si="45"/>
        <v>0</v>
      </c>
      <c r="AH198" s="165">
        <f t="shared" si="46"/>
        <v>0</v>
      </c>
      <c r="AI198" s="197">
        <f t="shared" si="47"/>
        <v>0</v>
      </c>
    </row>
    <row r="199" spans="4:35" ht="13.2" customHeight="1">
      <c r="D199" s="195">
        <v>32</v>
      </c>
      <c r="E199" s="165">
        <f t="shared" si="36"/>
        <v>0</v>
      </c>
      <c r="F199" s="165">
        <f t="shared" si="37"/>
        <v>0</v>
      </c>
      <c r="G199" s="165">
        <f t="shared" si="38"/>
        <v>0</v>
      </c>
      <c r="H199" s="165">
        <f t="shared" si="39"/>
        <v>0</v>
      </c>
      <c r="I199" s="165">
        <f t="shared" si="40"/>
        <v>0</v>
      </c>
      <c r="J199" s="197">
        <f t="shared" si="41"/>
        <v>0</v>
      </c>
      <c r="AC199" s="195">
        <v>32</v>
      </c>
      <c r="AD199" s="165">
        <f t="shared" si="42"/>
        <v>0</v>
      </c>
      <c r="AE199" s="165">
        <f t="shared" si="43"/>
        <v>0</v>
      </c>
      <c r="AF199" s="165">
        <f t="shared" si="44"/>
        <v>0</v>
      </c>
      <c r="AG199" s="165">
        <f t="shared" si="45"/>
        <v>0</v>
      </c>
      <c r="AH199" s="165">
        <f t="shared" si="46"/>
        <v>0</v>
      </c>
      <c r="AI199" s="197">
        <f t="shared" si="47"/>
        <v>0</v>
      </c>
    </row>
    <row r="200" spans="4:35" ht="13.2" customHeight="1">
      <c r="D200" s="195">
        <v>33</v>
      </c>
      <c r="E200" s="165">
        <f t="shared" si="36"/>
        <v>0</v>
      </c>
      <c r="F200" s="165">
        <f t="shared" si="37"/>
        <v>0</v>
      </c>
      <c r="G200" s="165">
        <f t="shared" si="38"/>
        <v>0</v>
      </c>
      <c r="H200" s="165">
        <f t="shared" si="39"/>
        <v>0</v>
      </c>
      <c r="I200" s="165">
        <f t="shared" si="40"/>
        <v>0</v>
      </c>
      <c r="J200" s="197">
        <f t="shared" si="41"/>
        <v>0</v>
      </c>
      <c r="AC200" s="195">
        <v>33</v>
      </c>
      <c r="AD200" s="165">
        <f t="shared" si="42"/>
        <v>0</v>
      </c>
      <c r="AE200" s="165">
        <f t="shared" si="43"/>
        <v>0</v>
      </c>
      <c r="AF200" s="165">
        <f t="shared" si="44"/>
        <v>0</v>
      </c>
      <c r="AG200" s="165">
        <f t="shared" si="45"/>
        <v>0</v>
      </c>
      <c r="AH200" s="165">
        <f t="shared" si="46"/>
        <v>0</v>
      </c>
      <c r="AI200" s="197">
        <f t="shared" si="47"/>
        <v>0</v>
      </c>
    </row>
    <row r="201" spans="4:35" ht="13.2" customHeight="1">
      <c r="D201" s="195">
        <v>34</v>
      </c>
      <c r="E201" s="165">
        <f t="shared" si="36"/>
        <v>0</v>
      </c>
      <c r="F201" s="165">
        <f t="shared" si="37"/>
        <v>0</v>
      </c>
      <c r="G201" s="165">
        <f t="shared" si="38"/>
        <v>0</v>
      </c>
      <c r="H201" s="165">
        <f t="shared" si="39"/>
        <v>0</v>
      </c>
      <c r="I201" s="165">
        <f t="shared" si="40"/>
        <v>0</v>
      </c>
      <c r="J201" s="197">
        <f t="shared" si="41"/>
        <v>0</v>
      </c>
      <c r="AC201" s="195">
        <v>34</v>
      </c>
      <c r="AD201" s="165">
        <f t="shared" si="42"/>
        <v>0</v>
      </c>
      <c r="AE201" s="165">
        <f t="shared" si="43"/>
        <v>0</v>
      </c>
      <c r="AF201" s="165">
        <f t="shared" si="44"/>
        <v>0</v>
      </c>
      <c r="AG201" s="165">
        <f t="shared" si="45"/>
        <v>0</v>
      </c>
      <c r="AH201" s="165">
        <f t="shared" si="46"/>
        <v>0</v>
      </c>
      <c r="AI201" s="197">
        <f t="shared" si="47"/>
        <v>0</v>
      </c>
    </row>
    <row r="202" spans="4:35" ht="13.2" customHeight="1">
      <c r="D202" s="195">
        <v>35</v>
      </c>
      <c r="E202" s="165">
        <f t="shared" si="36"/>
        <v>0</v>
      </c>
      <c r="F202" s="165">
        <f t="shared" si="37"/>
        <v>0</v>
      </c>
      <c r="G202" s="165">
        <f t="shared" si="38"/>
        <v>0</v>
      </c>
      <c r="H202" s="165">
        <f t="shared" si="39"/>
        <v>0</v>
      </c>
      <c r="I202" s="165">
        <f t="shared" si="40"/>
        <v>0</v>
      </c>
      <c r="J202" s="197">
        <f t="shared" si="41"/>
        <v>0</v>
      </c>
      <c r="AC202" s="195">
        <v>35</v>
      </c>
      <c r="AD202" s="165">
        <f t="shared" si="42"/>
        <v>0</v>
      </c>
      <c r="AE202" s="165">
        <f t="shared" si="43"/>
        <v>0</v>
      </c>
      <c r="AF202" s="165">
        <f t="shared" si="44"/>
        <v>0</v>
      </c>
      <c r="AG202" s="165">
        <f t="shared" si="45"/>
        <v>0</v>
      </c>
      <c r="AH202" s="165">
        <f t="shared" si="46"/>
        <v>0</v>
      </c>
      <c r="AI202" s="197">
        <f t="shared" si="47"/>
        <v>0</v>
      </c>
    </row>
    <row r="203" spans="4:35" ht="13.2" customHeight="1">
      <c r="D203" s="195">
        <v>36</v>
      </c>
      <c r="E203" s="165">
        <f t="shared" si="36"/>
        <v>0</v>
      </c>
      <c r="F203" s="165">
        <f t="shared" si="37"/>
        <v>0</v>
      </c>
      <c r="G203" s="165">
        <f t="shared" si="38"/>
        <v>0</v>
      </c>
      <c r="H203" s="165">
        <f t="shared" si="39"/>
        <v>0</v>
      </c>
      <c r="I203" s="165">
        <f t="shared" si="40"/>
        <v>0</v>
      </c>
      <c r="J203" s="197">
        <f t="shared" si="41"/>
        <v>0</v>
      </c>
      <c r="AC203" s="195">
        <v>36</v>
      </c>
      <c r="AD203" s="165">
        <f t="shared" si="42"/>
        <v>0</v>
      </c>
      <c r="AE203" s="165">
        <f t="shared" si="43"/>
        <v>0</v>
      </c>
      <c r="AF203" s="165">
        <f t="shared" si="44"/>
        <v>0</v>
      </c>
      <c r="AG203" s="165">
        <f t="shared" si="45"/>
        <v>0</v>
      </c>
      <c r="AH203" s="165">
        <f t="shared" si="46"/>
        <v>0</v>
      </c>
      <c r="AI203" s="197">
        <f t="shared" si="47"/>
        <v>0</v>
      </c>
    </row>
    <row r="204" spans="4:35" ht="13.2" customHeight="1">
      <c r="D204" s="195">
        <v>37</v>
      </c>
      <c r="E204" s="165">
        <f t="shared" si="36"/>
        <v>0</v>
      </c>
      <c r="F204" s="165">
        <f t="shared" si="37"/>
        <v>0</v>
      </c>
      <c r="G204" s="165">
        <f t="shared" si="38"/>
        <v>0</v>
      </c>
      <c r="H204" s="165">
        <f t="shared" si="39"/>
        <v>0</v>
      </c>
      <c r="I204" s="165">
        <f t="shared" si="40"/>
        <v>0</v>
      </c>
      <c r="J204" s="197">
        <f t="shared" si="41"/>
        <v>0</v>
      </c>
      <c r="AC204" s="195">
        <v>37</v>
      </c>
      <c r="AD204" s="165">
        <f t="shared" si="42"/>
        <v>0</v>
      </c>
      <c r="AE204" s="165">
        <f t="shared" si="43"/>
        <v>0</v>
      </c>
      <c r="AF204" s="165">
        <f t="shared" si="44"/>
        <v>0</v>
      </c>
      <c r="AG204" s="165">
        <f t="shared" si="45"/>
        <v>0</v>
      </c>
      <c r="AH204" s="165">
        <f t="shared" si="46"/>
        <v>0</v>
      </c>
      <c r="AI204" s="197">
        <f t="shared" si="47"/>
        <v>0</v>
      </c>
    </row>
    <row r="205" spans="4:35" ht="13.2" customHeight="1">
      <c r="D205" s="195">
        <v>38</v>
      </c>
      <c r="E205" s="165">
        <f t="shared" si="36"/>
        <v>0</v>
      </c>
      <c r="F205" s="165">
        <f t="shared" si="37"/>
        <v>0</v>
      </c>
      <c r="G205" s="165">
        <f t="shared" si="38"/>
        <v>0</v>
      </c>
      <c r="H205" s="165">
        <f t="shared" si="39"/>
        <v>0</v>
      </c>
      <c r="I205" s="165">
        <f t="shared" si="40"/>
        <v>0</v>
      </c>
      <c r="J205" s="197">
        <f t="shared" si="41"/>
        <v>0</v>
      </c>
      <c r="AC205" s="195">
        <v>38</v>
      </c>
      <c r="AD205" s="165">
        <f t="shared" si="42"/>
        <v>0</v>
      </c>
      <c r="AE205" s="165">
        <f t="shared" si="43"/>
        <v>0</v>
      </c>
      <c r="AF205" s="165">
        <f t="shared" si="44"/>
        <v>0</v>
      </c>
      <c r="AG205" s="165">
        <f t="shared" si="45"/>
        <v>0</v>
      </c>
      <c r="AH205" s="165">
        <f t="shared" si="46"/>
        <v>0</v>
      </c>
      <c r="AI205" s="197">
        <f t="shared" si="47"/>
        <v>0</v>
      </c>
    </row>
    <row r="206" spans="4:35" ht="13.2" customHeight="1">
      <c r="D206" s="195">
        <v>39</v>
      </c>
      <c r="E206" s="165">
        <f t="shared" si="36"/>
        <v>0</v>
      </c>
      <c r="F206" s="165">
        <f t="shared" si="37"/>
        <v>0</v>
      </c>
      <c r="G206" s="165">
        <f t="shared" si="38"/>
        <v>0</v>
      </c>
      <c r="H206" s="165">
        <f t="shared" si="39"/>
        <v>0</v>
      </c>
      <c r="I206" s="165">
        <f t="shared" si="40"/>
        <v>0</v>
      </c>
      <c r="J206" s="197">
        <f t="shared" si="41"/>
        <v>0</v>
      </c>
      <c r="AC206" s="195">
        <v>39</v>
      </c>
      <c r="AD206" s="165">
        <f t="shared" si="42"/>
        <v>0</v>
      </c>
      <c r="AE206" s="165">
        <f t="shared" si="43"/>
        <v>0</v>
      </c>
      <c r="AF206" s="165">
        <f t="shared" si="44"/>
        <v>0</v>
      </c>
      <c r="AG206" s="165">
        <f t="shared" si="45"/>
        <v>0</v>
      </c>
      <c r="AH206" s="165">
        <f t="shared" si="46"/>
        <v>0</v>
      </c>
      <c r="AI206" s="197">
        <f t="shared" si="47"/>
        <v>0</v>
      </c>
    </row>
    <row r="207" spans="4:35" ht="13.2" customHeight="1" thickBot="1">
      <c r="D207" s="196">
        <v>40</v>
      </c>
      <c r="E207" s="198">
        <f t="shared" si="36"/>
        <v>0</v>
      </c>
      <c r="F207" s="198">
        <f t="shared" si="37"/>
        <v>0</v>
      </c>
      <c r="G207" s="198">
        <f t="shared" si="38"/>
        <v>0</v>
      </c>
      <c r="H207" s="198">
        <f t="shared" si="39"/>
        <v>0</v>
      </c>
      <c r="I207" s="198">
        <f t="shared" si="40"/>
        <v>0</v>
      </c>
      <c r="J207" s="199">
        <f t="shared" si="41"/>
        <v>0</v>
      </c>
      <c r="AC207" s="196">
        <v>40</v>
      </c>
      <c r="AD207" s="198">
        <f t="shared" si="42"/>
        <v>0</v>
      </c>
      <c r="AE207" s="198">
        <f t="shared" si="43"/>
        <v>0</v>
      </c>
      <c r="AF207" s="198">
        <f t="shared" si="44"/>
        <v>0</v>
      </c>
      <c r="AG207" s="198">
        <f t="shared" si="45"/>
        <v>0</v>
      </c>
      <c r="AH207" s="198">
        <f t="shared" si="46"/>
        <v>0</v>
      </c>
      <c r="AI207" s="199">
        <f t="shared" si="47"/>
        <v>0</v>
      </c>
    </row>
    <row r="209" spans="4:35" ht="13.2" customHeight="1" thickBot="1">
      <c r="D209" s="760" t="s">
        <v>90</v>
      </c>
      <c r="AC209" s="760" t="s">
        <v>90</v>
      </c>
    </row>
    <row r="210" spans="4:35" ht="13.2" customHeight="1">
      <c r="D210" s="2199"/>
      <c r="E210" s="2200" t="s">
        <v>56</v>
      </c>
      <c r="F210" s="2200"/>
      <c r="G210" s="2200" t="s">
        <v>83</v>
      </c>
      <c r="H210" s="2200"/>
      <c r="I210" s="2200" t="s">
        <v>78</v>
      </c>
      <c r="J210" s="2239"/>
      <c r="AC210" s="2199"/>
      <c r="AD210" s="2200" t="s">
        <v>56</v>
      </c>
      <c r="AE210" s="2200"/>
      <c r="AF210" s="2200" t="s">
        <v>83</v>
      </c>
      <c r="AG210" s="2200"/>
      <c r="AH210" s="2200" t="s">
        <v>78</v>
      </c>
      <c r="AI210" s="2239"/>
    </row>
    <row r="211" spans="4:35" ht="13.2" customHeight="1">
      <c r="D211" s="2238"/>
      <c r="E211" s="790" t="s">
        <v>354</v>
      </c>
      <c r="F211" s="790" t="s">
        <v>355</v>
      </c>
      <c r="G211" s="790" t="s">
        <v>354</v>
      </c>
      <c r="H211" s="790" t="s">
        <v>355</v>
      </c>
      <c r="I211" s="790" t="s">
        <v>354</v>
      </c>
      <c r="J211" s="791" t="s">
        <v>355</v>
      </c>
      <c r="AC211" s="2238"/>
      <c r="AD211" s="790" t="s">
        <v>354</v>
      </c>
      <c r="AE211" s="790" t="s">
        <v>355</v>
      </c>
      <c r="AF211" s="790" t="s">
        <v>354</v>
      </c>
      <c r="AG211" s="790" t="s">
        <v>355</v>
      </c>
      <c r="AH211" s="790" t="s">
        <v>354</v>
      </c>
      <c r="AI211" s="791" t="s">
        <v>355</v>
      </c>
    </row>
    <row r="212" spans="4:35" ht="13.2" customHeight="1">
      <c r="D212" s="195">
        <v>1</v>
      </c>
      <c r="E212" s="165">
        <f t="shared" ref="E212:E251" si="48">IF($E$39&lt;&gt;"As",0,IF($E$27&lt;&gt;"歩 道",0,SUMIF($E$40,D212,$E$38)))+IF($E$42&lt;&gt;"As",0,IF($E$27&lt;&gt;"歩 道",0,SUMIF($E$43,D212,$E$41)))</f>
        <v>0</v>
      </c>
      <c r="F212" s="165">
        <f t="shared" ref="F212:F251" si="49">IF($E$39&lt;&gt;"As",0,IF($E$27&lt;&gt;"車 道",0,SUMIF($E$40,D212,$E$38)))+IF($E$42&lt;&gt;"As",0,IF($E$27&lt;&gt;"車 道",0,SUMIF($E$43,D212,$E$41)))</f>
        <v>0</v>
      </c>
      <c r="G212" s="165">
        <f t="shared" ref="G212:G251" si="50">IF($E$39&lt;&gt;"Co",0,IF($E$27&lt;&gt;"歩 道",0,SUMIF($E$40,D212,$E$38)))+IF($E$42&lt;&gt;"Co",0,IF($E$27&lt;&gt;"歩 道",0,SUMIF($E$43,D212,$E$41)))</f>
        <v>0</v>
      </c>
      <c r="H212" s="165">
        <f t="shared" ref="H212:H251" si="51">IF($E$39&lt;&gt;"Co",0,IF($E$27&lt;&gt;"車 道",0,SUMIF($E$40,D212,$E$38)))+IF($E$42&lt;&gt;"Co",0,IF($E$27&lt;&gt;"車 道",0,SUMIF($E$43,D212,$E$41)))</f>
        <v>0</v>
      </c>
      <c r="I212" s="165">
        <f t="shared" ref="I212:I251" si="52">IF($E$27&lt;&gt;"歩 道",0,SUMIF($E$46,D212,$E$38)+SUMIF($E$46,D212,$E$41))</f>
        <v>0</v>
      </c>
      <c r="J212" s="197">
        <f t="shared" ref="J212:J251" si="53">IF($E$27&lt;&gt;"車 道",0,SUMIF($E$46,D212,$E$38)+SUMIF($E$46,D212,$E$41))</f>
        <v>0</v>
      </c>
      <c r="AC212" s="195">
        <v>1</v>
      </c>
      <c r="AD212" s="165">
        <f t="shared" ref="AD212:AD251" si="54">IF($AD$39&lt;&gt;"As",0,IF($AD$27&lt;&gt;"歩 道",0,SUMIF($AD$40,AC212,$AD$38)))+IF($AD$42&lt;&gt;"As",0,IF($AD$27&lt;&gt;"歩 道",0,SUMIF($AD$43,AC212,$AD$41)))</f>
        <v>0</v>
      </c>
      <c r="AE212" s="165">
        <f t="shared" ref="AE212:AE251" si="55">IF($AD$39&lt;&gt;"As",0,IF($AD$27&lt;&gt;"車 道",0,SUMIF($AD$40,AC212,$AD$38)))+IF($AD$42&lt;&gt;"As",0,IF($AD$27&lt;&gt;"車 道",0,SUMIF($AD$43,AC212,$AD$41)))</f>
        <v>0</v>
      </c>
      <c r="AF212" s="165">
        <f t="shared" ref="AF212:AF251" si="56">IF($AD$39&lt;&gt;"Co",0,IF($AD$27&lt;&gt;"歩 道",0,SUMIF($AD$40,AC212,$AD$38)))+IF($AD$42&lt;&gt;"Co",0,IF($AD$27&lt;&gt;"歩 道",0,SUMIF($AD$43,AC212,$AD$41)))</f>
        <v>0</v>
      </c>
      <c r="AG212" s="165">
        <f t="shared" ref="AG212:AG251" si="57">IF($AD$39&lt;&gt;"Co",0,IF($AD$27&lt;&gt;"車 道",0,SUMIF($AD$40,AC212,$AD$38)))+IF($AD$42&lt;&gt;"Co",0,IF($AD$27&lt;&gt;"車 道",0,SUMIF($AD$43,AC212,$AD$41)))</f>
        <v>0</v>
      </c>
      <c r="AH212" s="165">
        <f t="shared" ref="AH212:AH251" si="58">IF($AD$27&lt;&gt;"歩 道",0,SUMIF($AD$46,AC212,$AD$38)+SUMIF($AD$46,AC212,$AD$41))</f>
        <v>0</v>
      </c>
      <c r="AI212" s="197">
        <f t="shared" ref="AI212:AI251" si="59">IF($AD$27&lt;&gt;"車 道",0,SUMIF($AD$46,AC212,$AD$38)+SUMIF($AD$46,AC212,$AD$41))</f>
        <v>0</v>
      </c>
    </row>
    <row r="213" spans="4:35" ht="13.2" customHeight="1">
      <c r="D213" s="195">
        <v>2</v>
      </c>
      <c r="E213" s="165">
        <f t="shared" si="48"/>
        <v>0</v>
      </c>
      <c r="F213" s="165">
        <f t="shared" si="49"/>
        <v>0</v>
      </c>
      <c r="G213" s="165">
        <f t="shared" si="50"/>
        <v>0</v>
      </c>
      <c r="H213" s="165">
        <f t="shared" si="51"/>
        <v>0</v>
      </c>
      <c r="I213" s="165">
        <f t="shared" si="52"/>
        <v>0</v>
      </c>
      <c r="J213" s="197">
        <f t="shared" si="53"/>
        <v>0</v>
      </c>
      <c r="AC213" s="195">
        <v>2</v>
      </c>
      <c r="AD213" s="165">
        <f t="shared" si="54"/>
        <v>0</v>
      </c>
      <c r="AE213" s="165">
        <f t="shared" si="55"/>
        <v>0</v>
      </c>
      <c r="AF213" s="165">
        <f t="shared" si="56"/>
        <v>0</v>
      </c>
      <c r="AG213" s="165">
        <f t="shared" si="57"/>
        <v>0</v>
      </c>
      <c r="AH213" s="165">
        <f t="shared" si="58"/>
        <v>0</v>
      </c>
      <c r="AI213" s="197">
        <f t="shared" si="59"/>
        <v>0</v>
      </c>
    </row>
    <row r="214" spans="4:35" ht="13.2" customHeight="1">
      <c r="D214" s="195">
        <v>3</v>
      </c>
      <c r="E214" s="165">
        <f t="shared" si="48"/>
        <v>0</v>
      </c>
      <c r="F214" s="165">
        <f t="shared" si="49"/>
        <v>0</v>
      </c>
      <c r="G214" s="165">
        <f t="shared" si="50"/>
        <v>0</v>
      </c>
      <c r="H214" s="165">
        <f t="shared" si="51"/>
        <v>0</v>
      </c>
      <c r="I214" s="165">
        <f t="shared" si="52"/>
        <v>0</v>
      </c>
      <c r="J214" s="197">
        <f t="shared" si="53"/>
        <v>0</v>
      </c>
      <c r="AC214" s="195">
        <v>3</v>
      </c>
      <c r="AD214" s="165">
        <f t="shared" si="54"/>
        <v>0</v>
      </c>
      <c r="AE214" s="165">
        <f t="shared" si="55"/>
        <v>0</v>
      </c>
      <c r="AF214" s="165">
        <f t="shared" si="56"/>
        <v>0</v>
      </c>
      <c r="AG214" s="165">
        <f t="shared" si="57"/>
        <v>0</v>
      </c>
      <c r="AH214" s="165">
        <f t="shared" si="58"/>
        <v>0</v>
      </c>
      <c r="AI214" s="197">
        <f t="shared" si="59"/>
        <v>0</v>
      </c>
    </row>
    <row r="215" spans="4:35" ht="13.2" customHeight="1">
      <c r="D215" s="195">
        <v>4</v>
      </c>
      <c r="E215" s="165">
        <f t="shared" si="48"/>
        <v>0</v>
      </c>
      <c r="F215" s="165">
        <f t="shared" si="49"/>
        <v>0</v>
      </c>
      <c r="G215" s="165">
        <f t="shared" si="50"/>
        <v>0</v>
      </c>
      <c r="H215" s="165">
        <f t="shared" si="51"/>
        <v>0</v>
      </c>
      <c r="I215" s="165">
        <f t="shared" si="52"/>
        <v>0</v>
      </c>
      <c r="J215" s="197">
        <f t="shared" si="53"/>
        <v>0</v>
      </c>
      <c r="AC215" s="195">
        <v>4</v>
      </c>
      <c r="AD215" s="165">
        <f t="shared" si="54"/>
        <v>0</v>
      </c>
      <c r="AE215" s="165">
        <f t="shared" si="55"/>
        <v>0</v>
      </c>
      <c r="AF215" s="165">
        <f t="shared" si="56"/>
        <v>0</v>
      </c>
      <c r="AG215" s="165">
        <f t="shared" si="57"/>
        <v>0</v>
      </c>
      <c r="AH215" s="165">
        <f t="shared" si="58"/>
        <v>0</v>
      </c>
      <c r="AI215" s="197">
        <f t="shared" si="59"/>
        <v>0</v>
      </c>
    </row>
    <row r="216" spans="4:35" ht="13.2" customHeight="1">
      <c r="D216" s="195">
        <v>5</v>
      </c>
      <c r="E216" s="165">
        <f t="shared" si="48"/>
        <v>0</v>
      </c>
      <c r="F216" s="165">
        <f t="shared" si="49"/>
        <v>0</v>
      </c>
      <c r="G216" s="165">
        <f t="shared" si="50"/>
        <v>0</v>
      </c>
      <c r="H216" s="165">
        <f t="shared" si="51"/>
        <v>0</v>
      </c>
      <c r="I216" s="165">
        <f t="shared" si="52"/>
        <v>0</v>
      </c>
      <c r="J216" s="197">
        <f t="shared" si="53"/>
        <v>0</v>
      </c>
      <c r="AC216" s="195">
        <v>5</v>
      </c>
      <c r="AD216" s="165">
        <f t="shared" si="54"/>
        <v>0</v>
      </c>
      <c r="AE216" s="165">
        <f t="shared" si="55"/>
        <v>0</v>
      </c>
      <c r="AF216" s="165">
        <f t="shared" si="56"/>
        <v>0</v>
      </c>
      <c r="AG216" s="165">
        <f t="shared" si="57"/>
        <v>0</v>
      </c>
      <c r="AH216" s="165">
        <f t="shared" si="58"/>
        <v>0</v>
      </c>
      <c r="AI216" s="197">
        <f t="shared" si="59"/>
        <v>0</v>
      </c>
    </row>
    <row r="217" spans="4:35" ht="13.2" customHeight="1">
      <c r="D217" s="195">
        <v>6</v>
      </c>
      <c r="E217" s="165">
        <f t="shared" si="48"/>
        <v>0</v>
      </c>
      <c r="F217" s="165">
        <f t="shared" si="49"/>
        <v>0</v>
      </c>
      <c r="G217" s="165">
        <f t="shared" si="50"/>
        <v>0</v>
      </c>
      <c r="H217" s="165">
        <f t="shared" si="51"/>
        <v>0</v>
      </c>
      <c r="I217" s="165">
        <f t="shared" si="52"/>
        <v>0</v>
      </c>
      <c r="J217" s="197">
        <f t="shared" si="53"/>
        <v>0</v>
      </c>
      <c r="AC217" s="195">
        <v>6</v>
      </c>
      <c r="AD217" s="165">
        <f t="shared" si="54"/>
        <v>0</v>
      </c>
      <c r="AE217" s="165">
        <f t="shared" si="55"/>
        <v>0</v>
      </c>
      <c r="AF217" s="165">
        <f t="shared" si="56"/>
        <v>0</v>
      </c>
      <c r="AG217" s="165">
        <f t="shared" si="57"/>
        <v>0</v>
      </c>
      <c r="AH217" s="165">
        <f t="shared" si="58"/>
        <v>0</v>
      </c>
      <c r="AI217" s="197">
        <f t="shared" si="59"/>
        <v>0</v>
      </c>
    </row>
    <row r="218" spans="4:35" ht="13.2" customHeight="1">
      <c r="D218" s="195">
        <v>7</v>
      </c>
      <c r="E218" s="165">
        <f t="shared" si="48"/>
        <v>0</v>
      </c>
      <c r="F218" s="165">
        <f t="shared" si="49"/>
        <v>0</v>
      </c>
      <c r="G218" s="165">
        <f t="shared" si="50"/>
        <v>0</v>
      </c>
      <c r="H218" s="165">
        <f t="shared" si="51"/>
        <v>0</v>
      </c>
      <c r="I218" s="165">
        <f t="shared" si="52"/>
        <v>0</v>
      </c>
      <c r="J218" s="197">
        <f t="shared" si="53"/>
        <v>0</v>
      </c>
      <c r="AC218" s="195">
        <v>7</v>
      </c>
      <c r="AD218" s="165">
        <f t="shared" si="54"/>
        <v>0</v>
      </c>
      <c r="AE218" s="165">
        <f t="shared" si="55"/>
        <v>0</v>
      </c>
      <c r="AF218" s="165">
        <f t="shared" si="56"/>
        <v>0</v>
      </c>
      <c r="AG218" s="165">
        <f t="shared" si="57"/>
        <v>0</v>
      </c>
      <c r="AH218" s="165">
        <f t="shared" si="58"/>
        <v>0</v>
      </c>
      <c r="AI218" s="197">
        <f t="shared" si="59"/>
        <v>0</v>
      </c>
    </row>
    <row r="219" spans="4:35" ht="13.2" customHeight="1">
      <c r="D219" s="195">
        <v>8</v>
      </c>
      <c r="E219" s="165">
        <f t="shared" si="48"/>
        <v>0</v>
      </c>
      <c r="F219" s="165">
        <f t="shared" si="49"/>
        <v>0</v>
      </c>
      <c r="G219" s="165">
        <f t="shared" si="50"/>
        <v>0</v>
      </c>
      <c r="H219" s="165">
        <f t="shared" si="51"/>
        <v>0</v>
      </c>
      <c r="I219" s="165">
        <f t="shared" si="52"/>
        <v>0</v>
      </c>
      <c r="J219" s="197">
        <f t="shared" si="53"/>
        <v>0</v>
      </c>
      <c r="AC219" s="195">
        <v>8</v>
      </c>
      <c r="AD219" s="165">
        <f t="shared" si="54"/>
        <v>0</v>
      </c>
      <c r="AE219" s="165">
        <f t="shared" si="55"/>
        <v>0</v>
      </c>
      <c r="AF219" s="165">
        <f t="shared" si="56"/>
        <v>0</v>
      </c>
      <c r="AG219" s="165">
        <f t="shared" si="57"/>
        <v>0</v>
      </c>
      <c r="AH219" s="165">
        <f t="shared" si="58"/>
        <v>0</v>
      </c>
      <c r="AI219" s="197">
        <f t="shared" si="59"/>
        <v>0</v>
      </c>
    </row>
    <row r="220" spans="4:35" ht="13.2" customHeight="1">
      <c r="D220" s="195">
        <v>9</v>
      </c>
      <c r="E220" s="165">
        <f t="shared" si="48"/>
        <v>0</v>
      </c>
      <c r="F220" s="165">
        <f t="shared" si="49"/>
        <v>0</v>
      </c>
      <c r="G220" s="165">
        <f t="shared" si="50"/>
        <v>0</v>
      </c>
      <c r="H220" s="165">
        <f t="shared" si="51"/>
        <v>0</v>
      </c>
      <c r="I220" s="165">
        <f t="shared" si="52"/>
        <v>0</v>
      </c>
      <c r="J220" s="197">
        <f t="shared" si="53"/>
        <v>0</v>
      </c>
      <c r="AC220" s="195">
        <v>9</v>
      </c>
      <c r="AD220" s="165">
        <f t="shared" si="54"/>
        <v>0</v>
      </c>
      <c r="AE220" s="165">
        <f t="shared" si="55"/>
        <v>0</v>
      </c>
      <c r="AF220" s="165">
        <f t="shared" si="56"/>
        <v>0</v>
      </c>
      <c r="AG220" s="165">
        <f t="shared" si="57"/>
        <v>0</v>
      </c>
      <c r="AH220" s="165">
        <f t="shared" si="58"/>
        <v>0</v>
      </c>
      <c r="AI220" s="197">
        <f t="shared" si="59"/>
        <v>0</v>
      </c>
    </row>
    <row r="221" spans="4:35" ht="13.2" customHeight="1">
      <c r="D221" s="195">
        <v>10</v>
      </c>
      <c r="E221" s="165">
        <f t="shared" si="48"/>
        <v>0</v>
      </c>
      <c r="F221" s="165">
        <f t="shared" si="49"/>
        <v>0</v>
      </c>
      <c r="G221" s="165">
        <f t="shared" si="50"/>
        <v>0</v>
      </c>
      <c r="H221" s="165">
        <f t="shared" si="51"/>
        <v>0</v>
      </c>
      <c r="I221" s="165">
        <f t="shared" si="52"/>
        <v>0</v>
      </c>
      <c r="J221" s="197">
        <f t="shared" si="53"/>
        <v>0</v>
      </c>
      <c r="AC221" s="195">
        <v>10</v>
      </c>
      <c r="AD221" s="165">
        <f t="shared" si="54"/>
        <v>0</v>
      </c>
      <c r="AE221" s="165">
        <f t="shared" si="55"/>
        <v>0</v>
      </c>
      <c r="AF221" s="165">
        <f t="shared" si="56"/>
        <v>0</v>
      </c>
      <c r="AG221" s="165">
        <f t="shared" si="57"/>
        <v>0</v>
      </c>
      <c r="AH221" s="165">
        <f t="shared" si="58"/>
        <v>0</v>
      </c>
      <c r="AI221" s="197">
        <f t="shared" si="59"/>
        <v>0</v>
      </c>
    </row>
    <row r="222" spans="4:35" ht="13.2" customHeight="1">
      <c r="D222" s="195">
        <v>11</v>
      </c>
      <c r="E222" s="165">
        <f t="shared" si="48"/>
        <v>0</v>
      </c>
      <c r="F222" s="165">
        <f t="shared" si="49"/>
        <v>0</v>
      </c>
      <c r="G222" s="165">
        <f t="shared" si="50"/>
        <v>0</v>
      </c>
      <c r="H222" s="165">
        <f t="shared" si="51"/>
        <v>0</v>
      </c>
      <c r="I222" s="165">
        <f t="shared" si="52"/>
        <v>0</v>
      </c>
      <c r="J222" s="197">
        <f t="shared" si="53"/>
        <v>0</v>
      </c>
      <c r="AC222" s="195">
        <v>11</v>
      </c>
      <c r="AD222" s="165">
        <f t="shared" si="54"/>
        <v>0</v>
      </c>
      <c r="AE222" s="165">
        <f t="shared" si="55"/>
        <v>0</v>
      </c>
      <c r="AF222" s="165">
        <f t="shared" si="56"/>
        <v>0</v>
      </c>
      <c r="AG222" s="165">
        <f t="shared" si="57"/>
        <v>0</v>
      </c>
      <c r="AH222" s="165">
        <f t="shared" si="58"/>
        <v>0</v>
      </c>
      <c r="AI222" s="197">
        <f t="shared" si="59"/>
        <v>0</v>
      </c>
    </row>
    <row r="223" spans="4:35" ht="13.2" customHeight="1">
      <c r="D223" s="195">
        <v>12</v>
      </c>
      <c r="E223" s="165">
        <f t="shared" si="48"/>
        <v>0</v>
      </c>
      <c r="F223" s="165">
        <f t="shared" si="49"/>
        <v>0</v>
      </c>
      <c r="G223" s="165">
        <f t="shared" si="50"/>
        <v>0</v>
      </c>
      <c r="H223" s="165">
        <f t="shared" si="51"/>
        <v>0</v>
      </c>
      <c r="I223" s="165">
        <f t="shared" si="52"/>
        <v>0</v>
      </c>
      <c r="J223" s="197">
        <f t="shared" si="53"/>
        <v>0</v>
      </c>
      <c r="AC223" s="195">
        <v>12</v>
      </c>
      <c r="AD223" s="165">
        <f t="shared" si="54"/>
        <v>0</v>
      </c>
      <c r="AE223" s="165">
        <f t="shared" si="55"/>
        <v>0</v>
      </c>
      <c r="AF223" s="165">
        <f t="shared" si="56"/>
        <v>0</v>
      </c>
      <c r="AG223" s="165">
        <f t="shared" si="57"/>
        <v>0</v>
      </c>
      <c r="AH223" s="165">
        <f t="shared" si="58"/>
        <v>0</v>
      </c>
      <c r="AI223" s="197">
        <f t="shared" si="59"/>
        <v>0</v>
      </c>
    </row>
    <row r="224" spans="4:35" ht="13.2" customHeight="1">
      <c r="D224" s="195">
        <v>13</v>
      </c>
      <c r="E224" s="165">
        <f t="shared" si="48"/>
        <v>0</v>
      </c>
      <c r="F224" s="165">
        <f t="shared" si="49"/>
        <v>0</v>
      </c>
      <c r="G224" s="165">
        <f t="shared" si="50"/>
        <v>0</v>
      </c>
      <c r="H224" s="165">
        <f t="shared" si="51"/>
        <v>0</v>
      </c>
      <c r="I224" s="165">
        <f t="shared" si="52"/>
        <v>0</v>
      </c>
      <c r="J224" s="197">
        <f t="shared" si="53"/>
        <v>0</v>
      </c>
      <c r="AC224" s="195">
        <v>13</v>
      </c>
      <c r="AD224" s="165">
        <f t="shared" si="54"/>
        <v>0</v>
      </c>
      <c r="AE224" s="165">
        <f t="shared" si="55"/>
        <v>0</v>
      </c>
      <c r="AF224" s="165">
        <f t="shared" si="56"/>
        <v>0</v>
      </c>
      <c r="AG224" s="165">
        <f t="shared" si="57"/>
        <v>0</v>
      </c>
      <c r="AH224" s="165">
        <f t="shared" si="58"/>
        <v>0</v>
      </c>
      <c r="AI224" s="197">
        <f t="shared" si="59"/>
        <v>0</v>
      </c>
    </row>
    <row r="225" spans="4:35" ht="13.2" customHeight="1">
      <c r="D225" s="195">
        <v>14</v>
      </c>
      <c r="E225" s="165">
        <f t="shared" si="48"/>
        <v>0</v>
      </c>
      <c r="F225" s="165">
        <f t="shared" si="49"/>
        <v>0</v>
      </c>
      <c r="G225" s="165">
        <f t="shared" si="50"/>
        <v>0</v>
      </c>
      <c r="H225" s="165">
        <f t="shared" si="51"/>
        <v>0</v>
      </c>
      <c r="I225" s="165">
        <f t="shared" si="52"/>
        <v>0</v>
      </c>
      <c r="J225" s="197">
        <f t="shared" si="53"/>
        <v>0</v>
      </c>
      <c r="AC225" s="195">
        <v>14</v>
      </c>
      <c r="AD225" s="165">
        <f t="shared" si="54"/>
        <v>0</v>
      </c>
      <c r="AE225" s="165">
        <f t="shared" si="55"/>
        <v>0</v>
      </c>
      <c r="AF225" s="165">
        <f t="shared" si="56"/>
        <v>0</v>
      </c>
      <c r="AG225" s="165">
        <f t="shared" si="57"/>
        <v>0</v>
      </c>
      <c r="AH225" s="165">
        <f t="shared" si="58"/>
        <v>0</v>
      </c>
      <c r="AI225" s="197">
        <f t="shared" si="59"/>
        <v>0</v>
      </c>
    </row>
    <row r="226" spans="4:35" ht="13.2" customHeight="1">
      <c r="D226" s="195">
        <v>15</v>
      </c>
      <c r="E226" s="165">
        <f t="shared" si="48"/>
        <v>0</v>
      </c>
      <c r="F226" s="165">
        <f t="shared" si="49"/>
        <v>0</v>
      </c>
      <c r="G226" s="165">
        <f t="shared" si="50"/>
        <v>0</v>
      </c>
      <c r="H226" s="165">
        <f t="shared" si="51"/>
        <v>0</v>
      </c>
      <c r="I226" s="165">
        <f t="shared" si="52"/>
        <v>0</v>
      </c>
      <c r="J226" s="197">
        <f t="shared" si="53"/>
        <v>0</v>
      </c>
      <c r="AC226" s="195">
        <v>15</v>
      </c>
      <c r="AD226" s="165">
        <f t="shared" si="54"/>
        <v>0</v>
      </c>
      <c r="AE226" s="165">
        <f t="shared" si="55"/>
        <v>0</v>
      </c>
      <c r="AF226" s="165">
        <f t="shared" si="56"/>
        <v>0</v>
      </c>
      <c r="AG226" s="165">
        <f t="shared" si="57"/>
        <v>0</v>
      </c>
      <c r="AH226" s="165">
        <f t="shared" si="58"/>
        <v>0</v>
      </c>
      <c r="AI226" s="197">
        <f t="shared" si="59"/>
        <v>0</v>
      </c>
    </row>
    <row r="227" spans="4:35" ht="13.2" customHeight="1">
      <c r="D227" s="195">
        <v>16</v>
      </c>
      <c r="E227" s="165">
        <f t="shared" si="48"/>
        <v>0</v>
      </c>
      <c r="F227" s="165">
        <f t="shared" si="49"/>
        <v>0</v>
      </c>
      <c r="G227" s="165">
        <f t="shared" si="50"/>
        <v>0</v>
      </c>
      <c r="H227" s="165">
        <f t="shared" si="51"/>
        <v>0</v>
      </c>
      <c r="I227" s="165">
        <f t="shared" si="52"/>
        <v>0</v>
      </c>
      <c r="J227" s="197">
        <f t="shared" si="53"/>
        <v>0</v>
      </c>
      <c r="AC227" s="195">
        <v>16</v>
      </c>
      <c r="AD227" s="165">
        <f t="shared" si="54"/>
        <v>0</v>
      </c>
      <c r="AE227" s="165">
        <f t="shared" si="55"/>
        <v>0</v>
      </c>
      <c r="AF227" s="165">
        <f t="shared" si="56"/>
        <v>0</v>
      </c>
      <c r="AG227" s="165">
        <f t="shared" si="57"/>
        <v>0</v>
      </c>
      <c r="AH227" s="165">
        <f t="shared" si="58"/>
        <v>0</v>
      </c>
      <c r="AI227" s="197">
        <f t="shared" si="59"/>
        <v>0</v>
      </c>
    </row>
    <row r="228" spans="4:35" ht="13.2" customHeight="1">
      <c r="D228" s="195">
        <v>17</v>
      </c>
      <c r="E228" s="165">
        <f t="shared" si="48"/>
        <v>0</v>
      </c>
      <c r="F228" s="165">
        <f t="shared" si="49"/>
        <v>0</v>
      </c>
      <c r="G228" s="165">
        <f t="shared" si="50"/>
        <v>0</v>
      </c>
      <c r="H228" s="165">
        <f t="shared" si="51"/>
        <v>0</v>
      </c>
      <c r="I228" s="165">
        <f t="shared" si="52"/>
        <v>0</v>
      </c>
      <c r="J228" s="197">
        <f t="shared" si="53"/>
        <v>0</v>
      </c>
      <c r="AC228" s="195">
        <v>17</v>
      </c>
      <c r="AD228" s="165">
        <f t="shared" si="54"/>
        <v>0</v>
      </c>
      <c r="AE228" s="165">
        <f t="shared" si="55"/>
        <v>0</v>
      </c>
      <c r="AF228" s="165">
        <f t="shared" si="56"/>
        <v>0</v>
      </c>
      <c r="AG228" s="165">
        <f t="shared" si="57"/>
        <v>0</v>
      </c>
      <c r="AH228" s="165">
        <f t="shared" si="58"/>
        <v>0</v>
      </c>
      <c r="AI228" s="197">
        <f t="shared" si="59"/>
        <v>0</v>
      </c>
    </row>
    <row r="229" spans="4:35" ht="13.2" customHeight="1">
      <c r="D229" s="195">
        <v>18</v>
      </c>
      <c r="E229" s="165">
        <f t="shared" si="48"/>
        <v>0</v>
      </c>
      <c r="F229" s="165">
        <f t="shared" si="49"/>
        <v>0</v>
      </c>
      <c r="G229" s="165">
        <f t="shared" si="50"/>
        <v>0</v>
      </c>
      <c r="H229" s="165">
        <f t="shared" si="51"/>
        <v>0</v>
      </c>
      <c r="I229" s="165">
        <f t="shared" si="52"/>
        <v>0</v>
      </c>
      <c r="J229" s="197">
        <f t="shared" si="53"/>
        <v>0</v>
      </c>
      <c r="AC229" s="195">
        <v>18</v>
      </c>
      <c r="AD229" s="165">
        <f t="shared" si="54"/>
        <v>0</v>
      </c>
      <c r="AE229" s="165">
        <f t="shared" si="55"/>
        <v>0</v>
      </c>
      <c r="AF229" s="165">
        <f t="shared" si="56"/>
        <v>0</v>
      </c>
      <c r="AG229" s="165">
        <f t="shared" si="57"/>
        <v>0</v>
      </c>
      <c r="AH229" s="165">
        <f t="shared" si="58"/>
        <v>0</v>
      </c>
      <c r="AI229" s="197">
        <f t="shared" si="59"/>
        <v>0</v>
      </c>
    </row>
    <row r="230" spans="4:35" ht="13.2" customHeight="1">
      <c r="D230" s="195">
        <v>19</v>
      </c>
      <c r="E230" s="165">
        <f t="shared" si="48"/>
        <v>0</v>
      </c>
      <c r="F230" s="165">
        <f t="shared" si="49"/>
        <v>0</v>
      </c>
      <c r="G230" s="165">
        <f t="shared" si="50"/>
        <v>0</v>
      </c>
      <c r="H230" s="165">
        <f t="shared" si="51"/>
        <v>0</v>
      </c>
      <c r="I230" s="165">
        <f t="shared" si="52"/>
        <v>0</v>
      </c>
      <c r="J230" s="197">
        <f t="shared" si="53"/>
        <v>0</v>
      </c>
      <c r="AC230" s="195">
        <v>19</v>
      </c>
      <c r="AD230" s="165">
        <f t="shared" si="54"/>
        <v>0</v>
      </c>
      <c r="AE230" s="165">
        <f t="shared" si="55"/>
        <v>0</v>
      </c>
      <c r="AF230" s="165">
        <f t="shared" si="56"/>
        <v>0</v>
      </c>
      <c r="AG230" s="165">
        <f t="shared" si="57"/>
        <v>0</v>
      </c>
      <c r="AH230" s="165">
        <f t="shared" si="58"/>
        <v>0</v>
      </c>
      <c r="AI230" s="197">
        <f t="shared" si="59"/>
        <v>0</v>
      </c>
    </row>
    <row r="231" spans="4:35" ht="13.2" customHeight="1">
      <c r="D231" s="195">
        <v>20</v>
      </c>
      <c r="E231" s="165">
        <f t="shared" si="48"/>
        <v>0</v>
      </c>
      <c r="F231" s="165">
        <f t="shared" si="49"/>
        <v>0</v>
      </c>
      <c r="G231" s="165">
        <f t="shared" si="50"/>
        <v>0</v>
      </c>
      <c r="H231" s="165">
        <f t="shared" si="51"/>
        <v>0</v>
      </c>
      <c r="I231" s="165">
        <f t="shared" si="52"/>
        <v>0</v>
      </c>
      <c r="J231" s="197">
        <f t="shared" si="53"/>
        <v>0</v>
      </c>
      <c r="AC231" s="195">
        <v>20</v>
      </c>
      <c r="AD231" s="165">
        <f t="shared" si="54"/>
        <v>0</v>
      </c>
      <c r="AE231" s="165">
        <f t="shared" si="55"/>
        <v>0</v>
      </c>
      <c r="AF231" s="165">
        <f t="shared" si="56"/>
        <v>0</v>
      </c>
      <c r="AG231" s="165">
        <f t="shared" si="57"/>
        <v>0</v>
      </c>
      <c r="AH231" s="165">
        <f t="shared" si="58"/>
        <v>0</v>
      </c>
      <c r="AI231" s="197">
        <f t="shared" si="59"/>
        <v>0</v>
      </c>
    </row>
    <row r="232" spans="4:35" ht="13.2" customHeight="1">
      <c r="D232" s="195">
        <v>21</v>
      </c>
      <c r="E232" s="165">
        <f t="shared" si="48"/>
        <v>0</v>
      </c>
      <c r="F232" s="165">
        <f t="shared" si="49"/>
        <v>0</v>
      </c>
      <c r="G232" s="165">
        <f t="shared" si="50"/>
        <v>0</v>
      </c>
      <c r="H232" s="165">
        <f t="shared" si="51"/>
        <v>0</v>
      </c>
      <c r="I232" s="165">
        <f t="shared" si="52"/>
        <v>0</v>
      </c>
      <c r="J232" s="197">
        <f t="shared" si="53"/>
        <v>0</v>
      </c>
      <c r="AC232" s="195">
        <v>21</v>
      </c>
      <c r="AD232" s="165">
        <f t="shared" si="54"/>
        <v>0</v>
      </c>
      <c r="AE232" s="165">
        <f t="shared" si="55"/>
        <v>0</v>
      </c>
      <c r="AF232" s="165">
        <f t="shared" si="56"/>
        <v>0</v>
      </c>
      <c r="AG232" s="165">
        <f t="shared" si="57"/>
        <v>0</v>
      </c>
      <c r="AH232" s="165">
        <f t="shared" si="58"/>
        <v>0</v>
      </c>
      <c r="AI232" s="197">
        <f t="shared" si="59"/>
        <v>0</v>
      </c>
    </row>
    <row r="233" spans="4:35" ht="13.2" customHeight="1">
      <c r="D233" s="195">
        <v>22</v>
      </c>
      <c r="E233" s="165">
        <f t="shared" si="48"/>
        <v>0</v>
      </c>
      <c r="F233" s="165">
        <f t="shared" si="49"/>
        <v>0</v>
      </c>
      <c r="G233" s="165">
        <f t="shared" si="50"/>
        <v>0</v>
      </c>
      <c r="H233" s="165">
        <f t="shared" si="51"/>
        <v>0</v>
      </c>
      <c r="I233" s="165">
        <f t="shared" si="52"/>
        <v>0</v>
      </c>
      <c r="J233" s="197">
        <f t="shared" si="53"/>
        <v>0</v>
      </c>
      <c r="AC233" s="195">
        <v>22</v>
      </c>
      <c r="AD233" s="165">
        <f t="shared" si="54"/>
        <v>0</v>
      </c>
      <c r="AE233" s="165">
        <f t="shared" si="55"/>
        <v>0</v>
      </c>
      <c r="AF233" s="165">
        <f t="shared" si="56"/>
        <v>0</v>
      </c>
      <c r="AG233" s="165">
        <f t="shared" si="57"/>
        <v>0</v>
      </c>
      <c r="AH233" s="165">
        <f t="shared" si="58"/>
        <v>0</v>
      </c>
      <c r="AI233" s="197">
        <f t="shared" si="59"/>
        <v>0</v>
      </c>
    </row>
    <row r="234" spans="4:35" ht="13.2" customHeight="1">
      <c r="D234" s="195">
        <v>23</v>
      </c>
      <c r="E234" s="165">
        <f t="shared" si="48"/>
        <v>0</v>
      </c>
      <c r="F234" s="165">
        <f t="shared" si="49"/>
        <v>0</v>
      </c>
      <c r="G234" s="165">
        <f t="shared" si="50"/>
        <v>0</v>
      </c>
      <c r="H234" s="165">
        <f t="shared" si="51"/>
        <v>0</v>
      </c>
      <c r="I234" s="165">
        <f t="shared" si="52"/>
        <v>0</v>
      </c>
      <c r="J234" s="197">
        <f t="shared" si="53"/>
        <v>0</v>
      </c>
      <c r="AC234" s="195">
        <v>23</v>
      </c>
      <c r="AD234" s="165">
        <f t="shared" si="54"/>
        <v>0</v>
      </c>
      <c r="AE234" s="165">
        <f t="shared" si="55"/>
        <v>0</v>
      </c>
      <c r="AF234" s="165">
        <f t="shared" si="56"/>
        <v>0</v>
      </c>
      <c r="AG234" s="165">
        <f t="shared" si="57"/>
        <v>0</v>
      </c>
      <c r="AH234" s="165">
        <f t="shared" si="58"/>
        <v>0</v>
      </c>
      <c r="AI234" s="197">
        <f t="shared" si="59"/>
        <v>0</v>
      </c>
    </row>
    <row r="235" spans="4:35" ht="13.2" customHeight="1">
      <c r="D235" s="195">
        <v>24</v>
      </c>
      <c r="E235" s="165">
        <f t="shared" si="48"/>
        <v>0</v>
      </c>
      <c r="F235" s="165">
        <f t="shared" si="49"/>
        <v>0</v>
      </c>
      <c r="G235" s="165">
        <f t="shared" si="50"/>
        <v>0</v>
      </c>
      <c r="H235" s="165">
        <f t="shared" si="51"/>
        <v>0</v>
      </c>
      <c r="I235" s="165">
        <f t="shared" si="52"/>
        <v>0</v>
      </c>
      <c r="J235" s="197">
        <f t="shared" si="53"/>
        <v>0</v>
      </c>
      <c r="AC235" s="195">
        <v>24</v>
      </c>
      <c r="AD235" s="165">
        <f t="shared" si="54"/>
        <v>0</v>
      </c>
      <c r="AE235" s="165">
        <f t="shared" si="55"/>
        <v>0</v>
      </c>
      <c r="AF235" s="165">
        <f t="shared" si="56"/>
        <v>0</v>
      </c>
      <c r="AG235" s="165">
        <f t="shared" si="57"/>
        <v>0</v>
      </c>
      <c r="AH235" s="165">
        <f t="shared" si="58"/>
        <v>0</v>
      </c>
      <c r="AI235" s="197">
        <f t="shared" si="59"/>
        <v>0</v>
      </c>
    </row>
    <row r="236" spans="4:35" ht="13.2" customHeight="1">
      <c r="D236" s="195">
        <v>25</v>
      </c>
      <c r="E236" s="165">
        <f t="shared" si="48"/>
        <v>0</v>
      </c>
      <c r="F236" s="165">
        <f t="shared" si="49"/>
        <v>0</v>
      </c>
      <c r="G236" s="165">
        <f t="shared" si="50"/>
        <v>0</v>
      </c>
      <c r="H236" s="165">
        <f t="shared" si="51"/>
        <v>0</v>
      </c>
      <c r="I236" s="165">
        <f t="shared" si="52"/>
        <v>0</v>
      </c>
      <c r="J236" s="197">
        <f t="shared" si="53"/>
        <v>0</v>
      </c>
      <c r="AC236" s="195">
        <v>25</v>
      </c>
      <c r="AD236" s="165">
        <f t="shared" si="54"/>
        <v>0</v>
      </c>
      <c r="AE236" s="165">
        <f t="shared" si="55"/>
        <v>0</v>
      </c>
      <c r="AF236" s="165">
        <f t="shared" si="56"/>
        <v>0</v>
      </c>
      <c r="AG236" s="165">
        <f t="shared" si="57"/>
        <v>0</v>
      </c>
      <c r="AH236" s="165">
        <f t="shared" si="58"/>
        <v>0</v>
      </c>
      <c r="AI236" s="197">
        <f t="shared" si="59"/>
        <v>0</v>
      </c>
    </row>
    <row r="237" spans="4:35" ht="13.2" customHeight="1">
      <c r="D237" s="195">
        <v>26</v>
      </c>
      <c r="E237" s="165">
        <f t="shared" si="48"/>
        <v>0</v>
      </c>
      <c r="F237" s="165">
        <f t="shared" si="49"/>
        <v>0</v>
      </c>
      <c r="G237" s="165">
        <f t="shared" si="50"/>
        <v>0</v>
      </c>
      <c r="H237" s="165">
        <f t="shared" si="51"/>
        <v>0</v>
      </c>
      <c r="I237" s="165">
        <f t="shared" si="52"/>
        <v>0</v>
      </c>
      <c r="J237" s="197">
        <f t="shared" si="53"/>
        <v>0</v>
      </c>
      <c r="AC237" s="195">
        <v>26</v>
      </c>
      <c r="AD237" s="165">
        <f t="shared" si="54"/>
        <v>0</v>
      </c>
      <c r="AE237" s="165">
        <f t="shared" si="55"/>
        <v>0</v>
      </c>
      <c r="AF237" s="165">
        <f t="shared" si="56"/>
        <v>0</v>
      </c>
      <c r="AG237" s="165">
        <f t="shared" si="57"/>
        <v>0</v>
      </c>
      <c r="AH237" s="165">
        <f t="shared" si="58"/>
        <v>0</v>
      </c>
      <c r="AI237" s="197">
        <f t="shared" si="59"/>
        <v>0</v>
      </c>
    </row>
    <row r="238" spans="4:35" ht="13.2" customHeight="1">
      <c r="D238" s="195">
        <v>27</v>
      </c>
      <c r="E238" s="165">
        <f t="shared" si="48"/>
        <v>0</v>
      </c>
      <c r="F238" s="165">
        <f t="shared" si="49"/>
        <v>0</v>
      </c>
      <c r="G238" s="165">
        <f t="shared" si="50"/>
        <v>0</v>
      </c>
      <c r="H238" s="165">
        <f t="shared" si="51"/>
        <v>0</v>
      </c>
      <c r="I238" s="165">
        <f t="shared" si="52"/>
        <v>0</v>
      </c>
      <c r="J238" s="197">
        <f t="shared" si="53"/>
        <v>0</v>
      </c>
      <c r="AC238" s="195">
        <v>27</v>
      </c>
      <c r="AD238" s="165">
        <f t="shared" si="54"/>
        <v>0</v>
      </c>
      <c r="AE238" s="165">
        <f t="shared" si="55"/>
        <v>0</v>
      </c>
      <c r="AF238" s="165">
        <f t="shared" si="56"/>
        <v>0</v>
      </c>
      <c r="AG238" s="165">
        <f t="shared" si="57"/>
        <v>0</v>
      </c>
      <c r="AH238" s="165">
        <f t="shared" si="58"/>
        <v>0</v>
      </c>
      <c r="AI238" s="197">
        <f t="shared" si="59"/>
        <v>0</v>
      </c>
    </row>
    <row r="239" spans="4:35" ht="13.2" customHeight="1">
      <c r="D239" s="195">
        <v>28</v>
      </c>
      <c r="E239" s="165">
        <f t="shared" si="48"/>
        <v>0</v>
      </c>
      <c r="F239" s="165">
        <f t="shared" si="49"/>
        <v>0</v>
      </c>
      <c r="G239" s="165">
        <f t="shared" si="50"/>
        <v>0</v>
      </c>
      <c r="H239" s="165">
        <f t="shared" si="51"/>
        <v>0</v>
      </c>
      <c r="I239" s="165">
        <f t="shared" si="52"/>
        <v>0</v>
      </c>
      <c r="J239" s="197">
        <f t="shared" si="53"/>
        <v>0</v>
      </c>
      <c r="AC239" s="195">
        <v>28</v>
      </c>
      <c r="AD239" s="165">
        <f t="shared" si="54"/>
        <v>0</v>
      </c>
      <c r="AE239" s="165">
        <f t="shared" si="55"/>
        <v>0</v>
      </c>
      <c r="AF239" s="165">
        <f t="shared" si="56"/>
        <v>0</v>
      </c>
      <c r="AG239" s="165">
        <f t="shared" si="57"/>
        <v>0</v>
      </c>
      <c r="AH239" s="165">
        <f t="shared" si="58"/>
        <v>0</v>
      </c>
      <c r="AI239" s="197">
        <f t="shared" si="59"/>
        <v>0</v>
      </c>
    </row>
    <row r="240" spans="4:35" ht="13.2" customHeight="1">
      <c r="D240" s="195">
        <v>29</v>
      </c>
      <c r="E240" s="165">
        <f t="shared" si="48"/>
        <v>0</v>
      </c>
      <c r="F240" s="165">
        <f t="shared" si="49"/>
        <v>0</v>
      </c>
      <c r="G240" s="165">
        <f t="shared" si="50"/>
        <v>0</v>
      </c>
      <c r="H240" s="165">
        <f t="shared" si="51"/>
        <v>0</v>
      </c>
      <c r="I240" s="165">
        <f t="shared" si="52"/>
        <v>0</v>
      </c>
      <c r="J240" s="197">
        <f t="shared" si="53"/>
        <v>0</v>
      </c>
      <c r="AC240" s="195">
        <v>29</v>
      </c>
      <c r="AD240" s="165">
        <f t="shared" si="54"/>
        <v>0</v>
      </c>
      <c r="AE240" s="165">
        <f t="shared" si="55"/>
        <v>0</v>
      </c>
      <c r="AF240" s="165">
        <f t="shared" si="56"/>
        <v>0</v>
      </c>
      <c r="AG240" s="165">
        <f t="shared" si="57"/>
        <v>0</v>
      </c>
      <c r="AH240" s="165">
        <f t="shared" si="58"/>
        <v>0</v>
      </c>
      <c r="AI240" s="197">
        <f t="shared" si="59"/>
        <v>0</v>
      </c>
    </row>
    <row r="241" spans="4:35" ht="13.2" customHeight="1">
      <c r="D241" s="195">
        <v>30</v>
      </c>
      <c r="E241" s="165">
        <f t="shared" si="48"/>
        <v>0</v>
      </c>
      <c r="F241" s="165">
        <f t="shared" si="49"/>
        <v>0</v>
      </c>
      <c r="G241" s="165">
        <f t="shared" si="50"/>
        <v>0</v>
      </c>
      <c r="H241" s="165">
        <f t="shared" si="51"/>
        <v>0</v>
      </c>
      <c r="I241" s="165">
        <f t="shared" si="52"/>
        <v>0</v>
      </c>
      <c r="J241" s="197">
        <f t="shared" si="53"/>
        <v>0</v>
      </c>
      <c r="AC241" s="195">
        <v>30</v>
      </c>
      <c r="AD241" s="165">
        <f t="shared" si="54"/>
        <v>0</v>
      </c>
      <c r="AE241" s="165">
        <f t="shared" si="55"/>
        <v>0</v>
      </c>
      <c r="AF241" s="165">
        <f t="shared" si="56"/>
        <v>0</v>
      </c>
      <c r="AG241" s="165">
        <f t="shared" si="57"/>
        <v>0</v>
      </c>
      <c r="AH241" s="165">
        <f t="shared" si="58"/>
        <v>0</v>
      </c>
      <c r="AI241" s="197">
        <f t="shared" si="59"/>
        <v>0</v>
      </c>
    </row>
    <row r="242" spans="4:35" ht="13.2" customHeight="1">
      <c r="D242" s="195">
        <v>31</v>
      </c>
      <c r="E242" s="165">
        <f t="shared" si="48"/>
        <v>0</v>
      </c>
      <c r="F242" s="165">
        <f t="shared" si="49"/>
        <v>0</v>
      </c>
      <c r="G242" s="165">
        <f t="shared" si="50"/>
        <v>0</v>
      </c>
      <c r="H242" s="165">
        <f t="shared" si="51"/>
        <v>0</v>
      </c>
      <c r="I242" s="165">
        <f t="shared" si="52"/>
        <v>0</v>
      </c>
      <c r="J242" s="197">
        <f t="shared" si="53"/>
        <v>0</v>
      </c>
      <c r="AC242" s="195">
        <v>31</v>
      </c>
      <c r="AD242" s="165">
        <f t="shared" si="54"/>
        <v>0</v>
      </c>
      <c r="AE242" s="165">
        <f t="shared" si="55"/>
        <v>0</v>
      </c>
      <c r="AF242" s="165">
        <f t="shared" si="56"/>
        <v>0</v>
      </c>
      <c r="AG242" s="165">
        <f t="shared" si="57"/>
        <v>0</v>
      </c>
      <c r="AH242" s="165">
        <f t="shared" si="58"/>
        <v>0</v>
      </c>
      <c r="AI242" s="197">
        <f t="shared" si="59"/>
        <v>0</v>
      </c>
    </row>
    <row r="243" spans="4:35" ht="13.2" customHeight="1">
      <c r="D243" s="195">
        <v>32</v>
      </c>
      <c r="E243" s="165">
        <f t="shared" si="48"/>
        <v>0</v>
      </c>
      <c r="F243" s="165">
        <f t="shared" si="49"/>
        <v>0</v>
      </c>
      <c r="G243" s="165">
        <f t="shared" si="50"/>
        <v>0</v>
      </c>
      <c r="H243" s="165">
        <f t="shared" si="51"/>
        <v>0</v>
      </c>
      <c r="I243" s="165">
        <f t="shared" si="52"/>
        <v>0</v>
      </c>
      <c r="J243" s="197">
        <f t="shared" si="53"/>
        <v>0</v>
      </c>
      <c r="AC243" s="195">
        <v>32</v>
      </c>
      <c r="AD243" s="165">
        <f t="shared" si="54"/>
        <v>0</v>
      </c>
      <c r="AE243" s="165">
        <f t="shared" si="55"/>
        <v>0</v>
      </c>
      <c r="AF243" s="165">
        <f t="shared" si="56"/>
        <v>0</v>
      </c>
      <c r="AG243" s="165">
        <f t="shared" si="57"/>
        <v>0</v>
      </c>
      <c r="AH243" s="165">
        <f t="shared" si="58"/>
        <v>0</v>
      </c>
      <c r="AI243" s="197">
        <f t="shared" si="59"/>
        <v>0</v>
      </c>
    </row>
    <row r="244" spans="4:35" ht="13.2" customHeight="1">
      <c r="D244" s="195">
        <v>33</v>
      </c>
      <c r="E244" s="165">
        <f t="shared" si="48"/>
        <v>0</v>
      </c>
      <c r="F244" s="165">
        <f t="shared" si="49"/>
        <v>0</v>
      </c>
      <c r="G244" s="165">
        <f t="shared" si="50"/>
        <v>0</v>
      </c>
      <c r="H244" s="165">
        <f t="shared" si="51"/>
        <v>0</v>
      </c>
      <c r="I244" s="165">
        <f t="shared" si="52"/>
        <v>0</v>
      </c>
      <c r="J244" s="197">
        <f t="shared" si="53"/>
        <v>0</v>
      </c>
      <c r="AC244" s="195">
        <v>33</v>
      </c>
      <c r="AD244" s="165">
        <f t="shared" si="54"/>
        <v>0</v>
      </c>
      <c r="AE244" s="165">
        <f t="shared" si="55"/>
        <v>0</v>
      </c>
      <c r="AF244" s="165">
        <f t="shared" si="56"/>
        <v>0</v>
      </c>
      <c r="AG244" s="165">
        <f t="shared" si="57"/>
        <v>0</v>
      </c>
      <c r="AH244" s="165">
        <f t="shared" si="58"/>
        <v>0</v>
      </c>
      <c r="AI244" s="197">
        <f t="shared" si="59"/>
        <v>0</v>
      </c>
    </row>
    <row r="245" spans="4:35" ht="13.2" customHeight="1">
      <c r="D245" s="195">
        <v>34</v>
      </c>
      <c r="E245" s="165">
        <f t="shared" si="48"/>
        <v>0</v>
      </c>
      <c r="F245" s="165">
        <f t="shared" si="49"/>
        <v>0</v>
      </c>
      <c r="G245" s="165">
        <f t="shared" si="50"/>
        <v>0</v>
      </c>
      <c r="H245" s="165">
        <f t="shared" si="51"/>
        <v>0</v>
      </c>
      <c r="I245" s="165">
        <f t="shared" si="52"/>
        <v>0</v>
      </c>
      <c r="J245" s="197">
        <f t="shared" si="53"/>
        <v>0</v>
      </c>
      <c r="AC245" s="195">
        <v>34</v>
      </c>
      <c r="AD245" s="165">
        <f t="shared" si="54"/>
        <v>0</v>
      </c>
      <c r="AE245" s="165">
        <f t="shared" si="55"/>
        <v>0</v>
      </c>
      <c r="AF245" s="165">
        <f t="shared" si="56"/>
        <v>0</v>
      </c>
      <c r="AG245" s="165">
        <f t="shared" si="57"/>
        <v>0</v>
      </c>
      <c r="AH245" s="165">
        <f t="shared" si="58"/>
        <v>0</v>
      </c>
      <c r="AI245" s="197">
        <f t="shared" si="59"/>
        <v>0</v>
      </c>
    </row>
    <row r="246" spans="4:35" ht="13.2" customHeight="1">
      <c r="D246" s="195">
        <v>35</v>
      </c>
      <c r="E246" s="165">
        <f t="shared" si="48"/>
        <v>0</v>
      </c>
      <c r="F246" s="165">
        <f t="shared" si="49"/>
        <v>0</v>
      </c>
      <c r="G246" s="165">
        <f t="shared" si="50"/>
        <v>0</v>
      </c>
      <c r="H246" s="165">
        <f t="shared" si="51"/>
        <v>0</v>
      </c>
      <c r="I246" s="165">
        <f t="shared" si="52"/>
        <v>0</v>
      </c>
      <c r="J246" s="197">
        <f t="shared" si="53"/>
        <v>0</v>
      </c>
      <c r="AC246" s="195">
        <v>35</v>
      </c>
      <c r="AD246" s="165">
        <f t="shared" si="54"/>
        <v>0</v>
      </c>
      <c r="AE246" s="165">
        <f t="shared" si="55"/>
        <v>0</v>
      </c>
      <c r="AF246" s="165">
        <f t="shared" si="56"/>
        <v>0</v>
      </c>
      <c r="AG246" s="165">
        <f t="shared" si="57"/>
        <v>0</v>
      </c>
      <c r="AH246" s="165">
        <f t="shared" si="58"/>
        <v>0</v>
      </c>
      <c r="AI246" s="197">
        <f t="shared" si="59"/>
        <v>0</v>
      </c>
    </row>
    <row r="247" spans="4:35" ht="13.2" customHeight="1">
      <c r="D247" s="195">
        <v>36</v>
      </c>
      <c r="E247" s="165">
        <f t="shared" si="48"/>
        <v>0</v>
      </c>
      <c r="F247" s="165">
        <f t="shared" si="49"/>
        <v>0</v>
      </c>
      <c r="G247" s="165">
        <f t="shared" si="50"/>
        <v>0</v>
      </c>
      <c r="H247" s="165">
        <f t="shared" si="51"/>
        <v>0</v>
      </c>
      <c r="I247" s="165">
        <f t="shared" si="52"/>
        <v>0</v>
      </c>
      <c r="J247" s="197">
        <f t="shared" si="53"/>
        <v>0</v>
      </c>
      <c r="AC247" s="195">
        <v>36</v>
      </c>
      <c r="AD247" s="165">
        <f t="shared" si="54"/>
        <v>0</v>
      </c>
      <c r="AE247" s="165">
        <f t="shared" si="55"/>
        <v>0</v>
      </c>
      <c r="AF247" s="165">
        <f t="shared" si="56"/>
        <v>0</v>
      </c>
      <c r="AG247" s="165">
        <f t="shared" si="57"/>
        <v>0</v>
      </c>
      <c r="AH247" s="165">
        <f t="shared" si="58"/>
        <v>0</v>
      </c>
      <c r="AI247" s="197">
        <f t="shared" si="59"/>
        <v>0</v>
      </c>
    </row>
    <row r="248" spans="4:35" ht="13.2" customHeight="1">
      <c r="D248" s="195">
        <v>37</v>
      </c>
      <c r="E248" s="165">
        <f t="shared" si="48"/>
        <v>0</v>
      </c>
      <c r="F248" s="165">
        <f t="shared" si="49"/>
        <v>0</v>
      </c>
      <c r="G248" s="165">
        <f t="shared" si="50"/>
        <v>0</v>
      </c>
      <c r="H248" s="165">
        <f t="shared" si="51"/>
        <v>0</v>
      </c>
      <c r="I248" s="165">
        <f t="shared" si="52"/>
        <v>0</v>
      </c>
      <c r="J248" s="197">
        <f t="shared" si="53"/>
        <v>0</v>
      </c>
      <c r="AC248" s="195">
        <v>37</v>
      </c>
      <c r="AD248" s="165">
        <f t="shared" si="54"/>
        <v>0</v>
      </c>
      <c r="AE248" s="165">
        <f t="shared" si="55"/>
        <v>0</v>
      </c>
      <c r="AF248" s="165">
        <f t="shared" si="56"/>
        <v>0</v>
      </c>
      <c r="AG248" s="165">
        <f t="shared" si="57"/>
        <v>0</v>
      </c>
      <c r="AH248" s="165">
        <f t="shared" si="58"/>
        <v>0</v>
      </c>
      <c r="AI248" s="197">
        <f t="shared" si="59"/>
        <v>0</v>
      </c>
    </row>
    <row r="249" spans="4:35" ht="13.2" customHeight="1">
      <c r="D249" s="195">
        <v>38</v>
      </c>
      <c r="E249" s="165">
        <f t="shared" si="48"/>
        <v>0</v>
      </c>
      <c r="F249" s="165">
        <f t="shared" si="49"/>
        <v>0</v>
      </c>
      <c r="G249" s="165">
        <f t="shared" si="50"/>
        <v>0</v>
      </c>
      <c r="H249" s="165">
        <f t="shared" si="51"/>
        <v>0</v>
      </c>
      <c r="I249" s="165">
        <f t="shared" si="52"/>
        <v>0</v>
      </c>
      <c r="J249" s="197">
        <f t="shared" si="53"/>
        <v>0</v>
      </c>
      <c r="AC249" s="195">
        <v>38</v>
      </c>
      <c r="AD249" s="165">
        <f t="shared" si="54"/>
        <v>0</v>
      </c>
      <c r="AE249" s="165">
        <f t="shared" si="55"/>
        <v>0</v>
      </c>
      <c r="AF249" s="165">
        <f t="shared" si="56"/>
        <v>0</v>
      </c>
      <c r="AG249" s="165">
        <f t="shared" si="57"/>
        <v>0</v>
      </c>
      <c r="AH249" s="165">
        <f t="shared" si="58"/>
        <v>0</v>
      </c>
      <c r="AI249" s="197">
        <f t="shared" si="59"/>
        <v>0</v>
      </c>
    </row>
    <row r="250" spans="4:35" ht="13.2" customHeight="1">
      <c r="D250" s="195">
        <v>39</v>
      </c>
      <c r="E250" s="165">
        <f t="shared" si="48"/>
        <v>0</v>
      </c>
      <c r="F250" s="165">
        <f t="shared" si="49"/>
        <v>0</v>
      </c>
      <c r="G250" s="165">
        <f t="shared" si="50"/>
        <v>0</v>
      </c>
      <c r="H250" s="165">
        <f t="shared" si="51"/>
        <v>0</v>
      </c>
      <c r="I250" s="165">
        <f t="shared" si="52"/>
        <v>0</v>
      </c>
      <c r="J250" s="197">
        <f t="shared" si="53"/>
        <v>0</v>
      </c>
      <c r="AC250" s="195">
        <v>39</v>
      </c>
      <c r="AD250" s="165">
        <f t="shared" si="54"/>
        <v>0</v>
      </c>
      <c r="AE250" s="165">
        <f t="shared" si="55"/>
        <v>0</v>
      </c>
      <c r="AF250" s="165">
        <f t="shared" si="56"/>
        <v>0</v>
      </c>
      <c r="AG250" s="165">
        <f t="shared" si="57"/>
        <v>0</v>
      </c>
      <c r="AH250" s="165">
        <f t="shared" si="58"/>
        <v>0</v>
      </c>
      <c r="AI250" s="197">
        <f t="shared" si="59"/>
        <v>0</v>
      </c>
    </row>
    <row r="251" spans="4:35" ht="13.2" customHeight="1" thickBot="1">
      <c r="D251" s="196">
        <v>40</v>
      </c>
      <c r="E251" s="198">
        <f t="shared" si="48"/>
        <v>0</v>
      </c>
      <c r="F251" s="198">
        <f t="shared" si="49"/>
        <v>0</v>
      </c>
      <c r="G251" s="198">
        <f t="shared" si="50"/>
        <v>0</v>
      </c>
      <c r="H251" s="198">
        <f t="shared" si="51"/>
        <v>0</v>
      </c>
      <c r="I251" s="198">
        <f t="shared" si="52"/>
        <v>0</v>
      </c>
      <c r="J251" s="199">
        <f t="shared" si="53"/>
        <v>0</v>
      </c>
      <c r="AC251" s="196">
        <v>40</v>
      </c>
      <c r="AD251" s="198">
        <f t="shared" si="54"/>
        <v>0</v>
      </c>
      <c r="AE251" s="198">
        <f t="shared" si="55"/>
        <v>0</v>
      </c>
      <c r="AF251" s="198">
        <f t="shared" si="56"/>
        <v>0</v>
      </c>
      <c r="AG251" s="198">
        <f t="shared" si="57"/>
        <v>0</v>
      </c>
      <c r="AH251" s="198">
        <f t="shared" si="58"/>
        <v>0</v>
      </c>
      <c r="AI251" s="199">
        <f t="shared" si="59"/>
        <v>0</v>
      </c>
    </row>
    <row r="253" spans="4:35" ht="13.2" customHeight="1" thickBot="1">
      <c r="D253" s="760" t="s">
        <v>91</v>
      </c>
      <c r="AC253" s="760" t="s">
        <v>91</v>
      </c>
    </row>
    <row r="254" spans="4:35" ht="13.2" customHeight="1">
      <c r="D254" s="2199"/>
      <c r="E254" s="2200" t="s">
        <v>56</v>
      </c>
      <c r="F254" s="2200"/>
      <c r="G254" s="2200" t="s">
        <v>83</v>
      </c>
      <c r="H254" s="2200"/>
      <c r="I254" s="2200" t="s">
        <v>78</v>
      </c>
      <c r="J254" s="2239"/>
      <c r="AC254" s="2199"/>
      <c r="AD254" s="2200" t="s">
        <v>56</v>
      </c>
      <c r="AE254" s="2200"/>
      <c r="AF254" s="2200" t="s">
        <v>83</v>
      </c>
      <c r="AG254" s="2200"/>
      <c r="AH254" s="2200" t="s">
        <v>78</v>
      </c>
      <c r="AI254" s="2239"/>
    </row>
    <row r="255" spans="4:35" ht="13.2" customHeight="1">
      <c r="D255" s="2238"/>
      <c r="E255" s="790" t="s">
        <v>354</v>
      </c>
      <c r="F255" s="790" t="s">
        <v>355</v>
      </c>
      <c r="G255" s="790" t="s">
        <v>354</v>
      </c>
      <c r="H255" s="790" t="s">
        <v>355</v>
      </c>
      <c r="I255" s="790" t="s">
        <v>354</v>
      </c>
      <c r="J255" s="791" t="s">
        <v>355</v>
      </c>
      <c r="AC255" s="2238"/>
      <c r="AD255" s="790" t="s">
        <v>354</v>
      </c>
      <c r="AE255" s="790" t="s">
        <v>355</v>
      </c>
      <c r="AF255" s="790" t="s">
        <v>354</v>
      </c>
      <c r="AG255" s="790" t="s">
        <v>355</v>
      </c>
      <c r="AH255" s="790" t="s">
        <v>354</v>
      </c>
      <c r="AI255" s="791" t="s">
        <v>355</v>
      </c>
    </row>
    <row r="256" spans="4:35" ht="13.2" customHeight="1">
      <c r="D256" s="195">
        <v>1</v>
      </c>
      <c r="E256" s="165">
        <f t="shared" ref="E256:E295" si="60">IF($H$39&lt;&gt;"As",0,IF($H$27&lt;&gt;"歩 道",0,SUMIF($H$40,D256,$H$38)))+IF($H$42&lt;&gt;"As",0,IF($H$27&lt;&gt;"歩 道",0,SUMIF($H$43,D256,$H$41)))</f>
        <v>0</v>
      </c>
      <c r="F256" s="165">
        <f t="shared" ref="F256:F295" si="61">IF($H$39&lt;&gt;"As",0,IF($H$27&lt;&gt;"車 道",0,SUMIF($H$40,D256,$H$38)))+IF($H$42&lt;&gt;"As",0,IF($H$27&lt;&gt;"車 道",0,SUMIF($H$43,D256,$H$41)))</f>
        <v>0</v>
      </c>
      <c r="G256" s="165">
        <f t="shared" ref="G256:G295" si="62">IF($H$39&lt;&gt;"Co",0,IF($H$27&lt;&gt;"歩 道",0,SUMIF($H$40,D256,$H$38)))+IF($H$42&lt;&gt;"Co",0,IF($H$27&lt;&gt;"歩 道",0,SUMIF($H$43,D256,$H$41)))</f>
        <v>0</v>
      </c>
      <c r="H256" s="165">
        <f t="shared" ref="H256:H295" si="63">IF($H$39&lt;&gt;"Co",0,IF($H$27&lt;&gt;"車 道",0,SUMIF($H$40,D256,$H$38)))+IF($H$42&lt;&gt;"Co",0,IF($H$27&lt;&gt;"車 道",0,SUMIF($H$43,D256,$H$41)))</f>
        <v>0</v>
      </c>
      <c r="I256" s="165">
        <f t="shared" ref="I256:I295" si="64">IF($H$27&lt;&gt;"歩 道",0,SUMIF($H$46,D256,$H$38)+SUMIF($H$46,D256,$H$41))</f>
        <v>0</v>
      </c>
      <c r="J256" s="197">
        <f t="shared" ref="J256:J295" si="65">IF($H$27&lt;&gt;"車 道",0,SUMIF($H$46,D256,$H$38)+SUMIF($H$46,D256,$H$41))</f>
        <v>0</v>
      </c>
      <c r="AC256" s="195">
        <v>1</v>
      </c>
      <c r="AD256" s="165">
        <f t="shared" ref="AD256:AD295" si="66">IF($AG$39&lt;&gt;"As",0,IF($AG$27&lt;&gt;"歩 道",0,SUMIF($AG$40,AC256,$AG$38)))+IF($AG$42&lt;&gt;"As",0,IF($AG$27&lt;&gt;"歩 道",0,SUMIF($AG$43,AC256,$AG$41)))</f>
        <v>0</v>
      </c>
      <c r="AE256" s="165">
        <f t="shared" ref="AE256:AE295" si="67">IF($AG$39&lt;&gt;"As",0,IF($AG$27&lt;&gt;"車 道",0,SUMIF($AG$40,AC256,$AG$38)))+IF($AG$42&lt;&gt;"As",0,IF($AG$27&lt;&gt;"車 道",0,SUMIF($AG$43,AC256,$AG$41)))</f>
        <v>0</v>
      </c>
      <c r="AF256" s="165">
        <f t="shared" ref="AF256:AF295" si="68">IF($AG$39&lt;&gt;"Co",0,IF($AG$27&lt;&gt;"歩 道",0,SUMIF($AG$40,AC256,$AG$38)))+IF($AG$42&lt;&gt;"Co",0,IF($AG$27&lt;&gt;"歩 道",0,SUMIF($AG$43,AC256,$AG$41)))</f>
        <v>0</v>
      </c>
      <c r="AG256" s="165">
        <f t="shared" ref="AG256:AG295" si="69">IF($AG$39&lt;&gt;"Co",0,IF($AG$27&lt;&gt;"車 道",0,SUMIF($AG$40,AC256,$AG$38)))+IF($AG$42&lt;&gt;"Co",0,IF($AG$27&lt;&gt;"車 道",0,SUMIF($AG$43,AC256,$AG$41)))</f>
        <v>0</v>
      </c>
      <c r="AH256" s="165">
        <f t="shared" ref="AH256:AH295" si="70">IF($AG$27&lt;&gt;"歩 道",0,SUMIF($AG$46,AC256,$AG$38)+SUMIF($AG$46,AC256,$AG$41))</f>
        <v>0</v>
      </c>
      <c r="AI256" s="197">
        <f t="shared" ref="AI256:AI295" si="71">IF($AG$27&lt;&gt;"車 道",0,SUMIF($AG$46,AC256,$AG$38)+SUMIF($AG$46,AC256,$AG$41))</f>
        <v>0</v>
      </c>
    </row>
    <row r="257" spans="4:35" ht="13.2" customHeight="1">
      <c r="D257" s="195">
        <v>2</v>
      </c>
      <c r="E257" s="165">
        <f t="shared" si="60"/>
        <v>0</v>
      </c>
      <c r="F257" s="165">
        <f t="shared" si="61"/>
        <v>0</v>
      </c>
      <c r="G257" s="165">
        <f t="shared" si="62"/>
        <v>0</v>
      </c>
      <c r="H257" s="165">
        <f t="shared" si="63"/>
        <v>0</v>
      </c>
      <c r="I257" s="165">
        <f t="shared" si="64"/>
        <v>0</v>
      </c>
      <c r="J257" s="197">
        <f t="shared" si="65"/>
        <v>0</v>
      </c>
      <c r="AC257" s="195">
        <v>2</v>
      </c>
      <c r="AD257" s="165">
        <f t="shared" si="66"/>
        <v>0</v>
      </c>
      <c r="AE257" s="165">
        <f t="shared" si="67"/>
        <v>0</v>
      </c>
      <c r="AF257" s="165">
        <f t="shared" si="68"/>
        <v>0</v>
      </c>
      <c r="AG257" s="165">
        <f t="shared" si="69"/>
        <v>0</v>
      </c>
      <c r="AH257" s="165">
        <f t="shared" si="70"/>
        <v>0</v>
      </c>
      <c r="AI257" s="197">
        <f t="shared" si="71"/>
        <v>0</v>
      </c>
    </row>
    <row r="258" spans="4:35" ht="13.2" customHeight="1">
      <c r="D258" s="195">
        <v>3</v>
      </c>
      <c r="E258" s="165">
        <f t="shared" si="60"/>
        <v>0</v>
      </c>
      <c r="F258" s="165">
        <f t="shared" si="61"/>
        <v>0</v>
      </c>
      <c r="G258" s="165">
        <f t="shared" si="62"/>
        <v>0</v>
      </c>
      <c r="H258" s="165">
        <f t="shared" si="63"/>
        <v>0</v>
      </c>
      <c r="I258" s="165">
        <f t="shared" si="64"/>
        <v>0</v>
      </c>
      <c r="J258" s="197">
        <f t="shared" si="65"/>
        <v>0</v>
      </c>
      <c r="AC258" s="195">
        <v>3</v>
      </c>
      <c r="AD258" s="165">
        <f t="shared" si="66"/>
        <v>0</v>
      </c>
      <c r="AE258" s="165">
        <f t="shared" si="67"/>
        <v>0</v>
      </c>
      <c r="AF258" s="165">
        <f t="shared" si="68"/>
        <v>0</v>
      </c>
      <c r="AG258" s="165">
        <f t="shared" si="69"/>
        <v>0</v>
      </c>
      <c r="AH258" s="165">
        <f t="shared" si="70"/>
        <v>0</v>
      </c>
      <c r="AI258" s="197">
        <f t="shared" si="71"/>
        <v>0</v>
      </c>
    </row>
    <row r="259" spans="4:35" ht="13.2" customHeight="1">
      <c r="D259" s="195">
        <v>4</v>
      </c>
      <c r="E259" s="165">
        <f t="shared" si="60"/>
        <v>0</v>
      </c>
      <c r="F259" s="165">
        <f t="shared" si="61"/>
        <v>0</v>
      </c>
      <c r="G259" s="165">
        <f t="shared" si="62"/>
        <v>0</v>
      </c>
      <c r="H259" s="165">
        <f t="shared" si="63"/>
        <v>0</v>
      </c>
      <c r="I259" s="165">
        <f t="shared" si="64"/>
        <v>0</v>
      </c>
      <c r="J259" s="197">
        <f t="shared" si="65"/>
        <v>0</v>
      </c>
      <c r="AC259" s="195">
        <v>4</v>
      </c>
      <c r="AD259" s="165">
        <f t="shared" si="66"/>
        <v>0</v>
      </c>
      <c r="AE259" s="165">
        <f t="shared" si="67"/>
        <v>0</v>
      </c>
      <c r="AF259" s="165">
        <f t="shared" si="68"/>
        <v>0</v>
      </c>
      <c r="AG259" s="165">
        <f t="shared" si="69"/>
        <v>0</v>
      </c>
      <c r="AH259" s="165">
        <f t="shared" si="70"/>
        <v>0</v>
      </c>
      <c r="AI259" s="197">
        <f t="shared" si="71"/>
        <v>0</v>
      </c>
    </row>
    <row r="260" spans="4:35" ht="13.2" customHeight="1">
      <c r="D260" s="195">
        <v>5</v>
      </c>
      <c r="E260" s="165">
        <f t="shared" si="60"/>
        <v>1</v>
      </c>
      <c r="F260" s="165">
        <f t="shared" si="61"/>
        <v>0</v>
      </c>
      <c r="G260" s="165">
        <f t="shared" si="62"/>
        <v>0</v>
      </c>
      <c r="H260" s="165">
        <f t="shared" si="63"/>
        <v>0</v>
      </c>
      <c r="I260" s="165">
        <f t="shared" si="64"/>
        <v>6.8</v>
      </c>
      <c r="J260" s="197">
        <f t="shared" si="65"/>
        <v>0</v>
      </c>
      <c r="AC260" s="195">
        <v>5</v>
      </c>
      <c r="AD260" s="165">
        <f t="shared" si="66"/>
        <v>0</v>
      </c>
      <c r="AE260" s="165">
        <f t="shared" si="67"/>
        <v>0</v>
      </c>
      <c r="AF260" s="165">
        <f t="shared" si="68"/>
        <v>0</v>
      </c>
      <c r="AG260" s="165">
        <f t="shared" si="69"/>
        <v>0</v>
      </c>
      <c r="AH260" s="165">
        <f t="shared" si="70"/>
        <v>0</v>
      </c>
      <c r="AI260" s="197">
        <f t="shared" si="71"/>
        <v>0</v>
      </c>
    </row>
    <row r="261" spans="4:35" ht="13.2" customHeight="1">
      <c r="D261" s="195">
        <v>6</v>
      </c>
      <c r="E261" s="165">
        <f t="shared" si="60"/>
        <v>0</v>
      </c>
      <c r="F261" s="165">
        <f t="shared" si="61"/>
        <v>0</v>
      </c>
      <c r="G261" s="165">
        <f t="shared" si="62"/>
        <v>0</v>
      </c>
      <c r="H261" s="165">
        <f t="shared" si="63"/>
        <v>0</v>
      </c>
      <c r="I261" s="165">
        <f t="shared" si="64"/>
        <v>0</v>
      </c>
      <c r="J261" s="197">
        <f t="shared" si="65"/>
        <v>0</v>
      </c>
      <c r="AC261" s="195">
        <v>6</v>
      </c>
      <c r="AD261" s="165">
        <f t="shared" si="66"/>
        <v>0</v>
      </c>
      <c r="AE261" s="165">
        <f t="shared" si="67"/>
        <v>0</v>
      </c>
      <c r="AF261" s="165">
        <f t="shared" si="68"/>
        <v>0</v>
      </c>
      <c r="AG261" s="165">
        <f t="shared" si="69"/>
        <v>0</v>
      </c>
      <c r="AH261" s="165">
        <f t="shared" si="70"/>
        <v>0</v>
      </c>
      <c r="AI261" s="197">
        <f t="shared" si="71"/>
        <v>0</v>
      </c>
    </row>
    <row r="262" spans="4:35" ht="13.2" customHeight="1">
      <c r="D262" s="195">
        <v>7</v>
      </c>
      <c r="E262" s="165">
        <f t="shared" si="60"/>
        <v>0</v>
      </c>
      <c r="F262" s="165">
        <f t="shared" si="61"/>
        <v>0</v>
      </c>
      <c r="G262" s="165">
        <f t="shared" si="62"/>
        <v>0</v>
      </c>
      <c r="H262" s="165">
        <f t="shared" si="63"/>
        <v>0</v>
      </c>
      <c r="I262" s="165">
        <f t="shared" si="64"/>
        <v>0</v>
      </c>
      <c r="J262" s="197">
        <f t="shared" si="65"/>
        <v>0</v>
      </c>
      <c r="AC262" s="195">
        <v>7</v>
      </c>
      <c r="AD262" s="165">
        <f t="shared" si="66"/>
        <v>0</v>
      </c>
      <c r="AE262" s="165">
        <f t="shared" si="67"/>
        <v>0</v>
      </c>
      <c r="AF262" s="165">
        <f t="shared" si="68"/>
        <v>0</v>
      </c>
      <c r="AG262" s="165">
        <f t="shared" si="69"/>
        <v>0</v>
      </c>
      <c r="AH262" s="165">
        <f t="shared" si="70"/>
        <v>0</v>
      </c>
      <c r="AI262" s="197">
        <f t="shared" si="71"/>
        <v>0</v>
      </c>
    </row>
    <row r="263" spans="4:35" ht="13.2" customHeight="1">
      <c r="D263" s="195">
        <v>8</v>
      </c>
      <c r="E263" s="165">
        <f t="shared" si="60"/>
        <v>0</v>
      </c>
      <c r="F263" s="165">
        <f t="shared" si="61"/>
        <v>0</v>
      </c>
      <c r="G263" s="165">
        <f t="shared" si="62"/>
        <v>0</v>
      </c>
      <c r="H263" s="165">
        <f t="shared" si="63"/>
        <v>0</v>
      </c>
      <c r="I263" s="165">
        <f t="shared" si="64"/>
        <v>0</v>
      </c>
      <c r="J263" s="197">
        <f t="shared" si="65"/>
        <v>0</v>
      </c>
      <c r="AC263" s="195">
        <v>8</v>
      </c>
      <c r="AD263" s="165">
        <f t="shared" si="66"/>
        <v>0</v>
      </c>
      <c r="AE263" s="165">
        <f t="shared" si="67"/>
        <v>0</v>
      </c>
      <c r="AF263" s="165">
        <f t="shared" si="68"/>
        <v>0</v>
      </c>
      <c r="AG263" s="165">
        <f t="shared" si="69"/>
        <v>0</v>
      </c>
      <c r="AH263" s="165">
        <f t="shared" si="70"/>
        <v>0</v>
      </c>
      <c r="AI263" s="197">
        <f t="shared" si="71"/>
        <v>0</v>
      </c>
    </row>
    <row r="264" spans="4:35" ht="13.2" customHeight="1">
      <c r="D264" s="195">
        <v>9</v>
      </c>
      <c r="E264" s="165">
        <f t="shared" si="60"/>
        <v>0</v>
      </c>
      <c r="F264" s="165">
        <f t="shared" si="61"/>
        <v>0</v>
      </c>
      <c r="G264" s="165">
        <f t="shared" si="62"/>
        <v>0</v>
      </c>
      <c r="H264" s="165">
        <f t="shared" si="63"/>
        <v>0</v>
      </c>
      <c r="I264" s="165">
        <f t="shared" si="64"/>
        <v>0</v>
      </c>
      <c r="J264" s="197">
        <f t="shared" si="65"/>
        <v>0</v>
      </c>
      <c r="AC264" s="195">
        <v>9</v>
      </c>
      <c r="AD264" s="165">
        <f t="shared" si="66"/>
        <v>0</v>
      </c>
      <c r="AE264" s="165">
        <f t="shared" si="67"/>
        <v>0</v>
      </c>
      <c r="AF264" s="165">
        <f t="shared" si="68"/>
        <v>0</v>
      </c>
      <c r="AG264" s="165">
        <f t="shared" si="69"/>
        <v>0</v>
      </c>
      <c r="AH264" s="165">
        <f t="shared" si="70"/>
        <v>0</v>
      </c>
      <c r="AI264" s="197">
        <f t="shared" si="71"/>
        <v>0</v>
      </c>
    </row>
    <row r="265" spans="4:35" ht="13.2" customHeight="1">
      <c r="D265" s="195">
        <v>10</v>
      </c>
      <c r="E265" s="165">
        <f t="shared" si="60"/>
        <v>5.8</v>
      </c>
      <c r="F265" s="165">
        <f t="shared" si="61"/>
        <v>0</v>
      </c>
      <c r="G265" s="165">
        <f t="shared" si="62"/>
        <v>0</v>
      </c>
      <c r="H265" s="165">
        <f t="shared" si="63"/>
        <v>0</v>
      </c>
      <c r="I265" s="165">
        <f t="shared" si="64"/>
        <v>0</v>
      </c>
      <c r="J265" s="197">
        <f t="shared" si="65"/>
        <v>0</v>
      </c>
      <c r="AC265" s="195">
        <v>10</v>
      </c>
      <c r="AD265" s="165">
        <f t="shared" si="66"/>
        <v>0</v>
      </c>
      <c r="AE265" s="165">
        <f t="shared" si="67"/>
        <v>0</v>
      </c>
      <c r="AF265" s="165">
        <f t="shared" si="68"/>
        <v>0</v>
      </c>
      <c r="AG265" s="165">
        <f t="shared" si="69"/>
        <v>0</v>
      </c>
      <c r="AH265" s="165">
        <f t="shared" si="70"/>
        <v>0</v>
      </c>
      <c r="AI265" s="197">
        <f t="shared" si="71"/>
        <v>0</v>
      </c>
    </row>
    <row r="266" spans="4:35" ht="13.2" customHeight="1">
      <c r="D266" s="195">
        <v>11</v>
      </c>
      <c r="E266" s="165">
        <f t="shared" si="60"/>
        <v>0</v>
      </c>
      <c r="F266" s="165">
        <f t="shared" si="61"/>
        <v>0</v>
      </c>
      <c r="G266" s="165">
        <f t="shared" si="62"/>
        <v>0</v>
      </c>
      <c r="H266" s="165">
        <f t="shared" si="63"/>
        <v>0</v>
      </c>
      <c r="I266" s="165">
        <f t="shared" si="64"/>
        <v>0</v>
      </c>
      <c r="J266" s="197">
        <f t="shared" si="65"/>
        <v>0</v>
      </c>
      <c r="AC266" s="195">
        <v>11</v>
      </c>
      <c r="AD266" s="165">
        <f t="shared" si="66"/>
        <v>0</v>
      </c>
      <c r="AE266" s="165">
        <f t="shared" si="67"/>
        <v>0</v>
      </c>
      <c r="AF266" s="165">
        <f t="shared" si="68"/>
        <v>0</v>
      </c>
      <c r="AG266" s="165">
        <f t="shared" si="69"/>
        <v>0</v>
      </c>
      <c r="AH266" s="165">
        <f t="shared" si="70"/>
        <v>0</v>
      </c>
      <c r="AI266" s="197">
        <f t="shared" si="71"/>
        <v>0</v>
      </c>
    </row>
    <row r="267" spans="4:35" ht="13.2" customHeight="1">
      <c r="D267" s="195">
        <v>12</v>
      </c>
      <c r="E267" s="165">
        <f t="shared" si="60"/>
        <v>0</v>
      </c>
      <c r="F267" s="165">
        <f t="shared" si="61"/>
        <v>0</v>
      </c>
      <c r="G267" s="165">
        <f t="shared" si="62"/>
        <v>0</v>
      </c>
      <c r="H267" s="165">
        <f t="shared" si="63"/>
        <v>0</v>
      </c>
      <c r="I267" s="165">
        <f t="shared" si="64"/>
        <v>0</v>
      </c>
      <c r="J267" s="197">
        <f t="shared" si="65"/>
        <v>0</v>
      </c>
      <c r="AC267" s="195">
        <v>12</v>
      </c>
      <c r="AD267" s="165">
        <f t="shared" si="66"/>
        <v>0</v>
      </c>
      <c r="AE267" s="165">
        <f t="shared" si="67"/>
        <v>0</v>
      </c>
      <c r="AF267" s="165">
        <f t="shared" si="68"/>
        <v>0</v>
      </c>
      <c r="AG267" s="165">
        <f t="shared" si="69"/>
        <v>0</v>
      </c>
      <c r="AH267" s="165">
        <f t="shared" si="70"/>
        <v>0</v>
      </c>
      <c r="AI267" s="197">
        <f t="shared" si="71"/>
        <v>0</v>
      </c>
    </row>
    <row r="268" spans="4:35" ht="13.2" customHeight="1">
      <c r="D268" s="195">
        <v>13</v>
      </c>
      <c r="E268" s="165">
        <f t="shared" si="60"/>
        <v>0</v>
      </c>
      <c r="F268" s="165">
        <f t="shared" si="61"/>
        <v>0</v>
      </c>
      <c r="G268" s="165">
        <f t="shared" si="62"/>
        <v>0</v>
      </c>
      <c r="H268" s="165">
        <f t="shared" si="63"/>
        <v>0</v>
      </c>
      <c r="I268" s="165">
        <f t="shared" si="64"/>
        <v>0</v>
      </c>
      <c r="J268" s="197">
        <f t="shared" si="65"/>
        <v>0</v>
      </c>
      <c r="AC268" s="195">
        <v>13</v>
      </c>
      <c r="AD268" s="165">
        <f t="shared" si="66"/>
        <v>0</v>
      </c>
      <c r="AE268" s="165">
        <f t="shared" si="67"/>
        <v>0</v>
      </c>
      <c r="AF268" s="165">
        <f t="shared" si="68"/>
        <v>0</v>
      </c>
      <c r="AG268" s="165">
        <f t="shared" si="69"/>
        <v>0</v>
      </c>
      <c r="AH268" s="165">
        <f t="shared" si="70"/>
        <v>0</v>
      </c>
      <c r="AI268" s="197">
        <f t="shared" si="71"/>
        <v>0</v>
      </c>
    </row>
    <row r="269" spans="4:35" ht="13.2" customHeight="1">
      <c r="D269" s="195">
        <v>14</v>
      </c>
      <c r="E269" s="165">
        <f t="shared" si="60"/>
        <v>0</v>
      </c>
      <c r="F269" s="165">
        <f t="shared" si="61"/>
        <v>0</v>
      </c>
      <c r="G269" s="165">
        <f t="shared" si="62"/>
        <v>0</v>
      </c>
      <c r="H269" s="165">
        <f t="shared" si="63"/>
        <v>0</v>
      </c>
      <c r="I269" s="165">
        <f t="shared" si="64"/>
        <v>0</v>
      </c>
      <c r="J269" s="197">
        <f t="shared" si="65"/>
        <v>0</v>
      </c>
      <c r="AC269" s="195">
        <v>14</v>
      </c>
      <c r="AD269" s="165">
        <f t="shared" si="66"/>
        <v>0</v>
      </c>
      <c r="AE269" s="165">
        <f t="shared" si="67"/>
        <v>0</v>
      </c>
      <c r="AF269" s="165">
        <f t="shared" si="68"/>
        <v>0</v>
      </c>
      <c r="AG269" s="165">
        <f t="shared" si="69"/>
        <v>0</v>
      </c>
      <c r="AH269" s="165">
        <f t="shared" si="70"/>
        <v>0</v>
      </c>
      <c r="AI269" s="197">
        <f t="shared" si="71"/>
        <v>0</v>
      </c>
    </row>
    <row r="270" spans="4:35" ht="13.2" customHeight="1">
      <c r="D270" s="195">
        <v>15</v>
      </c>
      <c r="E270" s="165">
        <f t="shared" si="60"/>
        <v>0</v>
      </c>
      <c r="F270" s="165">
        <f t="shared" si="61"/>
        <v>0</v>
      </c>
      <c r="G270" s="165">
        <f t="shared" si="62"/>
        <v>0</v>
      </c>
      <c r="H270" s="165">
        <f t="shared" si="63"/>
        <v>0</v>
      </c>
      <c r="I270" s="165">
        <f t="shared" si="64"/>
        <v>0</v>
      </c>
      <c r="J270" s="197">
        <f t="shared" si="65"/>
        <v>0</v>
      </c>
      <c r="AC270" s="195">
        <v>15</v>
      </c>
      <c r="AD270" s="165">
        <f t="shared" si="66"/>
        <v>0</v>
      </c>
      <c r="AE270" s="165">
        <f t="shared" si="67"/>
        <v>0</v>
      </c>
      <c r="AF270" s="165">
        <f t="shared" si="68"/>
        <v>0</v>
      </c>
      <c r="AG270" s="165">
        <f t="shared" si="69"/>
        <v>0</v>
      </c>
      <c r="AH270" s="165">
        <f t="shared" si="70"/>
        <v>0</v>
      </c>
      <c r="AI270" s="197">
        <f t="shared" si="71"/>
        <v>0</v>
      </c>
    </row>
    <row r="271" spans="4:35" ht="13.2" customHeight="1">
      <c r="D271" s="195">
        <v>16</v>
      </c>
      <c r="E271" s="165">
        <f t="shared" si="60"/>
        <v>0</v>
      </c>
      <c r="F271" s="165">
        <f t="shared" si="61"/>
        <v>0</v>
      </c>
      <c r="G271" s="165">
        <f t="shared" si="62"/>
        <v>0</v>
      </c>
      <c r="H271" s="165">
        <f t="shared" si="63"/>
        <v>0</v>
      </c>
      <c r="I271" s="165">
        <f t="shared" si="64"/>
        <v>0</v>
      </c>
      <c r="J271" s="197">
        <f t="shared" si="65"/>
        <v>0</v>
      </c>
      <c r="AC271" s="195">
        <v>16</v>
      </c>
      <c r="AD271" s="165">
        <f t="shared" si="66"/>
        <v>0</v>
      </c>
      <c r="AE271" s="165">
        <f t="shared" si="67"/>
        <v>0</v>
      </c>
      <c r="AF271" s="165">
        <f t="shared" si="68"/>
        <v>0</v>
      </c>
      <c r="AG271" s="165">
        <f t="shared" si="69"/>
        <v>0</v>
      </c>
      <c r="AH271" s="165">
        <f t="shared" si="70"/>
        <v>0</v>
      </c>
      <c r="AI271" s="197">
        <f t="shared" si="71"/>
        <v>0</v>
      </c>
    </row>
    <row r="272" spans="4:35" ht="13.2" customHeight="1">
      <c r="D272" s="195">
        <v>17</v>
      </c>
      <c r="E272" s="165">
        <f t="shared" si="60"/>
        <v>0</v>
      </c>
      <c r="F272" s="165">
        <f t="shared" si="61"/>
        <v>0</v>
      </c>
      <c r="G272" s="165">
        <f t="shared" si="62"/>
        <v>0</v>
      </c>
      <c r="H272" s="165">
        <f t="shared" si="63"/>
        <v>0</v>
      </c>
      <c r="I272" s="165">
        <f t="shared" si="64"/>
        <v>0</v>
      </c>
      <c r="J272" s="197">
        <f t="shared" si="65"/>
        <v>0</v>
      </c>
      <c r="AC272" s="195">
        <v>17</v>
      </c>
      <c r="AD272" s="165">
        <f t="shared" si="66"/>
        <v>0</v>
      </c>
      <c r="AE272" s="165">
        <f t="shared" si="67"/>
        <v>0</v>
      </c>
      <c r="AF272" s="165">
        <f t="shared" si="68"/>
        <v>0</v>
      </c>
      <c r="AG272" s="165">
        <f t="shared" si="69"/>
        <v>0</v>
      </c>
      <c r="AH272" s="165">
        <f t="shared" si="70"/>
        <v>0</v>
      </c>
      <c r="AI272" s="197">
        <f t="shared" si="71"/>
        <v>0</v>
      </c>
    </row>
    <row r="273" spans="4:35" ht="13.2" customHeight="1">
      <c r="D273" s="195">
        <v>18</v>
      </c>
      <c r="E273" s="165">
        <f t="shared" si="60"/>
        <v>0</v>
      </c>
      <c r="F273" s="165">
        <f t="shared" si="61"/>
        <v>0</v>
      </c>
      <c r="G273" s="165">
        <f t="shared" si="62"/>
        <v>0</v>
      </c>
      <c r="H273" s="165">
        <f t="shared" si="63"/>
        <v>0</v>
      </c>
      <c r="I273" s="165">
        <f t="shared" si="64"/>
        <v>0</v>
      </c>
      <c r="J273" s="197">
        <f t="shared" si="65"/>
        <v>0</v>
      </c>
      <c r="AC273" s="195">
        <v>18</v>
      </c>
      <c r="AD273" s="165">
        <f t="shared" si="66"/>
        <v>0</v>
      </c>
      <c r="AE273" s="165">
        <f t="shared" si="67"/>
        <v>0</v>
      </c>
      <c r="AF273" s="165">
        <f t="shared" si="68"/>
        <v>0</v>
      </c>
      <c r="AG273" s="165">
        <f t="shared" si="69"/>
        <v>0</v>
      </c>
      <c r="AH273" s="165">
        <f t="shared" si="70"/>
        <v>0</v>
      </c>
      <c r="AI273" s="197">
        <f t="shared" si="71"/>
        <v>0</v>
      </c>
    </row>
    <row r="274" spans="4:35" ht="13.2" customHeight="1">
      <c r="D274" s="195">
        <v>19</v>
      </c>
      <c r="E274" s="165">
        <f t="shared" si="60"/>
        <v>0</v>
      </c>
      <c r="F274" s="165">
        <f t="shared" si="61"/>
        <v>0</v>
      </c>
      <c r="G274" s="165">
        <f t="shared" si="62"/>
        <v>0</v>
      </c>
      <c r="H274" s="165">
        <f t="shared" si="63"/>
        <v>0</v>
      </c>
      <c r="I274" s="165">
        <f t="shared" si="64"/>
        <v>0</v>
      </c>
      <c r="J274" s="197">
        <f t="shared" si="65"/>
        <v>0</v>
      </c>
      <c r="AC274" s="195">
        <v>19</v>
      </c>
      <c r="AD274" s="165">
        <f t="shared" si="66"/>
        <v>0</v>
      </c>
      <c r="AE274" s="165">
        <f t="shared" si="67"/>
        <v>0</v>
      </c>
      <c r="AF274" s="165">
        <f t="shared" si="68"/>
        <v>0</v>
      </c>
      <c r="AG274" s="165">
        <f t="shared" si="69"/>
        <v>0</v>
      </c>
      <c r="AH274" s="165">
        <f t="shared" si="70"/>
        <v>0</v>
      </c>
      <c r="AI274" s="197">
        <f t="shared" si="71"/>
        <v>0</v>
      </c>
    </row>
    <row r="275" spans="4:35" ht="13.2" customHeight="1">
      <c r="D275" s="195">
        <v>20</v>
      </c>
      <c r="E275" s="165">
        <f t="shared" si="60"/>
        <v>0</v>
      </c>
      <c r="F275" s="165">
        <f t="shared" si="61"/>
        <v>0</v>
      </c>
      <c r="G275" s="165">
        <f t="shared" si="62"/>
        <v>0</v>
      </c>
      <c r="H275" s="165">
        <f t="shared" si="63"/>
        <v>0</v>
      </c>
      <c r="I275" s="165">
        <f t="shared" si="64"/>
        <v>0</v>
      </c>
      <c r="J275" s="197">
        <f t="shared" si="65"/>
        <v>0</v>
      </c>
      <c r="AC275" s="195">
        <v>20</v>
      </c>
      <c r="AD275" s="165">
        <f t="shared" si="66"/>
        <v>0</v>
      </c>
      <c r="AE275" s="165">
        <f t="shared" si="67"/>
        <v>0</v>
      </c>
      <c r="AF275" s="165">
        <f t="shared" si="68"/>
        <v>0</v>
      </c>
      <c r="AG275" s="165">
        <f t="shared" si="69"/>
        <v>0</v>
      </c>
      <c r="AH275" s="165">
        <f t="shared" si="70"/>
        <v>0</v>
      </c>
      <c r="AI275" s="197">
        <f t="shared" si="71"/>
        <v>0</v>
      </c>
    </row>
    <row r="276" spans="4:35" ht="13.2" customHeight="1">
      <c r="D276" s="195">
        <v>21</v>
      </c>
      <c r="E276" s="165">
        <f t="shared" si="60"/>
        <v>0</v>
      </c>
      <c r="F276" s="165">
        <f t="shared" si="61"/>
        <v>0</v>
      </c>
      <c r="G276" s="165">
        <f t="shared" si="62"/>
        <v>0</v>
      </c>
      <c r="H276" s="165">
        <f t="shared" si="63"/>
        <v>0</v>
      </c>
      <c r="I276" s="165">
        <f t="shared" si="64"/>
        <v>0</v>
      </c>
      <c r="J276" s="197">
        <f t="shared" si="65"/>
        <v>0</v>
      </c>
      <c r="AC276" s="195">
        <v>21</v>
      </c>
      <c r="AD276" s="165">
        <f t="shared" si="66"/>
        <v>0</v>
      </c>
      <c r="AE276" s="165">
        <f t="shared" si="67"/>
        <v>0</v>
      </c>
      <c r="AF276" s="165">
        <f t="shared" si="68"/>
        <v>0</v>
      </c>
      <c r="AG276" s="165">
        <f t="shared" si="69"/>
        <v>0</v>
      </c>
      <c r="AH276" s="165">
        <f t="shared" si="70"/>
        <v>0</v>
      </c>
      <c r="AI276" s="197">
        <f t="shared" si="71"/>
        <v>0</v>
      </c>
    </row>
    <row r="277" spans="4:35" ht="13.2" customHeight="1">
      <c r="D277" s="195">
        <v>22</v>
      </c>
      <c r="E277" s="165">
        <f t="shared" si="60"/>
        <v>0</v>
      </c>
      <c r="F277" s="165">
        <f t="shared" si="61"/>
        <v>0</v>
      </c>
      <c r="G277" s="165">
        <f t="shared" si="62"/>
        <v>0</v>
      </c>
      <c r="H277" s="165">
        <f t="shared" si="63"/>
        <v>0</v>
      </c>
      <c r="I277" s="165">
        <f t="shared" si="64"/>
        <v>0</v>
      </c>
      <c r="J277" s="197">
        <f t="shared" si="65"/>
        <v>0</v>
      </c>
      <c r="AC277" s="195">
        <v>22</v>
      </c>
      <c r="AD277" s="165">
        <f t="shared" si="66"/>
        <v>0</v>
      </c>
      <c r="AE277" s="165">
        <f t="shared" si="67"/>
        <v>0</v>
      </c>
      <c r="AF277" s="165">
        <f t="shared" si="68"/>
        <v>0</v>
      </c>
      <c r="AG277" s="165">
        <f t="shared" si="69"/>
        <v>0</v>
      </c>
      <c r="AH277" s="165">
        <f t="shared" si="70"/>
        <v>0</v>
      </c>
      <c r="AI277" s="197">
        <f t="shared" si="71"/>
        <v>0</v>
      </c>
    </row>
    <row r="278" spans="4:35" ht="13.2" customHeight="1">
      <c r="D278" s="195">
        <v>23</v>
      </c>
      <c r="E278" s="165">
        <f t="shared" si="60"/>
        <v>0</v>
      </c>
      <c r="F278" s="165">
        <f t="shared" si="61"/>
        <v>0</v>
      </c>
      <c r="G278" s="165">
        <f t="shared" si="62"/>
        <v>0</v>
      </c>
      <c r="H278" s="165">
        <f t="shared" si="63"/>
        <v>0</v>
      </c>
      <c r="I278" s="165">
        <f t="shared" si="64"/>
        <v>0</v>
      </c>
      <c r="J278" s="197">
        <f t="shared" si="65"/>
        <v>0</v>
      </c>
      <c r="AC278" s="195">
        <v>23</v>
      </c>
      <c r="AD278" s="165">
        <f t="shared" si="66"/>
        <v>0</v>
      </c>
      <c r="AE278" s="165">
        <f t="shared" si="67"/>
        <v>0</v>
      </c>
      <c r="AF278" s="165">
        <f t="shared" si="68"/>
        <v>0</v>
      </c>
      <c r="AG278" s="165">
        <f t="shared" si="69"/>
        <v>0</v>
      </c>
      <c r="AH278" s="165">
        <f t="shared" si="70"/>
        <v>0</v>
      </c>
      <c r="AI278" s="197">
        <f t="shared" si="71"/>
        <v>0</v>
      </c>
    </row>
    <row r="279" spans="4:35" ht="13.2" customHeight="1">
      <c r="D279" s="195">
        <v>24</v>
      </c>
      <c r="E279" s="165">
        <f t="shared" si="60"/>
        <v>0</v>
      </c>
      <c r="F279" s="165">
        <f t="shared" si="61"/>
        <v>0</v>
      </c>
      <c r="G279" s="165">
        <f t="shared" si="62"/>
        <v>0</v>
      </c>
      <c r="H279" s="165">
        <f t="shared" si="63"/>
        <v>0</v>
      </c>
      <c r="I279" s="165">
        <f t="shared" si="64"/>
        <v>0</v>
      </c>
      <c r="J279" s="197">
        <f t="shared" si="65"/>
        <v>0</v>
      </c>
      <c r="AC279" s="195">
        <v>24</v>
      </c>
      <c r="AD279" s="165">
        <f t="shared" si="66"/>
        <v>0</v>
      </c>
      <c r="AE279" s="165">
        <f t="shared" si="67"/>
        <v>0</v>
      </c>
      <c r="AF279" s="165">
        <f t="shared" si="68"/>
        <v>0</v>
      </c>
      <c r="AG279" s="165">
        <f t="shared" si="69"/>
        <v>0</v>
      </c>
      <c r="AH279" s="165">
        <f t="shared" si="70"/>
        <v>0</v>
      </c>
      <c r="AI279" s="197">
        <f t="shared" si="71"/>
        <v>0</v>
      </c>
    </row>
    <row r="280" spans="4:35" ht="13.2" customHeight="1">
      <c r="D280" s="195">
        <v>25</v>
      </c>
      <c r="E280" s="165">
        <f t="shared" si="60"/>
        <v>0</v>
      </c>
      <c r="F280" s="165">
        <f t="shared" si="61"/>
        <v>0</v>
      </c>
      <c r="G280" s="165">
        <f t="shared" si="62"/>
        <v>0</v>
      </c>
      <c r="H280" s="165">
        <f t="shared" si="63"/>
        <v>0</v>
      </c>
      <c r="I280" s="165">
        <f t="shared" si="64"/>
        <v>0</v>
      </c>
      <c r="J280" s="197">
        <f t="shared" si="65"/>
        <v>0</v>
      </c>
      <c r="AC280" s="195">
        <v>25</v>
      </c>
      <c r="AD280" s="165">
        <f t="shared" si="66"/>
        <v>0</v>
      </c>
      <c r="AE280" s="165">
        <f t="shared" si="67"/>
        <v>0</v>
      </c>
      <c r="AF280" s="165">
        <f t="shared" si="68"/>
        <v>0</v>
      </c>
      <c r="AG280" s="165">
        <f t="shared" si="69"/>
        <v>0</v>
      </c>
      <c r="AH280" s="165">
        <f t="shared" si="70"/>
        <v>0</v>
      </c>
      <c r="AI280" s="197">
        <f t="shared" si="71"/>
        <v>0</v>
      </c>
    </row>
    <row r="281" spans="4:35" ht="13.2" customHeight="1">
      <c r="D281" s="195">
        <v>26</v>
      </c>
      <c r="E281" s="165">
        <f t="shared" si="60"/>
        <v>0</v>
      </c>
      <c r="F281" s="165">
        <f t="shared" si="61"/>
        <v>0</v>
      </c>
      <c r="G281" s="165">
        <f t="shared" si="62"/>
        <v>0</v>
      </c>
      <c r="H281" s="165">
        <f t="shared" si="63"/>
        <v>0</v>
      </c>
      <c r="I281" s="165">
        <f t="shared" si="64"/>
        <v>0</v>
      </c>
      <c r="J281" s="197">
        <f t="shared" si="65"/>
        <v>0</v>
      </c>
      <c r="AC281" s="195">
        <v>26</v>
      </c>
      <c r="AD281" s="165">
        <f t="shared" si="66"/>
        <v>0</v>
      </c>
      <c r="AE281" s="165">
        <f t="shared" si="67"/>
        <v>0</v>
      </c>
      <c r="AF281" s="165">
        <f t="shared" si="68"/>
        <v>0</v>
      </c>
      <c r="AG281" s="165">
        <f t="shared" si="69"/>
        <v>0</v>
      </c>
      <c r="AH281" s="165">
        <f t="shared" si="70"/>
        <v>0</v>
      </c>
      <c r="AI281" s="197">
        <f t="shared" si="71"/>
        <v>0</v>
      </c>
    </row>
    <row r="282" spans="4:35" ht="13.2" customHeight="1">
      <c r="D282" s="195">
        <v>27</v>
      </c>
      <c r="E282" s="165">
        <f t="shared" si="60"/>
        <v>0</v>
      </c>
      <c r="F282" s="165">
        <f t="shared" si="61"/>
        <v>0</v>
      </c>
      <c r="G282" s="165">
        <f t="shared" si="62"/>
        <v>0</v>
      </c>
      <c r="H282" s="165">
        <f t="shared" si="63"/>
        <v>0</v>
      </c>
      <c r="I282" s="165">
        <f t="shared" si="64"/>
        <v>0</v>
      </c>
      <c r="J282" s="197">
        <f t="shared" si="65"/>
        <v>0</v>
      </c>
      <c r="AC282" s="195">
        <v>27</v>
      </c>
      <c r="AD282" s="165">
        <f t="shared" si="66"/>
        <v>0</v>
      </c>
      <c r="AE282" s="165">
        <f t="shared" si="67"/>
        <v>0</v>
      </c>
      <c r="AF282" s="165">
        <f t="shared" si="68"/>
        <v>0</v>
      </c>
      <c r="AG282" s="165">
        <f t="shared" si="69"/>
        <v>0</v>
      </c>
      <c r="AH282" s="165">
        <f t="shared" si="70"/>
        <v>0</v>
      </c>
      <c r="AI282" s="197">
        <f t="shared" si="71"/>
        <v>0</v>
      </c>
    </row>
    <row r="283" spans="4:35" ht="13.2" customHeight="1">
      <c r="D283" s="195">
        <v>28</v>
      </c>
      <c r="E283" s="165">
        <f t="shared" si="60"/>
        <v>0</v>
      </c>
      <c r="F283" s="165">
        <f t="shared" si="61"/>
        <v>0</v>
      </c>
      <c r="G283" s="165">
        <f t="shared" si="62"/>
        <v>0</v>
      </c>
      <c r="H283" s="165">
        <f t="shared" si="63"/>
        <v>0</v>
      </c>
      <c r="I283" s="165">
        <f t="shared" si="64"/>
        <v>0</v>
      </c>
      <c r="J283" s="197">
        <f t="shared" si="65"/>
        <v>0</v>
      </c>
      <c r="AC283" s="195">
        <v>28</v>
      </c>
      <c r="AD283" s="165">
        <f t="shared" si="66"/>
        <v>0</v>
      </c>
      <c r="AE283" s="165">
        <f t="shared" si="67"/>
        <v>0</v>
      </c>
      <c r="AF283" s="165">
        <f t="shared" si="68"/>
        <v>0</v>
      </c>
      <c r="AG283" s="165">
        <f t="shared" si="69"/>
        <v>0</v>
      </c>
      <c r="AH283" s="165">
        <f t="shared" si="70"/>
        <v>0</v>
      </c>
      <c r="AI283" s="197">
        <f t="shared" si="71"/>
        <v>0</v>
      </c>
    </row>
    <row r="284" spans="4:35" ht="13.2" customHeight="1">
      <c r="D284" s="195">
        <v>29</v>
      </c>
      <c r="E284" s="165">
        <f t="shared" si="60"/>
        <v>0</v>
      </c>
      <c r="F284" s="165">
        <f t="shared" si="61"/>
        <v>0</v>
      </c>
      <c r="G284" s="165">
        <f t="shared" si="62"/>
        <v>0</v>
      </c>
      <c r="H284" s="165">
        <f t="shared" si="63"/>
        <v>0</v>
      </c>
      <c r="I284" s="165">
        <f t="shared" si="64"/>
        <v>0</v>
      </c>
      <c r="J284" s="197">
        <f t="shared" si="65"/>
        <v>0</v>
      </c>
      <c r="AC284" s="195">
        <v>29</v>
      </c>
      <c r="AD284" s="165">
        <f t="shared" si="66"/>
        <v>0</v>
      </c>
      <c r="AE284" s="165">
        <f t="shared" si="67"/>
        <v>0</v>
      </c>
      <c r="AF284" s="165">
        <f t="shared" si="68"/>
        <v>0</v>
      </c>
      <c r="AG284" s="165">
        <f t="shared" si="69"/>
        <v>0</v>
      </c>
      <c r="AH284" s="165">
        <f t="shared" si="70"/>
        <v>0</v>
      </c>
      <c r="AI284" s="197">
        <f t="shared" si="71"/>
        <v>0</v>
      </c>
    </row>
    <row r="285" spans="4:35" ht="13.2" customHeight="1">
      <c r="D285" s="195">
        <v>30</v>
      </c>
      <c r="E285" s="165">
        <f t="shared" si="60"/>
        <v>0</v>
      </c>
      <c r="F285" s="165">
        <f t="shared" si="61"/>
        <v>0</v>
      </c>
      <c r="G285" s="165">
        <f t="shared" si="62"/>
        <v>0</v>
      </c>
      <c r="H285" s="165">
        <f t="shared" si="63"/>
        <v>0</v>
      </c>
      <c r="I285" s="165">
        <f t="shared" si="64"/>
        <v>0</v>
      </c>
      <c r="J285" s="197">
        <f t="shared" si="65"/>
        <v>0</v>
      </c>
      <c r="AC285" s="195">
        <v>30</v>
      </c>
      <c r="AD285" s="165">
        <f t="shared" si="66"/>
        <v>0</v>
      </c>
      <c r="AE285" s="165">
        <f t="shared" si="67"/>
        <v>0</v>
      </c>
      <c r="AF285" s="165">
        <f t="shared" si="68"/>
        <v>0</v>
      </c>
      <c r="AG285" s="165">
        <f t="shared" si="69"/>
        <v>0</v>
      </c>
      <c r="AH285" s="165">
        <f t="shared" si="70"/>
        <v>0</v>
      </c>
      <c r="AI285" s="197">
        <f t="shared" si="71"/>
        <v>0</v>
      </c>
    </row>
    <row r="286" spans="4:35" ht="13.2" customHeight="1">
      <c r="D286" s="195">
        <v>31</v>
      </c>
      <c r="E286" s="165">
        <f t="shared" si="60"/>
        <v>0</v>
      </c>
      <c r="F286" s="165">
        <f t="shared" si="61"/>
        <v>0</v>
      </c>
      <c r="G286" s="165">
        <f t="shared" si="62"/>
        <v>0</v>
      </c>
      <c r="H286" s="165">
        <f t="shared" si="63"/>
        <v>0</v>
      </c>
      <c r="I286" s="165">
        <f t="shared" si="64"/>
        <v>0</v>
      </c>
      <c r="J286" s="197">
        <f t="shared" si="65"/>
        <v>0</v>
      </c>
      <c r="AC286" s="195">
        <v>31</v>
      </c>
      <c r="AD286" s="165">
        <f t="shared" si="66"/>
        <v>0</v>
      </c>
      <c r="AE286" s="165">
        <f t="shared" si="67"/>
        <v>0</v>
      </c>
      <c r="AF286" s="165">
        <f t="shared" si="68"/>
        <v>0</v>
      </c>
      <c r="AG286" s="165">
        <f t="shared" si="69"/>
        <v>0</v>
      </c>
      <c r="AH286" s="165">
        <f t="shared" si="70"/>
        <v>0</v>
      </c>
      <c r="AI286" s="197">
        <f t="shared" si="71"/>
        <v>0</v>
      </c>
    </row>
    <row r="287" spans="4:35" ht="13.2" customHeight="1">
      <c r="D287" s="195">
        <v>32</v>
      </c>
      <c r="E287" s="165">
        <f t="shared" si="60"/>
        <v>0</v>
      </c>
      <c r="F287" s="165">
        <f t="shared" si="61"/>
        <v>0</v>
      </c>
      <c r="G287" s="165">
        <f t="shared" si="62"/>
        <v>0</v>
      </c>
      <c r="H287" s="165">
        <f t="shared" si="63"/>
        <v>0</v>
      </c>
      <c r="I287" s="165">
        <f t="shared" si="64"/>
        <v>0</v>
      </c>
      <c r="J287" s="197">
        <f t="shared" si="65"/>
        <v>0</v>
      </c>
      <c r="AC287" s="195">
        <v>32</v>
      </c>
      <c r="AD287" s="165">
        <f t="shared" si="66"/>
        <v>0</v>
      </c>
      <c r="AE287" s="165">
        <f t="shared" si="67"/>
        <v>0</v>
      </c>
      <c r="AF287" s="165">
        <f t="shared" si="68"/>
        <v>0</v>
      </c>
      <c r="AG287" s="165">
        <f t="shared" si="69"/>
        <v>0</v>
      </c>
      <c r="AH287" s="165">
        <f t="shared" si="70"/>
        <v>0</v>
      </c>
      <c r="AI287" s="197">
        <f t="shared" si="71"/>
        <v>0</v>
      </c>
    </row>
    <row r="288" spans="4:35" ht="13.2" customHeight="1">
      <c r="D288" s="195">
        <v>33</v>
      </c>
      <c r="E288" s="165">
        <f t="shared" si="60"/>
        <v>0</v>
      </c>
      <c r="F288" s="165">
        <f t="shared" si="61"/>
        <v>0</v>
      </c>
      <c r="G288" s="165">
        <f t="shared" si="62"/>
        <v>0</v>
      </c>
      <c r="H288" s="165">
        <f t="shared" si="63"/>
        <v>0</v>
      </c>
      <c r="I288" s="165">
        <f t="shared" si="64"/>
        <v>0</v>
      </c>
      <c r="J288" s="197">
        <f t="shared" si="65"/>
        <v>0</v>
      </c>
      <c r="AC288" s="195">
        <v>33</v>
      </c>
      <c r="AD288" s="165">
        <f t="shared" si="66"/>
        <v>0</v>
      </c>
      <c r="AE288" s="165">
        <f t="shared" si="67"/>
        <v>0</v>
      </c>
      <c r="AF288" s="165">
        <f t="shared" si="68"/>
        <v>0</v>
      </c>
      <c r="AG288" s="165">
        <f t="shared" si="69"/>
        <v>0</v>
      </c>
      <c r="AH288" s="165">
        <f t="shared" si="70"/>
        <v>0</v>
      </c>
      <c r="AI288" s="197">
        <f t="shared" si="71"/>
        <v>0</v>
      </c>
    </row>
    <row r="289" spans="4:35" ht="13.2" customHeight="1">
      <c r="D289" s="195">
        <v>34</v>
      </c>
      <c r="E289" s="165">
        <f t="shared" si="60"/>
        <v>0</v>
      </c>
      <c r="F289" s="165">
        <f t="shared" si="61"/>
        <v>0</v>
      </c>
      <c r="G289" s="165">
        <f t="shared" si="62"/>
        <v>0</v>
      </c>
      <c r="H289" s="165">
        <f t="shared" si="63"/>
        <v>0</v>
      </c>
      <c r="I289" s="165">
        <f t="shared" si="64"/>
        <v>0</v>
      </c>
      <c r="J289" s="197">
        <f t="shared" si="65"/>
        <v>0</v>
      </c>
      <c r="AC289" s="195">
        <v>34</v>
      </c>
      <c r="AD289" s="165">
        <f t="shared" si="66"/>
        <v>0</v>
      </c>
      <c r="AE289" s="165">
        <f t="shared" si="67"/>
        <v>0</v>
      </c>
      <c r="AF289" s="165">
        <f t="shared" si="68"/>
        <v>0</v>
      </c>
      <c r="AG289" s="165">
        <f t="shared" si="69"/>
        <v>0</v>
      </c>
      <c r="AH289" s="165">
        <f t="shared" si="70"/>
        <v>0</v>
      </c>
      <c r="AI289" s="197">
        <f t="shared" si="71"/>
        <v>0</v>
      </c>
    </row>
    <row r="290" spans="4:35" ht="13.2" customHeight="1">
      <c r="D290" s="195">
        <v>35</v>
      </c>
      <c r="E290" s="165">
        <f t="shared" si="60"/>
        <v>0</v>
      </c>
      <c r="F290" s="165">
        <f t="shared" si="61"/>
        <v>0</v>
      </c>
      <c r="G290" s="165">
        <f t="shared" si="62"/>
        <v>0</v>
      </c>
      <c r="H290" s="165">
        <f t="shared" si="63"/>
        <v>0</v>
      </c>
      <c r="I290" s="165">
        <f t="shared" si="64"/>
        <v>0</v>
      </c>
      <c r="J290" s="197">
        <f t="shared" si="65"/>
        <v>0</v>
      </c>
      <c r="AC290" s="195">
        <v>35</v>
      </c>
      <c r="AD290" s="165">
        <f t="shared" si="66"/>
        <v>0</v>
      </c>
      <c r="AE290" s="165">
        <f t="shared" si="67"/>
        <v>0</v>
      </c>
      <c r="AF290" s="165">
        <f t="shared" si="68"/>
        <v>0</v>
      </c>
      <c r="AG290" s="165">
        <f t="shared" si="69"/>
        <v>0</v>
      </c>
      <c r="AH290" s="165">
        <f t="shared" si="70"/>
        <v>0</v>
      </c>
      <c r="AI290" s="197">
        <f t="shared" si="71"/>
        <v>0</v>
      </c>
    </row>
    <row r="291" spans="4:35" ht="13.2" customHeight="1">
      <c r="D291" s="195">
        <v>36</v>
      </c>
      <c r="E291" s="165">
        <f t="shared" si="60"/>
        <v>0</v>
      </c>
      <c r="F291" s="165">
        <f t="shared" si="61"/>
        <v>0</v>
      </c>
      <c r="G291" s="165">
        <f t="shared" si="62"/>
        <v>0</v>
      </c>
      <c r="H291" s="165">
        <f t="shared" si="63"/>
        <v>0</v>
      </c>
      <c r="I291" s="165">
        <f t="shared" si="64"/>
        <v>0</v>
      </c>
      <c r="J291" s="197">
        <f t="shared" si="65"/>
        <v>0</v>
      </c>
      <c r="AC291" s="195">
        <v>36</v>
      </c>
      <c r="AD291" s="165">
        <f t="shared" si="66"/>
        <v>0</v>
      </c>
      <c r="AE291" s="165">
        <f t="shared" si="67"/>
        <v>0</v>
      </c>
      <c r="AF291" s="165">
        <f t="shared" si="68"/>
        <v>0</v>
      </c>
      <c r="AG291" s="165">
        <f t="shared" si="69"/>
        <v>0</v>
      </c>
      <c r="AH291" s="165">
        <f t="shared" si="70"/>
        <v>0</v>
      </c>
      <c r="AI291" s="197">
        <f t="shared" si="71"/>
        <v>0</v>
      </c>
    </row>
    <row r="292" spans="4:35" ht="13.2" customHeight="1">
      <c r="D292" s="195">
        <v>37</v>
      </c>
      <c r="E292" s="165">
        <f t="shared" si="60"/>
        <v>0</v>
      </c>
      <c r="F292" s="165">
        <f t="shared" si="61"/>
        <v>0</v>
      </c>
      <c r="G292" s="165">
        <f t="shared" si="62"/>
        <v>0</v>
      </c>
      <c r="H292" s="165">
        <f t="shared" si="63"/>
        <v>0</v>
      </c>
      <c r="I292" s="165">
        <f t="shared" si="64"/>
        <v>0</v>
      </c>
      <c r="J292" s="197">
        <f t="shared" si="65"/>
        <v>0</v>
      </c>
      <c r="AC292" s="195">
        <v>37</v>
      </c>
      <c r="AD292" s="165">
        <f t="shared" si="66"/>
        <v>0</v>
      </c>
      <c r="AE292" s="165">
        <f t="shared" si="67"/>
        <v>0</v>
      </c>
      <c r="AF292" s="165">
        <f t="shared" si="68"/>
        <v>0</v>
      </c>
      <c r="AG292" s="165">
        <f t="shared" si="69"/>
        <v>0</v>
      </c>
      <c r="AH292" s="165">
        <f t="shared" si="70"/>
        <v>0</v>
      </c>
      <c r="AI292" s="197">
        <f t="shared" si="71"/>
        <v>0</v>
      </c>
    </row>
    <row r="293" spans="4:35" ht="13.2" customHeight="1">
      <c r="D293" s="195">
        <v>38</v>
      </c>
      <c r="E293" s="165">
        <f t="shared" si="60"/>
        <v>0</v>
      </c>
      <c r="F293" s="165">
        <f t="shared" si="61"/>
        <v>0</v>
      </c>
      <c r="G293" s="165">
        <f t="shared" si="62"/>
        <v>0</v>
      </c>
      <c r="H293" s="165">
        <f t="shared" si="63"/>
        <v>0</v>
      </c>
      <c r="I293" s="165">
        <f t="shared" si="64"/>
        <v>0</v>
      </c>
      <c r="J293" s="197">
        <f t="shared" si="65"/>
        <v>0</v>
      </c>
      <c r="AC293" s="195">
        <v>38</v>
      </c>
      <c r="AD293" s="165">
        <f t="shared" si="66"/>
        <v>0</v>
      </c>
      <c r="AE293" s="165">
        <f t="shared" si="67"/>
        <v>0</v>
      </c>
      <c r="AF293" s="165">
        <f t="shared" si="68"/>
        <v>0</v>
      </c>
      <c r="AG293" s="165">
        <f t="shared" si="69"/>
        <v>0</v>
      </c>
      <c r="AH293" s="165">
        <f t="shared" si="70"/>
        <v>0</v>
      </c>
      <c r="AI293" s="197">
        <f t="shared" si="71"/>
        <v>0</v>
      </c>
    </row>
    <row r="294" spans="4:35" ht="13.2" customHeight="1">
      <c r="D294" s="195">
        <v>39</v>
      </c>
      <c r="E294" s="165">
        <f t="shared" si="60"/>
        <v>0</v>
      </c>
      <c r="F294" s="165">
        <f t="shared" si="61"/>
        <v>0</v>
      </c>
      <c r="G294" s="165">
        <f t="shared" si="62"/>
        <v>0</v>
      </c>
      <c r="H294" s="165">
        <f t="shared" si="63"/>
        <v>0</v>
      </c>
      <c r="I294" s="165">
        <f t="shared" si="64"/>
        <v>0</v>
      </c>
      <c r="J294" s="197">
        <f t="shared" si="65"/>
        <v>0</v>
      </c>
      <c r="AC294" s="195">
        <v>39</v>
      </c>
      <c r="AD294" s="165">
        <f t="shared" si="66"/>
        <v>0</v>
      </c>
      <c r="AE294" s="165">
        <f t="shared" si="67"/>
        <v>0</v>
      </c>
      <c r="AF294" s="165">
        <f t="shared" si="68"/>
        <v>0</v>
      </c>
      <c r="AG294" s="165">
        <f t="shared" si="69"/>
        <v>0</v>
      </c>
      <c r="AH294" s="165">
        <f t="shared" si="70"/>
        <v>0</v>
      </c>
      <c r="AI294" s="197">
        <f t="shared" si="71"/>
        <v>0</v>
      </c>
    </row>
    <row r="295" spans="4:35" ht="13.2" customHeight="1" thickBot="1">
      <c r="D295" s="196">
        <v>40</v>
      </c>
      <c r="E295" s="198">
        <f t="shared" si="60"/>
        <v>0</v>
      </c>
      <c r="F295" s="198">
        <f t="shared" si="61"/>
        <v>0</v>
      </c>
      <c r="G295" s="198">
        <f t="shared" si="62"/>
        <v>0</v>
      </c>
      <c r="H295" s="198">
        <f t="shared" si="63"/>
        <v>0</v>
      </c>
      <c r="I295" s="198">
        <f t="shared" si="64"/>
        <v>0</v>
      </c>
      <c r="J295" s="199">
        <f t="shared" si="65"/>
        <v>0</v>
      </c>
      <c r="AC295" s="196">
        <v>40</v>
      </c>
      <c r="AD295" s="198">
        <f t="shared" si="66"/>
        <v>0</v>
      </c>
      <c r="AE295" s="198">
        <f t="shared" si="67"/>
        <v>0</v>
      </c>
      <c r="AF295" s="198">
        <f t="shared" si="68"/>
        <v>0</v>
      </c>
      <c r="AG295" s="198">
        <f t="shared" si="69"/>
        <v>0</v>
      </c>
      <c r="AH295" s="198">
        <f t="shared" si="70"/>
        <v>0</v>
      </c>
      <c r="AI295" s="199">
        <f t="shared" si="71"/>
        <v>0</v>
      </c>
    </row>
    <row r="297" spans="4:35" ht="13.2" customHeight="1" thickBot="1">
      <c r="D297" s="760" t="s">
        <v>92</v>
      </c>
      <c r="AC297" s="760" t="s">
        <v>92</v>
      </c>
    </row>
    <row r="298" spans="4:35" ht="13.2" customHeight="1">
      <c r="D298" s="2199"/>
      <c r="E298" s="2200" t="s">
        <v>56</v>
      </c>
      <c r="F298" s="2200"/>
      <c r="G298" s="2200" t="s">
        <v>83</v>
      </c>
      <c r="H298" s="2200"/>
      <c r="I298" s="2200" t="s">
        <v>78</v>
      </c>
      <c r="J298" s="2239"/>
      <c r="AC298" s="2199"/>
      <c r="AD298" s="2200" t="s">
        <v>56</v>
      </c>
      <c r="AE298" s="2200"/>
      <c r="AF298" s="2200" t="s">
        <v>83</v>
      </c>
      <c r="AG298" s="2200"/>
      <c r="AH298" s="2200" t="s">
        <v>78</v>
      </c>
      <c r="AI298" s="2239"/>
    </row>
    <row r="299" spans="4:35" ht="13.2" customHeight="1">
      <c r="D299" s="2238"/>
      <c r="E299" s="790" t="s">
        <v>354</v>
      </c>
      <c r="F299" s="790" t="s">
        <v>355</v>
      </c>
      <c r="G299" s="790" t="s">
        <v>354</v>
      </c>
      <c r="H299" s="790" t="s">
        <v>355</v>
      </c>
      <c r="I299" s="790" t="s">
        <v>354</v>
      </c>
      <c r="J299" s="791" t="s">
        <v>355</v>
      </c>
      <c r="AC299" s="2238"/>
      <c r="AD299" s="790" t="s">
        <v>354</v>
      </c>
      <c r="AE299" s="790" t="s">
        <v>355</v>
      </c>
      <c r="AF299" s="790" t="s">
        <v>354</v>
      </c>
      <c r="AG299" s="790" t="s">
        <v>355</v>
      </c>
      <c r="AH299" s="790" t="s">
        <v>354</v>
      </c>
      <c r="AI299" s="791" t="s">
        <v>355</v>
      </c>
    </row>
    <row r="300" spans="4:35" ht="13.2" customHeight="1">
      <c r="D300" s="195">
        <v>1</v>
      </c>
      <c r="E300" s="165">
        <f t="shared" ref="E300:E339" si="72">IF($K$39&lt;&gt;"As",0,IF($K$27&lt;&gt;"歩 道",0,SUMIF($K$40,D300,$K$38)))+IF($K$42&lt;&gt;"As",0,IF($K$27&lt;&gt;"歩 道",0,SUMIF($K$43,D300,$K$41)))</f>
        <v>0</v>
      </c>
      <c r="F300" s="165">
        <f t="shared" ref="F300:F339" si="73">IF($K$39&lt;&gt;"As",0,IF($K$27&lt;&gt;"車 道",0,SUMIF($K$40,D300,$K$38)))+IF($K$42&lt;&gt;"As",0,IF($K$27&lt;&gt;"車 道",0,SUMIF($K$43,D300,$K$41)))</f>
        <v>0</v>
      </c>
      <c r="G300" s="165">
        <f t="shared" ref="G300:G339" si="74">IF($K$39&lt;&gt;"Co",0,IF($K$27&lt;&gt;"歩 道",0,SUMIF($K$40,D300,$K$38)))+IF($K$42&lt;&gt;"Co",0,IF($K$27&lt;&gt;"歩 道",0,SUMIF($K$43,D300,$K$41)))</f>
        <v>0</v>
      </c>
      <c r="H300" s="165">
        <f t="shared" ref="H300:H339" si="75">IF($K$39&lt;&gt;"Co",0,IF($K$27&lt;&gt;"車 道",0,SUMIF($K$40,D300,$K$38)))+IF($K$42&lt;&gt;"Co",0,IF($K$27&lt;&gt;"車 道",0,SUMIF($K$43,D300,$K$41)))</f>
        <v>0</v>
      </c>
      <c r="I300" s="165">
        <f t="shared" ref="I300:I339" si="76">IF($K$27&lt;&gt;"歩 道",0,SUMIF($K$46,D300,$K$38)+SUMIF($K$46,D300,$K$41))</f>
        <v>0</v>
      </c>
      <c r="J300" s="197">
        <f t="shared" ref="J300:J339" si="77">IF($K$27&lt;&gt;"車 道",0,SUMIF($K$46,D300,$K$38)+SUMIF($K$46,D300,$K$41))</f>
        <v>0</v>
      </c>
      <c r="AC300" s="195">
        <v>1</v>
      </c>
      <c r="AD300" s="165">
        <f t="shared" ref="AD300:AD339" si="78">IF($AJ$39&lt;&gt;"As",0,IF($AJ$27&lt;&gt;"歩 道",0,SUMIF($AJ$40,AC300,$AJ$38)))+IF($AJ$42&lt;&gt;"As",0,IF($AJ$27&lt;&gt;"歩 道",0,SUMIF($AJ$43,AC300,$AJ$41)))</f>
        <v>0</v>
      </c>
      <c r="AE300" s="165">
        <f t="shared" ref="AE300:AE339" si="79">IF($AJ$39&lt;&gt;"As",0,IF($AJ$27&lt;&gt;"車 道",0,SUMIF($AJ$40,AC300,$AJ$38)))+IF($AJ$42&lt;&gt;"As",0,IF($AJ$27&lt;&gt;"車 道",0,SUMIF($AJ$43,AC300,$AJ$41)))</f>
        <v>0</v>
      </c>
      <c r="AF300" s="165">
        <f t="shared" ref="AF300:AF339" si="80">IF($AJ$39&lt;&gt;"Co",0,IF($AJ$27&lt;&gt;"歩 道",0,SUMIF($AJ$40,AC300,$AJ$38)))+IF($AJ$42&lt;&gt;"Co",0,IF($AJ$27&lt;&gt;"歩 道",0,SUMIF($AJ$43,AC300,$AJ$41)))</f>
        <v>0</v>
      </c>
      <c r="AG300" s="165">
        <f t="shared" ref="AG300:AG339" si="81">IF($AJ$39&lt;&gt;"Co",0,IF($AJ$27&lt;&gt;"車 道",0,SUMIF($AJ$40,AC300,$AJ$38)))+IF($AJ$42&lt;&gt;"Co",0,IF($AJ$27&lt;&gt;"車 道",0,SUMIF($AJ$43,AC300,$AJ$41)))</f>
        <v>0</v>
      </c>
      <c r="AH300" s="165">
        <f t="shared" ref="AH300:AH339" si="82">IF($AJ$27&lt;&gt;"歩 道",0,SUMIF($AJ$46,AC300,$AJ$38)+SUMIF($AJ$46,AC300,$AJ$41))</f>
        <v>0</v>
      </c>
      <c r="AI300" s="197">
        <f t="shared" ref="AI300:AI339" si="83">IF($AJ$27&lt;&gt;"車 道",0,SUMIF($AJ$46,AC300,$AJ$38)+SUMIF($AJ$46,AC300,$AJ$41))</f>
        <v>0</v>
      </c>
    </row>
    <row r="301" spans="4:35" ht="13.2" customHeight="1">
      <c r="D301" s="195">
        <v>2</v>
      </c>
      <c r="E301" s="165">
        <f t="shared" si="72"/>
        <v>0</v>
      </c>
      <c r="F301" s="165">
        <f t="shared" si="73"/>
        <v>0</v>
      </c>
      <c r="G301" s="165">
        <f t="shared" si="74"/>
        <v>0</v>
      </c>
      <c r="H301" s="165">
        <f t="shared" si="75"/>
        <v>0</v>
      </c>
      <c r="I301" s="165">
        <f t="shared" si="76"/>
        <v>0</v>
      </c>
      <c r="J301" s="197">
        <f t="shared" si="77"/>
        <v>0</v>
      </c>
      <c r="AC301" s="195">
        <v>2</v>
      </c>
      <c r="AD301" s="165">
        <f t="shared" si="78"/>
        <v>0</v>
      </c>
      <c r="AE301" s="165">
        <f t="shared" si="79"/>
        <v>0</v>
      </c>
      <c r="AF301" s="165">
        <f t="shared" si="80"/>
        <v>0</v>
      </c>
      <c r="AG301" s="165">
        <f t="shared" si="81"/>
        <v>0</v>
      </c>
      <c r="AH301" s="165">
        <f t="shared" si="82"/>
        <v>0</v>
      </c>
      <c r="AI301" s="197">
        <f t="shared" si="83"/>
        <v>0</v>
      </c>
    </row>
    <row r="302" spans="4:35" ht="13.2" customHeight="1">
      <c r="D302" s="195">
        <v>3</v>
      </c>
      <c r="E302" s="165">
        <f t="shared" si="72"/>
        <v>0</v>
      </c>
      <c r="F302" s="165">
        <f t="shared" si="73"/>
        <v>0</v>
      </c>
      <c r="G302" s="165">
        <f t="shared" si="74"/>
        <v>0</v>
      </c>
      <c r="H302" s="165">
        <f t="shared" si="75"/>
        <v>0</v>
      </c>
      <c r="I302" s="165">
        <f t="shared" si="76"/>
        <v>0</v>
      </c>
      <c r="J302" s="197">
        <f t="shared" si="77"/>
        <v>0</v>
      </c>
      <c r="AC302" s="195">
        <v>3</v>
      </c>
      <c r="AD302" s="165">
        <f t="shared" si="78"/>
        <v>0</v>
      </c>
      <c r="AE302" s="165">
        <f t="shared" si="79"/>
        <v>0</v>
      </c>
      <c r="AF302" s="165">
        <f t="shared" si="80"/>
        <v>0</v>
      </c>
      <c r="AG302" s="165">
        <f t="shared" si="81"/>
        <v>0</v>
      </c>
      <c r="AH302" s="165">
        <f t="shared" si="82"/>
        <v>0</v>
      </c>
      <c r="AI302" s="197">
        <f t="shared" si="83"/>
        <v>0</v>
      </c>
    </row>
    <row r="303" spans="4:35" ht="13.2" customHeight="1">
      <c r="D303" s="195">
        <v>4</v>
      </c>
      <c r="E303" s="165">
        <f t="shared" si="72"/>
        <v>9</v>
      </c>
      <c r="F303" s="165">
        <f t="shared" si="73"/>
        <v>0</v>
      </c>
      <c r="G303" s="165">
        <f t="shared" si="74"/>
        <v>0</v>
      </c>
      <c r="H303" s="165">
        <f t="shared" si="75"/>
        <v>0</v>
      </c>
      <c r="I303" s="165">
        <f t="shared" si="76"/>
        <v>9</v>
      </c>
      <c r="J303" s="197">
        <f t="shared" si="77"/>
        <v>0</v>
      </c>
      <c r="AC303" s="195">
        <v>4</v>
      </c>
      <c r="AD303" s="165">
        <f t="shared" si="78"/>
        <v>0</v>
      </c>
      <c r="AE303" s="165">
        <f t="shared" si="79"/>
        <v>0</v>
      </c>
      <c r="AF303" s="165">
        <f t="shared" si="80"/>
        <v>0</v>
      </c>
      <c r="AG303" s="165">
        <f t="shared" si="81"/>
        <v>0</v>
      </c>
      <c r="AH303" s="165">
        <f t="shared" si="82"/>
        <v>0</v>
      </c>
      <c r="AI303" s="197">
        <f t="shared" si="83"/>
        <v>0</v>
      </c>
    </row>
    <row r="304" spans="4:35" ht="13.2" customHeight="1">
      <c r="D304" s="195">
        <v>5</v>
      </c>
      <c r="E304" s="165">
        <f t="shared" si="72"/>
        <v>0</v>
      </c>
      <c r="F304" s="165">
        <f t="shared" si="73"/>
        <v>0</v>
      </c>
      <c r="G304" s="165">
        <f t="shared" si="74"/>
        <v>0</v>
      </c>
      <c r="H304" s="165">
        <f t="shared" si="75"/>
        <v>0</v>
      </c>
      <c r="I304" s="165">
        <f t="shared" si="76"/>
        <v>0</v>
      </c>
      <c r="J304" s="197">
        <f t="shared" si="77"/>
        <v>0</v>
      </c>
      <c r="AC304" s="195">
        <v>5</v>
      </c>
      <c r="AD304" s="165">
        <f t="shared" si="78"/>
        <v>0</v>
      </c>
      <c r="AE304" s="165">
        <f t="shared" si="79"/>
        <v>0</v>
      </c>
      <c r="AF304" s="165">
        <f t="shared" si="80"/>
        <v>0</v>
      </c>
      <c r="AG304" s="165">
        <f t="shared" si="81"/>
        <v>0</v>
      </c>
      <c r="AH304" s="165">
        <f t="shared" si="82"/>
        <v>0</v>
      </c>
      <c r="AI304" s="197">
        <f t="shared" si="83"/>
        <v>0</v>
      </c>
    </row>
    <row r="305" spans="4:35" ht="13.2" customHeight="1">
      <c r="D305" s="195">
        <v>6</v>
      </c>
      <c r="E305" s="165">
        <f t="shared" si="72"/>
        <v>0</v>
      </c>
      <c r="F305" s="165">
        <f t="shared" si="73"/>
        <v>0</v>
      </c>
      <c r="G305" s="165">
        <f t="shared" si="74"/>
        <v>0</v>
      </c>
      <c r="H305" s="165">
        <f t="shared" si="75"/>
        <v>0</v>
      </c>
      <c r="I305" s="165">
        <f t="shared" si="76"/>
        <v>0</v>
      </c>
      <c r="J305" s="197">
        <f t="shared" si="77"/>
        <v>0</v>
      </c>
      <c r="AC305" s="195">
        <v>6</v>
      </c>
      <c r="AD305" s="165">
        <f t="shared" si="78"/>
        <v>0</v>
      </c>
      <c r="AE305" s="165">
        <f t="shared" si="79"/>
        <v>0</v>
      </c>
      <c r="AF305" s="165">
        <f t="shared" si="80"/>
        <v>0</v>
      </c>
      <c r="AG305" s="165">
        <f t="shared" si="81"/>
        <v>0</v>
      </c>
      <c r="AH305" s="165">
        <f t="shared" si="82"/>
        <v>0</v>
      </c>
      <c r="AI305" s="197">
        <f t="shared" si="83"/>
        <v>0</v>
      </c>
    </row>
    <row r="306" spans="4:35" ht="13.2" customHeight="1">
      <c r="D306" s="195">
        <v>7</v>
      </c>
      <c r="E306" s="165">
        <f t="shared" si="72"/>
        <v>0</v>
      </c>
      <c r="F306" s="165">
        <f t="shared" si="73"/>
        <v>0</v>
      </c>
      <c r="G306" s="165">
        <f t="shared" si="74"/>
        <v>0</v>
      </c>
      <c r="H306" s="165">
        <f t="shared" si="75"/>
        <v>0</v>
      </c>
      <c r="I306" s="165">
        <f t="shared" si="76"/>
        <v>0</v>
      </c>
      <c r="J306" s="197">
        <f t="shared" si="77"/>
        <v>0</v>
      </c>
      <c r="AC306" s="195">
        <v>7</v>
      </c>
      <c r="AD306" s="165">
        <f t="shared" si="78"/>
        <v>0</v>
      </c>
      <c r="AE306" s="165">
        <f t="shared" si="79"/>
        <v>0</v>
      </c>
      <c r="AF306" s="165">
        <f t="shared" si="80"/>
        <v>0</v>
      </c>
      <c r="AG306" s="165">
        <f t="shared" si="81"/>
        <v>0</v>
      </c>
      <c r="AH306" s="165">
        <f t="shared" si="82"/>
        <v>0</v>
      </c>
      <c r="AI306" s="197">
        <f t="shared" si="83"/>
        <v>0</v>
      </c>
    </row>
    <row r="307" spans="4:35" ht="13.2" customHeight="1">
      <c r="D307" s="195">
        <v>8</v>
      </c>
      <c r="E307" s="165">
        <f t="shared" si="72"/>
        <v>0</v>
      </c>
      <c r="F307" s="165">
        <f t="shared" si="73"/>
        <v>0</v>
      </c>
      <c r="G307" s="165">
        <f t="shared" si="74"/>
        <v>0</v>
      </c>
      <c r="H307" s="165">
        <f t="shared" si="75"/>
        <v>0</v>
      </c>
      <c r="I307" s="165">
        <f t="shared" si="76"/>
        <v>0</v>
      </c>
      <c r="J307" s="197">
        <f t="shared" si="77"/>
        <v>0</v>
      </c>
      <c r="AC307" s="195">
        <v>8</v>
      </c>
      <c r="AD307" s="165">
        <f t="shared" si="78"/>
        <v>0</v>
      </c>
      <c r="AE307" s="165">
        <f t="shared" si="79"/>
        <v>0</v>
      </c>
      <c r="AF307" s="165">
        <f t="shared" si="80"/>
        <v>0</v>
      </c>
      <c r="AG307" s="165">
        <f t="shared" si="81"/>
        <v>0</v>
      </c>
      <c r="AH307" s="165">
        <f t="shared" si="82"/>
        <v>0</v>
      </c>
      <c r="AI307" s="197">
        <f t="shared" si="83"/>
        <v>0</v>
      </c>
    </row>
    <row r="308" spans="4:35" ht="13.2" customHeight="1">
      <c r="D308" s="195">
        <v>9</v>
      </c>
      <c r="E308" s="165">
        <f t="shared" si="72"/>
        <v>0</v>
      </c>
      <c r="F308" s="165">
        <f t="shared" si="73"/>
        <v>0</v>
      </c>
      <c r="G308" s="165">
        <f t="shared" si="74"/>
        <v>0</v>
      </c>
      <c r="H308" s="165">
        <f t="shared" si="75"/>
        <v>0</v>
      </c>
      <c r="I308" s="165">
        <f t="shared" si="76"/>
        <v>0</v>
      </c>
      <c r="J308" s="197">
        <f t="shared" si="77"/>
        <v>0</v>
      </c>
      <c r="AC308" s="195">
        <v>9</v>
      </c>
      <c r="AD308" s="165">
        <f t="shared" si="78"/>
        <v>0</v>
      </c>
      <c r="AE308" s="165">
        <f t="shared" si="79"/>
        <v>0</v>
      </c>
      <c r="AF308" s="165">
        <f t="shared" si="80"/>
        <v>0</v>
      </c>
      <c r="AG308" s="165">
        <f t="shared" si="81"/>
        <v>0</v>
      </c>
      <c r="AH308" s="165">
        <f t="shared" si="82"/>
        <v>0</v>
      </c>
      <c r="AI308" s="197">
        <f t="shared" si="83"/>
        <v>0</v>
      </c>
    </row>
    <row r="309" spans="4:35" ht="13.2" customHeight="1">
      <c r="D309" s="195">
        <v>10</v>
      </c>
      <c r="E309" s="165">
        <f t="shared" si="72"/>
        <v>0</v>
      </c>
      <c r="F309" s="165">
        <f t="shared" si="73"/>
        <v>0</v>
      </c>
      <c r="G309" s="165">
        <f t="shared" si="74"/>
        <v>0</v>
      </c>
      <c r="H309" s="165">
        <f t="shared" si="75"/>
        <v>0</v>
      </c>
      <c r="I309" s="165">
        <f t="shared" si="76"/>
        <v>0</v>
      </c>
      <c r="J309" s="197">
        <f t="shared" si="77"/>
        <v>0</v>
      </c>
      <c r="AC309" s="195">
        <v>10</v>
      </c>
      <c r="AD309" s="165">
        <f t="shared" si="78"/>
        <v>0</v>
      </c>
      <c r="AE309" s="165">
        <f t="shared" si="79"/>
        <v>0</v>
      </c>
      <c r="AF309" s="165">
        <f t="shared" si="80"/>
        <v>0</v>
      </c>
      <c r="AG309" s="165">
        <f t="shared" si="81"/>
        <v>0</v>
      </c>
      <c r="AH309" s="165">
        <f t="shared" si="82"/>
        <v>0</v>
      </c>
      <c r="AI309" s="197">
        <f t="shared" si="83"/>
        <v>0</v>
      </c>
    </row>
    <row r="310" spans="4:35" ht="13.2" customHeight="1">
      <c r="D310" s="195">
        <v>11</v>
      </c>
      <c r="E310" s="165">
        <f t="shared" si="72"/>
        <v>0</v>
      </c>
      <c r="F310" s="165">
        <f t="shared" si="73"/>
        <v>0</v>
      </c>
      <c r="G310" s="165">
        <f t="shared" si="74"/>
        <v>0</v>
      </c>
      <c r="H310" s="165">
        <f t="shared" si="75"/>
        <v>0</v>
      </c>
      <c r="I310" s="165">
        <f t="shared" si="76"/>
        <v>0</v>
      </c>
      <c r="J310" s="197">
        <f t="shared" si="77"/>
        <v>0</v>
      </c>
      <c r="AC310" s="195">
        <v>11</v>
      </c>
      <c r="AD310" s="165">
        <f t="shared" si="78"/>
        <v>0</v>
      </c>
      <c r="AE310" s="165">
        <f t="shared" si="79"/>
        <v>0</v>
      </c>
      <c r="AF310" s="165">
        <f t="shared" si="80"/>
        <v>0</v>
      </c>
      <c r="AG310" s="165">
        <f t="shared" si="81"/>
        <v>0</v>
      </c>
      <c r="AH310" s="165">
        <f t="shared" si="82"/>
        <v>0</v>
      </c>
      <c r="AI310" s="197">
        <f t="shared" si="83"/>
        <v>0</v>
      </c>
    </row>
    <row r="311" spans="4:35" ht="13.2" customHeight="1">
      <c r="D311" s="195">
        <v>12</v>
      </c>
      <c r="E311" s="165">
        <f t="shared" si="72"/>
        <v>0</v>
      </c>
      <c r="F311" s="165">
        <f t="shared" si="73"/>
        <v>0</v>
      </c>
      <c r="G311" s="165">
        <f t="shared" si="74"/>
        <v>0</v>
      </c>
      <c r="H311" s="165">
        <f t="shared" si="75"/>
        <v>0</v>
      </c>
      <c r="I311" s="165">
        <f t="shared" si="76"/>
        <v>0</v>
      </c>
      <c r="J311" s="197">
        <f t="shared" si="77"/>
        <v>0</v>
      </c>
      <c r="AC311" s="195">
        <v>12</v>
      </c>
      <c r="AD311" s="165">
        <f t="shared" si="78"/>
        <v>0</v>
      </c>
      <c r="AE311" s="165">
        <f t="shared" si="79"/>
        <v>0</v>
      </c>
      <c r="AF311" s="165">
        <f t="shared" si="80"/>
        <v>0</v>
      </c>
      <c r="AG311" s="165">
        <f t="shared" si="81"/>
        <v>0</v>
      </c>
      <c r="AH311" s="165">
        <f t="shared" si="82"/>
        <v>0</v>
      </c>
      <c r="AI311" s="197">
        <f t="shared" si="83"/>
        <v>0</v>
      </c>
    </row>
    <row r="312" spans="4:35" ht="13.2" customHeight="1">
      <c r="D312" s="195">
        <v>13</v>
      </c>
      <c r="E312" s="165">
        <f t="shared" si="72"/>
        <v>0</v>
      </c>
      <c r="F312" s="165">
        <f t="shared" si="73"/>
        <v>0</v>
      </c>
      <c r="G312" s="165">
        <f t="shared" si="74"/>
        <v>0</v>
      </c>
      <c r="H312" s="165">
        <f t="shared" si="75"/>
        <v>0</v>
      </c>
      <c r="I312" s="165">
        <f t="shared" si="76"/>
        <v>0</v>
      </c>
      <c r="J312" s="197">
        <f t="shared" si="77"/>
        <v>0</v>
      </c>
      <c r="AC312" s="195">
        <v>13</v>
      </c>
      <c r="AD312" s="165">
        <f t="shared" si="78"/>
        <v>0</v>
      </c>
      <c r="AE312" s="165">
        <f t="shared" si="79"/>
        <v>0</v>
      </c>
      <c r="AF312" s="165">
        <f t="shared" si="80"/>
        <v>0</v>
      </c>
      <c r="AG312" s="165">
        <f t="shared" si="81"/>
        <v>0</v>
      </c>
      <c r="AH312" s="165">
        <f t="shared" si="82"/>
        <v>0</v>
      </c>
      <c r="AI312" s="197">
        <f t="shared" si="83"/>
        <v>0</v>
      </c>
    </row>
    <row r="313" spans="4:35" ht="13.2" customHeight="1">
      <c r="D313" s="195">
        <v>14</v>
      </c>
      <c r="E313" s="165">
        <f t="shared" si="72"/>
        <v>0</v>
      </c>
      <c r="F313" s="165">
        <f t="shared" si="73"/>
        <v>0</v>
      </c>
      <c r="G313" s="165">
        <f t="shared" si="74"/>
        <v>0</v>
      </c>
      <c r="H313" s="165">
        <f t="shared" si="75"/>
        <v>0</v>
      </c>
      <c r="I313" s="165">
        <f t="shared" si="76"/>
        <v>0</v>
      </c>
      <c r="J313" s="197">
        <f t="shared" si="77"/>
        <v>0</v>
      </c>
      <c r="AC313" s="195">
        <v>14</v>
      </c>
      <c r="AD313" s="165">
        <f t="shared" si="78"/>
        <v>0</v>
      </c>
      <c r="AE313" s="165">
        <f t="shared" si="79"/>
        <v>0</v>
      </c>
      <c r="AF313" s="165">
        <f t="shared" si="80"/>
        <v>0</v>
      </c>
      <c r="AG313" s="165">
        <f t="shared" si="81"/>
        <v>0</v>
      </c>
      <c r="AH313" s="165">
        <f t="shared" si="82"/>
        <v>0</v>
      </c>
      <c r="AI313" s="197">
        <f t="shared" si="83"/>
        <v>0</v>
      </c>
    </row>
    <row r="314" spans="4:35" ht="13.2" customHeight="1">
      <c r="D314" s="195">
        <v>15</v>
      </c>
      <c r="E314" s="165">
        <f t="shared" si="72"/>
        <v>0</v>
      </c>
      <c r="F314" s="165">
        <f t="shared" si="73"/>
        <v>0</v>
      </c>
      <c r="G314" s="165">
        <f t="shared" si="74"/>
        <v>0</v>
      </c>
      <c r="H314" s="165">
        <f t="shared" si="75"/>
        <v>0</v>
      </c>
      <c r="I314" s="165">
        <f t="shared" si="76"/>
        <v>0</v>
      </c>
      <c r="J314" s="197">
        <f t="shared" si="77"/>
        <v>0</v>
      </c>
      <c r="AC314" s="195">
        <v>15</v>
      </c>
      <c r="AD314" s="165">
        <f t="shared" si="78"/>
        <v>0</v>
      </c>
      <c r="AE314" s="165">
        <f t="shared" si="79"/>
        <v>0</v>
      </c>
      <c r="AF314" s="165">
        <f t="shared" si="80"/>
        <v>0</v>
      </c>
      <c r="AG314" s="165">
        <f t="shared" si="81"/>
        <v>0</v>
      </c>
      <c r="AH314" s="165">
        <f t="shared" si="82"/>
        <v>0</v>
      </c>
      <c r="AI314" s="197">
        <f t="shared" si="83"/>
        <v>0</v>
      </c>
    </row>
    <row r="315" spans="4:35" ht="13.2" customHeight="1">
      <c r="D315" s="195">
        <v>16</v>
      </c>
      <c r="E315" s="165">
        <f t="shared" si="72"/>
        <v>0</v>
      </c>
      <c r="F315" s="165">
        <f t="shared" si="73"/>
        <v>0</v>
      </c>
      <c r="G315" s="165">
        <f t="shared" si="74"/>
        <v>0</v>
      </c>
      <c r="H315" s="165">
        <f t="shared" si="75"/>
        <v>0</v>
      </c>
      <c r="I315" s="165">
        <f t="shared" si="76"/>
        <v>0</v>
      </c>
      <c r="J315" s="197">
        <f t="shared" si="77"/>
        <v>0</v>
      </c>
      <c r="AC315" s="195">
        <v>16</v>
      </c>
      <c r="AD315" s="165">
        <f t="shared" si="78"/>
        <v>0</v>
      </c>
      <c r="AE315" s="165">
        <f t="shared" si="79"/>
        <v>0</v>
      </c>
      <c r="AF315" s="165">
        <f t="shared" si="80"/>
        <v>0</v>
      </c>
      <c r="AG315" s="165">
        <f t="shared" si="81"/>
        <v>0</v>
      </c>
      <c r="AH315" s="165">
        <f t="shared" si="82"/>
        <v>0</v>
      </c>
      <c r="AI315" s="197">
        <f t="shared" si="83"/>
        <v>0</v>
      </c>
    </row>
    <row r="316" spans="4:35" ht="13.2" customHeight="1">
      <c r="D316" s="195">
        <v>17</v>
      </c>
      <c r="E316" s="165">
        <f t="shared" si="72"/>
        <v>0</v>
      </c>
      <c r="F316" s="165">
        <f t="shared" si="73"/>
        <v>0</v>
      </c>
      <c r="G316" s="165">
        <f t="shared" si="74"/>
        <v>0</v>
      </c>
      <c r="H316" s="165">
        <f t="shared" si="75"/>
        <v>0</v>
      </c>
      <c r="I316" s="165">
        <f t="shared" si="76"/>
        <v>0</v>
      </c>
      <c r="J316" s="197">
        <f t="shared" si="77"/>
        <v>0</v>
      </c>
      <c r="AC316" s="195">
        <v>17</v>
      </c>
      <c r="AD316" s="165">
        <f t="shared" si="78"/>
        <v>0</v>
      </c>
      <c r="AE316" s="165">
        <f t="shared" si="79"/>
        <v>0</v>
      </c>
      <c r="AF316" s="165">
        <f t="shared" si="80"/>
        <v>0</v>
      </c>
      <c r="AG316" s="165">
        <f t="shared" si="81"/>
        <v>0</v>
      </c>
      <c r="AH316" s="165">
        <f t="shared" si="82"/>
        <v>0</v>
      </c>
      <c r="AI316" s="197">
        <f t="shared" si="83"/>
        <v>0</v>
      </c>
    </row>
    <row r="317" spans="4:35" ht="13.2" customHeight="1">
      <c r="D317" s="195">
        <v>18</v>
      </c>
      <c r="E317" s="165">
        <f t="shared" si="72"/>
        <v>0</v>
      </c>
      <c r="F317" s="165">
        <f t="shared" si="73"/>
        <v>0</v>
      </c>
      <c r="G317" s="165">
        <f t="shared" si="74"/>
        <v>0</v>
      </c>
      <c r="H317" s="165">
        <f t="shared" si="75"/>
        <v>0</v>
      </c>
      <c r="I317" s="165">
        <f t="shared" si="76"/>
        <v>0</v>
      </c>
      <c r="J317" s="197">
        <f t="shared" si="77"/>
        <v>0</v>
      </c>
      <c r="AC317" s="195">
        <v>18</v>
      </c>
      <c r="AD317" s="165">
        <f t="shared" si="78"/>
        <v>0</v>
      </c>
      <c r="AE317" s="165">
        <f t="shared" si="79"/>
        <v>0</v>
      </c>
      <c r="AF317" s="165">
        <f t="shared" si="80"/>
        <v>0</v>
      </c>
      <c r="AG317" s="165">
        <f t="shared" si="81"/>
        <v>0</v>
      </c>
      <c r="AH317" s="165">
        <f t="shared" si="82"/>
        <v>0</v>
      </c>
      <c r="AI317" s="197">
        <f t="shared" si="83"/>
        <v>0</v>
      </c>
    </row>
    <row r="318" spans="4:35" ht="13.2" customHeight="1">
      <c r="D318" s="195">
        <v>19</v>
      </c>
      <c r="E318" s="165">
        <f t="shared" si="72"/>
        <v>0</v>
      </c>
      <c r="F318" s="165">
        <f t="shared" si="73"/>
        <v>0</v>
      </c>
      <c r="G318" s="165">
        <f t="shared" si="74"/>
        <v>0</v>
      </c>
      <c r="H318" s="165">
        <f t="shared" si="75"/>
        <v>0</v>
      </c>
      <c r="I318" s="165">
        <f t="shared" si="76"/>
        <v>0</v>
      </c>
      <c r="J318" s="197">
        <f t="shared" si="77"/>
        <v>0</v>
      </c>
      <c r="AC318" s="195">
        <v>19</v>
      </c>
      <c r="AD318" s="165">
        <f t="shared" si="78"/>
        <v>0</v>
      </c>
      <c r="AE318" s="165">
        <f t="shared" si="79"/>
        <v>0</v>
      </c>
      <c r="AF318" s="165">
        <f t="shared" si="80"/>
        <v>0</v>
      </c>
      <c r="AG318" s="165">
        <f t="shared" si="81"/>
        <v>0</v>
      </c>
      <c r="AH318" s="165">
        <f t="shared" si="82"/>
        <v>0</v>
      </c>
      <c r="AI318" s="197">
        <f t="shared" si="83"/>
        <v>0</v>
      </c>
    </row>
    <row r="319" spans="4:35" ht="13.2" customHeight="1">
      <c r="D319" s="195">
        <v>20</v>
      </c>
      <c r="E319" s="165">
        <f t="shared" si="72"/>
        <v>0</v>
      </c>
      <c r="F319" s="165">
        <f t="shared" si="73"/>
        <v>0</v>
      </c>
      <c r="G319" s="165">
        <f t="shared" si="74"/>
        <v>0</v>
      </c>
      <c r="H319" s="165">
        <f t="shared" si="75"/>
        <v>0</v>
      </c>
      <c r="I319" s="165">
        <f t="shared" si="76"/>
        <v>0</v>
      </c>
      <c r="J319" s="197">
        <f t="shared" si="77"/>
        <v>0</v>
      </c>
      <c r="AC319" s="195">
        <v>20</v>
      </c>
      <c r="AD319" s="165">
        <f t="shared" si="78"/>
        <v>0</v>
      </c>
      <c r="AE319" s="165">
        <f t="shared" si="79"/>
        <v>0</v>
      </c>
      <c r="AF319" s="165">
        <f t="shared" si="80"/>
        <v>0</v>
      </c>
      <c r="AG319" s="165">
        <f t="shared" si="81"/>
        <v>0</v>
      </c>
      <c r="AH319" s="165">
        <f t="shared" si="82"/>
        <v>0</v>
      </c>
      <c r="AI319" s="197">
        <f t="shared" si="83"/>
        <v>0</v>
      </c>
    </row>
    <row r="320" spans="4:35" ht="13.2" customHeight="1">
      <c r="D320" s="195">
        <v>21</v>
      </c>
      <c r="E320" s="165">
        <f t="shared" si="72"/>
        <v>0</v>
      </c>
      <c r="F320" s="165">
        <f t="shared" si="73"/>
        <v>0</v>
      </c>
      <c r="G320" s="165">
        <f t="shared" si="74"/>
        <v>0</v>
      </c>
      <c r="H320" s="165">
        <f t="shared" si="75"/>
        <v>0</v>
      </c>
      <c r="I320" s="165">
        <f t="shared" si="76"/>
        <v>0</v>
      </c>
      <c r="J320" s="197">
        <f t="shared" si="77"/>
        <v>0</v>
      </c>
      <c r="AC320" s="195">
        <v>21</v>
      </c>
      <c r="AD320" s="165">
        <f t="shared" si="78"/>
        <v>0</v>
      </c>
      <c r="AE320" s="165">
        <f t="shared" si="79"/>
        <v>0</v>
      </c>
      <c r="AF320" s="165">
        <f t="shared" si="80"/>
        <v>0</v>
      </c>
      <c r="AG320" s="165">
        <f t="shared" si="81"/>
        <v>0</v>
      </c>
      <c r="AH320" s="165">
        <f t="shared" si="82"/>
        <v>0</v>
      </c>
      <c r="AI320" s="197">
        <f t="shared" si="83"/>
        <v>0</v>
      </c>
    </row>
    <row r="321" spans="4:35" ht="13.2" customHeight="1">
      <c r="D321" s="195">
        <v>22</v>
      </c>
      <c r="E321" s="165">
        <f t="shared" si="72"/>
        <v>0</v>
      </c>
      <c r="F321" s="165">
        <f t="shared" si="73"/>
        <v>0</v>
      </c>
      <c r="G321" s="165">
        <f t="shared" si="74"/>
        <v>0</v>
      </c>
      <c r="H321" s="165">
        <f t="shared" si="75"/>
        <v>0</v>
      </c>
      <c r="I321" s="165">
        <f t="shared" si="76"/>
        <v>0</v>
      </c>
      <c r="J321" s="197">
        <f t="shared" si="77"/>
        <v>0</v>
      </c>
      <c r="AC321" s="195">
        <v>22</v>
      </c>
      <c r="AD321" s="165">
        <f t="shared" si="78"/>
        <v>0</v>
      </c>
      <c r="AE321" s="165">
        <f t="shared" si="79"/>
        <v>0</v>
      </c>
      <c r="AF321" s="165">
        <f t="shared" si="80"/>
        <v>0</v>
      </c>
      <c r="AG321" s="165">
        <f t="shared" si="81"/>
        <v>0</v>
      </c>
      <c r="AH321" s="165">
        <f t="shared" si="82"/>
        <v>0</v>
      </c>
      <c r="AI321" s="197">
        <f t="shared" si="83"/>
        <v>0</v>
      </c>
    </row>
    <row r="322" spans="4:35" ht="13.2" customHeight="1">
      <c r="D322" s="195">
        <v>23</v>
      </c>
      <c r="E322" s="165">
        <f t="shared" si="72"/>
        <v>0</v>
      </c>
      <c r="F322" s="165">
        <f t="shared" si="73"/>
        <v>0</v>
      </c>
      <c r="G322" s="165">
        <f t="shared" si="74"/>
        <v>0</v>
      </c>
      <c r="H322" s="165">
        <f t="shared" si="75"/>
        <v>0</v>
      </c>
      <c r="I322" s="165">
        <f t="shared" si="76"/>
        <v>0</v>
      </c>
      <c r="J322" s="197">
        <f t="shared" si="77"/>
        <v>0</v>
      </c>
      <c r="AC322" s="195">
        <v>23</v>
      </c>
      <c r="AD322" s="165">
        <f t="shared" si="78"/>
        <v>0</v>
      </c>
      <c r="AE322" s="165">
        <f t="shared" si="79"/>
        <v>0</v>
      </c>
      <c r="AF322" s="165">
        <f t="shared" si="80"/>
        <v>0</v>
      </c>
      <c r="AG322" s="165">
        <f t="shared" si="81"/>
        <v>0</v>
      </c>
      <c r="AH322" s="165">
        <f t="shared" si="82"/>
        <v>0</v>
      </c>
      <c r="AI322" s="197">
        <f t="shared" si="83"/>
        <v>0</v>
      </c>
    </row>
    <row r="323" spans="4:35" ht="13.2" customHeight="1">
      <c r="D323" s="195">
        <v>24</v>
      </c>
      <c r="E323" s="165">
        <f t="shared" si="72"/>
        <v>0</v>
      </c>
      <c r="F323" s="165">
        <f t="shared" si="73"/>
        <v>0</v>
      </c>
      <c r="G323" s="165">
        <f t="shared" si="74"/>
        <v>0</v>
      </c>
      <c r="H323" s="165">
        <f t="shared" si="75"/>
        <v>0</v>
      </c>
      <c r="I323" s="165">
        <f t="shared" si="76"/>
        <v>0</v>
      </c>
      <c r="J323" s="197">
        <f t="shared" si="77"/>
        <v>0</v>
      </c>
      <c r="AC323" s="195">
        <v>24</v>
      </c>
      <c r="AD323" s="165">
        <f t="shared" si="78"/>
        <v>0</v>
      </c>
      <c r="AE323" s="165">
        <f t="shared" si="79"/>
        <v>0</v>
      </c>
      <c r="AF323" s="165">
        <f t="shared" si="80"/>
        <v>0</v>
      </c>
      <c r="AG323" s="165">
        <f t="shared" si="81"/>
        <v>0</v>
      </c>
      <c r="AH323" s="165">
        <f t="shared" si="82"/>
        <v>0</v>
      </c>
      <c r="AI323" s="197">
        <f t="shared" si="83"/>
        <v>0</v>
      </c>
    </row>
    <row r="324" spans="4:35" ht="13.2" customHeight="1">
      <c r="D324" s="195">
        <v>25</v>
      </c>
      <c r="E324" s="165">
        <f t="shared" si="72"/>
        <v>0</v>
      </c>
      <c r="F324" s="165">
        <f t="shared" si="73"/>
        <v>0</v>
      </c>
      <c r="G324" s="165">
        <f t="shared" si="74"/>
        <v>0</v>
      </c>
      <c r="H324" s="165">
        <f t="shared" si="75"/>
        <v>0</v>
      </c>
      <c r="I324" s="165">
        <f t="shared" si="76"/>
        <v>0</v>
      </c>
      <c r="J324" s="197">
        <f t="shared" si="77"/>
        <v>0</v>
      </c>
      <c r="AC324" s="195">
        <v>25</v>
      </c>
      <c r="AD324" s="165">
        <f t="shared" si="78"/>
        <v>0</v>
      </c>
      <c r="AE324" s="165">
        <f t="shared" si="79"/>
        <v>0</v>
      </c>
      <c r="AF324" s="165">
        <f t="shared" si="80"/>
        <v>0</v>
      </c>
      <c r="AG324" s="165">
        <f t="shared" si="81"/>
        <v>0</v>
      </c>
      <c r="AH324" s="165">
        <f t="shared" si="82"/>
        <v>0</v>
      </c>
      <c r="AI324" s="197">
        <f t="shared" si="83"/>
        <v>0</v>
      </c>
    </row>
    <row r="325" spans="4:35" ht="13.2" customHeight="1">
      <c r="D325" s="195">
        <v>26</v>
      </c>
      <c r="E325" s="165">
        <f t="shared" si="72"/>
        <v>0</v>
      </c>
      <c r="F325" s="165">
        <f t="shared" si="73"/>
        <v>0</v>
      </c>
      <c r="G325" s="165">
        <f t="shared" si="74"/>
        <v>0</v>
      </c>
      <c r="H325" s="165">
        <f t="shared" si="75"/>
        <v>0</v>
      </c>
      <c r="I325" s="165">
        <f t="shared" si="76"/>
        <v>0</v>
      </c>
      <c r="J325" s="197">
        <f t="shared" si="77"/>
        <v>0</v>
      </c>
      <c r="AC325" s="195">
        <v>26</v>
      </c>
      <c r="AD325" s="165">
        <f t="shared" si="78"/>
        <v>0</v>
      </c>
      <c r="AE325" s="165">
        <f t="shared" si="79"/>
        <v>0</v>
      </c>
      <c r="AF325" s="165">
        <f t="shared" si="80"/>
        <v>0</v>
      </c>
      <c r="AG325" s="165">
        <f t="shared" si="81"/>
        <v>0</v>
      </c>
      <c r="AH325" s="165">
        <f t="shared" si="82"/>
        <v>0</v>
      </c>
      <c r="AI325" s="197">
        <f t="shared" si="83"/>
        <v>0</v>
      </c>
    </row>
    <row r="326" spans="4:35" ht="13.2" customHeight="1">
      <c r="D326" s="195">
        <v>27</v>
      </c>
      <c r="E326" s="165">
        <f t="shared" si="72"/>
        <v>0</v>
      </c>
      <c r="F326" s="165">
        <f t="shared" si="73"/>
        <v>0</v>
      </c>
      <c r="G326" s="165">
        <f t="shared" si="74"/>
        <v>0</v>
      </c>
      <c r="H326" s="165">
        <f t="shared" si="75"/>
        <v>0</v>
      </c>
      <c r="I326" s="165">
        <f t="shared" si="76"/>
        <v>0</v>
      </c>
      <c r="J326" s="197">
        <f t="shared" si="77"/>
        <v>0</v>
      </c>
      <c r="AC326" s="195">
        <v>27</v>
      </c>
      <c r="AD326" s="165">
        <f t="shared" si="78"/>
        <v>0</v>
      </c>
      <c r="AE326" s="165">
        <f t="shared" si="79"/>
        <v>0</v>
      </c>
      <c r="AF326" s="165">
        <f t="shared" si="80"/>
        <v>0</v>
      </c>
      <c r="AG326" s="165">
        <f t="shared" si="81"/>
        <v>0</v>
      </c>
      <c r="AH326" s="165">
        <f t="shared" si="82"/>
        <v>0</v>
      </c>
      <c r="AI326" s="197">
        <f t="shared" si="83"/>
        <v>0</v>
      </c>
    </row>
    <row r="327" spans="4:35" ht="13.2" customHeight="1">
      <c r="D327" s="195">
        <v>28</v>
      </c>
      <c r="E327" s="165">
        <f t="shared" si="72"/>
        <v>0</v>
      </c>
      <c r="F327" s="165">
        <f t="shared" si="73"/>
        <v>0</v>
      </c>
      <c r="G327" s="165">
        <f t="shared" si="74"/>
        <v>0</v>
      </c>
      <c r="H327" s="165">
        <f t="shared" si="75"/>
        <v>0</v>
      </c>
      <c r="I327" s="165">
        <f t="shared" si="76"/>
        <v>0</v>
      </c>
      <c r="J327" s="197">
        <f t="shared" si="77"/>
        <v>0</v>
      </c>
      <c r="AC327" s="195">
        <v>28</v>
      </c>
      <c r="AD327" s="165">
        <f t="shared" si="78"/>
        <v>0</v>
      </c>
      <c r="AE327" s="165">
        <f t="shared" si="79"/>
        <v>0</v>
      </c>
      <c r="AF327" s="165">
        <f t="shared" si="80"/>
        <v>0</v>
      </c>
      <c r="AG327" s="165">
        <f t="shared" si="81"/>
        <v>0</v>
      </c>
      <c r="AH327" s="165">
        <f t="shared" si="82"/>
        <v>0</v>
      </c>
      <c r="AI327" s="197">
        <f t="shared" si="83"/>
        <v>0</v>
      </c>
    </row>
    <row r="328" spans="4:35" ht="13.2" customHeight="1">
      <c r="D328" s="195">
        <v>29</v>
      </c>
      <c r="E328" s="165">
        <f t="shared" si="72"/>
        <v>0</v>
      </c>
      <c r="F328" s="165">
        <f t="shared" si="73"/>
        <v>0</v>
      </c>
      <c r="G328" s="165">
        <f t="shared" si="74"/>
        <v>0</v>
      </c>
      <c r="H328" s="165">
        <f t="shared" si="75"/>
        <v>0</v>
      </c>
      <c r="I328" s="165">
        <f t="shared" si="76"/>
        <v>0</v>
      </c>
      <c r="J328" s="197">
        <f t="shared" si="77"/>
        <v>0</v>
      </c>
      <c r="AC328" s="195">
        <v>29</v>
      </c>
      <c r="AD328" s="165">
        <f t="shared" si="78"/>
        <v>0</v>
      </c>
      <c r="AE328" s="165">
        <f t="shared" si="79"/>
        <v>0</v>
      </c>
      <c r="AF328" s="165">
        <f t="shared" si="80"/>
        <v>0</v>
      </c>
      <c r="AG328" s="165">
        <f t="shared" si="81"/>
        <v>0</v>
      </c>
      <c r="AH328" s="165">
        <f t="shared" si="82"/>
        <v>0</v>
      </c>
      <c r="AI328" s="197">
        <f t="shared" si="83"/>
        <v>0</v>
      </c>
    </row>
    <row r="329" spans="4:35" ht="13.2" customHeight="1">
      <c r="D329" s="195">
        <v>30</v>
      </c>
      <c r="E329" s="165">
        <f t="shared" si="72"/>
        <v>0</v>
      </c>
      <c r="F329" s="165">
        <f t="shared" si="73"/>
        <v>0</v>
      </c>
      <c r="G329" s="165">
        <f t="shared" si="74"/>
        <v>0</v>
      </c>
      <c r="H329" s="165">
        <f t="shared" si="75"/>
        <v>0</v>
      </c>
      <c r="I329" s="165">
        <f t="shared" si="76"/>
        <v>0</v>
      </c>
      <c r="J329" s="197">
        <f t="shared" si="77"/>
        <v>0</v>
      </c>
      <c r="AC329" s="195">
        <v>30</v>
      </c>
      <c r="AD329" s="165">
        <f t="shared" si="78"/>
        <v>0</v>
      </c>
      <c r="AE329" s="165">
        <f t="shared" si="79"/>
        <v>0</v>
      </c>
      <c r="AF329" s="165">
        <f t="shared" si="80"/>
        <v>0</v>
      </c>
      <c r="AG329" s="165">
        <f t="shared" si="81"/>
        <v>0</v>
      </c>
      <c r="AH329" s="165">
        <f t="shared" si="82"/>
        <v>0</v>
      </c>
      <c r="AI329" s="197">
        <f t="shared" si="83"/>
        <v>0</v>
      </c>
    </row>
    <row r="330" spans="4:35" ht="13.2" customHeight="1">
      <c r="D330" s="195">
        <v>31</v>
      </c>
      <c r="E330" s="165">
        <f t="shared" si="72"/>
        <v>0</v>
      </c>
      <c r="F330" s="165">
        <f t="shared" si="73"/>
        <v>0</v>
      </c>
      <c r="G330" s="165">
        <f t="shared" si="74"/>
        <v>0</v>
      </c>
      <c r="H330" s="165">
        <f t="shared" si="75"/>
        <v>0</v>
      </c>
      <c r="I330" s="165">
        <f t="shared" si="76"/>
        <v>0</v>
      </c>
      <c r="J330" s="197">
        <f t="shared" si="77"/>
        <v>0</v>
      </c>
      <c r="AC330" s="195">
        <v>31</v>
      </c>
      <c r="AD330" s="165">
        <f t="shared" si="78"/>
        <v>0</v>
      </c>
      <c r="AE330" s="165">
        <f t="shared" si="79"/>
        <v>0</v>
      </c>
      <c r="AF330" s="165">
        <f t="shared" si="80"/>
        <v>0</v>
      </c>
      <c r="AG330" s="165">
        <f t="shared" si="81"/>
        <v>0</v>
      </c>
      <c r="AH330" s="165">
        <f t="shared" si="82"/>
        <v>0</v>
      </c>
      <c r="AI330" s="197">
        <f t="shared" si="83"/>
        <v>0</v>
      </c>
    </row>
    <row r="331" spans="4:35" ht="13.2" customHeight="1">
      <c r="D331" s="195">
        <v>32</v>
      </c>
      <c r="E331" s="165">
        <f t="shared" si="72"/>
        <v>0</v>
      </c>
      <c r="F331" s="165">
        <f t="shared" si="73"/>
        <v>0</v>
      </c>
      <c r="G331" s="165">
        <f t="shared" si="74"/>
        <v>0</v>
      </c>
      <c r="H331" s="165">
        <f t="shared" si="75"/>
        <v>0</v>
      </c>
      <c r="I331" s="165">
        <f t="shared" si="76"/>
        <v>0</v>
      </c>
      <c r="J331" s="197">
        <f t="shared" si="77"/>
        <v>0</v>
      </c>
      <c r="AC331" s="195">
        <v>32</v>
      </c>
      <c r="AD331" s="165">
        <f t="shared" si="78"/>
        <v>0</v>
      </c>
      <c r="AE331" s="165">
        <f t="shared" si="79"/>
        <v>0</v>
      </c>
      <c r="AF331" s="165">
        <f t="shared" si="80"/>
        <v>0</v>
      </c>
      <c r="AG331" s="165">
        <f t="shared" si="81"/>
        <v>0</v>
      </c>
      <c r="AH331" s="165">
        <f t="shared" si="82"/>
        <v>0</v>
      </c>
      <c r="AI331" s="197">
        <f t="shared" si="83"/>
        <v>0</v>
      </c>
    </row>
    <row r="332" spans="4:35" ht="13.2" customHeight="1">
      <c r="D332" s="195">
        <v>33</v>
      </c>
      <c r="E332" s="165">
        <f t="shared" si="72"/>
        <v>0</v>
      </c>
      <c r="F332" s="165">
        <f t="shared" si="73"/>
        <v>0</v>
      </c>
      <c r="G332" s="165">
        <f t="shared" si="74"/>
        <v>0</v>
      </c>
      <c r="H332" s="165">
        <f t="shared" si="75"/>
        <v>0</v>
      </c>
      <c r="I332" s="165">
        <f t="shared" si="76"/>
        <v>0</v>
      </c>
      <c r="J332" s="197">
        <f t="shared" si="77"/>
        <v>0</v>
      </c>
      <c r="AC332" s="195">
        <v>33</v>
      </c>
      <c r="AD332" s="165">
        <f t="shared" si="78"/>
        <v>0</v>
      </c>
      <c r="AE332" s="165">
        <f t="shared" si="79"/>
        <v>0</v>
      </c>
      <c r="AF332" s="165">
        <f t="shared" si="80"/>
        <v>0</v>
      </c>
      <c r="AG332" s="165">
        <f t="shared" si="81"/>
        <v>0</v>
      </c>
      <c r="AH332" s="165">
        <f t="shared" si="82"/>
        <v>0</v>
      </c>
      <c r="AI332" s="197">
        <f t="shared" si="83"/>
        <v>0</v>
      </c>
    </row>
    <row r="333" spans="4:35" ht="13.2" customHeight="1">
      <c r="D333" s="195">
        <v>34</v>
      </c>
      <c r="E333" s="165">
        <f t="shared" si="72"/>
        <v>0</v>
      </c>
      <c r="F333" s="165">
        <f t="shared" si="73"/>
        <v>0</v>
      </c>
      <c r="G333" s="165">
        <f t="shared" si="74"/>
        <v>0</v>
      </c>
      <c r="H333" s="165">
        <f t="shared" si="75"/>
        <v>0</v>
      </c>
      <c r="I333" s="165">
        <f t="shared" si="76"/>
        <v>0</v>
      </c>
      <c r="J333" s="197">
        <f t="shared" si="77"/>
        <v>0</v>
      </c>
      <c r="AC333" s="195">
        <v>34</v>
      </c>
      <c r="AD333" s="165">
        <f t="shared" si="78"/>
        <v>0</v>
      </c>
      <c r="AE333" s="165">
        <f t="shared" si="79"/>
        <v>0</v>
      </c>
      <c r="AF333" s="165">
        <f t="shared" si="80"/>
        <v>0</v>
      </c>
      <c r="AG333" s="165">
        <f t="shared" si="81"/>
        <v>0</v>
      </c>
      <c r="AH333" s="165">
        <f t="shared" si="82"/>
        <v>0</v>
      </c>
      <c r="AI333" s="197">
        <f t="shared" si="83"/>
        <v>0</v>
      </c>
    </row>
    <row r="334" spans="4:35" ht="13.2" customHeight="1">
      <c r="D334" s="195">
        <v>35</v>
      </c>
      <c r="E334" s="165">
        <f t="shared" si="72"/>
        <v>0</v>
      </c>
      <c r="F334" s="165">
        <f t="shared" si="73"/>
        <v>0</v>
      </c>
      <c r="G334" s="165">
        <f t="shared" si="74"/>
        <v>0</v>
      </c>
      <c r="H334" s="165">
        <f t="shared" si="75"/>
        <v>0</v>
      </c>
      <c r="I334" s="165">
        <f t="shared" si="76"/>
        <v>0</v>
      </c>
      <c r="J334" s="197">
        <f t="shared" si="77"/>
        <v>0</v>
      </c>
      <c r="AC334" s="195">
        <v>35</v>
      </c>
      <c r="AD334" s="165">
        <f t="shared" si="78"/>
        <v>0</v>
      </c>
      <c r="AE334" s="165">
        <f t="shared" si="79"/>
        <v>0</v>
      </c>
      <c r="AF334" s="165">
        <f t="shared" si="80"/>
        <v>0</v>
      </c>
      <c r="AG334" s="165">
        <f t="shared" si="81"/>
        <v>0</v>
      </c>
      <c r="AH334" s="165">
        <f t="shared" si="82"/>
        <v>0</v>
      </c>
      <c r="AI334" s="197">
        <f t="shared" si="83"/>
        <v>0</v>
      </c>
    </row>
    <row r="335" spans="4:35" ht="13.2" customHeight="1">
      <c r="D335" s="195">
        <v>36</v>
      </c>
      <c r="E335" s="165">
        <f t="shared" si="72"/>
        <v>0</v>
      </c>
      <c r="F335" s="165">
        <f t="shared" si="73"/>
        <v>0</v>
      </c>
      <c r="G335" s="165">
        <f t="shared" si="74"/>
        <v>0</v>
      </c>
      <c r="H335" s="165">
        <f t="shared" si="75"/>
        <v>0</v>
      </c>
      <c r="I335" s="165">
        <f t="shared" si="76"/>
        <v>0</v>
      </c>
      <c r="J335" s="197">
        <f t="shared" si="77"/>
        <v>0</v>
      </c>
      <c r="AC335" s="195">
        <v>36</v>
      </c>
      <c r="AD335" s="165">
        <f t="shared" si="78"/>
        <v>0</v>
      </c>
      <c r="AE335" s="165">
        <f t="shared" si="79"/>
        <v>0</v>
      </c>
      <c r="AF335" s="165">
        <f t="shared" si="80"/>
        <v>0</v>
      </c>
      <c r="AG335" s="165">
        <f t="shared" si="81"/>
        <v>0</v>
      </c>
      <c r="AH335" s="165">
        <f t="shared" si="82"/>
        <v>0</v>
      </c>
      <c r="AI335" s="197">
        <f t="shared" si="83"/>
        <v>0</v>
      </c>
    </row>
    <row r="336" spans="4:35" ht="13.2" customHeight="1">
      <c r="D336" s="195">
        <v>37</v>
      </c>
      <c r="E336" s="165">
        <f t="shared" si="72"/>
        <v>0</v>
      </c>
      <c r="F336" s="165">
        <f t="shared" si="73"/>
        <v>0</v>
      </c>
      <c r="G336" s="165">
        <f t="shared" si="74"/>
        <v>0</v>
      </c>
      <c r="H336" s="165">
        <f t="shared" si="75"/>
        <v>0</v>
      </c>
      <c r="I336" s="165">
        <f t="shared" si="76"/>
        <v>0</v>
      </c>
      <c r="J336" s="197">
        <f t="shared" si="77"/>
        <v>0</v>
      </c>
      <c r="AC336" s="195">
        <v>37</v>
      </c>
      <c r="AD336" s="165">
        <f t="shared" si="78"/>
        <v>0</v>
      </c>
      <c r="AE336" s="165">
        <f t="shared" si="79"/>
        <v>0</v>
      </c>
      <c r="AF336" s="165">
        <f t="shared" si="80"/>
        <v>0</v>
      </c>
      <c r="AG336" s="165">
        <f t="shared" si="81"/>
        <v>0</v>
      </c>
      <c r="AH336" s="165">
        <f t="shared" si="82"/>
        <v>0</v>
      </c>
      <c r="AI336" s="197">
        <f t="shared" si="83"/>
        <v>0</v>
      </c>
    </row>
    <row r="337" spans="4:35" ht="13.2" customHeight="1">
      <c r="D337" s="195">
        <v>38</v>
      </c>
      <c r="E337" s="165">
        <f t="shared" si="72"/>
        <v>0</v>
      </c>
      <c r="F337" s="165">
        <f t="shared" si="73"/>
        <v>0</v>
      </c>
      <c r="G337" s="165">
        <f t="shared" si="74"/>
        <v>0</v>
      </c>
      <c r="H337" s="165">
        <f t="shared" si="75"/>
        <v>0</v>
      </c>
      <c r="I337" s="165">
        <f t="shared" si="76"/>
        <v>0</v>
      </c>
      <c r="J337" s="197">
        <f t="shared" si="77"/>
        <v>0</v>
      </c>
      <c r="AC337" s="195">
        <v>38</v>
      </c>
      <c r="AD337" s="165">
        <f t="shared" si="78"/>
        <v>0</v>
      </c>
      <c r="AE337" s="165">
        <f t="shared" si="79"/>
        <v>0</v>
      </c>
      <c r="AF337" s="165">
        <f t="shared" si="80"/>
        <v>0</v>
      </c>
      <c r="AG337" s="165">
        <f t="shared" si="81"/>
        <v>0</v>
      </c>
      <c r="AH337" s="165">
        <f t="shared" si="82"/>
        <v>0</v>
      </c>
      <c r="AI337" s="197">
        <f t="shared" si="83"/>
        <v>0</v>
      </c>
    </row>
    <row r="338" spans="4:35" ht="13.2" customHeight="1">
      <c r="D338" s="195">
        <v>39</v>
      </c>
      <c r="E338" s="165">
        <f t="shared" si="72"/>
        <v>0</v>
      </c>
      <c r="F338" s="165">
        <f t="shared" si="73"/>
        <v>0</v>
      </c>
      <c r="G338" s="165">
        <f t="shared" si="74"/>
        <v>0</v>
      </c>
      <c r="H338" s="165">
        <f t="shared" si="75"/>
        <v>0</v>
      </c>
      <c r="I338" s="165">
        <f t="shared" si="76"/>
        <v>0</v>
      </c>
      <c r="J338" s="197">
        <f t="shared" si="77"/>
        <v>0</v>
      </c>
      <c r="AC338" s="195">
        <v>39</v>
      </c>
      <c r="AD338" s="165">
        <f t="shared" si="78"/>
        <v>0</v>
      </c>
      <c r="AE338" s="165">
        <f t="shared" si="79"/>
        <v>0</v>
      </c>
      <c r="AF338" s="165">
        <f t="shared" si="80"/>
        <v>0</v>
      </c>
      <c r="AG338" s="165">
        <f t="shared" si="81"/>
        <v>0</v>
      </c>
      <c r="AH338" s="165">
        <f t="shared" si="82"/>
        <v>0</v>
      </c>
      <c r="AI338" s="197">
        <f t="shared" si="83"/>
        <v>0</v>
      </c>
    </row>
    <row r="339" spans="4:35" ht="13.2" customHeight="1" thickBot="1">
      <c r="D339" s="196">
        <v>40</v>
      </c>
      <c r="E339" s="198">
        <f t="shared" si="72"/>
        <v>0</v>
      </c>
      <c r="F339" s="198">
        <f t="shared" si="73"/>
        <v>0</v>
      </c>
      <c r="G339" s="198">
        <f t="shared" si="74"/>
        <v>0</v>
      </c>
      <c r="H339" s="198">
        <f t="shared" si="75"/>
        <v>0</v>
      </c>
      <c r="I339" s="198">
        <f t="shared" si="76"/>
        <v>0</v>
      </c>
      <c r="J339" s="199">
        <f t="shared" si="77"/>
        <v>0</v>
      </c>
      <c r="AC339" s="196">
        <v>40</v>
      </c>
      <c r="AD339" s="198">
        <f t="shared" si="78"/>
        <v>0</v>
      </c>
      <c r="AE339" s="198">
        <f t="shared" si="79"/>
        <v>0</v>
      </c>
      <c r="AF339" s="198">
        <f t="shared" si="80"/>
        <v>0</v>
      </c>
      <c r="AG339" s="198">
        <f t="shared" si="81"/>
        <v>0</v>
      </c>
      <c r="AH339" s="198">
        <f t="shared" si="82"/>
        <v>0</v>
      </c>
      <c r="AI339" s="199">
        <f t="shared" si="83"/>
        <v>0</v>
      </c>
    </row>
    <row r="341" spans="4:35" ht="13.2" customHeight="1" thickBot="1">
      <c r="D341" s="760" t="s">
        <v>359</v>
      </c>
      <c r="AC341" s="760" t="s">
        <v>359</v>
      </c>
    </row>
    <row r="342" spans="4:35" ht="13.2" customHeight="1">
      <c r="D342" s="2199"/>
      <c r="E342" s="2200" t="s">
        <v>56</v>
      </c>
      <c r="F342" s="2200"/>
      <c r="G342" s="2200" t="s">
        <v>83</v>
      </c>
      <c r="H342" s="2200"/>
      <c r="I342" s="2200" t="s">
        <v>78</v>
      </c>
      <c r="J342" s="2239"/>
      <c r="AC342" s="2199"/>
      <c r="AD342" s="2200" t="s">
        <v>56</v>
      </c>
      <c r="AE342" s="2200"/>
      <c r="AF342" s="2200" t="s">
        <v>83</v>
      </c>
      <c r="AG342" s="2200"/>
      <c r="AH342" s="2200" t="s">
        <v>78</v>
      </c>
      <c r="AI342" s="2239"/>
    </row>
    <row r="343" spans="4:35" ht="13.2" customHeight="1">
      <c r="D343" s="2238"/>
      <c r="E343" s="790" t="s">
        <v>354</v>
      </c>
      <c r="F343" s="790" t="s">
        <v>355</v>
      </c>
      <c r="G343" s="790" t="s">
        <v>354</v>
      </c>
      <c r="H343" s="790" t="s">
        <v>355</v>
      </c>
      <c r="I343" s="790" t="s">
        <v>354</v>
      </c>
      <c r="J343" s="791" t="s">
        <v>355</v>
      </c>
      <c r="AC343" s="2238"/>
      <c r="AD343" s="790" t="s">
        <v>354</v>
      </c>
      <c r="AE343" s="790" t="s">
        <v>355</v>
      </c>
      <c r="AF343" s="790" t="s">
        <v>354</v>
      </c>
      <c r="AG343" s="790" t="s">
        <v>355</v>
      </c>
      <c r="AH343" s="790" t="s">
        <v>354</v>
      </c>
      <c r="AI343" s="791" t="s">
        <v>355</v>
      </c>
    </row>
    <row r="344" spans="4:35" ht="13.2" customHeight="1">
      <c r="D344" s="195">
        <v>1</v>
      </c>
      <c r="E344" s="165">
        <f t="shared" ref="E344:J359" si="84">E80+E124+E168+E212+E256+E300</f>
        <v>0</v>
      </c>
      <c r="F344" s="165">
        <f t="shared" si="84"/>
        <v>0</v>
      </c>
      <c r="G344" s="165">
        <f t="shared" si="84"/>
        <v>0</v>
      </c>
      <c r="H344" s="165">
        <f t="shared" si="84"/>
        <v>0</v>
      </c>
      <c r="I344" s="165">
        <f t="shared" si="84"/>
        <v>0</v>
      </c>
      <c r="J344" s="197">
        <f t="shared" si="84"/>
        <v>0</v>
      </c>
      <c r="AC344" s="195">
        <v>1</v>
      </c>
      <c r="AD344" s="165">
        <f t="shared" ref="AD344:AI359" si="85">AD80+AD124+AD168+AD212+AD256+AD300</f>
        <v>0</v>
      </c>
      <c r="AE344" s="165">
        <f t="shared" si="85"/>
        <v>0</v>
      </c>
      <c r="AF344" s="165">
        <f t="shared" si="85"/>
        <v>0</v>
      </c>
      <c r="AG344" s="165">
        <f t="shared" si="85"/>
        <v>0</v>
      </c>
      <c r="AH344" s="165">
        <f t="shared" si="85"/>
        <v>0</v>
      </c>
      <c r="AI344" s="197">
        <f t="shared" si="85"/>
        <v>0</v>
      </c>
    </row>
    <row r="345" spans="4:35" ht="13.2" customHeight="1">
      <c r="D345" s="195">
        <v>2</v>
      </c>
      <c r="E345" s="165">
        <f t="shared" si="84"/>
        <v>0</v>
      </c>
      <c r="F345" s="165">
        <f t="shared" si="84"/>
        <v>0</v>
      </c>
      <c r="G345" s="165">
        <f t="shared" si="84"/>
        <v>0</v>
      </c>
      <c r="H345" s="165">
        <f t="shared" si="84"/>
        <v>0</v>
      </c>
      <c r="I345" s="165">
        <f t="shared" si="84"/>
        <v>0</v>
      </c>
      <c r="J345" s="197">
        <f t="shared" si="84"/>
        <v>0</v>
      </c>
      <c r="AC345" s="195">
        <v>2</v>
      </c>
      <c r="AD345" s="165">
        <f t="shared" si="85"/>
        <v>0</v>
      </c>
      <c r="AE345" s="165">
        <f t="shared" si="85"/>
        <v>0</v>
      </c>
      <c r="AF345" s="165">
        <f t="shared" si="85"/>
        <v>0</v>
      </c>
      <c r="AG345" s="165">
        <f t="shared" si="85"/>
        <v>0</v>
      </c>
      <c r="AH345" s="165">
        <f t="shared" si="85"/>
        <v>0</v>
      </c>
      <c r="AI345" s="197">
        <f t="shared" si="85"/>
        <v>0</v>
      </c>
    </row>
    <row r="346" spans="4:35" ht="13.2" customHeight="1">
      <c r="D346" s="195">
        <v>3</v>
      </c>
      <c r="E346" s="165">
        <f t="shared" si="84"/>
        <v>0</v>
      </c>
      <c r="F346" s="165">
        <f t="shared" si="84"/>
        <v>0</v>
      </c>
      <c r="G346" s="165">
        <f t="shared" si="84"/>
        <v>0</v>
      </c>
      <c r="H346" s="165">
        <f t="shared" si="84"/>
        <v>0</v>
      </c>
      <c r="I346" s="165">
        <f t="shared" si="84"/>
        <v>0</v>
      </c>
      <c r="J346" s="197">
        <f t="shared" si="84"/>
        <v>0</v>
      </c>
      <c r="AC346" s="195">
        <v>3</v>
      </c>
      <c r="AD346" s="165">
        <f t="shared" si="85"/>
        <v>0</v>
      </c>
      <c r="AE346" s="165">
        <f t="shared" si="85"/>
        <v>0</v>
      </c>
      <c r="AF346" s="165">
        <f t="shared" si="85"/>
        <v>0</v>
      </c>
      <c r="AG346" s="165">
        <f t="shared" si="85"/>
        <v>0</v>
      </c>
      <c r="AH346" s="165">
        <f t="shared" si="85"/>
        <v>0</v>
      </c>
      <c r="AI346" s="197">
        <f t="shared" si="85"/>
        <v>0</v>
      </c>
    </row>
    <row r="347" spans="4:35" ht="13.2" customHeight="1">
      <c r="D347" s="195">
        <v>4</v>
      </c>
      <c r="E347" s="165">
        <f t="shared" si="84"/>
        <v>9</v>
      </c>
      <c r="F347" s="165">
        <f t="shared" si="84"/>
        <v>0</v>
      </c>
      <c r="G347" s="165">
        <f t="shared" si="84"/>
        <v>0</v>
      </c>
      <c r="H347" s="165">
        <f t="shared" si="84"/>
        <v>0</v>
      </c>
      <c r="I347" s="165">
        <f t="shared" si="84"/>
        <v>9</v>
      </c>
      <c r="J347" s="197">
        <f t="shared" si="84"/>
        <v>0</v>
      </c>
      <c r="AC347" s="195">
        <v>4</v>
      </c>
      <c r="AD347" s="165">
        <f t="shared" si="85"/>
        <v>0</v>
      </c>
      <c r="AE347" s="165">
        <f t="shared" si="85"/>
        <v>0</v>
      </c>
      <c r="AF347" s="165">
        <f t="shared" si="85"/>
        <v>0</v>
      </c>
      <c r="AG347" s="165">
        <f t="shared" si="85"/>
        <v>0</v>
      </c>
      <c r="AH347" s="165">
        <f t="shared" si="85"/>
        <v>0</v>
      </c>
      <c r="AI347" s="197">
        <f t="shared" si="85"/>
        <v>0</v>
      </c>
    </row>
    <row r="348" spans="4:35" ht="13.2" customHeight="1">
      <c r="D348" s="195">
        <v>5</v>
      </c>
      <c r="E348" s="165">
        <f t="shared" si="84"/>
        <v>50</v>
      </c>
      <c r="F348" s="165">
        <f t="shared" si="84"/>
        <v>2</v>
      </c>
      <c r="G348" s="165">
        <f t="shared" si="84"/>
        <v>0</v>
      </c>
      <c r="H348" s="165">
        <f t="shared" si="84"/>
        <v>0</v>
      </c>
      <c r="I348" s="165">
        <f t="shared" si="84"/>
        <v>986.23</v>
      </c>
      <c r="J348" s="197">
        <f t="shared" si="84"/>
        <v>33.700000000000003</v>
      </c>
      <c r="AC348" s="195">
        <v>5</v>
      </c>
      <c r="AD348" s="165">
        <f t="shared" si="85"/>
        <v>0</v>
      </c>
      <c r="AE348" s="165">
        <f t="shared" si="85"/>
        <v>0</v>
      </c>
      <c r="AF348" s="165">
        <f t="shared" si="85"/>
        <v>0</v>
      </c>
      <c r="AG348" s="165">
        <f t="shared" si="85"/>
        <v>0</v>
      </c>
      <c r="AH348" s="165">
        <f t="shared" si="85"/>
        <v>0</v>
      </c>
      <c r="AI348" s="197">
        <f t="shared" si="85"/>
        <v>0</v>
      </c>
    </row>
    <row r="349" spans="4:35" ht="13.2" customHeight="1">
      <c r="D349" s="195">
        <v>6</v>
      </c>
      <c r="E349" s="165">
        <f t="shared" si="84"/>
        <v>0</v>
      </c>
      <c r="F349" s="165">
        <f t="shared" si="84"/>
        <v>0</v>
      </c>
      <c r="G349" s="165">
        <f t="shared" si="84"/>
        <v>0</v>
      </c>
      <c r="H349" s="165">
        <f t="shared" si="84"/>
        <v>0</v>
      </c>
      <c r="I349" s="165">
        <f t="shared" si="84"/>
        <v>0</v>
      </c>
      <c r="J349" s="197">
        <f t="shared" si="84"/>
        <v>0</v>
      </c>
      <c r="AC349" s="195">
        <v>6</v>
      </c>
      <c r="AD349" s="165">
        <f t="shared" si="85"/>
        <v>0</v>
      </c>
      <c r="AE349" s="165">
        <f t="shared" si="85"/>
        <v>0</v>
      </c>
      <c r="AF349" s="165">
        <f t="shared" si="85"/>
        <v>0</v>
      </c>
      <c r="AG349" s="165">
        <f t="shared" si="85"/>
        <v>0</v>
      </c>
      <c r="AH349" s="165">
        <f t="shared" si="85"/>
        <v>0</v>
      </c>
      <c r="AI349" s="197">
        <f t="shared" si="85"/>
        <v>0</v>
      </c>
    </row>
    <row r="350" spans="4:35" ht="13.2" customHeight="1">
      <c r="D350" s="195">
        <v>7</v>
      </c>
      <c r="E350" s="165">
        <f t="shared" si="84"/>
        <v>0</v>
      </c>
      <c r="F350" s="165">
        <f t="shared" si="84"/>
        <v>0</v>
      </c>
      <c r="G350" s="165">
        <f t="shared" si="84"/>
        <v>0</v>
      </c>
      <c r="H350" s="165">
        <f t="shared" si="84"/>
        <v>0</v>
      </c>
      <c r="I350" s="165">
        <f t="shared" si="84"/>
        <v>0</v>
      </c>
      <c r="J350" s="197">
        <f t="shared" si="84"/>
        <v>0</v>
      </c>
      <c r="AC350" s="195">
        <v>7</v>
      </c>
      <c r="AD350" s="165">
        <f t="shared" si="85"/>
        <v>0</v>
      </c>
      <c r="AE350" s="165">
        <f t="shared" si="85"/>
        <v>0</v>
      </c>
      <c r="AF350" s="165">
        <f t="shared" si="85"/>
        <v>0</v>
      </c>
      <c r="AG350" s="165">
        <f t="shared" si="85"/>
        <v>0</v>
      </c>
      <c r="AH350" s="165">
        <f t="shared" si="85"/>
        <v>0</v>
      </c>
      <c r="AI350" s="197">
        <f t="shared" si="85"/>
        <v>0</v>
      </c>
    </row>
    <row r="351" spans="4:35" ht="13.2" customHeight="1">
      <c r="D351" s="195">
        <v>8</v>
      </c>
      <c r="E351" s="165">
        <f t="shared" si="84"/>
        <v>0</v>
      </c>
      <c r="F351" s="165">
        <f t="shared" si="84"/>
        <v>0</v>
      </c>
      <c r="G351" s="165">
        <f t="shared" si="84"/>
        <v>0</v>
      </c>
      <c r="H351" s="165">
        <f t="shared" si="84"/>
        <v>0</v>
      </c>
      <c r="I351" s="165">
        <f t="shared" si="84"/>
        <v>0</v>
      </c>
      <c r="J351" s="197">
        <f t="shared" si="84"/>
        <v>0</v>
      </c>
      <c r="AC351" s="195">
        <v>8</v>
      </c>
      <c r="AD351" s="165">
        <f t="shared" si="85"/>
        <v>0</v>
      </c>
      <c r="AE351" s="165">
        <f t="shared" si="85"/>
        <v>0</v>
      </c>
      <c r="AF351" s="165">
        <f t="shared" si="85"/>
        <v>0</v>
      </c>
      <c r="AG351" s="165">
        <f t="shared" si="85"/>
        <v>0</v>
      </c>
      <c r="AH351" s="165">
        <f t="shared" si="85"/>
        <v>0</v>
      </c>
      <c r="AI351" s="197">
        <f t="shared" si="85"/>
        <v>0</v>
      </c>
    </row>
    <row r="352" spans="4:35" ht="13.2" customHeight="1">
      <c r="D352" s="195">
        <v>9</v>
      </c>
      <c r="E352" s="165">
        <f t="shared" si="84"/>
        <v>0</v>
      </c>
      <c r="F352" s="165">
        <f t="shared" si="84"/>
        <v>0</v>
      </c>
      <c r="G352" s="165">
        <f t="shared" si="84"/>
        <v>0</v>
      </c>
      <c r="H352" s="165">
        <f t="shared" si="84"/>
        <v>0</v>
      </c>
      <c r="I352" s="165">
        <f t="shared" si="84"/>
        <v>0</v>
      </c>
      <c r="J352" s="197">
        <f t="shared" si="84"/>
        <v>0</v>
      </c>
      <c r="AC352" s="195">
        <v>9</v>
      </c>
      <c r="AD352" s="165">
        <f t="shared" si="85"/>
        <v>0</v>
      </c>
      <c r="AE352" s="165">
        <f t="shared" si="85"/>
        <v>0</v>
      </c>
      <c r="AF352" s="165">
        <f t="shared" si="85"/>
        <v>0</v>
      </c>
      <c r="AG352" s="165">
        <f t="shared" si="85"/>
        <v>0</v>
      </c>
      <c r="AH352" s="165">
        <f t="shared" si="85"/>
        <v>0</v>
      </c>
      <c r="AI352" s="197">
        <f t="shared" si="85"/>
        <v>0</v>
      </c>
    </row>
    <row r="353" spans="4:35" ht="13.2" customHeight="1">
      <c r="D353" s="195">
        <v>10</v>
      </c>
      <c r="E353" s="165">
        <f t="shared" si="84"/>
        <v>936.23</v>
      </c>
      <c r="F353" s="165">
        <f t="shared" si="84"/>
        <v>4</v>
      </c>
      <c r="G353" s="165">
        <f t="shared" si="84"/>
        <v>0</v>
      </c>
      <c r="H353" s="165">
        <f t="shared" si="84"/>
        <v>0</v>
      </c>
      <c r="I353" s="165">
        <f t="shared" si="84"/>
        <v>0</v>
      </c>
      <c r="J353" s="197">
        <f t="shared" si="84"/>
        <v>83</v>
      </c>
      <c r="AC353" s="195">
        <v>10</v>
      </c>
      <c r="AD353" s="165">
        <f t="shared" si="85"/>
        <v>0</v>
      </c>
      <c r="AE353" s="165">
        <f t="shared" si="85"/>
        <v>0</v>
      </c>
      <c r="AF353" s="165">
        <f t="shared" si="85"/>
        <v>0</v>
      </c>
      <c r="AG353" s="165">
        <f t="shared" si="85"/>
        <v>0</v>
      </c>
      <c r="AH353" s="165">
        <f t="shared" si="85"/>
        <v>0</v>
      </c>
      <c r="AI353" s="197">
        <f t="shared" si="85"/>
        <v>0</v>
      </c>
    </row>
    <row r="354" spans="4:35" ht="13.2" customHeight="1">
      <c r="D354" s="195">
        <v>11</v>
      </c>
      <c r="E354" s="165">
        <f t="shared" si="84"/>
        <v>0</v>
      </c>
      <c r="F354" s="165">
        <f t="shared" si="84"/>
        <v>0</v>
      </c>
      <c r="G354" s="165">
        <f t="shared" si="84"/>
        <v>0</v>
      </c>
      <c r="H354" s="165">
        <f t="shared" si="84"/>
        <v>0</v>
      </c>
      <c r="I354" s="165">
        <f t="shared" si="84"/>
        <v>0</v>
      </c>
      <c r="J354" s="197">
        <f t="shared" si="84"/>
        <v>0</v>
      </c>
      <c r="AC354" s="195">
        <v>11</v>
      </c>
      <c r="AD354" s="165">
        <f t="shared" si="85"/>
        <v>0</v>
      </c>
      <c r="AE354" s="165">
        <f t="shared" si="85"/>
        <v>0</v>
      </c>
      <c r="AF354" s="165">
        <f t="shared" si="85"/>
        <v>0</v>
      </c>
      <c r="AG354" s="165">
        <f t="shared" si="85"/>
        <v>0</v>
      </c>
      <c r="AH354" s="165">
        <f t="shared" si="85"/>
        <v>0</v>
      </c>
      <c r="AI354" s="197">
        <f t="shared" si="85"/>
        <v>0</v>
      </c>
    </row>
    <row r="355" spans="4:35" ht="13.2" customHeight="1">
      <c r="D355" s="195">
        <v>12</v>
      </c>
      <c r="E355" s="165">
        <f t="shared" si="84"/>
        <v>0</v>
      </c>
      <c r="F355" s="165">
        <f t="shared" si="84"/>
        <v>0</v>
      </c>
      <c r="G355" s="165">
        <f t="shared" si="84"/>
        <v>0</v>
      </c>
      <c r="H355" s="165">
        <f t="shared" si="84"/>
        <v>0</v>
      </c>
      <c r="I355" s="165">
        <f t="shared" si="84"/>
        <v>0</v>
      </c>
      <c r="J355" s="197">
        <f t="shared" si="84"/>
        <v>0</v>
      </c>
      <c r="AC355" s="195">
        <v>12</v>
      </c>
      <c r="AD355" s="165">
        <f t="shared" si="85"/>
        <v>0</v>
      </c>
      <c r="AE355" s="165">
        <f t="shared" si="85"/>
        <v>0</v>
      </c>
      <c r="AF355" s="165">
        <f t="shared" si="85"/>
        <v>0</v>
      </c>
      <c r="AG355" s="165">
        <f t="shared" si="85"/>
        <v>0</v>
      </c>
      <c r="AH355" s="165">
        <f t="shared" si="85"/>
        <v>0</v>
      </c>
      <c r="AI355" s="197">
        <f t="shared" si="85"/>
        <v>0</v>
      </c>
    </row>
    <row r="356" spans="4:35" ht="13.2" customHeight="1">
      <c r="D356" s="195">
        <v>13</v>
      </c>
      <c r="E356" s="165">
        <f t="shared" si="84"/>
        <v>0</v>
      </c>
      <c r="F356" s="165">
        <f t="shared" si="84"/>
        <v>0</v>
      </c>
      <c r="G356" s="165">
        <f t="shared" si="84"/>
        <v>0</v>
      </c>
      <c r="H356" s="165">
        <f t="shared" si="84"/>
        <v>0</v>
      </c>
      <c r="I356" s="165">
        <f t="shared" si="84"/>
        <v>0</v>
      </c>
      <c r="J356" s="197">
        <f t="shared" si="84"/>
        <v>0</v>
      </c>
      <c r="AC356" s="195">
        <v>13</v>
      </c>
      <c r="AD356" s="165">
        <f t="shared" si="85"/>
        <v>0</v>
      </c>
      <c r="AE356" s="165">
        <f t="shared" si="85"/>
        <v>0</v>
      </c>
      <c r="AF356" s="165">
        <f t="shared" si="85"/>
        <v>0</v>
      </c>
      <c r="AG356" s="165">
        <f t="shared" si="85"/>
        <v>0</v>
      </c>
      <c r="AH356" s="165">
        <f t="shared" si="85"/>
        <v>0</v>
      </c>
      <c r="AI356" s="197">
        <f t="shared" si="85"/>
        <v>0</v>
      </c>
    </row>
    <row r="357" spans="4:35" ht="13.2" customHeight="1">
      <c r="D357" s="195">
        <v>14</v>
      </c>
      <c r="E357" s="165">
        <f t="shared" si="84"/>
        <v>0</v>
      </c>
      <c r="F357" s="165">
        <f t="shared" si="84"/>
        <v>0</v>
      </c>
      <c r="G357" s="165">
        <f t="shared" si="84"/>
        <v>0</v>
      </c>
      <c r="H357" s="165">
        <f t="shared" si="84"/>
        <v>0</v>
      </c>
      <c r="I357" s="165">
        <f t="shared" si="84"/>
        <v>0</v>
      </c>
      <c r="J357" s="197">
        <f t="shared" si="84"/>
        <v>0</v>
      </c>
      <c r="AC357" s="195">
        <v>14</v>
      </c>
      <c r="AD357" s="165">
        <f t="shared" si="85"/>
        <v>0</v>
      </c>
      <c r="AE357" s="165">
        <f t="shared" si="85"/>
        <v>0</v>
      </c>
      <c r="AF357" s="165">
        <f t="shared" si="85"/>
        <v>0</v>
      </c>
      <c r="AG357" s="165">
        <f t="shared" si="85"/>
        <v>0</v>
      </c>
      <c r="AH357" s="165">
        <f t="shared" si="85"/>
        <v>0</v>
      </c>
      <c r="AI357" s="197">
        <f t="shared" si="85"/>
        <v>0</v>
      </c>
    </row>
    <row r="358" spans="4:35" ht="13.2" customHeight="1">
      <c r="D358" s="195">
        <v>15</v>
      </c>
      <c r="E358" s="165">
        <f t="shared" si="84"/>
        <v>0</v>
      </c>
      <c r="F358" s="165">
        <f t="shared" si="84"/>
        <v>79</v>
      </c>
      <c r="G358" s="165">
        <f t="shared" si="84"/>
        <v>0</v>
      </c>
      <c r="H358" s="165">
        <f t="shared" si="84"/>
        <v>31.700000000000003</v>
      </c>
      <c r="I358" s="165">
        <f t="shared" si="84"/>
        <v>0</v>
      </c>
      <c r="J358" s="197">
        <f t="shared" si="84"/>
        <v>0</v>
      </c>
      <c r="AC358" s="195">
        <v>15</v>
      </c>
      <c r="AD358" s="165">
        <f t="shared" si="85"/>
        <v>0</v>
      </c>
      <c r="AE358" s="165">
        <f t="shared" si="85"/>
        <v>0</v>
      </c>
      <c r="AF358" s="165">
        <f t="shared" si="85"/>
        <v>0</v>
      </c>
      <c r="AG358" s="165">
        <f t="shared" si="85"/>
        <v>0</v>
      </c>
      <c r="AH358" s="165">
        <f t="shared" si="85"/>
        <v>0</v>
      </c>
      <c r="AI358" s="197">
        <f t="shared" si="85"/>
        <v>0</v>
      </c>
    </row>
    <row r="359" spans="4:35" ht="13.2" customHeight="1">
      <c r="D359" s="195">
        <v>16</v>
      </c>
      <c r="E359" s="165">
        <f t="shared" si="84"/>
        <v>0</v>
      </c>
      <c r="F359" s="165">
        <f t="shared" si="84"/>
        <v>0</v>
      </c>
      <c r="G359" s="165">
        <f t="shared" si="84"/>
        <v>0</v>
      </c>
      <c r="H359" s="165">
        <f t="shared" si="84"/>
        <v>0</v>
      </c>
      <c r="I359" s="165">
        <f t="shared" si="84"/>
        <v>0</v>
      </c>
      <c r="J359" s="197">
        <f t="shared" si="84"/>
        <v>0</v>
      </c>
      <c r="AC359" s="195">
        <v>16</v>
      </c>
      <c r="AD359" s="165">
        <f t="shared" si="85"/>
        <v>0</v>
      </c>
      <c r="AE359" s="165">
        <f t="shared" si="85"/>
        <v>0</v>
      </c>
      <c r="AF359" s="165">
        <f t="shared" si="85"/>
        <v>0</v>
      </c>
      <c r="AG359" s="165">
        <f t="shared" si="85"/>
        <v>0</v>
      </c>
      <c r="AH359" s="165">
        <f t="shared" si="85"/>
        <v>0</v>
      </c>
      <c r="AI359" s="197">
        <f t="shared" si="85"/>
        <v>0</v>
      </c>
    </row>
    <row r="360" spans="4:35" ht="13.2" customHeight="1">
      <c r="D360" s="195">
        <v>17</v>
      </c>
      <c r="E360" s="165">
        <f t="shared" ref="E360:J375" si="86">E96+E140+E184+E228+E272+E316</f>
        <v>0</v>
      </c>
      <c r="F360" s="165">
        <f t="shared" si="86"/>
        <v>0</v>
      </c>
      <c r="G360" s="165">
        <f t="shared" si="86"/>
        <v>0</v>
      </c>
      <c r="H360" s="165">
        <f t="shared" si="86"/>
        <v>0</v>
      </c>
      <c r="I360" s="165">
        <f t="shared" si="86"/>
        <v>0</v>
      </c>
      <c r="J360" s="197">
        <f t="shared" si="86"/>
        <v>0</v>
      </c>
      <c r="AC360" s="195">
        <v>17</v>
      </c>
      <c r="AD360" s="165">
        <f t="shared" ref="AD360:AI375" si="87">AD96+AD140+AD184+AD228+AD272+AD316</f>
        <v>0</v>
      </c>
      <c r="AE360" s="165">
        <f t="shared" si="87"/>
        <v>0</v>
      </c>
      <c r="AF360" s="165">
        <f t="shared" si="87"/>
        <v>0</v>
      </c>
      <c r="AG360" s="165">
        <f t="shared" si="87"/>
        <v>0</v>
      </c>
      <c r="AH360" s="165">
        <f t="shared" si="87"/>
        <v>0</v>
      </c>
      <c r="AI360" s="197">
        <f t="shared" si="87"/>
        <v>0</v>
      </c>
    </row>
    <row r="361" spans="4:35" ht="13.2" customHeight="1">
      <c r="D361" s="195">
        <v>18</v>
      </c>
      <c r="E361" s="165">
        <f t="shared" si="86"/>
        <v>0</v>
      </c>
      <c r="F361" s="165">
        <f t="shared" si="86"/>
        <v>0</v>
      </c>
      <c r="G361" s="165">
        <f t="shared" si="86"/>
        <v>0</v>
      </c>
      <c r="H361" s="165">
        <f t="shared" si="86"/>
        <v>0</v>
      </c>
      <c r="I361" s="165">
        <f t="shared" si="86"/>
        <v>0</v>
      </c>
      <c r="J361" s="197">
        <f t="shared" si="86"/>
        <v>0</v>
      </c>
      <c r="AC361" s="195">
        <v>18</v>
      </c>
      <c r="AD361" s="165">
        <f t="shared" si="87"/>
        <v>0</v>
      </c>
      <c r="AE361" s="165">
        <f t="shared" si="87"/>
        <v>0</v>
      </c>
      <c r="AF361" s="165">
        <f t="shared" si="87"/>
        <v>0</v>
      </c>
      <c r="AG361" s="165">
        <f t="shared" si="87"/>
        <v>0</v>
      </c>
      <c r="AH361" s="165">
        <f t="shared" si="87"/>
        <v>0</v>
      </c>
      <c r="AI361" s="197">
        <f t="shared" si="87"/>
        <v>0</v>
      </c>
    </row>
    <row r="362" spans="4:35" ht="13.2" customHeight="1">
      <c r="D362" s="195">
        <v>19</v>
      </c>
      <c r="E362" s="165">
        <f t="shared" si="86"/>
        <v>0</v>
      </c>
      <c r="F362" s="165">
        <f t="shared" si="86"/>
        <v>0</v>
      </c>
      <c r="G362" s="165">
        <f t="shared" si="86"/>
        <v>0</v>
      </c>
      <c r="H362" s="165">
        <f t="shared" si="86"/>
        <v>0</v>
      </c>
      <c r="I362" s="165">
        <f t="shared" si="86"/>
        <v>0</v>
      </c>
      <c r="J362" s="197">
        <f t="shared" si="86"/>
        <v>0</v>
      </c>
      <c r="AC362" s="195">
        <v>19</v>
      </c>
      <c r="AD362" s="165">
        <f t="shared" si="87"/>
        <v>0</v>
      </c>
      <c r="AE362" s="165">
        <f t="shared" si="87"/>
        <v>0</v>
      </c>
      <c r="AF362" s="165">
        <f t="shared" si="87"/>
        <v>0</v>
      </c>
      <c r="AG362" s="165">
        <f t="shared" si="87"/>
        <v>0</v>
      </c>
      <c r="AH362" s="165">
        <f t="shared" si="87"/>
        <v>0</v>
      </c>
      <c r="AI362" s="197">
        <f t="shared" si="87"/>
        <v>0</v>
      </c>
    </row>
    <row r="363" spans="4:35" ht="13.2" customHeight="1">
      <c r="D363" s="195">
        <v>20</v>
      </c>
      <c r="E363" s="165">
        <f t="shared" si="86"/>
        <v>0</v>
      </c>
      <c r="F363" s="165">
        <f t="shared" si="86"/>
        <v>0</v>
      </c>
      <c r="G363" s="165">
        <f t="shared" si="86"/>
        <v>0</v>
      </c>
      <c r="H363" s="165">
        <f t="shared" si="86"/>
        <v>0</v>
      </c>
      <c r="I363" s="165">
        <f t="shared" si="86"/>
        <v>0</v>
      </c>
      <c r="J363" s="197">
        <f t="shared" si="86"/>
        <v>0</v>
      </c>
      <c r="AC363" s="195">
        <v>20</v>
      </c>
      <c r="AD363" s="165">
        <f t="shared" si="87"/>
        <v>0</v>
      </c>
      <c r="AE363" s="165">
        <f t="shared" si="87"/>
        <v>0</v>
      </c>
      <c r="AF363" s="165">
        <f t="shared" si="87"/>
        <v>0</v>
      </c>
      <c r="AG363" s="165">
        <f t="shared" si="87"/>
        <v>0</v>
      </c>
      <c r="AH363" s="165">
        <f t="shared" si="87"/>
        <v>0</v>
      </c>
      <c r="AI363" s="197">
        <f t="shared" si="87"/>
        <v>0</v>
      </c>
    </row>
    <row r="364" spans="4:35" ht="13.2" customHeight="1">
      <c r="D364" s="195">
        <v>21</v>
      </c>
      <c r="E364" s="165">
        <f t="shared" si="86"/>
        <v>0</v>
      </c>
      <c r="F364" s="165">
        <f t="shared" si="86"/>
        <v>0</v>
      </c>
      <c r="G364" s="165">
        <f t="shared" si="86"/>
        <v>0</v>
      </c>
      <c r="H364" s="165">
        <f t="shared" si="86"/>
        <v>0</v>
      </c>
      <c r="I364" s="165">
        <f t="shared" si="86"/>
        <v>0</v>
      </c>
      <c r="J364" s="197">
        <f t="shared" si="86"/>
        <v>0</v>
      </c>
      <c r="AC364" s="195">
        <v>21</v>
      </c>
      <c r="AD364" s="165">
        <f t="shared" si="87"/>
        <v>0</v>
      </c>
      <c r="AE364" s="165">
        <f t="shared" si="87"/>
        <v>0</v>
      </c>
      <c r="AF364" s="165">
        <f t="shared" si="87"/>
        <v>0</v>
      </c>
      <c r="AG364" s="165">
        <f t="shared" si="87"/>
        <v>0</v>
      </c>
      <c r="AH364" s="165">
        <f t="shared" si="87"/>
        <v>0</v>
      </c>
      <c r="AI364" s="197">
        <f t="shared" si="87"/>
        <v>0</v>
      </c>
    </row>
    <row r="365" spans="4:35" ht="13.2" customHeight="1">
      <c r="D365" s="195">
        <v>22</v>
      </c>
      <c r="E365" s="165">
        <f t="shared" si="86"/>
        <v>0</v>
      </c>
      <c r="F365" s="165">
        <f t="shared" si="86"/>
        <v>0</v>
      </c>
      <c r="G365" s="165">
        <f t="shared" si="86"/>
        <v>0</v>
      </c>
      <c r="H365" s="165">
        <f t="shared" si="86"/>
        <v>0</v>
      </c>
      <c r="I365" s="165">
        <f t="shared" si="86"/>
        <v>0</v>
      </c>
      <c r="J365" s="197">
        <f t="shared" si="86"/>
        <v>0</v>
      </c>
      <c r="AC365" s="195">
        <v>22</v>
      </c>
      <c r="AD365" s="165">
        <f t="shared" si="87"/>
        <v>0</v>
      </c>
      <c r="AE365" s="165">
        <f t="shared" si="87"/>
        <v>0</v>
      </c>
      <c r="AF365" s="165">
        <f t="shared" si="87"/>
        <v>0</v>
      </c>
      <c r="AG365" s="165">
        <f t="shared" si="87"/>
        <v>0</v>
      </c>
      <c r="AH365" s="165">
        <f t="shared" si="87"/>
        <v>0</v>
      </c>
      <c r="AI365" s="197">
        <f t="shared" si="87"/>
        <v>0</v>
      </c>
    </row>
    <row r="366" spans="4:35" ht="13.2" customHeight="1">
      <c r="D366" s="195">
        <v>23</v>
      </c>
      <c r="E366" s="165">
        <f t="shared" si="86"/>
        <v>0</v>
      </c>
      <c r="F366" s="165">
        <f t="shared" si="86"/>
        <v>0</v>
      </c>
      <c r="G366" s="165">
        <f t="shared" si="86"/>
        <v>0</v>
      </c>
      <c r="H366" s="165">
        <f t="shared" si="86"/>
        <v>0</v>
      </c>
      <c r="I366" s="165">
        <f t="shared" si="86"/>
        <v>0</v>
      </c>
      <c r="J366" s="197">
        <f t="shared" si="86"/>
        <v>0</v>
      </c>
      <c r="AC366" s="195">
        <v>23</v>
      </c>
      <c r="AD366" s="165">
        <f t="shared" si="87"/>
        <v>0</v>
      </c>
      <c r="AE366" s="165">
        <f t="shared" si="87"/>
        <v>0</v>
      </c>
      <c r="AF366" s="165">
        <f t="shared" si="87"/>
        <v>0</v>
      </c>
      <c r="AG366" s="165">
        <f t="shared" si="87"/>
        <v>0</v>
      </c>
      <c r="AH366" s="165">
        <f t="shared" si="87"/>
        <v>0</v>
      </c>
      <c r="AI366" s="197">
        <f t="shared" si="87"/>
        <v>0</v>
      </c>
    </row>
    <row r="367" spans="4:35" ht="13.2" customHeight="1">
      <c r="D367" s="195">
        <v>24</v>
      </c>
      <c r="E367" s="165">
        <f t="shared" si="86"/>
        <v>0</v>
      </c>
      <c r="F367" s="165">
        <f t="shared" si="86"/>
        <v>0</v>
      </c>
      <c r="G367" s="165">
        <f t="shared" si="86"/>
        <v>0</v>
      </c>
      <c r="H367" s="165">
        <f t="shared" si="86"/>
        <v>0</v>
      </c>
      <c r="I367" s="165">
        <f t="shared" si="86"/>
        <v>0</v>
      </c>
      <c r="J367" s="197">
        <f t="shared" si="86"/>
        <v>0</v>
      </c>
      <c r="AC367" s="195">
        <v>24</v>
      </c>
      <c r="AD367" s="165">
        <f t="shared" si="87"/>
        <v>0</v>
      </c>
      <c r="AE367" s="165">
        <f t="shared" si="87"/>
        <v>0</v>
      </c>
      <c r="AF367" s="165">
        <f t="shared" si="87"/>
        <v>0</v>
      </c>
      <c r="AG367" s="165">
        <f t="shared" si="87"/>
        <v>0</v>
      </c>
      <c r="AH367" s="165">
        <f t="shared" si="87"/>
        <v>0</v>
      </c>
      <c r="AI367" s="197">
        <f t="shared" si="87"/>
        <v>0</v>
      </c>
    </row>
    <row r="368" spans="4:35" ht="13.2" customHeight="1">
      <c r="D368" s="195">
        <v>25</v>
      </c>
      <c r="E368" s="165">
        <f t="shared" si="86"/>
        <v>0</v>
      </c>
      <c r="F368" s="165">
        <f t="shared" si="86"/>
        <v>0</v>
      </c>
      <c r="G368" s="165">
        <f t="shared" si="86"/>
        <v>0</v>
      </c>
      <c r="H368" s="165">
        <f t="shared" si="86"/>
        <v>0</v>
      </c>
      <c r="I368" s="165">
        <f t="shared" si="86"/>
        <v>0</v>
      </c>
      <c r="J368" s="197">
        <f t="shared" si="86"/>
        <v>0</v>
      </c>
      <c r="AC368" s="195">
        <v>25</v>
      </c>
      <c r="AD368" s="165">
        <f t="shared" si="87"/>
        <v>0</v>
      </c>
      <c r="AE368" s="165">
        <f t="shared" si="87"/>
        <v>0</v>
      </c>
      <c r="AF368" s="165">
        <f t="shared" si="87"/>
        <v>0</v>
      </c>
      <c r="AG368" s="165">
        <f t="shared" si="87"/>
        <v>0</v>
      </c>
      <c r="AH368" s="165">
        <f t="shared" si="87"/>
        <v>0</v>
      </c>
      <c r="AI368" s="197">
        <f t="shared" si="87"/>
        <v>0</v>
      </c>
    </row>
    <row r="369" spans="4:35" ht="13.2" customHeight="1">
      <c r="D369" s="195">
        <v>26</v>
      </c>
      <c r="E369" s="165">
        <f t="shared" si="86"/>
        <v>0</v>
      </c>
      <c r="F369" s="165">
        <f t="shared" si="86"/>
        <v>0</v>
      </c>
      <c r="G369" s="165">
        <f t="shared" si="86"/>
        <v>0</v>
      </c>
      <c r="H369" s="165">
        <f t="shared" si="86"/>
        <v>0</v>
      </c>
      <c r="I369" s="165">
        <f t="shared" si="86"/>
        <v>0</v>
      </c>
      <c r="J369" s="197">
        <f t="shared" si="86"/>
        <v>0</v>
      </c>
      <c r="AC369" s="195">
        <v>26</v>
      </c>
      <c r="AD369" s="165">
        <f t="shared" si="87"/>
        <v>0</v>
      </c>
      <c r="AE369" s="165">
        <f t="shared" si="87"/>
        <v>0</v>
      </c>
      <c r="AF369" s="165">
        <f t="shared" si="87"/>
        <v>0</v>
      </c>
      <c r="AG369" s="165">
        <f t="shared" si="87"/>
        <v>0</v>
      </c>
      <c r="AH369" s="165">
        <f t="shared" si="87"/>
        <v>0</v>
      </c>
      <c r="AI369" s="197">
        <f t="shared" si="87"/>
        <v>0</v>
      </c>
    </row>
    <row r="370" spans="4:35" ht="13.2" customHeight="1">
      <c r="D370" s="195">
        <v>27</v>
      </c>
      <c r="E370" s="165">
        <f t="shared" si="86"/>
        <v>0</v>
      </c>
      <c r="F370" s="165">
        <f t="shared" si="86"/>
        <v>0</v>
      </c>
      <c r="G370" s="165">
        <f t="shared" si="86"/>
        <v>0</v>
      </c>
      <c r="H370" s="165">
        <f t="shared" si="86"/>
        <v>0</v>
      </c>
      <c r="I370" s="165">
        <f t="shared" si="86"/>
        <v>0</v>
      </c>
      <c r="J370" s="197">
        <f t="shared" si="86"/>
        <v>0</v>
      </c>
      <c r="AC370" s="195">
        <v>27</v>
      </c>
      <c r="AD370" s="165">
        <f t="shared" si="87"/>
        <v>0</v>
      </c>
      <c r="AE370" s="165">
        <f t="shared" si="87"/>
        <v>0</v>
      </c>
      <c r="AF370" s="165">
        <f t="shared" si="87"/>
        <v>0</v>
      </c>
      <c r="AG370" s="165">
        <f t="shared" si="87"/>
        <v>0</v>
      </c>
      <c r="AH370" s="165">
        <f t="shared" si="87"/>
        <v>0</v>
      </c>
      <c r="AI370" s="197">
        <f t="shared" si="87"/>
        <v>0</v>
      </c>
    </row>
    <row r="371" spans="4:35" ht="13.2" customHeight="1">
      <c r="D371" s="195">
        <v>28</v>
      </c>
      <c r="E371" s="165">
        <f t="shared" si="86"/>
        <v>0</v>
      </c>
      <c r="F371" s="165">
        <f t="shared" si="86"/>
        <v>0</v>
      </c>
      <c r="G371" s="165">
        <f t="shared" si="86"/>
        <v>0</v>
      </c>
      <c r="H371" s="165">
        <f t="shared" si="86"/>
        <v>0</v>
      </c>
      <c r="I371" s="165">
        <f t="shared" si="86"/>
        <v>0</v>
      </c>
      <c r="J371" s="197">
        <f t="shared" si="86"/>
        <v>0</v>
      </c>
      <c r="AC371" s="195">
        <v>28</v>
      </c>
      <c r="AD371" s="165">
        <f t="shared" si="87"/>
        <v>0</v>
      </c>
      <c r="AE371" s="165">
        <f t="shared" si="87"/>
        <v>0</v>
      </c>
      <c r="AF371" s="165">
        <f t="shared" si="87"/>
        <v>0</v>
      </c>
      <c r="AG371" s="165">
        <f t="shared" si="87"/>
        <v>0</v>
      </c>
      <c r="AH371" s="165">
        <f t="shared" si="87"/>
        <v>0</v>
      </c>
      <c r="AI371" s="197">
        <f t="shared" si="87"/>
        <v>0</v>
      </c>
    </row>
    <row r="372" spans="4:35" ht="13.2" customHeight="1">
      <c r="D372" s="195">
        <v>29</v>
      </c>
      <c r="E372" s="165">
        <f t="shared" si="86"/>
        <v>0</v>
      </c>
      <c r="F372" s="165">
        <f t="shared" si="86"/>
        <v>0</v>
      </c>
      <c r="G372" s="165">
        <f t="shared" si="86"/>
        <v>0</v>
      </c>
      <c r="H372" s="165">
        <f t="shared" si="86"/>
        <v>0</v>
      </c>
      <c r="I372" s="165">
        <f t="shared" si="86"/>
        <v>0</v>
      </c>
      <c r="J372" s="197">
        <f t="shared" si="86"/>
        <v>0</v>
      </c>
      <c r="AC372" s="195">
        <v>29</v>
      </c>
      <c r="AD372" s="165">
        <f t="shared" si="87"/>
        <v>0</v>
      </c>
      <c r="AE372" s="165">
        <f t="shared" si="87"/>
        <v>0</v>
      </c>
      <c r="AF372" s="165">
        <f t="shared" si="87"/>
        <v>0</v>
      </c>
      <c r="AG372" s="165">
        <f t="shared" si="87"/>
        <v>0</v>
      </c>
      <c r="AH372" s="165">
        <f t="shared" si="87"/>
        <v>0</v>
      </c>
      <c r="AI372" s="197">
        <f t="shared" si="87"/>
        <v>0</v>
      </c>
    </row>
    <row r="373" spans="4:35" ht="13.2" customHeight="1">
      <c r="D373" s="195">
        <v>30</v>
      </c>
      <c r="E373" s="165">
        <f t="shared" si="86"/>
        <v>0</v>
      </c>
      <c r="F373" s="165">
        <f t="shared" si="86"/>
        <v>0</v>
      </c>
      <c r="G373" s="165">
        <f t="shared" si="86"/>
        <v>0</v>
      </c>
      <c r="H373" s="165">
        <f t="shared" si="86"/>
        <v>0</v>
      </c>
      <c r="I373" s="165">
        <f t="shared" si="86"/>
        <v>0</v>
      </c>
      <c r="J373" s="197">
        <f t="shared" si="86"/>
        <v>0</v>
      </c>
      <c r="AC373" s="195">
        <v>30</v>
      </c>
      <c r="AD373" s="165">
        <f t="shared" si="87"/>
        <v>0</v>
      </c>
      <c r="AE373" s="165">
        <f t="shared" si="87"/>
        <v>0</v>
      </c>
      <c r="AF373" s="165">
        <f t="shared" si="87"/>
        <v>0</v>
      </c>
      <c r="AG373" s="165">
        <f t="shared" si="87"/>
        <v>0</v>
      </c>
      <c r="AH373" s="165">
        <f t="shared" si="87"/>
        <v>0</v>
      </c>
      <c r="AI373" s="197">
        <f t="shared" si="87"/>
        <v>0</v>
      </c>
    </row>
    <row r="374" spans="4:35" ht="13.2" customHeight="1">
      <c r="D374" s="195">
        <v>31</v>
      </c>
      <c r="E374" s="165">
        <f t="shared" si="86"/>
        <v>0</v>
      </c>
      <c r="F374" s="165">
        <f t="shared" si="86"/>
        <v>0</v>
      </c>
      <c r="G374" s="165">
        <f t="shared" si="86"/>
        <v>0</v>
      </c>
      <c r="H374" s="165">
        <f t="shared" si="86"/>
        <v>0</v>
      </c>
      <c r="I374" s="165">
        <f t="shared" si="86"/>
        <v>0</v>
      </c>
      <c r="J374" s="197">
        <f t="shared" si="86"/>
        <v>0</v>
      </c>
      <c r="AC374" s="195">
        <v>31</v>
      </c>
      <c r="AD374" s="165">
        <f t="shared" si="87"/>
        <v>0</v>
      </c>
      <c r="AE374" s="165">
        <f t="shared" si="87"/>
        <v>0</v>
      </c>
      <c r="AF374" s="165">
        <f t="shared" si="87"/>
        <v>0</v>
      </c>
      <c r="AG374" s="165">
        <f t="shared" si="87"/>
        <v>0</v>
      </c>
      <c r="AH374" s="165">
        <f t="shared" si="87"/>
        <v>0</v>
      </c>
      <c r="AI374" s="197">
        <f t="shared" si="87"/>
        <v>0</v>
      </c>
    </row>
    <row r="375" spans="4:35" ht="13.2" customHeight="1">
      <c r="D375" s="195">
        <v>32</v>
      </c>
      <c r="E375" s="165">
        <f t="shared" si="86"/>
        <v>0</v>
      </c>
      <c r="F375" s="165">
        <f t="shared" si="86"/>
        <v>0</v>
      </c>
      <c r="G375" s="165">
        <f t="shared" si="86"/>
        <v>0</v>
      </c>
      <c r="H375" s="165">
        <f t="shared" si="86"/>
        <v>0</v>
      </c>
      <c r="I375" s="165">
        <f t="shared" si="86"/>
        <v>0</v>
      </c>
      <c r="J375" s="197">
        <f t="shared" si="86"/>
        <v>0</v>
      </c>
      <c r="AC375" s="195">
        <v>32</v>
      </c>
      <c r="AD375" s="165">
        <f t="shared" si="87"/>
        <v>0</v>
      </c>
      <c r="AE375" s="165">
        <f t="shared" si="87"/>
        <v>0</v>
      </c>
      <c r="AF375" s="165">
        <f t="shared" si="87"/>
        <v>0</v>
      </c>
      <c r="AG375" s="165">
        <f t="shared" si="87"/>
        <v>0</v>
      </c>
      <c r="AH375" s="165">
        <f t="shared" si="87"/>
        <v>0</v>
      </c>
      <c r="AI375" s="197">
        <f t="shared" si="87"/>
        <v>0</v>
      </c>
    </row>
    <row r="376" spans="4:35" ht="13.2" customHeight="1">
      <c r="D376" s="195">
        <v>33</v>
      </c>
      <c r="E376" s="165">
        <f t="shared" ref="E376:J383" si="88">E112+E156+E200+E244+E288+E332</f>
        <v>0</v>
      </c>
      <c r="F376" s="165">
        <f t="shared" si="88"/>
        <v>0</v>
      </c>
      <c r="G376" s="165">
        <f t="shared" si="88"/>
        <v>0</v>
      </c>
      <c r="H376" s="165">
        <f t="shared" si="88"/>
        <v>0</v>
      </c>
      <c r="I376" s="165">
        <f t="shared" si="88"/>
        <v>0</v>
      </c>
      <c r="J376" s="197">
        <f t="shared" si="88"/>
        <v>0</v>
      </c>
      <c r="AC376" s="195">
        <v>33</v>
      </c>
      <c r="AD376" s="165">
        <f t="shared" ref="AD376:AI383" si="89">AD112+AD156+AD200+AD244+AD288+AD332</f>
        <v>0</v>
      </c>
      <c r="AE376" s="165">
        <f t="shared" si="89"/>
        <v>0</v>
      </c>
      <c r="AF376" s="165">
        <f t="shared" si="89"/>
        <v>0</v>
      </c>
      <c r="AG376" s="165">
        <f t="shared" si="89"/>
        <v>0</v>
      </c>
      <c r="AH376" s="165">
        <f t="shared" si="89"/>
        <v>0</v>
      </c>
      <c r="AI376" s="197">
        <f t="shared" si="89"/>
        <v>0</v>
      </c>
    </row>
    <row r="377" spans="4:35" ht="13.2" customHeight="1">
      <c r="D377" s="195">
        <v>34</v>
      </c>
      <c r="E377" s="165">
        <f t="shared" si="88"/>
        <v>0</v>
      </c>
      <c r="F377" s="165">
        <f t="shared" si="88"/>
        <v>0</v>
      </c>
      <c r="G377" s="165">
        <f t="shared" si="88"/>
        <v>0</v>
      </c>
      <c r="H377" s="165">
        <f t="shared" si="88"/>
        <v>0</v>
      </c>
      <c r="I377" s="165">
        <f t="shared" si="88"/>
        <v>0</v>
      </c>
      <c r="J377" s="197">
        <f t="shared" si="88"/>
        <v>0</v>
      </c>
      <c r="AC377" s="195">
        <v>34</v>
      </c>
      <c r="AD377" s="165">
        <f t="shared" si="89"/>
        <v>0</v>
      </c>
      <c r="AE377" s="165">
        <f t="shared" si="89"/>
        <v>0</v>
      </c>
      <c r="AF377" s="165">
        <f t="shared" si="89"/>
        <v>0</v>
      </c>
      <c r="AG377" s="165">
        <f t="shared" si="89"/>
        <v>0</v>
      </c>
      <c r="AH377" s="165">
        <f t="shared" si="89"/>
        <v>0</v>
      </c>
      <c r="AI377" s="197">
        <f t="shared" si="89"/>
        <v>0</v>
      </c>
    </row>
    <row r="378" spans="4:35" ht="13.2" customHeight="1">
      <c r="D378" s="195">
        <v>35</v>
      </c>
      <c r="E378" s="165">
        <f t="shared" si="88"/>
        <v>0</v>
      </c>
      <c r="F378" s="165">
        <f t="shared" si="88"/>
        <v>0</v>
      </c>
      <c r="G378" s="165">
        <f t="shared" si="88"/>
        <v>0</v>
      </c>
      <c r="H378" s="165">
        <f t="shared" si="88"/>
        <v>0</v>
      </c>
      <c r="I378" s="165">
        <f t="shared" si="88"/>
        <v>0</v>
      </c>
      <c r="J378" s="197">
        <f t="shared" si="88"/>
        <v>0</v>
      </c>
      <c r="AC378" s="195">
        <v>35</v>
      </c>
      <c r="AD378" s="165">
        <f t="shared" si="89"/>
        <v>0</v>
      </c>
      <c r="AE378" s="165">
        <f t="shared" si="89"/>
        <v>0</v>
      </c>
      <c r="AF378" s="165">
        <f t="shared" si="89"/>
        <v>0</v>
      </c>
      <c r="AG378" s="165">
        <f t="shared" si="89"/>
        <v>0</v>
      </c>
      <c r="AH378" s="165">
        <f t="shared" si="89"/>
        <v>0</v>
      </c>
      <c r="AI378" s="197">
        <f t="shared" si="89"/>
        <v>0</v>
      </c>
    </row>
    <row r="379" spans="4:35" ht="13.2" customHeight="1">
      <c r="D379" s="195">
        <v>36</v>
      </c>
      <c r="E379" s="165">
        <f t="shared" si="88"/>
        <v>0</v>
      </c>
      <c r="F379" s="165">
        <f t="shared" si="88"/>
        <v>0</v>
      </c>
      <c r="G379" s="165">
        <f t="shared" si="88"/>
        <v>0</v>
      </c>
      <c r="H379" s="165">
        <f t="shared" si="88"/>
        <v>0</v>
      </c>
      <c r="I379" s="165">
        <f t="shared" si="88"/>
        <v>0</v>
      </c>
      <c r="J379" s="197">
        <f t="shared" si="88"/>
        <v>0</v>
      </c>
      <c r="AC379" s="195">
        <v>36</v>
      </c>
      <c r="AD379" s="165">
        <f t="shared" si="89"/>
        <v>0</v>
      </c>
      <c r="AE379" s="165">
        <f t="shared" si="89"/>
        <v>0</v>
      </c>
      <c r="AF379" s="165">
        <f t="shared" si="89"/>
        <v>0</v>
      </c>
      <c r="AG379" s="165">
        <f t="shared" si="89"/>
        <v>0</v>
      </c>
      <c r="AH379" s="165">
        <f t="shared" si="89"/>
        <v>0</v>
      </c>
      <c r="AI379" s="197">
        <f t="shared" si="89"/>
        <v>0</v>
      </c>
    </row>
    <row r="380" spans="4:35" ht="13.2" customHeight="1">
      <c r="D380" s="195">
        <v>37</v>
      </c>
      <c r="E380" s="165">
        <f t="shared" si="88"/>
        <v>0</v>
      </c>
      <c r="F380" s="165">
        <f t="shared" si="88"/>
        <v>0</v>
      </c>
      <c r="G380" s="165">
        <f t="shared" si="88"/>
        <v>0</v>
      </c>
      <c r="H380" s="165">
        <f t="shared" si="88"/>
        <v>0</v>
      </c>
      <c r="I380" s="165">
        <f t="shared" si="88"/>
        <v>0</v>
      </c>
      <c r="J380" s="197">
        <f t="shared" si="88"/>
        <v>0</v>
      </c>
      <c r="AC380" s="195">
        <v>37</v>
      </c>
      <c r="AD380" s="165">
        <f t="shared" si="89"/>
        <v>0</v>
      </c>
      <c r="AE380" s="165">
        <f t="shared" si="89"/>
        <v>0</v>
      </c>
      <c r="AF380" s="165">
        <f t="shared" si="89"/>
        <v>0</v>
      </c>
      <c r="AG380" s="165">
        <f t="shared" si="89"/>
        <v>0</v>
      </c>
      <c r="AH380" s="165">
        <f t="shared" si="89"/>
        <v>0</v>
      </c>
      <c r="AI380" s="197">
        <f t="shared" si="89"/>
        <v>0</v>
      </c>
    </row>
    <row r="381" spans="4:35" ht="13.2" customHeight="1">
      <c r="D381" s="195">
        <v>38</v>
      </c>
      <c r="E381" s="165">
        <f t="shared" si="88"/>
        <v>0</v>
      </c>
      <c r="F381" s="165">
        <f t="shared" si="88"/>
        <v>0</v>
      </c>
      <c r="G381" s="165">
        <f t="shared" si="88"/>
        <v>0</v>
      </c>
      <c r="H381" s="165">
        <f t="shared" si="88"/>
        <v>0</v>
      </c>
      <c r="I381" s="165">
        <f t="shared" si="88"/>
        <v>0</v>
      </c>
      <c r="J381" s="197">
        <f t="shared" si="88"/>
        <v>0</v>
      </c>
      <c r="AC381" s="195">
        <v>38</v>
      </c>
      <c r="AD381" s="165">
        <f t="shared" si="89"/>
        <v>0</v>
      </c>
      <c r="AE381" s="165">
        <f t="shared" si="89"/>
        <v>0</v>
      </c>
      <c r="AF381" s="165">
        <f t="shared" si="89"/>
        <v>0</v>
      </c>
      <c r="AG381" s="165">
        <f t="shared" si="89"/>
        <v>0</v>
      </c>
      <c r="AH381" s="165">
        <f t="shared" si="89"/>
        <v>0</v>
      </c>
      <c r="AI381" s="197">
        <f t="shared" si="89"/>
        <v>0</v>
      </c>
    </row>
    <row r="382" spans="4:35" ht="13.2" customHeight="1">
      <c r="D382" s="195">
        <v>39</v>
      </c>
      <c r="E382" s="165">
        <f t="shared" si="88"/>
        <v>0</v>
      </c>
      <c r="F382" s="165">
        <f t="shared" si="88"/>
        <v>0</v>
      </c>
      <c r="G382" s="165">
        <f t="shared" si="88"/>
        <v>0</v>
      </c>
      <c r="H382" s="165">
        <f t="shared" si="88"/>
        <v>0</v>
      </c>
      <c r="I382" s="165">
        <f t="shared" si="88"/>
        <v>0</v>
      </c>
      <c r="J382" s="197">
        <f t="shared" si="88"/>
        <v>0</v>
      </c>
      <c r="AC382" s="195">
        <v>39</v>
      </c>
      <c r="AD382" s="165">
        <f t="shared" si="89"/>
        <v>0</v>
      </c>
      <c r="AE382" s="165">
        <f t="shared" si="89"/>
        <v>0</v>
      </c>
      <c r="AF382" s="165">
        <f t="shared" si="89"/>
        <v>0</v>
      </c>
      <c r="AG382" s="165">
        <f t="shared" si="89"/>
        <v>0</v>
      </c>
      <c r="AH382" s="165">
        <f t="shared" si="89"/>
        <v>0</v>
      </c>
      <c r="AI382" s="197">
        <f t="shared" si="89"/>
        <v>0</v>
      </c>
    </row>
    <row r="383" spans="4:35" ht="13.2" customHeight="1" thickBot="1">
      <c r="D383" s="196">
        <v>40</v>
      </c>
      <c r="E383" s="198">
        <f t="shared" si="88"/>
        <v>0</v>
      </c>
      <c r="F383" s="198">
        <f t="shared" si="88"/>
        <v>0</v>
      </c>
      <c r="G383" s="198">
        <f t="shared" si="88"/>
        <v>0</v>
      </c>
      <c r="H383" s="198">
        <f t="shared" si="88"/>
        <v>0</v>
      </c>
      <c r="I383" s="198">
        <f t="shared" si="88"/>
        <v>0</v>
      </c>
      <c r="J383" s="199">
        <f t="shared" si="88"/>
        <v>0</v>
      </c>
      <c r="AC383" s="196">
        <v>40</v>
      </c>
      <c r="AD383" s="198">
        <f t="shared" si="89"/>
        <v>0</v>
      </c>
      <c r="AE383" s="198">
        <f t="shared" si="89"/>
        <v>0</v>
      </c>
      <c r="AF383" s="198">
        <f t="shared" si="89"/>
        <v>0</v>
      </c>
      <c r="AG383" s="198">
        <f t="shared" si="89"/>
        <v>0</v>
      </c>
      <c r="AH383" s="198">
        <f t="shared" si="89"/>
        <v>0</v>
      </c>
      <c r="AI383" s="199">
        <f t="shared" si="89"/>
        <v>0</v>
      </c>
    </row>
    <row r="385" spans="4:43" ht="13.2" customHeight="1" thickBot="1">
      <c r="D385" s="760" t="s">
        <v>360</v>
      </c>
      <c r="AC385" s="760" t="s">
        <v>360</v>
      </c>
    </row>
    <row r="386" spans="4:43" ht="13.2" customHeight="1">
      <c r="D386" s="2199"/>
      <c r="E386" s="2200" t="s">
        <v>93</v>
      </c>
      <c r="F386" s="2200"/>
      <c r="G386" s="2200"/>
      <c r="H386" s="2200"/>
      <c r="I386" s="2200" t="s">
        <v>78</v>
      </c>
      <c r="J386" s="2239"/>
      <c r="AC386" s="2199"/>
      <c r="AD386" s="2200" t="s">
        <v>93</v>
      </c>
      <c r="AE386" s="2200"/>
      <c r="AF386" s="2200"/>
      <c r="AG386" s="2200"/>
      <c r="AH386" s="2200" t="s">
        <v>78</v>
      </c>
      <c r="AI386" s="2239"/>
    </row>
    <row r="387" spans="4:43" ht="13.2" customHeight="1">
      <c r="D387" s="2238"/>
      <c r="E387" s="2168" t="s">
        <v>56</v>
      </c>
      <c r="F387" s="2170"/>
      <c r="G387" s="2168" t="s">
        <v>83</v>
      </c>
      <c r="H387" s="2170"/>
      <c r="I387" s="2168" t="s">
        <v>56</v>
      </c>
      <c r="J387" s="2242"/>
      <c r="AC387" s="2238"/>
      <c r="AD387" s="2168" t="s">
        <v>56</v>
      </c>
      <c r="AE387" s="2170"/>
      <c r="AF387" s="2168" t="s">
        <v>83</v>
      </c>
      <c r="AG387" s="2170"/>
      <c r="AH387" s="2168" t="s">
        <v>56</v>
      </c>
      <c r="AI387" s="2242"/>
    </row>
    <row r="388" spans="4:43" ht="13.2" customHeight="1">
      <c r="D388" s="2238"/>
      <c r="E388" s="2240"/>
      <c r="F388" s="2241"/>
      <c r="G388" s="2240"/>
      <c r="H388" s="2241"/>
      <c r="I388" s="2240"/>
      <c r="J388" s="2243"/>
      <c r="N388" s="756"/>
      <c r="O388" s="2233"/>
      <c r="P388" s="2233"/>
      <c r="Q388" s="756"/>
      <c r="AC388" s="2238"/>
      <c r="AD388" s="2240"/>
      <c r="AE388" s="2241"/>
      <c r="AF388" s="2240"/>
      <c r="AG388" s="2241"/>
      <c r="AH388" s="2240"/>
      <c r="AI388" s="2243"/>
      <c r="AM388" s="756"/>
      <c r="AN388" s="2233"/>
      <c r="AO388" s="2233"/>
      <c r="AP388" s="756"/>
    </row>
    <row r="389" spans="4:43" ht="13.2" customHeight="1">
      <c r="D389" s="203">
        <v>1</v>
      </c>
      <c r="E389" s="405" t="str">
        <f>IF(F389=0,"",MAX($E$387:E388)+1)</f>
        <v/>
      </c>
      <c r="F389" s="165">
        <f>E344+F344</f>
        <v>0</v>
      </c>
      <c r="G389" s="405" t="str">
        <f>IF(H389=0,"",MAX($G$387:G388)+1)</f>
        <v/>
      </c>
      <c r="H389" s="165">
        <f>G344+H344</f>
        <v>0</v>
      </c>
      <c r="I389" s="405" t="str">
        <f>IF(J389=0,"",MAX($I$387:I388)+1)</f>
        <v/>
      </c>
      <c r="J389" s="197">
        <f>I344+J344</f>
        <v>0</v>
      </c>
      <c r="N389" s="402"/>
      <c r="O389" s="2530"/>
      <c r="P389" s="2530"/>
      <c r="Q389" s="401"/>
      <c r="R389" s="401"/>
      <c r="AC389" s="203">
        <v>1</v>
      </c>
      <c r="AD389" s="405" t="str">
        <f>IF(AE389=0,"",MAX($AD$387:AD388)+1)</f>
        <v/>
      </c>
      <c r="AE389" s="165">
        <f>AD344+AE344</f>
        <v>0</v>
      </c>
      <c r="AF389" s="405" t="str">
        <f>IF(AG389=0,"",MAX($AF$387:AF388)+1)</f>
        <v/>
      </c>
      <c r="AG389" s="165">
        <f>AF344+AG344</f>
        <v>0</v>
      </c>
      <c r="AH389" s="405" t="str">
        <f>IF(AI389=0,"",MAX($AH$387:AH388)+1)</f>
        <v/>
      </c>
      <c r="AI389" s="197">
        <f>AH344+AI344</f>
        <v>0</v>
      </c>
      <c r="AM389" s="402"/>
      <c r="AN389" s="2530"/>
      <c r="AO389" s="2530"/>
      <c r="AP389" s="401"/>
      <c r="AQ389" s="401"/>
    </row>
    <row r="390" spans="4:43" ht="13.2" customHeight="1">
      <c r="D390" s="203">
        <v>2</v>
      </c>
      <c r="E390" s="403" t="str">
        <f>IF(F390=0,"",MAX($E$387:E389)+1)</f>
        <v/>
      </c>
      <c r="F390" s="165">
        <f t="shared" ref="F390:F428" si="90">E345+F345</f>
        <v>0</v>
      </c>
      <c r="G390" s="403" t="str">
        <f>IF(H390=0,"",MAX($G$387:G389)+1)</f>
        <v/>
      </c>
      <c r="H390" s="165">
        <f t="shared" ref="H390:H427" si="91">G345+H345</f>
        <v>0</v>
      </c>
      <c r="I390" s="403" t="str">
        <f>IF(J390=0,"",MAX($I$387:I389)+1)</f>
        <v/>
      </c>
      <c r="J390" s="197">
        <f t="shared" ref="J390:J427" si="92">I345+J345</f>
        <v>0</v>
      </c>
      <c r="N390" s="402"/>
      <c r="O390" s="2530"/>
      <c r="P390" s="2530"/>
      <c r="Q390" s="401"/>
      <c r="AC390" s="203">
        <v>2</v>
      </c>
      <c r="AD390" s="403" t="str">
        <f>IF(AE390=0,"",MAX($AD$387:AD389)+1)</f>
        <v/>
      </c>
      <c r="AE390" s="165">
        <f t="shared" ref="AE390:AE428" si="93">AD345+AE345</f>
        <v>0</v>
      </c>
      <c r="AF390" s="403" t="str">
        <f>IF(AG390=0,"",MAX($AF$387:AF389)+1)</f>
        <v/>
      </c>
      <c r="AG390" s="165">
        <f t="shared" ref="AG390:AG427" si="94">AF345+AG345</f>
        <v>0</v>
      </c>
      <c r="AH390" s="403" t="str">
        <f>IF(AI390=0,"",MAX($AH$387:AH389)+1)</f>
        <v/>
      </c>
      <c r="AI390" s="197">
        <f t="shared" ref="AI390:AI427" si="95">AH345+AI345</f>
        <v>0</v>
      </c>
      <c r="AM390" s="402"/>
      <c r="AN390" s="2530"/>
      <c r="AO390" s="2530"/>
      <c r="AP390" s="401"/>
    </row>
    <row r="391" spans="4:43" ht="13.2" customHeight="1">
      <c r="D391" s="203">
        <v>3</v>
      </c>
      <c r="E391" s="403" t="str">
        <f>IF(F391=0,"",MAX($E$387:E390)+1)</f>
        <v/>
      </c>
      <c r="F391" s="165">
        <f t="shared" si="90"/>
        <v>0</v>
      </c>
      <c r="G391" s="403" t="str">
        <f>IF(H391=0,"",MAX($G$387:G390)+1)</f>
        <v/>
      </c>
      <c r="H391" s="165">
        <f t="shared" si="91"/>
        <v>0</v>
      </c>
      <c r="I391" s="403" t="str">
        <f>IF(J391=0,"",MAX($I$387:I390)+1)</f>
        <v/>
      </c>
      <c r="J391" s="197">
        <f t="shared" si="92"/>
        <v>0</v>
      </c>
      <c r="N391" s="402"/>
      <c r="O391" s="2530"/>
      <c r="P391" s="2530"/>
      <c r="Q391" s="401"/>
      <c r="AC391" s="203">
        <v>3</v>
      </c>
      <c r="AD391" s="403" t="str">
        <f>IF(AE391=0,"",MAX($AD$387:AD390)+1)</f>
        <v/>
      </c>
      <c r="AE391" s="165">
        <f t="shared" si="93"/>
        <v>0</v>
      </c>
      <c r="AF391" s="403" t="str">
        <f>IF(AG391=0,"",MAX($AF$387:AF390)+1)</f>
        <v/>
      </c>
      <c r="AG391" s="165">
        <f t="shared" si="94"/>
        <v>0</v>
      </c>
      <c r="AH391" s="403" t="str">
        <f>IF(AI391=0,"",MAX($AH$387:AH390)+1)</f>
        <v/>
      </c>
      <c r="AI391" s="197">
        <f t="shared" si="95"/>
        <v>0</v>
      </c>
      <c r="AM391" s="402"/>
      <c r="AN391" s="2530"/>
      <c r="AO391" s="2530"/>
      <c r="AP391" s="401"/>
    </row>
    <row r="392" spans="4:43" ht="13.2" customHeight="1">
      <c r="D392" s="203">
        <v>4</v>
      </c>
      <c r="E392" s="403">
        <f>IF(F392=0,"",MAX($E$387:E391)+1)</f>
        <v>1</v>
      </c>
      <c r="F392" s="165">
        <f t="shared" si="90"/>
        <v>9</v>
      </c>
      <c r="G392" s="403" t="str">
        <f>IF(H392=0,"",MAX($G$387:G391)+1)</f>
        <v/>
      </c>
      <c r="H392" s="165">
        <f t="shared" si="91"/>
        <v>0</v>
      </c>
      <c r="I392" s="403">
        <f>IF(J392=0,"",MAX($I$387:I391)+1)</f>
        <v>1</v>
      </c>
      <c r="J392" s="197">
        <f t="shared" si="92"/>
        <v>9</v>
      </c>
      <c r="N392" s="402"/>
      <c r="O392" s="2530"/>
      <c r="P392" s="2530"/>
      <c r="Q392" s="401"/>
      <c r="AC392" s="203">
        <v>4</v>
      </c>
      <c r="AD392" s="403" t="str">
        <f>IF(AE392=0,"",MAX($AD$387:AD391)+1)</f>
        <v/>
      </c>
      <c r="AE392" s="165">
        <f t="shared" si="93"/>
        <v>0</v>
      </c>
      <c r="AF392" s="403" t="str">
        <f>IF(AG392=0,"",MAX($AF$387:AF391)+1)</f>
        <v/>
      </c>
      <c r="AG392" s="165">
        <f t="shared" si="94"/>
        <v>0</v>
      </c>
      <c r="AH392" s="403" t="str">
        <f>IF(AI392=0,"",MAX($AH$387:AH391)+1)</f>
        <v/>
      </c>
      <c r="AI392" s="197">
        <f t="shared" si="95"/>
        <v>0</v>
      </c>
      <c r="AM392" s="402"/>
      <c r="AN392" s="2530"/>
      <c r="AO392" s="2530"/>
      <c r="AP392" s="401"/>
    </row>
    <row r="393" spans="4:43" ht="13.2" customHeight="1">
      <c r="D393" s="203">
        <v>5</v>
      </c>
      <c r="E393" s="403">
        <f>IF(F393=0,"",MAX($E$387:E392)+1)</f>
        <v>2</v>
      </c>
      <c r="F393" s="165">
        <f t="shared" si="90"/>
        <v>52</v>
      </c>
      <c r="G393" s="403" t="str">
        <f>IF(H393=0,"",MAX($G$387:G392)+1)</f>
        <v/>
      </c>
      <c r="H393" s="165">
        <f t="shared" si="91"/>
        <v>0</v>
      </c>
      <c r="I393" s="403">
        <f>IF(J393=0,"",MAX($I$387:I392)+1)</f>
        <v>2</v>
      </c>
      <c r="J393" s="197">
        <f t="shared" si="92"/>
        <v>1019.9300000000001</v>
      </c>
      <c r="N393" s="402"/>
      <c r="O393" s="2530"/>
      <c r="P393" s="2530"/>
      <c r="Q393" s="401"/>
      <c r="AC393" s="203">
        <v>5</v>
      </c>
      <c r="AD393" s="403" t="str">
        <f>IF(AE393=0,"",MAX($AD$387:AD392)+1)</f>
        <v/>
      </c>
      <c r="AE393" s="165">
        <f t="shared" si="93"/>
        <v>0</v>
      </c>
      <c r="AF393" s="403" t="str">
        <f>IF(AG393=0,"",MAX($AF$387:AF392)+1)</f>
        <v/>
      </c>
      <c r="AG393" s="165">
        <f t="shared" si="94"/>
        <v>0</v>
      </c>
      <c r="AH393" s="403" t="str">
        <f>IF(AI393=0,"",MAX($AH$387:AH392)+1)</f>
        <v/>
      </c>
      <c r="AI393" s="197">
        <f t="shared" si="95"/>
        <v>0</v>
      </c>
      <c r="AM393" s="402"/>
      <c r="AN393" s="2530"/>
      <c r="AO393" s="2530"/>
      <c r="AP393" s="401"/>
    </row>
    <row r="394" spans="4:43" ht="13.2" customHeight="1">
      <c r="D394" s="203">
        <v>6</v>
      </c>
      <c r="E394" s="403" t="str">
        <f>IF(F394=0,"",MAX($E$387:E393)+1)</f>
        <v/>
      </c>
      <c r="F394" s="165">
        <f t="shared" si="90"/>
        <v>0</v>
      </c>
      <c r="G394" s="403" t="str">
        <f>IF(H394=0,"",MAX($G$387:G393)+1)</f>
        <v/>
      </c>
      <c r="H394" s="165">
        <f t="shared" si="91"/>
        <v>0</v>
      </c>
      <c r="I394" s="403" t="str">
        <f>IF(J394=0,"",MAX($I$387:I393)+1)</f>
        <v/>
      </c>
      <c r="J394" s="197">
        <f t="shared" si="92"/>
        <v>0</v>
      </c>
      <c r="N394" s="402"/>
      <c r="O394" s="2530"/>
      <c r="P394" s="2530"/>
      <c r="Q394" s="401"/>
      <c r="AC394" s="203">
        <v>6</v>
      </c>
      <c r="AD394" s="403" t="str">
        <f>IF(AE394=0,"",MAX($AD$387:AD393)+1)</f>
        <v/>
      </c>
      <c r="AE394" s="165">
        <f t="shared" si="93"/>
        <v>0</v>
      </c>
      <c r="AF394" s="403" t="str">
        <f>IF(AG394=0,"",MAX($AF$387:AF393)+1)</f>
        <v/>
      </c>
      <c r="AG394" s="165">
        <f t="shared" si="94"/>
        <v>0</v>
      </c>
      <c r="AH394" s="403" t="str">
        <f>IF(AI394=0,"",MAX($AH$387:AH393)+1)</f>
        <v/>
      </c>
      <c r="AI394" s="197">
        <f t="shared" si="95"/>
        <v>0</v>
      </c>
      <c r="AM394" s="402"/>
      <c r="AN394" s="2530"/>
      <c r="AO394" s="2530"/>
      <c r="AP394" s="401"/>
    </row>
    <row r="395" spans="4:43" ht="13.2" customHeight="1">
      <c r="D395" s="203">
        <v>7</v>
      </c>
      <c r="E395" s="403" t="str">
        <f>IF(F395=0,"",MAX($E$387:E394)+1)</f>
        <v/>
      </c>
      <c r="F395" s="165">
        <f t="shared" si="90"/>
        <v>0</v>
      </c>
      <c r="G395" s="403" t="str">
        <f>IF(H395=0,"",MAX($G$387:G394)+1)</f>
        <v/>
      </c>
      <c r="H395" s="165">
        <f t="shared" si="91"/>
        <v>0</v>
      </c>
      <c r="I395" s="403" t="str">
        <f>IF(J395=0,"",MAX($I$387:I394)+1)</f>
        <v/>
      </c>
      <c r="J395" s="197">
        <f t="shared" si="92"/>
        <v>0</v>
      </c>
      <c r="N395" s="402"/>
      <c r="O395" s="2530"/>
      <c r="P395" s="2530"/>
      <c r="Q395" s="401"/>
      <c r="AC395" s="203">
        <v>7</v>
      </c>
      <c r="AD395" s="403" t="str">
        <f>IF(AE395=0,"",MAX($AD$387:AD394)+1)</f>
        <v/>
      </c>
      <c r="AE395" s="165">
        <f t="shared" si="93"/>
        <v>0</v>
      </c>
      <c r="AF395" s="403" t="str">
        <f>IF(AG395=0,"",MAX($AF$387:AF394)+1)</f>
        <v/>
      </c>
      <c r="AG395" s="165">
        <f t="shared" si="94"/>
        <v>0</v>
      </c>
      <c r="AH395" s="403" t="str">
        <f>IF(AI395=0,"",MAX($AH$387:AH394)+1)</f>
        <v/>
      </c>
      <c r="AI395" s="197">
        <f t="shared" si="95"/>
        <v>0</v>
      </c>
      <c r="AM395" s="402"/>
      <c r="AN395" s="2530"/>
      <c r="AO395" s="2530"/>
      <c r="AP395" s="401"/>
    </row>
    <row r="396" spans="4:43" ht="13.2" customHeight="1">
      <c r="D396" s="203">
        <v>8</v>
      </c>
      <c r="E396" s="403" t="str">
        <f>IF(F396=0,"",MAX($E$387:E395)+1)</f>
        <v/>
      </c>
      <c r="F396" s="165">
        <f t="shared" si="90"/>
        <v>0</v>
      </c>
      <c r="G396" s="403" t="str">
        <f>IF(H396=0,"",MAX($G$387:G395)+1)</f>
        <v/>
      </c>
      <c r="H396" s="165">
        <f t="shared" si="91"/>
        <v>0</v>
      </c>
      <c r="I396" s="403" t="str">
        <f>IF(J396=0,"",MAX($I$387:I395)+1)</f>
        <v/>
      </c>
      <c r="J396" s="197">
        <f t="shared" si="92"/>
        <v>0</v>
      </c>
      <c r="N396" s="402"/>
      <c r="O396" s="2530"/>
      <c r="P396" s="2530"/>
      <c r="Q396" s="401"/>
      <c r="AC396" s="203">
        <v>8</v>
      </c>
      <c r="AD396" s="403" t="str">
        <f>IF(AE396=0,"",MAX($AD$387:AD395)+1)</f>
        <v/>
      </c>
      <c r="AE396" s="165">
        <f t="shared" si="93"/>
        <v>0</v>
      </c>
      <c r="AF396" s="403" t="str">
        <f>IF(AG396=0,"",MAX($AF$387:AF395)+1)</f>
        <v/>
      </c>
      <c r="AG396" s="165">
        <f t="shared" si="94"/>
        <v>0</v>
      </c>
      <c r="AH396" s="403" t="str">
        <f>IF(AI396=0,"",MAX($AH$387:AH395)+1)</f>
        <v/>
      </c>
      <c r="AI396" s="197">
        <f t="shared" si="95"/>
        <v>0</v>
      </c>
      <c r="AM396" s="402"/>
      <c r="AN396" s="2530"/>
      <c r="AO396" s="2530"/>
      <c r="AP396" s="401"/>
    </row>
    <row r="397" spans="4:43" ht="13.2" customHeight="1">
      <c r="D397" s="203">
        <v>9</v>
      </c>
      <c r="E397" s="403" t="str">
        <f>IF(F397=0,"",MAX($E$387:E396)+1)</f>
        <v/>
      </c>
      <c r="F397" s="165">
        <f t="shared" si="90"/>
        <v>0</v>
      </c>
      <c r="G397" s="403" t="str">
        <f>IF(H397=0,"",MAX($G$387:G396)+1)</f>
        <v/>
      </c>
      <c r="H397" s="165">
        <f t="shared" si="91"/>
        <v>0</v>
      </c>
      <c r="I397" s="403" t="str">
        <f>IF(J397=0,"",MAX($I$387:I396)+1)</f>
        <v/>
      </c>
      <c r="J397" s="197">
        <f t="shared" si="92"/>
        <v>0</v>
      </c>
      <c r="N397" s="402"/>
      <c r="O397" s="2530"/>
      <c r="P397" s="2530"/>
      <c r="Q397" s="401"/>
      <c r="AC397" s="203">
        <v>9</v>
      </c>
      <c r="AD397" s="403" t="str">
        <f>IF(AE397=0,"",MAX($AD$387:AD396)+1)</f>
        <v/>
      </c>
      <c r="AE397" s="165">
        <f t="shared" si="93"/>
        <v>0</v>
      </c>
      <c r="AF397" s="403" t="str">
        <f>IF(AG397=0,"",MAX($AF$387:AF396)+1)</f>
        <v/>
      </c>
      <c r="AG397" s="165">
        <f t="shared" si="94"/>
        <v>0</v>
      </c>
      <c r="AH397" s="403" t="str">
        <f>IF(AI397=0,"",MAX($AH$387:AH396)+1)</f>
        <v/>
      </c>
      <c r="AI397" s="197">
        <f t="shared" si="95"/>
        <v>0</v>
      </c>
      <c r="AM397" s="402"/>
      <c r="AN397" s="2530"/>
      <c r="AO397" s="2530"/>
      <c r="AP397" s="401"/>
    </row>
    <row r="398" spans="4:43" ht="13.2" customHeight="1">
      <c r="D398" s="203">
        <v>10</v>
      </c>
      <c r="E398" s="403">
        <f>IF(F398=0,"",MAX($E$387:E397)+1)</f>
        <v>3</v>
      </c>
      <c r="F398" s="165">
        <f t="shared" si="90"/>
        <v>940.23</v>
      </c>
      <c r="G398" s="403" t="str">
        <f>IF(H398=0,"",MAX($G$387:G397)+1)</f>
        <v/>
      </c>
      <c r="H398" s="165">
        <f t="shared" si="91"/>
        <v>0</v>
      </c>
      <c r="I398" s="403">
        <f>IF(J398=0,"",MAX($I$387:I397)+1)</f>
        <v>3</v>
      </c>
      <c r="J398" s="197">
        <f t="shared" si="92"/>
        <v>83</v>
      </c>
      <c r="N398" s="402"/>
      <c r="O398" s="2530"/>
      <c r="P398" s="2530"/>
      <c r="Q398" s="401"/>
      <c r="AC398" s="203">
        <v>10</v>
      </c>
      <c r="AD398" s="403" t="str">
        <f>IF(AE398=0,"",MAX($AD$387:AD397)+1)</f>
        <v/>
      </c>
      <c r="AE398" s="165">
        <f t="shared" si="93"/>
        <v>0</v>
      </c>
      <c r="AF398" s="403" t="str">
        <f>IF(AG398=0,"",MAX($AF$387:AF397)+1)</f>
        <v/>
      </c>
      <c r="AG398" s="165">
        <f t="shared" si="94"/>
        <v>0</v>
      </c>
      <c r="AH398" s="403" t="str">
        <f>IF(AI398=0,"",MAX($AH$387:AH397)+1)</f>
        <v/>
      </c>
      <c r="AI398" s="197">
        <f t="shared" si="95"/>
        <v>0</v>
      </c>
      <c r="AM398" s="402"/>
      <c r="AN398" s="2530"/>
      <c r="AO398" s="2530"/>
      <c r="AP398" s="401"/>
    </row>
    <row r="399" spans="4:43" ht="13.2" customHeight="1">
      <c r="D399" s="203">
        <v>11</v>
      </c>
      <c r="E399" s="403" t="str">
        <f>IF(F399=0,"",MAX($E$387:E398)+1)</f>
        <v/>
      </c>
      <c r="F399" s="165">
        <f t="shared" si="90"/>
        <v>0</v>
      </c>
      <c r="G399" s="403" t="str">
        <f>IF(H399=0,"",MAX($G$387:G398)+1)</f>
        <v/>
      </c>
      <c r="H399" s="165">
        <f t="shared" si="91"/>
        <v>0</v>
      </c>
      <c r="I399" s="403" t="str">
        <f>IF(J399=0,"",MAX($I$387:I398)+1)</f>
        <v/>
      </c>
      <c r="J399" s="197">
        <f t="shared" si="92"/>
        <v>0</v>
      </c>
      <c r="N399" s="402"/>
      <c r="O399" s="2530"/>
      <c r="P399" s="2530"/>
      <c r="Q399" s="401"/>
      <c r="AC399" s="203">
        <v>11</v>
      </c>
      <c r="AD399" s="403" t="str">
        <f>IF(AE399=0,"",MAX($AD$387:AD398)+1)</f>
        <v/>
      </c>
      <c r="AE399" s="165">
        <f t="shared" si="93"/>
        <v>0</v>
      </c>
      <c r="AF399" s="403" t="str">
        <f>IF(AG399=0,"",MAX($AF$387:AF398)+1)</f>
        <v/>
      </c>
      <c r="AG399" s="165">
        <f t="shared" si="94"/>
        <v>0</v>
      </c>
      <c r="AH399" s="403" t="str">
        <f>IF(AI399=0,"",MAX($AH$387:AH398)+1)</f>
        <v/>
      </c>
      <c r="AI399" s="197">
        <f t="shared" si="95"/>
        <v>0</v>
      </c>
      <c r="AM399" s="402"/>
      <c r="AN399" s="2530"/>
      <c r="AO399" s="2530"/>
      <c r="AP399" s="401"/>
    </row>
    <row r="400" spans="4:43" ht="13.2" customHeight="1">
      <c r="D400" s="203">
        <v>12</v>
      </c>
      <c r="E400" s="403" t="str">
        <f>IF(F400=0,"",MAX($E$387:E399)+1)</f>
        <v/>
      </c>
      <c r="F400" s="165">
        <f t="shared" si="90"/>
        <v>0</v>
      </c>
      <c r="G400" s="403" t="str">
        <f>IF(H400=0,"",MAX($G$387:G399)+1)</f>
        <v/>
      </c>
      <c r="H400" s="165">
        <f t="shared" si="91"/>
        <v>0</v>
      </c>
      <c r="I400" s="403" t="str">
        <f>IF(J400=0,"",MAX($I$387:I399)+1)</f>
        <v/>
      </c>
      <c r="J400" s="197">
        <f t="shared" si="92"/>
        <v>0</v>
      </c>
      <c r="N400" s="402"/>
      <c r="O400" s="2530"/>
      <c r="P400" s="2530"/>
      <c r="Q400" s="401"/>
      <c r="AC400" s="203">
        <v>12</v>
      </c>
      <c r="AD400" s="403" t="str">
        <f>IF(AE400=0,"",MAX($AD$387:AD399)+1)</f>
        <v/>
      </c>
      <c r="AE400" s="165">
        <f t="shared" si="93"/>
        <v>0</v>
      </c>
      <c r="AF400" s="403" t="str">
        <f>IF(AG400=0,"",MAX($AF$387:AF399)+1)</f>
        <v/>
      </c>
      <c r="AG400" s="165">
        <f t="shared" si="94"/>
        <v>0</v>
      </c>
      <c r="AH400" s="403" t="str">
        <f>IF(AI400=0,"",MAX($AH$387:AH399)+1)</f>
        <v/>
      </c>
      <c r="AI400" s="197">
        <f t="shared" si="95"/>
        <v>0</v>
      </c>
      <c r="AM400" s="402"/>
      <c r="AN400" s="2530"/>
      <c r="AO400" s="2530"/>
      <c r="AP400" s="401"/>
    </row>
    <row r="401" spans="4:42" ht="13.2" customHeight="1">
      <c r="D401" s="203">
        <v>13</v>
      </c>
      <c r="E401" s="403" t="str">
        <f>IF(F401=0,"",MAX($E$387:E400)+1)</f>
        <v/>
      </c>
      <c r="F401" s="165">
        <f t="shared" si="90"/>
        <v>0</v>
      </c>
      <c r="G401" s="403" t="str">
        <f>IF(H401=0,"",MAX($G$387:G400)+1)</f>
        <v/>
      </c>
      <c r="H401" s="165">
        <f t="shared" si="91"/>
        <v>0</v>
      </c>
      <c r="I401" s="403" t="str">
        <f>IF(J401=0,"",MAX($I$387:I400)+1)</f>
        <v/>
      </c>
      <c r="J401" s="197">
        <f t="shared" si="92"/>
        <v>0</v>
      </c>
      <c r="N401" s="402"/>
      <c r="O401" s="2530"/>
      <c r="P401" s="2530"/>
      <c r="Q401" s="401"/>
      <c r="AC401" s="203">
        <v>13</v>
      </c>
      <c r="AD401" s="403" t="str">
        <f>IF(AE401=0,"",MAX($AD$387:AD400)+1)</f>
        <v/>
      </c>
      <c r="AE401" s="165">
        <f t="shared" si="93"/>
        <v>0</v>
      </c>
      <c r="AF401" s="403" t="str">
        <f>IF(AG401=0,"",MAX($AF$387:AF400)+1)</f>
        <v/>
      </c>
      <c r="AG401" s="165">
        <f t="shared" si="94"/>
        <v>0</v>
      </c>
      <c r="AH401" s="403" t="str">
        <f>IF(AI401=0,"",MAX($AH$387:AH400)+1)</f>
        <v/>
      </c>
      <c r="AI401" s="197">
        <f t="shared" si="95"/>
        <v>0</v>
      </c>
      <c r="AM401" s="402"/>
      <c r="AN401" s="2530"/>
      <c r="AO401" s="2530"/>
      <c r="AP401" s="401"/>
    </row>
    <row r="402" spans="4:42" ht="13.2" customHeight="1">
      <c r="D402" s="203">
        <v>14</v>
      </c>
      <c r="E402" s="403" t="str">
        <f>IF(F402=0,"",MAX($E$387:E401)+1)</f>
        <v/>
      </c>
      <c r="F402" s="165">
        <f t="shared" si="90"/>
        <v>0</v>
      </c>
      <c r="G402" s="403" t="str">
        <f>IF(H402=0,"",MAX($G$387:G401)+1)</f>
        <v/>
      </c>
      <c r="H402" s="165">
        <f t="shared" si="91"/>
        <v>0</v>
      </c>
      <c r="I402" s="403" t="str">
        <f>IF(J402=0,"",MAX($I$387:I401)+1)</f>
        <v/>
      </c>
      <c r="J402" s="197">
        <f t="shared" si="92"/>
        <v>0</v>
      </c>
      <c r="N402" s="402"/>
      <c r="O402" s="2530"/>
      <c r="P402" s="2530"/>
      <c r="Q402" s="401"/>
      <c r="AC402" s="203">
        <v>14</v>
      </c>
      <c r="AD402" s="403" t="str">
        <f>IF(AE402=0,"",MAX($AD$387:AD401)+1)</f>
        <v/>
      </c>
      <c r="AE402" s="165">
        <f t="shared" si="93"/>
        <v>0</v>
      </c>
      <c r="AF402" s="403" t="str">
        <f>IF(AG402=0,"",MAX($AF$387:AF401)+1)</f>
        <v/>
      </c>
      <c r="AG402" s="165">
        <f t="shared" si="94"/>
        <v>0</v>
      </c>
      <c r="AH402" s="403" t="str">
        <f>IF(AI402=0,"",MAX($AH$387:AH401)+1)</f>
        <v/>
      </c>
      <c r="AI402" s="197">
        <f t="shared" si="95"/>
        <v>0</v>
      </c>
      <c r="AM402" s="402"/>
      <c r="AN402" s="2530"/>
      <c r="AO402" s="2530"/>
      <c r="AP402" s="401"/>
    </row>
    <row r="403" spans="4:42" ht="13.2" customHeight="1">
      <c r="D403" s="203">
        <v>15</v>
      </c>
      <c r="E403" s="403">
        <f>IF(F403=0,"",MAX($E$387:E402)+1)</f>
        <v>4</v>
      </c>
      <c r="F403" s="165">
        <f t="shared" si="90"/>
        <v>79</v>
      </c>
      <c r="G403" s="403">
        <f>IF(H403=0,"",MAX($G$387:G402)+1)</f>
        <v>1</v>
      </c>
      <c r="H403" s="165">
        <f t="shared" si="91"/>
        <v>31.700000000000003</v>
      </c>
      <c r="I403" s="403" t="str">
        <f>IF(J403=0,"",MAX($I$387:I402)+1)</f>
        <v/>
      </c>
      <c r="J403" s="197">
        <f t="shared" si="92"/>
        <v>0</v>
      </c>
      <c r="N403" s="402"/>
      <c r="O403" s="2530"/>
      <c r="P403" s="2530"/>
      <c r="Q403" s="401"/>
      <c r="AC403" s="203">
        <v>15</v>
      </c>
      <c r="AD403" s="403" t="str">
        <f>IF(AE403=0,"",MAX($AD$387:AD402)+1)</f>
        <v/>
      </c>
      <c r="AE403" s="165">
        <f t="shared" si="93"/>
        <v>0</v>
      </c>
      <c r="AF403" s="403" t="str">
        <f>IF(AG403=0,"",MAX($AF$387:AF402)+1)</f>
        <v/>
      </c>
      <c r="AG403" s="165">
        <f t="shared" si="94"/>
        <v>0</v>
      </c>
      <c r="AH403" s="403" t="str">
        <f>IF(AI403=0,"",MAX($AH$387:AH402)+1)</f>
        <v/>
      </c>
      <c r="AI403" s="197">
        <f t="shared" si="95"/>
        <v>0</v>
      </c>
      <c r="AM403" s="402"/>
      <c r="AN403" s="2530"/>
      <c r="AO403" s="2530"/>
      <c r="AP403" s="401"/>
    </row>
    <row r="404" spans="4:42" ht="13.2" customHeight="1">
      <c r="D404" s="203">
        <v>16</v>
      </c>
      <c r="E404" s="403" t="str">
        <f>IF(F404=0,"",MAX($E$387:E403)+1)</f>
        <v/>
      </c>
      <c r="F404" s="165">
        <f t="shared" si="90"/>
        <v>0</v>
      </c>
      <c r="G404" s="403" t="str">
        <f>IF(H404=0,"",MAX($G$387:G403)+1)</f>
        <v/>
      </c>
      <c r="H404" s="165">
        <f t="shared" si="91"/>
        <v>0</v>
      </c>
      <c r="I404" s="403" t="str">
        <f>IF(J404=0,"",MAX($I$387:I403)+1)</f>
        <v/>
      </c>
      <c r="J404" s="197">
        <f t="shared" si="92"/>
        <v>0</v>
      </c>
      <c r="N404" s="402"/>
      <c r="O404" s="2530"/>
      <c r="P404" s="2530"/>
      <c r="Q404" s="401"/>
      <c r="AC404" s="203">
        <v>16</v>
      </c>
      <c r="AD404" s="403" t="str">
        <f>IF(AE404=0,"",MAX($AD$387:AD403)+1)</f>
        <v/>
      </c>
      <c r="AE404" s="165">
        <f t="shared" si="93"/>
        <v>0</v>
      </c>
      <c r="AF404" s="403" t="str">
        <f>IF(AG404=0,"",MAX($AF$387:AF403)+1)</f>
        <v/>
      </c>
      <c r="AG404" s="165">
        <f t="shared" si="94"/>
        <v>0</v>
      </c>
      <c r="AH404" s="403" t="str">
        <f>IF(AI404=0,"",MAX($AH$387:AH403)+1)</f>
        <v/>
      </c>
      <c r="AI404" s="197">
        <f t="shared" si="95"/>
        <v>0</v>
      </c>
      <c r="AM404" s="402"/>
      <c r="AN404" s="2530"/>
      <c r="AO404" s="2530"/>
      <c r="AP404" s="401"/>
    </row>
    <row r="405" spans="4:42" ht="13.2" customHeight="1">
      <c r="D405" s="203">
        <v>17</v>
      </c>
      <c r="E405" s="403" t="str">
        <f>IF(F405=0,"",MAX($E$387:E404)+1)</f>
        <v/>
      </c>
      <c r="F405" s="165">
        <f t="shared" si="90"/>
        <v>0</v>
      </c>
      <c r="G405" s="403" t="str">
        <f>IF(H405=0,"",MAX($G$387:G404)+1)</f>
        <v/>
      </c>
      <c r="H405" s="165">
        <f t="shared" si="91"/>
        <v>0</v>
      </c>
      <c r="I405" s="403" t="str">
        <f>IF(J405=0,"",MAX($I$387:I404)+1)</f>
        <v/>
      </c>
      <c r="J405" s="197">
        <f t="shared" si="92"/>
        <v>0</v>
      </c>
      <c r="N405" s="402"/>
      <c r="O405" s="2530"/>
      <c r="P405" s="2530"/>
      <c r="Q405" s="401"/>
      <c r="AC405" s="203">
        <v>17</v>
      </c>
      <c r="AD405" s="403" t="str">
        <f>IF(AE405=0,"",MAX($AD$387:AD404)+1)</f>
        <v/>
      </c>
      <c r="AE405" s="165">
        <f t="shared" si="93"/>
        <v>0</v>
      </c>
      <c r="AF405" s="403" t="str">
        <f>IF(AG405=0,"",MAX($AF$387:AF404)+1)</f>
        <v/>
      </c>
      <c r="AG405" s="165">
        <f t="shared" si="94"/>
        <v>0</v>
      </c>
      <c r="AH405" s="403" t="str">
        <f>IF(AI405=0,"",MAX($AH$387:AH404)+1)</f>
        <v/>
      </c>
      <c r="AI405" s="197">
        <f t="shared" si="95"/>
        <v>0</v>
      </c>
      <c r="AM405" s="402"/>
      <c r="AN405" s="2530"/>
      <c r="AO405" s="2530"/>
      <c r="AP405" s="401"/>
    </row>
    <row r="406" spans="4:42" ht="13.2" customHeight="1">
      <c r="D406" s="203">
        <v>18</v>
      </c>
      <c r="E406" s="403" t="str">
        <f>IF(F406=0,"",MAX($E$387:E405)+1)</f>
        <v/>
      </c>
      <c r="F406" s="165">
        <f t="shared" si="90"/>
        <v>0</v>
      </c>
      <c r="G406" s="403" t="str">
        <f>IF(H406=0,"",MAX($G$387:G405)+1)</f>
        <v/>
      </c>
      <c r="H406" s="165">
        <f t="shared" si="91"/>
        <v>0</v>
      </c>
      <c r="I406" s="403" t="str">
        <f>IF(J406=0,"",MAX($I$387:I405)+1)</f>
        <v/>
      </c>
      <c r="J406" s="197">
        <f t="shared" si="92"/>
        <v>0</v>
      </c>
      <c r="N406" s="402"/>
      <c r="O406" s="2530"/>
      <c r="P406" s="2530"/>
      <c r="Q406" s="401"/>
      <c r="AC406" s="203">
        <v>18</v>
      </c>
      <c r="AD406" s="403" t="str">
        <f>IF(AE406=0,"",MAX($AD$387:AD405)+1)</f>
        <v/>
      </c>
      <c r="AE406" s="165">
        <f t="shared" si="93"/>
        <v>0</v>
      </c>
      <c r="AF406" s="403" t="str">
        <f>IF(AG406=0,"",MAX($AF$387:AF405)+1)</f>
        <v/>
      </c>
      <c r="AG406" s="165">
        <f t="shared" si="94"/>
        <v>0</v>
      </c>
      <c r="AH406" s="403" t="str">
        <f>IF(AI406=0,"",MAX($AH$387:AH405)+1)</f>
        <v/>
      </c>
      <c r="AI406" s="197">
        <f t="shared" si="95"/>
        <v>0</v>
      </c>
      <c r="AM406" s="402"/>
      <c r="AN406" s="2530"/>
      <c r="AO406" s="2530"/>
      <c r="AP406" s="401"/>
    </row>
    <row r="407" spans="4:42" ht="13.2" customHeight="1">
      <c r="D407" s="203">
        <v>19</v>
      </c>
      <c r="E407" s="403" t="str">
        <f>IF(F407=0,"",MAX($E$387:E406)+1)</f>
        <v/>
      </c>
      <c r="F407" s="165">
        <f t="shared" si="90"/>
        <v>0</v>
      </c>
      <c r="G407" s="403" t="str">
        <f>IF(H407=0,"",MAX($G$387:G406)+1)</f>
        <v/>
      </c>
      <c r="H407" s="165">
        <f t="shared" si="91"/>
        <v>0</v>
      </c>
      <c r="I407" s="403" t="str">
        <f>IF(J407=0,"",MAX($I$387:I406)+1)</f>
        <v/>
      </c>
      <c r="J407" s="197">
        <f t="shared" si="92"/>
        <v>0</v>
      </c>
      <c r="N407" s="402"/>
      <c r="O407" s="2530"/>
      <c r="P407" s="2530"/>
      <c r="Q407" s="401"/>
      <c r="AC407" s="203">
        <v>19</v>
      </c>
      <c r="AD407" s="403" t="str">
        <f>IF(AE407=0,"",MAX($AD$387:AD406)+1)</f>
        <v/>
      </c>
      <c r="AE407" s="165">
        <f t="shared" si="93"/>
        <v>0</v>
      </c>
      <c r="AF407" s="403" t="str">
        <f>IF(AG407=0,"",MAX($AF$387:AF406)+1)</f>
        <v/>
      </c>
      <c r="AG407" s="165">
        <f t="shared" si="94"/>
        <v>0</v>
      </c>
      <c r="AH407" s="403" t="str">
        <f>IF(AI407=0,"",MAX($AH$387:AH406)+1)</f>
        <v/>
      </c>
      <c r="AI407" s="197">
        <f t="shared" si="95"/>
        <v>0</v>
      </c>
      <c r="AM407" s="402"/>
      <c r="AN407" s="2530"/>
      <c r="AO407" s="2530"/>
      <c r="AP407" s="401"/>
    </row>
    <row r="408" spans="4:42" ht="13.2" customHeight="1">
      <c r="D408" s="203">
        <v>20</v>
      </c>
      <c r="E408" s="403" t="str">
        <f>IF(F408=0,"",MAX($E$387:E407)+1)</f>
        <v/>
      </c>
      <c r="F408" s="165">
        <f t="shared" si="90"/>
        <v>0</v>
      </c>
      <c r="G408" s="403" t="str">
        <f>IF(H408=0,"",MAX($G$387:G407)+1)</f>
        <v/>
      </c>
      <c r="H408" s="165">
        <f t="shared" si="91"/>
        <v>0</v>
      </c>
      <c r="I408" s="403" t="str">
        <f>IF(J408=0,"",MAX($I$387:I407)+1)</f>
        <v/>
      </c>
      <c r="J408" s="197">
        <f t="shared" si="92"/>
        <v>0</v>
      </c>
      <c r="N408" s="402"/>
      <c r="O408" s="2530"/>
      <c r="P408" s="2530"/>
      <c r="Q408" s="401"/>
      <c r="AC408" s="203">
        <v>20</v>
      </c>
      <c r="AD408" s="403" t="str">
        <f>IF(AE408=0,"",MAX($AD$387:AD407)+1)</f>
        <v/>
      </c>
      <c r="AE408" s="165">
        <f t="shared" si="93"/>
        <v>0</v>
      </c>
      <c r="AF408" s="403" t="str">
        <f>IF(AG408=0,"",MAX($AF$387:AF407)+1)</f>
        <v/>
      </c>
      <c r="AG408" s="165">
        <f t="shared" si="94"/>
        <v>0</v>
      </c>
      <c r="AH408" s="403" t="str">
        <f>IF(AI408=0,"",MAX($AH$387:AH407)+1)</f>
        <v/>
      </c>
      <c r="AI408" s="197">
        <f t="shared" si="95"/>
        <v>0</v>
      </c>
      <c r="AM408" s="402"/>
      <c r="AN408" s="2530"/>
      <c r="AO408" s="2530"/>
      <c r="AP408" s="401"/>
    </row>
    <row r="409" spans="4:42" ht="13.2" customHeight="1">
      <c r="D409" s="203">
        <v>21</v>
      </c>
      <c r="E409" s="403" t="str">
        <f>IF(F409=0,"",MAX($E$387:E408)+1)</f>
        <v/>
      </c>
      <c r="F409" s="165">
        <f t="shared" si="90"/>
        <v>0</v>
      </c>
      <c r="G409" s="403" t="str">
        <f>IF(H409=0,"",MAX($G$387:G408)+1)</f>
        <v/>
      </c>
      <c r="H409" s="165">
        <f t="shared" si="91"/>
        <v>0</v>
      </c>
      <c r="I409" s="403" t="str">
        <f>IF(J409=0,"",MAX($I$387:I408)+1)</f>
        <v/>
      </c>
      <c r="J409" s="197">
        <f t="shared" si="92"/>
        <v>0</v>
      </c>
      <c r="N409" s="402"/>
      <c r="O409" s="2530"/>
      <c r="P409" s="2530"/>
      <c r="Q409" s="401"/>
      <c r="AC409" s="203">
        <v>21</v>
      </c>
      <c r="AD409" s="403" t="str">
        <f>IF(AE409=0,"",MAX($AD$387:AD408)+1)</f>
        <v/>
      </c>
      <c r="AE409" s="165">
        <f t="shared" si="93"/>
        <v>0</v>
      </c>
      <c r="AF409" s="403" t="str">
        <f>IF(AG409=0,"",MAX($AF$387:AF408)+1)</f>
        <v/>
      </c>
      <c r="AG409" s="165">
        <f t="shared" si="94"/>
        <v>0</v>
      </c>
      <c r="AH409" s="403" t="str">
        <f>IF(AI409=0,"",MAX($AH$387:AH408)+1)</f>
        <v/>
      </c>
      <c r="AI409" s="197">
        <f t="shared" si="95"/>
        <v>0</v>
      </c>
      <c r="AM409" s="402"/>
      <c r="AN409" s="2530"/>
      <c r="AO409" s="2530"/>
      <c r="AP409" s="401"/>
    </row>
    <row r="410" spans="4:42" ht="13.2" customHeight="1">
      <c r="D410" s="203">
        <v>22</v>
      </c>
      <c r="E410" s="403" t="str">
        <f>IF(F410=0,"",MAX($E$387:E409)+1)</f>
        <v/>
      </c>
      <c r="F410" s="165">
        <f t="shared" si="90"/>
        <v>0</v>
      </c>
      <c r="G410" s="403" t="str">
        <f>IF(H410=0,"",MAX($G$387:G409)+1)</f>
        <v/>
      </c>
      <c r="H410" s="165">
        <f t="shared" si="91"/>
        <v>0</v>
      </c>
      <c r="I410" s="403" t="str">
        <f>IF(J410=0,"",MAX($I$387:I409)+1)</f>
        <v/>
      </c>
      <c r="J410" s="197">
        <f t="shared" si="92"/>
        <v>0</v>
      </c>
      <c r="N410" s="402"/>
      <c r="O410" s="2530"/>
      <c r="P410" s="2530"/>
      <c r="Q410" s="401"/>
      <c r="AC410" s="203">
        <v>22</v>
      </c>
      <c r="AD410" s="403" t="str">
        <f>IF(AE410=0,"",MAX($AD$387:AD409)+1)</f>
        <v/>
      </c>
      <c r="AE410" s="165">
        <f t="shared" si="93"/>
        <v>0</v>
      </c>
      <c r="AF410" s="403" t="str">
        <f>IF(AG410=0,"",MAX($AF$387:AF409)+1)</f>
        <v/>
      </c>
      <c r="AG410" s="165">
        <f t="shared" si="94"/>
        <v>0</v>
      </c>
      <c r="AH410" s="403" t="str">
        <f>IF(AI410=0,"",MAX($AH$387:AH409)+1)</f>
        <v/>
      </c>
      <c r="AI410" s="197">
        <f t="shared" si="95"/>
        <v>0</v>
      </c>
      <c r="AM410" s="402"/>
      <c r="AN410" s="2530"/>
      <c r="AO410" s="2530"/>
      <c r="AP410" s="401"/>
    </row>
    <row r="411" spans="4:42" ht="13.2" customHeight="1">
      <c r="D411" s="203">
        <v>23</v>
      </c>
      <c r="E411" s="403" t="str">
        <f>IF(F411=0,"",MAX($E$387:E410)+1)</f>
        <v/>
      </c>
      <c r="F411" s="165">
        <f t="shared" si="90"/>
        <v>0</v>
      </c>
      <c r="G411" s="403" t="str">
        <f>IF(H411=0,"",MAX($G$387:G410)+1)</f>
        <v/>
      </c>
      <c r="H411" s="165">
        <f t="shared" si="91"/>
        <v>0</v>
      </c>
      <c r="I411" s="403" t="str">
        <f>IF(J411=0,"",MAX($I$387:I410)+1)</f>
        <v/>
      </c>
      <c r="J411" s="197">
        <f t="shared" si="92"/>
        <v>0</v>
      </c>
      <c r="N411" s="402"/>
      <c r="O411" s="2530"/>
      <c r="P411" s="2530"/>
      <c r="Q411" s="401"/>
      <c r="AC411" s="203">
        <v>23</v>
      </c>
      <c r="AD411" s="403" t="str">
        <f>IF(AE411=0,"",MAX($AD$387:AD410)+1)</f>
        <v/>
      </c>
      <c r="AE411" s="165">
        <f t="shared" si="93"/>
        <v>0</v>
      </c>
      <c r="AF411" s="403" t="str">
        <f>IF(AG411=0,"",MAX($AF$387:AF410)+1)</f>
        <v/>
      </c>
      <c r="AG411" s="165">
        <f t="shared" si="94"/>
        <v>0</v>
      </c>
      <c r="AH411" s="403" t="str">
        <f>IF(AI411=0,"",MAX($AH$387:AH410)+1)</f>
        <v/>
      </c>
      <c r="AI411" s="197">
        <f t="shared" si="95"/>
        <v>0</v>
      </c>
      <c r="AM411" s="402"/>
      <c r="AN411" s="2530"/>
      <c r="AO411" s="2530"/>
      <c r="AP411" s="401"/>
    </row>
    <row r="412" spans="4:42" ht="13.2" customHeight="1">
      <c r="D412" s="203">
        <v>24</v>
      </c>
      <c r="E412" s="403" t="str">
        <f>IF(F412=0,"",MAX($E$387:E411)+1)</f>
        <v/>
      </c>
      <c r="F412" s="165">
        <f t="shared" si="90"/>
        <v>0</v>
      </c>
      <c r="G412" s="403" t="str">
        <f>IF(H412=0,"",MAX($G$387:G411)+1)</f>
        <v/>
      </c>
      <c r="H412" s="165">
        <f t="shared" si="91"/>
        <v>0</v>
      </c>
      <c r="I412" s="403" t="str">
        <f>IF(J412=0,"",MAX($I$387:I411)+1)</f>
        <v/>
      </c>
      <c r="J412" s="197">
        <f t="shared" si="92"/>
        <v>0</v>
      </c>
      <c r="N412" s="402"/>
      <c r="O412" s="2530"/>
      <c r="P412" s="2530"/>
      <c r="Q412" s="401"/>
      <c r="AC412" s="203">
        <v>24</v>
      </c>
      <c r="AD412" s="403" t="str">
        <f>IF(AE412=0,"",MAX($AD$387:AD411)+1)</f>
        <v/>
      </c>
      <c r="AE412" s="165">
        <f t="shared" si="93"/>
        <v>0</v>
      </c>
      <c r="AF412" s="403" t="str">
        <f>IF(AG412=0,"",MAX($AF$387:AF411)+1)</f>
        <v/>
      </c>
      <c r="AG412" s="165">
        <f t="shared" si="94"/>
        <v>0</v>
      </c>
      <c r="AH412" s="403" t="str">
        <f>IF(AI412=0,"",MAX($AH$387:AH411)+1)</f>
        <v/>
      </c>
      <c r="AI412" s="197">
        <f t="shared" si="95"/>
        <v>0</v>
      </c>
      <c r="AM412" s="402"/>
      <c r="AN412" s="2530"/>
      <c r="AO412" s="2530"/>
      <c r="AP412" s="401"/>
    </row>
    <row r="413" spans="4:42" ht="13.2" customHeight="1">
      <c r="D413" s="203">
        <v>25</v>
      </c>
      <c r="E413" s="403" t="str">
        <f>IF(F413=0,"",MAX($E$387:E412)+1)</f>
        <v/>
      </c>
      <c r="F413" s="165">
        <f t="shared" si="90"/>
        <v>0</v>
      </c>
      <c r="G413" s="403" t="str">
        <f>IF(H413=0,"",MAX($G$387:G412)+1)</f>
        <v/>
      </c>
      <c r="H413" s="165">
        <f t="shared" si="91"/>
        <v>0</v>
      </c>
      <c r="I413" s="403" t="str">
        <f>IF(J413=0,"",MAX($I$387:I412)+1)</f>
        <v/>
      </c>
      <c r="J413" s="197">
        <f t="shared" si="92"/>
        <v>0</v>
      </c>
      <c r="N413" s="402"/>
      <c r="O413" s="2530"/>
      <c r="P413" s="2530"/>
      <c r="Q413" s="401"/>
      <c r="AC413" s="203">
        <v>25</v>
      </c>
      <c r="AD413" s="403" t="str">
        <f>IF(AE413=0,"",MAX($AD$387:AD412)+1)</f>
        <v/>
      </c>
      <c r="AE413" s="165">
        <f t="shared" si="93"/>
        <v>0</v>
      </c>
      <c r="AF413" s="403" t="str">
        <f>IF(AG413=0,"",MAX($AF$387:AF412)+1)</f>
        <v/>
      </c>
      <c r="AG413" s="165">
        <f t="shared" si="94"/>
        <v>0</v>
      </c>
      <c r="AH413" s="403" t="str">
        <f>IF(AI413=0,"",MAX($AH$387:AH412)+1)</f>
        <v/>
      </c>
      <c r="AI413" s="197">
        <f t="shared" si="95"/>
        <v>0</v>
      </c>
      <c r="AM413" s="402"/>
      <c r="AN413" s="2530"/>
      <c r="AO413" s="2530"/>
      <c r="AP413" s="401"/>
    </row>
    <row r="414" spans="4:42" ht="13.2" customHeight="1">
      <c r="D414" s="203">
        <v>26</v>
      </c>
      <c r="E414" s="403" t="str">
        <f>IF(F414=0,"",MAX($E$387:E413)+1)</f>
        <v/>
      </c>
      <c r="F414" s="165">
        <f t="shared" si="90"/>
        <v>0</v>
      </c>
      <c r="G414" s="403" t="str">
        <f>IF(H414=0,"",MAX($G$387:G413)+1)</f>
        <v/>
      </c>
      <c r="H414" s="165">
        <f t="shared" si="91"/>
        <v>0</v>
      </c>
      <c r="I414" s="403" t="str">
        <f>IF(J414=0,"",MAX($I$387:I413)+1)</f>
        <v/>
      </c>
      <c r="J414" s="197">
        <f t="shared" si="92"/>
        <v>0</v>
      </c>
      <c r="N414" s="402"/>
      <c r="O414" s="2530"/>
      <c r="P414" s="2530"/>
      <c r="Q414" s="401"/>
      <c r="AC414" s="203">
        <v>26</v>
      </c>
      <c r="AD414" s="403" t="str">
        <f>IF(AE414=0,"",MAX($AD$387:AD413)+1)</f>
        <v/>
      </c>
      <c r="AE414" s="165">
        <f t="shared" si="93"/>
        <v>0</v>
      </c>
      <c r="AF414" s="403" t="str">
        <f>IF(AG414=0,"",MAX($AF$387:AF413)+1)</f>
        <v/>
      </c>
      <c r="AG414" s="165">
        <f t="shared" si="94"/>
        <v>0</v>
      </c>
      <c r="AH414" s="403" t="str">
        <f>IF(AI414=0,"",MAX($AH$387:AH413)+1)</f>
        <v/>
      </c>
      <c r="AI414" s="197">
        <f t="shared" si="95"/>
        <v>0</v>
      </c>
      <c r="AM414" s="402"/>
      <c r="AN414" s="2530"/>
      <c r="AO414" s="2530"/>
      <c r="AP414" s="401"/>
    </row>
    <row r="415" spans="4:42" ht="13.2" customHeight="1">
      <c r="D415" s="203">
        <v>27</v>
      </c>
      <c r="E415" s="403" t="str">
        <f>IF(F415=0,"",MAX($E$387:E414)+1)</f>
        <v/>
      </c>
      <c r="F415" s="165">
        <f t="shared" si="90"/>
        <v>0</v>
      </c>
      <c r="G415" s="403" t="str">
        <f>IF(H415=0,"",MAX($G$387:G414)+1)</f>
        <v/>
      </c>
      <c r="H415" s="165">
        <f t="shared" si="91"/>
        <v>0</v>
      </c>
      <c r="I415" s="403" t="str">
        <f>IF(J415=0,"",MAX($I$387:I414)+1)</f>
        <v/>
      </c>
      <c r="J415" s="197">
        <f t="shared" si="92"/>
        <v>0</v>
      </c>
      <c r="N415" s="402"/>
      <c r="O415" s="2530"/>
      <c r="P415" s="2530"/>
      <c r="Q415" s="401"/>
      <c r="AC415" s="203">
        <v>27</v>
      </c>
      <c r="AD415" s="403" t="str">
        <f>IF(AE415=0,"",MAX($AD$387:AD414)+1)</f>
        <v/>
      </c>
      <c r="AE415" s="165">
        <f t="shared" si="93"/>
        <v>0</v>
      </c>
      <c r="AF415" s="403" t="str">
        <f>IF(AG415=0,"",MAX($AF$387:AF414)+1)</f>
        <v/>
      </c>
      <c r="AG415" s="165">
        <f t="shared" si="94"/>
        <v>0</v>
      </c>
      <c r="AH415" s="403" t="str">
        <f>IF(AI415=0,"",MAX($AH$387:AH414)+1)</f>
        <v/>
      </c>
      <c r="AI415" s="197">
        <f t="shared" si="95"/>
        <v>0</v>
      </c>
      <c r="AM415" s="402"/>
      <c r="AN415" s="2530"/>
      <c r="AO415" s="2530"/>
      <c r="AP415" s="401"/>
    </row>
    <row r="416" spans="4:42" ht="13.2" customHeight="1">
      <c r="D416" s="203">
        <v>28</v>
      </c>
      <c r="E416" s="403" t="str">
        <f>IF(F416=0,"",MAX($E$387:E415)+1)</f>
        <v/>
      </c>
      <c r="F416" s="165">
        <f t="shared" si="90"/>
        <v>0</v>
      </c>
      <c r="G416" s="403" t="str">
        <f>IF(H416=0,"",MAX($G$387:G415)+1)</f>
        <v/>
      </c>
      <c r="H416" s="165">
        <f t="shared" si="91"/>
        <v>0</v>
      </c>
      <c r="I416" s="403" t="str">
        <f>IF(J416=0,"",MAX($I$387:I415)+1)</f>
        <v/>
      </c>
      <c r="J416" s="197">
        <f t="shared" si="92"/>
        <v>0</v>
      </c>
      <c r="N416" s="402"/>
      <c r="O416" s="2530"/>
      <c r="P416" s="2530"/>
      <c r="Q416" s="401"/>
      <c r="AC416" s="203">
        <v>28</v>
      </c>
      <c r="AD416" s="403" t="str">
        <f>IF(AE416=0,"",MAX($AD$387:AD415)+1)</f>
        <v/>
      </c>
      <c r="AE416" s="165">
        <f t="shared" si="93"/>
        <v>0</v>
      </c>
      <c r="AF416" s="403" t="str">
        <f>IF(AG416=0,"",MAX($AF$387:AF415)+1)</f>
        <v/>
      </c>
      <c r="AG416" s="165">
        <f t="shared" si="94"/>
        <v>0</v>
      </c>
      <c r="AH416" s="403" t="str">
        <f>IF(AI416=0,"",MAX($AH$387:AH415)+1)</f>
        <v/>
      </c>
      <c r="AI416" s="197">
        <f t="shared" si="95"/>
        <v>0</v>
      </c>
      <c r="AM416" s="402"/>
      <c r="AN416" s="2530"/>
      <c r="AO416" s="2530"/>
      <c r="AP416" s="401"/>
    </row>
    <row r="417" spans="2:42" ht="13.2" customHeight="1">
      <c r="D417" s="203">
        <v>29</v>
      </c>
      <c r="E417" s="403" t="str">
        <f>IF(F417=0,"",MAX($E$387:E416)+1)</f>
        <v/>
      </c>
      <c r="F417" s="165">
        <f t="shared" si="90"/>
        <v>0</v>
      </c>
      <c r="G417" s="403" t="str">
        <f>IF(H417=0,"",MAX($G$387:G416)+1)</f>
        <v/>
      </c>
      <c r="H417" s="165">
        <f t="shared" si="91"/>
        <v>0</v>
      </c>
      <c r="I417" s="403" t="str">
        <f>IF(J417=0,"",MAX($I$387:I416)+1)</f>
        <v/>
      </c>
      <c r="J417" s="197">
        <f t="shared" si="92"/>
        <v>0</v>
      </c>
      <c r="N417" s="402"/>
      <c r="O417" s="2530"/>
      <c r="P417" s="2530"/>
      <c r="Q417" s="401"/>
      <c r="AC417" s="203">
        <v>29</v>
      </c>
      <c r="AD417" s="403" t="str">
        <f>IF(AE417=0,"",MAX($AD$387:AD416)+1)</f>
        <v/>
      </c>
      <c r="AE417" s="165">
        <f t="shared" si="93"/>
        <v>0</v>
      </c>
      <c r="AF417" s="403" t="str">
        <f>IF(AG417=0,"",MAX($AF$387:AF416)+1)</f>
        <v/>
      </c>
      <c r="AG417" s="165">
        <f t="shared" si="94"/>
        <v>0</v>
      </c>
      <c r="AH417" s="403" t="str">
        <f>IF(AI417=0,"",MAX($AH$387:AH416)+1)</f>
        <v/>
      </c>
      <c r="AI417" s="197">
        <f t="shared" si="95"/>
        <v>0</v>
      </c>
      <c r="AM417" s="402"/>
      <c r="AN417" s="2530"/>
      <c r="AO417" s="2530"/>
      <c r="AP417" s="401"/>
    </row>
    <row r="418" spans="2:42" ht="13.2" customHeight="1">
      <c r="D418" s="203">
        <v>30</v>
      </c>
      <c r="E418" s="403" t="str">
        <f>IF(F418=0,"",MAX($E$387:E417)+1)</f>
        <v/>
      </c>
      <c r="F418" s="165">
        <f t="shared" si="90"/>
        <v>0</v>
      </c>
      <c r="G418" s="403" t="str">
        <f>IF(H418=0,"",MAX($G$387:G417)+1)</f>
        <v/>
      </c>
      <c r="H418" s="165">
        <f t="shared" si="91"/>
        <v>0</v>
      </c>
      <c r="I418" s="403" t="str">
        <f>IF(J418=0,"",MAX($I$387:I417)+1)</f>
        <v/>
      </c>
      <c r="J418" s="197">
        <f t="shared" si="92"/>
        <v>0</v>
      </c>
      <c r="N418" s="402"/>
      <c r="O418" s="2530"/>
      <c r="P418" s="2530"/>
      <c r="Q418" s="401"/>
      <c r="AC418" s="203">
        <v>30</v>
      </c>
      <c r="AD418" s="403" t="str">
        <f>IF(AE418=0,"",MAX($AD$387:AD417)+1)</f>
        <v/>
      </c>
      <c r="AE418" s="165">
        <f t="shared" si="93"/>
        <v>0</v>
      </c>
      <c r="AF418" s="403" t="str">
        <f>IF(AG418=0,"",MAX($AF$387:AF417)+1)</f>
        <v/>
      </c>
      <c r="AG418" s="165">
        <f t="shared" si="94"/>
        <v>0</v>
      </c>
      <c r="AH418" s="403" t="str">
        <f>IF(AI418=0,"",MAX($AH$387:AH417)+1)</f>
        <v/>
      </c>
      <c r="AI418" s="197">
        <f t="shared" si="95"/>
        <v>0</v>
      </c>
      <c r="AM418" s="402"/>
      <c r="AN418" s="2530"/>
      <c r="AO418" s="2530"/>
      <c r="AP418" s="401"/>
    </row>
    <row r="419" spans="2:42" ht="13.2" customHeight="1">
      <c r="D419" s="203">
        <v>31</v>
      </c>
      <c r="E419" s="403" t="str">
        <f>IF(F419=0,"",MAX($E$387:E418)+1)</f>
        <v/>
      </c>
      <c r="F419" s="165">
        <f t="shared" si="90"/>
        <v>0</v>
      </c>
      <c r="G419" s="403" t="str">
        <f>IF(H419=0,"",MAX($G$387:G418)+1)</f>
        <v/>
      </c>
      <c r="H419" s="165">
        <f t="shared" si="91"/>
        <v>0</v>
      </c>
      <c r="I419" s="403" t="str">
        <f>IF(J419=0,"",MAX($I$387:I418)+1)</f>
        <v/>
      </c>
      <c r="J419" s="197">
        <f t="shared" si="92"/>
        <v>0</v>
      </c>
      <c r="N419" s="402"/>
      <c r="O419" s="2530"/>
      <c r="P419" s="2530"/>
      <c r="Q419" s="401"/>
      <c r="AC419" s="203">
        <v>31</v>
      </c>
      <c r="AD419" s="403" t="str">
        <f>IF(AE419=0,"",MAX($AD$387:AD418)+1)</f>
        <v/>
      </c>
      <c r="AE419" s="165">
        <f t="shared" si="93"/>
        <v>0</v>
      </c>
      <c r="AF419" s="403" t="str">
        <f>IF(AG419=0,"",MAX($AF$387:AF418)+1)</f>
        <v/>
      </c>
      <c r="AG419" s="165">
        <f t="shared" si="94"/>
        <v>0</v>
      </c>
      <c r="AH419" s="403" t="str">
        <f>IF(AI419=0,"",MAX($AH$387:AH418)+1)</f>
        <v/>
      </c>
      <c r="AI419" s="197">
        <f t="shared" si="95"/>
        <v>0</v>
      </c>
      <c r="AM419" s="402"/>
      <c r="AN419" s="2530"/>
      <c r="AO419" s="2530"/>
      <c r="AP419" s="401"/>
    </row>
    <row r="420" spans="2:42" ht="13.2" customHeight="1">
      <c r="D420" s="203">
        <v>32</v>
      </c>
      <c r="E420" s="403" t="str">
        <f>IF(F420=0,"",MAX($E$387:E419)+1)</f>
        <v/>
      </c>
      <c r="F420" s="165">
        <f t="shared" si="90"/>
        <v>0</v>
      </c>
      <c r="G420" s="403" t="str">
        <f>IF(H420=0,"",MAX($G$387:G419)+1)</f>
        <v/>
      </c>
      <c r="H420" s="165">
        <f t="shared" si="91"/>
        <v>0</v>
      </c>
      <c r="I420" s="403" t="str">
        <f>IF(J420=0,"",MAX($I$387:I419)+1)</f>
        <v/>
      </c>
      <c r="J420" s="197">
        <f t="shared" si="92"/>
        <v>0</v>
      </c>
      <c r="N420" s="402"/>
      <c r="O420" s="2530"/>
      <c r="P420" s="2530"/>
      <c r="Q420" s="401"/>
      <c r="AC420" s="203">
        <v>32</v>
      </c>
      <c r="AD420" s="403" t="str">
        <f>IF(AE420=0,"",MAX($AD$387:AD419)+1)</f>
        <v/>
      </c>
      <c r="AE420" s="165">
        <f t="shared" si="93"/>
        <v>0</v>
      </c>
      <c r="AF420" s="403" t="str">
        <f>IF(AG420=0,"",MAX($AF$387:AF419)+1)</f>
        <v/>
      </c>
      <c r="AG420" s="165">
        <f t="shared" si="94"/>
        <v>0</v>
      </c>
      <c r="AH420" s="403" t="str">
        <f>IF(AI420=0,"",MAX($AH$387:AH419)+1)</f>
        <v/>
      </c>
      <c r="AI420" s="197">
        <f t="shared" si="95"/>
        <v>0</v>
      </c>
      <c r="AM420" s="402"/>
      <c r="AN420" s="2530"/>
      <c r="AO420" s="2530"/>
      <c r="AP420" s="401"/>
    </row>
    <row r="421" spans="2:42" ht="13.2" customHeight="1">
      <c r="D421" s="203">
        <v>33</v>
      </c>
      <c r="E421" s="403" t="str">
        <f>IF(F421=0,"",MAX($E$387:E420)+1)</f>
        <v/>
      </c>
      <c r="F421" s="165">
        <f t="shared" si="90"/>
        <v>0</v>
      </c>
      <c r="G421" s="403" t="str">
        <f>IF(H421=0,"",MAX($G$387:G420)+1)</f>
        <v/>
      </c>
      <c r="H421" s="165">
        <f t="shared" si="91"/>
        <v>0</v>
      </c>
      <c r="I421" s="403" t="str">
        <f>IF(J421=0,"",MAX($I$387:I420)+1)</f>
        <v/>
      </c>
      <c r="J421" s="197">
        <f>I376+J376</f>
        <v>0</v>
      </c>
      <c r="N421" s="402"/>
      <c r="O421" s="2530"/>
      <c r="P421" s="2530"/>
      <c r="Q421" s="401"/>
      <c r="AC421" s="203">
        <v>33</v>
      </c>
      <c r="AD421" s="403" t="str">
        <f>IF(AE421=0,"",MAX($AD$387:AD420)+1)</f>
        <v/>
      </c>
      <c r="AE421" s="165">
        <f t="shared" si="93"/>
        <v>0</v>
      </c>
      <c r="AF421" s="403" t="str">
        <f>IF(AG421=0,"",MAX($AF$387:AF420)+1)</f>
        <v/>
      </c>
      <c r="AG421" s="165">
        <f t="shared" si="94"/>
        <v>0</v>
      </c>
      <c r="AH421" s="403" t="str">
        <f>IF(AI421=0,"",MAX($AH$387:AH420)+1)</f>
        <v/>
      </c>
      <c r="AI421" s="197">
        <f>AH376+AI376</f>
        <v>0</v>
      </c>
      <c r="AM421" s="402"/>
      <c r="AN421" s="2530"/>
      <c r="AO421" s="2530"/>
      <c r="AP421" s="401"/>
    </row>
    <row r="422" spans="2:42" ht="13.2" customHeight="1">
      <c r="D422" s="203">
        <v>34</v>
      </c>
      <c r="E422" s="403" t="str">
        <f>IF(F422=0,"",MAX($E$387:E421)+1)</f>
        <v/>
      </c>
      <c r="F422" s="165">
        <f t="shared" si="90"/>
        <v>0</v>
      </c>
      <c r="G422" s="403" t="str">
        <f>IF(H422=0,"",MAX($G$387:G421)+1)</f>
        <v/>
      </c>
      <c r="H422" s="165">
        <f t="shared" si="91"/>
        <v>0</v>
      </c>
      <c r="I422" s="403" t="str">
        <f>IF(J422=0,"",MAX($I$387:I421)+1)</f>
        <v/>
      </c>
      <c r="J422" s="197">
        <f t="shared" si="92"/>
        <v>0</v>
      </c>
      <c r="N422" s="402"/>
      <c r="O422" s="2530"/>
      <c r="P422" s="2530"/>
      <c r="Q422" s="401"/>
      <c r="AC422" s="203">
        <v>34</v>
      </c>
      <c r="AD422" s="403" t="str">
        <f>IF(AE422=0,"",MAX($AD$387:AD421)+1)</f>
        <v/>
      </c>
      <c r="AE422" s="165">
        <f t="shared" si="93"/>
        <v>0</v>
      </c>
      <c r="AF422" s="403" t="str">
        <f>IF(AG422=0,"",MAX($AF$387:AF421)+1)</f>
        <v/>
      </c>
      <c r="AG422" s="165">
        <f t="shared" si="94"/>
        <v>0</v>
      </c>
      <c r="AH422" s="403" t="str">
        <f>IF(AI422=0,"",MAX($AH$387:AH421)+1)</f>
        <v/>
      </c>
      <c r="AI422" s="197">
        <f t="shared" si="95"/>
        <v>0</v>
      </c>
      <c r="AM422" s="402"/>
      <c r="AN422" s="2530"/>
      <c r="AO422" s="2530"/>
      <c r="AP422" s="401"/>
    </row>
    <row r="423" spans="2:42" ht="13.2" customHeight="1">
      <c r="D423" s="203">
        <v>35</v>
      </c>
      <c r="E423" s="403" t="str">
        <f>IF(F423=0,"",MAX($E$387:E422)+1)</f>
        <v/>
      </c>
      <c r="F423" s="165">
        <f t="shared" si="90"/>
        <v>0</v>
      </c>
      <c r="G423" s="403" t="str">
        <f>IF(H423=0,"",MAX($G$387:G422)+1)</f>
        <v/>
      </c>
      <c r="H423" s="165">
        <f t="shared" si="91"/>
        <v>0</v>
      </c>
      <c r="I423" s="403" t="str">
        <f>IF(J423=0,"",MAX($I$387:I422)+1)</f>
        <v/>
      </c>
      <c r="J423" s="197">
        <f t="shared" si="92"/>
        <v>0</v>
      </c>
      <c r="N423" s="402"/>
      <c r="O423" s="2530"/>
      <c r="P423" s="2530"/>
      <c r="Q423" s="401"/>
      <c r="AC423" s="203">
        <v>35</v>
      </c>
      <c r="AD423" s="403" t="str">
        <f>IF(AE423=0,"",MAX($AD$387:AD422)+1)</f>
        <v/>
      </c>
      <c r="AE423" s="165">
        <f t="shared" si="93"/>
        <v>0</v>
      </c>
      <c r="AF423" s="403" t="str">
        <f>IF(AG423=0,"",MAX($AF$387:AF422)+1)</f>
        <v/>
      </c>
      <c r="AG423" s="165">
        <f t="shared" si="94"/>
        <v>0</v>
      </c>
      <c r="AH423" s="403" t="str">
        <f>IF(AI423=0,"",MAX($AH$387:AH422)+1)</f>
        <v/>
      </c>
      <c r="AI423" s="197">
        <f t="shared" si="95"/>
        <v>0</v>
      </c>
      <c r="AM423" s="402"/>
      <c r="AN423" s="2530"/>
      <c r="AO423" s="2530"/>
      <c r="AP423" s="401"/>
    </row>
    <row r="424" spans="2:42" ht="13.2" customHeight="1">
      <c r="D424" s="203">
        <v>36</v>
      </c>
      <c r="E424" s="403" t="str">
        <f>IF(F424=0,"",MAX($E$387:E423)+1)</f>
        <v/>
      </c>
      <c r="F424" s="165">
        <f t="shared" si="90"/>
        <v>0</v>
      </c>
      <c r="G424" s="403" t="str">
        <f>IF(H424=0,"",MAX($G$387:G423)+1)</f>
        <v/>
      </c>
      <c r="H424" s="165">
        <f t="shared" si="91"/>
        <v>0</v>
      </c>
      <c r="I424" s="403" t="str">
        <f>IF(J424=0,"",MAX($I$387:I423)+1)</f>
        <v/>
      </c>
      <c r="J424" s="197">
        <f t="shared" si="92"/>
        <v>0</v>
      </c>
      <c r="N424" s="402"/>
      <c r="O424" s="2530"/>
      <c r="P424" s="2530"/>
      <c r="Q424" s="401"/>
      <c r="AC424" s="203">
        <v>36</v>
      </c>
      <c r="AD424" s="403" t="str">
        <f>IF(AE424=0,"",MAX($AD$387:AD423)+1)</f>
        <v/>
      </c>
      <c r="AE424" s="165">
        <f t="shared" si="93"/>
        <v>0</v>
      </c>
      <c r="AF424" s="403" t="str">
        <f>IF(AG424=0,"",MAX($AF$387:AF423)+1)</f>
        <v/>
      </c>
      <c r="AG424" s="165">
        <f t="shared" si="94"/>
        <v>0</v>
      </c>
      <c r="AH424" s="403" t="str">
        <f>IF(AI424=0,"",MAX($AH$387:AH423)+1)</f>
        <v/>
      </c>
      <c r="AI424" s="197">
        <f t="shared" si="95"/>
        <v>0</v>
      </c>
      <c r="AM424" s="402"/>
      <c r="AN424" s="2530"/>
      <c r="AO424" s="2530"/>
      <c r="AP424" s="401"/>
    </row>
    <row r="425" spans="2:42" ht="13.2" customHeight="1">
      <c r="D425" s="203">
        <v>37</v>
      </c>
      <c r="E425" s="403" t="str">
        <f>IF(F425=0,"",MAX($E$387:E424)+1)</f>
        <v/>
      </c>
      <c r="F425" s="165">
        <f t="shared" si="90"/>
        <v>0</v>
      </c>
      <c r="G425" s="403" t="str">
        <f>IF(H425=0,"",MAX($G$387:G424)+1)</f>
        <v/>
      </c>
      <c r="H425" s="165">
        <f t="shared" si="91"/>
        <v>0</v>
      </c>
      <c r="I425" s="403" t="str">
        <f>IF(J425=0,"",MAX($I$387:I424)+1)</f>
        <v/>
      </c>
      <c r="J425" s="197">
        <f t="shared" si="92"/>
        <v>0</v>
      </c>
      <c r="N425" s="402"/>
      <c r="O425" s="2530"/>
      <c r="P425" s="2530"/>
      <c r="Q425" s="401"/>
      <c r="AC425" s="203">
        <v>37</v>
      </c>
      <c r="AD425" s="403" t="str">
        <f>IF(AE425=0,"",MAX($AD$387:AD424)+1)</f>
        <v/>
      </c>
      <c r="AE425" s="165">
        <f t="shared" si="93"/>
        <v>0</v>
      </c>
      <c r="AF425" s="403" t="str">
        <f>IF(AG425=0,"",MAX($AF$387:AF424)+1)</f>
        <v/>
      </c>
      <c r="AG425" s="165">
        <f t="shared" si="94"/>
        <v>0</v>
      </c>
      <c r="AH425" s="403" t="str">
        <f>IF(AI425=0,"",MAX($AH$387:AH424)+1)</f>
        <v/>
      </c>
      <c r="AI425" s="197">
        <f t="shared" si="95"/>
        <v>0</v>
      </c>
      <c r="AM425" s="402"/>
      <c r="AN425" s="2530"/>
      <c r="AO425" s="2530"/>
      <c r="AP425" s="401"/>
    </row>
    <row r="426" spans="2:42" ht="13.2" customHeight="1">
      <c r="D426" s="203">
        <v>38</v>
      </c>
      <c r="E426" s="403" t="str">
        <f>IF(F426=0,"",MAX($E$387:E425)+1)</f>
        <v/>
      </c>
      <c r="F426" s="165">
        <f t="shared" si="90"/>
        <v>0</v>
      </c>
      <c r="G426" s="403" t="str">
        <f>IF(H426=0,"",MAX($G$387:G425)+1)</f>
        <v/>
      </c>
      <c r="H426" s="165">
        <f t="shared" si="91"/>
        <v>0</v>
      </c>
      <c r="I426" s="403" t="str">
        <f>IF(J426=0,"",MAX($I$387:I425)+1)</f>
        <v/>
      </c>
      <c r="J426" s="197">
        <f t="shared" si="92"/>
        <v>0</v>
      </c>
      <c r="N426" s="402"/>
      <c r="O426" s="2530"/>
      <c r="P426" s="2530"/>
      <c r="Q426" s="401"/>
      <c r="AC426" s="203">
        <v>38</v>
      </c>
      <c r="AD426" s="403" t="str">
        <f>IF(AE426=0,"",MAX($AD$387:AD425)+1)</f>
        <v/>
      </c>
      <c r="AE426" s="165">
        <f t="shared" si="93"/>
        <v>0</v>
      </c>
      <c r="AF426" s="403" t="str">
        <f>IF(AG426=0,"",MAX($AF$387:AF425)+1)</f>
        <v/>
      </c>
      <c r="AG426" s="165">
        <f t="shared" si="94"/>
        <v>0</v>
      </c>
      <c r="AH426" s="403" t="str">
        <f>IF(AI426=0,"",MAX($AH$387:AH425)+1)</f>
        <v/>
      </c>
      <c r="AI426" s="197">
        <f t="shared" si="95"/>
        <v>0</v>
      </c>
      <c r="AM426" s="402"/>
      <c r="AN426" s="2530"/>
      <c r="AO426" s="2530"/>
      <c r="AP426" s="401"/>
    </row>
    <row r="427" spans="2:42" ht="13.2" customHeight="1">
      <c r="D427" s="203">
        <v>39</v>
      </c>
      <c r="E427" s="403" t="str">
        <f>IF(F427=0,"",MAX($E$387:E426)+1)</f>
        <v/>
      </c>
      <c r="F427" s="165">
        <f t="shared" si="90"/>
        <v>0</v>
      </c>
      <c r="G427" s="403" t="str">
        <f>IF(H427=0,"",MAX($G$387:G426)+1)</f>
        <v/>
      </c>
      <c r="H427" s="165">
        <f t="shared" si="91"/>
        <v>0</v>
      </c>
      <c r="I427" s="403" t="str">
        <f>IF(J427=0,"",MAX($I$387:I426)+1)</f>
        <v/>
      </c>
      <c r="J427" s="197">
        <f t="shared" si="92"/>
        <v>0</v>
      </c>
      <c r="N427" s="402"/>
      <c r="O427" s="2530"/>
      <c r="P427" s="2530"/>
      <c r="Q427" s="401"/>
      <c r="AC427" s="203">
        <v>39</v>
      </c>
      <c r="AD427" s="403" t="str">
        <f>IF(AE427=0,"",MAX($AD$387:AD426)+1)</f>
        <v/>
      </c>
      <c r="AE427" s="165">
        <f t="shared" si="93"/>
        <v>0</v>
      </c>
      <c r="AF427" s="403" t="str">
        <f>IF(AG427=0,"",MAX($AF$387:AF426)+1)</f>
        <v/>
      </c>
      <c r="AG427" s="165">
        <f t="shared" si="94"/>
        <v>0</v>
      </c>
      <c r="AH427" s="403" t="str">
        <f>IF(AI427=0,"",MAX($AH$387:AH426)+1)</f>
        <v/>
      </c>
      <c r="AI427" s="197">
        <f t="shared" si="95"/>
        <v>0</v>
      </c>
      <c r="AM427" s="402"/>
      <c r="AN427" s="2530"/>
      <c r="AO427" s="2530"/>
      <c r="AP427" s="401"/>
    </row>
    <row r="428" spans="2:42" ht="13.2" customHeight="1" thickBot="1">
      <c r="D428" s="200">
        <v>40</v>
      </c>
      <c r="E428" s="404" t="str">
        <f>IF(F428=0,"",MAX($E$387:E427)+1)</f>
        <v/>
      </c>
      <c r="F428" s="198">
        <f t="shared" si="90"/>
        <v>0</v>
      </c>
      <c r="G428" s="404" t="str">
        <f>IF(H428=0,"",MAX($G$387:G427)+1)</f>
        <v/>
      </c>
      <c r="H428" s="198">
        <f>G383+H383</f>
        <v>0</v>
      </c>
      <c r="I428" s="404" t="str">
        <f>IF(J428=0,"",MAX($I$387:I427)+1)</f>
        <v/>
      </c>
      <c r="J428" s="199">
        <f>I383+J383</f>
        <v>0</v>
      </c>
      <c r="N428" s="402"/>
      <c r="O428" s="2530"/>
      <c r="P428" s="2530"/>
      <c r="Q428" s="401"/>
      <c r="AC428" s="200">
        <v>40</v>
      </c>
      <c r="AD428" s="404" t="str">
        <f>IF(AE428=0,"",MAX($AD$387:AD427)+1)</f>
        <v/>
      </c>
      <c r="AE428" s="198">
        <f t="shared" si="93"/>
        <v>0</v>
      </c>
      <c r="AF428" s="404" t="str">
        <f>IF(AG428=0,"",MAX($AF$387:AF427)+1)</f>
        <v/>
      </c>
      <c r="AG428" s="198">
        <f>AF383+AG383</f>
        <v>0</v>
      </c>
      <c r="AH428" s="404" t="str">
        <f>IF(AI428=0,"",MAX($AH$387:AH427)+1)</f>
        <v/>
      </c>
      <c r="AI428" s="199">
        <f>AH383+AI383</f>
        <v>0</v>
      </c>
      <c r="AM428" s="402"/>
      <c r="AN428" s="2530"/>
      <c r="AO428" s="2530"/>
      <c r="AP428" s="401"/>
    </row>
    <row r="430" spans="2:42" ht="13.2" customHeight="1">
      <c r="B430" s="760" t="s">
        <v>84</v>
      </c>
      <c r="AA430" s="760" t="s">
        <v>84</v>
      </c>
    </row>
    <row r="431" spans="2:42" ht="13.2" customHeight="1" thickBot="1">
      <c r="D431" s="760" t="s">
        <v>85</v>
      </c>
      <c r="H431" s="760" t="s">
        <v>90</v>
      </c>
      <c r="AC431" s="760" t="s">
        <v>85</v>
      </c>
      <c r="AG431" s="760" t="s">
        <v>90</v>
      </c>
    </row>
    <row r="432" spans="2:42" ht="13.2" customHeight="1">
      <c r="D432" s="2199"/>
      <c r="E432" s="2200" t="s">
        <v>87</v>
      </c>
      <c r="F432" s="2239"/>
      <c r="H432" s="2199"/>
      <c r="I432" s="2200" t="s">
        <v>87</v>
      </c>
      <c r="J432" s="2239"/>
      <c r="AC432" s="2199"/>
      <c r="AD432" s="2200" t="s">
        <v>87</v>
      </c>
      <c r="AE432" s="2239"/>
      <c r="AG432" s="2199"/>
      <c r="AH432" s="2200" t="s">
        <v>87</v>
      </c>
      <c r="AI432" s="2239"/>
    </row>
    <row r="433" spans="4:35" ht="13.2" customHeight="1">
      <c r="D433" s="2238"/>
      <c r="E433" s="790" t="s">
        <v>368</v>
      </c>
      <c r="F433" s="791" t="s">
        <v>369</v>
      </c>
      <c r="H433" s="2238"/>
      <c r="I433" s="790" t="s">
        <v>368</v>
      </c>
      <c r="J433" s="791" t="s">
        <v>369</v>
      </c>
      <c r="AC433" s="2238"/>
      <c r="AD433" s="790" t="s">
        <v>368</v>
      </c>
      <c r="AE433" s="791" t="s">
        <v>369</v>
      </c>
      <c r="AG433" s="2238"/>
      <c r="AH433" s="790" t="s">
        <v>368</v>
      </c>
      <c r="AI433" s="791" t="s">
        <v>369</v>
      </c>
    </row>
    <row r="434" spans="4:35" ht="13.2" customHeight="1">
      <c r="D434" s="195">
        <v>1</v>
      </c>
      <c r="E434" s="46">
        <f t="shared" ref="E434:E493" si="96">IF($E$22&lt;&gt;"再生砕石",0,SUMIF($E$23,D434,$E$16)+SUMIF($E$23,D434,$E$19))</f>
        <v>0</v>
      </c>
      <c r="F434" s="201">
        <f t="shared" ref="F434:F493" si="97">IF($E$22&lt;&gt;"粒調砕石",0,SUMIF($E$23,D434,$E$16)+SUMIF($E$23,D434,$E$19))</f>
        <v>0</v>
      </c>
      <c r="H434" s="195">
        <v>1</v>
      </c>
      <c r="I434" s="46">
        <f t="shared" ref="I434:I493" si="98">IF($E$44&lt;&gt;"再生砕石",0,SUMIF($E$45,H434,$E$38)+SUMIF($E$45,H434,$E$41))</f>
        <v>0</v>
      </c>
      <c r="J434" s="201">
        <f t="shared" ref="J434:J493" si="99">IF($E$44&lt;&gt;"粒調砕石",0,SUMIF($E$45,H434,$E$38)+SUMIF($E$45,H434,$E$41))</f>
        <v>0</v>
      </c>
      <c r="AC434" s="195">
        <v>1</v>
      </c>
      <c r="AD434" s="46">
        <f t="shared" ref="AD434:AD493" si="100">IF($AD$22&lt;&gt;"再生砕石",0,SUMIF($AD$23,AC434,$AD$16)+SUMIF($AD$23,AC434,$AD$19))</f>
        <v>0</v>
      </c>
      <c r="AE434" s="201">
        <f t="shared" ref="AE434:AE493" si="101">IF($AD$22&lt;&gt;"粒調砕石",0,SUMIF($AD$23,AC434,$AD$16)+SUMIF($AD$23,AC434,$AD$19))</f>
        <v>0</v>
      </c>
      <c r="AG434" s="195">
        <v>1</v>
      </c>
      <c r="AH434" s="46">
        <f t="shared" ref="AH434:AH493" si="102">IF($AD$44&lt;&gt;"再生砕石",0,SUMIF($AD$45,AG434,$AD$38)+SUMIF($AD$45,AG434,$AD$41))</f>
        <v>0</v>
      </c>
      <c r="AI434" s="201">
        <f t="shared" ref="AI434:AI493" si="103">IF($AD$44&lt;&gt;"粒調砕石",0,SUMIF($AD$45,AG434,$AD$38)+SUMIF($AD$45,AG434,$AD$41))</f>
        <v>0</v>
      </c>
    </row>
    <row r="435" spans="4:35" ht="13.2" customHeight="1">
      <c r="D435" s="195">
        <v>2</v>
      </c>
      <c r="E435" s="46">
        <f t="shared" si="96"/>
        <v>0</v>
      </c>
      <c r="F435" s="201">
        <f t="shared" si="97"/>
        <v>0</v>
      </c>
      <c r="H435" s="195">
        <v>2</v>
      </c>
      <c r="I435" s="46">
        <f t="shared" si="98"/>
        <v>0</v>
      </c>
      <c r="J435" s="201">
        <f t="shared" si="99"/>
        <v>0</v>
      </c>
      <c r="AC435" s="195">
        <v>2</v>
      </c>
      <c r="AD435" s="46">
        <f t="shared" si="100"/>
        <v>0</v>
      </c>
      <c r="AE435" s="201">
        <f t="shared" si="101"/>
        <v>0</v>
      </c>
      <c r="AG435" s="195">
        <v>2</v>
      </c>
      <c r="AH435" s="46">
        <f t="shared" si="102"/>
        <v>0</v>
      </c>
      <c r="AI435" s="201">
        <f t="shared" si="103"/>
        <v>0</v>
      </c>
    </row>
    <row r="436" spans="4:35" ht="13.2" customHeight="1">
      <c r="D436" s="195">
        <v>3</v>
      </c>
      <c r="E436" s="46">
        <f t="shared" si="96"/>
        <v>0</v>
      </c>
      <c r="F436" s="201">
        <f t="shared" si="97"/>
        <v>0</v>
      </c>
      <c r="H436" s="195">
        <v>3</v>
      </c>
      <c r="I436" s="46">
        <f t="shared" si="98"/>
        <v>0</v>
      </c>
      <c r="J436" s="201">
        <f t="shared" si="99"/>
        <v>0</v>
      </c>
      <c r="AC436" s="195">
        <v>3</v>
      </c>
      <c r="AD436" s="46">
        <f t="shared" si="100"/>
        <v>0</v>
      </c>
      <c r="AE436" s="201">
        <f t="shared" si="101"/>
        <v>0</v>
      </c>
      <c r="AG436" s="195">
        <v>3</v>
      </c>
      <c r="AH436" s="46">
        <f t="shared" si="102"/>
        <v>0</v>
      </c>
      <c r="AI436" s="201">
        <f t="shared" si="103"/>
        <v>0</v>
      </c>
    </row>
    <row r="437" spans="4:35" ht="13.2" customHeight="1">
      <c r="D437" s="195">
        <v>4</v>
      </c>
      <c r="E437" s="46">
        <f t="shared" si="96"/>
        <v>0</v>
      </c>
      <c r="F437" s="201">
        <f t="shared" si="97"/>
        <v>0</v>
      </c>
      <c r="H437" s="195">
        <v>4</v>
      </c>
      <c r="I437" s="46">
        <f t="shared" si="98"/>
        <v>0</v>
      </c>
      <c r="J437" s="201">
        <f t="shared" si="99"/>
        <v>0</v>
      </c>
      <c r="AC437" s="195">
        <v>4</v>
      </c>
      <c r="AD437" s="46">
        <f t="shared" si="100"/>
        <v>0</v>
      </c>
      <c r="AE437" s="201">
        <f t="shared" si="101"/>
        <v>0</v>
      </c>
      <c r="AG437" s="195">
        <v>4</v>
      </c>
      <c r="AH437" s="46">
        <f t="shared" si="102"/>
        <v>0</v>
      </c>
      <c r="AI437" s="201">
        <f t="shared" si="103"/>
        <v>0</v>
      </c>
    </row>
    <row r="438" spans="4:35" ht="13.2" customHeight="1">
      <c r="D438" s="195">
        <v>5</v>
      </c>
      <c r="E438" s="46">
        <f t="shared" si="96"/>
        <v>0</v>
      </c>
      <c r="F438" s="201">
        <f t="shared" si="97"/>
        <v>0</v>
      </c>
      <c r="H438" s="195">
        <v>5</v>
      </c>
      <c r="I438" s="46">
        <f t="shared" si="98"/>
        <v>0</v>
      </c>
      <c r="J438" s="201">
        <f t="shared" si="99"/>
        <v>0</v>
      </c>
      <c r="AC438" s="195">
        <v>5</v>
      </c>
      <c r="AD438" s="46">
        <f t="shared" si="100"/>
        <v>0</v>
      </c>
      <c r="AE438" s="201">
        <f t="shared" si="101"/>
        <v>0</v>
      </c>
      <c r="AG438" s="195">
        <v>5</v>
      </c>
      <c r="AH438" s="46">
        <f t="shared" si="102"/>
        <v>0</v>
      </c>
      <c r="AI438" s="201">
        <f t="shared" si="103"/>
        <v>0</v>
      </c>
    </row>
    <row r="439" spans="4:35" ht="13.2" customHeight="1">
      <c r="D439" s="195">
        <v>6</v>
      </c>
      <c r="E439" s="46">
        <f t="shared" si="96"/>
        <v>0</v>
      </c>
      <c r="F439" s="201">
        <f t="shared" si="97"/>
        <v>0</v>
      </c>
      <c r="H439" s="195">
        <v>6</v>
      </c>
      <c r="I439" s="46">
        <f t="shared" si="98"/>
        <v>0</v>
      </c>
      <c r="J439" s="201">
        <f t="shared" si="99"/>
        <v>0</v>
      </c>
      <c r="AC439" s="195">
        <v>6</v>
      </c>
      <c r="AD439" s="46">
        <f t="shared" si="100"/>
        <v>0</v>
      </c>
      <c r="AE439" s="201">
        <f t="shared" si="101"/>
        <v>0</v>
      </c>
      <c r="AG439" s="195">
        <v>6</v>
      </c>
      <c r="AH439" s="46">
        <f t="shared" si="102"/>
        <v>0</v>
      </c>
      <c r="AI439" s="201">
        <f t="shared" si="103"/>
        <v>0</v>
      </c>
    </row>
    <row r="440" spans="4:35" ht="13.2" customHeight="1">
      <c r="D440" s="195">
        <v>7</v>
      </c>
      <c r="E440" s="46">
        <f t="shared" si="96"/>
        <v>0</v>
      </c>
      <c r="F440" s="201">
        <f t="shared" si="97"/>
        <v>0</v>
      </c>
      <c r="H440" s="195">
        <v>7</v>
      </c>
      <c r="I440" s="46">
        <f t="shared" si="98"/>
        <v>0</v>
      </c>
      <c r="J440" s="201">
        <f t="shared" si="99"/>
        <v>0</v>
      </c>
      <c r="AC440" s="195">
        <v>7</v>
      </c>
      <c r="AD440" s="46">
        <f t="shared" si="100"/>
        <v>0</v>
      </c>
      <c r="AE440" s="201">
        <f t="shared" si="101"/>
        <v>0</v>
      </c>
      <c r="AG440" s="195">
        <v>7</v>
      </c>
      <c r="AH440" s="46">
        <f t="shared" si="102"/>
        <v>0</v>
      </c>
      <c r="AI440" s="201">
        <f t="shared" si="103"/>
        <v>0</v>
      </c>
    </row>
    <row r="441" spans="4:35" ht="13.2" customHeight="1">
      <c r="D441" s="195">
        <v>8</v>
      </c>
      <c r="E441" s="46">
        <f t="shared" si="96"/>
        <v>0</v>
      </c>
      <c r="F441" s="201">
        <f t="shared" si="97"/>
        <v>0</v>
      </c>
      <c r="H441" s="195">
        <v>8</v>
      </c>
      <c r="I441" s="46">
        <f t="shared" si="98"/>
        <v>0</v>
      </c>
      <c r="J441" s="201">
        <f t="shared" si="99"/>
        <v>0</v>
      </c>
      <c r="AC441" s="195">
        <v>8</v>
      </c>
      <c r="AD441" s="46">
        <f t="shared" si="100"/>
        <v>0</v>
      </c>
      <c r="AE441" s="201">
        <f t="shared" si="101"/>
        <v>0</v>
      </c>
      <c r="AG441" s="195">
        <v>8</v>
      </c>
      <c r="AH441" s="46">
        <f t="shared" si="102"/>
        <v>0</v>
      </c>
      <c r="AI441" s="201">
        <f t="shared" si="103"/>
        <v>0</v>
      </c>
    </row>
    <row r="442" spans="4:35" ht="13.2" customHeight="1">
      <c r="D442" s="195">
        <v>9</v>
      </c>
      <c r="E442" s="46">
        <f t="shared" si="96"/>
        <v>0</v>
      </c>
      <c r="F442" s="201">
        <f t="shared" si="97"/>
        <v>0</v>
      </c>
      <c r="H442" s="195">
        <v>9</v>
      </c>
      <c r="I442" s="46">
        <f t="shared" si="98"/>
        <v>0</v>
      </c>
      <c r="J442" s="201">
        <f t="shared" si="99"/>
        <v>0</v>
      </c>
      <c r="AC442" s="195">
        <v>9</v>
      </c>
      <c r="AD442" s="46">
        <f t="shared" si="100"/>
        <v>0</v>
      </c>
      <c r="AE442" s="201">
        <f t="shared" si="101"/>
        <v>0</v>
      </c>
      <c r="AG442" s="195">
        <v>9</v>
      </c>
      <c r="AH442" s="46">
        <f t="shared" si="102"/>
        <v>0</v>
      </c>
      <c r="AI442" s="201">
        <f t="shared" si="103"/>
        <v>0</v>
      </c>
    </row>
    <row r="443" spans="4:35" ht="13.2" customHeight="1">
      <c r="D443" s="195">
        <v>10</v>
      </c>
      <c r="E443" s="46">
        <f t="shared" si="96"/>
        <v>0</v>
      </c>
      <c r="F443" s="201">
        <f t="shared" si="97"/>
        <v>0</v>
      </c>
      <c r="H443" s="195">
        <v>10</v>
      </c>
      <c r="I443" s="46">
        <f t="shared" si="98"/>
        <v>0</v>
      </c>
      <c r="J443" s="201">
        <f t="shared" si="99"/>
        <v>0</v>
      </c>
      <c r="AC443" s="195">
        <v>10</v>
      </c>
      <c r="AD443" s="46">
        <f t="shared" si="100"/>
        <v>0</v>
      </c>
      <c r="AE443" s="201">
        <f t="shared" si="101"/>
        <v>0</v>
      </c>
      <c r="AG443" s="195">
        <v>10</v>
      </c>
      <c r="AH443" s="46">
        <f t="shared" si="102"/>
        <v>0</v>
      </c>
      <c r="AI443" s="201">
        <f t="shared" si="103"/>
        <v>0</v>
      </c>
    </row>
    <row r="444" spans="4:35" ht="13.2" customHeight="1">
      <c r="D444" s="195">
        <v>11</v>
      </c>
      <c r="E444" s="46">
        <f t="shared" si="96"/>
        <v>0</v>
      </c>
      <c r="F444" s="201">
        <f t="shared" si="97"/>
        <v>0</v>
      </c>
      <c r="H444" s="195">
        <v>11</v>
      </c>
      <c r="I444" s="46">
        <f t="shared" si="98"/>
        <v>0</v>
      </c>
      <c r="J444" s="201">
        <f t="shared" si="99"/>
        <v>0</v>
      </c>
      <c r="AC444" s="195">
        <v>11</v>
      </c>
      <c r="AD444" s="46">
        <f t="shared" si="100"/>
        <v>0</v>
      </c>
      <c r="AE444" s="201">
        <f t="shared" si="101"/>
        <v>0</v>
      </c>
      <c r="AG444" s="195">
        <v>11</v>
      </c>
      <c r="AH444" s="46">
        <f t="shared" si="102"/>
        <v>0</v>
      </c>
      <c r="AI444" s="201">
        <f t="shared" si="103"/>
        <v>0</v>
      </c>
    </row>
    <row r="445" spans="4:35" ht="13.2" customHeight="1">
      <c r="D445" s="195">
        <v>12</v>
      </c>
      <c r="E445" s="46">
        <f t="shared" si="96"/>
        <v>0</v>
      </c>
      <c r="F445" s="201">
        <f t="shared" si="97"/>
        <v>0</v>
      </c>
      <c r="H445" s="195">
        <v>12</v>
      </c>
      <c r="I445" s="46">
        <f t="shared" si="98"/>
        <v>0</v>
      </c>
      <c r="J445" s="201">
        <f t="shared" si="99"/>
        <v>0</v>
      </c>
      <c r="AC445" s="195">
        <v>12</v>
      </c>
      <c r="AD445" s="46">
        <f t="shared" si="100"/>
        <v>0</v>
      </c>
      <c r="AE445" s="201">
        <f t="shared" si="101"/>
        <v>0</v>
      </c>
      <c r="AG445" s="195">
        <v>12</v>
      </c>
      <c r="AH445" s="46">
        <f t="shared" si="102"/>
        <v>0</v>
      </c>
      <c r="AI445" s="201">
        <f t="shared" si="103"/>
        <v>0</v>
      </c>
    </row>
    <row r="446" spans="4:35" ht="13.2" customHeight="1">
      <c r="D446" s="195">
        <v>13</v>
      </c>
      <c r="E446" s="46">
        <f t="shared" si="96"/>
        <v>0</v>
      </c>
      <c r="F446" s="201">
        <f t="shared" si="97"/>
        <v>0</v>
      </c>
      <c r="H446" s="195">
        <v>13</v>
      </c>
      <c r="I446" s="46">
        <f t="shared" si="98"/>
        <v>0</v>
      </c>
      <c r="J446" s="201">
        <f t="shared" si="99"/>
        <v>0</v>
      </c>
      <c r="AC446" s="195">
        <v>13</v>
      </c>
      <c r="AD446" s="46">
        <f t="shared" si="100"/>
        <v>0</v>
      </c>
      <c r="AE446" s="201">
        <f t="shared" si="101"/>
        <v>0</v>
      </c>
      <c r="AG446" s="195">
        <v>13</v>
      </c>
      <c r="AH446" s="46">
        <f t="shared" si="102"/>
        <v>0</v>
      </c>
      <c r="AI446" s="201">
        <f t="shared" si="103"/>
        <v>0</v>
      </c>
    </row>
    <row r="447" spans="4:35" ht="13.2" customHeight="1">
      <c r="D447" s="195">
        <v>14</v>
      </c>
      <c r="E447" s="46">
        <f t="shared" si="96"/>
        <v>0</v>
      </c>
      <c r="F447" s="201">
        <f t="shared" si="97"/>
        <v>0</v>
      </c>
      <c r="H447" s="195">
        <v>14</v>
      </c>
      <c r="I447" s="46">
        <f t="shared" si="98"/>
        <v>0</v>
      </c>
      <c r="J447" s="201">
        <f t="shared" si="99"/>
        <v>0</v>
      </c>
      <c r="AC447" s="195">
        <v>14</v>
      </c>
      <c r="AD447" s="46">
        <f t="shared" si="100"/>
        <v>0</v>
      </c>
      <c r="AE447" s="201">
        <f t="shared" si="101"/>
        <v>0</v>
      </c>
      <c r="AG447" s="195">
        <v>14</v>
      </c>
      <c r="AH447" s="46">
        <f t="shared" si="102"/>
        <v>0</v>
      </c>
      <c r="AI447" s="201">
        <f t="shared" si="103"/>
        <v>0</v>
      </c>
    </row>
    <row r="448" spans="4:35" ht="13.2" customHeight="1">
      <c r="D448" s="195">
        <v>15</v>
      </c>
      <c r="E448" s="46">
        <f t="shared" si="96"/>
        <v>0</v>
      </c>
      <c r="F448" s="201">
        <f t="shared" si="97"/>
        <v>0</v>
      </c>
      <c r="H448" s="195">
        <v>15</v>
      </c>
      <c r="I448" s="46">
        <f t="shared" si="98"/>
        <v>0</v>
      </c>
      <c r="J448" s="201">
        <f t="shared" si="99"/>
        <v>0</v>
      </c>
      <c r="AC448" s="195">
        <v>15</v>
      </c>
      <c r="AD448" s="46">
        <f t="shared" si="100"/>
        <v>0</v>
      </c>
      <c r="AE448" s="201">
        <f t="shared" si="101"/>
        <v>0</v>
      </c>
      <c r="AG448" s="195">
        <v>15</v>
      </c>
      <c r="AH448" s="46">
        <f t="shared" si="102"/>
        <v>0</v>
      </c>
      <c r="AI448" s="201">
        <f t="shared" si="103"/>
        <v>0</v>
      </c>
    </row>
    <row r="449" spans="4:35" ht="13.2" customHeight="1">
      <c r="D449" s="195">
        <v>16</v>
      </c>
      <c r="E449" s="46">
        <f t="shared" si="96"/>
        <v>0</v>
      </c>
      <c r="F449" s="201">
        <f t="shared" si="97"/>
        <v>0</v>
      </c>
      <c r="H449" s="195">
        <v>16</v>
      </c>
      <c r="I449" s="46">
        <f t="shared" si="98"/>
        <v>0</v>
      </c>
      <c r="J449" s="201">
        <f t="shared" si="99"/>
        <v>0</v>
      </c>
      <c r="AC449" s="195">
        <v>16</v>
      </c>
      <c r="AD449" s="46">
        <f t="shared" si="100"/>
        <v>0</v>
      </c>
      <c r="AE449" s="201">
        <f t="shared" si="101"/>
        <v>0</v>
      </c>
      <c r="AG449" s="195">
        <v>16</v>
      </c>
      <c r="AH449" s="46">
        <f t="shared" si="102"/>
        <v>0</v>
      </c>
      <c r="AI449" s="201">
        <f t="shared" si="103"/>
        <v>0</v>
      </c>
    </row>
    <row r="450" spans="4:35" ht="13.2" customHeight="1">
      <c r="D450" s="195">
        <v>17</v>
      </c>
      <c r="E450" s="46">
        <f t="shared" si="96"/>
        <v>0</v>
      </c>
      <c r="F450" s="201">
        <f t="shared" si="97"/>
        <v>0</v>
      </c>
      <c r="H450" s="195">
        <v>17</v>
      </c>
      <c r="I450" s="46">
        <f t="shared" si="98"/>
        <v>0</v>
      </c>
      <c r="J450" s="201">
        <f t="shared" si="99"/>
        <v>0</v>
      </c>
      <c r="AC450" s="195">
        <v>17</v>
      </c>
      <c r="AD450" s="46">
        <f t="shared" si="100"/>
        <v>0</v>
      </c>
      <c r="AE450" s="201">
        <f t="shared" si="101"/>
        <v>0</v>
      </c>
      <c r="AG450" s="195">
        <v>17</v>
      </c>
      <c r="AH450" s="46">
        <f t="shared" si="102"/>
        <v>0</v>
      </c>
      <c r="AI450" s="201">
        <f t="shared" si="103"/>
        <v>0</v>
      </c>
    </row>
    <row r="451" spans="4:35" ht="13.2" customHeight="1">
      <c r="D451" s="195">
        <v>18</v>
      </c>
      <c r="E451" s="46">
        <f t="shared" si="96"/>
        <v>0</v>
      </c>
      <c r="F451" s="201">
        <f t="shared" si="97"/>
        <v>0</v>
      </c>
      <c r="H451" s="195">
        <v>18</v>
      </c>
      <c r="I451" s="46">
        <f t="shared" si="98"/>
        <v>0</v>
      </c>
      <c r="J451" s="201">
        <f t="shared" si="99"/>
        <v>0</v>
      </c>
      <c r="AC451" s="195">
        <v>18</v>
      </c>
      <c r="AD451" s="46">
        <f t="shared" si="100"/>
        <v>0</v>
      </c>
      <c r="AE451" s="201">
        <f t="shared" si="101"/>
        <v>0</v>
      </c>
      <c r="AG451" s="195">
        <v>18</v>
      </c>
      <c r="AH451" s="46">
        <f t="shared" si="102"/>
        <v>0</v>
      </c>
      <c r="AI451" s="201">
        <f t="shared" si="103"/>
        <v>0</v>
      </c>
    </row>
    <row r="452" spans="4:35" ht="13.2" customHeight="1">
      <c r="D452" s="195">
        <v>19</v>
      </c>
      <c r="E452" s="46">
        <f t="shared" si="96"/>
        <v>0</v>
      </c>
      <c r="F452" s="201">
        <f t="shared" si="97"/>
        <v>0</v>
      </c>
      <c r="H452" s="195">
        <v>19</v>
      </c>
      <c r="I452" s="46">
        <f t="shared" si="98"/>
        <v>0</v>
      </c>
      <c r="J452" s="201">
        <f t="shared" si="99"/>
        <v>0</v>
      </c>
      <c r="AC452" s="195">
        <v>19</v>
      </c>
      <c r="AD452" s="46">
        <f t="shared" si="100"/>
        <v>0</v>
      </c>
      <c r="AE452" s="201">
        <f t="shared" si="101"/>
        <v>0</v>
      </c>
      <c r="AG452" s="195">
        <v>19</v>
      </c>
      <c r="AH452" s="46">
        <f t="shared" si="102"/>
        <v>0</v>
      </c>
      <c r="AI452" s="201">
        <f t="shared" si="103"/>
        <v>0</v>
      </c>
    </row>
    <row r="453" spans="4:35" ht="13.2" customHeight="1">
      <c r="D453" s="195">
        <v>20</v>
      </c>
      <c r="E453" s="46">
        <f t="shared" si="96"/>
        <v>0</v>
      </c>
      <c r="F453" s="201">
        <f t="shared" si="97"/>
        <v>0</v>
      </c>
      <c r="H453" s="195">
        <v>20</v>
      </c>
      <c r="I453" s="46">
        <f t="shared" si="98"/>
        <v>0</v>
      </c>
      <c r="J453" s="201">
        <f t="shared" si="99"/>
        <v>0</v>
      </c>
      <c r="AC453" s="195">
        <v>20</v>
      </c>
      <c r="AD453" s="46">
        <f t="shared" si="100"/>
        <v>0</v>
      </c>
      <c r="AE453" s="201">
        <f t="shared" si="101"/>
        <v>0</v>
      </c>
      <c r="AG453" s="195">
        <v>20</v>
      </c>
      <c r="AH453" s="46">
        <f t="shared" si="102"/>
        <v>0</v>
      </c>
      <c r="AI453" s="201">
        <f t="shared" si="103"/>
        <v>0</v>
      </c>
    </row>
    <row r="454" spans="4:35" ht="13.2" customHeight="1">
      <c r="D454" s="195">
        <v>21</v>
      </c>
      <c r="E454" s="46">
        <f t="shared" si="96"/>
        <v>0</v>
      </c>
      <c r="F454" s="201">
        <f t="shared" si="97"/>
        <v>0</v>
      </c>
      <c r="H454" s="195">
        <v>21</v>
      </c>
      <c r="I454" s="46">
        <f t="shared" si="98"/>
        <v>0</v>
      </c>
      <c r="J454" s="201">
        <f t="shared" si="99"/>
        <v>0</v>
      </c>
      <c r="AC454" s="195">
        <v>21</v>
      </c>
      <c r="AD454" s="46">
        <f t="shared" si="100"/>
        <v>0</v>
      </c>
      <c r="AE454" s="201">
        <f t="shared" si="101"/>
        <v>0</v>
      </c>
      <c r="AG454" s="195">
        <v>21</v>
      </c>
      <c r="AH454" s="46">
        <f t="shared" si="102"/>
        <v>0</v>
      </c>
      <c r="AI454" s="201">
        <f t="shared" si="103"/>
        <v>0</v>
      </c>
    </row>
    <row r="455" spans="4:35" ht="13.2" customHeight="1">
      <c r="D455" s="195">
        <v>22</v>
      </c>
      <c r="E455" s="46">
        <f t="shared" si="96"/>
        <v>0</v>
      </c>
      <c r="F455" s="201">
        <f t="shared" si="97"/>
        <v>0</v>
      </c>
      <c r="H455" s="195">
        <v>22</v>
      </c>
      <c r="I455" s="46">
        <f t="shared" si="98"/>
        <v>0</v>
      </c>
      <c r="J455" s="201">
        <f t="shared" si="99"/>
        <v>0</v>
      </c>
      <c r="AC455" s="195">
        <v>22</v>
      </c>
      <c r="AD455" s="46">
        <f t="shared" si="100"/>
        <v>0</v>
      </c>
      <c r="AE455" s="201">
        <f t="shared" si="101"/>
        <v>0</v>
      </c>
      <c r="AG455" s="195">
        <v>22</v>
      </c>
      <c r="AH455" s="46">
        <f t="shared" si="102"/>
        <v>0</v>
      </c>
      <c r="AI455" s="201">
        <f t="shared" si="103"/>
        <v>0</v>
      </c>
    </row>
    <row r="456" spans="4:35" ht="13.2" customHeight="1">
      <c r="D456" s="195">
        <v>23</v>
      </c>
      <c r="E456" s="46">
        <f t="shared" si="96"/>
        <v>0</v>
      </c>
      <c r="F456" s="201">
        <f t="shared" si="97"/>
        <v>0</v>
      </c>
      <c r="H456" s="195">
        <v>23</v>
      </c>
      <c r="I456" s="46">
        <f t="shared" si="98"/>
        <v>0</v>
      </c>
      <c r="J456" s="201">
        <f t="shared" si="99"/>
        <v>0</v>
      </c>
      <c r="AC456" s="195">
        <v>23</v>
      </c>
      <c r="AD456" s="46">
        <f t="shared" si="100"/>
        <v>0</v>
      </c>
      <c r="AE456" s="201">
        <f t="shared" si="101"/>
        <v>0</v>
      </c>
      <c r="AG456" s="195">
        <v>23</v>
      </c>
      <c r="AH456" s="46">
        <f t="shared" si="102"/>
        <v>0</v>
      </c>
      <c r="AI456" s="201">
        <f t="shared" si="103"/>
        <v>0</v>
      </c>
    </row>
    <row r="457" spans="4:35" ht="13.2" customHeight="1">
      <c r="D457" s="195">
        <v>24</v>
      </c>
      <c r="E457" s="46">
        <f t="shared" si="96"/>
        <v>0</v>
      </c>
      <c r="F457" s="201">
        <f t="shared" si="97"/>
        <v>0</v>
      </c>
      <c r="H457" s="195">
        <v>24</v>
      </c>
      <c r="I457" s="46">
        <f t="shared" si="98"/>
        <v>0</v>
      </c>
      <c r="J457" s="201">
        <f t="shared" si="99"/>
        <v>0</v>
      </c>
      <c r="AC457" s="195">
        <v>24</v>
      </c>
      <c r="AD457" s="46">
        <f t="shared" si="100"/>
        <v>0</v>
      </c>
      <c r="AE457" s="201">
        <f t="shared" si="101"/>
        <v>0</v>
      </c>
      <c r="AG457" s="195">
        <v>24</v>
      </c>
      <c r="AH457" s="46">
        <f t="shared" si="102"/>
        <v>0</v>
      </c>
      <c r="AI457" s="201">
        <f t="shared" si="103"/>
        <v>0</v>
      </c>
    </row>
    <row r="458" spans="4:35" ht="13.2" customHeight="1">
      <c r="D458" s="195">
        <v>25</v>
      </c>
      <c r="E458" s="46">
        <f t="shared" si="96"/>
        <v>0</v>
      </c>
      <c r="F458" s="201">
        <f t="shared" si="97"/>
        <v>0</v>
      </c>
      <c r="H458" s="195">
        <v>25</v>
      </c>
      <c r="I458" s="46">
        <f t="shared" si="98"/>
        <v>0</v>
      </c>
      <c r="J458" s="201">
        <f t="shared" si="99"/>
        <v>0</v>
      </c>
      <c r="AC458" s="195">
        <v>25</v>
      </c>
      <c r="AD458" s="46">
        <f t="shared" si="100"/>
        <v>0</v>
      </c>
      <c r="AE458" s="201">
        <f t="shared" si="101"/>
        <v>0</v>
      </c>
      <c r="AG458" s="195">
        <v>25</v>
      </c>
      <c r="AH458" s="46">
        <f t="shared" si="102"/>
        <v>0</v>
      </c>
      <c r="AI458" s="201">
        <f t="shared" si="103"/>
        <v>0</v>
      </c>
    </row>
    <row r="459" spans="4:35" ht="13.2" customHeight="1">
      <c r="D459" s="195">
        <v>26</v>
      </c>
      <c r="E459" s="46">
        <f t="shared" si="96"/>
        <v>0</v>
      </c>
      <c r="F459" s="201">
        <f t="shared" si="97"/>
        <v>0</v>
      </c>
      <c r="H459" s="195">
        <v>26</v>
      </c>
      <c r="I459" s="46">
        <f t="shared" si="98"/>
        <v>0</v>
      </c>
      <c r="J459" s="201">
        <f t="shared" si="99"/>
        <v>0</v>
      </c>
      <c r="AC459" s="195">
        <v>26</v>
      </c>
      <c r="AD459" s="46">
        <f t="shared" si="100"/>
        <v>0</v>
      </c>
      <c r="AE459" s="201">
        <f t="shared" si="101"/>
        <v>0</v>
      </c>
      <c r="AG459" s="195">
        <v>26</v>
      </c>
      <c r="AH459" s="46">
        <f t="shared" si="102"/>
        <v>0</v>
      </c>
      <c r="AI459" s="201">
        <f t="shared" si="103"/>
        <v>0</v>
      </c>
    </row>
    <row r="460" spans="4:35" ht="13.2" customHeight="1">
      <c r="D460" s="195">
        <v>27</v>
      </c>
      <c r="E460" s="46">
        <f t="shared" si="96"/>
        <v>0</v>
      </c>
      <c r="F460" s="201">
        <f t="shared" si="97"/>
        <v>0</v>
      </c>
      <c r="H460" s="195">
        <v>27</v>
      </c>
      <c r="I460" s="46">
        <f t="shared" si="98"/>
        <v>0</v>
      </c>
      <c r="J460" s="201">
        <f t="shared" si="99"/>
        <v>0</v>
      </c>
      <c r="AC460" s="195">
        <v>27</v>
      </c>
      <c r="AD460" s="46">
        <f t="shared" si="100"/>
        <v>0</v>
      </c>
      <c r="AE460" s="201">
        <f t="shared" si="101"/>
        <v>0</v>
      </c>
      <c r="AG460" s="195">
        <v>27</v>
      </c>
      <c r="AH460" s="46">
        <f t="shared" si="102"/>
        <v>0</v>
      </c>
      <c r="AI460" s="201">
        <f t="shared" si="103"/>
        <v>0</v>
      </c>
    </row>
    <row r="461" spans="4:35" ht="13.2" customHeight="1">
      <c r="D461" s="195">
        <v>28</v>
      </c>
      <c r="E461" s="46">
        <f t="shared" si="96"/>
        <v>0</v>
      </c>
      <c r="F461" s="201">
        <f t="shared" si="97"/>
        <v>0</v>
      </c>
      <c r="H461" s="195">
        <v>28</v>
      </c>
      <c r="I461" s="46">
        <f t="shared" si="98"/>
        <v>0</v>
      </c>
      <c r="J461" s="201">
        <f t="shared" si="99"/>
        <v>0</v>
      </c>
      <c r="AC461" s="195">
        <v>28</v>
      </c>
      <c r="AD461" s="46">
        <f t="shared" si="100"/>
        <v>0</v>
      </c>
      <c r="AE461" s="201">
        <f t="shared" si="101"/>
        <v>0</v>
      </c>
      <c r="AG461" s="195">
        <v>28</v>
      </c>
      <c r="AH461" s="46">
        <f t="shared" si="102"/>
        <v>0</v>
      </c>
      <c r="AI461" s="201">
        <f t="shared" si="103"/>
        <v>0</v>
      </c>
    </row>
    <row r="462" spans="4:35" ht="13.2" customHeight="1">
      <c r="D462" s="195">
        <v>29</v>
      </c>
      <c r="E462" s="46">
        <f t="shared" si="96"/>
        <v>0</v>
      </c>
      <c r="F462" s="201">
        <f t="shared" si="97"/>
        <v>0</v>
      </c>
      <c r="H462" s="195">
        <v>29</v>
      </c>
      <c r="I462" s="46">
        <f t="shared" si="98"/>
        <v>0</v>
      </c>
      <c r="J462" s="201">
        <f t="shared" si="99"/>
        <v>0</v>
      </c>
      <c r="AC462" s="195">
        <v>29</v>
      </c>
      <c r="AD462" s="46">
        <f t="shared" si="100"/>
        <v>0</v>
      </c>
      <c r="AE462" s="201">
        <f t="shared" si="101"/>
        <v>0</v>
      </c>
      <c r="AG462" s="195">
        <v>29</v>
      </c>
      <c r="AH462" s="46">
        <f t="shared" si="102"/>
        <v>0</v>
      </c>
      <c r="AI462" s="201">
        <f t="shared" si="103"/>
        <v>0</v>
      </c>
    </row>
    <row r="463" spans="4:35" ht="13.2" customHeight="1">
      <c r="D463" s="195">
        <v>30</v>
      </c>
      <c r="E463" s="46">
        <f t="shared" si="96"/>
        <v>0</v>
      </c>
      <c r="F463" s="201">
        <f t="shared" si="97"/>
        <v>0</v>
      </c>
      <c r="H463" s="195">
        <v>30</v>
      </c>
      <c r="I463" s="46">
        <f t="shared" si="98"/>
        <v>0</v>
      </c>
      <c r="J463" s="201">
        <f t="shared" si="99"/>
        <v>0</v>
      </c>
      <c r="AC463" s="195">
        <v>30</v>
      </c>
      <c r="AD463" s="46">
        <f t="shared" si="100"/>
        <v>0</v>
      </c>
      <c r="AE463" s="201">
        <f t="shared" si="101"/>
        <v>0</v>
      </c>
      <c r="AG463" s="195">
        <v>30</v>
      </c>
      <c r="AH463" s="46">
        <f t="shared" si="102"/>
        <v>0</v>
      </c>
      <c r="AI463" s="201">
        <f t="shared" si="103"/>
        <v>0</v>
      </c>
    </row>
    <row r="464" spans="4:35" ht="13.2" customHeight="1">
      <c r="D464" s="195">
        <v>31</v>
      </c>
      <c r="E464" s="46">
        <f t="shared" si="96"/>
        <v>0</v>
      </c>
      <c r="F464" s="201">
        <f t="shared" si="97"/>
        <v>0</v>
      </c>
      <c r="H464" s="195">
        <v>31</v>
      </c>
      <c r="I464" s="46">
        <f t="shared" si="98"/>
        <v>0</v>
      </c>
      <c r="J464" s="201">
        <f t="shared" si="99"/>
        <v>0</v>
      </c>
      <c r="AC464" s="195">
        <v>31</v>
      </c>
      <c r="AD464" s="46">
        <f t="shared" si="100"/>
        <v>0</v>
      </c>
      <c r="AE464" s="201">
        <f t="shared" si="101"/>
        <v>0</v>
      </c>
      <c r="AG464" s="195">
        <v>31</v>
      </c>
      <c r="AH464" s="46">
        <f t="shared" si="102"/>
        <v>0</v>
      </c>
      <c r="AI464" s="201">
        <f t="shared" si="103"/>
        <v>0</v>
      </c>
    </row>
    <row r="465" spans="4:35" ht="13.2" customHeight="1">
      <c r="D465" s="195">
        <v>32</v>
      </c>
      <c r="E465" s="46">
        <f t="shared" si="96"/>
        <v>0</v>
      </c>
      <c r="F465" s="201">
        <f t="shared" si="97"/>
        <v>0</v>
      </c>
      <c r="H465" s="195">
        <v>32</v>
      </c>
      <c r="I465" s="46">
        <f t="shared" si="98"/>
        <v>0</v>
      </c>
      <c r="J465" s="201">
        <f t="shared" si="99"/>
        <v>0</v>
      </c>
      <c r="AC465" s="195">
        <v>32</v>
      </c>
      <c r="AD465" s="46">
        <f t="shared" si="100"/>
        <v>0</v>
      </c>
      <c r="AE465" s="201">
        <f t="shared" si="101"/>
        <v>0</v>
      </c>
      <c r="AG465" s="195">
        <v>32</v>
      </c>
      <c r="AH465" s="46">
        <f t="shared" si="102"/>
        <v>0</v>
      </c>
      <c r="AI465" s="201">
        <f t="shared" si="103"/>
        <v>0</v>
      </c>
    </row>
    <row r="466" spans="4:35" ht="13.2" customHeight="1">
      <c r="D466" s="195">
        <v>33</v>
      </c>
      <c r="E466" s="46">
        <f t="shared" si="96"/>
        <v>0</v>
      </c>
      <c r="F466" s="201">
        <f t="shared" si="97"/>
        <v>0</v>
      </c>
      <c r="H466" s="195">
        <v>33</v>
      </c>
      <c r="I466" s="46">
        <f t="shared" si="98"/>
        <v>0</v>
      </c>
      <c r="J466" s="201">
        <f t="shared" si="99"/>
        <v>0</v>
      </c>
      <c r="AC466" s="195">
        <v>33</v>
      </c>
      <c r="AD466" s="46">
        <f t="shared" si="100"/>
        <v>0</v>
      </c>
      <c r="AE466" s="201">
        <f t="shared" si="101"/>
        <v>0</v>
      </c>
      <c r="AG466" s="195">
        <v>33</v>
      </c>
      <c r="AH466" s="46">
        <f t="shared" si="102"/>
        <v>0</v>
      </c>
      <c r="AI466" s="201">
        <f t="shared" si="103"/>
        <v>0</v>
      </c>
    </row>
    <row r="467" spans="4:35" ht="13.2" customHeight="1">
      <c r="D467" s="195">
        <v>34</v>
      </c>
      <c r="E467" s="46">
        <f t="shared" si="96"/>
        <v>0</v>
      </c>
      <c r="F467" s="201">
        <f t="shared" si="97"/>
        <v>0</v>
      </c>
      <c r="H467" s="195">
        <v>34</v>
      </c>
      <c r="I467" s="46">
        <f t="shared" si="98"/>
        <v>0</v>
      </c>
      <c r="J467" s="201">
        <f t="shared" si="99"/>
        <v>0</v>
      </c>
      <c r="AC467" s="195">
        <v>34</v>
      </c>
      <c r="AD467" s="46">
        <f t="shared" si="100"/>
        <v>0</v>
      </c>
      <c r="AE467" s="201">
        <f t="shared" si="101"/>
        <v>0</v>
      </c>
      <c r="AG467" s="195">
        <v>34</v>
      </c>
      <c r="AH467" s="46">
        <f t="shared" si="102"/>
        <v>0</v>
      </c>
      <c r="AI467" s="201">
        <f t="shared" si="103"/>
        <v>0</v>
      </c>
    </row>
    <row r="468" spans="4:35" ht="13.2" customHeight="1">
      <c r="D468" s="195">
        <v>35</v>
      </c>
      <c r="E468" s="46">
        <f t="shared" si="96"/>
        <v>0</v>
      </c>
      <c r="F468" s="201">
        <f t="shared" si="97"/>
        <v>0</v>
      </c>
      <c r="H468" s="195">
        <v>35</v>
      </c>
      <c r="I468" s="46">
        <f t="shared" si="98"/>
        <v>0</v>
      </c>
      <c r="J468" s="201">
        <f t="shared" si="99"/>
        <v>0</v>
      </c>
      <c r="AC468" s="195">
        <v>35</v>
      </c>
      <c r="AD468" s="46">
        <f t="shared" si="100"/>
        <v>0</v>
      </c>
      <c r="AE468" s="201">
        <f t="shared" si="101"/>
        <v>0</v>
      </c>
      <c r="AG468" s="195">
        <v>35</v>
      </c>
      <c r="AH468" s="46">
        <f t="shared" si="102"/>
        <v>0</v>
      </c>
      <c r="AI468" s="201">
        <f t="shared" si="103"/>
        <v>0</v>
      </c>
    </row>
    <row r="469" spans="4:35" ht="13.2" customHeight="1">
      <c r="D469" s="195">
        <v>36</v>
      </c>
      <c r="E469" s="46">
        <f t="shared" si="96"/>
        <v>0</v>
      </c>
      <c r="F469" s="201">
        <f t="shared" si="97"/>
        <v>0</v>
      </c>
      <c r="H469" s="195">
        <v>36</v>
      </c>
      <c r="I469" s="46">
        <f t="shared" si="98"/>
        <v>0</v>
      </c>
      <c r="J469" s="201">
        <f t="shared" si="99"/>
        <v>0</v>
      </c>
      <c r="AC469" s="195">
        <v>36</v>
      </c>
      <c r="AD469" s="46">
        <f t="shared" si="100"/>
        <v>0</v>
      </c>
      <c r="AE469" s="201">
        <f t="shared" si="101"/>
        <v>0</v>
      </c>
      <c r="AG469" s="195">
        <v>36</v>
      </c>
      <c r="AH469" s="46">
        <f t="shared" si="102"/>
        <v>0</v>
      </c>
      <c r="AI469" s="201">
        <f t="shared" si="103"/>
        <v>0</v>
      </c>
    </row>
    <row r="470" spans="4:35" ht="13.2" customHeight="1">
      <c r="D470" s="195">
        <v>37</v>
      </c>
      <c r="E470" s="46">
        <f t="shared" si="96"/>
        <v>0</v>
      </c>
      <c r="F470" s="201">
        <f t="shared" si="97"/>
        <v>0</v>
      </c>
      <c r="H470" s="195">
        <v>37</v>
      </c>
      <c r="I470" s="46">
        <f t="shared" si="98"/>
        <v>0</v>
      </c>
      <c r="J470" s="201">
        <f t="shared" si="99"/>
        <v>0</v>
      </c>
      <c r="AC470" s="195">
        <v>37</v>
      </c>
      <c r="AD470" s="46">
        <f t="shared" si="100"/>
        <v>0</v>
      </c>
      <c r="AE470" s="201">
        <f t="shared" si="101"/>
        <v>0</v>
      </c>
      <c r="AG470" s="195">
        <v>37</v>
      </c>
      <c r="AH470" s="46">
        <f t="shared" si="102"/>
        <v>0</v>
      </c>
      <c r="AI470" s="201">
        <f t="shared" si="103"/>
        <v>0</v>
      </c>
    </row>
    <row r="471" spans="4:35" ht="13.2" customHeight="1">
      <c r="D471" s="195">
        <v>38</v>
      </c>
      <c r="E471" s="46">
        <f t="shared" si="96"/>
        <v>0</v>
      </c>
      <c r="F471" s="201">
        <f t="shared" si="97"/>
        <v>0</v>
      </c>
      <c r="H471" s="195">
        <v>38</v>
      </c>
      <c r="I471" s="46">
        <f t="shared" si="98"/>
        <v>0</v>
      </c>
      <c r="J471" s="201">
        <f t="shared" si="99"/>
        <v>0</v>
      </c>
      <c r="AC471" s="195">
        <v>38</v>
      </c>
      <c r="AD471" s="46">
        <f t="shared" si="100"/>
        <v>0</v>
      </c>
      <c r="AE471" s="201">
        <f t="shared" si="101"/>
        <v>0</v>
      </c>
      <c r="AG471" s="195">
        <v>38</v>
      </c>
      <c r="AH471" s="46">
        <f t="shared" si="102"/>
        <v>0</v>
      </c>
      <c r="AI471" s="201">
        <f t="shared" si="103"/>
        <v>0</v>
      </c>
    </row>
    <row r="472" spans="4:35" ht="13.2" customHeight="1">
      <c r="D472" s="195">
        <v>39</v>
      </c>
      <c r="E472" s="46">
        <f t="shared" si="96"/>
        <v>0</v>
      </c>
      <c r="F472" s="201">
        <f t="shared" si="97"/>
        <v>0</v>
      </c>
      <c r="H472" s="195">
        <v>39</v>
      </c>
      <c r="I472" s="46">
        <f t="shared" si="98"/>
        <v>0</v>
      </c>
      <c r="J472" s="201">
        <f t="shared" si="99"/>
        <v>0</v>
      </c>
      <c r="AC472" s="195">
        <v>39</v>
      </c>
      <c r="AD472" s="46">
        <f t="shared" si="100"/>
        <v>0</v>
      </c>
      <c r="AE472" s="201">
        <f t="shared" si="101"/>
        <v>0</v>
      </c>
      <c r="AG472" s="195">
        <v>39</v>
      </c>
      <c r="AH472" s="46">
        <f t="shared" si="102"/>
        <v>0</v>
      </c>
      <c r="AI472" s="201">
        <f t="shared" si="103"/>
        <v>0</v>
      </c>
    </row>
    <row r="473" spans="4:35" ht="13.2" customHeight="1">
      <c r="D473" s="195">
        <v>40</v>
      </c>
      <c r="E473" s="46">
        <f t="shared" si="96"/>
        <v>0</v>
      </c>
      <c r="F473" s="201">
        <f t="shared" si="97"/>
        <v>0</v>
      </c>
      <c r="H473" s="195">
        <v>40</v>
      </c>
      <c r="I473" s="46">
        <f t="shared" si="98"/>
        <v>0</v>
      </c>
      <c r="J473" s="201">
        <f t="shared" si="99"/>
        <v>0</v>
      </c>
      <c r="AC473" s="195">
        <v>40</v>
      </c>
      <c r="AD473" s="46">
        <f t="shared" si="100"/>
        <v>0</v>
      </c>
      <c r="AE473" s="201">
        <f t="shared" si="101"/>
        <v>0</v>
      </c>
      <c r="AG473" s="195">
        <v>40</v>
      </c>
      <c r="AH473" s="46">
        <f t="shared" si="102"/>
        <v>0</v>
      </c>
      <c r="AI473" s="201">
        <f t="shared" si="103"/>
        <v>0</v>
      </c>
    </row>
    <row r="474" spans="4:35" ht="13.2" customHeight="1">
      <c r="D474" s="195">
        <v>41</v>
      </c>
      <c r="E474" s="46">
        <f t="shared" si="96"/>
        <v>0</v>
      </c>
      <c r="F474" s="201">
        <f t="shared" si="97"/>
        <v>0</v>
      </c>
      <c r="H474" s="195">
        <v>41</v>
      </c>
      <c r="I474" s="46">
        <f t="shared" si="98"/>
        <v>0</v>
      </c>
      <c r="J474" s="201">
        <f t="shared" si="99"/>
        <v>0</v>
      </c>
      <c r="AC474" s="195">
        <v>41</v>
      </c>
      <c r="AD474" s="46">
        <f t="shared" si="100"/>
        <v>0</v>
      </c>
      <c r="AE474" s="201">
        <f t="shared" si="101"/>
        <v>0</v>
      </c>
      <c r="AG474" s="195">
        <v>41</v>
      </c>
      <c r="AH474" s="46">
        <f t="shared" si="102"/>
        <v>0</v>
      </c>
      <c r="AI474" s="201">
        <f t="shared" si="103"/>
        <v>0</v>
      </c>
    </row>
    <row r="475" spans="4:35" ht="13.2" customHeight="1">
      <c r="D475" s="195">
        <v>42</v>
      </c>
      <c r="E475" s="46">
        <f t="shared" si="96"/>
        <v>0</v>
      </c>
      <c r="F475" s="201">
        <f t="shared" si="97"/>
        <v>0</v>
      </c>
      <c r="H475" s="195">
        <v>42</v>
      </c>
      <c r="I475" s="46">
        <f t="shared" si="98"/>
        <v>0</v>
      </c>
      <c r="J475" s="201">
        <f t="shared" si="99"/>
        <v>0</v>
      </c>
      <c r="AC475" s="195">
        <v>42</v>
      </c>
      <c r="AD475" s="46">
        <f t="shared" si="100"/>
        <v>0</v>
      </c>
      <c r="AE475" s="201">
        <f t="shared" si="101"/>
        <v>0</v>
      </c>
      <c r="AG475" s="195">
        <v>42</v>
      </c>
      <c r="AH475" s="46">
        <f t="shared" si="102"/>
        <v>0</v>
      </c>
      <c r="AI475" s="201">
        <f t="shared" si="103"/>
        <v>0</v>
      </c>
    </row>
    <row r="476" spans="4:35" ht="13.2" customHeight="1">
      <c r="D476" s="195">
        <v>43</v>
      </c>
      <c r="E476" s="46">
        <f t="shared" si="96"/>
        <v>0</v>
      </c>
      <c r="F476" s="201">
        <f t="shared" si="97"/>
        <v>0</v>
      </c>
      <c r="H476" s="195">
        <v>43</v>
      </c>
      <c r="I476" s="46">
        <f t="shared" si="98"/>
        <v>0</v>
      </c>
      <c r="J476" s="201">
        <f t="shared" si="99"/>
        <v>0</v>
      </c>
      <c r="AC476" s="195">
        <v>43</v>
      </c>
      <c r="AD476" s="46">
        <f t="shared" si="100"/>
        <v>0</v>
      </c>
      <c r="AE476" s="201">
        <f t="shared" si="101"/>
        <v>0</v>
      </c>
      <c r="AG476" s="195">
        <v>43</v>
      </c>
      <c r="AH476" s="46">
        <f t="shared" si="102"/>
        <v>0</v>
      </c>
      <c r="AI476" s="201">
        <f t="shared" si="103"/>
        <v>0</v>
      </c>
    </row>
    <row r="477" spans="4:35" ht="13.2" customHeight="1">
      <c r="D477" s="195">
        <v>44</v>
      </c>
      <c r="E477" s="46">
        <f t="shared" si="96"/>
        <v>0</v>
      </c>
      <c r="F477" s="201">
        <f t="shared" si="97"/>
        <v>0</v>
      </c>
      <c r="H477" s="195">
        <v>44</v>
      </c>
      <c r="I477" s="46">
        <f t="shared" si="98"/>
        <v>0</v>
      </c>
      <c r="J477" s="201">
        <f t="shared" si="99"/>
        <v>0</v>
      </c>
      <c r="AC477" s="195">
        <v>44</v>
      </c>
      <c r="AD477" s="46">
        <f t="shared" si="100"/>
        <v>0</v>
      </c>
      <c r="AE477" s="201">
        <f t="shared" si="101"/>
        <v>0</v>
      </c>
      <c r="AG477" s="195">
        <v>44</v>
      </c>
      <c r="AH477" s="46">
        <f t="shared" si="102"/>
        <v>0</v>
      </c>
      <c r="AI477" s="201">
        <f t="shared" si="103"/>
        <v>0</v>
      </c>
    </row>
    <row r="478" spans="4:35" ht="13.2" customHeight="1">
      <c r="D478" s="195">
        <v>45</v>
      </c>
      <c r="E478" s="46">
        <f t="shared" si="96"/>
        <v>0</v>
      </c>
      <c r="F478" s="201">
        <f t="shared" si="97"/>
        <v>0</v>
      </c>
      <c r="H478" s="195">
        <v>45</v>
      </c>
      <c r="I478" s="46">
        <f t="shared" si="98"/>
        <v>0</v>
      </c>
      <c r="J478" s="201">
        <f t="shared" si="99"/>
        <v>0</v>
      </c>
      <c r="AC478" s="195">
        <v>45</v>
      </c>
      <c r="AD478" s="46">
        <f t="shared" si="100"/>
        <v>0</v>
      </c>
      <c r="AE478" s="201">
        <f t="shared" si="101"/>
        <v>0</v>
      </c>
      <c r="AG478" s="195">
        <v>45</v>
      </c>
      <c r="AH478" s="46">
        <f t="shared" si="102"/>
        <v>0</v>
      </c>
      <c r="AI478" s="201">
        <f t="shared" si="103"/>
        <v>0</v>
      </c>
    </row>
    <row r="479" spans="4:35" ht="13.2" customHeight="1">
      <c r="D479" s="195">
        <v>46</v>
      </c>
      <c r="E479" s="46">
        <f t="shared" si="96"/>
        <v>0</v>
      </c>
      <c r="F479" s="201">
        <f t="shared" si="97"/>
        <v>0</v>
      </c>
      <c r="H479" s="195">
        <v>46</v>
      </c>
      <c r="I479" s="46">
        <f t="shared" si="98"/>
        <v>0</v>
      </c>
      <c r="J479" s="201">
        <f t="shared" si="99"/>
        <v>0</v>
      </c>
      <c r="AC479" s="195">
        <v>46</v>
      </c>
      <c r="AD479" s="46">
        <f t="shared" si="100"/>
        <v>0</v>
      </c>
      <c r="AE479" s="201">
        <f t="shared" si="101"/>
        <v>0</v>
      </c>
      <c r="AG479" s="195">
        <v>46</v>
      </c>
      <c r="AH479" s="46">
        <f t="shared" si="102"/>
        <v>0</v>
      </c>
      <c r="AI479" s="201">
        <f t="shared" si="103"/>
        <v>0</v>
      </c>
    </row>
    <row r="480" spans="4:35" ht="13.2" customHeight="1">
      <c r="D480" s="195">
        <v>47</v>
      </c>
      <c r="E480" s="46">
        <f t="shared" si="96"/>
        <v>0</v>
      </c>
      <c r="F480" s="201">
        <f t="shared" si="97"/>
        <v>0</v>
      </c>
      <c r="H480" s="195">
        <v>47</v>
      </c>
      <c r="I480" s="46">
        <f t="shared" si="98"/>
        <v>0</v>
      </c>
      <c r="J480" s="201">
        <f t="shared" si="99"/>
        <v>0</v>
      </c>
      <c r="AC480" s="195">
        <v>47</v>
      </c>
      <c r="AD480" s="46">
        <f t="shared" si="100"/>
        <v>0</v>
      </c>
      <c r="AE480" s="201">
        <f t="shared" si="101"/>
        <v>0</v>
      </c>
      <c r="AG480" s="195">
        <v>47</v>
      </c>
      <c r="AH480" s="46">
        <f t="shared" si="102"/>
        <v>0</v>
      </c>
      <c r="AI480" s="201">
        <f t="shared" si="103"/>
        <v>0</v>
      </c>
    </row>
    <row r="481" spans="4:35" ht="13.2" customHeight="1">
      <c r="D481" s="195">
        <v>48</v>
      </c>
      <c r="E481" s="46">
        <f t="shared" si="96"/>
        <v>0</v>
      </c>
      <c r="F481" s="201">
        <f t="shared" si="97"/>
        <v>0</v>
      </c>
      <c r="H481" s="195">
        <v>48</v>
      </c>
      <c r="I481" s="46">
        <f t="shared" si="98"/>
        <v>0</v>
      </c>
      <c r="J481" s="201">
        <f t="shared" si="99"/>
        <v>0</v>
      </c>
      <c r="AC481" s="195">
        <v>48</v>
      </c>
      <c r="AD481" s="46">
        <f t="shared" si="100"/>
        <v>0</v>
      </c>
      <c r="AE481" s="201">
        <f t="shared" si="101"/>
        <v>0</v>
      </c>
      <c r="AG481" s="195">
        <v>48</v>
      </c>
      <c r="AH481" s="46">
        <f t="shared" si="102"/>
        <v>0</v>
      </c>
      <c r="AI481" s="201">
        <f t="shared" si="103"/>
        <v>0</v>
      </c>
    </row>
    <row r="482" spans="4:35" ht="13.2" customHeight="1">
      <c r="D482" s="195">
        <v>49</v>
      </c>
      <c r="E482" s="46">
        <f t="shared" si="96"/>
        <v>0</v>
      </c>
      <c r="F482" s="201">
        <f t="shared" si="97"/>
        <v>0</v>
      </c>
      <c r="H482" s="195">
        <v>49</v>
      </c>
      <c r="I482" s="46">
        <f t="shared" si="98"/>
        <v>0</v>
      </c>
      <c r="J482" s="201">
        <f t="shared" si="99"/>
        <v>0</v>
      </c>
      <c r="AC482" s="195">
        <v>49</v>
      </c>
      <c r="AD482" s="46">
        <f t="shared" si="100"/>
        <v>0</v>
      </c>
      <c r="AE482" s="201">
        <f t="shared" si="101"/>
        <v>0</v>
      </c>
      <c r="AG482" s="195">
        <v>49</v>
      </c>
      <c r="AH482" s="46">
        <f t="shared" si="102"/>
        <v>0</v>
      </c>
      <c r="AI482" s="201">
        <f t="shared" si="103"/>
        <v>0</v>
      </c>
    </row>
    <row r="483" spans="4:35" ht="13.2" customHeight="1">
      <c r="D483" s="195">
        <v>50</v>
      </c>
      <c r="E483" s="46">
        <f t="shared" si="96"/>
        <v>0</v>
      </c>
      <c r="F483" s="201">
        <f t="shared" si="97"/>
        <v>83</v>
      </c>
      <c r="H483" s="195">
        <v>50</v>
      </c>
      <c r="I483" s="46">
        <f t="shared" si="98"/>
        <v>0</v>
      </c>
      <c r="J483" s="201">
        <f t="shared" si="99"/>
        <v>0</v>
      </c>
      <c r="AC483" s="195">
        <v>50</v>
      </c>
      <c r="AD483" s="46">
        <f t="shared" si="100"/>
        <v>0</v>
      </c>
      <c r="AE483" s="201">
        <f t="shared" si="101"/>
        <v>0</v>
      </c>
      <c r="AG483" s="195">
        <v>50</v>
      </c>
      <c r="AH483" s="46">
        <f t="shared" si="102"/>
        <v>0</v>
      </c>
      <c r="AI483" s="201">
        <f t="shared" si="103"/>
        <v>0</v>
      </c>
    </row>
    <row r="484" spans="4:35" ht="13.2" customHeight="1">
      <c r="D484" s="195">
        <v>51</v>
      </c>
      <c r="E484" s="46">
        <f t="shared" si="96"/>
        <v>0</v>
      </c>
      <c r="F484" s="201">
        <f t="shared" si="97"/>
        <v>0</v>
      </c>
      <c r="H484" s="195">
        <v>51</v>
      </c>
      <c r="I484" s="46">
        <f t="shared" si="98"/>
        <v>0</v>
      </c>
      <c r="J484" s="201">
        <f t="shared" si="99"/>
        <v>0</v>
      </c>
      <c r="AC484" s="195">
        <v>51</v>
      </c>
      <c r="AD484" s="46">
        <f t="shared" si="100"/>
        <v>0</v>
      </c>
      <c r="AE484" s="201">
        <f t="shared" si="101"/>
        <v>0</v>
      </c>
      <c r="AG484" s="195">
        <v>51</v>
      </c>
      <c r="AH484" s="46">
        <f t="shared" si="102"/>
        <v>0</v>
      </c>
      <c r="AI484" s="201">
        <f t="shared" si="103"/>
        <v>0</v>
      </c>
    </row>
    <row r="485" spans="4:35" ht="13.2" customHeight="1">
      <c r="D485" s="195">
        <v>52</v>
      </c>
      <c r="E485" s="46">
        <f t="shared" si="96"/>
        <v>0</v>
      </c>
      <c r="F485" s="201">
        <f t="shared" si="97"/>
        <v>0</v>
      </c>
      <c r="H485" s="195">
        <v>52</v>
      </c>
      <c r="I485" s="46">
        <f t="shared" si="98"/>
        <v>0</v>
      </c>
      <c r="J485" s="201">
        <f t="shared" si="99"/>
        <v>0</v>
      </c>
      <c r="AC485" s="195">
        <v>52</v>
      </c>
      <c r="AD485" s="46">
        <f t="shared" si="100"/>
        <v>0</v>
      </c>
      <c r="AE485" s="201">
        <f t="shared" si="101"/>
        <v>0</v>
      </c>
      <c r="AG485" s="195">
        <v>52</v>
      </c>
      <c r="AH485" s="46">
        <f t="shared" si="102"/>
        <v>0</v>
      </c>
      <c r="AI485" s="201">
        <f t="shared" si="103"/>
        <v>0</v>
      </c>
    </row>
    <row r="486" spans="4:35" ht="13.2" customHeight="1">
      <c r="D486" s="195">
        <v>53</v>
      </c>
      <c r="E486" s="46">
        <f t="shared" si="96"/>
        <v>0</v>
      </c>
      <c r="F486" s="201">
        <f t="shared" si="97"/>
        <v>0</v>
      </c>
      <c r="H486" s="195">
        <v>53</v>
      </c>
      <c r="I486" s="46">
        <f t="shared" si="98"/>
        <v>0</v>
      </c>
      <c r="J486" s="201">
        <f t="shared" si="99"/>
        <v>0</v>
      </c>
      <c r="AC486" s="195">
        <v>53</v>
      </c>
      <c r="AD486" s="46">
        <f t="shared" si="100"/>
        <v>0</v>
      </c>
      <c r="AE486" s="201">
        <f t="shared" si="101"/>
        <v>0</v>
      </c>
      <c r="AG486" s="195">
        <v>53</v>
      </c>
      <c r="AH486" s="46">
        <f t="shared" si="102"/>
        <v>0</v>
      </c>
      <c r="AI486" s="201">
        <f t="shared" si="103"/>
        <v>0</v>
      </c>
    </row>
    <row r="487" spans="4:35" ht="13.2" customHeight="1">
      <c r="D487" s="195">
        <v>54</v>
      </c>
      <c r="E487" s="46">
        <f t="shared" si="96"/>
        <v>0</v>
      </c>
      <c r="F487" s="201">
        <f t="shared" si="97"/>
        <v>0</v>
      </c>
      <c r="H487" s="195">
        <v>54</v>
      </c>
      <c r="I487" s="46">
        <f t="shared" si="98"/>
        <v>0</v>
      </c>
      <c r="J487" s="201">
        <f t="shared" si="99"/>
        <v>0</v>
      </c>
      <c r="AC487" s="195">
        <v>54</v>
      </c>
      <c r="AD487" s="46">
        <f t="shared" si="100"/>
        <v>0</v>
      </c>
      <c r="AE487" s="201">
        <f t="shared" si="101"/>
        <v>0</v>
      </c>
      <c r="AG487" s="195">
        <v>54</v>
      </c>
      <c r="AH487" s="46">
        <f t="shared" si="102"/>
        <v>0</v>
      </c>
      <c r="AI487" s="201">
        <f t="shared" si="103"/>
        <v>0</v>
      </c>
    </row>
    <row r="488" spans="4:35" ht="13.2" customHeight="1">
      <c r="D488" s="195">
        <v>55</v>
      </c>
      <c r="E488" s="46">
        <f t="shared" si="96"/>
        <v>0</v>
      </c>
      <c r="F488" s="201">
        <f t="shared" si="97"/>
        <v>0</v>
      </c>
      <c r="H488" s="195">
        <v>55</v>
      </c>
      <c r="I488" s="46">
        <f t="shared" si="98"/>
        <v>0</v>
      </c>
      <c r="J488" s="201">
        <f t="shared" si="99"/>
        <v>0</v>
      </c>
      <c r="AC488" s="195">
        <v>55</v>
      </c>
      <c r="AD488" s="46">
        <f t="shared" si="100"/>
        <v>0</v>
      </c>
      <c r="AE488" s="201">
        <f t="shared" si="101"/>
        <v>0</v>
      </c>
      <c r="AG488" s="195">
        <v>55</v>
      </c>
      <c r="AH488" s="46">
        <f t="shared" si="102"/>
        <v>0</v>
      </c>
      <c r="AI488" s="201">
        <f t="shared" si="103"/>
        <v>0</v>
      </c>
    </row>
    <row r="489" spans="4:35" ht="13.2" customHeight="1">
      <c r="D489" s="195">
        <v>56</v>
      </c>
      <c r="E489" s="46">
        <f t="shared" si="96"/>
        <v>0</v>
      </c>
      <c r="F489" s="201">
        <f t="shared" si="97"/>
        <v>0</v>
      </c>
      <c r="H489" s="195">
        <v>56</v>
      </c>
      <c r="I489" s="46">
        <f t="shared" si="98"/>
        <v>0</v>
      </c>
      <c r="J489" s="201">
        <f t="shared" si="99"/>
        <v>0</v>
      </c>
      <c r="AC489" s="195">
        <v>56</v>
      </c>
      <c r="AD489" s="46">
        <f t="shared" si="100"/>
        <v>0</v>
      </c>
      <c r="AE489" s="201">
        <f t="shared" si="101"/>
        <v>0</v>
      </c>
      <c r="AG489" s="195">
        <v>56</v>
      </c>
      <c r="AH489" s="46">
        <f t="shared" si="102"/>
        <v>0</v>
      </c>
      <c r="AI489" s="201">
        <f t="shared" si="103"/>
        <v>0</v>
      </c>
    </row>
    <row r="490" spans="4:35" ht="13.2" customHeight="1">
      <c r="D490" s="195">
        <v>57</v>
      </c>
      <c r="E490" s="46">
        <f t="shared" si="96"/>
        <v>0</v>
      </c>
      <c r="F490" s="201">
        <f t="shared" si="97"/>
        <v>0</v>
      </c>
      <c r="H490" s="195">
        <v>57</v>
      </c>
      <c r="I490" s="46">
        <f t="shared" si="98"/>
        <v>0</v>
      </c>
      <c r="J490" s="201">
        <f t="shared" si="99"/>
        <v>0</v>
      </c>
      <c r="AC490" s="195">
        <v>57</v>
      </c>
      <c r="AD490" s="46">
        <f t="shared" si="100"/>
        <v>0</v>
      </c>
      <c r="AE490" s="201">
        <f t="shared" si="101"/>
        <v>0</v>
      </c>
      <c r="AG490" s="195">
        <v>57</v>
      </c>
      <c r="AH490" s="46">
        <f t="shared" si="102"/>
        <v>0</v>
      </c>
      <c r="AI490" s="201">
        <f t="shared" si="103"/>
        <v>0</v>
      </c>
    </row>
    <row r="491" spans="4:35" ht="13.2" customHeight="1">
      <c r="D491" s="195">
        <v>58</v>
      </c>
      <c r="E491" s="46">
        <f t="shared" si="96"/>
        <v>0</v>
      </c>
      <c r="F491" s="201">
        <f t="shared" si="97"/>
        <v>0</v>
      </c>
      <c r="H491" s="195">
        <v>58</v>
      </c>
      <c r="I491" s="46">
        <f t="shared" si="98"/>
        <v>0</v>
      </c>
      <c r="J491" s="201">
        <f t="shared" si="99"/>
        <v>0</v>
      </c>
      <c r="AC491" s="195">
        <v>58</v>
      </c>
      <c r="AD491" s="46">
        <f t="shared" si="100"/>
        <v>0</v>
      </c>
      <c r="AE491" s="201">
        <f t="shared" si="101"/>
        <v>0</v>
      </c>
      <c r="AG491" s="195">
        <v>58</v>
      </c>
      <c r="AH491" s="46">
        <f t="shared" si="102"/>
        <v>0</v>
      </c>
      <c r="AI491" s="201">
        <f t="shared" si="103"/>
        <v>0</v>
      </c>
    </row>
    <row r="492" spans="4:35" ht="13.2" customHeight="1">
      <c r="D492" s="195">
        <v>59</v>
      </c>
      <c r="E492" s="46">
        <f t="shared" si="96"/>
        <v>0</v>
      </c>
      <c r="F492" s="201">
        <f t="shared" si="97"/>
        <v>0</v>
      </c>
      <c r="H492" s="195">
        <v>59</v>
      </c>
      <c r="I492" s="46">
        <f t="shared" si="98"/>
        <v>0</v>
      </c>
      <c r="J492" s="201">
        <f t="shared" si="99"/>
        <v>0</v>
      </c>
      <c r="AC492" s="195">
        <v>59</v>
      </c>
      <c r="AD492" s="46">
        <f t="shared" si="100"/>
        <v>0</v>
      </c>
      <c r="AE492" s="201">
        <f t="shared" si="101"/>
        <v>0</v>
      </c>
      <c r="AG492" s="195">
        <v>59</v>
      </c>
      <c r="AH492" s="46">
        <f t="shared" si="102"/>
        <v>0</v>
      </c>
      <c r="AI492" s="201">
        <f t="shared" si="103"/>
        <v>0</v>
      </c>
    </row>
    <row r="493" spans="4:35" ht="13.2" customHeight="1" thickBot="1">
      <c r="D493" s="196">
        <v>60</v>
      </c>
      <c r="E493" s="47">
        <f t="shared" si="96"/>
        <v>0</v>
      </c>
      <c r="F493" s="202">
        <f t="shared" si="97"/>
        <v>0</v>
      </c>
      <c r="H493" s="196">
        <v>60</v>
      </c>
      <c r="I493" s="47">
        <f t="shared" si="98"/>
        <v>0</v>
      </c>
      <c r="J493" s="202">
        <f t="shared" si="99"/>
        <v>0</v>
      </c>
      <c r="AC493" s="196">
        <v>60</v>
      </c>
      <c r="AD493" s="47">
        <f t="shared" si="100"/>
        <v>0</v>
      </c>
      <c r="AE493" s="202">
        <f t="shared" si="101"/>
        <v>0</v>
      </c>
      <c r="AG493" s="196">
        <v>60</v>
      </c>
      <c r="AH493" s="47">
        <f t="shared" si="102"/>
        <v>0</v>
      </c>
      <c r="AI493" s="202">
        <f t="shared" si="103"/>
        <v>0</v>
      </c>
    </row>
    <row r="495" spans="4:35" ht="13.2" customHeight="1" thickBot="1">
      <c r="D495" s="760" t="s">
        <v>88</v>
      </c>
      <c r="H495" s="760" t="s">
        <v>91</v>
      </c>
      <c r="AC495" s="760" t="s">
        <v>88</v>
      </c>
      <c r="AG495" s="760" t="s">
        <v>91</v>
      </c>
    </row>
    <row r="496" spans="4:35" ht="13.2" customHeight="1">
      <c r="D496" s="2199"/>
      <c r="E496" s="2200" t="s">
        <v>87</v>
      </c>
      <c r="F496" s="2239"/>
      <c r="H496" s="2199"/>
      <c r="I496" s="2200" t="s">
        <v>87</v>
      </c>
      <c r="J496" s="2239"/>
      <c r="AC496" s="2199"/>
      <c r="AD496" s="2200" t="s">
        <v>87</v>
      </c>
      <c r="AE496" s="2239"/>
      <c r="AG496" s="2199"/>
      <c r="AH496" s="2200" t="s">
        <v>87</v>
      </c>
      <c r="AI496" s="2239"/>
    </row>
    <row r="497" spans="4:35" ht="13.2" customHeight="1">
      <c r="D497" s="2238"/>
      <c r="E497" s="790" t="s">
        <v>368</v>
      </c>
      <c r="F497" s="791" t="s">
        <v>369</v>
      </c>
      <c r="H497" s="2238"/>
      <c r="I497" s="790" t="s">
        <v>368</v>
      </c>
      <c r="J497" s="791" t="s">
        <v>369</v>
      </c>
      <c r="AC497" s="2238"/>
      <c r="AD497" s="790" t="s">
        <v>368</v>
      </c>
      <c r="AE497" s="791" t="s">
        <v>369</v>
      </c>
      <c r="AG497" s="2238"/>
      <c r="AH497" s="790" t="s">
        <v>368</v>
      </c>
      <c r="AI497" s="791" t="s">
        <v>369</v>
      </c>
    </row>
    <row r="498" spans="4:35" ht="13.2" customHeight="1">
      <c r="D498" s="195">
        <v>1</v>
      </c>
      <c r="E498" s="46">
        <f t="shared" ref="E498:E557" si="104">IF($H$22&lt;&gt;"再生砕石",0,SUMIF($H$23,D498,$H$16)+SUMIF($H$23,D498,$H$19))</f>
        <v>0</v>
      </c>
      <c r="F498" s="201">
        <f t="shared" ref="F498:F557" si="105">IF($H$22&lt;&gt;"粒調砕石",0,SUMIF($H$23,D498,$H$16)+SUMIF($H$23,D498,$H$19))</f>
        <v>0</v>
      </c>
      <c r="H498" s="195">
        <v>1</v>
      </c>
      <c r="I498" s="46">
        <f t="shared" ref="I498:I557" si="106">IF($H$44&lt;&gt;"再生砕石",0,SUMIF($H$45,H498,$H$38)+SUMIF($H$45,H498,$H$41))</f>
        <v>0</v>
      </c>
      <c r="J498" s="201">
        <f t="shared" ref="J498:J557" si="107">IF($H$44&lt;&gt;"粒調砕石",0,SUMIF($H$45,H498,$H$38)+SUMIF($H$45,H498,$H$41))</f>
        <v>0</v>
      </c>
      <c r="AC498" s="195">
        <v>1</v>
      </c>
      <c r="AD498" s="46">
        <f t="shared" ref="AD498:AD557" si="108">IF($AG$22&lt;&gt;"再生砕石",0,SUMIF($AG$23,AC498,$AG$16)+SUMIF($AG$23,AC498,$AG$19))</f>
        <v>0</v>
      </c>
      <c r="AE498" s="201">
        <f t="shared" ref="AE498:AE557" si="109">IF($AG$22&lt;&gt;"粒調砕石",0,SUMIF($AG$23,AC498,$AG$16)+SUMIF($AG$23,AC498,$AG$19))</f>
        <v>0</v>
      </c>
      <c r="AG498" s="195">
        <v>1</v>
      </c>
      <c r="AH498" s="46">
        <f t="shared" ref="AH498:AH557" si="110">IF($AG$44&lt;&gt;"再生砕石",0,SUMIF($AG$45,AG498,$AG$38)+SUMIF($AG$45,AG498,$AG$41))</f>
        <v>0</v>
      </c>
      <c r="AI498" s="201">
        <f t="shared" ref="AI498:AI557" si="111">IF($AG$44&lt;&gt;"粒調砕石",0,SUMIF($AG$45,AG498,$AG$38)+SUMIF($AG$45,AG498,$AG$41))</f>
        <v>0</v>
      </c>
    </row>
    <row r="499" spans="4:35" ht="13.2" customHeight="1">
      <c r="D499" s="195">
        <v>2</v>
      </c>
      <c r="E499" s="46">
        <f t="shared" si="104"/>
        <v>0</v>
      </c>
      <c r="F499" s="201">
        <f t="shared" si="105"/>
        <v>0</v>
      </c>
      <c r="H499" s="195">
        <v>2</v>
      </c>
      <c r="I499" s="46">
        <f t="shared" si="106"/>
        <v>0</v>
      </c>
      <c r="J499" s="201">
        <f t="shared" si="107"/>
        <v>0</v>
      </c>
      <c r="AC499" s="195">
        <v>2</v>
      </c>
      <c r="AD499" s="46">
        <f t="shared" si="108"/>
        <v>0</v>
      </c>
      <c r="AE499" s="201">
        <f t="shared" si="109"/>
        <v>0</v>
      </c>
      <c r="AG499" s="195">
        <v>2</v>
      </c>
      <c r="AH499" s="46">
        <f t="shared" si="110"/>
        <v>0</v>
      </c>
      <c r="AI499" s="201">
        <f t="shared" si="111"/>
        <v>0</v>
      </c>
    </row>
    <row r="500" spans="4:35" ht="13.2" customHeight="1">
      <c r="D500" s="195">
        <v>3</v>
      </c>
      <c r="E500" s="46">
        <f t="shared" si="104"/>
        <v>0</v>
      </c>
      <c r="F500" s="201">
        <f t="shared" si="105"/>
        <v>0</v>
      </c>
      <c r="H500" s="195">
        <v>3</v>
      </c>
      <c r="I500" s="46">
        <f t="shared" si="106"/>
        <v>0</v>
      </c>
      <c r="J500" s="201">
        <f t="shared" si="107"/>
        <v>0</v>
      </c>
      <c r="AC500" s="195">
        <v>3</v>
      </c>
      <c r="AD500" s="46">
        <f t="shared" si="108"/>
        <v>0</v>
      </c>
      <c r="AE500" s="201">
        <f t="shared" si="109"/>
        <v>0</v>
      </c>
      <c r="AG500" s="195">
        <v>3</v>
      </c>
      <c r="AH500" s="46">
        <f t="shared" si="110"/>
        <v>0</v>
      </c>
      <c r="AI500" s="201">
        <f t="shared" si="111"/>
        <v>0</v>
      </c>
    </row>
    <row r="501" spans="4:35" ht="13.2" customHeight="1">
      <c r="D501" s="195">
        <v>4</v>
      </c>
      <c r="E501" s="46">
        <f t="shared" si="104"/>
        <v>0</v>
      </c>
      <c r="F501" s="201">
        <f t="shared" si="105"/>
        <v>0</v>
      </c>
      <c r="H501" s="195">
        <v>4</v>
      </c>
      <c r="I501" s="46">
        <f t="shared" si="106"/>
        <v>0</v>
      </c>
      <c r="J501" s="201">
        <f t="shared" si="107"/>
        <v>0</v>
      </c>
      <c r="AC501" s="195">
        <v>4</v>
      </c>
      <c r="AD501" s="46">
        <f t="shared" si="108"/>
        <v>0</v>
      </c>
      <c r="AE501" s="201">
        <f t="shared" si="109"/>
        <v>0</v>
      </c>
      <c r="AG501" s="195">
        <v>4</v>
      </c>
      <c r="AH501" s="46">
        <f t="shared" si="110"/>
        <v>0</v>
      </c>
      <c r="AI501" s="201">
        <f t="shared" si="111"/>
        <v>0</v>
      </c>
    </row>
    <row r="502" spans="4:35" ht="13.2" customHeight="1">
      <c r="D502" s="195">
        <v>5</v>
      </c>
      <c r="E502" s="46">
        <f t="shared" si="104"/>
        <v>0</v>
      </c>
      <c r="F502" s="201">
        <f t="shared" si="105"/>
        <v>0</v>
      </c>
      <c r="H502" s="195">
        <v>5</v>
      </c>
      <c r="I502" s="46">
        <f t="shared" si="106"/>
        <v>0</v>
      </c>
      <c r="J502" s="201">
        <f t="shared" si="107"/>
        <v>0</v>
      </c>
      <c r="AC502" s="195">
        <v>5</v>
      </c>
      <c r="AD502" s="46">
        <f t="shared" si="108"/>
        <v>0</v>
      </c>
      <c r="AE502" s="201">
        <f t="shared" si="109"/>
        <v>0</v>
      </c>
      <c r="AG502" s="195">
        <v>5</v>
      </c>
      <c r="AH502" s="46">
        <f t="shared" si="110"/>
        <v>0</v>
      </c>
      <c r="AI502" s="201">
        <f t="shared" si="111"/>
        <v>0</v>
      </c>
    </row>
    <row r="503" spans="4:35" ht="13.2" customHeight="1">
      <c r="D503" s="195">
        <v>6</v>
      </c>
      <c r="E503" s="46">
        <f t="shared" si="104"/>
        <v>0</v>
      </c>
      <c r="F503" s="201">
        <f t="shared" si="105"/>
        <v>0</v>
      </c>
      <c r="H503" s="195">
        <v>6</v>
      </c>
      <c r="I503" s="46">
        <f t="shared" si="106"/>
        <v>0</v>
      </c>
      <c r="J503" s="201">
        <f t="shared" si="107"/>
        <v>0</v>
      </c>
      <c r="AC503" s="195">
        <v>6</v>
      </c>
      <c r="AD503" s="46">
        <f t="shared" si="108"/>
        <v>0</v>
      </c>
      <c r="AE503" s="201">
        <f t="shared" si="109"/>
        <v>0</v>
      </c>
      <c r="AG503" s="195">
        <v>6</v>
      </c>
      <c r="AH503" s="46">
        <f t="shared" si="110"/>
        <v>0</v>
      </c>
      <c r="AI503" s="201">
        <f t="shared" si="111"/>
        <v>0</v>
      </c>
    </row>
    <row r="504" spans="4:35" ht="13.2" customHeight="1">
      <c r="D504" s="195">
        <v>7</v>
      </c>
      <c r="E504" s="46">
        <f t="shared" si="104"/>
        <v>0</v>
      </c>
      <c r="F504" s="201">
        <f t="shared" si="105"/>
        <v>0</v>
      </c>
      <c r="H504" s="195">
        <v>7</v>
      </c>
      <c r="I504" s="46">
        <f t="shared" si="106"/>
        <v>0</v>
      </c>
      <c r="J504" s="201">
        <f t="shared" si="107"/>
        <v>0</v>
      </c>
      <c r="AC504" s="195">
        <v>7</v>
      </c>
      <c r="AD504" s="46">
        <f t="shared" si="108"/>
        <v>0</v>
      </c>
      <c r="AE504" s="201">
        <f t="shared" si="109"/>
        <v>0</v>
      </c>
      <c r="AG504" s="195">
        <v>7</v>
      </c>
      <c r="AH504" s="46">
        <f t="shared" si="110"/>
        <v>0</v>
      </c>
      <c r="AI504" s="201">
        <f t="shared" si="111"/>
        <v>0</v>
      </c>
    </row>
    <row r="505" spans="4:35" ht="13.2" customHeight="1">
      <c r="D505" s="195">
        <v>8</v>
      </c>
      <c r="E505" s="46">
        <f t="shared" si="104"/>
        <v>0</v>
      </c>
      <c r="F505" s="201">
        <f t="shared" si="105"/>
        <v>0</v>
      </c>
      <c r="H505" s="195">
        <v>8</v>
      </c>
      <c r="I505" s="46">
        <f t="shared" si="106"/>
        <v>0</v>
      </c>
      <c r="J505" s="201">
        <f t="shared" si="107"/>
        <v>0</v>
      </c>
      <c r="AC505" s="195">
        <v>8</v>
      </c>
      <c r="AD505" s="46">
        <f t="shared" si="108"/>
        <v>0</v>
      </c>
      <c r="AE505" s="201">
        <f t="shared" si="109"/>
        <v>0</v>
      </c>
      <c r="AG505" s="195">
        <v>8</v>
      </c>
      <c r="AH505" s="46">
        <f t="shared" si="110"/>
        <v>0</v>
      </c>
      <c r="AI505" s="201">
        <f t="shared" si="111"/>
        <v>0</v>
      </c>
    </row>
    <row r="506" spans="4:35" ht="13.2" customHeight="1">
      <c r="D506" s="195">
        <v>9</v>
      </c>
      <c r="E506" s="46">
        <f t="shared" si="104"/>
        <v>0</v>
      </c>
      <c r="F506" s="201">
        <f t="shared" si="105"/>
        <v>0</v>
      </c>
      <c r="H506" s="195">
        <v>9</v>
      </c>
      <c r="I506" s="46">
        <f t="shared" si="106"/>
        <v>0</v>
      </c>
      <c r="J506" s="201">
        <f t="shared" si="107"/>
        <v>0</v>
      </c>
      <c r="AC506" s="195">
        <v>9</v>
      </c>
      <c r="AD506" s="46">
        <f t="shared" si="108"/>
        <v>0</v>
      </c>
      <c r="AE506" s="201">
        <f t="shared" si="109"/>
        <v>0</v>
      </c>
      <c r="AG506" s="195">
        <v>9</v>
      </c>
      <c r="AH506" s="46">
        <f t="shared" si="110"/>
        <v>0</v>
      </c>
      <c r="AI506" s="201">
        <f t="shared" si="111"/>
        <v>0</v>
      </c>
    </row>
    <row r="507" spans="4:35" ht="13.2" customHeight="1">
      <c r="D507" s="195">
        <v>10</v>
      </c>
      <c r="E507" s="46">
        <f t="shared" si="104"/>
        <v>0</v>
      </c>
      <c r="F507" s="201">
        <f t="shared" si="105"/>
        <v>0</v>
      </c>
      <c r="H507" s="195">
        <v>10</v>
      </c>
      <c r="I507" s="46">
        <f t="shared" si="106"/>
        <v>0</v>
      </c>
      <c r="J507" s="201">
        <f t="shared" si="107"/>
        <v>0</v>
      </c>
      <c r="AC507" s="195">
        <v>10</v>
      </c>
      <c r="AD507" s="46">
        <f t="shared" si="108"/>
        <v>0</v>
      </c>
      <c r="AE507" s="201">
        <f t="shared" si="109"/>
        <v>0</v>
      </c>
      <c r="AG507" s="195">
        <v>10</v>
      </c>
      <c r="AH507" s="46">
        <f t="shared" si="110"/>
        <v>0</v>
      </c>
      <c r="AI507" s="201">
        <f t="shared" si="111"/>
        <v>0</v>
      </c>
    </row>
    <row r="508" spans="4:35" ht="13.2" customHeight="1">
      <c r="D508" s="195">
        <v>11</v>
      </c>
      <c r="E508" s="46">
        <f t="shared" si="104"/>
        <v>0</v>
      </c>
      <c r="F508" s="201">
        <f t="shared" si="105"/>
        <v>0</v>
      </c>
      <c r="H508" s="195">
        <v>11</v>
      </c>
      <c r="I508" s="46">
        <f t="shared" si="106"/>
        <v>0</v>
      </c>
      <c r="J508" s="201">
        <f t="shared" si="107"/>
        <v>0</v>
      </c>
      <c r="AC508" s="195">
        <v>11</v>
      </c>
      <c r="AD508" s="46">
        <f t="shared" si="108"/>
        <v>0</v>
      </c>
      <c r="AE508" s="201">
        <f t="shared" si="109"/>
        <v>0</v>
      </c>
      <c r="AG508" s="195">
        <v>11</v>
      </c>
      <c r="AH508" s="46">
        <f t="shared" si="110"/>
        <v>0</v>
      </c>
      <c r="AI508" s="201">
        <f t="shared" si="111"/>
        <v>0</v>
      </c>
    </row>
    <row r="509" spans="4:35" ht="13.2" customHeight="1">
      <c r="D509" s="195">
        <v>12</v>
      </c>
      <c r="E509" s="46">
        <f t="shared" si="104"/>
        <v>0</v>
      </c>
      <c r="F509" s="201">
        <f t="shared" si="105"/>
        <v>0</v>
      </c>
      <c r="H509" s="195">
        <v>12</v>
      </c>
      <c r="I509" s="46">
        <f t="shared" si="106"/>
        <v>0</v>
      </c>
      <c r="J509" s="201">
        <f t="shared" si="107"/>
        <v>0</v>
      </c>
      <c r="AC509" s="195">
        <v>12</v>
      </c>
      <c r="AD509" s="46">
        <f t="shared" si="108"/>
        <v>0</v>
      </c>
      <c r="AE509" s="201">
        <f t="shared" si="109"/>
        <v>0</v>
      </c>
      <c r="AG509" s="195">
        <v>12</v>
      </c>
      <c r="AH509" s="46">
        <f t="shared" si="110"/>
        <v>0</v>
      </c>
      <c r="AI509" s="201">
        <f t="shared" si="111"/>
        <v>0</v>
      </c>
    </row>
    <row r="510" spans="4:35" ht="13.2" customHeight="1">
      <c r="D510" s="195">
        <v>13</v>
      </c>
      <c r="E510" s="46">
        <f t="shared" si="104"/>
        <v>0</v>
      </c>
      <c r="F510" s="201">
        <f t="shared" si="105"/>
        <v>0</v>
      </c>
      <c r="H510" s="195">
        <v>13</v>
      </c>
      <c r="I510" s="46">
        <f t="shared" si="106"/>
        <v>0</v>
      </c>
      <c r="J510" s="201">
        <f t="shared" si="107"/>
        <v>0</v>
      </c>
      <c r="AC510" s="195">
        <v>13</v>
      </c>
      <c r="AD510" s="46">
        <f t="shared" si="108"/>
        <v>0</v>
      </c>
      <c r="AE510" s="201">
        <f t="shared" si="109"/>
        <v>0</v>
      </c>
      <c r="AG510" s="195">
        <v>13</v>
      </c>
      <c r="AH510" s="46">
        <f t="shared" si="110"/>
        <v>0</v>
      </c>
      <c r="AI510" s="201">
        <f t="shared" si="111"/>
        <v>0</v>
      </c>
    </row>
    <row r="511" spans="4:35" ht="13.2" customHeight="1">
      <c r="D511" s="195">
        <v>14</v>
      </c>
      <c r="E511" s="46">
        <f t="shared" si="104"/>
        <v>0</v>
      </c>
      <c r="F511" s="201">
        <f t="shared" si="105"/>
        <v>0</v>
      </c>
      <c r="H511" s="195">
        <v>14</v>
      </c>
      <c r="I511" s="46">
        <f t="shared" si="106"/>
        <v>0</v>
      </c>
      <c r="J511" s="201">
        <f t="shared" si="107"/>
        <v>0</v>
      </c>
      <c r="AC511" s="195">
        <v>14</v>
      </c>
      <c r="AD511" s="46">
        <f t="shared" si="108"/>
        <v>0</v>
      </c>
      <c r="AE511" s="201">
        <f t="shared" si="109"/>
        <v>0</v>
      </c>
      <c r="AG511" s="195">
        <v>14</v>
      </c>
      <c r="AH511" s="46">
        <f t="shared" si="110"/>
        <v>0</v>
      </c>
      <c r="AI511" s="201">
        <f t="shared" si="111"/>
        <v>0</v>
      </c>
    </row>
    <row r="512" spans="4:35" ht="13.2" customHeight="1">
      <c r="D512" s="195">
        <v>15</v>
      </c>
      <c r="E512" s="46">
        <f t="shared" si="104"/>
        <v>0</v>
      </c>
      <c r="F512" s="201">
        <f t="shared" si="105"/>
        <v>0</v>
      </c>
      <c r="H512" s="195">
        <v>15</v>
      </c>
      <c r="I512" s="46">
        <f t="shared" si="106"/>
        <v>0</v>
      </c>
      <c r="J512" s="201">
        <f t="shared" si="107"/>
        <v>0</v>
      </c>
      <c r="AC512" s="195">
        <v>15</v>
      </c>
      <c r="AD512" s="46">
        <f t="shared" si="108"/>
        <v>0</v>
      </c>
      <c r="AE512" s="201">
        <f t="shared" si="109"/>
        <v>0</v>
      </c>
      <c r="AG512" s="195">
        <v>15</v>
      </c>
      <c r="AH512" s="46">
        <f t="shared" si="110"/>
        <v>0</v>
      </c>
      <c r="AI512" s="201">
        <f t="shared" si="111"/>
        <v>0</v>
      </c>
    </row>
    <row r="513" spans="4:35" ht="13.2" customHeight="1">
      <c r="D513" s="195">
        <v>16</v>
      </c>
      <c r="E513" s="46">
        <f t="shared" si="104"/>
        <v>0</v>
      </c>
      <c r="F513" s="201">
        <f t="shared" si="105"/>
        <v>0</v>
      </c>
      <c r="H513" s="195">
        <v>16</v>
      </c>
      <c r="I513" s="46">
        <f t="shared" si="106"/>
        <v>0</v>
      </c>
      <c r="J513" s="201">
        <f t="shared" si="107"/>
        <v>0</v>
      </c>
      <c r="AC513" s="195">
        <v>16</v>
      </c>
      <c r="AD513" s="46">
        <f t="shared" si="108"/>
        <v>0</v>
      </c>
      <c r="AE513" s="201">
        <f t="shared" si="109"/>
        <v>0</v>
      </c>
      <c r="AG513" s="195">
        <v>16</v>
      </c>
      <c r="AH513" s="46">
        <f t="shared" si="110"/>
        <v>0</v>
      </c>
      <c r="AI513" s="201">
        <f t="shared" si="111"/>
        <v>0</v>
      </c>
    </row>
    <row r="514" spans="4:35" ht="13.2" customHeight="1">
      <c r="D514" s="195">
        <v>17</v>
      </c>
      <c r="E514" s="46">
        <f t="shared" si="104"/>
        <v>0</v>
      </c>
      <c r="F514" s="201">
        <f t="shared" si="105"/>
        <v>0</v>
      </c>
      <c r="H514" s="195">
        <v>17</v>
      </c>
      <c r="I514" s="46">
        <f t="shared" si="106"/>
        <v>0</v>
      </c>
      <c r="J514" s="201">
        <f t="shared" si="107"/>
        <v>0</v>
      </c>
      <c r="AC514" s="195">
        <v>17</v>
      </c>
      <c r="AD514" s="46">
        <f t="shared" si="108"/>
        <v>0</v>
      </c>
      <c r="AE514" s="201">
        <f t="shared" si="109"/>
        <v>0</v>
      </c>
      <c r="AG514" s="195">
        <v>17</v>
      </c>
      <c r="AH514" s="46">
        <f t="shared" si="110"/>
        <v>0</v>
      </c>
      <c r="AI514" s="201">
        <f t="shared" si="111"/>
        <v>0</v>
      </c>
    </row>
    <row r="515" spans="4:35" ht="13.2" customHeight="1">
      <c r="D515" s="195">
        <v>18</v>
      </c>
      <c r="E515" s="46">
        <f t="shared" si="104"/>
        <v>0</v>
      </c>
      <c r="F515" s="201">
        <f t="shared" si="105"/>
        <v>0</v>
      </c>
      <c r="H515" s="195">
        <v>18</v>
      </c>
      <c r="I515" s="46">
        <f t="shared" si="106"/>
        <v>0</v>
      </c>
      <c r="J515" s="201">
        <f t="shared" si="107"/>
        <v>0</v>
      </c>
      <c r="AC515" s="195">
        <v>18</v>
      </c>
      <c r="AD515" s="46">
        <f t="shared" si="108"/>
        <v>0</v>
      </c>
      <c r="AE515" s="201">
        <f t="shared" si="109"/>
        <v>0</v>
      </c>
      <c r="AG515" s="195">
        <v>18</v>
      </c>
      <c r="AH515" s="46">
        <f t="shared" si="110"/>
        <v>0</v>
      </c>
      <c r="AI515" s="201">
        <f t="shared" si="111"/>
        <v>0</v>
      </c>
    </row>
    <row r="516" spans="4:35" ht="13.2" customHeight="1">
      <c r="D516" s="195">
        <v>19</v>
      </c>
      <c r="E516" s="46">
        <f t="shared" si="104"/>
        <v>0</v>
      </c>
      <c r="F516" s="201">
        <f t="shared" si="105"/>
        <v>0</v>
      </c>
      <c r="H516" s="195">
        <v>19</v>
      </c>
      <c r="I516" s="46">
        <f t="shared" si="106"/>
        <v>0</v>
      </c>
      <c r="J516" s="201">
        <f t="shared" si="107"/>
        <v>0</v>
      </c>
      <c r="AC516" s="195">
        <v>19</v>
      </c>
      <c r="AD516" s="46">
        <f t="shared" si="108"/>
        <v>0</v>
      </c>
      <c r="AE516" s="201">
        <f t="shared" si="109"/>
        <v>0</v>
      </c>
      <c r="AG516" s="195">
        <v>19</v>
      </c>
      <c r="AH516" s="46">
        <f t="shared" si="110"/>
        <v>0</v>
      </c>
      <c r="AI516" s="201">
        <f t="shared" si="111"/>
        <v>0</v>
      </c>
    </row>
    <row r="517" spans="4:35" ht="13.2" customHeight="1">
      <c r="D517" s="195">
        <v>20</v>
      </c>
      <c r="E517" s="46">
        <f t="shared" si="104"/>
        <v>0</v>
      </c>
      <c r="F517" s="201">
        <f t="shared" si="105"/>
        <v>0</v>
      </c>
      <c r="H517" s="195">
        <v>20</v>
      </c>
      <c r="I517" s="46">
        <f t="shared" si="106"/>
        <v>0</v>
      </c>
      <c r="J517" s="201">
        <f t="shared" si="107"/>
        <v>0</v>
      </c>
      <c r="AC517" s="195">
        <v>20</v>
      </c>
      <c r="AD517" s="46">
        <f t="shared" si="108"/>
        <v>0</v>
      </c>
      <c r="AE517" s="201">
        <f t="shared" si="109"/>
        <v>0</v>
      </c>
      <c r="AG517" s="195">
        <v>20</v>
      </c>
      <c r="AH517" s="46">
        <f t="shared" si="110"/>
        <v>0</v>
      </c>
      <c r="AI517" s="201">
        <f t="shared" si="111"/>
        <v>0</v>
      </c>
    </row>
    <row r="518" spans="4:35" ht="13.2" customHeight="1">
      <c r="D518" s="195">
        <v>21</v>
      </c>
      <c r="E518" s="46">
        <f t="shared" si="104"/>
        <v>0</v>
      </c>
      <c r="F518" s="201">
        <f t="shared" si="105"/>
        <v>0</v>
      </c>
      <c r="H518" s="195">
        <v>21</v>
      </c>
      <c r="I518" s="46">
        <f t="shared" si="106"/>
        <v>0</v>
      </c>
      <c r="J518" s="201">
        <f t="shared" si="107"/>
        <v>0</v>
      </c>
      <c r="AC518" s="195">
        <v>21</v>
      </c>
      <c r="AD518" s="46">
        <f t="shared" si="108"/>
        <v>0</v>
      </c>
      <c r="AE518" s="201">
        <f t="shared" si="109"/>
        <v>0</v>
      </c>
      <c r="AG518" s="195">
        <v>21</v>
      </c>
      <c r="AH518" s="46">
        <f t="shared" si="110"/>
        <v>0</v>
      </c>
      <c r="AI518" s="201">
        <f t="shared" si="111"/>
        <v>0</v>
      </c>
    </row>
    <row r="519" spans="4:35" ht="13.2" customHeight="1">
      <c r="D519" s="195">
        <v>22</v>
      </c>
      <c r="E519" s="46">
        <f t="shared" si="104"/>
        <v>0</v>
      </c>
      <c r="F519" s="201">
        <f t="shared" si="105"/>
        <v>0</v>
      </c>
      <c r="H519" s="195">
        <v>22</v>
      </c>
      <c r="I519" s="46">
        <f t="shared" si="106"/>
        <v>0</v>
      </c>
      <c r="J519" s="201">
        <f t="shared" si="107"/>
        <v>0</v>
      </c>
      <c r="AC519" s="195">
        <v>22</v>
      </c>
      <c r="AD519" s="46">
        <f t="shared" si="108"/>
        <v>0</v>
      </c>
      <c r="AE519" s="201">
        <f t="shared" si="109"/>
        <v>0</v>
      </c>
      <c r="AG519" s="195">
        <v>22</v>
      </c>
      <c r="AH519" s="46">
        <f t="shared" si="110"/>
        <v>0</v>
      </c>
      <c r="AI519" s="201">
        <f t="shared" si="111"/>
        <v>0</v>
      </c>
    </row>
    <row r="520" spans="4:35" ht="13.2" customHeight="1">
      <c r="D520" s="195">
        <v>23</v>
      </c>
      <c r="E520" s="46">
        <f t="shared" si="104"/>
        <v>0</v>
      </c>
      <c r="F520" s="201">
        <f t="shared" si="105"/>
        <v>0</v>
      </c>
      <c r="H520" s="195">
        <v>23</v>
      </c>
      <c r="I520" s="46">
        <f t="shared" si="106"/>
        <v>0</v>
      </c>
      <c r="J520" s="201">
        <f t="shared" si="107"/>
        <v>0</v>
      </c>
      <c r="AC520" s="195">
        <v>23</v>
      </c>
      <c r="AD520" s="46">
        <f t="shared" si="108"/>
        <v>0</v>
      </c>
      <c r="AE520" s="201">
        <f t="shared" si="109"/>
        <v>0</v>
      </c>
      <c r="AG520" s="195">
        <v>23</v>
      </c>
      <c r="AH520" s="46">
        <f t="shared" si="110"/>
        <v>0</v>
      </c>
      <c r="AI520" s="201">
        <f t="shared" si="111"/>
        <v>0</v>
      </c>
    </row>
    <row r="521" spans="4:35" ht="13.2" customHeight="1">
      <c r="D521" s="195">
        <v>24</v>
      </c>
      <c r="E521" s="46">
        <f t="shared" si="104"/>
        <v>0</v>
      </c>
      <c r="F521" s="201">
        <f t="shared" si="105"/>
        <v>0</v>
      </c>
      <c r="H521" s="195">
        <v>24</v>
      </c>
      <c r="I521" s="46">
        <f t="shared" si="106"/>
        <v>0</v>
      </c>
      <c r="J521" s="201">
        <f t="shared" si="107"/>
        <v>0</v>
      </c>
      <c r="AC521" s="195">
        <v>24</v>
      </c>
      <c r="AD521" s="46">
        <f t="shared" si="108"/>
        <v>0</v>
      </c>
      <c r="AE521" s="201">
        <f t="shared" si="109"/>
        <v>0</v>
      </c>
      <c r="AG521" s="195">
        <v>24</v>
      </c>
      <c r="AH521" s="46">
        <f t="shared" si="110"/>
        <v>0</v>
      </c>
      <c r="AI521" s="201">
        <f t="shared" si="111"/>
        <v>0</v>
      </c>
    </row>
    <row r="522" spans="4:35" ht="13.2" customHeight="1">
      <c r="D522" s="195">
        <v>25</v>
      </c>
      <c r="E522" s="46">
        <f t="shared" si="104"/>
        <v>0</v>
      </c>
      <c r="F522" s="201">
        <f t="shared" si="105"/>
        <v>979.43000000000006</v>
      </c>
      <c r="H522" s="195">
        <v>25</v>
      </c>
      <c r="I522" s="46">
        <f t="shared" si="106"/>
        <v>6.8</v>
      </c>
      <c r="J522" s="201">
        <f t="shared" si="107"/>
        <v>0</v>
      </c>
      <c r="AC522" s="195">
        <v>25</v>
      </c>
      <c r="AD522" s="46">
        <f t="shared" si="108"/>
        <v>0</v>
      </c>
      <c r="AE522" s="201">
        <f t="shared" si="109"/>
        <v>0</v>
      </c>
      <c r="AG522" s="195">
        <v>25</v>
      </c>
      <c r="AH522" s="46">
        <f t="shared" si="110"/>
        <v>0</v>
      </c>
      <c r="AI522" s="201">
        <f t="shared" si="111"/>
        <v>0</v>
      </c>
    </row>
    <row r="523" spans="4:35" ht="13.2" customHeight="1">
      <c r="D523" s="195">
        <v>26</v>
      </c>
      <c r="E523" s="46">
        <f t="shared" si="104"/>
        <v>0</v>
      </c>
      <c r="F523" s="201">
        <f t="shared" si="105"/>
        <v>0</v>
      </c>
      <c r="H523" s="195">
        <v>26</v>
      </c>
      <c r="I523" s="46">
        <f t="shared" si="106"/>
        <v>0</v>
      </c>
      <c r="J523" s="201">
        <f t="shared" si="107"/>
        <v>0</v>
      </c>
      <c r="AC523" s="195">
        <v>26</v>
      </c>
      <c r="AD523" s="46">
        <f t="shared" si="108"/>
        <v>0</v>
      </c>
      <c r="AE523" s="201">
        <f t="shared" si="109"/>
        <v>0</v>
      </c>
      <c r="AG523" s="195">
        <v>26</v>
      </c>
      <c r="AH523" s="46">
        <f t="shared" si="110"/>
        <v>0</v>
      </c>
      <c r="AI523" s="201">
        <f t="shared" si="111"/>
        <v>0</v>
      </c>
    </row>
    <row r="524" spans="4:35" ht="13.2" customHeight="1">
      <c r="D524" s="195">
        <v>27</v>
      </c>
      <c r="E524" s="46">
        <f t="shared" si="104"/>
        <v>0</v>
      </c>
      <c r="F524" s="201">
        <f t="shared" si="105"/>
        <v>0</v>
      </c>
      <c r="H524" s="195">
        <v>27</v>
      </c>
      <c r="I524" s="46">
        <f t="shared" si="106"/>
        <v>0</v>
      </c>
      <c r="J524" s="201">
        <f t="shared" si="107"/>
        <v>0</v>
      </c>
      <c r="AC524" s="195">
        <v>27</v>
      </c>
      <c r="AD524" s="46">
        <f t="shared" si="108"/>
        <v>0</v>
      </c>
      <c r="AE524" s="201">
        <f t="shared" si="109"/>
        <v>0</v>
      </c>
      <c r="AG524" s="195">
        <v>27</v>
      </c>
      <c r="AH524" s="46">
        <f t="shared" si="110"/>
        <v>0</v>
      </c>
      <c r="AI524" s="201">
        <f t="shared" si="111"/>
        <v>0</v>
      </c>
    </row>
    <row r="525" spans="4:35" ht="13.2" customHeight="1">
      <c r="D525" s="195">
        <v>28</v>
      </c>
      <c r="E525" s="46">
        <f t="shared" si="104"/>
        <v>0</v>
      </c>
      <c r="F525" s="201">
        <f t="shared" si="105"/>
        <v>0</v>
      </c>
      <c r="H525" s="195">
        <v>28</v>
      </c>
      <c r="I525" s="46">
        <f t="shared" si="106"/>
        <v>0</v>
      </c>
      <c r="J525" s="201">
        <f t="shared" si="107"/>
        <v>0</v>
      </c>
      <c r="AC525" s="195">
        <v>28</v>
      </c>
      <c r="AD525" s="46">
        <f t="shared" si="108"/>
        <v>0</v>
      </c>
      <c r="AE525" s="201">
        <f t="shared" si="109"/>
        <v>0</v>
      </c>
      <c r="AG525" s="195">
        <v>28</v>
      </c>
      <c r="AH525" s="46">
        <f t="shared" si="110"/>
        <v>0</v>
      </c>
      <c r="AI525" s="201">
        <f t="shared" si="111"/>
        <v>0</v>
      </c>
    </row>
    <row r="526" spans="4:35" ht="13.2" customHeight="1">
      <c r="D526" s="195">
        <v>29</v>
      </c>
      <c r="E526" s="46">
        <f t="shared" si="104"/>
        <v>0</v>
      </c>
      <c r="F526" s="201">
        <f t="shared" si="105"/>
        <v>0</v>
      </c>
      <c r="H526" s="195">
        <v>29</v>
      </c>
      <c r="I526" s="46">
        <f t="shared" si="106"/>
        <v>0</v>
      </c>
      <c r="J526" s="201">
        <f t="shared" si="107"/>
        <v>0</v>
      </c>
      <c r="AC526" s="195">
        <v>29</v>
      </c>
      <c r="AD526" s="46">
        <f t="shared" si="108"/>
        <v>0</v>
      </c>
      <c r="AE526" s="201">
        <f t="shared" si="109"/>
        <v>0</v>
      </c>
      <c r="AG526" s="195">
        <v>29</v>
      </c>
      <c r="AH526" s="46">
        <f t="shared" si="110"/>
        <v>0</v>
      </c>
      <c r="AI526" s="201">
        <f t="shared" si="111"/>
        <v>0</v>
      </c>
    </row>
    <row r="527" spans="4:35" ht="13.2" customHeight="1">
      <c r="D527" s="195">
        <v>30</v>
      </c>
      <c r="E527" s="46">
        <f t="shared" si="104"/>
        <v>0</v>
      </c>
      <c r="F527" s="201">
        <f t="shared" si="105"/>
        <v>0</v>
      </c>
      <c r="H527" s="195">
        <v>30</v>
      </c>
      <c r="I527" s="46">
        <f t="shared" si="106"/>
        <v>0</v>
      </c>
      <c r="J527" s="201">
        <f t="shared" si="107"/>
        <v>0</v>
      </c>
      <c r="AC527" s="195">
        <v>30</v>
      </c>
      <c r="AD527" s="46">
        <f t="shared" si="108"/>
        <v>0</v>
      </c>
      <c r="AE527" s="201">
        <f t="shared" si="109"/>
        <v>0</v>
      </c>
      <c r="AG527" s="195">
        <v>30</v>
      </c>
      <c r="AH527" s="46">
        <f t="shared" si="110"/>
        <v>0</v>
      </c>
      <c r="AI527" s="201">
        <f t="shared" si="111"/>
        <v>0</v>
      </c>
    </row>
    <row r="528" spans="4:35" ht="13.2" customHeight="1">
      <c r="D528" s="195">
        <v>31</v>
      </c>
      <c r="E528" s="46">
        <f t="shared" si="104"/>
        <v>0</v>
      </c>
      <c r="F528" s="201">
        <f t="shared" si="105"/>
        <v>0</v>
      </c>
      <c r="H528" s="195">
        <v>31</v>
      </c>
      <c r="I528" s="46">
        <f t="shared" si="106"/>
        <v>0</v>
      </c>
      <c r="J528" s="201">
        <f t="shared" si="107"/>
        <v>0</v>
      </c>
      <c r="AC528" s="195">
        <v>31</v>
      </c>
      <c r="AD528" s="46">
        <f t="shared" si="108"/>
        <v>0</v>
      </c>
      <c r="AE528" s="201">
        <f t="shared" si="109"/>
        <v>0</v>
      </c>
      <c r="AG528" s="195">
        <v>31</v>
      </c>
      <c r="AH528" s="46">
        <f t="shared" si="110"/>
        <v>0</v>
      </c>
      <c r="AI528" s="201">
        <f t="shared" si="111"/>
        <v>0</v>
      </c>
    </row>
    <row r="529" spans="4:35" ht="13.2" customHeight="1">
      <c r="D529" s="195">
        <v>32</v>
      </c>
      <c r="E529" s="46">
        <f t="shared" si="104"/>
        <v>0</v>
      </c>
      <c r="F529" s="201">
        <f t="shared" si="105"/>
        <v>0</v>
      </c>
      <c r="H529" s="195">
        <v>32</v>
      </c>
      <c r="I529" s="46">
        <f t="shared" si="106"/>
        <v>0</v>
      </c>
      <c r="J529" s="201">
        <f t="shared" si="107"/>
        <v>0</v>
      </c>
      <c r="AC529" s="195">
        <v>32</v>
      </c>
      <c r="AD529" s="46">
        <f t="shared" si="108"/>
        <v>0</v>
      </c>
      <c r="AE529" s="201">
        <f t="shared" si="109"/>
        <v>0</v>
      </c>
      <c r="AG529" s="195">
        <v>32</v>
      </c>
      <c r="AH529" s="46">
        <f t="shared" si="110"/>
        <v>0</v>
      </c>
      <c r="AI529" s="201">
        <f t="shared" si="111"/>
        <v>0</v>
      </c>
    </row>
    <row r="530" spans="4:35" ht="13.2" customHeight="1">
      <c r="D530" s="195">
        <v>33</v>
      </c>
      <c r="E530" s="46">
        <f t="shared" si="104"/>
        <v>0</v>
      </c>
      <c r="F530" s="201">
        <f t="shared" si="105"/>
        <v>0</v>
      </c>
      <c r="H530" s="195">
        <v>33</v>
      </c>
      <c r="I530" s="46">
        <f t="shared" si="106"/>
        <v>0</v>
      </c>
      <c r="J530" s="201">
        <f t="shared" si="107"/>
        <v>0</v>
      </c>
      <c r="AC530" s="195">
        <v>33</v>
      </c>
      <c r="AD530" s="46">
        <f t="shared" si="108"/>
        <v>0</v>
      </c>
      <c r="AE530" s="201">
        <f t="shared" si="109"/>
        <v>0</v>
      </c>
      <c r="AG530" s="195">
        <v>33</v>
      </c>
      <c r="AH530" s="46">
        <f t="shared" si="110"/>
        <v>0</v>
      </c>
      <c r="AI530" s="201">
        <f t="shared" si="111"/>
        <v>0</v>
      </c>
    </row>
    <row r="531" spans="4:35" ht="13.2" customHeight="1">
      <c r="D531" s="195">
        <v>34</v>
      </c>
      <c r="E531" s="46">
        <f t="shared" si="104"/>
        <v>0</v>
      </c>
      <c r="F531" s="201">
        <f t="shared" si="105"/>
        <v>0</v>
      </c>
      <c r="H531" s="195">
        <v>34</v>
      </c>
      <c r="I531" s="46">
        <f t="shared" si="106"/>
        <v>0</v>
      </c>
      <c r="J531" s="201">
        <f t="shared" si="107"/>
        <v>0</v>
      </c>
      <c r="AC531" s="195">
        <v>34</v>
      </c>
      <c r="AD531" s="46">
        <f t="shared" si="108"/>
        <v>0</v>
      </c>
      <c r="AE531" s="201">
        <f t="shared" si="109"/>
        <v>0</v>
      </c>
      <c r="AG531" s="195">
        <v>34</v>
      </c>
      <c r="AH531" s="46">
        <f t="shared" si="110"/>
        <v>0</v>
      </c>
      <c r="AI531" s="201">
        <f t="shared" si="111"/>
        <v>0</v>
      </c>
    </row>
    <row r="532" spans="4:35" ht="13.2" customHeight="1">
      <c r="D532" s="195">
        <v>35</v>
      </c>
      <c r="E532" s="46">
        <f t="shared" si="104"/>
        <v>0</v>
      </c>
      <c r="F532" s="201">
        <f t="shared" si="105"/>
        <v>0</v>
      </c>
      <c r="H532" s="195">
        <v>35</v>
      </c>
      <c r="I532" s="46">
        <f t="shared" si="106"/>
        <v>0</v>
      </c>
      <c r="J532" s="201">
        <f t="shared" si="107"/>
        <v>0</v>
      </c>
      <c r="AC532" s="195">
        <v>35</v>
      </c>
      <c r="AD532" s="46">
        <f t="shared" si="108"/>
        <v>0</v>
      </c>
      <c r="AE532" s="201">
        <f t="shared" si="109"/>
        <v>0</v>
      </c>
      <c r="AG532" s="195">
        <v>35</v>
      </c>
      <c r="AH532" s="46">
        <f t="shared" si="110"/>
        <v>0</v>
      </c>
      <c r="AI532" s="201">
        <f t="shared" si="111"/>
        <v>0</v>
      </c>
    </row>
    <row r="533" spans="4:35" ht="13.2" customHeight="1">
      <c r="D533" s="195">
        <v>36</v>
      </c>
      <c r="E533" s="46">
        <f t="shared" si="104"/>
        <v>0</v>
      </c>
      <c r="F533" s="201">
        <f t="shared" si="105"/>
        <v>0</v>
      </c>
      <c r="H533" s="195">
        <v>36</v>
      </c>
      <c r="I533" s="46">
        <f t="shared" si="106"/>
        <v>0</v>
      </c>
      <c r="J533" s="201">
        <f t="shared" si="107"/>
        <v>0</v>
      </c>
      <c r="AC533" s="195">
        <v>36</v>
      </c>
      <c r="AD533" s="46">
        <f t="shared" si="108"/>
        <v>0</v>
      </c>
      <c r="AE533" s="201">
        <f t="shared" si="109"/>
        <v>0</v>
      </c>
      <c r="AG533" s="195">
        <v>36</v>
      </c>
      <c r="AH533" s="46">
        <f t="shared" si="110"/>
        <v>0</v>
      </c>
      <c r="AI533" s="201">
        <f t="shared" si="111"/>
        <v>0</v>
      </c>
    </row>
    <row r="534" spans="4:35" ht="13.2" customHeight="1">
      <c r="D534" s="195">
        <v>37</v>
      </c>
      <c r="E534" s="46">
        <f t="shared" si="104"/>
        <v>0</v>
      </c>
      <c r="F534" s="201">
        <f t="shared" si="105"/>
        <v>0</v>
      </c>
      <c r="H534" s="195">
        <v>37</v>
      </c>
      <c r="I534" s="46">
        <f t="shared" si="106"/>
        <v>0</v>
      </c>
      <c r="J534" s="201">
        <f t="shared" si="107"/>
        <v>0</v>
      </c>
      <c r="AC534" s="195">
        <v>37</v>
      </c>
      <c r="AD534" s="46">
        <f t="shared" si="108"/>
        <v>0</v>
      </c>
      <c r="AE534" s="201">
        <f t="shared" si="109"/>
        <v>0</v>
      </c>
      <c r="AG534" s="195">
        <v>37</v>
      </c>
      <c r="AH534" s="46">
        <f t="shared" si="110"/>
        <v>0</v>
      </c>
      <c r="AI534" s="201">
        <f t="shared" si="111"/>
        <v>0</v>
      </c>
    </row>
    <row r="535" spans="4:35" ht="13.2" customHeight="1">
      <c r="D535" s="195">
        <v>38</v>
      </c>
      <c r="E535" s="46">
        <f t="shared" si="104"/>
        <v>0</v>
      </c>
      <c r="F535" s="201">
        <f t="shared" si="105"/>
        <v>0</v>
      </c>
      <c r="H535" s="195">
        <v>38</v>
      </c>
      <c r="I535" s="46">
        <f t="shared" si="106"/>
        <v>0</v>
      </c>
      <c r="J535" s="201">
        <f t="shared" si="107"/>
        <v>0</v>
      </c>
      <c r="AC535" s="195">
        <v>38</v>
      </c>
      <c r="AD535" s="46">
        <f t="shared" si="108"/>
        <v>0</v>
      </c>
      <c r="AE535" s="201">
        <f t="shared" si="109"/>
        <v>0</v>
      </c>
      <c r="AG535" s="195">
        <v>38</v>
      </c>
      <c r="AH535" s="46">
        <f t="shared" si="110"/>
        <v>0</v>
      </c>
      <c r="AI535" s="201">
        <f t="shared" si="111"/>
        <v>0</v>
      </c>
    </row>
    <row r="536" spans="4:35" ht="13.2" customHeight="1">
      <c r="D536" s="195">
        <v>39</v>
      </c>
      <c r="E536" s="46">
        <f t="shared" si="104"/>
        <v>0</v>
      </c>
      <c r="F536" s="201">
        <f t="shared" si="105"/>
        <v>0</v>
      </c>
      <c r="H536" s="195">
        <v>39</v>
      </c>
      <c r="I536" s="46">
        <f t="shared" si="106"/>
        <v>0</v>
      </c>
      <c r="J536" s="201">
        <f t="shared" si="107"/>
        <v>0</v>
      </c>
      <c r="AC536" s="195">
        <v>39</v>
      </c>
      <c r="AD536" s="46">
        <f t="shared" si="108"/>
        <v>0</v>
      </c>
      <c r="AE536" s="201">
        <f t="shared" si="109"/>
        <v>0</v>
      </c>
      <c r="AG536" s="195">
        <v>39</v>
      </c>
      <c r="AH536" s="46">
        <f t="shared" si="110"/>
        <v>0</v>
      </c>
      <c r="AI536" s="201">
        <f t="shared" si="111"/>
        <v>0</v>
      </c>
    </row>
    <row r="537" spans="4:35" ht="13.2" customHeight="1">
      <c r="D537" s="195">
        <v>40</v>
      </c>
      <c r="E537" s="46">
        <f t="shared" si="104"/>
        <v>0</v>
      </c>
      <c r="F537" s="201">
        <f t="shared" si="105"/>
        <v>0</v>
      </c>
      <c r="H537" s="195">
        <v>40</v>
      </c>
      <c r="I537" s="46">
        <f t="shared" si="106"/>
        <v>0</v>
      </c>
      <c r="J537" s="201">
        <f t="shared" si="107"/>
        <v>0</v>
      </c>
      <c r="AC537" s="195">
        <v>40</v>
      </c>
      <c r="AD537" s="46">
        <f t="shared" si="108"/>
        <v>0</v>
      </c>
      <c r="AE537" s="201">
        <f t="shared" si="109"/>
        <v>0</v>
      </c>
      <c r="AG537" s="195">
        <v>40</v>
      </c>
      <c r="AH537" s="46">
        <f t="shared" si="110"/>
        <v>0</v>
      </c>
      <c r="AI537" s="201">
        <f t="shared" si="111"/>
        <v>0</v>
      </c>
    </row>
    <row r="538" spans="4:35" ht="13.2" customHeight="1">
      <c r="D538" s="195">
        <v>41</v>
      </c>
      <c r="E538" s="46">
        <f t="shared" si="104"/>
        <v>0</v>
      </c>
      <c r="F538" s="201">
        <f t="shared" si="105"/>
        <v>0</v>
      </c>
      <c r="H538" s="195">
        <v>41</v>
      </c>
      <c r="I538" s="46">
        <f t="shared" si="106"/>
        <v>0</v>
      </c>
      <c r="J538" s="201">
        <f t="shared" si="107"/>
        <v>0</v>
      </c>
      <c r="AC538" s="195">
        <v>41</v>
      </c>
      <c r="AD538" s="46">
        <f t="shared" si="108"/>
        <v>0</v>
      </c>
      <c r="AE538" s="201">
        <f t="shared" si="109"/>
        <v>0</v>
      </c>
      <c r="AG538" s="195">
        <v>41</v>
      </c>
      <c r="AH538" s="46">
        <f t="shared" si="110"/>
        <v>0</v>
      </c>
      <c r="AI538" s="201">
        <f t="shared" si="111"/>
        <v>0</v>
      </c>
    </row>
    <row r="539" spans="4:35" ht="13.2" customHeight="1">
      <c r="D539" s="195">
        <v>42</v>
      </c>
      <c r="E539" s="46">
        <f t="shared" si="104"/>
        <v>0</v>
      </c>
      <c r="F539" s="201">
        <f t="shared" si="105"/>
        <v>0</v>
      </c>
      <c r="H539" s="195">
        <v>42</v>
      </c>
      <c r="I539" s="46">
        <f t="shared" si="106"/>
        <v>0</v>
      </c>
      <c r="J539" s="201">
        <f t="shared" si="107"/>
        <v>0</v>
      </c>
      <c r="AC539" s="195">
        <v>42</v>
      </c>
      <c r="AD539" s="46">
        <f t="shared" si="108"/>
        <v>0</v>
      </c>
      <c r="AE539" s="201">
        <f t="shared" si="109"/>
        <v>0</v>
      </c>
      <c r="AG539" s="195">
        <v>42</v>
      </c>
      <c r="AH539" s="46">
        <f t="shared" si="110"/>
        <v>0</v>
      </c>
      <c r="AI539" s="201">
        <f t="shared" si="111"/>
        <v>0</v>
      </c>
    </row>
    <row r="540" spans="4:35" ht="13.2" customHeight="1">
      <c r="D540" s="195">
        <v>43</v>
      </c>
      <c r="E540" s="46">
        <f t="shared" si="104"/>
        <v>0</v>
      </c>
      <c r="F540" s="201">
        <f t="shared" si="105"/>
        <v>0</v>
      </c>
      <c r="H540" s="195">
        <v>43</v>
      </c>
      <c r="I540" s="46">
        <f t="shared" si="106"/>
        <v>0</v>
      </c>
      <c r="J540" s="201">
        <f t="shared" si="107"/>
        <v>0</v>
      </c>
      <c r="AC540" s="195">
        <v>43</v>
      </c>
      <c r="AD540" s="46">
        <f t="shared" si="108"/>
        <v>0</v>
      </c>
      <c r="AE540" s="201">
        <f t="shared" si="109"/>
        <v>0</v>
      </c>
      <c r="AG540" s="195">
        <v>43</v>
      </c>
      <c r="AH540" s="46">
        <f t="shared" si="110"/>
        <v>0</v>
      </c>
      <c r="AI540" s="201">
        <f t="shared" si="111"/>
        <v>0</v>
      </c>
    </row>
    <row r="541" spans="4:35" ht="13.2" customHeight="1">
      <c r="D541" s="195">
        <v>44</v>
      </c>
      <c r="E541" s="46">
        <f t="shared" si="104"/>
        <v>0</v>
      </c>
      <c r="F541" s="201">
        <f t="shared" si="105"/>
        <v>0</v>
      </c>
      <c r="H541" s="195">
        <v>44</v>
      </c>
      <c r="I541" s="46">
        <f t="shared" si="106"/>
        <v>0</v>
      </c>
      <c r="J541" s="201">
        <f t="shared" si="107"/>
        <v>0</v>
      </c>
      <c r="AC541" s="195">
        <v>44</v>
      </c>
      <c r="AD541" s="46">
        <f t="shared" si="108"/>
        <v>0</v>
      </c>
      <c r="AE541" s="201">
        <f t="shared" si="109"/>
        <v>0</v>
      </c>
      <c r="AG541" s="195">
        <v>44</v>
      </c>
      <c r="AH541" s="46">
        <f t="shared" si="110"/>
        <v>0</v>
      </c>
      <c r="AI541" s="201">
        <f t="shared" si="111"/>
        <v>0</v>
      </c>
    </row>
    <row r="542" spans="4:35" ht="13.2" customHeight="1">
      <c r="D542" s="195">
        <v>45</v>
      </c>
      <c r="E542" s="46">
        <f t="shared" si="104"/>
        <v>0</v>
      </c>
      <c r="F542" s="201">
        <f t="shared" si="105"/>
        <v>0</v>
      </c>
      <c r="H542" s="195">
        <v>45</v>
      </c>
      <c r="I542" s="46">
        <f t="shared" si="106"/>
        <v>0</v>
      </c>
      <c r="J542" s="201">
        <f t="shared" si="107"/>
        <v>0</v>
      </c>
      <c r="AC542" s="195">
        <v>45</v>
      </c>
      <c r="AD542" s="46">
        <f t="shared" si="108"/>
        <v>0</v>
      </c>
      <c r="AE542" s="201">
        <f t="shared" si="109"/>
        <v>0</v>
      </c>
      <c r="AG542" s="195">
        <v>45</v>
      </c>
      <c r="AH542" s="46">
        <f t="shared" si="110"/>
        <v>0</v>
      </c>
      <c r="AI542" s="201">
        <f t="shared" si="111"/>
        <v>0</v>
      </c>
    </row>
    <row r="543" spans="4:35" ht="13.2" customHeight="1">
      <c r="D543" s="195">
        <v>46</v>
      </c>
      <c r="E543" s="46">
        <f t="shared" si="104"/>
        <v>0</v>
      </c>
      <c r="F543" s="201">
        <f t="shared" si="105"/>
        <v>0</v>
      </c>
      <c r="H543" s="195">
        <v>46</v>
      </c>
      <c r="I543" s="46">
        <f t="shared" si="106"/>
        <v>0</v>
      </c>
      <c r="J543" s="201">
        <f t="shared" si="107"/>
        <v>0</v>
      </c>
      <c r="AC543" s="195">
        <v>46</v>
      </c>
      <c r="AD543" s="46">
        <f t="shared" si="108"/>
        <v>0</v>
      </c>
      <c r="AE543" s="201">
        <f t="shared" si="109"/>
        <v>0</v>
      </c>
      <c r="AG543" s="195">
        <v>46</v>
      </c>
      <c r="AH543" s="46">
        <f t="shared" si="110"/>
        <v>0</v>
      </c>
      <c r="AI543" s="201">
        <f t="shared" si="111"/>
        <v>0</v>
      </c>
    </row>
    <row r="544" spans="4:35" ht="13.2" customHeight="1">
      <c r="D544" s="195">
        <v>47</v>
      </c>
      <c r="E544" s="46">
        <f t="shared" si="104"/>
        <v>0</v>
      </c>
      <c r="F544" s="201">
        <f t="shared" si="105"/>
        <v>0</v>
      </c>
      <c r="H544" s="195">
        <v>47</v>
      </c>
      <c r="I544" s="46">
        <f t="shared" si="106"/>
        <v>0</v>
      </c>
      <c r="J544" s="201">
        <f t="shared" si="107"/>
        <v>0</v>
      </c>
      <c r="AC544" s="195">
        <v>47</v>
      </c>
      <c r="AD544" s="46">
        <f t="shared" si="108"/>
        <v>0</v>
      </c>
      <c r="AE544" s="201">
        <f t="shared" si="109"/>
        <v>0</v>
      </c>
      <c r="AG544" s="195">
        <v>47</v>
      </c>
      <c r="AH544" s="46">
        <f t="shared" si="110"/>
        <v>0</v>
      </c>
      <c r="AI544" s="201">
        <f t="shared" si="111"/>
        <v>0</v>
      </c>
    </row>
    <row r="545" spans="4:35" ht="13.2" customHeight="1">
      <c r="D545" s="195">
        <v>48</v>
      </c>
      <c r="E545" s="46">
        <f t="shared" si="104"/>
        <v>0</v>
      </c>
      <c r="F545" s="201">
        <f t="shared" si="105"/>
        <v>0</v>
      </c>
      <c r="H545" s="195">
        <v>48</v>
      </c>
      <c r="I545" s="46">
        <f t="shared" si="106"/>
        <v>0</v>
      </c>
      <c r="J545" s="201">
        <f t="shared" si="107"/>
        <v>0</v>
      </c>
      <c r="AC545" s="195">
        <v>48</v>
      </c>
      <c r="AD545" s="46">
        <f t="shared" si="108"/>
        <v>0</v>
      </c>
      <c r="AE545" s="201">
        <f t="shared" si="109"/>
        <v>0</v>
      </c>
      <c r="AG545" s="195">
        <v>48</v>
      </c>
      <c r="AH545" s="46">
        <f t="shared" si="110"/>
        <v>0</v>
      </c>
      <c r="AI545" s="201">
        <f t="shared" si="111"/>
        <v>0</v>
      </c>
    </row>
    <row r="546" spans="4:35" ht="13.2" customHeight="1">
      <c r="D546" s="195">
        <v>49</v>
      </c>
      <c r="E546" s="46">
        <f t="shared" si="104"/>
        <v>0</v>
      </c>
      <c r="F546" s="201">
        <f t="shared" si="105"/>
        <v>0</v>
      </c>
      <c r="H546" s="195">
        <v>49</v>
      </c>
      <c r="I546" s="46">
        <f t="shared" si="106"/>
        <v>0</v>
      </c>
      <c r="J546" s="201">
        <f t="shared" si="107"/>
        <v>0</v>
      </c>
      <c r="AC546" s="195">
        <v>49</v>
      </c>
      <c r="AD546" s="46">
        <f t="shared" si="108"/>
        <v>0</v>
      </c>
      <c r="AE546" s="201">
        <f t="shared" si="109"/>
        <v>0</v>
      </c>
      <c r="AG546" s="195">
        <v>49</v>
      </c>
      <c r="AH546" s="46">
        <f t="shared" si="110"/>
        <v>0</v>
      </c>
      <c r="AI546" s="201">
        <f t="shared" si="111"/>
        <v>0</v>
      </c>
    </row>
    <row r="547" spans="4:35" ht="13.2" customHeight="1">
      <c r="D547" s="195">
        <v>50</v>
      </c>
      <c r="E547" s="46">
        <f t="shared" si="104"/>
        <v>0</v>
      </c>
      <c r="F547" s="201">
        <f t="shared" si="105"/>
        <v>0</v>
      </c>
      <c r="H547" s="195">
        <v>50</v>
      </c>
      <c r="I547" s="46">
        <f t="shared" si="106"/>
        <v>0</v>
      </c>
      <c r="J547" s="201">
        <f t="shared" si="107"/>
        <v>0</v>
      </c>
      <c r="AC547" s="195">
        <v>50</v>
      </c>
      <c r="AD547" s="46">
        <f t="shared" si="108"/>
        <v>0</v>
      </c>
      <c r="AE547" s="201">
        <f t="shared" si="109"/>
        <v>0</v>
      </c>
      <c r="AG547" s="195">
        <v>50</v>
      </c>
      <c r="AH547" s="46">
        <f t="shared" si="110"/>
        <v>0</v>
      </c>
      <c r="AI547" s="201">
        <f t="shared" si="111"/>
        <v>0</v>
      </c>
    </row>
    <row r="548" spans="4:35" ht="13.2" customHeight="1">
      <c r="D548" s="195">
        <v>51</v>
      </c>
      <c r="E548" s="46">
        <f t="shared" si="104"/>
        <v>0</v>
      </c>
      <c r="F548" s="201">
        <f t="shared" si="105"/>
        <v>0</v>
      </c>
      <c r="H548" s="195">
        <v>51</v>
      </c>
      <c r="I548" s="46">
        <f t="shared" si="106"/>
        <v>0</v>
      </c>
      <c r="J548" s="201">
        <f t="shared" si="107"/>
        <v>0</v>
      </c>
      <c r="AC548" s="195">
        <v>51</v>
      </c>
      <c r="AD548" s="46">
        <f t="shared" si="108"/>
        <v>0</v>
      </c>
      <c r="AE548" s="201">
        <f t="shared" si="109"/>
        <v>0</v>
      </c>
      <c r="AG548" s="195">
        <v>51</v>
      </c>
      <c r="AH548" s="46">
        <f t="shared" si="110"/>
        <v>0</v>
      </c>
      <c r="AI548" s="201">
        <f t="shared" si="111"/>
        <v>0</v>
      </c>
    </row>
    <row r="549" spans="4:35" ht="13.2" customHeight="1">
      <c r="D549" s="195">
        <v>52</v>
      </c>
      <c r="E549" s="46">
        <f t="shared" si="104"/>
        <v>0</v>
      </c>
      <c r="F549" s="201">
        <f t="shared" si="105"/>
        <v>0</v>
      </c>
      <c r="H549" s="195">
        <v>52</v>
      </c>
      <c r="I549" s="46">
        <f t="shared" si="106"/>
        <v>0</v>
      </c>
      <c r="J549" s="201">
        <f t="shared" si="107"/>
        <v>0</v>
      </c>
      <c r="AC549" s="195">
        <v>52</v>
      </c>
      <c r="AD549" s="46">
        <f t="shared" si="108"/>
        <v>0</v>
      </c>
      <c r="AE549" s="201">
        <f t="shared" si="109"/>
        <v>0</v>
      </c>
      <c r="AG549" s="195">
        <v>52</v>
      </c>
      <c r="AH549" s="46">
        <f t="shared" si="110"/>
        <v>0</v>
      </c>
      <c r="AI549" s="201">
        <f t="shared" si="111"/>
        <v>0</v>
      </c>
    </row>
    <row r="550" spans="4:35" ht="13.2" customHeight="1">
      <c r="D550" s="195">
        <v>53</v>
      </c>
      <c r="E550" s="46">
        <f t="shared" si="104"/>
        <v>0</v>
      </c>
      <c r="F550" s="201">
        <f t="shared" si="105"/>
        <v>0</v>
      </c>
      <c r="H550" s="195">
        <v>53</v>
      </c>
      <c r="I550" s="46">
        <f t="shared" si="106"/>
        <v>0</v>
      </c>
      <c r="J550" s="201">
        <f t="shared" si="107"/>
        <v>0</v>
      </c>
      <c r="AC550" s="195">
        <v>53</v>
      </c>
      <c r="AD550" s="46">
        <f t="shared" si="108"/>
        <v>0</v>
      </c>
      <c r="AE550" s="201">
        <f t="shared" si="109"/>
        <v>0</v>
      </c>
      <c r="AG550" s="195">
        <v>53</v>
      </c>
      <c r="AH550" s="46">
        <f t="shared" si="110"/>
        <v>0</v>
      </c>
      <c r="AI550" s="201">
        <f t="shared" si="111"/>
        <v>0</v>
      </c>
    </row>
    <row r="551" spans="4:35" ht="13.2" customHeight="1">
      <c r="D551" s="195">
        <v>54</v>
      </c>
      <c r="E551" s="46">
        <f t="shared" si="104"/>
        <v>0</v>
      </c>
      <c r="F551" s="201">
        <f t="shared" si="105"/>
        <v>0</v>
      </c>
      <c r="H551" s="195">
        <v>54</v>
      </c>
      <c r="I551" s="46">
        <f t="shared" si="106"/>
        <v>0</v>
      </c>
      <c r="J551" s="201">
        <f t="shared" si="107"/>
        <v>0</v>
      </c>
      <c r="AC551" s="195">
        <v>54</v>
      </c>
      <c r="AD551" s="46">
        <f t="shared" si="108"/>
        <v>0</v>
      </c>
      <c r="AE551" s="201">
        <f t="shared" si="109"/>
        <v>0</v>
      </c>
      <c r="AG551" s="195">
        <v>54</v>
      </c>
      <c r="AH551" s="46">
        <f t="shared" si="110"/>
        <v>0</v>
      </c>
      <c r="AI551" s="201">
        <f t="shared" si="111"/>
        <v>0</v>
      </c>
    </row>
    <row r="552" spans="4:35" ht="13.2" customHeight="1">
      <c r="D552" s="195">
        <v>55</v>
      </c>
      <c r="E552" s="46">
        <f t="shared" si="104"/>
        <v>0</v>
      </c>
      <c r="F552" s="201">
        <f t="shared" si="105"/>
        <v>0</v>
      </c>
      <c r="H552" s="195">
        <v>55</v>
      </c>
      <c r="I552" s="46">
        <f t="shared" si="106"/>
        <v>0</v>
      </c>
      <c r="J552" s="201">
        <f t="shared" si="107"/>
        <v>0</v>
      </c>
      <c r="AC552" s="195">
        <v>55</v>
      </c>
      <c r="AD552" s="46">
        <f t="shared" si="108"/>
        <v>0</v>
      </c>
      <c r="AE552" s="201">
        <f t="shared" si="109"/>
        <v>0</v>
      </c>
      <c r="AG552" s="195">
        <v>55</v>
      </c>
      <c r="AH552" s="46">
        <f t="shared" si="110"/>
        <v>0</v>
      </c>
      <c r="AI552" s="201">
        <f t="shared" si="111"/>
        <v>0</v>
      </c>
    </row>
    <row r="553" spans="4:35" ht="13.2" customHeight="1">
      <c r="D553" s="195">
        <v>56</v>
      </c>
      <c r="E553" s="46">
        <f t="shared" si="104"/>
        <v>0</v>
      </c>
      <c r="F553" s="201">
        <f t="shared" si="105"/>
        <v>0</v>
      </c>
      <c r="H553" s="195">
        <v>56</v>
      </c>
      <c r="I553" s="46">
        <f t="shared" si="106"/>
        <v>0</v>
      </c>
      <c r="J553" s="201">
        <f t="shared" si="107"/>
        <v>0</v>
      </c>
      <c r="AC553" s="195">
        <v>56</v>
      </c>
      <c r="AD553" s="46">
        <f t="shared" si="108"/>
        <v>0</v>
      </c>
      <c r="AE553" s="201">
        <f t="shared" si="109"/>
        <v>0</v>
      </c>
      <c r="AG553" s="195">
        <v>56</v>
      </c>
      <c r="AH553" s="46">
        <f t="shared" si="110"/>
        <v>0</v>
      </c>
      <c r="AI553" s="201">
        <f t="shared" si="111"/>
        <v>0</v>
      </c>
    </row>
    <row r="554" spans="4:35" ht="13.2" customHeight="1">
      <c r="D554" s="195">
        <v>57</v>
      </c>
      <c r="E554" s="46">
        <f t="shared" si="104"/>
        <v>0</v>
      </c>
      <c r="F554" s="201">
        <f t="shared" si="105"/>
        <v>0</v>
      </c>
      <c r="H554" s="195">
        <v>57</v>
      </c>
      <c r="I554" s="46">
        <f t="shared" si="106"/>
        <v>0</v>
      </c>
      <c r="J554" s="201">
        <f t="shared" si="107"/>
        <v>0</v>
      </c>
      <c r="AC554" s="195">
        <v>57</v>
      </c>
      <c r="AD554" s="46">
        <f t="shared" si="108"/>
        <v>0</v>
      </c>
      <c r="AE554" s="201">
        <f t="shared" si="109"/>
        <v>0</v>
      </c>
      <c r="AG554" s="195">
        <v>57</v>
      </c>
      <c r="AH554" s="46">
        <f t="shared" si="110"/>
        <v>0</v>
      </c>
      <c r="AI554" s="201">
        <f t="shared" si="111"/>
        <v>0</v>
      </c>
    </row>
    <row r="555" spans="4:35" ht="13.2" customHeight="1">
      <c r="D555" s="195">
        <v>58</v>
      </c>
      <c r="E555" s="46">
        <f t="shared" si="104"/>
        <v>0</v>
      </c>
      <c r="F555" s="201">
        <f t="shared" si="105"/>
        <v>0</v>
      </c>
      <c r="H555" s="195">
        <v>58</v>
      </c>
      <c r="I555" s="46">
        <f t="shared" si="106"/>
        <v>0</v>
      </c>
      <c r="J555" s="201">
        <f t="shared" si="107"/>
        <v>0</v>
      </c>
      <c r="AC555" s="195">
        <v>58</v>
      </c>
      <c r="AD555" s="46">
        <f t="shared" si="108"/>
        <v>0</v>
      </c>
      <c r="AE555" s="201">
        <f t="shared" si="109"/>
        <v>0</v>
      </c>
      <c r="AG555" s="195">
        <v>58</v>
      </c>
      <c r="AH555" s="46">
        <f t="shared" si="110"/>
        <v>0</v>
      </c>
      <c r="AI555" s="201">
        <f t="shared" si="111"/>
        <v>0</v>
      </c>
    </row>
    <row r="556" spans="4:35" ht="13.2" customHeight="1">
      <c r="D556" s="195">
        <v>59</v>
      </c>
      <c r="E556" s="46">
        <f t="shared" si="104"/>
        <v>0</v>
      </c>
      <c r="F556" s="201">
        <f t="shared" si="105"/>
        <v>0</v>
      </c>
      <c r="H556" s="195">
        <v>59</v>
      </c>
      <c r="I556" s="46">
        <f t="shared" si="106"/>
        <v>0</v>
      </c>
      <c r="J556" s="201">
        <f t="shared" si="107"/>
        <v>0</v>
      </c>
      <c r="AC556" s="195">
        <v>59</v>
      </c>
      <c r="AD556" s="46">
        <f t="shared" si="108"/>
        <v>0</v>
      </c>
      <c r="AE556" s="201">
        <f t="shared" si="109"/>
        <v>0</v>
      </c>
      <c r="AG556" s="195">
        <v>59</v>
      </c>
      <c r="AH556" s="46">
        <f t="shared" si="110"/>
        <v>0</v>
      </c>
      <c r="AI556" s="201">
        <f t="shared" si="111"/>
        <v>0</v>
      </c>
    </row>
    <row r="557" spans="4:35" ht="13.2" customHeight="1" thickBot="1">
      <c r="D557" s="196">
        <v>60</v>
      </c>
      <c r="E557" s="47">
        <f t="shared" si="104"/>
        <v>0</v>
      </c>
      <c r="F557" s="202">
        <f t="shared" si="105"/>
        <v>0</v>
      </c>
      <c r="H557" s="196">
        <v>60</v>
      </c>
      <c r="I557" s="47">
        <f t="shared" si="106"/>
        <v>0</v>
      </c>
      <c r="J557" s="202">
        <f t="shared" si="107"/>
        <v>0</v>
      </c>
      <c r="AC557" s="196">
        <v>60</v>
      </c>
      <c r="AD557" s="47">
        <f t="shared" si="108"/>
        <v>0</v>
      </c>
      <c r="AE557" s="202">
        <f t="shared" si="109"/>
        <v>0</v>
      </c>
      <c r="AG557" s="196">
        <v>60</v>
      </c>
      <c r="AH557" s="47">
        <f t="shared" si="110"/>
        <v>0</v>
      </c>
      <c r="AI557" s="202">
        <f t="shared" si="111"/>
        <v>0</v>
      </c>
    </row>
    <row r="559" spans="4:35" ht="13.2" customHeight="1" thickBot="1">
      <c r="D559" s="760" t="s">
        <v>89</v>
      </c>
      <c r="H559" s="760" t="s">
        <v>92</v>
      </c>
      <c r="AC559" s="760" t="s">
        <v>89</v>
      </c>
      <c r="AG559" s="760" t="s">
        <v>92</v>
      </c>
    </row>
    <row r="560" spans="4:35" ht="13.2" customHeight="1">
      <c r="D560" s="2199"/>
      <c r="E560" s="2200" t="s">
        <v>87</v>
      </c>
      <c r="F560" s="2239"/>
      <c r="H560" s="2199"/>
      <c r="I560" s="2200" t="s">
        <v>87</v>
      </c>
      <c r="J560" s="2239"/>
      <c r="AC560" s="2199"/>
      <c r="AD560" s="2200" t="s">
        <v>87</v>
      </c>
      <c r="AE560" s="2239"/>
      <c r="AG560" s="2199"/>
      <c r="AH560" s="2200" t="s">
        <v>87</v>
      </c>
      <c r="AI560" s="2239"/>
    </row>
    <row r="561" spans="4:35" ht="13.2" customHeight="1">
      <c r="D561" s="2238"/>
      <c r="E561" s="790" t="s">
        <v>368</v>
      </c>
      <c r="F561" s="791" t="s">
        <v>369</v>
      </c>
      <c r="H561" s="2238"/>
      <c r="I561" s="790" t="s">
        <v>368</v>
      </c>
      <c r="J561" s="791" t="s">
        <v>369</v>
      </c>
      <c r="AC561" s="2238"/>
      <c r="AD561" s="790" t="s">
        <v>368</v>
      </c>
      <c r="AE561" s="791" t="s">
        <v>369</v>
      </c>
      <c r="AG561" s="2238"/>
      <c r="AH561" s="790" t="s">
        <v>368</v>
      </c>
      <c r="AI561" s="791" t="s">
        <v>369</v>
      </c>
    </row>
    <row r="562" spans="4:35" ht="13.2" customHeight="1">
      <c r="D562" s="195">
        <v>1</v>
      </c>
      <c r="E562" s="46">
        <f t="shared" ref="E562:E621" si="112">IF($K$22&lt;&gt;"再生砕石",0,SUMIF($K$23,D562,$K$16)+SUMIF($K$23,D562,$K$19))</f>
        <v>0</v>
      </c>
      <c r="F562" s="201">
        <f t="shared" ref="F562:F621" si="113">IF($K$22&lt;&gt;"粒調砕石",0,SUMIF($K$23,D562,$K$16)+SUMIF($K$23,D562,$K$19))</f>
        <v>0</v>
      </c>
      <c r="H562" s="195">
        <v>1</v>
      </c>
      <c r="I562" s="46">
        <f t="shared" ref="I562:I621" si="114">IF($K$44&lt;&gt;"再生砕石",0,SUMIF($K$45,H562,$K$38)+SUMIF($K$45,H562,$K$41))</f>
        <v>0</v>
      </c>
      <c r="J562" s="201">
        <f t="shared" ref="J562:J621" si="115">IF($K$44&lt;&gt;"粒調砕石",0,SUMIF($K$45,H562,$K$38)+SUMIF($K$45,H562,$K$41))</f>
        <v>0</v>
      </c>
      <c r="AC562" s="195">
        <v>1</v>
      </c>
      <c r="AD562" s="46">
        <f t="shared" ref="AD562:AD621" si="116">IF($AJ$22&lt;&gt;"再生砕石",0,SUMIF($AJ$23,AC562,$AJ$16)+SUMIF($AJ$23,AC562,$AJ$19))</f>
        <v>0</v>
      </c>
      <c r="AE562" s="201">
        <f t="shared" ref="AE562:AE621" si="117">IF($AJ$22&lt;&gt;"粒調砕石",0,SUMIF($AJ$23,AC562,$AJ$16)+SUMIF($AJ$23,AC562,$AJ$19))</f>
        <v>0</v>
      </c>
      <c r="AG562" s="195">
        <v>1</v>
      </c>
      <c r="AH562" s="46">
        <f t="shared" ref="AH562:AH621" si="118">IF($AJ$44&lt;&gt;"再生砕石",0,SUMIF($AJ$45,AG562,$AJ$38)+SUMIF($AJ$45,AG562,$AJ$41))</f>
        <v>0</v>
      </c>
      <c r="AI562" s="201">
        <f t="shared" ref="AI562:AI621" si="119">IF($AJ$44&lt;&gt;"粒調砕石",0,SUMIF($AJ$45,AG562,$AJ$38)+SUMIF($AJ$45,AG562,$AJ$41))</f>
        <v>0</v>
      </c>
    </row>
    <row r="563" spans="4:35" ht="13.2" customHeight="1">
      <c r="D563" s="195">
        <v>2</v>
      </c>
      <c r="E563" s="46">
        <f t="shared" si="112"/>
        <v>0</v>
      </c>
      <c r="F563" s="201">
        <f t="shared" si="113"/>
        <v>0</v>
      </c>
      <c r="H563" s="195">
        <v>2</v>
      </c>
      <c r="I563" s="46">
        <f t="shared" si="114"/>
        <v>0</v>
      </c>
      <c r="J563" s="201">
        <f t="shared" si="115"/>
        <v>0</v>
      </c>
      <c r="AC563" s="195">
        <v>2</v>
      </c>
      <c r="AD563" s="46">
        <f t="shared" si="116"/>
        <v>0</v>
      </c>
      <c r="AE563" s="201">
        <f t="shared" si="117"/>
        <v>0</v>
      </c>
      <c r="AG563" s="195">
        <v>2</v>
      </c>
      <c r="AH563" s="46">
        <f t="shared" si="118"/>
        <v>0</v>
      </c>
      <c r="AI563" s="201">
        <f t="shared" si="119"/>
        <v>0</v>
      </c>
    </row>
    <row r="564" spans="4:35" ht="13.2" customHeight="1">
      <c r="D564" s="195">
        <v>3</v>
      </c>
      <c r="E564" s="46">
        <f t="shared" si="112"/>
        <v>0</v>
      </c>
      <c r="F564" s="201">
        <f t="shared" si="113"/>
        <v>0</v>
      </c>
      <c r="H564" s="195">
        <v>3</v>
      </c>
      <c r="I564" s="46">
        <f t="shared" si="114"/>
        <v>0</v>
      </c>
      <c r="J564" s="201">
        <f t="shared" si="115"/>
        <v>0</v>
      </c>
      <c r="AC564" s="195">
        <v>3</v>
      </c>
      <c r="AD564" s="46">
        <f t="shared" si="116"/>
        <v>0</v>
      </c>
      <c r="AE564" s="201">
        <f t="shared" si="117"/>
        <v>0</v>
      </c>
      <c r="AG564" s="195">
        <v>3</v>
      </c>
      <c r="AH564" s="46">
        <f t="shared" si="118"/>
        <v>0</v>
      </c>
      <c r="AI564" s="201">
        <f t="shared" si="119"/>
        <v>0</v>
      </c>
    </row>
    <row r="565" spans="4:35" ht="13.2" customHeight="1">
      <c r="D565" s="195">
        <v>4</v>
      </c>
      <c r="E565" s="46">
        <f t="shared" si="112"/>
        <v>0</v>
      </c>
      <c r="F565" s="201">
        <f t="shared" si="113"/>
        <v>0</v>
      </c>
      <c r="H565" s="195">
        <v>4</v>
      </c>
      <c r="I565" s="46">
        <f t="shared" si="114"/>
        <v>0</v>
      </c>
      <c r="J565" s="201">
        <f t="shared" si="115"/>
        <v>0</v>
      </c>
      <c r="AC565" s="195">
        <v>4</v>
      </c>
      <c r="AD565" s="46">
        <f t="shared" si="116"/>
        <v>0</v>
      </c>
      <c r="AE565" s="201">
        <f t="shared" si="117"/>
        <v>0</v>
      </c>
      <c r="AG565" s="195">
        <v>4</v>
      </c>
      <c r="AH565" s="46">
        <f t="shared" si="118"/>
        <v>0</v>
      </c>
      <c r="AI565" s="201">
        <f t="shared" si="119"/>
        <v>0</v>
      </c>
    </row>
    <row r="566" spans="4:35" ht="13.2" customHeight="1">
      <c r="D566" s="195">
        <v>5</v>
      </c>
      <c r="E566" s="46">
        <f t="shared" si="112"/>
        <v>0</v>
      </c>
      <c r="F566" s="201">
        <f t="shared" si="113"/>
        <v>0</v>
      </c>
      <c r="H566" s="195">
        <v>5</v>
      </c>
      <c r="I566" s="46">
        <f t="shared" si="114"/>
        <v>0</v>
      </c>
      <c r="J566" s="201">
        <f t="shared" si="115"/>
        <v>0</v>
      </c>
      <c r="AC566" s="195">
        <v>5</v>
      </c>
      <c r="AD566" s="46">
        <f t="shared" si="116"/>
        <v>0</v>
      </c>
      <c r="AE566" s="201">
        <f t="shared" si="117"/>
        <v>0</v>
      </c>
      <c r="AG566" s="195">
        <v>5</v>
      </c>
      <c r="AH566" s="46">
        <f t="shared" si="118"/>
        <v>0</v>
      </c>
      <c r="AI566" s="201">
        <f t="shared" si="119"/>
        <v>0</v>
      </c>
    </row>
    <row r="567" spans="4:35" ht="13.2" customHeight="1">
      <c r="D567" s="195">
        <v>6</v>
      </c>
      <c r="E567" s="46">
        <f t="shared" si="112"/>
        <v>0</v>
      </c>
      <c r="F567" s="201">
        <f t="shared" si="113"/>
        <v>0</v>
      </c>
      <c r="H567" s="195">
        <v>6</v>
      </c>
      <c r="I567" s="46">
        <f t="shared" si="114"/>
        <v>0</v>
      </c>
      <c r="J567" s="201">
        <f t="shared" si="115"/>
        <v>0</v>
      </c>
      <c r="AC567" s="195">
        <v>6</v>
      </c>
      <c r="AD567" s="46">
        <f t="shared" si="116"/>
        <v>0</v>
      </c>
      <c r="AE567" s="201">
        <f t="shared" si="117"/>
        <v>0</v>
      </c>
      <c r="AG567" s="195">
        <v>6</v>
      </c>
      <c r="AH567" s="46">
        <f t="shared" si="118"/>
        <v>0</v>
      </c>
      <c r="AI567" s="201">
        <f t="shared" si="119"/>
        <v>0</v>
      </c>
    </row>
    <row r="568" spans="4:35" ht="13.2" customHeight="1">
      <c r="D568" s="195">
        <v>7</v>
      </c>
      <c r="E568" s="46">
        <f t="shared" si="112"/>
        <v>0</v>
      </c>
      <c r="F568" s="201">
        <f t="shared" si="113"/>
        <v>0</v>
      </c>
      <c r="H568" s="195">
        <v>7</v>
      </c>
      <c r="I568" s="46">
        <f t="shared" si="114"/>
        <v>0</v>
      </c>
      <c r="J568" s="201">
        <f t="shared" si="115"/>
        <v>0</v>
      </c>
      <c r="AC568" s="195">
        <v>7</v>
      </c>
      <c r="AD568" s="46">
        <f t="shared" si="116"/>
        <v>0</v>
      </c>
      <c r="AE568" s="201">
        <f t="shared" si="117"/>
        <v>0</v>
      </c>
      <c r="AG568" s="195">
        <v>7</v>
      </c>
      <c r="AH568" s="46">
        <f t="shared" si="118"/>
        <v>0</v>
      </c>
      <c r="AI568" s="201">
        <f t="shared" si="119"/>
        <v>0</v>
      </c>
    </row>
    <row r="569" spans="4:35" ht="13.2" customHeight="1">
      <c r="D569" s="195">
        <v>8</v>
      </c>
      <c r="E569" s="46">
        <f t="shared" si="112"/>
        <v>0</v>
      </c>
      <c r="F569" s="201">
        <f t="shared" si="113"/>
        <v>0</v>
      </c>
      <c r="H569" s="195">
        <v>8</v>
      </c>
      <c r="I569" s="46">
        <f t="shared" si="114"/>
        <v>0</v>
      </c>
      <c r="J569" s="201">
        <f t="shared" si="115"/>
        <v>0</v>
      </c>
      <c r="AC569" s="195">
        <v>8</v>
      </c>
      <c r="AD569" s="46">
        <f t="shared" si="116"/>
        <v>0</v>
      </c>
      <c r="AE569" s="201">
        <f t="shared" si="117"/>
        <v>0</v>
      </c>
      <c r="AG569" s="195">
        <v>8</v>
      </c>
      <c r="AH569" s="46">
        <f t="shared" si="118"/>
        <v>0</v>
      </c>
      <c r="AI569" s="201">
        <f t="shared" si="119"/>
        <v>0</v>
      </c>
    </row>
    <row r="570" spans="4:35" ht="13.2" customHeight="1">
      <c r="D570" s="195">
        <v>9</v>
      </c>
      <c r="E570" s="46">
        <f t="shared" si="112"/>
        <v>0</v>
      </c>
      <c r="F570" s="201">
        <f t="shared" si="113"/>
        <v>0</v>
      </c>
      <c r="H570" s="195">
        <v>9</v>
      </c>
      <c r="I570" s="46">
        <f t="shared" si="114"/>
        <v>0</v>
      </c>
      <c r="J570" s="201">
        <f t="shared" si="115"/>
        <v>0</v>
      </c>
      <c r="AC570" s="195">
        <v>9</v>
      </c>
      <c r="AD570" s="46">
        <f t="shared" si="116"/>
        <v>0</v>
      </c>
      <c r="AE570" s="201">
        <f t="shared" si="117"/>
        <v>0</v>
      </c>
      <c r="AG570" s="195">
        <v>9</v>
      </c>
      <c r="AH570" s="46">
        <f t="shared" si="118"/>
        <v>0</v>
      </c>
      <c r="AI570" s="201">
        <f t="shared" si="119"/>
        <v>0</v>
      </c>
    </row>
    <row r="571" spans="4:35" ht="13.2" customHeight="1">
      <c r="D571" s="195">
        <v>10</v>
      </c>
      <c r="E571" s="46">
        <f t="shared" si="112"/>
        <v>0</v>
      </c>
      <c r="F571" s="201">
        <f t="shared" si="113"/>
        <v>0</v>
      </c>
      <c r="H571" s="195">
        <v>10</v>
      </c>
      <c r="I571" s="46">
        <f t="shared" si="114"/>
        <v>0</v>
      </c>
      <c r="J571" s="201">
        <f t="shared" si="115"/>
        <v>0</v>
      </c>
      <c r="AC571" s="195">
        <v>10</v>
      </c>
      <c r="AD571" s="46">
        <f t="shared" si="116"/>
        <v>0</v>
      </c>
      <c r="AE571" s="201">
        <f t="shared" si="117"/>
        <v>0</v>
      </c>
      <c r="AG571" s="195">
        <v>10</v>
      </c>
      <c r="AH571" s="46">
        <f t="shared" si="118"/>
        <v>0</v>
      </c>
      <c r="AI571" s="201">
        <f t="shared" si="119"/>
        <v>0</v>
      </c>
    </row>
    <row r="572" spans="4:35" ht="13.2" customHeight="1">
      <c r="D572" s="195">
        <v>11</v>
      </c>
      <c r="E572" s="46">
        <f t="shared" si="112"/>
        <v>0</v>
      </c>
      <c r="F572" s="201">
        <f t="shared" si="113"/>
        <v>0</v>
      </c>
      <c r="H572" s="195">
        <v>11</v>
      </c>
      <c r="I572" s="46">
        <f t="shared" si="114"/>
        <v>0</v>
      </c>
      <c r="J572" s="201">
        <f t="shared" si="115"/>
        <v>0</v>
      </c>
      <c r="AC572" s="195">
        <v>11</v>
      </c>
      <c r="AD572" s="46">
        <f t="shared" si="116"/>
        <v>0</v>
      </c>
      <c r="AE572" s="201">
        <f t="shared" si="117"/>
        <v>0</v>
      </c>
      <c r="AG572" s="195">
        <v>11</v>
      </c>
      <c r="AH572" s="46">
        <f t="shared" si="118"/>
        <v>0</v>
      </c>
      <c r="AI572" s="201">
        <f t="shared" si="119"/>
        <v>0</v>
      </c>
    </row>
    <row r="573" spans="4:35" ht="13.2" customHeight="1">
      <c r="D573" s="195">
        <v>12</v>
      </c>
      <c r="E573" s="46">
        <f t="shared" si="112"/>
        <v>0</v>
      </c>
      <c r="F573" s="201">
        <f t="shared" si="113"/>
        <v>0</v>
      </c>
      <c r="H573" s="195">
        <v>12</v>
      </c>
      <c r="I573" s="46">
        <f t="shared" si="114"/>
        <v>0</v>
      </c>
      <c r="J573" s="201">
        <f t="shared" si="115"/>
        <v>0</v>
      </c>
      <c r="AC573" s="195">
        <v>12</v>
      </c>
      <c r="AD573" s="46">
        <f t="shared" si="116"/>
        <v>0</v>
      </c>
      <c r="AE573" s="201">
        <f t="shared" si="117"/>
        <v>0</v>
      </c>
      <c r="AG573" s="195">
        <v>12</v>
      </c>
      <c r="AH573" s="46">
        <f t="shared" si="118"/>
        <v>0</v>
      </c>
      <c r="AI573" s="201">
        <f t="shared" si="119"/>
        <v>0</v>
      </c>
    </row>
    <row r="574" spans="4:35" ht="13.2" customHeight="1">
      <c r="D574" s="195">
        <v>13</v>
      </c>
      <c r="E574" s="46">
        <f t="shared" si="112"/>
        <v>0</v>
      </c>
      <c r="F574" s="201">
        <f t="shared" si="113"/>
        <v>0</v>
      </c>
      <c r="H574" s="195">
        <v>13</v>
      </c>
      <c r="I574" s="46">
        <f t="shared" si="114"/>
        <v>0</v>
      </c>
      <c r="J574" s="201">
        <f t="shared" si="115"/>
        <v>0</v>
      </c>
      <c r="AC574" s="195">
        <v>13</v>
      </c>
      <c r="AD574" s="46">
        <f t="shared" si="116"/>
        <v>0</v>
      </c>
      <c r="AE574" s="201">
        <f t="shared" si="117"/>
        <v>0</v>
      </c>
      <c r="AG574" s="195">
        <v>13</v>
      </c>
      <c r="AH574" s="46">
        <f t="shared" si="118"/>
        <v>0</v>
      </c>
      <c r="AI574" s="201">
        <f t="shared" si="119"/>
        <v>0</v>
      </c>
    </row>
    <row r="575" spans="4:35" ht="13.2" customHeight="1">
      <c r="D575" s="195">
        <v>14</v>
      </c>
      <c r="E575" s="46">
        <f t="shared" si="112"/>
        <v>0</v>
      </c>
      <c r="F575" s="201">
        <f t="shared" si="113"/>
        <v>0</v>
      </c>
      <c r="H575" s="195">
        <v>14</v>
      </c>
      <c r="I575" s="46">
        <f t="shared" si="114"/>
        <v>0</v>
      </c>
      <c r="J575" s="201">
        <f t="shared" si="115"/>
        <v>0</v>
      </c>
      <c r="AC575" s="195">
        <v>14</v>
      </c>
      <c r="AD575" s="46">
        <f t="shared" si="116"/>
        <v>0</v>
      </c>
      <c r="AE575" s="201">
        <f t="shared" si="117"/>
        <v>0</v>
      </c>
      <c r="AG575" s="195">
        <v>14</v>
      </c>
      <c r="AH575" s="46">
        <f t="shared" si="118"/>
        <v>0</v>
      </c>
      <c r="AI575" s="201">
        <f t="shared" si="119"/>
        <v>0</v>
      </c>
    </row>
    <row r="576" spans="4:35" ht="13.2" customHeight="1">
      <c r="D576" s="195">
        <v>15</v>
      </c>
      <c r="E576" s="46">
        <f t="shared" si="112"/>
        <v>0</v>
      </c>
      <c r="F576" s="201">
        <f t="shared" si="113"/>
        <v>0</v>
      </c>
      <c r="H576" s="195">
        <v>15</v>
      </c>
      <c r="I576" s="46">
        <f t="shared" si="114"/>
        <v>0</v>
      </c>
      <c r="J576" s="201">
        <f t="shared" si="115"/>
        <v>0</v>
      </c>
      <c r="AC576" s="195">
        <v>15</v>
      </c>
      <c r="AD576" s="46">
        <f t="shared" si="116"/>
        <v>0</v>
      </c>
      <c r="AE576" s="201">
        <f t="shared" si="117"/>
        <v>0</v>
      </c>
      <c r="AG576" s="195">
        <v>15</v>
      </c>
      <c r="AH576" s="46">
        <f t="shared" si="118"/>
        <v>0</v>
      </c>
      <c r="AI576" s="201">
        <f t="shared" si="119"/>
        <v>0</v>
      </c>
    </row>
    <row r="577" spans="4:35" ht="13.2" customHeight="1">
      <c r="D577" s="195">
        <v>16</v>
      </c>
      <c r="E577" s="46">
        <f t="shared" si="112"/>
        <v>0</v>
      </c>
      <c r="F577" s="201">
        <f t="shared" si="113"/>
        <v>0</v>
      </c>
      <c r="H577" s="195">
        <v>16</v>
      </c>
      <c r="I577" s="46">
        <f t="shared" si="114"/>
        <v>0</v>
      </c>
      <c r="J577" s="201">
        <f t="shared" si="115"/>
        <v>0</v>
      </c>
      <c r="AC577" s="195">
        <v>16</v>
      </c>
      <c r="AD577" s="46">
        <f t="shared" si="116"/>
        <v>0</v>
      </c>
      <c r="AE577" s="201">
        <f t="shared" si="117"/>
        <v>0</v>
      </c>
      <c r="AG577" s="195">
        <v>16</v>
      </c>
      <c r="AH577" s="46">
        <f t="shared" si="118"/>
        <v>0</v>
      </c>
      <c r="AI577" s="201">
        <f t="shared" si="119"/>
        <v>0</v>
      </c>
    </row>
    <row r="578" spans="4:35" ht="13.2" customHeight="1">
      <c r="D578" s="195">
        <v>17</v>
      </c>
      <c r="E578" s="46">
        <f t="shared" si="112"/>
        <v>0</v>
      </c>
      <c r="F578" s="201">
        <f t="shared" si="113"/>
        <v>0</v>
      </c>
      <c r="H578" s="195">
        <v>17</v>
      </c>
      <c r="I578" s="46">
        <f t="shared" si="114"/>
        <v>0</v>
      </c>
      <c r="J578" s="201">
        <f t="shared" si="115"/>
        <v>0</v>
      </c>
      <c r="AC578" s="195">
        <v>17</v>
      </c>
      <c r="AD578" s="46">
        <f t="shared" si="116"/>
        <v>0</v>
      </c>
      <c r="AE578" s="201">
        <f t="shared" si="117"/>
        <v>0</v>
      </c>
      <c r="AG578" s="195">
        <v>17</v>
      </c>
      <c r="AH578" s="46">
        <f t="shared" si="118"/>
        <v>0</v>
      </c>
      <c r="AI578" s="201">
        <f t="shared" si="119"/>
        <v>0</v>
      </c>
    </row>
    <row r="579" spans="4:35" ht="13.2" customHeight="1">
      <c r="D579" s="195">
        <v>18</v>
      </c>
      <c r="E579" s="46">
        <f t="shared" si="112"/>
        <v>0</v>
      </c>
      <c r="F579" s="201">
        <f t="shared" si="113"/>
        <v>0</v>
      </c>
      <c r="H579" s="195">
        <v>18</v>
      </c>
      <c r="I579" s="46">
        <f t="shared" si="114"/>
        <v>0</v>
      </c>
      <c r="J579" s="201">
        <f t="shared" si="115"/>
        <v>0</v>
      </c>
      <c r="AC579" s="195">
        <v>18</v>
      </c>
      <c r="AD579" s="46">
        <f t="shared" si="116"/>
        <v>0</v>
      </c>
      <c r="AE579" s="201">
        <f t="shared" si="117"/>
        <v>0</v>
      </c>
      <c r="AG579" s="195">
        <v>18</v>
      </c>
      <c r="AH579" s="46">
        <f t="shared" si="118"/>
        <v>0</v>
      </c>
      <c r="AI579" s="201">
        <f t="shared" si="119"/>
        <v>0</v>
      </c>
    </row>
    <row r="580" spans="4:35" ht="13.2" customHeight="1">
      <c r="D580" s="195">
        <v>19</v>
      </c>
      <c r="E580" s="46">
        <f t="shared" si="112"/>
        <v>0</v>
      </c>
      <c r="F580" s="201">
        <f t="shared" si="113"/>
        <v>0</v>
      </c>
      <c r="H580" s="195">
        <v>19</v>
      </c>
      <c r="I580" s="46">
        <f t="shared" si="114"/>
        <v>0</v>
      </c>
      <c r="J580" s="201">
        <f t="shared" si="115"/>
        <v>0</v>
      </c>
      <c r="AC580" s="195">
        <v>19</v>
      </c>
      <c r="AD580" s="46">
        <f t="shared" si="116"/>
        <v>0</v>
      </c>
      <c r="AE580" s="201">
        <f t="shared" si="117"/>
        <v>0</v>
      </c>
      <c r="AG580" s="195">
        <v>19</v>
      </c>
      <c r="AH580" s="46">
        <f t="shared" si="118"/>
        <v>0</v>
      </c>
      <c r="AI580" s="201">
        <f t="shared" si="119"/>
        <v>0</v>
      </c>
    </row>
    <row r="581" spans="4:35" ht="13.2" customHeight="1">
      <c r="D581" s="195">
        <v>20</v>
      </c>
      <c r="E581" s="46">
        <f t="shared" si="112"/>
        <v>0</v>
      </c>
      <c r="F581" s="201">
        <f t="shared" si="113"/>
        <v>0</v>
      </c>
      <c r="H581" s="195">
        <v>20</v>
      </c>
      <c r="I581" s="46">
        <f t="shared" si="114"/>
        <v>0</v>
      </c>
      <c r="J581" s="201">
        <f t="shared" si="115"/>
        <v>0</v>
      </c>
      <c r="AC581" s="195">
        <v>20</v>
      </c>
      <c r="AD581" s="46">
        <f t="shared" si="116"/>
        <v>0</v>
      </c>
      <c r="AE581" s="201">
        <f t="shared" si="117"/>
        <v>0</v>
      </c>
      <c r="AG581" s="195">
        <v>20</v>
      </c>
      <c r="AH581" s="46">
        <f t="shared" si="118"/>
        <v>0</v>
      </c>
      <c r="AI581" s="201">
        <f t="shared" si="119"/>
        <v>0</v>
      </c>
    </row>
    <row r="582" spans="4:35" ht="13.2" customHeight="1">
      <c r="D582" s="195">
        <v>21</v>
      </c>
      <c r="E582" s="46">
        <f t="shared" si="112"/>
        <v>0</v>
      </c>
      <c r="F582" s="201">
        <f t="shared" si="113"/>
        <v>0</v>
      </c>
      <c r="H582" s="195">
        <v>21</v>
      </c>
      <c r="I582" s="46">
        <f t="shared" si="114"/>
        <v>0</v>
      </c>
      <c r="J582" s="201">
        <f t="shared" si="115"/>
        <v>0</v>
      </c>
      <c r="AC582" s="195">
        <v>21</v>
      </c>
      <c r="AD582" s="46">
        <f t="shared" si="116"/>
        <v>0</v>
      </c>
      <c r="AE582" s="201">
        <f t="shared" si="117"/>
        <v>0</v>
      </c>
      <c r="AG582" s="195">
        <v>21</v>
      </c>
      <c r="AH582" s="46">
        <f t="shared" si="118"/>
        <v>0</v>
      </c>
      <c r="AI582" s="201">
        <f t="shared" si="119"/>
        <v>0</v>
      </c>
    </row>
    <row r="583" spans="4:35" ht="13.2" customHeight="1">
      <c r="D583" s="195">
        <v>22</v>
      </c>
      <c r="E583" s="46">
        <f t="shared" si="112"/>
        <v>0</v>
      </c>
      <c r="F583" s="201">
        <f t="shared" si="113"/>
        <v>0</v>
      </c>
      <c r="H583" s="195">
        <v>22</v>
      </c>
      <c r="I583" s="46">
        <f t="shared" si="114"/>
        <v>0</v>
      </c>
      <c r="J583" s="201">
        <f t="shared" si="115"/>
        <v>0</v>
      </c>
      <c r="AC583" s="195">
        <v>22</v>
      </c>
      <c r="AD583" s="46">
        <f t="shared" si="116"/>
        <v>0</v>
      </c>
      <c r="AE583" s="201">
        <f t="shared" si="117"/>
        <v>0</v>
      </c>
      <c r="AG583" s="195">
        <v>22</v>
      </c>
      <c r="AH583" s="46">
        <f t="shared" si="118"/>
        <v>0</v>
      </c>
      <c r="AI583" s="201">
        <f t="shared" si="119"/>
        <v>0</v>
      </c>
    </row>
    <row r="584" spans="4:35" ht="13.2" customHeight="1">
      <c r="D584" s="195">
        <v>23</v>
      </c>
      <c r="E584" s="46">
        <f t="shared" si="112"/>
        <v>0</v>
      </c>
      <c r="F584" s="201">
        <f t="shared" si="113"/>
        <v>0</v>
      </c>
      <c r="H584" s="195">
        <v>23</v>
      </c>
      <c r="I584" s="46">
        <f t="shared" si="114"/>
        <v>0</v>
      </c>
      <c r="J584" s="201">
        <f t="shared" si="115"/>
        <v>0</v>
      </c>
      <c r="AC584" s="195">
        <v>23</v>
      </c>
      <c r="AD584" s="46">
        <f t="shared" si="116"/>
        <v>0</v>
      </c>
      <c r="AE584" s="201">
        <f t="shared" si="117"/>
        <v>0</v>
      </c>
      <c r="AG584" s="195">
        <v>23</v>
      </c>
      <c r="AH584" s="46">
        <f t="shared" si="118"/>
        <v>0</v>
      </c>
      <c r="AI584" s="201">
        <f t="shared" si="119"/>
        <v>0</v>
      </c>
    </row>
    <row r="585" spans="4:35" ht="13.2" customHeight="1">
      <c r="D585" s="195">
        <v>24</v>
      </c>
      <c r="E585" s="46">
        <f t="shared" si="112"/>
        <v>0</v>
      </c>
      <c r="F585" s="201">
        <f t="shared" si="113"/>
        <v>0</v>
      </c>
      <c r="H585" s="195">
        <v>24</v>
      </c>
      <c r="I585" s="46">
        <f t="shared" si="114"/>
        <v>0</v>
      </c>
      <c r="J585" s="201">
        <f t="shared" si="115"/>
        <v>0</v>
      </c>
      <c r="AC585" s="195">
        <v>24</v>
      </c>
      <c r="AD585" s="46">
        <f t="shared" si="116"/>
        <v>0</v>
      </c>
      <c r="AE585" s="201">
        <f t="shared" si="117"/>
        <v>0</v>
      </c>
      <c r="AG585" s="195">
        <v>24</v>
      </c>
      <c r="AH585" s="46">
        <f t="shared" si="118"/>
        <v>0</v>
      </c>
      <c r="AI585" s="201">
        <f t="shared" si="119"/>
        <v>0</v>
      </c>
    </row>
    <row r="586" spans="4:35" ht="13.2" customHeight="1">
      <c r="D586" s="195">
        <v>25</v>
      </c>
      <c r="E586" s="46">
        <f t="shared" si="112"/>
        <v>0</v>
      </c>
      <c r="F586" s="201">
        <f t="shared" si="113"/>
        <v>33.700000000000003</v>
      </c>
      <c r="H586" s="195">
        <v>25</v>
      </c>
      <c r="I586" s="46">
        <f t="shared" si="114"/>
        <v>0</v>
      </c>
      <c r="J586" s="201">
        <f t="shared" si="115"/>
        <v>0</v>
      </c>
      <c r="AC586" s="195">
        <v>25</v>
      </c>
      <c r="AD586" s="46">
        <f t="shared" si="116"/>
        <v>0</v>
      </c>
      <c r="AE586" s="201">
        <f t="shared" si="117"/>
        <v>0</v>
      </c>
      <c r="AG586" s="195">
        <v>25</v>
      </c>
      <c r="AH586" s="46">
        <f t="shared" si="118"/>
        <v>0</v>
      </c>
      <c r="AI586" s="201">
        <f t="shared" si="119"/>
        <v>0</v>
      </c>
    </row>
    <row r="587" spans="4:35" ht="13.2" customHeight="1">
      <c r="D587" s="195">
        <v>26</v>
      </c>
      <c r="E587" s="46">
        <f t="shared" si="112"/>
        <v>0</v>
      </c>
      <c r="F587" s="201">
        <f t="shared" si="113"/>
        <v>0</v>
      </c>
      <c r="H587" s="195">
        <v>26</v>
      </c>
      <c r="I587" s="46">
        <f t="shared" si="114"/>
        <v>0</v>
      </c>
      <c r="J587" s="201">
        <f t="shared" si="115"/>
        <v>0</v>
      </c>
      <c r="AC587" s="195">
        <v>26</v>
      </c>
      <c r="AD587" s="46">
        <f t="shared" si="116"/>
        <v>0</v>
      </c>
      <c r="AE587" s="201">
        <f t="shared" si="117"/>
        <v>0</v>
      </c>
      <c r="AG587" s="195">
        <v>26</v>
      </c>
      <c r="AH587" s="46">
        <f t="shared" si="118"/>
        <v>0</v>
      </c>
      <c r="AI587" s="201">
        <f t="shared" si="119"/>
        <v>0</v>
      </c>
    </row>
    <row r="588" spans="4:35" ht="13.2" customHeight="1">
      <c r="D588" s="195">
        <v>27</v>
      </c>
      <c r="E588" s="46">
        <f t="shared" si="112"/>
        <v>0</v>
      </c>
      <c r="F588" s="201">
        <f t="shared" si="113"/>
        <v>0</v>
      </c>
      <c r="H588" s="195">
        <v>27</v>
      </c>
      <c r="I588" s="46">
        <f t="shared" si="114"/>
        <v>0</v>
      </c>
      <c r="J588" s="201">
        <f t="shared" si="115"/>
        <v>0</v>
      </c>
      <c r="AC588" s="195">
        <v>27</v>
      </c>
      <c r="AD588" s="46">
        <f t="shared" si="116"/>
        <v>0</v>
      </c>
      <c r="AE588" s="201">
        <f t="shared" si="117"/>
        <v>0</v>
      </c>
      <c r="AG588" s="195">
        <v>27</v>
      </c>
      <c r="AH588" s="46">
        <f t="shared" si="118"/>
        <v>0</v>
      </c>
      <c r="AI588" s="201">
        <f t="shared" si="119"/>
        <v>0</v>
      </c>
    </row>
    <row r="589" spans="4:35" ht="13.2" customHeight="1">
      <c r="D589" s="195">
        <v>28</v>
      </c>
      <c r="E589" s="46">
        <f t="shared" si="112"/>
        <v>0</v>
      </c>
      <c r="F589" s="201">
        <f t="shared" si="113"/>
        <v>0</v>
      </c>
      <c r="H589" s="195">
        <v>28</v>
      </c>
      <c r="I589" s="46">
        <f t="shared" si="114"/>
        <v>0</v>
      </c>
      <c r="J589" s="201">
        <f t="shared" si="115"/>
        <v>0</v>
      </c>
      <c r="AC589" s="195">
        <v>28</v>
      </c>
      <c r="AD589" s="46">
        <f t="shared" si="116"/>
        <v>0</v>
      </c>
      <c r="AE589" s="201">
        <f t="shared" si="117"/>
        <v>0</v>
      </c>
      <c r="AG589" s="195">
        <v>28</v>
      </c>
      <c r="AH589" s="46">
        <f t="shared" si="118"/>
        <v>0</v>
      </c>
      <c r="AI589" s="201">
        <f t="shared" si="119"/>
        <v>0</v>
      </c>
    </row>
    <row r="590" spans="4:35" ht="13.2" customHeight="1">
      <c r="D590" s="195">
        <v>29</v>
      </c>
      <c r="E590" s="46">
        <f t="shared" si="112"/>
        <v>0</v>
      </c>
      <c r="F590" s="201">
        <f t="shared" si="113"/>
        <v>0</v>
      </c>
      <c r="H590" s="195">
        <v>29</v>
      </c>
      <c r="I590" s="46">
        <f t="shared" si="114"/>
        <v>0</v>
      </c>
      <c r="J590" s="201">
        <f t="shared" si="115"/>
        <v>0</v>
      </c>
      <c r="AC590" s="195">
        <v>29</v>
      </c>
      <c r="AD590" s="46">
        <f t="shared" si="116"/>
        <v>0</v>
      </c>
      <c r="AE590" s="201">
        <f t="shared" si="117"/>
        <v>0</v>
      </c>
      <c r="AG590" s="195">
        <v>29</v>
      </c>
      <c r="AH590" s="46">
        <f t="shared" si="118"/>
        <v>0</v>
      </c>
      <c r="AI590" s="201">
        <f t="shared" si="119"/>
        <v>0</v>
      </c>
    </row>
    <row r="591" spans="4:35" ht="13.2" customHeight="1">
      <c r="D591" s="195">
        <v>30</v>
      </c>
      <c r="E591" s="46">
        <f t="shared" si="112"/>
        <v>0</v>
      </c>
      <c r="F591" s="201">
        <f t="shared" si="113"/>
        <v>0</v>
      </c>
      <c r="H591" s="195">
        <v>30</v>
      </c>
      <c r="I591" s="46">
        <f t="shared" si="114"/>
        <v>0</v>
      </c>
      <c r="J591" s="201">
        <f t="shared" si="115"/>
        <v>0</v>
      </c>
      <c r="AC591" s="195">
        <v>30</v>
      </c>
      <c r="AD591" s="46">
        <f t="shared" si="116"/>
        <v>0</v>
      </c>
      <c r="AE591" s="201">
        <f t="shared" si="117"/>
        <v>0</v>
      </c>
      <c r="AG591" s="195">
        <v>30</v>
      </c>
      <c r="AH591" s="46">
        <f t="shared" si="118"/>
        <v>0</v>
      </c>
      <c r="AI591" s="201">
        <f t="shared" si="119"/>
        <v>0</v>
      </c>
    </row>
    <row r="592" spans="4:35" ht="13.2" customHeight="1">
      <c r="D592" s="195">
        <v>31</v>
      </c>
      <c r="E592" s="46">
        <f t="shared" si="112"/>
        <v>0</v>
      </c>
      <c r="F592" s="201">
        <f t="shared" si="113"/>
        <v>0</v>
      </c>
      <c r="H592" s="195">
        <v>31</v>
      </c>
      <c r="I592" s="46">
        <f t="shared" si="114"/>
        <v>0</v>
      </c>
      <c r="J592" s="201">
        <f t="shared" si="115"/>
        <v>0</v>
      </c>
      <c r="AC592" s="195">
        <v>31</v>
      </c>
      <c r="AD592" s="46">
        <f t="shared" si="116"/>
        <v>0</v>
      </c>
      <c r="AE592" s="201">
        <f t="shared" si="117"/>
        <v>0</v>
      </c>
      <c r="AG592" s="195">
        <v>31</v>
      </c>
      <c r="AH592" s="46">
        <f t="shared" si="118"/>
        <v>0</v>
      </c>
      <c r="AI592" s="201">
        <f t="shared" si="119"/>
        <v>0</v>
      </c>
    </row>
    <row r="593" spans="4:35" ht="13.2" customHeight="1">
      <c r="D593" s="195">
        <v>32</v>
      </c>
      <c r="E593" s="46">
        <f t="shared" si="112"/>
        <v>0</v>
      </c>
      <c r="F593" s="201">
        <f t="shared" si="113"/>
        <v>0</v>
      </c>
      <c r="H593" s="195">
        <v>32</v>
      </c>
      <c r="I593" s="46">
        <f t="shared" si="114"/>
        <v>0</v>
      </c>
      <c r="J593" s="201">
        <f t="shared" si="115"/>
        <v>0</v>
      </c>
      <c r="AC593" s="195">
        <v>32</v>
      </c>
      <c r="AD593" s="46">
        <f t="shared" si="116"/>
        <v>0</v>
      </c>
      <c r="AE593" s="201">
        <f t="shared" si="117"/>
        <v>0</v>
      </c>
      <c r="AG593" s="195">
        <v>32</v>
      </c>
      <c r="AH593" s="46">
        <f t="shared" si="118"/>
        <v>0</v>
      </c>
      <c r="AI593" s="201">
        <f t="shared" si="119"/>
        <v>0</v>
      </c>
    </row>
    <row r="594" spans="4:35" ht="13.2" customHeight="1">
      <c r="D594" s="195">
        <v>33</v>
      </c>
      <c r="E594" s="46">
        <f t="shared" si="112"/>
        <v>0</v>
      </c>
      <c r="F594" s="201">
        <f t="shared" si="113"/>
        <v>0</v>
      </c>
      <c r="H594" s="195">
        <v>33</v>
      </c>
      <c r="I594" s="46">
        <f t="shared" si="114"/>
        <v>0</v>
      </c>
      <c r="J594" s="201">
        <f t="shared" si="115"/>
        <v>0</v>
      </c>
      <c r="AC594" s="195">
        <v>33</v>
      </c>
      <c r="AD594" s="46">
        <f t="shared" si="116"/>
        <v>0</v>
      </c>
      <c r="AE594" s="201">
        <f t="shared" si="117"/>
        <v>0</v>
      </c>
      <c r="AG594" s="195">
        <v>33</v>
      </c>
      <c r="AH594" s="46">
        <f t="shared" si="118"/>
        <v>0</v>
      </c>
      <c r="AI594" s="201">
        <f t="shared" si="119"/>
        <v>0</v>
      </c>
    </row>
    <row r="595" spans="4:35" ht="13.2" customHeight="1">
      <c r="D595" s="195">
        <v>34</v>
      </c>
      <c r="E595" s="46">
        <f t="shared" si="112"/>
        <v>0</v>
      </c>
      <c r="F595" s="201">
        <f t="shared" si="113"/>
        <v>0</v>
      </c>
      <c r="H595" s="195">
        <v>34</v>
      </c>
      <c r="I595" s="46">
        <f t="shared" si="114"/>
        <v>0</v>
      </c>
      <c r="J595" s="201">
        <f t="shared" si="115"/>
        <v>0</v>
      </c>
      <c r="AC595" s="195">
        <v>34</v>
      </c>
      <c r="AD595" s="46">
        <f t="shared" si="116"/>
        <v>0</v>
      </c>
      <c r="AE595" s="201">
        <f t="shared" si="117"/>
        <v>0</v>
      </c>
      <c r="AG595" s="195">
        <v>34</v>
      </c>
      <c r="AH595" s="46">
        <f t="shared" si="118"/>
        <v>0</v>
      </c>
      <c r="AI595" s="201">
        <f t="shared" si="119"/>
        <v>0</v>
      </c>
    </row>
    <row r="596" spans="4:35" ht="13.2" customHeight="1">
      <c r="D596" s="195">
        <v>35</v>
      </c>
      <c r="E596" s="46">
        <f t="shared" si="112"/>
        <v>0</v>
      </c>
      <c r="F596" s="201">
        <f t="shared" si="113"/>
        <v>0</v>
      </c>
      <c r="H596" s="195">
        <v>35</v>
      </c>
      <c r="I596" s="46">
        <f t="shared" si="114"/>
        <v>0</v>
      </c>
      <c r="J596" s="201">
        <f t="shared" si="115"/>
        <v>0</v>
      </c>
      <c r="AC596" s="195">
        <v>35</v>
      </c>
      <c r="AD596" s="46">
        <f t="shared" si="116"/>
        <v>0</v>
      </c>
      <c r="AE596" s="201">
        <f t="shared" si="117"/>
        <v>0</v>
      </c>
      <c r="AG596" s="195">
        <v>35</v>
      </c>
      <c r="AH596" s="46">
        <f t="shared" si="118"/>
        <v>0</v>
      </c>
      <c r="AI596" s="201">
        <f t="shared" si="119"/>
        <v>0</v>
      </c>
    </row>
    <row r="597" spans="4:35" ht="13.2" customHeight="1">
      <c r="D597" s="195">
        <v>36</v>
      </c>
      <c r="E597" s="46">
        <f t="shared" si="112"/>
        <v>0</v>
      </c>
      <c r="F597" s="201">
        <f t="shared" si="113"/>
        <v>0</v>
      </c>
      <c r="H597" s="195">
        <v>36</v>
      </c>
      <c r="I597" s="46">
        <f t="shared" si="114"/>
        <v>0</v>
      </c>
      <c r="J597" s="201">
        <f t="shared" si="115"/>
        <v>0</v>
      </c>
      <c r="AC597" s="195">
        <v>36</v>
      </c>
      <c r="AD597" s="46">
        <f t="shared" si="116"/>
        <v>0</v>
      </c>
      <c r="AE597" s="201">
        <f t="shared" si="117"/>
        <v>0</v>
      </c>
      <c r="AG597" s="195">
        <v>36</v>
      </c>
      <c r="AH597" s="46">
        <f t="shared" si="118"/>
        <v>0</v>
      </c>
      <c r="AI597" s="201">
        <f t="shared" si="119"/>
        <v>0</v>
      </c>
    </row>
    <row r="598" spans="4:35" ht="13.2" customHeight="1">
      <c r="D598" s="195">
        <v>37</v>
      </c>
      <c r="E598" s="46">
        <f t="shared" si="112"/>
        <v>0</v>
      </c>
      <c r="F598" s="201">
        <f t="shared" si="113"/>
        <v>0</v>
      </c>
      <c r="H598" s="195">
        <v>37</v>
      </c>
      <c r="I598" s="46">
        <f t="shared" si="114"/>
        <v>0</v>
      </c>
      <c r="J598" s="201">
        <f t="shared" si="115"/>
        <v>0</v>
      </c>
      <c r="AC598" s="195">
        <v>37</v>
      </c>
      <c r="AD598" s="46">
        <f t="shared" si="116"/>
        <v>0</v>
      </c>
      <c r="AE598" s="201">
        <f t="shared" si="117"/>
        <v>0</v>
      </c>
      <c r="AG598" s="195">
        <v>37</v>
      </c>
      <c r="AH598" s="46">
        <f t="shared" si="118"/>
        <v>0</v>
      </c>
      <c r="AI598" s="201">
        <f t="shared" si="119"/>
        <v>0</v>
      </c>
    </row>
    <row r="599" spans="4:35" ht="13.2" customHeight="1">
      <c r="D599" s="195">
        <v>38</v>
      </c>
      <c r="E599" s="46">
        <f t="shared" si="112"/>
        <v>0</v>
      </c>
      <c r="F599" s="201">
        <f t="shared" si="113"/>
        <v>0</v>
      </c>
      <c r="H599" s="195">
        <v>38</v>
      </c>
      <c r="I599" s="46">
        <f t="shared" si="114"/>
        <v>0</v>
      </c>
      <c r="J599" s="201">
        <f t="shared" si="115"/>
        <v>0</v>
      </c>
      <c r="AC599" s="195">
        <v>38</v>
      </c>
      <c r="AD599" s="46">
        <f t="shared" si="116"/>
        <v>0</v>
      </c>
      <c r="AE599" s="201">
        <f t="shared" si="117"/>
        <v>0</v>
      </c>
      <c r="AG599" s="195">
        <v>38</v>
      </c>
      <c r="AH599" s="46">
        <f t="shared" si="118"/>
        <v>0</v>
      </c>
      <c r="AI599" s="201">
        <f t="shared" si="119"/>
        <v>0</v>
      </c>
    </row>
    <row r="600" spans="4:35" ht="13.2" customHeight="1">
      <c r="D600" s="195">
        <v>39</v>
      </c>
      <c r="E600" s="46">
        <f t="shared" si="112"/>
        <v>0</v>
      </c>
      <c r="F600" s="201">
        <f t="shared" si="113"/>
        <v>0</v>
      </c>
      <c r="H600" s="195">
        <v>39</v>
      </c>
      <c r="I600" s="46">
        <f t="shared" si="114"/>
        <v>0</v>
      </c>
      <c r="J600" s="201">
        <f t="shared" si="115"/>
        <v>0</v>
      </c>
      <c r="AC600" s="195">
        <v>39</v>
      </c>
      <c r="AD600" s="46">
        <f t="shared" si="116"/>
        <v>0</v>
      </c>
      <c r="AE600" s="201">
        <f t="shared" si="117"/>
        <v>0</v>
      </c>
      <c r="AG600" s="195">
        <v>39</v>
      </c>
      <c r="AH600" s="46">
        <f t="shared" si="118"/>
        <v>0</v>
      </c>
      <c r="AI600" s="201">
        <f t="shared" si="119"/>
        <v>0</v>
      </c>
    </row>
    <row r="601" spans="4:35" ht="13.2" customHeight="1">
      <c r="D601" s="195">
        <v>40</v>
      </c>
      <c r="E601" s="46">
        <f t="shared" si="112"/>
        <v>0</v>
      </c>
      <c r="F601" s="201">
        <f t="shared" si="113"/>
        <v>0</v>
      </c>
      <c r="H601" s="195">
        <v>40</v>
      </c>
      <c r="I601" s="46">
        <f t="shared" si="114"/>
        <v>0</v>
      </c>
      <c r="J601" s="201">
        <f t="shared" si="115"/>
        <v>0</v>
      </c>
      <c r="AC601" s="195">
        <v>40</v>
      </c>
      <c r="AD601" s="46">
        <f t="shared" si="116"/>
        <v>0</v>
      </c>
      <c r="AE601" s="201">
        <f t="shared" si="117"/>
        <v>0</v>
      </c>
      <c r="AG601" s="195">
        <v>40</v>
      </c>
      <c r="AH601" s="46">
        <f t="shared" si="118"/>
        <v>0</v>
      </c>
      <c r="AI601" s="201">
        <f t="shared" si="119"/>
        <v>0</v>
      </c>
    </row>
    <row r="602" spans="4:35" ht="13.2" customHeight="1">
      <c r="D602" s="195">
        <v>41</v>
      </c>
      <c r="E602" s="46">
        <f t="shared" si="112"/>
        <v>0</v>
      </c>
      <c r="F602" s="201">
        <f t="shared" si="113"/>
        <v>0</v>
      </c>
      <c r="H602" s="195">
        <v>41</v>
      </c>
      <c r="I602" s="46">
        <f t="shared" si="114"/>
        <v>0</v>
      </c>
      <c r="J602" s="201">
        <f t="shared" si="115"/>
        <v>0</v>
      </c>
      <c r="AC602" s="195">
        <v>41</v>
      </c>
      <c r="AD602" s="46">
        <f t="shared" si="116"/>
        <v>0</v>
      </c>
      <c r="AE602" s="201">
        <f t="shared" si="117"/>
        <v>0</v>
      </c>
      <c r="AG602" s="195">
        <v>41</v>
      </c>
      <c r="AH602" s="46">
        <f t="shared" si="118"/>
        <v>0</v>
      </c>
      <c r="AI602" s="201">
        <f t="shared" si="119"/>
        <v>0</v>
      </c>
    </row>
    <row r="603" spans="4:35" ht="13.2" customHeight="1">
      <c r="D603" s="195">
        <v>42</v>
      </c>
      <c r="E603" s="46">
        <f t="shared" si="112"/>
        <v>0</v>
      </c>
      <c r="F603" s="201">
        <f t="shared" si="113"/>
        <v>0</v>
      </c>
      <c r="H603" s="195">
        <v>42</v>
      </c>
      <c r="I603" s="46">
        <f t="shared" si="114"/>
        <v>0</v>
      </c>
      <c r="J603" s="201">
        <f t="shared" si="115"/>
        <v>0</v>
      </c>
      <c r="AC603" s="195">
        <v>42</v>
      </c>
      <c r="AD603" s="46">
        <f t="shared" si="116"/>
        <v>0</v>
      </c>
      <c r="AE603" s="201">
        <f t="shared" si="117"/>
        <v>0</v>
      </c>
      <c r="AG603" s="195">
        <v>42</v>
      </c>
      <c r="AH603" s="46">
        <f t="shared" si="118"/>
        <v>0</v>
      </c>
      <c r="AI603" s="201">
        <f t="shared" si="119"/>
        <v>0</v>
      </c>
    </row>
    <row r="604" spans="4:35" ht="13.2" customHeight="1">
      <c r="D604" s="195">
        <v>43</v>
      </c>
      <c r="E604" s="46">
        <f t="shared" si="112"/>
        <v>0</v>
      </c>
      <c r="F604" s="201">
        <f t="shared" si="113"/>
        <v>0</v>
      </c>
      <c r="H604" s="195">
        <v>43</v>
      </c>
      <c r="I604" s="46">
        <f t="shared" si="114"/>
        <v>0</v>
      </c>
      <c r="J604" s="201">
        <f t="shared" si="115"/>
        <v>0</v>
      </c>
      <c r="AC604" s="195">
        <v>43</v>
      </c>
      <c r="AD604" s="46">
        <f t="shared" si="116"/>
        <v>0</v>
      </c>
      <c r="AE604" s="201">
        <f t="shared" si="117"/>
        <v>0</v>
      </c>
      <c r="AG604" s="195">
        <v>43</v>
      </c>
      <c r="AH604" s="46">
        <f t="shared" si="118"/>
        <v>0</v>
      </c>
      <c r="AI604" s="201">
        <f t="shared" si="119"/>
        <v>0</v>
      </c>
    </row>
    <row r="605" spans="4:35" ht="13.2" customHeight="1">
      <c r="D605" s="195">
        <v>44</v>
      </c>
      <c r="E605" s="46">
        <f t="shared" si="112"/>
        <v>0</v>
      </c>
      <c r="F605" s="201">
        <f t="shared" si="113"/>
        <v>0</v>
      </c>
      <c r="H605" s="195">
        <v>44</v>
      </c>
      <c r="I605" s="46">
        <f t="shared" si="114"/>
        <v>0</v>
      </c>
      <c r="J605" s="201">
        <f t="shared" si="115"/>
        <v>0</v>
      </c>
      <c r="AC605" s="195">
        <v>44</v>
      </c>
      <c r="AD605" s="46">
        <f t="shared" si="116"/>
        <v>0</v>
      </c>
      <c r="AE605" s="201">
        <f t="shared" si="117"/>
        <v>0</v>
      </c>
      <c r="AG605" s="195">
        <v>44</v>
      </c>
      <c r="AH605" s="46">
        <f t="shared" si="118"/>
        <v>0</v>
      </c>
      <c r="AI605" s="201">
        <f t="shared" si="119"/>
        <v>0</v>
      </c>
    </row>
    <row r="606" spans="4:35" ht="13.2" customHeight="1">
      <c r="D606" s="195">
        <v>45</v>
      </c>
      <c r="E606" s="46">
        <f t="shared" si="112"/>
        <v>0</v>
      </c>
      <c r="F606" s="201">
        <f t="shared" si="113"/>
        <v>0</v>
      </c>
      <c r="H606" s="195">
        <v>45</v>
      </c>
      <c r="I606" s="46">
        <f t="shared" si="114"/>
        <v>0</v>
      </c>
      <c r="J606" s="201">
        <f t="shared" si="115"/>
        <v>0</v>
      </c>
      <c r="AC606" s="195">
        <v>45</v>
      </c>
      <c r="AD606" s="46">
        <f t="shared" si="116"/>
        <v>0</v>
      </c>
      <c r="AE606" s="201">
        <f t="shared" si="117"/>
        <v>0</v>
      </c>
      <c r="AG606" s="195">
        <v>45</v>
      </c>
      <c r="AH606" s="46">
        <f t="shared" si="118"/>
        <v>0</v>
      </c>
      <c r="AI606" s="201">
        <f t="shared" si="119"/>
        <v>0</v>
      </c>
    </row>
    <row r="607" spans="4:35" ht="13.2" customHeight="1">
      <c r="D607" s="195">
        <v>46</v>
      </c>
      <c r="E607" s="46">
        <f t="shared" si="112"/>
        <v>0</v>
      </c>
      <c r="F607" s="201">
        <f t="shared" si="113"/>
        <v>0</v>
      </c>
      <c r="H607" s="195">
        <v>46</v>
      </c>
      <c r="I607" s="46">
        <f t="shared" si="114"/>
        <v>0</v>
      </c>
      <c r="J607" s="201">
        <f t="shared" si="115"/>
        <v>0</v>
      </c>
      <c r="AC607" s="195">
        <v>46</v>
      </c>
      <c r="AD607" s="46">
        <f t="shared" si="116"/>
        <v>0</v>
      </c>
      <c r="AE607" s="201">
        <f t="shared" si="117"/>
        <v>0</v>
      </c>
      <c r="AG607" s="195">
        <v>46</v>
      </c>
      <c r="AH607" s="46">
        <f t="shared" si="118"/>
        <v>0</v>
      </c>
      <c r="AI607" s="201">
        <f t="shared" si="119"/>
        <v>0</v>
      </c>
    </row>
    <row r="608" spans="4:35" ht="13.2" customHeight="1">
      <c r="D608" s="195">
        <v>47</v>
      </c>
      <c r="E608" s="46">
        <f t="shared" si="112"/>
        <v>0</v>
      </c>
      <c r="F608" s="201">
        <f t="shared" si="113"/>
        <v>0</v>
      </c>
      <c r="H608" s="195">
        <v>47</v>
      </c>
      <c r="I608" s="46">
        <f t="shared" si="114"/>
        <v>0</v>
      </c>
      <c r="J608" s="201">
        <f t="shared" si="115"/>
        <v>0</v>
      </c>
      <c r="AC608" s="195">
        <v>47</v>
      </c>
      <c r="AD608" s="46">
        <f t="shared" si="116"/>
        <v>0</v>
      </c>
      <c r="AE608" s="201">
        <f t="shared" si="117"/>
        <v>0</v>
      </c>
      <c r="AG608" s="195">
        <v>47</v>
      </c>
      <c r="AH608" s="46">
        <f t="shared" si="118"/>
        <v>0</v>
      </c>
      <c r="AI608" s="201">
        <f t="shared" si="119"/>
        <v>0</v>
      </c>
    </row>
    <row r="609" spans="4:35" ht="13.2" customHeight="1">
      <c r="D609" s="195">
        <v>48</v>
      </c>
      <c r="E609" s="46">
        <f t="shared" si="112"/>
        <v>0</v>
      </c>
      <c r="F609" s="201">
        <f t="shared" si="113"/>
        <v>0</v>
      </c>
      <c r="H609" s="195">
        <v>48</v>
      </c>
      <c r="I609" s="46">
        <f t="shared" si="114"/>
        <v>0</v>
      </c>
      <c r="J609" s="201">
        <f t="shared" si="115"/>
        <v>0</v>
      </c>
      <c r="AC609" s="195">
        <v>48</v>
      </c>
      <c r="AD609" s="46">
        <f t="shared" si="116"/>
        <v>0</v>
      </c>
      <c r="AE609" s="201">
        <f t="shared" si="117"/>
        <v>0</v>
      </c>
      <c r="AG609" s="195">
        <v>48</v>
      </c>
      <c r="AH609" s="46">
        <f t="shared" si="118"/>
        <v>0</v>
      </c>
      <c r="AI609" s="201">
        <f t="shared" si="119"/>
        <v>0</v>
      </c>
    </row>
    <row r="610" spans="4:35" ht="13.2" customHeight="1">
      <c r="D610" s="195">
        <v>49</v>
      </c>
      <c r="E610" s="46">
        <f t="shared" si="112"/>
        <v>0</v>
      </c>
      <c r="F610" s="201">
        <f t="shared" si="113"/>
        <v>0</v>
      </c>
      <c r="H610" s="195">
        <v>49</v>
      </c>
      <c r="I610" s="46">
        <f t="shared" si="114"/>
        <v>0</v>
      </c>
      <c r="J610" s="201">
        <f t="shared" si="115"/>
        <v>0</v>
      </c>
      <c r="AC610" s="195">
        <v>49</v>
      </c>
      <c r="AD610" s="46">
        <f t="shared" si="116"/>
        <v>0</v>
      </c>
      <c r="AE610" s="201">
        <f t="shared" si="117"/>
        <v>0</v>
      </c>
      <c r="AG610" s="195">
        <v>49</v>
      </c>
      <c r="AH610" s="46">
        <f t="shared" si="118"/>
        <v>0</v>
      </c>
      <c r="AI610" s="201">
        <f t="shared" si="119"/>
        <v>0</v>
      </c>
    </row>
    <row r="611" spans="4:35" ht="13.2" customHeight="1">
      <c r="D611" s="195">
        <v>50</v>
      </c>
      <c r="E611" s="46">
        <f t="shared" si="112"/>
        <v>0</v>
      </c>
      <c r="F611" s="201">
        <f t="shared" si="113"/>
        <v>0</v>
      </c>
      <c r="H611" s="195">
        <v>50</v>
      </c>
      <c r="I611" s="46">
        <f t="shared" si="114"/>
        <v>0</v>
      </c>
      <c r="J611" s="201">
        <f t="shared" si="115"/>
        <v>0</v>
      </c>
      <c r="AC611" s="195">
        <v>50</v>
      </c>
      <c r="AD611" s="46">
        <f t="shared" si="116"/>
        <v>0</v>
      </c>
      <c r="AE611" s="201">
        <f t="shared" si="117"/>
        <v>0</v>
      </c>
      <c r="AG611" s="195">
        <v>50</v>
      </c>
      <c r="AH611" s="46">
        <f t="shared" si="118"/>
        <v>0</v>
      </c>
      <c r="AI611" s="201">
        <f t="shared" si="119"/>
        <v>0</v>
      </c>
    </row>
    <row r="612" spans="4:35" ht="13.2" customHeight="1">
      <c r="D612" s="195">
        <v>51</v>
      </c>
      <c r="E612" s="46">
        <f t="shared" si="112"/>
        <v>0</v>
      </c>
      <c r="F612" s="201">
        <f t="shared" si="113"/>
        <v>0</v>
      </c>
      <c r="H612" s="195">
        <v>51</v>
      </c>
      <c r="I612" s="46">
        <f t="shared" si="114"/>
        <v>0</v>
      </c>
      <c r="J612" s="201">
        <f t="shared" si="115"/>
        <v>0</v>
      </c>
      <c r="AC612" s="195">
        <v>51</v>
      </c>
      <c r="AD612" s="46">
        <f t="shared" si="116"/>
        <v>0</v>
      </c>
      <c r="AE612" s="201">
        <f t="shared" si="117"/>
        <v>0</v>
      </c>
      <c r="AG612" s="195">
        <v>51</v>
      </c>
      <c r="AH612" s="46">
        <f t="shared" si="118"/>
        <v>0</v>
      </c>
      <c r="AI612" s="201">
        <f t="shared" si="119"/>
        <v>0</v>
      </c>
    </row>
    <row r="613" spans="4:35" ht="13.2" customHeight="1">
      <c r="D613" s="195">
        <v>52</v>
      </c>
      <c r="E613" s="46">
        <f t="shared" si="112"/>
        <v>0</v>
      </c>
      <c r="F613" s="201">
        <f t="shared" si="113"/>
        <v>0</v>
      </c>
      <c r="H613" s="195">
        <v>52</v>
      </c>
      <c r="I613" s="46">
        <f t="shared" si="114"/>
        <v>0</v>
      </c>
      <c r="J613" s="201">
        <f t="shared" si="115"/>
        <v>0</v>
      </c>
      <c r="AC613" s="195">
        <v>52</v>
      </c>
      <c r="AD613" s="46">
        <f t="shared" si="116"/>
        <v>0</v>
      </c>
      <c r="AE613" s="201">
        <f t="shared" si="117"/>
        <v>0</v>
      </c>
      <c r="AG613" s="195">
        <v>52</v>
      </c>
      <c r="AH613" s="46">
        <f t="shared" si="118"/>
        <v>0</v>
      </c>
      <c r="AI613" s="201">
        <f t="shared" si="119"/>
        <v>0</v>
      </c>
    </row>
    <row r="614" spans="4:35" ht="13.2" customHeight="1">
      <c r="D614" s="195">
        <v>53</v>
      </c>
      <c r="E614" s="46">
        <f t="shared" si="112"/>
        <v>0</v>
      </c>
      <c r="F614" s="201">
        <f t="shared" si="113"/>
        <v>0</v>
      </c>
      <c r="H614" s="195">
        <v>53</v>
      </c>
      <c r="I614" s="46">
        <f t="shared" si="114"/>
        <v>0</v>
      </c>
      <c r="J614" s="201">
        <f t="shared" si="115"/>
        <v>0</v>
      </c>
      <c r="AC614" s="195">
        <v>53</v>
      </c>
      <c r="AD614" s="46">
        <f t="shared" si="116"/>
        <v>0</v>
      </c>
      <c r="AE614" s="201">
        <f t="shared" si="117"/>
        <v>0</v>
      </c>
      <c r="AG614" s="195">
        <v>53</v>
      </c>
      <c r="AH614" s="46">
        <f t="shared" si="118"/>
        <v>0</v>
      </c>
      <c r="AI614" s="201">
        <f t="shared" si="119"/>
        <v>0</v>
      </c>
    </row>
    <row r="615" spans="4:35" ht="13.2" customHeight="1">
      <c r="D615" s="195">
        <v>54</v>
      </c>
      <c r="E615" s="46">
        <f t="shared" si="112"/>
        <v>0</v>
      </c>
      <c r="F615" s="201">
        <f t="shared" si="113"/>
        <v>0</v>
      </c>
      <c r="H615" s="195">
        <v>54</v>
      </c>
      <c r="I615" s="46">
        <f t="shared" si="114"/>
        <v>0</v>
      </c>
      <c r="J615" s="201">
        <f t="shared" si="115"/>
        <v>0</v>
      </c>
      <c r="AC615" s="195">
        <v>54</v>
      </c>
      <c r="AD615" s="46">
        <f t="shared" si="116"/>
        <v>0</v>
      </c>
      <c r="AE615" s="201">
        <f t="shared" si="117"/>
        <v>0</v>
      </c>
      <c r="AG615" s="195">
        <v>54</v>
      </c>
      <c r="AH615" s="46">
        <f t="shared" si="118"/>
        <v>0</v>
      </c>
      <c r="AI615" s="201">
        <f t="shared" si="119"/>
        <v>0</v>
      </c>
    </row>
    <row r="616" spans="4:35" ht="13.2" customHeight="1">
      <c r="D616" s="195">
        <v>55</v>
      </c>
      <c r="E616" s="46">
        <f t="shared" si="112"/>
        <v>0</v>
      </c>
      <c r="F616" s="201">
        <f t="shared" si="113"/>
        <v>0</v>
      </c>
      <c r="H616" s="195">
        <v>55</v>
      </c>
      <c r="I616" s="46">
        <f t="shared" si="114"/>
        <v>0</v>
      </c>
      <c r="J616" s="201">
        <f t="shared" si="115"/>
        <v>0</v>
      </c>
      <c r="AC616" s="195">
        <v>55</v>
      </c>
      <c r="AD616" s="46">
        <f t="shared" si="116"/>
        <v>0</v>
      </c>
      <c r="AE616" s="201">
        <f t="shared" si="117"/>
        <v>0</v>
      </c>
      <c r="AG616" s="195">
        <v>55</v>
      </c>
      <c r="AH616" s="46">
        <f t="shared" si="118"/>
        <v>0</v>
      </c>
      <c r="AI616" s="201">
        <f t="shared" si="119"/>
        <v>0</v>
      </c>
    </row>
    <row r="617" spans="4:35" ht="13.2" customHeight="1">
      <c r="D617" s="195">
        <v>56</v>
      </c>
      <c r="E617" s="46">
        <f t="shared" si="112"/>
        <v>0</v>
      </c>
      <c r="F617" s="201">
        <f t="shared" si="113"/>
        <v>0</v>
      </c>
      <c r="H617" s="195">
        <v>56</v>
      </c>
      <c r="I617" s="46">
        <f t="shared" si="114"/>
        <v>0</v>
      </c>
      <c r="J617" s="201">
        <f t="shared" si="115"/>
        <v>0</v>
      </c>
      <c r="AC617" s="195">
        <v>56</v>
      </c>
      <c r="AD617" s="46">
        <f t="shared" si="116"/>
        <v>0</v>
      </c>
      <c r="AE617" s="201">
        <f t="shared" si="117"/>
        <v>0</v>
      </c>
      <c r="AG617" s="195">
        <v>56</v>
      </c>
      <c r="AH617" s="46">
        <f t="shared" si="118"/>
        <v>0</v>
      </c>
      <c r="AI617" s="201">
        <f t="shared" si="119"/>
        <v>0</v>
      </c>
    </row>
    <row r="618" spans="4:35" ht="13.2" customHeight="1">
      <c r="D618" s="195">
        <v>57</v>
      </c>
      <c r="E618" s="46">
        <f t="shared" si="112"/>
        <v>0</v>
      </c>
      <c r="F618" s="201">
        <f t="shared" si="113"/>
        <v>0</v>
      </c>
      <c r="H618" s="195">
        <v>57</v>
      </c>
      <c r="I618" s="46">
        <f t="shared" si="114"/>
        <v>0</v>
      </c>
      <c r="J618" s="201">
        <f t="shared" si="115"/>
        <v>0</v>
      </c>
      <c r="AC618" s="195">
        <v>57</v>
      </c>
      <c r="AD618" s="46">
        <f t="shared" si="116"/>
        <v>0</v>
      </c>
      <c r="AE618" s="201">
        <f t="shared" si="117"/>
        <v>0</v>
      </c>
      <c r="AG618" s="195">
        <v>57</v>
      </c>
      <c r="AH618" s="46">
        <f t="shared" si="118"/>
        <v>0</v>
      </c>
      <c r="AI618" s="201">
        <f t="shared" si="119"/>
        <v>0</v>
      </c>
    </row>
    <row r="619" spans="4:35" ht="13.2" customHeight="1">
      <c r="D619" s="195">
        <v>58</v>
      </c>
      <c r="E619" s="46">
        <f t="shared" si="112"/>
        <v>0</v>
      </c>
      <c r="F619" s="201">
        <f t="shared" si="113"/>
        <v>0</v>
      </c>
      <c r="H619" s="195">
        <v>58</v>
      </c>
      <c r="I619" s="46">
        <f t="shared" si="114"/>
        <v>0</v>
      </c>
      <c r="J619" s="201">
        <f t="shared" si="115"/>
        <v>0</v>
      </c>
      <c r="AC619" s="195">
        <v>58</v>
      </c>
      <c r="AD619" s="46">
        <f t="shared" si="116"/>
        <v>0</v>
      </c>
      <c r="AE619" s="201">
        <f t="shared" si="117"/>
        <v>0</v>
      </c>
      <c r="AG619" s="195">
        <v>58</v>
      </c>
      <c r="AH619" s="46">
        <f t="shared" si="118"/>
        <v>0</v>
      </c>
      <c r="AI619" s="201">
        <f t="shared" si="119"/>
        <v>0</v>
      </c>
    </row>
    <row r="620" spans="4:35" ht="13.2" customHeight="1">
      <c r="D620" s="195">
        <v>59</v>
      </c>
      <c r="E620" s="46">
        <f t="shared" si="112"/>
        <v>0</v>
      </c>
      <c r="F620" s="201">
        <f t="shared" si="113"/>
        <v>0</v>
      </c>
      <c r="H620" s="195">
        <v>59</v>
      </c>
      <c r="I620" s="46">
        <f t="shared" si="114"/>
        <v>0</v>
      </c>
      <c r="J620" s="201">
        <f t="shared" si="115"/>
        <v>0</v>
      </c>
      <c r="AC620" s="195">
        <v>59</v>
      </c>
      <c r="AD620" s="46">
        <f t="shared" si="116"/>
        <v>0</v>
      </c>
      <c r="AE620" s="201">
        <f t="shared" si="117"/>
        <v>0</v>
      </c>
      <c r="AG620" s="195">
        <v>59</v>
      </c>
      <c r="AH620" s="46">
        <f t="shared" si="118"/>
        <v>0</v>
      </c>
      <c r="AI620" s="201">
        <f t="shared" si="119"/>
        <v>0</v>
      </c>
    </row>
    <row r="621" spans="4:35" ht="13.2" customHeight="1" thickBot="1">
      <c r="D621" s="196">
        <v>60</v>
      </c>
      <c r="E621" s="47">
        <f t="shared" si="112"/>
        <v>0</v>
      </c>
      <c r="F621" s="202">
        <f t="shared" si="113"/>
        <v>0</v>
      </c>
      <c r="H621" s="196">
        <v>60</v>
      </c>
      <c r="I621" s="47">
        <f t="shared" si="114"/>
        <v>0</v>
      </c>
      <c r="J621" s="202">
        <f t="shared" si="115"/>
        <v>0</v>
      </c>
      <c r="AC621" s="196">
        <v>60</v>
      </c>
      <c r="AD621" s="47">
        <f t="shared" si="116"/>
        <v>0</v>
      </c>
      <c r="AE621" s="202">
        <f t="shared" si="117"/>
        <v>0</v>
      </c>
      <c r="AG621" s="196">
        <v>60</v>
      </c>
      <c r="AH621" s="47">
        <f t="shared" si="118"/>
        <v>0</v>
      </c>
      <c r="AI621" s="202">
        <f t="shared" si="119"/>
        <v>0</v>
      </c>
    </row>
    <row r="623" spans="4:35" ht="13.2" customHeight="1" thickBot="1">
      <c r="F623" s="760" t="s">
        <v>370</v>
      </c>
      <c r="AE623" s="760" t="s">
        <v>370</v>
      </c>
    </row>
    <row r="624" spans="4:35" ht="13.2" customHeight="1">
      <c r="F624" s="2199"/>
      <c r="G624" s="2200" t="s">
        <v>87</v>
      </c>
      <c r="H624" s="2200"/>
      <c r="I624" s="2200"/>
      <c r="J624" s="2239"/>
      <c r="AE624" s="2199"/>
      <c r="AF624" s="2200" t="s">
        <v>87</v>
      </c>
      <c r="AG624" s="2200"/>
      <c r="AH624" s="2200"/>
      <c r="AI624" s="2239"/>
    </row>
    <row r="625" spans="6:35" ht="13.2" customHeight="1">
      <c r="F625" s="2238"/>
      <c r="G625" s="2151" t="s">
        <v>368</v>
      </c>
      <c r="H625" s="2153"/>
      <c r="I625" s="2151" t="s">
        <v>369</v>
      </c>
      <c r="J625" s="2529"/>
      <c r="AE625" s="2238"/>
      <c r="AF625" s="2151" t="s">
        <v>368</v>
      </c>
      <c r="AG625" s="2153"/>
      <c r="AH625" s="2151" t="s">
        <v>369</v>
      </c>
      <c r="AI625" s="2529"/>
    </row>
    <row r="626" spans="6:35" ht="13.2" customHeight="1">
      <c r="F626" s="195">
        <v>1</v>
      </c>
      <c r="G626" s="400" t="str">
        <f>IF(H626=0,"",MAX($G$624:G625)+1)</f>
        <v/>
      </c>
      <c r="H626" s="46">
        <f t="shared" ref="H626:H685" si="120">E434+I434+E498+I498+E562+I562</f>
        <v>0</v>
      </c>
      <c r="I626" s="400" t="str">
        <f>IF(J626=0,"",MAX($I$624:I625)+1)</f>
        <v/>
      </c>
      <c r="J626" s="201">
        <f t="shared" ref="J626:J685" si="121">F434+J434+F498+J498+F562+J562</f>
        <v>0</v>
      </c>
      <c r="AE626" s="195">
        <v>1</v>
      </c>
      <c r="AF626" s="400" t="str">
        <f>IF(AG626=0,"",MAX($AF$624:AF625)+1)</f>
        <v/>
      </c>
      <c r="AG626" s="46">
        <f t="shared" ref="AG626:AG685" si="122">AD434+AH434+AD498+AH498+AD562+AH562</f>
        <v>0</v>
      </c>
      <c r="AH626" s="400" t="str">
        <f>IF(AI626=0,"",MAX($AH$624:AH625)+1)</f>
        <v/>
      </c>
      <c r="AI626" s="201">
        <f t="shared" ref="AI626:AI685" si="123">AE434+AI434+AE498+AI498+AE562+AI562</f>
        <v>0</v>
      </c>
    </row>
    <row r="627" spans="6:35" ht="13.2" customHeight="1">
      <c r="F627" s="195">
        <v>2</v>
      </c>
      <c r="G627" s="400" t="str">
        <f>IF(H627=0,"",MAX($G$624:G626)+1)</f>
        <v/>
      </c>
      <c r="H627" s="46">
        <f t="shared" si="120"/>
        <v>0</v>
      </c>
      <c r="I627" s="400" t="str">
        <f>IF(J627=0,"",MAX($I$624:I626)+1)</f>
        <v/>
      </c>
      <c r="J627" s="201">
        <f t="shared" si="121"/>
        <v>0</v>
      </c>
      <c r="AE627" s="195">
        <v>2</v>
      </c>
      <c r="AF627" s="400" t="str">
        <f>IF(AG627=0,"",MAX($AF$624:AF626)+1)</f>
        <v/>
      </c>
      <c r="AG627" s="46">
        <f t="shared" si="122"/>
        <v>0</v>
      </c>
      <c r="AH627" s="400" t="str">
        <f>IF(AI627=0,"",MAX($AH$624:AH626)+1)</f>
        <v/>
      </c>
      <c r="AI627" s="201">
        <f t="shared" si="123"/>
        <v>0</v>
      </c>
    </row>
    <row r="628" spans="6:35" ht="13.2" customHeight="1">
      <c r="F628" s="195">
        <v>3</v>
      </c>
      <c r="G628" s="400" t="str">
        <f>IF(H628=0,"",MAX($G$624:G627)+1)</f>
        <v/>
      </c>
      <c r="H628" s="46">
        <f t="shared" si="120"/>
        <v>0</v>
      </c>
      <c r="I628" s="400" t="str">
        <f>IF(J628=0,"",MAX($I$624:I627)+1)</f>
        <v/>
      </c>
      <c r="J628" s="201">
        <f t="shared" si="121"/>
        <v>0</v>
      </c>
      <c r="AE628" s="195">
        <v>3</v>
      </c>
      <c r="AF628" s="400" t="str">
        <f>IF(AG628=0,"",MAX($AF$624:AF627)+1)</f>
        <v/>
      </c>
      <c r="AG628" s="46">
        <f t="shared" si="122"/>
        <v>0</v>
      </c>
      <c r="AH628" s="400" t="str">
        <f>IF(AI628=0,"",MAX($AH$624:AH627)+1)</f>
        <v/>
      </c>
      <c r="AI628" s="201">
        <f t="shared" si="123"/>
        <v>0</v>
      </c>
    </row>
    <row r="629" spans="6:35" ht="13.2" customHeight="1">
      <c r="F629" s="195">
        <v>4</v>
      </c>
      <c r="G629" s="400" t="str">
        <f>IF(H629=0,"",MAX($G$624:G628)+1)</f>
        <v/>
      </c>
      <c r="H629" s="46">
        <f t="shared" si="120"/>
        <v>0</v>
      </c>
      <c r="I629" s="400" t="str">
        <f>IF(J629=0,"",MAX($I$624:I628)+1)</f>
        <v/>
      </c>
      <c r="J629" s="201">
        <f t="shared" si="121"/>
        <v>0</v>
      </c>
      <c r="AE629" s="195">
        <v>4</v>
      </c>
      <c r="AF629" s="400" t="str">
        <f>IF(AG629=0,"",MAX($AF$624:AF628)+1)</f>
        <v/>
      </c>
      <c r="AG629" s="46">
        <f t="shared" si="122"/>
        <v>0</v>
      </c>
      <c r="AH629" s="400" t="str">
        <f>IF(AI629=0,"",MAX($AH$624:AH628)+1)</f>
        <v/>
      </c>
      <c r="AI629" s="201">
        <f t="shared" si="123"/>
        <v>0</v>
      </c>
    </row>
    <row r="630" spans="6:35" ht="13.2" customHeight="1">
      <c r="F630" s="195">
        <v>5</v>
      </c>
      <c r="G630" s="400" t="str">
        <f>IF(H630=0,"",MAX($G$624:G629)+1)</f>
        <v/>
      </c>
      <c r="H630" s="46">
        <f t="shared" si="120"/>
        <v>0</v>
      </c>
      <c r="I630" s="400" t="str">
        <f>IF(J630=0,"",MAX($I$624:I629)+1)</f>
        <v/>
      </c>
      <c r="J630" s="201">
        <f t="shared" si="121"/>
        <v>0</v>
      </c>
      <c r="AE630" s="195">
        <v>5</v>
      </c>
      <c r="AF630" s="400" t="str">
        <f>IF(AG630=0,"",MAX($AF$624:AF629)+1)</f>
        <v/>
      </c>
      <c r="AG630" s="46">
        <f t="shared" si="122"/>
        <v>0</v>
      </c>
      <c r="AH630" s="400" t="str">
        <f>IF(AI630=0,"",MAX($AH$624:AH629)+1)</f>
        <v/>
      </c>
      <c r="AI630" s="201">
        <f t="shared" si="123"/>
        <v>0</v>
      </c>
    </row>
    <row r="631" spans="6:35" ht="13.2" customHeight="1">
      <c r="F631" s="195">
        <v>6</v>
      </c>
      <c r="G631" s="400" t="str">
        <f>IF(H631=0,"",MAX($G$624:G630)+1)</f>
        <v/>
      </c>
      <c r="H631" s="46">
        <f t="shared" si="120"/>
        <v>0</v>
      </c>
      <c r="I631" s="400" t="str">
        <f>IF(J631=0,"",MAX($I$624:I630)+1)</f>
        <v/>
      </c>
      <c r="J631" s="201">
        <f t="shared" si="121"/>
        <v>0</v>
      </c>
      <c r="AE631" s="195">
        <v>6</v>
      </c>
      <c r="AF631" s="400" t="str">
        <f>IF(AG631=0,"",MAX($AF$624:AF630)+1)</f>
        <v/>
      </c>
      <c r="AG631" s="46">
        <f t="shared" si="122"/>
        <v>0</v>
      </c>
      <c r="AH631" s="400" t="str">
        <f>IF(AI631=0,"",MAX($AH$624:AH630)+1)</f>
        <v/>
      </c>
      <c r="AI631" s="201">
        <f t="shared" si="123"/>
        <v>0</v>
      </c>
    </row>
    <row r="632" spans="6:35" ht="13.2" customHeight="1">
      <c r="F632" s="195">
        <v>7</v>
      </c>
      <c r="G632" s="400" t="str">
        <f>IF(H632=0,"",MAX($G$624:G631)+1)</f>
        <v/>
      </c>
      <c r="H632" s="46">
        <f t="shared" si="120"/>
        <v>0</v>
      </c>
      <c r="I632" s="400" t="str">
        <f>IF(J632=0,"",MAX($I$624:I631)+1)</f>
        <v/>
      </c>
      <c r="J632" s="201">
        <f t="shared" si="121"/>
        <v>0</v>
      </c>
      <c r="AE632" s="195">
        <v>7</v>
      </c>
      <c r="AF632" s="400" t="str">
        <f>IF(AG632=0,"",MAX($AF$624:AF631)+1)</f>
        <v/>
      </c>
      <c r="AG632" s="46">
        <f t="shared" si="122"/>
        <v>0</v>
      </c>
      <c r="AH632" s="400" t="str">
        <f>IF(AI632=0,"",MAX($AH$624:AH631)+1)</f>
        <v/>
      </c>
      <c r="AI632" s="201">
        <f t="shared" si="123"/>
        <v>0</v>
      </c>
    </row>
    <row r="633" spans="6:35" ht="13.2" customHeight="1">
      <c r="F633" s="195">
        <v>8</v>
      </c>
      <c r="G633" s="400" t="str">
        <f>IF(H633=0,"",MAX($G$624:G632)+1)</f>
        <v/>
      </c>
      <c r="H633" s="46">
        <f t="shared" si="120"/>
        <v>0</v>
      </c>
      <c r="I633" s="400" t="str">
        <f>IF(J633=0,"",MAX($I$624:I632)+1)</f>
        <v/>
      </c>
      <c r="J633" s="201">
        <f t="shared" si="121"/>
        <v>0</v>
      </c>
      <c r="AE633" s="195">
        <v>8</v>
      </c>
      <c r="AF633" s="400" t="str">
        <f>IF(AG633=0,"",MAX($AF$624:AF632)+1)</f>
        <v/>
      </c>
      <c r="AG633" s="46">
        <f t="shared" si="122"/>
        <v>0</v>
      </c>
      <c r="AH633" s="400" t="str">
        <f>IF(AI633=0,"",MAX($AH$624:AH632)+1)</f>
        <v/>
      </c>
      <c r="AI633" s="201">
        <f t="shared" si="123"/>
        <v>0</v>
      </c>
    </row>
    <row r="634" spans="6:35" ht="13.2" customHeight="1">
      <c r="F634" s="195">
        <v>9</v>
      </c>
      <c r="G634" s="400" t="str">
        <f>IF(H634=0,"",MAX($G$624:G633)+1)</f>
        <v/>
      </c>
      <c r="H634" s="46">
        <f t="shared" si="120"/>
        <v>0</v>
      </c>
      <c r="I634" s="400" t="str">
        <f>IF(J634=0,"",MAX($I$624:I633)+1)</f>
        <v/>
      </c>
      <c r="J634" s="201">
        <f t="shared" si="121"/>
        <v>0</v>
      </c>
      <c r="AE634" s="195">
        <v>9</v>
      </c>
      <c r="AF634" s="400" t="str">
        <f>IF(AG634=0,"",MAX($AF$624:AF633)+1)</f>
        <v/>
      </c>
      <c r="AG634" s="46">
        <f t="shared" si="122"/>
        <v>0</v>
      </c>
      <c r="AH634" s="400" t="str">
        <f>IF(AI634=0,"",MAX($AH$624:AH633)+1)</f>
        <v/>
      </c>
      <c r="AI634" s="201">
        <f t="shared" si="123"/>
        <v>0</v>
      </c>
    </row>
    <row r="635" spans="6:35" ht="13.2" customHeight="1">
      <c r="F635" s="195">
        <v>10</v>
      </c>
      <c r="G635" s="400" t="str">
        <f>IF(H635=0,"",MAX($G$624:G634)+1)</f>
        <v/>
      </c>
      <c r="H635" s="46">
        <f t="shared" si="120"/>
        <v>0</v>
      </c>
      <c r="I635" s="400" t="str">
        <f>IF(J635=0,"",MAX($I$624:I634)+1)</f>
        <v/>
      </c>
      <c r="J635" s="201">
        <f t="shared" si="121"/>
        <v>0</v>
      </c>
      <c r="AE635" s="195">
        <v>10</v>
      </c>
      <c r="AF635" s="400" t="str">
        <f>IF(AG635=0,"",MAX($AF$624:AF634)+1)</f>
        <v/>
      </c>
      <c r="AG635" s="46">
        <f t="shared" si="122"/>
        <v>0</v>
      </c>
      <c r="AH635" s="400" t="str">
        <f>IF(AI635=0,"",MAX($AH$624:AH634)+1)</f>
        <v/>
      </c>
      <c r="AI635" s="201">
        <f t="shared" si="123"/>
        <v>0</v>
      </c>
    </row>
    <row r="636" spans="6:35" ht="13.2" customHeight="1">
      <c r="F636" s="195">
        <v>11</v>
      </c>
      <c r="G636" s="400" t="str">
        <f>IF(H636=0,"",MAX($G$624:G635)+1)</f>
        <v/>
      </c>
      <c r="H636" s="46">
        <f t="shared" si="120"/>
        <v>0</v>
      </c>
      <c r="I636" s="400" t="str">
        <f>IF(J636=0,"",MAX($I$624:I635)+1)</f>
        <v/>
      </c>
      <c r="J636" s="201">
        <f t="shared" si="121"/>
        <v>0</v>
      </c>
      <c r="AE636" s="195">
        <v>11</v>
      </c>
      <c r="AF636" s="400" t="str">
        <f>IF(AG636=0,"",MAX($AF$624:AF635)+1)</f>
        <v/>
      </c>
      <c r="AG636" s="46">
        <f t="shared" si="122"/>
        <v>0</v>
      </c>
      <c r="AH636" s="400" t="str">
        <f>IF(AI636=0,"",MAX($AH$624:AH635)+1)</f>
        <v/>
      </c>
      <c r="AI636" s="201">
        <f t="shared" si="123"/>
        <v>0</v>
      </c>
    </row>
    <row r="637" spans="6:35" ht="13.2" customHeight="1">
      <c r="F637" s="195">
        <v>12</v>
      </c>
      <c r="G637" s="400" t="str">
        <f>IF(H637=0,"",MAX($G$624:G636)+1)</f>
        <v/>
      </c>
      <c r="H637" s="46">
        <f t="shared" si="120"/>
        <v>0</v>
      </c>
      <c r="I637" s="400" t="str">
        <f>IF(J637=0,"",MAX($I$624:I636)+1)</f>
        <v/>
      </c>
      <c r="J637" s="201">
        <f t="shared" si="121"/>
        <v>0</v>
      </c>
      <c r="AE637" s="195">
        <v>12</v>
      </c>
      <c r="AF637" s="400" t="str">
        <f>IF(AG637=0,"",MAX($AF$624:AF636)+1)</f>
        <v/>
      </c>
      <c r="AG637" s="46">
        <f t="shared" si="122"/>
        <v>0</v>
      </c>
      <c r="AH637" s="400" t="str">
        <f>IF(AI637=0,"",MAX($AH$624:AH636)+1)</f>
        <v/>
      </c>
      <c r="AI637" s="201">
        <f t="shared" si="123"/>
        <v>0</v>
      </c>
    </row>
    <row r="638" spans="6:35" ht="13.2" customHeight="1">
      <c r="F638" s="195">
        <v>13</v>
      </c>
      <c r="G638" s="400" t="str">
        <f>IF(H638=0,"",MAX($G$624:G637)+1)</f>
        <v/>
      </c>
      <c r="H638" s="46">
        <f t="shared" si="120"/>
        <v>0</v>
      </c>
      <c r="I638" s="400" t="str">
        <f>IF(J638=0,"",MAX($I$624:I637)+1)</f>
        <v/>
      </c>
      <c r="J638" s="201">
        <f t="shared" si="121"/>
        <v>0</v>
      </c>
      <c r="AE638" s="195">
        <v>13</v>
      </c>
      <c r="AF638" s="400" t="str">
        <f>IF(AG638=0,"",MAX($AF$624:AF637)+1)</f>
        <v/>
      </c>
      <c r="AG638" s="46">
        <f t="shared" si="122"/>
        <v>0</v>
      </c>
      <c r="AH638" s="400" t="str">
        <f>IF(AI638=0,"",MAX($AH$624:AH637)+1)</f>
        <v/>
      </c>
      <c r="AI638" s="201">
        <f t="shared" si="123"/>
        <v>0</v>
      </c>
    </row>
    <row r="639" spans="6:35" ht="13.2" customHeight="1">
      <c r="F639" s="195">
        <v>14</v>
      </c>
      <c r="G639" s="400" t="str">
        <f>IF(H639=0,"",MAX($G$624:G638)+1)</f>
        <v/>
      </c>
      <c r="H639" s="46">
        <f t="shared" si="120"/>
        <v>0</v>
      </c>
      <c r="I639" s="400" t="str">
        <f>IF(J639=0,"",MAX($I$624:I638)+1)</f>
        <v/>
      </c>
      <c r="J639" s="201">
        <f t="shared" si="121"/>
        <v>0</v>
      </c>
      <c r="AE639" s="195">
        <v>14</v>
      </c>
      <c r="AF639" s="400" t="str">
        <f>IF(AG639=0,"",MAX($AF$624:AF638)+1)</f>
        <v/>
      </c>
      <c r="AG639" s="46">
        <f t="shared" si="122"/>
        <v>0</v>
      </c>
      <c r="AH639" s="400" t="str">
        <f>IF(AI639=0,"",MAX($AH$624:AH638)+1)</f>
        <v/>
      </c>
      <c r="AI639" s="201">
        <f t="shared" si="123"/>
        <v>0</v>
      </c>
    </row>
    <row r="640" spans="6:35" ht="13.2" customHeight="1">
      <c r="F640" s="195">
        <v>15</v>
      </c>
      <c r="G640" s="400" t="str">
        <f>IF(H640=0,"",MAX($G$624:G639)+1)</f>
        <v/>
      </c>
      <c r="H640" s="46">
        <f t="shared" si="120"/>
        <v>0</v>
      </c>
      <c r="I640" s="400" t="str">
        <f>IF(J640=0,"",MAX($I$624:I639)+1)</f>
        <v/>
      </c>
      <c r="J640" s="201">
        <f t="shared" si="121"/>
        <v>0</v>
      </c>
      <c r="AE640" s="195">
        <v>15</v>
      </c>
      <c r="AF640" s="400" t="str">
        <f>IF(AG640=0,"",MAX($AF$624:AF639)+1)</f>
        <v/>
      </c>
      <c r="AG640" s="46">
        <f t="shared" si="122"/>
        <v>0</v>
      </c>
      <c r="AH640" s="400" t="str">
        <f>IF(AI640=0,"",MAX($AH$624:AH639)+1)</f>
        <v/>
      </c>
      <c r="AI640" s="201">
        <f t="shared" si="123"/>
        <v>0</v>
      </c>
    </row>
    <row r="641" spans="6:35" ht="13.2" customHeight="1">
      <c r="F641" s="195">
        <v>16</v>
      </c>
      <c r="G641" s="400" t="str">
        <f>IF(H641=0,"",MAX($G$624:G640)+1)</f>
        <v/>
      </c>
      <c r="H641" s="46">
        <f t="shared" si="120"/>
        <v>0</v>
      </c>
      <c r="I641" s="400" t="str">
        <f>IF(J641=0,"",MAX($I$624:I640)+1)</f>
        <v/>
      </c>
      <c r="J641" s="201">
        <f t="shared" si="121"/>
        <v>0</v>
      </c>
      <c r="AE641" s="195">
        <v>16</v>
      </c>
      <c r="AF641" s="400" t="str">
        <f>IF(AG641=0,"",MAX($AF$624:AF640)+1)</f>
        <v/>
      </c>
      <c r="AG641" s="46">
        <f t="shared" si="122"/>
        <v>0</v>
      </c>
      <c r="AH641" s="400" t="str">
        <f>IF(AI641=0,"",MAX($AH$624:AH640)+1)</f>
        <v/>
      </c>
      <c r="AI641" s="201">
        <f t="shared" si="123"/>
        <v>0</v>
      </c>
    </row>
    <row r="642" spans="6:35" ht="13.2" customHeight="1">
      <c r="F642" s="195">
        <v>17</v>
      </c>
      <c r="G642" s="400" t="str">
        <f>IF(H642=0,"",MAX($G$624:G641)+1)</f>
        <v/>
      </c>
      <c r="H642" s="46">
        <f t="shared" si="120"/>
        <v>0</v>
      </c>
      <c r="I642" s="400" t="str">
        <f>IF(J642=0,"",MAX($I$624:I641)+1)</f>
        <v/>
      </c>
      <c r="J642" s="201">
        <f t="shared" si="121"/>
        <v>0</v>
      </c>
      <c r="AE642" s="195">
        <v>17</v>
      </c>
      <c r="AF642" s="400" t="str">
        <f>IF(AG642=0,"",MAX($AF$624:AF641)+1)</f>
        <v/>
      </c>
      <c r="AG642" s="46">
        <f t="shared" si="122"/>
        <v>0</v>
      </c>
      <c r="AH642" s="400" t="str">
        <f>IF(AI642=0,"",MAX($AH$624:AH641)+1)</f>
        <v/>
      </c>
      <c r="AI642" s="201">
        <f t="shared" si="123"/>
        <v>0</v>
      </c>
    </row>
    <row r="643" spans="6:35" ht="13.2" customHeight="1">
      <c r="F643" s="195">
        <v>18</v>
      </c>
      <c r="G643" s="400" t="str">
        <f>IF(H643=0,"",MAX($G$624:G642)+1)</f>
        <v/>
      </c>
      <c r="H643" s="46">
        <f t="shared" si="120"/>
        <v>0</v>
      </c>
      <c r="I643" s="400" t="str">
        <f>IF(J643=0,"",MAX($I$624:I642)+1)</f>
        <v/>
      </c>
      <c r="J643" s="201">
        <f t="shared" si="121"/>
        <v>0</v>
      </c>
      <c r="AE643" s="195">
        <v>18</v>
      </c>
      <c r="AF643" s="400" t="str">
        <f>IF(AG643=0,"",MAX($AF$624:AF642)+1)</f>
        <v/>
      </c>
      <c r="AG643" s="46">
        <f t="shared" si="122"/>
        <v>0</v>
      </c>
      <c r="AH643" s="400" t="str">
        <f>IF(AI643=0,"",MAX($AH$624:AH642)+1)</f>
        <v/>
      </c>
      <c r="AI643" s="201">
        <f t="shared" si="123"/>
        <v>0</v>
      </c>
    </row>
    <row r="644" spans="6:35" ht="13.2" customHeight="1">
      <c r="F644" s="195">
        <v>19</v>
      </c>
      <c r="G644" s="400" t="str">
        <f>IF(H644=0,"",MAX($G$624:G643)+1)</f>
        <v/>
      </c>
      <c r="H644" s="46">
        <f t="shared" si="120"/>
        <v>0</v>
      </c>
      <c r="I644" s="400" t="str">
        <f>IF(J644=0,"",MAX($I$624:I643)+1)</f>
        <v/>
      </c>
      <c r="J644" s="201">
        <f t="shared" si="121"/>
        <v>0</v>
      </c>
      <c r="AE644" s="195">
        <v>19</v>
      </c>
      <c r="AF644" s="400" t="str">
        <f>IF(AG644=0,"",MAX($AF$624:AF643)+1)</f>
        <v/>
      </c>
      <c r="AG644" s="46">
        <f t="shared" si="122"/>
        <v>0</v>
      </c>
      <c r="AH644" s="400" t="str">
        <f>IF(AI644=0,"",MAX($AH$624:AH643)+1)</f>
        <v/>
      </c>
      <c r="AI644" s="201">
        <f t="shared" si="123"/>
        <v>0</v>
      </c>
    </row>
    <row r="645" spans="6:35" ht="13.2" customHeight="1">
      <c r="F645" s="195">
        <v>20</v>
      </c>
      <c r="G645" s="400" t="str">
        <f>IF(H645=0,"",MAX($G$624:G644)+1)</f>
        <v/>
      </c>
      <c r="H645" s="46">
        <f t="shared" si="120"/>
        <v>0</v>
      </c>
      <c r="I645" s="400" t="str">
        <f>IF(J645=0,"",MAX($I$624:I644)+1)</f>
        <v/>
      </c>
      <c r="J645" s="201">
        <f t="shared" si="121"/>
        <v>0</v>
      </c>
      <c r="AE645" s="195">
        <v>20</v>
      </c>
      <c r="AF645" s="400" t="str">
        <f>IF(AG645=0,"",MAX($AF$624:AF644)+1)</f>
        <v/>
      </c>
      <c r="AG645" s="46">
        <f t="shared" si="122"/>
        <v>0</v>
      </c>
      <c r="AH645" s="400" t="str">
        <f>IF(AI645=0,"",MAX($AH$624:AH644)+1)</f>
        <v/>
      </c>
      <c r="AI645" s="201">
        <f t="shared" si="123"/>
        <v>0</v>
      </c>
    </row>
    <row r="646" spans="6:35" ht="13.2" customHeight="1">
      <c r="F646" s="195">
        <v>21</v>
      </c>
      <c r="G646" s="400" t="str">
        <f>IF(H646=0,"",MAX($G$624:G645)+1)</f>
        <v/>
      </c>
      <c r="H646" s="46">
        <f t="shared" si="120"/>
        <v>0</v>
      </c>
      <c r="I646" s="400" t="str">
        <f>IF(J646=0,"",MAX($I$624:I645)+1)</f>
        <v/>
      </c>
      <c r="J646" s="201">
        <f t="shared" si="121"/>
        <v>0</v>
      </c>
      <c r="AE646" s="195">
        <v>21</v>
      </c>
      <c r="AF646" s="400" t="str">
        <f>IF(AG646=0,"",MAX($AF$624:AF645)+1)</f>
        <v/>
      </c>
      <c r="AG646" s="46">
        <f t="shared" si="122"/>
        <v>0</v>
      </c>
      <c r="AH646" s="400" t="str">
        <f>IF(AI646=0,"",MAX($AH$624:AH645)+1)</f>
        <v/>
      </c>
      <c r="AI646" s="201">
        <f t="shared" si="123"/>
        <v>0</v>
      </c>
    </row>
    <row r="647" spans="6:35" ht="13.2" customHeight="1">
      <c r="F647" s="195">
        <v>22</v>
      </c>
      <c r="G647" s="400" t="str">
        <f>IF(H647=0,"",MAX($G$624:G646)+1)</f>
        <v/>
      </c>
      <c r="H647" s="46">
        <f t="shared" si="120"/>
        <v>0</v>
      </c>
      <c r="I647" s="400" t="str">
        <f>IF(J647=0,"",MAX($I$624:I646)+1)</f>
        <v/>
      </c>
      <c r="J647" s="201">
        <f t="shared" si="121"/>
        <v>0</v>
      </c>
      <c r="AE647" s="195">
        <v>22</v>
      </c>
      <c r="AF647" s="400" t="str">
        <f>IF(AG647=0,"",MAX($AF$624:AF646)+1)</f>
        <v/>
      </c>
      <c r="AG647" s="46">
        <f t="shared" si="122"/>
        <v>0</v>
      </c>
      <c r="AH647" s="400" t="str">
        <f>IF(AI647=0,"",MAX($AH$624:AH646)+1)</f>
        <v/>
      </c>
      <c r="AI647" s="201">
        <f t="shared" si="123"/>
        <v>0</v>
      </c>
    </row>
    <row r="648" spans="6:35" ht="13.2" customHeight="1">
      <c r="F648" s="195">
        <v>23</v>
      </c>
      <c r="G648" s="400" t="str">
        <f>IF(H648=0,"",MAX($G$624:G647)+1)</f>
        <v/>
      </c>
      <c r="H648" s="46">
        <f t="shared" si="120"/>
        <v>0</v>
      </c>
      <c r="I648" s="400" t="str">
        <f>IF(J648=0,"",MAX($I$624:I647)+1)</f>
        <v/>
      </c>
      <c r="J648" s="201">
        <f t="shared" si="121"/>
        <v>0</v>
      </c>
      <c r="AE648" s="195">
        <v>23</v>
      </c>
      <c r="AF648" s="400" t="str">
        <f>IF(AG648=0,"",MAX($AF$624:AF647)+1)</f>
        <v/>
      </c>
      <c r="AG648" s="46">
        <f t="shared" si="122"/>
        <v>0</v>
      </c>
      <c r="AH648" s="400" t="str">
        <f>IF(AI648=0,"",MAX($AH$624:AH647)+1)</f>
        <v/>
      </c>
      <c r="AI648" s="201">
        <f t="shared" si="123"/>
        <v>0</v>
      </c>
    </row>
    <row r="649" spans="6:35" ht="13.2" customHeight="1">
      <c r="F649" s="195">
        <v>24</v>
      </c>
      <c r="G649" s="400" t="str">
        <f>IF(H649=0,"",MAX($G$624:G648)+1)</f>
        <v/>
      </c>
      <c r="H649" s="46">
        <f t="shared" si="120"/>
        <v>0</v>
      </c>
      <c r="I649" s="400" t="str">
        <f>IF(J649=0,"",MAX($I$624:I648)+1)</f>
        <v/>
      </c>
      <c r="J649" s="201">
        <f t="shared" si="121"/>
        <v>0</v>
      </c>
      <c r="AE649" s="195">
        <v>24</v>
      </c>
      <c r="AF649" s="400" t="str">
        <f>IF(AG649=0,"",MAX($AF$624:AF648)+1)</f>
        <v/>
      </c>
      <c r="AG649" s="46">
        <f t="shared" si="122"/>
        <v>0</v>
      </c>
      <c r="AH649" s="400" t="str">
        <f>IF(AI649=0,"",MAX($AH$624:AH648)+1)</f>
        <v/>
      </c>
      <c r="AI649" s="201">
        <f t="shared" si="123"/>
        <v>0</v>
      </c>
    </row>
    <row r="650" spans="6:35" ht="13.2" customHeight="1">
      <c r="F650" s="195">
        <v>25</v>
      </c>
      <c r="G650" s="400">
        <f>IF(H650=0,"",MAX($G$624:G649)+1)</f>
        <v>1</v>
      </c>
      <c r="H650" s="46">
        <f t="shared" si="120"/>
        <v>6.8</v>
      </c>
      <c r="I650" s="400">
        <f>IF(J650=0,"",MAX($I$624:I649)+1)</f>
        <v>1</v>
      </c>
      <c r="J650" s="201">
        <f t="shared" si="121"/>
        <v>1013.1300000000001</v>
      </c>
      <c r="AE650" s="195">
        <v>25</v>
      </c>
      <c r="AF650" s="400" t="str">
        <f>IF(AG650=0,"",MAX($AF$624:AF649)+1)</f>
        <v/>
      </c>
      <c r="AG650" s="46">
        <f t="shared" si="122"/>
        <v>0</v>
      </c>
      <c r="AH650" s="400" t="str">
        <f>IF(AI650=0,"",MAX($AH$624:AH649)+1)</f>
        <v/>
      </c>
      <c r="AI650" s="201">
        <f t="shared" si="123"/>
        <v>0</v>
      </c>
    </row>
    <row r="651" spans="6:35" ht="13.2" customHeight="1">
      <c r="F651" s="195">
        <v>26</v>
      </c>
      <c r="G651" s="400" t="str">
        <f>IF(H651=0,"",MAX($G$624:G650)+1)</f>
        <v/>
      </c>
      <c r="H651" s="46">
        <f t="shared" si="120"/>
        <v>0</v>
      </c>
      <c r="I651" s="400" t="str">
        <f>IF(J651=0,"",MAX($I$624:I650)+1)</f>
        <v/>
      </c>
      <c r="J651" s="201">
        <f t="shared" si="121"/>
        <v>0</v>
      </c>
      <c r="AE651" s="195">
        <v>26</v>
      </c>
      <c r="AF651" s="400" t="str">
        <f>IF(AG651=0,"",MAX($AF$624:AF650)+1)</f>
        <v/>
      </c>
      <c r="AG651" s="46">
        <f t="shared" si="122"/>
        <v>0</v>
      </c>
      <c r="AH651" s="400" t="str">
        <f>IF(AI651=0,"",MAX($AH$624:AH650)+1)</f>
        <v/>
      </c>
      <c r="AI651" s="201">
        <f t="shared" si="123"/>
        <v>0</v>
      </c>
    </row>
    <row r="652" spans="6:35" ht="13.2" customHeight="1">
      <c r="F652" s="195">
        <v>27</v>
      </c>
      <c r="G652" s="400" t="str">
        <f>IF(H652=0,"",MAX($G$624:G651)+1)</f>
        <v/>
      </c>
      <c r="H652" s="46">
        <f t="shared" si="120"/>
        <v>0</v>
      </c>
      <c r="I652" s="400" t="str">
        <f>IF(J652=0,"",MAX($I$624:I651)+1)</f>
        <v/>
      </c>
      <c r="J652" s="201">
        <f t="shared" si="121"/>
        <v>0</v>
      </c>
      <c r="AE652" s="195">
        <v>27</v>
      </c>
      <c r="AF652" s="400" t="str">
        <f>IF(AG652=0,"",MAX($AF$624:AF651)+1)</f>
        <v/>
      </c>
      <c r="AG652" s="46">
        <f t="shared" si="122"/>
        <v>0</v>
      </c>
      <c r="AH652" s="400" t="str">
        <f>IF(AI652=0,"",MAX($AH$624:AH651)+1)</f>
        <v/>
      </c>
      <c r="AI652" s="201">
        <f t="shared" si="123"/>
        <v>0</v>
      </c>
    </row>
    <row r="653" spans="6:35" ht="13.2" customHeight="1">
      <c r="F653" s="195">
        <v>28</v>
      </c>
      <c r="G653" s="400" t="str">
        <f>IF(H653=0,"",MAX($G$624:G652)+1)</f>
        <v/>
      </c>
      <c r="H653" s="46">
        <f t="shared" si="120"/>
        <v>0</v>
      </c>
      <c r="I653" s="400" t="str">
        <f>IF(J653=0,"",MAX($I$624:I652)+1)</f>
        <v/>
      </c>
      <c r="J653" s="201">
        <f t="shared" si="121"/>
        <v>0</v>
      </c>
      <c r="AE653" s="195">
        <v>28</v>
      </c>
      <c r="AF653" s="400" t="str">
        <f>IF(AG653=0,"",MAX($AF$624:AF652)+1)</f>
        <v/>
      </c>
      <c r="AG653" s="46">
        <f t="shared" si="122"/>
        <v>0</v>
      </c>
      <c r="AH653" s="400" t="str">
        <f>IF(AI653=0,"",MAX($AH$624:AH652)+1)</f>
        <v/>
      </c>
      <c r="AI653" s="201">
        <f t="shared" si="123"/>
        <v>0</v>
      </c>
    </row>
    <row r="654" spans="6:35" ht="13.2" customHeight="1">
      <c r="F654" s="195">
        <v>29</v>
      </c>
      <c r="G654" s="400" t="str">
        <f>IF(H654=0,"",MAX($G$624:G653)+1)</f>
        <v/>
      </c>
      <c r="H654" s="46">
        <f t="shared" si="120"/>
        <v>0</v>
      </c>
      <c r="I654" s="400" t="str">
        <f>IF(J654=0,"",MAX($I$624:I653)+1)</f>
        <v/>
      </c>
      <c r="J654" s="201">
        <f t="shared" si="121"/>
        <v>0</v>
      </c>
      <c r="AE654" s="195">
        <v>29</v>
      </c>
      <c r="AF654" s="400" t="str">
        <f>IF(AG654=0,"",MAX($AF$624:AF653)+1)</f>
        <v/>
      </c>
      <c r="AG654" s="46">
        <f t="shared" si="122"/>
        <v>0</v>
      </c>
      <c r="AH654" s="400" t="str">
        <f>IF(AI654=0,"",MAX($AH$624:AH653)+1)</f>
        <v/>
      </c>
      <c r="AI654" s="201">
        <f t="shared" si="123"/>
        <v>0</v>
      </c>
    </row>
    <row r="655" spans="6:35" ht="13.2" customHeight="1">
      <c r="F655" s="195">
        <v>30</v>
      </c>
      <c r="G655" s="400" t="str">
        <f>IF(H655=0,"",MAX($G$624:G654)+1)</f>
        <v/>
      </c>
      <c r="H655" s="46">
        <f t="shared" si="120"/>
        <v>0</v>
      </c>
      <c r="I655" s="400" t="str">
        <f>IF(J655=0,"",MAX($I$624:I654)+1)</f>
        <v/>
      </c>
      <c r="J655" s="201">
        <f t="shared" si="121"/>
        <v>0</v>
      </c>
      <c r="AE655" s="195">
        <v>30</v>
      </c>
      <c r="AF655" s="400" t="str">
        <f>IF(AG655=0,"",MAX($AF$624:AF654)+1)</f>
        <v/>
      </c>
      <c r="AG655" s="46">
        <f t="shared" si="122"/>
        <v>0</v>
      </c>
      <c r="AH655" s="400" t="str">
        <f>IF(AI655=0,"",MAX($AH$624:AH654)+1)</f>
        <v/>
      </c>
      <c r="AI655" s="201">
        <f t="shared" si="123"/>
        <v>0</v>
      </c>
    </row>
    <row r="656" spans="6:35" ht="13.2" customHeight="1">
      <c r="F656" s="195">
        <v>31</v>
      </c>
      <c r="G656" s="400" t="str">
        <f>IF(H656=0,"",MAX($G$624:G655)+1)</f>
        <v/>
      </c>
      <c r="H656" s="46">
        <f t="shared" si="120"/>
        <v>0</v>
      </c>
      <c r="I656" s="400" t="str">
        <f>IF(J656=0,"",MAX($I$624:I655)+1)</f>
        <v/>
      </c>
      <c r="J656" s="201">
        <f t="shared" si="121"/>
        <v>0</v>
      </c>
      <c r="AE656" s="195">
        <v>31</v>
      </c>
      <c r="AF656" s="400" t="str">
        <f>IF(AG656=0,"",MAX($AF$624:AF655)+1)</f>
        <v/>
      </c>
      <c r="AG656" s="46">
        <f t="shared" si="122"/>
        <v>0</v>
      </c>
      <c r="AH656" s="400" t="str">
        <f>IF(AI656=0,"",MAX($AH$624:AH655)+1)</f>
        <v/>
      </c>
      <c r="AI656" s="201">
        <f t="shared" si="123"/>
        <v>0</v>
      </c>
    </row>
    <row r="657" spans="6:35" ht="13.2" customHeight="1">
      <c r="F657" s="195">
        <v>32</v>
      </c>
      <c r="G657" s="400" t="str">
        <f>IF(H657=0,"",MAX($G$624:G656)+1)</f>
        <v/>
      </c>
      <c r="H657" s="46">
        <f t="shared" si="120"/>
        <v>0</v>
      </c>
      <c r="I657" s="400" t="str">
        <f>IF(J657=0,"",MAX($I$624:I656)+1)</f>
        <v/>
      </c>
      <c r="J657" s="201">
        <f t="shared" si="121"/>
        <v>0</v>
      </c>
      <c r="AE657" s="195">
        <v>32</v>
      </c>
      <c r="AF657" s="400" t="str">
        <f>IF(AG657=0,"",MAX($AF$624:AF656)+1)</f>
        <v/>
      </c>
      <c r="AG657" s="46">
        <f t="shared" si="122"/>
        <v>0</v>
      </c>
      <c r="AH657" s="400" t="str">
        <f>IF(AI657=0,"",MAX($AH$624:AH656)+1)</f>
        <v/>
      </c>
      <c r="AI657" s="201">
        <f t="shared" si="123"/>
        <v>0</v>
      </c>
    </row>
    <row r="658" spans="6:35" ht="13.2" customHeight="1">
      <c r="F658" s="195">
        <v>33</v>
      </c>
      <c r="G658" s="400" t="str">
        <f>IF(H658=0,"",MAX($G$624:G657)+1)</f>
        <v/>
      </c>
      <c r="H658" s="46">
        <f t="shared" si="120"/>
        <v>0</v>
      </c>
      <c r="I658" s="400" t="str">
        <f>IF(J658=0,"",MAX($I$624:I657)+1)</f>
        <v/>
      </c>
      <c r="J658" s="201">
        <f t="shared" si="121"/>
        <v>0</v>
      </c>
      <c r="AE658" s="195">
        <v>33</v>
      </c>
      <c r="AF658" s="400" t="str">
        <f>IF(AG658=0,"",MAX($AF$624:AF657)+1)</f>
        <v/>
      </c>
      <c r="AG658" s="46">
        <f t="shared" si="122"/>
        <v>0</v>
      </c>
      <c r="AH658" s="400" t="str">
        <f>IF(AI658=0,"",MAX($AH$624:AH657)+1)</f>
        <v/>
      </c>
      <c r="AI658" s="201">
        <f t="shared" si="123"/>
        <v>0</v>
      </c>
    </row>
    <row r="659" spans="6:35" ht="13.2" customHeight="1">
      <c r="F659" s="195">
        <v>34</v>
      </c>
      <c r="G659" s="400" t="str">
        <f>IF(H659=0,"",MAX($G$624:G658)+1)</f>
        <v/>
      </c>
      <c r="H659" s="46">
        <f t="shared" si="120"/>
        <v>0</v>
      </c>
      <c r="I659" s="400" t="str">
        <f>IF(J659=0,"",MAX($I$624:I658)+1)</f>
        <v/>
      </c>
      <c r="J659" s="201">
        <f t="shared" si="121"/>
        <v>0</v>
      </c>
      <c r="AE659" s="195">
        <v>34</v>
      </c>
      <c r="AF659" s="400" t="str">
        <f>IF(AG659=0,"",MAX($AF$624:AF658)+1)</f>
        <v/>
      </c>
      <c r="AG659" s="46">
        <f t="shared" si="122"/>
        <v>0</v>
      </c>
      <c r="AH659" s="400" t="str">
        <f>IF(AI659=0,"",MAX($AH$624:AH658)+1)</f>
        <v/>
      </c>
      <c r="AI659" s="201">
        <f t="shared" si="123"/>
        <v>0</v>
      </c>
    </row>
    <row r="660" spans="6:35" ht="13.2" customHeight="1">
      <c r="F660" s="195">
        <v>35</v>
      </c>
      <c r="G660" s="400" t="str">
        <f>IF(H660=0,"",MAX($G$624:G659)+1)</f>
        <v/>
      </c>
      <c r="H660" s="46">
        <f t="shared" si="120"/>
        <v>0</v>
      </c>
      <c r="I660" s="400" t="str">
        <f>IF(J660=0,"",MAX($I$624:I659)+1)</f>
        <v/>
      </c>
      <c r="J660" s="201">
        <f t="shared" si="121"/>
        <v>0</v>
      </c>
      <c r="AE660" s="195">
        <v>35</v>
      </c>
      <c r="AF660" s="400" t="str">
        <f>IF(AG660=0,"",MAX($AF$624:AF659)+1)</f>
        <v/>
      </c>
      <c r="AG660" s="46">
        <f t="shared" si="122"/>
        <v>0</v>
      </c>
      <c r="AH660" s="400" t="str">
        <f>IF(AI660=0,"",MAX($AH$624:AH659)+1)</f>
        <v/>
      </c>
      <c r="AI660" s="201">
        <f t="shared" si="123"/>
        <v>0</v>
      </c>
    </row>
    <row r="661" spans="6:35" ht="13.2" customHeight="1">
      <c r="F661" s="195">
        <v>36</v>
      </c>
      <c r="G661" s="400" t="str">
        <f>IF(H661=0,"",MAX($G$624:G660)+1)</f>
        <v/>
      </c>
      <c r="H661" s="46">
        <f t="shared" si="120"/>
        <v>0</v>
      </c>
      <c r="I661" s="400" t="str">
        <f>IF(J661=0,"",MAX($I$624:I660)+1)</f>
        <v/>
      </c>
      <c r="J661" s="201">
        <f t="shared" si="121"/>
        <v>0</v>
      </c>
      <c r="AE661" s="195">
        <v>36</v>
      </c>
      <c r="AF661" s="400" t="str">
        <f>IF(AG661=0,"",MAX($AF$624:AF660)+1)</f>
        <v/>
      </c>
      <c r="AG661" s="46">
        <f t="shared" si="122"/>
        <v>0</v>
      </c>
      <c r="AH661" s="400" t="str">
        <f>IF(AI661=0,"",MAX($AH$624:AH660)+1)</f>
        <v/>
      </c>
      <c r="AI661" s="201">
        <f t="shared" si="123"/>
        <v>0</v>
      </c>
    </row>
    <row r="662" spans="6:35" ht="13.2" customHeight="1">
      <c r="F662" s="195">
        <v>37</v>
      </c>
      <c r="G662" s="400" t="str">
        <f>IF(H662=0,"",MAX($G$624:G661)+1)</f>
        <v/>
      </c>
      <c r="H662" s="46">
        <f t="shared" si="120"/>
        <v>0</v>
      </c>
      <c r="I662" s="400" t="str">
        <f>IF(J662=0,"",MAX($I$624:I661)+1)</f>
        <v/>
      </c>
      <c r="J662" s="201">
        <f t="shared" si="121"/>
        <v>0</v>
      </c>
      <c r="AE662" s="195">
        <v>37</v>
      </c>
      <c r="AF662" s="400" t="str">
        <f>IF(AG662=0,"",MAX($AF$624:AF661)+1)</f>
        <v/>
      </c>
      <c r="AG662" s="46">
        <f t="shared" si="122"/>
        <v>0</v>
      </c>
      <c r="AH662" s="400" t="str">
        <f>IF(AI662=0,"",MAX($AH$624:AH661)+1)</f>
        <v/>
      </c>
      <c r="AI662" s="201">
        <f t="shared" si="123"/>
        <v>0</v>
      </c>
    </row>
    <row r="663" spans="6:35" ht="13.2" customHeight="1">
      <c r="F663" s="195">
        <v>38</v>
      </c>
      <c r="G663" s="400" t="str">
        <f>IF(H663=0,"",MAX($G$624:G662)+1)</f>
        <v/>
      </c>
      <c r="H663" s="46">
        <f t="shared" si="120"/>
        <v>0</v>
      </c>
      <c r="I663" s="400" t="str">
        <f>IF(J663=0,"",MAX($I$624:I662)+1)</f>
        <v/>
      </c>
      <c r="J663" s="201">
        <f t="shared" si="121"/>
        <v>0</v>
      </c>
      <c r="AE663" s="195">
        <v>38</v>
      </c>
      <c r="AF663" s="400" t="str">
        <f>IF(AG663=0,"",MAX($AF$624:AF662)+1)</f>
        <v/>
      </c>
      <c r="AG663" s="46">
        <f t="shared" si="122"/>
        <v>0</v>
      </c>
      <c r="AH663" s="400" t="str">
        <f>IF(AI663=0,"",MAX($AH$624:AH662)+1)</f>
        <v/>
      </c>
      <c r="AI663" s="201">
        <f t="shared" si="123"/>
        <v>0</v>
      </c>
    </row>
    <row r="664" spans="6:35" ht="13.2" customHeight="1">
      <c r="F664" s="195">
        <v>39</v>
      </c>
      <c r="G664" s="400" t="str">
        <f>IF(H664=0,"",MAX($G$624:G663)+1)</f>
        <v/>
      </c>
      <c r="H664" s="46">
        <f t="shared" si="120"/>
        <v>0</v>
      </c>
      <c r="I664" s="400" t="str">
        <f>IF(J664=0,"",MAX($I$624:I663)+1)</f>
        <v/>
      </c>
      <c r="J664" s="201">
        <f t="shared" si="121"/>
        <v>0</v>
      </c>
      <c r="AE664" s="195">
        <v>39</v>
      </c>
      <c r="AF664" s="400" t="str">
        <f>IF(AG664=0,"",MAX($AF$624:AF663)+1)</f>
        <v/>
      </c>
      <c r="AG664" s="46">
        <f t="shared" si="122"/>
        <v>0</v>
      </c>
      <c r="AH664" s="400" t="str">
        <f>IF(AI664=0,"",MAX($AH$624:AH663)+1)</f>
        <v/>
      </c>
      <c r="AI664" s="201">
        <f t="shared" si="123"/>
        <v>0</v>
      </c>
    </row>
    <row r="665" spans="6:35" ht="13.2" customHeight="1">
      <c r="F665" s="195">
        <v>40</v>
      </c>
      <c r="G665" s="400" t="str">
        <f>IF(H665=0,"",MAX($G$624:G664)+1)</f>
        <v/>
      </c>
      <c r="H665" s="46">
        <f t="shared" si="120"/>
        <v>0</v>
      </c>
      <c r="I665" s="400" t="str">
        <f>IF(J665=0,"",MAX($I$624:I664)+1)</f>
        <v/>
      </c>
      <c r="J665" s="201">
        <f t="shared" si="121"/>
        <v>0</v>
      </c>
      <c r="AE665" s="195">
        <v>40</v>
      </c>
      <c r="AF665" s="400" t="str">
        <f>IF(AG665=0,"",MAX($AF$624:AF664)+1)</f>
        <v/>
      </c>
      <c r="AG665" s="46">
        <f t="shared" si="122"/>
        <v>0</v>
      </c>
      <c r="AH665" s="400" t="str">
        <f>IF(AI665=0,"",MAX($AH$624:AH664)+1)</f>
        <v/>
      </c>
      <c r="AI665" s="201">
        <f t="shared" si="123"/>
        <v>0</v>
      </c>
    </row>
    <row r="666" spans="6:35" ht="13.2" customHeight="1">
      <c r="F666" s="195">
        <v>41</v>
      </c>
      <c r="G666" s="400" t="str">
        <f>IF(H666=0,"",MAX($G$624:G665)+1)</f>
        <v/>
      </c>
      <c r="H666" s="46">
        <f t="shared" si="120"/>
        <v>0</v>
      </c>
      <c r="I666" s="400" t="str">
        <f>IF(J666=0,"",MAX($I$624:I665)+1)</f>
        <v/>
      </c>
      <c r="J666" s="201">
        <f t="shared" si="121"/>
        <v>0</v>
      </c>
      <c r="AE666" s="195">
        <v>41</v>
      </c>
      <c r="AF666" s="400" t="str">
        <f>IF(AG666=0,"",MAX($AF$624:AF665)+1)</f>
        <v/>
      </c>
      <c r="AG666" s="46">
        <f t="shared" si="122"/>
        <v>0</v>
      </c>
      <c r="AH666" s="400" t="str">
        <f>IF(AI666=0,"",MAX($AH$624:AH665)+1)</f>
        <v/>
      </c>
      <c r="AI666" s="201">
        <f t="shared" si="123"/>
        <v>0</v>
      </c>
    </row>
    <row r="667" spans="6:35" ht="13.2" customHeight="1">
      <c r="F667" s="195">
        <v>42</v>
      </c>
      <c r="G667" s="400" t="str">
        <f>IF(H667=0,"",MAX($G$624:G666)+1)</f>
        <v/>
      </c>
      <c r="H667" s="46">
        <f t="shared" si="120"/>
        <v>0</v>
      </c>
      <c r="I667" s="400" t="str">
        <f>IF(J667=0,"",MAX($I$624:I666)+1)</f>
        <v/>
      </c>
      <c r="J667" s="201">
        <f t="shared" si="121"/>
        <v>0</v>
      </c>
      <c r="AE667" s="195">
        <v>42</v>
      </c>
      <c r="AF667" s="400" t="str">
        <f>IF(AG667=0,"",MAX($AF$624:AF666)+1)</f>
        <v/>
      </c>
      <c r="AG667" s="46">
        <f t="shared" si="122"/>
        <v>0</v>
      </c>
      <c r="AH667" s="400" t="str">
        <f>IF(AI667=0,"",MAX($AH$624:AH666)+1)</f>
        <v/>
      </c>
      <c r="AI667" s="201">
        <f t="shared" si="123"/>
        <v>0</v>
      </c>
    </row>
    <row r="668" spans="6:35" ht="13.2" customHeight="1">
      <c r="F668" s="195">
        <v>43</v>
      </c>
      <c r="G668" s="400" t="str">
        <f>IF(H668=0,"",MAX($G$624:G667)+1)</f>
        <v/>
      </c>
      <c r="H668" s="46">
        <f t="shared" si="120"/>
        <v>0</v>
      </c>
      <c r="I668" s="400" t="str">
        <f>IF(J668=0,"",MAX($I$624:I667)+1)</f>
        <v/>
      </c>
      <c r="J668" s="201">
        <f t="shared" si="121"/>
        <v>0</v>
      </c>
      <c r="AE668" s="195">
        <v>43</v>
      </c>
      <c r="AF668" s="400" t="str">
        <f>IF(AG668=0,"",MAX($AF$624:AF667)+1)</f>
        <v/>
      </c>
      <c r="AG668" s="46">
        <f t="shared" si="122"/>
        <v>0</v>
      </c>
      <c r="AH668" s="400" t="str">
        <f>IF(AI668=0,"",MAX($AH$624:AH667)+1)</f>
        <v/>
      </c>
      <c r="AI668" s="201">
        <f t="shared" si="123"/>
        <v>0</v>
      </c>
    </row>
    <row r="669" spans="6:35" ht="13.2" customHeight="1">
      <c r="F669" s="195">
        <v>44</v>
      </c>
      <c r="G669" s="400" t="str">
        <f>IF(H669=0,"",MAX($G$624:G668)+1)</f>
        <v/>
      </c>
      <c r="H669" s="46">
        <f t="shared" si="120"/>
        <v>0</v>
      </c>
      <c r="I669" s="400" t="str">
        <f>IF(J669=0,"",MAX($I$624:I668)+1)</f>
        <v/>
      </c>
      <c r="J669" s="201">
        <f t="shared" si="121"/>
        <v>0</v>
      </c>
      <c r="AE669" s="195">
        <v>44</v>
      </c>
      <c r="AF669" s="400" t="str">
        <f>IF(AG669=0,"",MAX($AF$624:AF668)+1)</f>
        <v/>
      </c>
      <c r="AG669" s="46">
        <f t="shared" si="122"/>
        <v>0</v>
      </c>
      <c r="AH669" s="400" t="str">
        <f>IF(AI669=0,"",MAX($AH$624:AH668)+1)</f>
        <v/>
      </c>
      <c r="AI669" s="201">
        <f t="shared" si="123"/>
        <v>0</v>
      </c>
    </row>
    <row r="670" spans="6:35" ht="13.2" customHeight="1">
      <c r="F670" s="195">
        <v>45</v>
      </c>
      <c r="G670" s="400" t="str">
        <f>IF(H670=0,"",MAX($G$624:G669)+1)</f>
        <v/>
      </c>
      <c r="H670" s="46">
        <f t="shared" si="120"/>
        <v>0</v>
      </c>
      <c r="I670" s="400" t="str">
        <f>IF(J670=0,"",MAX($I$624:I669)+1)</f>
        <v/>
      </c>
      <c r="J670" s="201">
        <f t="shared" si="121"/>
        <v>0</v>
      </c>
      <c r="AE670" s="195">
        <v>45</v>
      </c>
      <c r="AF670" s="400" t="str">
        <f>IF(AG670=0,"",MAX($AF$624:AF669)+1)</f>
        <v/>
      </c>
      <c r="AG670" s="46">
        <f t="shared" si="122"/>
        <v>0</v>
      </c>
      <c r="AH670" s="400" t="str">
        <f>IF(AI670=0,"",MAX($AH$624:AH669)+1)</f>
        <v/>
      </c>
      <c r="AI670" s="201">
        <f t="shared" si="123"/>
        <v>0</v>
      </c>
    </row>
    <row r="671" spans="6:35" ht="13.2" customHeight="1">
      <c r="F671" s="195">
        <v>46</v>
      </c>
      <c r="G671" s="400" t="str">
        <f>IF(H671=0,"",MAX($G$624:G670)+1)</f>
        <v/>
      </c>
      <c r="H671" s="46">
        <f t="shared" si="120"/>
        <v>0</v>
      </c>
      <c r="I671" s="400" t="str">
        <f>IF(J671=0,"",MAX($I$624:I670)+1)</f>
        <v/>
      </c>
      <c r="J671" s="201">
        <f t="shared" si="121"/>
        <v>0</v>
      </c>
      <c r="AE671" s="195">
        <v>46</v>
      </c>
      <c r="AF671" s="400" t="str">
        <f>IF(AG671=0,"",MAX($AF$624:AF670)+1)</f>
        <v/>
      </c>
      <c r="AG671" s="46">
        <f t="shared" si="122"/>
        <v>0</v>
      </c>
      <c r="AH671" s="400" t="str">
        <f>IF(AI671=0,"",MAX($AH$624:AH670)+1)</f>
        <v/>
      </c>
      <c r="AI671" s="201">
        <f t="shared" si="123"/>
        <v>0</v>
      </c>
    </row>
    <row r="672" spans="6:35" ht="13.2" customHeight="1">
      <c r="F672" s="195">
        <v>47</v>
      </c>
      <c r="G672" s="400" t="str">
        <f>IF(H672=0,"",MAX($G$624:G671)+1)</f>
        <v/>
      </c>
      <c r="H672" s="46">
        <f t="shared" si="120"/>
        <v>0</v>
      </c>
      <c r="I672" s="400" t="str">
        <f>IF(J672=0,"",MAX($I$624:I671)+1)</f>
        <v/>
      </c>
      <c r="J672" s="201">
        <f t="shared" si="121"/>
        <v>0</v>
      </c>
      <c r="AE672" s="195">
        <v>47</v>
      </c>
      <c r="AF672" s="400" t="str">
        <f>IF(AG672=0,"",MAX($AF$624:AF671)+1)</f>
        <v/>
      </c>
      <c r="AG672" s="46">
        <f t="shared" si="122"/>
        <v>0</v>
      </c>
      <c r="AH672" s="400" t="str">
        <f>IF(AI672=0,"",MAX($AH$624:AH671)+1)</f>
        <v/>
      </c>
      <c r="AI672" s="201">
        <f t="shared" si="123"/>
        <v>0</v>
      </c>
    </row>
    <row r="673" spans="2:35" ht="13.2" customHeight="1">
      <c r="F673" s="195">
        <v>48</v>
      </c>
      <c r="G673" s="400" t="str">
        <f>IF(H673=0,"",MAX($G$624:G672)+1)</f>
        <v/>
      </c>
      <c r="H673" s="46">
        <f t="shared" si="120"/>
        <v>0</v>
      </c>
      <c r="I673" s="400" t="str">
        <f>IF(J673=0,"",MAX($I$624:I672)+1)</f>
        <v/>
      </c>
      <c r="J673" s="201">
        <f t="shared" si="121"/>
        <v>0</v>
      </c>
      <c r="AE673" s="195">
        <v>48</v>
      </c>
      <c r="AF673" s="400" t="str">
        <f>IF(AG673=0,"",MAX($AF$624:AF672)+1)</f>
        <v/>
      </c>
      <c r="AG673" s="46">
        <f t="shared" si="122"/>
        <v>0</v>
      </c>
      <c r="AH673" s="400" t="str">
        <f>IF(AI673=0,"",MAX($AH$624:AH672)+1)</f>
        <v/>
      </c>
      <c r="AI673" s="201">
        <f t="shared" si="123"/>
        <v>0</v>
      </c>
    </row>
    <row r="674" spans="2:35" ht="13.2" customHeight="1">
      <c r="F674" s="195">
        <v>49</v>
      </c>
      <c r="G674" s="400" t="str">
        <f>IF(H674=0,"",MAX($G$624:G673)+1)</f>
        <v/>
      </c>
      <c r="H674" s="46">
        <f t="shared" si="120"/>
        <v>0</v>
      </c>
      <c r="I674" s="400" t="str">
        <f>IF(J674=0,"",MAX($I$624:I673)+1)</f>
        <v/>
      </c>
      <c r="J674" s="201">
        <f t="shared" si="121"/>
        <v>0</v>
      </c>
      <c r="AE674" s="195">
        <v>49</v>
      </c>
      <c r="AF674" s="400" t="str">
        <f>IF(AG674=0,"",MAX($AF$624:AF673)+1)</f>
        <v/>
      </c>
      <c r="AG674" s="46">
        <f t="shared" si="122"/>
        <v>0</v>
      </c>
      <c r="AH674" s="400" t="str">
        <f>IF(AI674=0,"",MAX($AH$624:AH673)+1)</f>
        <v/>
      </c>
      <c r="AI674" s="201">
        <f t="shared" si="123"/>
        <v>0</v>
      </c>
    </row>
    <row r="675" spans="2:35" ht="13.2" customHeight="1">
      <c r="F675" s="195">
        <v>50</v>
      </c>
      <c r="G675" s="400" t="str">
        <f>IF(H675=0,"",MAX($G$624:G674)+1)</f>
        <v/>
      </c>
      <c r="H675" s="46">
        <f t="shared" si="120"/>
        <v>0</v>
      </c>
      <c r="I675" s="400">
        <f>IF(J675=0,"",MAX($I$624:I674)+1)</f>
        <v>2</v>
      </c>
      <c r="J675" s="201">
        <f t="shared" si="121"/>
        <v>83</v>
      </c>
      <c r="AE675" s="195">
        <v>50</v>
      </c>
      <c r="AF675" s="400" t="str">
        <f>IF(AG675=0,"",MAX($AF$624:AF674)+1)</f>
        <v/>
      </c>
      <c r="AG675" s="46">
        <f t="shared" si="122"/>
        <v>0</v>
      </c>
      <c r="AH675" s="400" t="str">
        <f>IF(AI675=0,"",MAX($AH$624:AH674)+1)</f>
        <v/>
      </c>
      <c r="AI675" s="201">
        <f t="shared" si="123"/>
        <v>0</v>
      </c>
    </row>
    <row r="676" spans="2:35" ht="13.2" customHeight="1">
      <c r="F676" s="195">
        <v>51</v>
      </c>
      <c r="G676" s="400" t="str">
        <f>IF(H676=0,"",MAX($G$624:G675)+1)</f>
        <v/>
      </c>
      <c r="H676" s="46">
        <f t="shared" si="120"/>
        <v>0</v>
      </c>
      <c r="I676" s="400" t="str">
        <f>IF(J676=0,"",MAX($I$624:I675)+1)</f>
        <v/>
      </c>
      <c r="J676" s="201">
        <f t="shared" si="121"/>
        <v>0</v>
      </c>
      <c r="AE676" s="195">
        <v>51</v>
      </c>
      <c r="AF676" s="400" t="str">
        <f>IF(AG676=0,"",MAX($AF$624:AF675)+1)</f>
        <v/>
      </c>
      <c r="AG676" s="46">
        <f t="shared" si="122"/>
        <v>0</v>
      </c>
      <c r="AH676" s="400" t="str">
        <f>IF(AI676=0,"",MAX($AH$624:AH675)+1)</f>
        <v/>
      </c>
      <c r="AI676" s="201">
        <f t="shared" si="123"/>
        <v>0</v>
      </c>
    </row>
    <row r="677" spans="2:35" ht="13.2" customHeight="1">
      <c r="F677" s="195">
        <v>52</v>
      </c>
      <c r="G677" s="400" t="str">
        <f>IF(H677=0,"",MAX($G$624:G676)+1)</f>
        <v/>
      </c>
      <c r="H677" s="46">
        <f t="shared" si="120"/>
        <v>0</v>
      </c>
      <c r="I677" s="400" t="str">
        <f>IF(J677=0,"",MAX($I$624:I676)+1)</f>
        <v/>
      </c>
      <c r="J677" s="201">
        <f t="shared" si="121"/>
        <v>0</v>
      </c>
      <c r="AE677" s="195">
        <v>52</v>
      </c>
      <c r="AF677" s="400" t="str">
        <f>IF(AG677=0,"",MAX($AF$624:AF676)+1)</f>
        <v/>
      </c>
      <c r="AG677" s="46">
        <f t="shared" si="122"/>
        <v>0</v>
      </c>
      <c r="AH677" s="400" t="str">
        <f>IF(AI677=0,"",MAX($AH$624:AH676)+1)</f>
        <v/>
      </c>
      <c r="AI677" s="201">
        <f t="shared" si="123"/>
        <v>0</v>
      </c>
    </row>
    <row r="678" spans="2:35" ht="13.2" customHeight="1">
      <c r="F678" s="195">
        <v>53</v>
      </c>
      <c r="G678" s="400" t="str">
        <f>IF(H678=0,"",MAX($G$624:G677)+1)</f>
        <v/>
      </c>
      <c r="H678" s="46">
        <f t="shared" si="120"/>
        <v>0</v>
      </c>
      <c r="I678" s="400" t="str">
        <f>IF(J678=0,"",MAX($I$624:I677)+1)</f>
        <v/>
      </c>
      <c r="J678" s="201">
        <f t="shared" si="121"/>
        <v>0</v>
      </c>
      <c r="AE678" s="195">
        <v>53</v>
      </c>
      <c r="AF678" s="400" t="str">
        <f>IF(AG678=0,"",MAX($AF$624:AF677)+1)</f>
        <v/>
      </c>
      <c r="AG678" s="46">
        <f t="shared" si="122"/>
        <v>0</v>
      </c>
      <c r="AH678" s="400" t="str">
        <f>IF(AI678=0,"",MAX($AH$624:AH677)+1)</f>
        <v/>
      </c>
      <c r="AI678" s="201">
        <f t="shared" si="123"/>
        <v>0</v>
      </c>
    </row>
    <row r="679" spans="2:35" ht="13.2" customHeight="1">
      <c r="F679" s="195">
        <v>54</v>
      </c>
      <c r="G679" s="400" t="str">
        <f>IF(H679=0,"",MAX($G$624:G678)+1)</f>
        <v/>
      </c>
      <c r="H679" s="46">
        <f t="shared" si="120"/>
        <v>0</v>
      </c>
      <c r="I679" s="400" t="str">
        <f>IF(J679=0,"",MAX($I$624:I678)+1)</f>
        <v/>
      </c>
      <c r="J679" s="201">
        <f t="shared" si="121"/>
        <v>0</v>
      </c>
      <c r="AE679" s="195">
        <v>54</v>
      </c>
      <c r="AF679" s="400" t="str">
        <f>IF(AG679=0,"",MAX($AF$624:AF678)+1)</f>
        <v/>
      </c>
      <c r="AG679" s="46">
        <f t="shared" si="122"/>
        <v>0</v>
      </c>
      <c r="AH679" s="400" t="str">
        <f>IF(AI679=0,"",MAX($AH$624:AH678)+1)</f>
        <v/>
      </c>
      <c r="AI679" s="201">
        <f t="shared" si="123"/>
        <v>0</v>
      </c>
    </row>
    <row r="680" spans="2:35" ht="13.2" customHeight="1">
      <c r="F680" s="195">
        <v>55</v>
      </c>
      <c r="G680" s="400" t="str">
        <f>IF(H680=0,"",MAX($G$624:G679)+1)</f>
        <v/>
      </c>
      <c r="H680" s="46">
        <f t="shared" si="120"/>
        <v>0</v>
      </c>
      <c r="I680" s="400" t="str">
        <f>IF(J680=0,"",MAX($I$624:I679)+1)</f>
        <v/>
      </c>
      <c r="J680" s="201">
        <f t="shared" si="121"/>
        <v>0</v>
      </c>
      <c r="AE680" s="195">
        <v>55</v>
      </c>
      <c r="AF680" s="400" t="str">
        <f>IF(AG680=0,"",MAX($AF$624:AF679)+1)</f>
        <v/>
      </c>
      <c r="AG680" s="46">
        <f t="shared" si="122"/>
        <v>0</v>
      </c>
      <c r="AH680" s="400" t="str">
        <f>IF(AI680=0,"",MAX($AH$624:AH679)+1)</f>
        <v/>
      </c>
      <c r="AI680" s="201">
        <f t="shared" si="123"/>
        <v>0</v>
      </c>
    </row>
    <row r="681" spans="2:35" ht="13.2" customHeight="1">
      <c r="F681" s="195">
        <v>56</v>
      </c>
      <c r="G681" s="400" t="str">
        <f>IF(H681=0,"",MAX($G$624:G680)+1)</f>
        <v/>
      </c>
      <c r="H681" s="46">
        <f t="shared" si="120"/>
        <v>0</v>
      </c>
      <c r="I681" s="400" t="str">
        <f>IF(J681=0,"",MAX($I$624:I680)+1)</f>
        <v/>
      </c>
      <c r="J681" s="201">
        <f t="shared" si="121"/>
        <v>0</v>
      </c>
      <c r="AE681" s="195">
        <v>56</v>
      </c>
      <c r="AF681" s="400" t="str">
        <f>IF(AG681=0,"",MAX($AF$624:AF680)+1)</f>
        <v/>
      </c>
      <c r="AG681" s="46">
        <f t="shared" si="122"/>
        <v>0</v>
      </c>
      <c r="AH681" s="400" t="str">
        <f>IF(AI681=0,"",MAX($AH$624:AH680)+1)</f>
        <v/>
      </c>
      <c r="AI681" s="201">
        <f t="shared" si="123"/>
        <v>0</v>
      </c>
    </row>
    <row r="682" spans="2:35" ht="13.2" customHeight="1">
      <c r="F682" s="195">
        <v>57</v>
      </c>
      <c r="G682" s="400" t="str">
        <f>IF(H682=0,"",MAX($G$624:G681)+1)</f>
        <v/>
      </c>
      <c r="H682" s="46">
        <f t="shared" si="120"/>
        <v>0</v>
      </c>
      <c r="I682" s="400" t="str">
        <f>IF(J682=0,"",MAX($I$624:I681)+1)</f>
        <v/>
      </c>
      <c r="J682" s="201">
        <f t="shared" si="121"/>
        <v>0</v>
      </c>
      <c r="AE682" s="195">
        <v>57</v>
      </c>
      <c r="AF682" s="400" t="str">
        <f>IF(AG682=0,"",MAX($AF$624:AF681)+1)</f>
        <v/>
      </c>
      <c r="AG682" s="46">
        <f t="shared" si="122"/>
        <v>0</v>
      </c>
      <c r="AH682" s="400" t="str">
        <f>IF(AI682=0,"",MAX($AH$624:AH681)+1)</f>
        <v/>
      </c>
      <c r="AI682" s="201">
        <f t="shared" si="123"/>
        <v>0</v>
      </c>
    </row>
    <row r="683" spans="2:35" ht="13.2" customHeight="1">
      <c r="F683" s="195">
        <v>58</v>
      </c>
      <c r="G683" s="400" t="str">
        <f>IF(H683=0,"",MAX($G$624:G682)+1)</f>
        <v/>
      </c>
      <c r="H683" s="46">
        <f t="shared" si="120"/>
        <v>0</v>
      </c>
      <c r="I683" s="400" t="str">
        <f>IF(J683=0,"",MAX($I$624:I682)+1)</f>
        <v/>
      </c>
      <c r="J683" s="201">
        <f t="shared" si="121"/>
        <v>0</v>
      </c>
      <c r="AE683" s="195">
        <v>58</v>
      </c>
      <c r="AF683" s="400" t="str">
        <f>IF(AG683=0,"",MAX($AF$624:AF682)+1)</f>
        <v/>
      </c>
      <c r="AG683" s="46">
        <f t="shared" si="122"/>
        <v>0</v>
      </c>
      <c r="AH683" s="400" t="str">
        <f>IF(AI683=0,"",MAX($AH$624:AH682)+1)</f>
        <v/>
      </c>
      <c r="AI683" s="201">
        <f t="shared" si="123"/>
        <v>0</v>
      </c>
    </row>
    <row r="684" spans="2:35" ht="13.2" customHeight="1">
      <c r="F684" s="195">
        <v>59</v>
      </c>
      <c r="G684" s="400" t="str">
        <f>IF(H684=0,"",MAX($G$624:G683)+1)</f>
        <v/>
      </c>
      <c r="H684" s="46">
        <f t="shared" si="120"/>
        <v>0</v>
      </c>
      <c r="I684" s="400" t="str">
        <f>IF(J684=0,"",MAX($I$624:I683)+1)</f>
        <v/>
      </c>
      <c r="J684" s="201">
        <f t="shared" si="121"/>
        <v>0</v>
      </c>
      <c r="AE684" s="195">
        <v>59</v>
      </c>
      <c r="AF684" s="400" t="str">
        <f>IF(AG684=0,"",MAX($AF$624:AF683)+1)</f>
        <v/>
      </c>
      <c r="AG684" s="46">
        <f t="shared" si="122"/>
        <v>0</v>
      </c>
      <c r="AH684" s="400" t="str">
        <f>IF(AI684=0,"",MAX($AH$624:AH683)+1)</f>
        <v/>
      </c>
      <c r="AI684" s="201">
        <f t="shared" si="123"/>
        <v>0</v>
      </c>
    </row>
    <row r="685" spans="2:35" ht="13.2" customHeight="1" thickBot="1">
      <c r="F685" s="196">
        <v>60</v>
      </c>
      <c r="G685" s="406" t="str">
        <f>IF(H685=0,"",MAX($G$624:G684)+1)</f>
        <v/>
      </c>
      <c r="H685" s="47">
        <f t="shared" si="120"/>
        <v>0</v>
      </c>
      <c r="I685" s="406" t="str">
        <f>IF(J685=0,"",MAX($I$624:I684)+1)</f>
        <v/>
      </c>
      <c r="J685" s="202">
        <f t="shared" si="121"/>
        <v>0</v>
      </c>
      <c r="AE685" s="196">
        <v>60</v>
      </c>
      <c r="AF685" s="406" t="str">
        <f>IF(AG685=0,"",MAX($AF$624:AF684)+1)</f>
        <v/>
      </c>
      <c r="AG685" s="47">
        <f t="shared" si="122"/>
        <v>0</v>
      </c>
      <c r="AH685" s="406" t="str">
        <f>IF(AI685=0,"",MAX($AH$624:AH684)+1)</f>
        <v/>
      </c>
      <c r="AI685" s="202">
        <f t="shared" si="123"/>
        <v>0</v>
      </c>
    </row>
    <row r="687" spans="2:35" ht="13.2" customHeight="1" thickBot="1">
      <c r="B687" s="760" t="s">
        <v>212</v>
      </c>
      <c r="AA687" s="760" t="s">
        <v>212</v>
      </c>
    </row>
    <row r="688" spans="2:35" ht="13.2" customHeight="1">
      <c r="E688" s="48" t="s">
        <v>213</v>
      </c>
      <c r="F688" s="51"/>
      <c r="G688" s="51"/>
      <c r="H688" s="52" t="s">
        <v>214</v>
      </c>
      <c r="I688" s="51"/>
      <c r="J688" s="56"/>
      <c r="AD688" s="48" t="s">
        <v>213</v>
      </c>
      <c r="AE688" s="51"/>
      <c r="AF688" s="51"/>
      <c r="AG688" s="52" t="s">
        <v>214</v>
      </c>
      <c r="AH688" s="51"/>
      <c r="AI688" s="56"/>
    </row>
    <row r="689" spans="5:35" ht="13.2" customHeight="1">
      <c r="E689" s="2171" t="s">
        <v>196</v>
      </c>
      <c r="F689" s="2142"/>
      <c r="G689" s="2142"/>
      <c r="H689" s="53" t="s">
        <v>196</v>
      </c>
      <c r="I689" s="2564"/>
      <c r="J689" s="2146"/>
      <c r="AD689" s="2171" t="s">
        <v>196</v>
      </c>
      <c r="AE689" s="2142"/>
      <c r="AF689" s="2142"/>
      <c r="AG689" s="53" t="s">
        <v>196</v>
      </c>
      <c r="AH689" s="2564"/>
      <c r="AI689" s="2146"/>
    </row>
    <row r="690" spans="5:35" ht="13.2" customHeight="1">
      <c r="E690" s="2172"/>
      <c r="F690" s="790" t="s">
        <v>555</v>
      </c>
      <c r="G690" s="790" t="s">
        <v>557</v>
      </c>
      <c r="H690" s="574" t="s">
        <v>556</v>
      </c>
      <c r="I690" s="790" t="s">
        <v>555</v>
      </c>
      <c r="J690" s="791" t="s">
        <v>557</v>
      </c>
      <c r="AD690" s="2172"/>
      <c r="AE690" s="790" t="s">
        <v>555</v>
      </c>
      <c r="AF690" s="790" t="s">
        <v>557</v>
      </c>
      <c r="AG690" s="574" t="s">
        <v>556</v>
      </c>
      <c r="AH690" s="790" t="s">
        <v>555</v>
      </c>
      <c r="AI690" s="791" t="s">
        <v>557</v>
      </c>
    </row>
    <row r="691" spans="5:35" ht="13.2" customHeight="1">
      <c r="E691" s="49" t="s">
        <v>543</v>
      </c>
      <c r="F691" s="629">
        <v>0.55000000000000004</v>
      </c>
      <c r="G691" s="629">
        <v>0.55000000000000004</v>
      </c>
      <c r="H691" s="586" t="s">
        <v>543</v>
      </c>
      <c r="I691" s="594">
        <v>0.85</v>
      </c>
      <c r="J691" s="57"/>
      <c r="AD691" s="49" t="s">
        <v>543</v>
      </c>
      <c r="AE691" s="629">
        <v>0.55000000000000004</v>
      </c>
      <c r="AF691" s="629">
        <v>0.55000000000000004</v>
      </c>
      <c r="AG691" s="586" t="s">
        <v>543</v>
      </c>
      <c r="AH691" s="594">
        <v>0.85</v>
      </c>
      <c r="AI691" s="57"/>
    </row>
    <row r="692" spans="5:35" ht="13.2" customHeight="1">
      <c r="E692" s="49" t="s">
        <v>544</v>
      </c>
      <c r="F692" s="629">
        <v>0.55000000000000004</v>
      </c>
      <c r="G692" s="629">
        <v>0.55000000000000004</v>
      </c>
      <c r="H692" s="586" t="s">
        <v>544</v>
      </c>
      <c r="I692" s="594">
        <v>0.85</v>
      </c>
      <c r="J692" s="57"/>
      <c r="AD692" s="49" t="s">
        <v>544</v>
      </c>
      <c r="AE692" s="629">
        <v>0.55000000000000004</v>
      </c>
      <c r="AF692" s="629">
        <v>0.55000000000000004</v>
      </c>
      <c r="AG692" s="586" t="s">
        <v>544</v>
      </c>
      <c r="AH692" s="594">
        <v>0.85</v>
      </c>
      <c r="AI692" s="57"/>
    </row>
    <row r="693" spans="5:35" ht="13.2" customHeight="1">
      <c r="E693" s="49">
        <v>75</v>
      </c>
      <c r="F693" s="629">
        <v>0.55000000000000004</v>
      </c>
      <c r="G693" s="598">
        <v>0.8</v>
      </c>
      <c r="H693" s="597">
        <v>75</v>
      </c>
      <c r="I693" s="594">
        <v>0.85</v>
      </c>
      <c r="J693" s="593">
        <v>0.9</v>
      </c>
      <c r="AD693" s="49">
        <v>75</v>
      </c>
      <c r="AE693" s="629">
        <v>0.55000000000000004</v>
      </c>
      <c r="AF693" s="598">
        <v>0.8</v>
      </c>
      <c r="AG693" s="597">
        <v>75</v>
      </c>
      <c r="AH693" s="594">
        <v>0.85</v>
      </c>
      <c r="AI693" s="593">
        <v>0.9</v>
      </c>
    </row>
    <row r="694" spans="5:35" ht="13.2" customHeight="1">
      <c r="E694" s="49">
        <v>100</v>
      </c>
      <c r="F694" s="629">
        <v>0.55000000000000004</v>
      </c>
      <c r="G694" s="598">
        <v>0.8</v>
      </c>
      <c r="H694" s="597">
        <v>100</v>
      </c>
      <c r="I694" s="594">
        <v>0.85</v>
      </c>
      <c r="J694" s="593">
        <v>0.9</v>
      </c>
      <c r="AD694" s="49">
        <v>100</v>
      </c>
      <c r="AE694" s="629">
        <v>0.55000000000000004</v>
      </c>
      <c r="AF694" s="598">
        <v>0.8</v>
      </c>
      <c r="AG694" s="597">
        <v>100</v>
      </c>
      <c r="AH694" s="594">
        <v>0.85</v>
      </c>
      <c r="AI694" s="593">
        <v>0.9</v>
      </c>
    </row>
    <row r="695" spans="5:35" ht="13.2" customHeight="1">
      <c r="E695" s="49">
        <v>150</v>
      </c>
      <c r="F695" s="629">
        <v>0.55000000000000004</v>
      </c>
      <c r="G695" s="598">
        <v>0.8</v>
      </c>
      <c r="H695" s="597">
        <v>150</v>
      </c>
      <c r="I695" s="594">
        <v>0.85</v>
      </c>
      <c r="J695" s="593">
        <v>0.9</v>
      </c>
      <c r="AD695" s="49">
        <v>150</v>
      </c>
      <c r="AE695" s="629">
        <v>0.55000000000000004</v>
      </c>
      <c r="AF695" s="598">
        <v>0.8</v>
      </c>
      <c r="AG695" s="597">
        <v>150</v>
      </c>
      <c r="AH695" s="594">
        <v>0.85</v>
      </c>
      <c r="AI695" s="593">
        <v>0.9</v>
      </c>
    </row>
    <row r="696" spans="5:35" ht="13.2" customHeight="1">
      <c r="E696" s="49">
        <v>200</v>
      </c>
      <c r="F696" s="630">
        <v>0.6</v>
      </c>
      <c r="G696" s="598">
        <v>0.8</v>
      </c>
      <c r="H696" s="597">
        <v>200</v>
      </c>
      <c r="I696" s="595">
        <v>0.85</v>
      </c>
      <c r="J696" s="593">
        <v>0.9</v>
      </c>
      <c r="AD696" s="49">
        <v>200</v>
      </c>
      <c r="AE696" s="630">
        <v>0.6</v>
      </c>
      <c r="AF696" s="598">
        <v>0.8</v>
      </c>
      <c r="AG696" s="597">
        <v>200</v>
      </c>
      <c r="AH696" s="595">
        <v>0.85</v>
      </c>
      <c r="AI696" s="593">
        <v>0.9</v>
      </c>
    </row>
    <row r="697" spans="5:35" ht="13.2" customHeight="1">
      <c r="E697" s="49">
        <v>300</v>
      </c>
      <c r="F697" s="630">
        <v>0.7</v>
      </c>
      <c r="G697" s="598">
        <v>0.8</v>
      </c>
      <c r="H697" s="597">
        <v>300</v>
      </c>
      <c r="I697" s="595">
        <v>0.9</v>
      </c>
      <c r="J697" s="593">
        <v>0.9</v>
      </c>
      <c r="AD697" s="49">
        <v>300</v>
      </c>
      <c r="AE697" s="630">
        <v>0.7</v>
      </c>
      <c r="AF697" s="598">
        <v>0.8</v>
      </c>
      <c r="AG697" s="597">
        <v>300</v>
      </c>
      <c r="AH697" s="595">
        <v>0.9</v>
      </c>
      <c r="AI697" s="593">
        <v>0.9</v>
      </c>
    </row>
    <row r="698" spans="5:35" ht="13.2" customHeight="1">
      <c r="E698" s="49">
        <v>400</v>
      </c>
      <c r="F698" s="631" t="s">
        <v>215</v>
      </c>
      <c r="G698" s="631" t="s">
        <v>215</v>
      </c>
      <c r="H698" s="54">
        <v>400</v>
      </c>
      <c r="I698" s="591">
        <v>1</v>
      </c>
      <c r="J698" s="592">
        <v>1</v>
      </c>
      <c r="AD698" s="49">
        <v>400</v>
      </c>
      <c r="AE698" s="631" t="s">
        <v>215</v>
      </c>
      <c r="AF698" s="631" t="s">
        <v>215</v>
      </c>
      <c r="AG698" s="54">
        <v>400</v>
      </c>
      <c r="AH698" s="591">
        <v>1</v>
      </c>
      <c r="AI698" s="592">
        <v>1</v>
      </c>
    </row>
    <row r="699" spans="5:35" ht="13.2" customHeight="1">
      <c r="E699" s="49">
        <v>500</v>
      </c>
      <c r="F699" s="631" t="s">
        <v>215</v>
      </c>
      <c r="G699" s="631" t="s">
        <v>215</v>
      </c>
      <c r="H699" s="54">
        <v>500</v>
      </c>
      <c r="I699" s="591">
        <v>1.1000000000000001</v>
      </c>
      <c r="J699" s="592">
        <v>1.1000000000000001</v>
      </c>
      <c r="AD699" s="49">
        <v>500</v>
      </c>
      <c r="AE699" s="631" t="s">
        <v>215</v>
      </c>
      <c r="AF699" s="631" t="s">
        <v>215</v>
      </c>
      <c r="AG699" s="54">
        <v>500</v>
      </c>
      <c r="AH699" s="591">
        <v>1.1000000000000001</v>
      </c>
      <c r="AI699" s="592">
        <v>1.1000000000000001</v>
      </c>
    </row>
    <row r="700" spans="5:35" ht="13.2" customHeight="1">
      <c r="E700" s="49">
        <v>600</v>
      </c>
      <c r="F700" s="631" t="s">
        <v>215</v>
      </c>
      <c r="G700" s="631" t="s">
        <v>215</v>
      </c>
      <c r="H700" s="54">
        <v>600</v>
      </c>
      <c r="I700" s="587">
        <v>1.2</v>
      </c>
      <c r="J700" s="588">
        <v>1.2</v>
      </c>
      <c r="AD700" s="49">
        <v>600</v>
      </c>
      <c r="AE700" s="631" t="s">
        <v>215</v>
      </c>
      <c r="AF700" s="631" t="s">
        <v>215</v>
      </c>
      <c r="AG700" s="54">
        <v>600</v>
      </c>
      <c r="AH700" s="587">
        <v>1.2</v>
      </c>
      <c r="AI700" s="588">
        <v>1.2</v>
      </c>
    </row>
    <row r="701" spans="5:35" ht="13.2" customHeight="1">
      <c r="E701" s="49">
        <v>700</v>
      </c>
      <c r="F701" s="631" t="s">
        <v>215</v>
      </c>
      <c r="G701" s="631" t="s">
        <v>215</v>
      </c>
      <c r="H701" s="54">
        <v>700</v>
      </c>
      <c r="I701" s="587">
        <v>1.5</v>
      </c>
      <c r="J701" s="588">
        <v>1.5</v>
      </c>
      <c r="AD701" s="49">
        <v>700</v>
      </c>
      <c r="AE701" s="631" t="s">
        <v>215</v>
      </c>
      <c r="AF701" s="631" t="s">
        <v>215</v>
      </c>
      <c r="AG701" s="54">
        <v>700</v>
      </c>
      <c r="AH701" s="587">
        <v>1.5</v>
      </c>
      <c r="AI701" s="588">
        <v>1.5</v>
      </c>
    </row>
    <row r="702" spans="5:35" ht="13.2" customHeight="1">
      <c r="E702" s="49">
        <v>800</v>
      </c>
      <c r="F702" s="631" t="s">
        <v>215</v>
      </c>
      <c r="G702" s="631" t="s">
        <v>215</v>
      </c>
      <c r="H702" s="54">
        <v>800</v>
      </c>
      <c r="I702" s="587">
        <v>1.6</v>
      </c>
      <c r="J702" s="588">
        <v>1.6</v>
      </c>
      <c r="AD702" s="49">
        <v>800</v>
      </c>
      <c r="AE702" s="631" t="s">
        <v>215</v>
      </c>
      <c r="AF702" s="631" t="s">
        <v>215</v>
      </c>
      <c r="AG702" s="54">
        <v>800</v>
      </c>
      <c r="AH702" s="587">
        <v>1.6</v>
      </c>
      <c r="AI702" s="588">
        <v>1.6</v>
      </c>
    </row>
    <row r="703" spans="5:35" ht="13.2" customHeight="1" thickBot="1">
      <c r="E703" s="50">
        <v>900</v>
      </c>
      <c r="F703" s="632" t="s">
        <v>215</v>
      </c>
      <c r="G703" s="632" t="s">
        <v>215</v>
      </c>
      <c r="H703" s="55">
        <v>900</v>
      </c>
      <c r="I703" s="589">
        <v>1.9</v>
      </c>
      <c r="J703" s="590">
        <v>1.9</v>
      </c>
      <c r="AD703" s="50">
        <v>900</v>
      </c>
      <c r="AE703" s="632" t="s">
        <v>215</v>
      </c>
      <c r="AF703" s="632" t="s">
        <v>215</v>
      </c>
      <c r="AG703" s="55">
        <v>900</v>
      </c>
      <c r="AH703" s="589">
        <v>1.9</v>
      </c>
      <c r="AI703" s="590">
        <v>1.9</v>
      </c>
    </row>
  </sheetData>
  <mergeCells count="619">
    <mergeCell ref="AE689:AF689"/>
    <mergeCell ref="AH689:AI689"/>
    <mergeCell ref="F624:F625"/>
    <mergeCell ref="G624:J624"/>
    <mergeCell ref="O428:P428"/>
    <mergeCell ref="O425:P425"/>
    <mergeCell ref="O416:P416"/>
    <mergeCell ref="E689:E690"/>
    <mergeCell ref="F689:G689"/>
    <mergeCell ref="I689:J689"/>
    <mergeCell ref="AD689:AD690"/>
    <mergeCell ref="AE624:AE625"/>
    <mergeCell ref="AF624:AI624"/>
    <mergeCell ref="G625:H625"/>
    <mergeCell ref="I625:J625"/>
    <mergeCell ref="AF625:AG625"/>
    <mergeCell ref="AH625:AI625"/>
    <mergeCell ref="AC496:AC497"/>
    <mergeCell ref="AD496:AE496"/>
    <mergeCell ref="AG496:AG497"/>
    <mergeCell ref="AH496:AI496"/>
    <mergeCell ref="Q42:S42"/>
    <mergeCell ref="U42:W42"/>
    <mergeCell ref="R45:S45"/>
    <mergeCell ref="V45:W45"/>
    <mergeCell ref="D496:D497"/>
    <mergeCell ref="E496:F496"/>
    <mergeCell ref="H496:H497"/>
    <mergeCell ref="I496:J496"/>
    <mergeCell ref="O419:P419"/>
    <mergeCell ref="O413:P413"/>
    <mergeCell ref="O403:P403"/>
    <mergeCell ref="O398:P398"/>
    <mergeCell ref="O393:P393"/>
    <mergeCell ref="D342:D343"/>
    <mergeCell ref="E342:F342"/>
    <mergeCell ref="G342:H342"/>
    <mergeCell ref="I342:J342"/>
    <mergeCell ref="D254:D255"/>
    <mergeCell ref="E254:F254"/>
    <mergeCell ref="G254:H254"/>
    <mergeCell ref="I254:J254"/>
    <mergeCell ref="D166:D167"/>
    <mergeCell ref="E166:F166"/>
    <mergeCell ref="G166:H166"/>
    <mergeCell ref="D560:D561"/>
    <mergeCell ref="E560:F560"/>
    <mergeCell ref="H560:H561"/>
    <mergeCell ref="I560:J560"/>
    <mergeCell ref="AC560:AC561"/>
    <mergeCell ref="AD560:AE560"/>
    <mergeCell ref="AG560:AG561"/>
    <mergeCell ref="AH560:AI560"/>
    <mergeCell ref="O427:P427"/>
    <mergeCell ref="AN427:AO427"/>
    <mergeCell ref="O422:P422"/>
    <mergeCell ref="AN422:AO422"/>
    <mergeCell ref="O423:P423"/>
    <mergeCell ref="AN423:AO423"/>
    <mergeCell ref="O424:P424"/>
    <mergeCell ref="AN428:AO428"/>
    <mergeCell ref="D432:D433"/>
    <mergeCell ref="E432:F432"/>
    <mergeCell ref="H432:H433"/>
    <mergeCell ref="I432:J432"/>
    <mergeCell ref="AC432:AC433"/>
    <mergeCell ref="AD432:AE432"/>
    <mergeCell ref="AG432:AG433"/>
    <mergeCell ref="AH432:AI432"/>
    <mergeCell ref="AN424:AO424"/>
    <mergeCell ref="AN419:AO419"/>
    <mergeCell ref="O420:P420"/>
    <mergeCell ref="AN420:AO420"/>
    <mergeCell ref="O421:P421"/>
    <mergeCell ref="AN421:AO421"/>
    <mergeCell ref="AN425:AO425"/>
    <mergeCell ref="O426:P426"/>
    <mergeCell ref="AN426:AO426"/>
    <mergeCell ref="AN416:AO416"/>
    <mergeCell ref="O417:P417"/>
    <mergeCell ref="AN417:AO417"/>
    <mergeCell ref="O418:P418"/>
    <mergeCell ref="AN418:AO418"/>
    <mergeCell ref="AN413:AO413"/>
    <mergeCell ref="O414:P414"/>
    <mergeCell ref="AN414:AO414"/>
    <mergeCell ref="O415:P415"/>
    <mergeCell ref="O408:P408"/>
    <mergeCell ref="AN408:AO408"/>
    <mergeCell ref="O409:P409"/>
    <mergeCell ref="AN409:AO409"/>
    <mergeCell ref="AN415:AO415"/>
    <mergeCell ref="O410:P410"/>
    <mergeCell ref="AN410:AO410"/>
    <mergeCell ref="O411:P411"/>
    <mergeCell ref="AN411:AO411"/>
    <mergeCell ref="O412:P412"/>
    <mergeCell ref="AN412:AO412"/>
    <mergeCell ref="AN403:AO403"/>
    <mergeCell ref="O404:P404"/>
    <mergeCell ref="AN404:AO404"/>
    <mergeCell ref="O405:P405"/>
    <mergeCell ref="AN405:AO405"/>
    <mergeCell ref="O406:P406"/>
    <mergeCell ref="AN406:AO406"/>
    <mergeCell ref="O407:P407"/>
    <mergeCell ref="AN407:AO407"/>
    <mergeCell ref="AN398:AO398"/>
    <mergeCell ref="O399:P399"/>
    <mergeCell ref="AN399:AO399"/>
    <mergeCell ref="O400:P400"/>
    <mergeCell ref="AN400:AO400"/>
    <mergeCell ref="O401:P401"/>
    <mergeCell ref="AN401:AO401"/>
    <mergeCell ref="O402:P402"/>
    <mergeCell ref="AN402:AO402"/>
    <mergeCell ref="AN393:AO393"/>
    <mergeCell ref="O394:P394"/>
    <mergeCell ref="AN394:AO394"/>
    <mergeCell ref="O395:P395"/>
    <mergeCell ref="AN395:AO395"/>
    <mergeCell ref="O396:P396"/>
    <mergeCell ref="AN396:AO396"/>
    <mergeCell ref="O397:P397"/>
    <mergeCell ref="AN397:AO397"/>
    <mergeCell ref="AN388:AO388"/>
    <mergeCell ref="O389:P389"/>
    <mergeCell ref="AN389:AO389"/>
    <mergeCell ref="O390:P390"/>
    <mergeCell ref="AN390:AO390"/>
    <mergeCell ref="O391:P391"/>
    <mergeCell ref="AN391:AO391"/>
    <mergeCell ref="O392:P392"/>
    <mergeCell ref="AN392:AO392"/>
    <mergeCell ref="AC342:AC343"/>
    <mergeCell ref="AD342:AE342"/>
    <mergeCell ref="AF342:AG342"/>
    <mergeCell ref="AH342:AI342"/>
    <mergeCell ref="D386:D388"/>
    <mergeCell ref="E386:H386"/>
    <mergeCell ref="I386:J386"/>
    <mergeCell ref="AC386:AC388"/>
    <mergeCell ref="AD386:AG386"/>
    <mergeCell ref="AH386:AI386"/>
    <mergeCell ref="E387:F388"/>
    <mergeCell ref="G387:H388"/>
    <mergeCell ref="I387:J388"/>
    <mergeCell ref="AD387:AE388"/>
    <mergeCell ref="AF387:AG388"/>
    <mergeCell ref="AH387:AI388"/>
    <mergeCell ref="O388:P388"/>
    <mergeCell ref="AC254:AC255"/>
    <mergeCell ref="AD254:AE254"/>
    <mergeCell ref="AF254:AG254"/>
    <mergeCell ref="AH254:AI254"/>
    <mergeCell ref="D298:D299"/>
    <mergeCell ref="E298:F298"/>
    <mergeCell ref="G298:H298"/>
    <mergeCell ref="I298:J298"/>
    <mergeCell ref="AC298:AC299"/>
    <mergeCell ref="AD298:AE298"/>
    <mergeCell ref="AF298:AG298"/>
    <mergeCell ref="AH298:AI298"/>
    <mergeCell ref="I166:J166"/>
    <mergeCell ref="AC166:AC167"/>
    <mergeCell ref="AD166:AE166"/>
    <mergeCell ref="AF166:AG166"/>
    <mergeCell ref="AH166:AI166"/>
    <mergeCell ref="D210:D211"/>
    <mergeCell ref="E210:F210"/>
    <mergeCell ref="G210:H210"/>
    <mergeCell ref="I210:J210"/>
    <mergeCell ref="AC210:AC211"/>
    <mergeCell ref="AD210:AE210"/>
    <mergeCell ref="AF210:AG210"/>
    <mergeCell ref="AH210:AI210"/>
    <mergeCell ref="D78:D79"/>
    <mergeCell ref="E78:F78"/>
    <mergeCell ref="G78:H78"/>
    <mergeCell ref="I78:J78"/>
    <mergeCell ref="AC78:AC79"/>
    <mergeCell ref="AD78:AE78"/>
    <mergeCell ref="AF78:AG78"/>
    <mergeCell ref="AH78:AI78"/>
    <mergeCell ref="D122:D123"/>
    <mergeCell ref="E122:F122"/>
    <mergeCell ref="G122:H122"/>
    <mergeCell ref="I122:J122"/>
    <mergeCell ref="AC122:AC123"/>
    <mergeCell ref="AD122:AE122"/>
    <mergeCell ref="AF122:AG122"/>
    <mergeCell ref="AH122:AI122"/>
    <mergeCell ref="D63:D65"/>
    <mergeCell ref="G63:G65"/>
    <mergeCell ref="AC63:AC65"/>
    <mergeCell ref="AF63:AF65"/>
    <mergeCell ref="D67:D69"/>
    <mergeCell ref="G67:G69"/>
    <mergeCell ref="AC67:AC69"/>
    <mergeCell ref="AF67:AF69"/>
    <mergeCell ref="D71:D73"/>
    <mergeCell ref="G71:G73"/>
    <mergeCell ref="AC71:AC73"/>
    <mergeCell ref="AF71:AF73"/>
    <mergeCell ref="D55:D57"/>
    <mergeCell ref="G55:G57"/>
    <mergeCell ref="AC55:AC57"/>
    <mergeCell ref="AF55:AF57"/>
    <mergeCell ref="T46:W46"/>
    <mergeCell ref="D59:D61"/>
    <mergeCell ref="G59:G61"/>
    <mergeCell ref="AC59:AC61"/>
    <mergeCell ref="AF59:AF61"/>
    <mergeCell ref="AG46:AI46"/>
    <mergeCell ref="AJ46:AM46"/>
    <mergeCell ref="D51:D53"/>
    <mergeCell ref="G51:G53"/>
    <mergeCell ref="AC51:AC53"/>
    <mergeCell ref="AF51:AF53"/>
    <mergeCell ref="C46:D46"/>
    <mergeCell ref="E46:G46"/>
    <mergeCell ref="H46:J46"/>
    <mergeCell ref="K46:N46"/>
    <mergeCell ref="AB46:AC46"/>
    <mergeCell ref="AD46:AF46"/>
    <mergeCell ref="AQ44:AR44"/>
    <mergeCell ref="AU44:AV44"/>
    <mergeCell ref="AD45:AF45"/>
    <mergeCell ref="AG45:AI45"/>
    <mergeCell ref="AJ45:AM45"/>
    <mergeCell ref="AS45:AV45"/>
    <mergeCell ref="AB44:AC45"/>
    <mergeCell ref="AD44:AF44"/>
    <mergeCell ref="AG44:AI44"/>
    <mergeCell ref="AJ44:AM44"/>
    <mergeCell ref="C44:D45"/>
    <mergeCell ref="E44:G44"/>
    <mergeCell ref="H44:J44"/>
    <mergeCell ref="K44:N44"/>
    <mergeCell ref="R44:S44"/>
    <mergeCell ref="V44:W44"/>
    <mergeCell ref="E45:G45"/>
    <mergeCell ref="H45:J45"/>
    <mergeCell ref="K45:N45"/>
    <mergeCell ref="AU41:AV41"/>
    <mergeCell ref="C42:D43"/>
    <mergeCell ref="E42:G42"/>
    <mergeCell ref="H42:J42"/>
    <mergeCell ref="K42:N42"/>
    <mergeCell ref="AG42:AI42"/>
    <mergeCell ref="AJ42:AM42"/>
    <mergeCell ref="AQ42:AR42"/>
    <mergeCell ref="AU42:AV42"/>
    <mergeCell ref="AG43:AI43"/>
    <mergeCell ref="AJ43:AM43"/>
    <mergeCell ref="AQ43:AR43"/>
    <mergeCell ref="AU43:AV43"/>
    <mergeCell ref="E43:G43"/>
    <mergeCell ref="H43:J43"/>
    <mergeCell ref="K43:N43"/>
    <mergeCell ref="R43:S43"/>
    <mergeCell ref="V43:W43"/>
    <mergeCell ref="AD43:AF43"/>
    <mergeCell ref="AB42:AC43"/>
    <mergeCell ref="AD42:AF42"/>
    <mergeCell ref="C41:D41"/>
    <mergeCell ref="E41:G41"/>
    <mergeCell ref="H41:J41"/>
    <mergeCell ref="K41:N41"/>
    <mergeCell ref="AB41:AC41"/>
    <mergeCell ref="AD41:AF41"/>
    <mergeCell ref="AG41:AI41"/>
    <mergeCell ref="AJ41:AM41"/>
    <mergeCell ref="AQ41:AR41"/>
    <mergeCell ref="AJ38:AM38"/>
    <mergeCell ref="AS38:AV38"/>
    <mergeCell ref="C39:D40"/>
    <mergeCell ref="E39:G39"/>
    <mergeCell ref="H39:J39"/>
    <mergeCell ref="K39:N39"/>
    <mergeCell ref="AB39:AC40"/>
    <mergeCell ref="AD39:AF39"/>
    <mergeCell ref="AG39:AI39"/>
    <mergeCell ref="AJ39:AM39"/>
    <mergeCell ref="E40:G40"/>
    <mergeCell ref="H40:J40"/>
    <mergeCell ref="K40:N40"/>
    <mergeCell ref="AD40:AF40"/>
    <mergeCell ref="AG40:AI40"/>
    <mergeCell ref="AJ40:AM40"/>
    <mergeCell ref="R39:S39"/>
    <mergeCell ref="V39:W39"/>
    <mergeCell ref="AP40:AR40"/>
    <mergeCell ref="AT40:AV40"/>
    <mergeCell ref="C38:D38"/>
    <mergeCell ref="E38:G38"/>
    <mergeCell ref="H38:J38"/>
    <mergeCell ref="K38:N38"/>
    <mergeCell ref="AB38:AC38"/>
    <mergeCell ref="R38:S38"/>
    <mergeCell ref="V38:W38"/>
    <mergeCell ref="AD38:AF38"/>
    <mergeCell ref="AG38:AI38"/>
    <mergeCell ref="T40:W40"/>
    <mergeCell ref="AJ36:AM36"/>
    <mergeCell ref="AQ36:AR36"/>
    <mergeCell ref="AU36:AV36"/>
    <mergeCell ref="C37:D37"/>
    <mergeCell ref="E37:G37"/>
    <mergeCell ref="H37:J37"/>
    <mergeCell ref="K37:N37"/>
    <mergeCell ref="R37:S37"/>
    <mergeCell ref="V37:W37"/>
    <mergeCell ref="AB37:AC37"/>
    <mergeCell ref="AD37:AF37"/>
    <mergeCell ref="AG37:AI37"/>
    <mergeCell ref="AJ37:AM37"/>
    <mergeCell ref="AQ37:AR37"/>
    <mergeCell ref="AU37:AV37"/>
    <mergeCell ref="C36:D36"/>
    <mergeCell ref="E36:G36"/>
    <mergeCell ref="H36:J36"/>
    <mergeCell ref="K36:N36"/>
    <mergeCell ref="R36:S36"/>
    <mergeCell ref="V36:W36"/>
    <mergeCell ref="AB36:AC36"/>
    <mergeCell ref="AD36:AF36"/>
    <mergeCell ref="AG36:AI36"/>
    <mergeCell ref="L34:M34"/>
    <mergeCell ref="R34:S34"/>
    <mergeCell ref="V34:W34"/>
    <mergeCell ref="AK34:AL34"/>
    <mergeCell ref="AQ34:AR34"/>
    <mergeCell ref="AU34:AV34"/>
    <mergeCell ref="L35:M35"/>
    <mergeCell ref="R35:S35"/>
    <mergeCell ref="V35:W35"/>
    <mergeCell ref="AK35:AL35"/>
    <mergeCell ref="AQ35:AR35"/>
    <mergeCell ref="AU35:AV35"/>
    <mergeCell ref="L33:M33"/>
    <mergeCell ref="AK33:AL33"/>
    <mergeCell ref="AQ33:AR33"/>
    <mergeCell ref="AU33:AV33"/>
    <mergeCell ref="L32:M32"/>
    <mergeCell ref="AK32:AL32"/>
    <mergeCell ref="AQ32:AR32"/>
    <mergeCell ref="AU32:AV32"/>
    <mergeCell ref="Q33:S33"/>
    <mergeCell ref="U33:W33"/>
    <mergeCell ref="AP30:AR30"/>
    <mergeCell ref="AT30:AV30"/>
    <mergeCell ref="L31:M31"/>
    <mergeCell ref="AK31:AL31"/>
    <mergeCell ref="AQ31:AR31"/>
    <mergeCell ref="AU31:AV31"/>
    <mergeCell ref="R30:S30"/>
    <mergeCell ref="V30:W30"/>
    <mergeCell ref="L30:M30"/>
    <mergeCell ref="AK30:AL30"/>
    <mergeCell ref="AG29:AI29"/>
    <mergeCell ref="AJ29:AM29"/>
    <mergeCell ref="AD27:AF27"/>
    <mergeCell ref="AG27:AI27"/>
    <mergeCell ref="AJ27:AM27"/>
    <mergeCell ref="AQ27:AR27"/>
    <mergeCell ref="C29:D29"/>
    <mergeCell ref="E29:G29"/>
    <mergeCell ref="H29:J29"/>
    <mergeCell ref="K29:N29"/>
    <mergeCell ref="AB29:AC29"/>
    <mergeCell ref="AD29:AF29"/>
    <mergeCell ref="R29:S29"/>
    <mergeCell ref="V29:W29"/>
    <mergeCell ref="C27:D28"/>
    <mergeCell ref="E27:G27"/>
    <mergeCell ref="H27:J27"/>
    <mergeCell ref="K27:N27"/>
    <mergeCell ref="E28:G28"/>
    <mergeCell ref="H28:J28"/>
    <mergeCell ref="AU27:AV27"/>
    <mergeCell ref="AD28:AF28"/>
    <mergeCell ref="AG28:AI28"/>
    <mergeCell ref="AJ28:AM28"/>
    <mergeCell ref="K28:N28"/>
    <mergeCell ref="AB27:AC28"/>
    <mergeCell ref="AB25:AC25"/>
    <mergeCell ref="AD25:AF25"/>
    <mergeCell ref="AB26:AC26"/>
    <mergeCell ref="AD26:AF26"/>
    <mergeCell ref="R28:S28"/>
    <mergeCell ref="V28:W28"/>
    <mergeCell ref="Q26:S26"/>
    <mergeCell ref="U26:W26"/>
    <mergeCell ref="R27:S27"/>
    <mergeCell ref="V27:W27"/>
    <mergeCell ref="AG25:AI25"/>
    <mergeCell ref="AJ25:AM25"/>
    <mergeCell ref="AQ25:AR25"/>
    <mergeCell ref="AU25:AV25"/>
    <mergeCell ref="AG26:AI26"/>
    <mergeCell ref="AJ26:AM26"/>
    <mergeCell ref="AU26:AV26"/>
    <mergeCell ref="C25:D25"/>
    <mergeCell ref="E25:G25"/>
    <mergeCell ref="H25:J25"/>
    <mergeCell ref="K25:N25"/>
    <mergeCell ref="C26:D26"/>
    <mergeCell ref="E26:G26"/>
    <mergeCell ref="H26:J26"/>
    <mergeCell ref="K26:N26"/>
    <mergeCell ref="AQ26:AR26"/>
    <mergeCell ref="AU23:AV23"/>
    <mergeCell ref="AB22:AC23"/>
    <mergeCell ref="AD22:AF22"/>
    <mergeCell ref="AG22:AI22"/>
    <mergeCell ref="AJ22:AM22"/>
    <mergeCell ref="AQ22:AR22"/>
    <mergeCell ref="AU22:AV22"/>
    <mergeCell ref="C24:D24"/>
    <mergeCell ref="E24:G24"/>
    <mergeCell ref="H24:J24"/>
    <mergeCell ref="K24:N24"/>
    <mergeCell ref="AB24:AC24"/>
    <mergeCell ref="AD24:AF24"/>
    <mergeCell ref="AG24:AI24"/>
    <mergeCell ref="AJ24:AM24"/>
    <mergeCell ref="AQ24:AR24"/>
    <mergeCell ref="AU24:AV24"/>
    <mergeCell ref="V23:W23"/>
    <mergeCell ref="AD23:AF23"/>
    <mergeCell ref="AG23:AI23"/>
    <mergeCell ref="AJ23:AM23"/>
    <mergeCell ref="C22:D23"/>
    <mergeCell ref="E22:G22"/>
    <mergeCell ref="H22:J22"/>
    <mergeCell ref="K22:N22"/>
    <mergeCell ref="R22:S22"/>
    <mergeCell ref="E23:G23"/>
    <mergeCell ref="H23:J23"/>
    <mergeCell ref="K23:N23"/>
    <mergeCell ref="R23:S23"/>
    <mergeCell ref="AJ19:AM19"/>
    <mergeCell ref="AQ19:AR19"/>
    <mergeCell ref="H19:J19"/>
    <mergeCell ref="K19:N19"/>
    <mergeCell ref="R19:S19"/>
    <mergeCell ref="V19:W19"/>
    <mergeCell ref="AB19:AC19"/>
    <mergeCell ref="AD19:AF19"/>
    <mergeCell ref="AG19:AI19"/>
    <mergeCell ref="V21:W21"/>
    <mergeCell ref="V22:W22"/>
    <mergeCell ref="AQ23:AR23"/>
    <mergeCell ref="AU19:AV19"/>
    <mergeCell ref="C20:D21"/>
    <mergeCell ref="E20:G20"/>
    <mergeCell ref="H20:J20"/>
    <mergeCell ref="K20:N20"/>
    <mergeCell ref="R20:S20"/>
    <mergeCell ref="V20:W20"/>
    <mergeCell ref="E21:G21"/>
    <mergeCell ref="H21:J21"/>
    <mergeCell ref="K21:N21"/>
    <mergeCell ref="R21:S21"/>
    <mergeCell ref="AQ21:AR21"/>
    <mergeCell ref="AU21:AV21"/>
    <mergeCell ref="AB20:AC21"/>
    <mergeCell ref="AD20:AF20"/>
    <mergeCell ref="AG20:AI20"/>
    <mergeCell ref="AJ20:AM20"/>
    <mergeCell ref="AQ20:AR20"/>
    <mergeCell ref="AU20:AV20"/>
    <mergeCell ref="AD21:AF21"/>
    <mergeCell ref="AG21:AI21"/>
    <mergeCell ref="AJ21:AM21"/>
    <mergeCell ref="C19:D19"/>
    <mergeCell ref="E19:G19"/>
    <mergeCell ref="C17:D18"/>
    <mergeCell ref="E17:G17"/>
    <mergeCell ref="H17:J17"/>
    <mergeCell ref="K17:N17"/>
    <mergeCell ref="E18:G18"/>
    <mergeCell ref="H18:J18"/>
    <mergeCell ref="AQ18:AR18"/>
    <mergeCell ref="AU18:AV18"/>
    <mergeCell ref="AB17:AC18"/>
    <mergeCell ref="AD17:AF17"/>
    <mergeCell ref="AG17:AI17"/>
    <mergeCell ref="AJ17:AM17"/>
    <mergeCell ref="AP17:AR17"/>
    <mergeCell ref="AT17:AV17"/>
    <mergeCell ref="V18:W18"/>
    <mergeCell ref="AD18:AF18"/>
    <mergeCell ref="K18:N18"/>
    <mergeCell ref="R18:S18"/>
    <mergeCell ref="AG15:AI15"/>
    <mergeCell ref="AJ15:AM15"/>
    <mergeCell ref="R17:S17"/>
    <mergeCell ref="V17:W17"/>
    <mergeCell ref="AG18:AI18"/>
    <mergeCell ref="AJ18:AM18"/>
    <mergeCell ref="AG16:AI16"/>
    <mergeCell ref="AJ16:AM16"/>
    <mergeCell ref="C15:D15"/>
    <mergeCell ref="E15:G15"/>
    <mergeCell ref="H15:J15"/>
    <mergeCell ref="K15:N15"/>
    <mergeCell ref="AB15:AC15"/>
    <mergeCell ref="AD15:AF15"/>
    <mergeCell ref="Q15:S15"/>
    <mergeCell ref="U15:W15"/>
    <mergeCell ref="C16:D16"/>
    <mergeCell ref="E16:G16"/>
    <mergeCell ref="H16:J16"/>
    <mergeCell ref="K16:N16"/>
    <mergeCell ref="AB16:AC16"/>
    <mergeCell ref="AD16:AF16"/>
    <mergeCell ref="R16:S16"/>
    <mergeCell ref="V16:W16"/>
    <mergeCell ref="AQ12:AR12"/>
    <mergeCell ref="AU12:AV12"/>
    <mergeCell ref="L13:M13"/>
    <mergeCell ref="AK13:AL13"/>
    <mergeCell ref="AQ13:AR13"/>
    <mergeCell ref="AU13:AV13"/>
    <mergeCell ref="C14:D14"/>
    <mergeCell ref="E14:G14"/>
    <mergeCell ref="H14:J14"/>
    <mergeCell ref="K14:N14"/>
    <mergeCell ref="AB14:AC14"/>
    <mergeCell ref="AD14:AF14"/>
    <mergeCell ref="AG14:AI14"/>
    <mergeCell ref="AJ14:AM14"/>
    <mergeCell ref="AQ14:AR14"/>
    <mergeCell ref="AU14:AV14"/>
    <mergeCell ref="L10:M10"/>
    <mergeCell ref="AK10:AL10"/>
    <mergeCell ref="L12:M12"/>
    <mergeCell ref="R12:S12"/>
    <mergeCell ref="V12:W12"/>
    <mergeCell ref="AK12:AL12"/>
    <mergeCell ref="L11:M11"/>
    <mergeCell ref="R11:S11"/>
    <mergeCell ref="V11:W11"/>
    <mergeCell ref="AK11:AL11"/>
    <mergeCell ref="C7:D7"/>
    <mergeCell ref="E7:G7"/>
    <mergeCell ref="H7:J7"/>
    <mergeCell ref="K7:N7"/>
    <mergeCell ref="T7:W7"/>
    <mergeCell ref="AB7:AC7"/>
    <mergeCell ref="L9:M9"/>
    <mergeCell ref="AK9:AL9"/>
    <mergeCell ref="AJ6:AM6"/>
    <mergeCell ref="U9:W9"/>
    <mergeCell ref="AD7:AF7"/>
    <mergeCell ref="Q9:S9"/>
    <mergeCell ref="L8:M8"/>
    <mergeCell ref="AG7:AI7"/>
    <mergeCell ref="AJ7:AM7"/>
    <mergeCell ref="C5:D6"/>
    <mergeCell ref="E5:G5"/>
    <mergeCell ref="H5:J5"/>
    <mergeCell ref="K5:N5"/>
    <mergeCell ref="Q5:R5"/>
    <mergeCell ref="U5:V5"/>
    <mergeCell ref="AB5:AC6"/>
    <mergeCell ref="AD5:AF5"/>
    <mergeCell ref="AG5:AI5"/>
    <mergeCell ref="E6:G6"/>
    <mergeCell ref="H6:J6"/>
    <mergeCell ref="K6:N6"/>
    <mergeCell ref="Q6:R6"/>
    <mergeCell ref="U6:V6"/>
    <mergeCell ref="AD6:AF6"/>
    <mergeCell ref="AG6:AI6"/>
    <mergeCell ref="C4:D4"/>
    <mergeCell ref="E4:G4"/>
    <mergeCell ref="H4:J4"/>
    <mergeCell ref="K4:N4"/>
    <mergeCell ref="Q4:R4"/>
    <mergeCell ref="U4:V4"/>
    <mergeCell ref="AB4:AC4"/>
    <mergeCell ref="AD4:AF4"/>
    <mergeCell ref="AG4:AI4"/>
    <mergeCell ref="C3:D3"/>
    <mergeCell ref="E3:G3"/>
    <mergeCell ref="H3:J3"/>
    <mergeCell ref="K3:N3"/>
    <mergeCell ref="Q3:R3"/>
    <mergeCell ref="U3:V3"/>
    <mergeCell ref="AB3:AC3"/>
    <mergeCell ref="AD3:AF3"/>
    <mergeCell ref="AG3:AI3"/>
    <mergeCell ref="N1:Q1"/>
    <mergeCell ref="R1:X1"/>
    <mergeCell ref="Z1:AL1"/>
    <mergeCell ref="AM1:AP1"/>
    <mergeCell ref="AJ3:AM3"/>
    <mergeCell ref="AP3:AQ3"/>
    <mergeCell ref="AJ4:AM4"/>
    <mergeCell ref="AP4:AQ4"/>
    <mergeCell ref="AQ1:AW1"/>
    <mergeCell ref="AT3:AU3"/>
    <mergeCell ref="AT4:AU4"/>
    <mergeCell ref="AJ5:AM5"/>
    <mergeCell ref="AP5:AQ5"/>
    <mergeCell ref="AT5:AU5"/>
    <mergeCell ref="AP6:AQ6"/>
    <mergeCell ref="AT6:AU6"/>
    <mergeCell ref="AQ11:AR11"/>
    <mergeCell ref="AU11:AV11"/>
    <mergeCell ref="R10:S10"/>
    <mergeCell ref="V10:W10"/>
    <mergeCell ref="AP10:AR10"/>
    <mergeCell ref="AP7:AV7"/>
    <mergeCell ref="AT10:AV10"/>
    <mergeCell ref="AK8:AL8"/>
  </mergeCells>
  <phoneticPr fontId="2"/>
  <dataValidations disablePrompts="1" count="8">
    <dataValidation type="list" showInputMessage="1" showErrorMessage="1" sqref="AD17:AF17 E17:G17">
      <formula1>"As,Co,As+Co"</formula1>
    </dataValidation>
    <dataValidation type="list" allowBlank="1" showInputMessage="1" showErrorMessage="1" sqref="E22:N22 AD22:AM22 AD44:AM44 E44:N44">
      <formula1>"再生砕石,粒調砕石"</formula1>
    </dataValidation>
    <dataValidation type="list" allowBlank="1" showInputMessage="1" showErrorMessage="1" sqref="E27:N27 E5:N5 AD27:AM27 AD5:AM5">
      <formula1>"車 道,歩 道"</formula1>
    </dataValidation>
    <dataValidation type="list" allowBlank="1" showInputMessage="1" showErrorMessage="1" sqref="AC9:AC13 D31:D35 D9:D13 AC31:AC35">
      <formula1>"有,無"</formula1>
    </dataValidation>
    <dataValidation type="list" allowBlank="1" showInputMessage="1" showErrorMessage="1" sqref="E29:N29 E7:N7 AD29:AM29 AD7:AM7">
      <formula1>"昼間施工,夜間施工"</formula1>
    </dataValidation>
    <dataValidation type="list" allowBlank="1" showInputMessage="1" showErrorMessage="1" sqref="E6:N6 E28:N28 AD6:AM6 AD28:AM28">
      <formula1>"W &lt; 1.4,1.4 ≦ W &lt; 3.0,3.0 &lt; W"</formula1>
    </dataValidation>
    <dataValidation type="list" allowBlank="1" showInputMessage="1" showErrorMessage="1" sqref="AG17:AM17 E20:N20 E39:N39 H17:N17 AD20:AM20 AD42:AM42 AD39:AM39 AT14 E42:N42">
      <formula1>"As,Co,As+Co"</formula1>
    </dataValidation>
    <dataValidation type="list" allowBlank="1" showInputMessage="1" showErrorMessage="1" sqref="U29:U30">
      <formula1>"As（車道）＋As（歩道）,As（車道）＋Co,As（歩道）＋Co,全種"</formula1>
    </dataValidation>
  </dataValidations>
  <printOptions horizontalCentered="1"/>
  <pageMargins left="0.39370078740157483" right="0.39370078740157483" top="0.39370078740157483" bottom="0.19685039370078741" header="0.43307086614173229" footer="0.19685039370078741"/>
  <pageSetup paperSize="9" scale="94" orientation="landscape" r:id="rId1"/>
  <headerFooter alignWithMargins="0"/>
  <colBreaks count="1" manualBreakCount="1">
    <brk id="25" max="4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FF00"/>
  </sheetPr>
  <dimension ref="A1:AC30"/>
  <sheetViews>
    <sheetView showGridLines="0" showZeros="0" view="pageBreakPreview" zoomScaleNormal="100" zoomScaleSheetLayoutView="100" workbookViewId="0">
      <selection activeCell="K6" sqref="K6"/>
    </sheetView>
  </sheetViews>
  <sheetFormatPr defaultColWidth="9" defaultRowHeight="17.100000000000001" customHeight="1"/>
  <cols>
    <col min="1" max="2" width="0.88671875" style="2" customWidth="1"/>
    <col min="3" max="3" width="5.109375" style="2" customWidth="1"/>
    <col min="4" max="5" width="8.109375" style="2" customWidth="1"/>
    <col min="6" max="6" width="7.6640625" style="2" customWidth="1"/>
    <col min="7" max="8" width="0.88671875" style="2" customWidth="1"/>
    <col min="9" max="9" width="4.6640625" style="31" customWidth="1"/>
    <col min="10" max="10" width="2.6640625" style="31" customWidth="1"/>
    <col min="11" max="29" width="5.6640625" style="31" customWidth="1"/>
    <col min="30" max="30" width="2.6640625" style="2" customWidth="1"/>
    <col min="31" max="16384" width="9" style="2"/>
  </cols>
  <sheetData>
    <row r="1" spans="1:29" ht="25.2" customHeight="1">
      <c r="A1" s="1" t="s">
        <v>562</v>
      </c>
      <c r="T1" s="2249" t="s">
        <v>157</v>
      </c>
      <c r="U1" s="2249"/>
      <c r="V1" s="2191" t="str">
        <f>表紙!C2</f>
        <v>東白川特2高層配水池揚水管取替工事</v>
      </c>
      <c r="W1" s="2191"/>
      <c r="X1" s="2191"/>
      <c r="Y1" s="2191"/>
      <c r="Z1" s="2191"/>
      <c r="AA1" s="2191"/>
      <c r="AB1" s="2191"/>
      <c r="AC1" s="2191"/>
    </row>
    <row r="2" spans="1:29" ht="17.100000000000001" customHeight="1" thickBot="1">
      <c r="B2" s="2" t="s">
        <v>216</v>
      </c>
      <c r="H2" s="2" t="s">
        <v>231</v>
      </c>
    </row>
    <row r="3" spans="1:29" ht="17.100000000000001" customHeight="1">
      <c r="C3" s="34" t="s">
        <v>202</v>
      </c>
      <c r="D3" s="35" t="s">
        <v>201</v>
      </c>
      <c r="E3" s="35" t="s">
        <v>197</v>
      </c>
      <c r="F3" s="44" t="s">
        <v>203</v>
      </c>
      <c r="I3" s="2251" t="s">
        <v>202</v>
      </c>
      <c r="J3" s="2179"/>
      <c r="K3" s="2177" t="s">
        <v>221</v>
      </c>
      <c r="L3" s="2178"/>
      <c r="M3" s="2179"/>
      <c r="N3" s="2178" t="s">
        <v>222</v>
      </c>
      <c r="O3" s="2178"/>
      <c r="P3" s="2178"/>
      <c r="Q3" s="2245" t="s">
        <v>691</v>
      </c>
      <c r="R3" s="2585"/>
      <c r="S3" s="2586"/>
      <c r="T3" s="2245" t="s">
        <v>692</v>
      </c>
      <c r="U3" s="2585"/>
      <c r="V3" s="2586"/>
      <c r="W3" s="2177" t="s">
        <v>223</v>
      </c>
      <c r="X3" s="2178"/>
      <c r="Y3" s="2179"/>
      <c r="Z3" s="2177" t="s">
        <v>225</v>
      </c>
      <c r="AA3" s="2178"/>
      <c r="AB3" s="2178"/>
      <c r="AC3" s="2384"/>
    </row>
    <row r="4" spans="1:29" ht="17.100000000000001" customHeight="1">
      <c r="C4" s="58">
        <v>400</v>
      </c>
      <c r="D4" s="59"/>
      <c r="E4" s="69"/>
      <c r="F4" s="138">
        <f t="shared" ref="F4:F11" si="0">ROUND(D4*E4,2)</f>
        <v>0</v>
      </c>
      <c r="I4" s="327">
        <v>300</v>
      </c>
      <c r="J4" s="322"/>
      <c r="K4" s="96">
        <f>延長表!I35+延長表!J35+延長表!H36+延長表!I36+延長表!J36</f>
        <v>320.10000000000002</v>
      </c>
      <c r="L4" s="99">
        <f>ROUND(I4/1000*I4/1000*PI()/4,2)</f>
        <v>7.0000000000000007E-2</v>
      </c>
      <c r="M4" s="97">
        <f>ROUND(K4*L4,2)</f>
        <v>22.41</v>
      </c>
      <c r="N4" s="98"/>
      <c r="O4" s="99"/>
      <c r="P4" s="100">
        <f>ROUND(N4*O4,2)</f>
        <v>0</v>
      </c>
      <c r="Q4" s="101"/>
      <c r="R4" s="99">
        <v>0.15</v>
      </c>
      <c r="S4" s="97">
        <f>ROUND(Q4*R4,2)</f>
        <v>0</v>
      </c>
      <c r="T4" s="98"/>
      <c r="U4" s="99">
        <v>0.34</v>
      </c>
      <c r="V4" s="100">
        <f>ROUND(T4*U4,2)</f>
        <v>0</v>
      </c>
      <c r="W4" s="101"/>
      <c r="X4" s="99">
        <v>0.89</v>
      </c>
      <c r="Y4" s="97">
        <f>ROUND(W4*X4,2)</f>
        <v>0</v>
      </c>
      <c r="Z4" s="102" t="s">
        <v>246</v>
      </c>
      <c r="AA4" s="98"/>
      <c r="AB4" s="99">
        <v>6.3</v>
      </c>
      <c r="AC4" s="103">
        <f>ROUND(AA4*AB4,2)</f>
        <v>0</v>
      </c>
    </row>
    <row r="5" spans="1:29" ht="17.100000000000001" customHeight="1">
      <c r="C5" s="60">
        <v>500</v>
      </c>
      <c r="D5" s="61"/>
      <c r="E5" s="70"/>
      <c r="F5" s="139">
        <f t="shared" si="0"/>
        <v>0</v>
      </c>
      <c r="I5" s="328">
        <v>400</v>
      </c>
      <c r="J5" s="323"/>
      <c r="K5" s="85">
        <f>延長表!U37+延長表!U52+延長表!AD52*0.8</f>
        <v>460.83</v>
      </c>
      <c r="L5" s="65">
        <f>ROUND(I5/1000*I5/1000*PI()/4,2)</f>
        <v>0.13</v>
      </c>
      <c r="M5" s="86">
        <f>ROUND(K5*L5,2)</f>
        <v>59.91</v>
      </c>
      <c r="N5" s="64"/>
      <c r="O5" s="65"/>
      <c r="P5" s="63">
        <f>ROUND(N5*O5,2)</f>
        <v>0</v>
      </c>
      <c r="Q5" s="90"/>
      <c r="R5" s="65">
        <v>0.15</v>
      </c>
      <c r="S5" s="86">
        <f>ROUND(Q5*R5,2)</f>
        <v>0</v>
      </c>
      <c r="T5" s="64">
        <v>1</v>
      </c>
      <c r="U5" s="65">
        <v>0.34</v>
      </c>
      <c r="V5" s="63">
        <f>ROUND(T5*U5,2)</f>
        <v>0.34</v>
      </c>
      <c r="W5" s="90"/>
      <c r="X5" s="65">
        <v>0.89</v>
      </c>
      <c r="Y5" s="91">
        <f>ROUND(W5*X5,2)</f>
        <v>0</v>
      </c>
      <c r="Z5" s="78" t="s">
        <v>247</v>
      </c>
      <c r="AA5" s="64"/>
      <c r="AB5" s="65">
        <v>8.8000000000000007</v>
      </c>
      <c r="AC5" s="66">
        <f>ROUND(AA5*AB5,2)</f>
        <v>0</v>
      </c>
    </row>
    <row r="6" spans="1:29" ht="17.100000000000001" customHeight="1">
      <c r="C6" s="60"/>
      <c r="D6" s="61"/>
      <c r="E6" s="70"/>
      <c r="F6" s="139">
        <f t="shared" si="0"/>
        <v>0</v>
      </c>
      <c r="I6" s="325">
        <v>82</v>
      </c>
      <c r="J6" s="323"/>
      <c r="K6" s="85">
        <f>延長表!U54</f>
        <v>193.6</v>
      </c>
      <c r="L6" s="65">
        <f>ROUND(I6/1000*I6/1000*PI()/4,2)</f>
        <v>0.01</v>
      </c>
      <c r="M6" s="86">
        <f>ROUND(K6*L6,2)</f>
        <v>1.94</v>
      </c>
      <c r="N6" s="64"/>
      <c r="O6" s="65"/>
      <c r="P6" s="63">
        <f>ROUND(N6*O6,2)</f>
        <v>0</v>
      </c>
      <c r="Q6" s="90"/>
      <c r="R6" s="65"/>
      <c r="S6" s="86">
        <f>ROUND(Q6*R6,2)</f>
        <v>0</v>
      </c>
      <c r="T6" s="64"/>
      <c r="U6" s="65"/>
      <c r="V6" s="63">
        <f>ROUND(T6*U6,2)</f>
        <v>0</v>
      </c>
      <c r="W6" s="90"/>
      <c r="X6" s="65"/>
      <c r="Y6" s="91">
        <f>ROUND(W6*X6,2)</f>
        <v>0</v>
      </c>
      <c r="Z6" s="79" t="s">
        <v>226</v>
      </c>
      <c r="AA6" s="64">
        <v>5</v>
      </c>
      <c r="AB6" s="65">
        <v>2.95</v>
      </c>
      <c r="AC6" s="66">
        <f>ROUND(AA6*AB6,2)</f>
        <v>14.75</v>
      </c>
    </row>
    <row r="7" spans="1:29" ht="17.100000000000001" customHeight="1">
      <c r="C7" s="60"/>
      <c r="D7" s="61"/>
      <c r="E7" s="70"/>
      <c r="F7" s="139">
        <f t="shared" si="0"/>
        <v>0</v>
      </c>
      <c r="I7" s="325"/>
      <c r="J7" s="323"/>
      <c r="K7" s="85"/>
      <c r="L7" s="65">
        <f>ROUND(I7/1000*I7/1000*PI()/4,2)</f>
        <v>0</v>
      </c>
      <c r="M7" s="86">
        <f>ROUND(K7*L7,2)</f>
        <v>0</v>
      </c>
      <c r="N7" s="64"/>
      <c r="O7" s="65"/>
      <c r="P7" s="63">
        <f>ROUND(N7*O7,2)</f>
        <v>0</v>
      </c>
      <c r="Q7" s="90"/>
      <c r="R7" s="65"/>
      <c r="S7" s="86">
        <f>ROUND(Q7*R7,2)</f>
        <v>0</v>
      </c>
      <c r="T7" s="64"/>
      <c r="U7" s="65"/>
      <c r="V7" s="63">
        <f>ROUND(T7*U7,2)</f>
        <v>0</v>
      </c>
      <c r="W7" s="90"/>
      <c r="X7" s="65"/>
      <c r="Y7" s="91">
        <f>ROUND(W7*X7,2)</f>
        <v>0</v>
      </c>
      <c r="Z7" s="79" t="s">
        <v>227</v>
      </c>
      <c r="AA7" s="64"/>
      <c r="AB7" s="65">
        <v>0.31</v>
      </c>
      <c r="AC7" s="66">
        <f>ROUND(AA7*AB7,2)</f>
        <v>0</v>
      </c>
    </row>
    <row r="8" spans="1:29" ht="17.100000000000001" customHeight="1">
      <c r="C8" s="60"/>
      <c r="D8" s="61"/>
      <c r="E8" s="70"/>
      <c r="F8" s="139">
        <f t="shared" si="0"/>
        <v>0</v>
      </c>
      <c r="I8" s="326"/>
      <c r="J8" s="324"/>
      <c r="K8" s="329"/>
      <c r="L8" s="80">
        <f>ROUND(I8/1000*I8/1000*PI()/4,2)</f>
        <v>0</v>
      </c>
      <c r="M8" s="89">
        <f>ROUND(K8*L8,2)</f>
        <v>0</v>
      </c>
      <c r="N8" s="64"/>
      <c r="O8" s="65"/>
      <c r="P8" s="63">
        <f>ROUND(N8*O8,2)</f>
        <v>0</v>
      </c>
      <c r="Q8" s="90"/>
      <c r="R8" s="65"/>
      <c r="S8" s="86">
        <f>ROUND(Q8*R8,2)</f>
        <v>0</v>
      </c>
      <c r="T8" s="64"/>
      <c r="U8" s="65"/>
      <c r="V8" s="63">
        <f>ROUND(T8*U8,2)</f>
        <v>0</v>
      </c>
      <c r="W8" s="90"/>
      <c r="X8" s="65"/>
      <c r="Y8" s="91">
        <f>ROUND(W8*X8,2)</f>
        <v>0</v>
      </c>
      <c r="Z8" s="83"/>
      <c r="AA8" s="82"/>
      <c r="AB8" s="82"/>
      <c r="AC8" s="84"/>
    </row>
    <row r="9" spans="1:29" ht="17.100000000000001" customHeight="1">
      <c r="C9" s="60"/>
      <c r="D9" s="61"/>
      <c r="E9" s="70"/>
      <c r="F9" s="139">
        <f t="shared" si="0"/>
        <v>0</v>
      </c>
      <c r="I9" s="2587"/>
      <c r="J9" s="2588"/>
      <c r="K9" s="104"/>
      <c r="L9" s="105" t="s">
        <v>224</v>
      </c>
      <c r="M9" s="89">
        <f>SUMIF(J4:J8,"補",M4:M8)</f>
        <v>0</v>
      </c>
      <c r="N9" s="82"/>
      <c r="O9" s="82"/>
      <c r="P9" s="81"/>
      <c r="Q9" s="83"/>
      <c r="R9" s="82"/>
      <c r="S9" s="89"/>
      <c r="T9" s="82"/>
      <c r="U9" s="82"/>
      <c r="V9" s="81"/>
      <c r="W9" s="83"/>
      <c r="X9" s="82"/>
      <c r="Y9" s="89"/>
      <c r="Z9" s="2589" t="s">
        <v>228</v>
      </c>
      <c r="AA9" s="2590"/>
      <c r="AB9" s="2591">
        <f>SUM(M4:M8,P4:P8,S4:S8,V4:V8,Y4:Y8,AC4:AC8)-M9</f>
        <v>99.35</v>
      </c>
      <c r="AC9" s="2592"/>
    </row>
    <row r="10" spans="1:29" ht="17.100000000000001" customHeight="1">
      <c r="C10" s="60"/>
      <c r="D10" s="61"/>
      <c r="E10" s="70"/>
      <c r="F10" s="139">
        <f t="shared" si="0"/>
        <v>0</v>
      </c>
      <c r="I10" s="2593" t="s">
        <v>234</v>
      </c>
      <c r="J10" s="2594"/>
      <c r="K10" s="106"/>
      <c r="L10" s="107" t="s">
        <v>248</v>
      </c>
      <c r="M10" s="108"/>
      <c r="N10" s="107" t="s">
        <v>248</v>
      </c>
      <c r="O10" s="108"/>
      <c r="P10" s="107" t="s">
        <v>121</v>
      </c>
      <c r="Q10" s="109">
        <f>ROUND(K10*M10*O10,3)</f>
        <v>0</v>
      </c>
      <c r="R10" s="110"/>
      <c r="S10" s="108"/>
      <c r="T10" s="107" t="s">
        <v>248</v>
      </c>
      <c r="U10" s="108"/>
      <c r="V10" s="107" t="s">
        <v>248</v>
      </c>
      <c r="W10" s="108"/>
      <c r="X10" s="107" t="s">
        <v>121</v>
      </c>
      <c r="Y10" s="109">
        <f>ROUND(S10*U10*W10,3)</f>
        <v>0</v>
      </c>
      <c r="Z10" s="110"/>
      <c r="AA10" s="110"/>
      <c r="AB10" s="110"/>
      <c r="AC10" s="111"/>
    </row>
    <row r="11" spans="1:29" ht="17.100000000000001" customHeight="1">
      <c r="C11" s="62"/>
      <c r="D11" s="137"/>
      <c r="E11" s="71"/>
      <c r="F11" s="140">
        <f t="shared" si="0"/>
        <v>0</v>
      </c>
      <c r="I11" s="2595"/>
      <c r="J11" s="2596"/>
      <c r="K11" s="112"/>
      <c r="L11" s="113" t="s">
        <v>248</v>
      </c>
      <c r="M11" s="114"/>
      <c r="N11" s="113" t="s">
        <v>248</v>
      </c>
      <c r="O11" s="114"/>
      <c r="P11" s="113" t="s">
        <v>121</v>
      </c>
      <c r="Q11" s="115">
        <f>ROUND(K11*M11*O11,3)</f>
        <v>0</v>
      </c>
      <c r="R11" s="116"/>
      <c r="S11" s="114"/>
      <c r="T11" s="113" t="s">
        <v>248</v>
      </c>
      <c r="U11" s="114"/>
      <c r="V11" s="113" t="s">
        <v>248</v>
      </c>
      <c r="W11" s="114"/>
      <c r="X11" s="113" t="s">
        <v>121</v>
      </c>
      <c r="Y11" s="115">
        <f>ROUND(S11*U11*W11,3)</f>
        <v>0</v>
      </c>
      <c r="Z11" s="2576" t="s">
        <v>229</v>
      </c>
      <c r="AA11" s="2576"/>
      <c r="AB11" s="2577">
        <f>SUM(Q10:Q11,Y10:Y11)</f>
        <v>0</v>
      </c>
      <c r="AC11" s="2578"/>
    </row>
    <row r="12" spans="1:29" ht="17.100000000000001" customHeight="1" thickBot="1">
      <c r="C12" s="2581" t="s">
        <v>217</v>
      </c>
      <c r="D12" s="2582"/>
      <c r="E12" s="2582"/>
      <c r="F12" s="72">
        <f>'管工（土量集計'!P22</f>
        <v>1890.28</v>
      </c>
      <c r="I12" s="2570" t="s">
        <v>230</v>
      </c>
      <c r="J12" s="2571"/>
      <c r="K12" s="2571"/>
      <c r="L12" s="2571"/>
      <c r="M12" s="2571"/>
      <c r="N12" s="2571"/>
      <c r="O12" s="2571"/>
      <c r="P12" s="2571"/>
      <c r="Q12" s="2571"/>
      <c r="R12" s="2571"/>
      <c r="S12" s="2571"/>
      <c r="T12" s="2571"/>
      <c r="U12" s="2571"/>
      <c r="V12" s="2571"/>
      <c r="W12" s="2571"/>
      <c r="X12" s="2571"/>
      <c r="Y12" s="2571"/>
      <c r="Z12" s="2571"/>
      <c r="AA12" s="2571"/>
      <c r="AB12" s="2572">
        <f>AB9+AB11</f>
        <v>99.35</v>
      </c>
      <c r="AC12" s="2573"/>
    </row>
    <row r="13" spans="1:29" ht="17.100000000000001" customHeight="1">
      <c r="C13" s="34" t="s">
        <v>202</v>
      </c>
      <c r="D13" s="35" t="s">
        <v>220</v>
      </c>
      <c r="E13" s="35" t="s">
        <v>197</v>
      </c>
      <c r="F13" s="44" t="s">
        <v>203</v>
      </c>
      <c r="Q13" s="2565" t="s">
        <v>693</v>
      </c>
      <c r="R13" s="2565"/>
      <c r="S13" s="2565"/>
      <c r="T13" s="2565"/>
      <c r="U13" s="2565"/>
      <c r="V13" s="2565"/>
      <c r="W13" s="2565"/>
      <c r="X13" s="2565"/>
      <c r="Y13" s="2565"/>
      <c r="Z13" s="2565"/>
      <c r="AA13" s="2565"/>
      <c r="AB13" s="2565"/>
    </row>
    <row r="14" spans="1:29" ht="17.100000000000001" customHeight="1" thickBot="1">
      <c r="C14" s="58">
        <v>400</v>
      </c>
      <c r="D14" s="142"/>
      <c r="E14" s="73">
        <f>ROUND(0.6*0.8*1,2)</f>
        <v>0.48</v>
      </c>
      <c r="F14" s="138">
        <f>ROUND(D14*E14,2)</f>
        <v>0</v>
      </c>
      <c r="H14" s="2" t="s">
        <v>232</v>
      </c>
    </row>
    <row r="15" spans="1:29" ht="17.100000000000001" customHeight="1">
      <c r="C15" s="60">
        <v>500</v>
      </c>
      <c r="D15" s="143"/>
      <c r="E15" s="74">
        <f>ROUND(0.6*0.8*1.1,2)</f>
        <v>0.53</v>
      </c>
      <c r="F15" s="139">
        <f>ROUND(D15*E15,2)</f>
        <v>0</v>
      </c>
      <c r="I15" s="2251" t="s">
        <v>202</v>
      </c>
      <c r="J15" s="2179"/>
      <c r="K15" s="2245" t="s">
        <v>221</v>
      </c>
      <c r="L15" s="2585"/>
      <c r="M15" s="2586"/>
      <c r="N15" s="2585" t="s">
        <v>222</v>
      </c>
      <c r="O15" s="2585"/>
      <c r="P15" s="2585"/>
      <c r="Q15" s="2245" t="s">
        <v>691</v>
      </c>
      <c r="R15" s="2585"/>
      <c r="S15" s="2586"/>
      <c r="T15" s="2245" t="s">
        <v>692</v>
      </c>
      <c r="U15" s="2585"/>
      <c r="V15" s="2586"/>
      <c r="W15" s="2245" t="s">
        <v>223</v>
      </c>
      <c r="X15" s="2585"/>
      <c r="Y15" s="2586"/>
      <c r="Z15" s="2245" t="s">
        <v>225</v>
      </c>
      <c r="AA15" s="2585"/>
      <c r="AB15" s="2585"/>
      <c r="AC15" s="2246"/>
    </row>
    <row r="16" spans="1:29" ht="17.100000000000001" customHeight="1">
      <c r="C16" s="60"/>
      <c r="D16" s="143"/>
      <c r="E16" s="572"/>
      <c r="F16" s="139">
        <f>ROUND(D16*E16,2)</f>
        <v>0</v>
      </c>
      <c r="I16" s="2622">
        <v>400</v>
      </c>
      <c r="J16" s="2623"/>
      <c r="K16" s="117">
        <f>延長表!G35+延長表!G36+延長表!G37+延長表!G43+延長表!G44</f>
        <v>1099.1299999999999</v>
      </c>
      <c r="L16" s="121">
        <f>ROUND(I16/1000*I16/1000*PI()/4,2)</f>
        <v>0.13</v>
      </c>
      <c r="M16" s="119">
        <f>ROUND(K16*L16,2)</f>
        <v>142.88999999999999</v>
      </c>
      <c r="N16" s="120">
        <v>2</v>
      </c>
      <c r="O16" s="121">
        <v>7.0000000000000007E-2</v>
      </c>
      <c r="P16" s="109">
        <f>ROUND(N16*O16,2)</f>
        <v>0.14000000000000001</v>
      </c>
      <c r="Q16" s="122">
        <v>12</v>
      </c>
      <c r="R16" s="121">
        <v>0.65</v>
      </c>
      <c r="S16" s="119">
        <f>ROUND(Q16*R16,2)</f>
        <v>7.8</v>
      </c>
      <c r="T16" s="120"/>
      <c r="U16" s="121">
        <v>0.74</v>
      </c>
      <c r="V16" s="109">
        <f>ROUND(T16*U16,2)</f>
        <v>0</v>
      </c>
      <c r="W16" s="122"/>
      <c r="X16" s="121">
        <v>2.92</v>
      </c>
      <c r="Y16" s="119">
        <f>ROUND(W16*X16,2)</f>
        <v>0</v>
      </c>
      <c r="Z16" s="123" t="s">
        <v>246</v>
      </c>
      <c r="AA16" s="120"/>
      <c r="AB16" s="121">
        <f>0.41+6.3</f>
        <v>6.71</v>
      </c>
      <c r="AC16" s="124">
        <f>ROUND(AA16*AB16,2)</f>
        <v>0</v>
      </c>
    </row>
    <row r="17" spans="2:29" ht="17.100000000000001" customHeight="1">
      <c r="C17" s="60"/>
      <c r="D17" s="143"/>
      <c r="E17" s="572"/>
      <c r="F17" s="139">
        <f>ROUND(D17*E17,2)</f>
        <v>0</v>
      </c>
      <c r="I17" s="2568">
        <v>80</v>
      </c>
      <c r="J17" s="2569"/>
      <c r="K17" s="85">
        <f>延長表!T40+延長表!T48</f>
        <v>2149.4</v>
      </c>
      <c r="L17" s="65">
        <f>ROUND(I17/1000*I17/1000*PI()/4,2)</f>
        <v>0.01</v>
      </c>
      <c r="M17" s="86">
        <f>ROUND(K17*L17,2)</f>
        <v>21.49</v>
      </c>
      <c r="N17" s="64"/>
      <c r="O17" s="65"/>
      <c r="P17" s="63">
        <f>ROUND(N17*O17,2)</f>
        <v>0</v>
      </c>
      <c r="Q17" s="90"/>
      <c r="R17" s="65">
        <v>0.89</v>
      </c>
      <c r="S17" s="86">
        <f>ROUND(Q17*R17,2)</f>
        <v>0</v>
      </c>
      <c r="T17" s="64"/>
      <c r="U17" s="65">
        <v>1.03</v>
      </c>
      <c r="V17" s="63">
        <f>ROUND(T17*U17,2)</f>
        <v>0</v>
      </c>
      <c r="W17" s="90"/>
      <c r="X17" s="65">
        <v>3.39</v>
      </c>
      <c r="Y17" s="86">
        <f>ROUND(W17*X17,2)</f>
        <v>0</v>
      </c>
      <c r="Z17" s="78" t="s">
        <v>247</v>
      </c>
      <c r="AA17" s="64"/>
      <c r="AB17" s="65">
        <f>0.55+8.8</f>
        <v>9.3500000000000014</v>
      </c>
      <c r="AC17" s="66">
        <f>ROUND(AA17*AB17,2)</f>
        <v>0</v>
      </c>
    </row>
    <row r="18" spans="2:29" ht="17.100000000000001" customHeight="1">
      <c r="C18" s="62"/>
      <c r="D18" s="318"/>
      <c r="E18" s="573"/>
      <c r="F18" s="140">
        <f>ROUND(D18*E18,2)</f>
        <v>0</v>
      </c>
      <c r="I18" s="2568"/>
      <c r="J18" s="2569"/>
      <c r="K18" s="85"/>
      <c r="L18" s="65">
        <f>ROUND(I18/1000*I18/1000*PI()/4,2)</f>
        <v>0</v>
      </c>
      <c r="M18" s="86">
        <f>ROUND(K18*L18,2)</f>
        <v>0</v>
      </c>
      <c r="N18" s="64"/>
      <c r="O18" s="65"/>
      <c r="P18" s="63">
        <f>ROUND(N18*O18,2)</f>
        <v>0</v>
      </c>
      <c r="Q18" s="90"/>
      <c r="R18" s="65"/>
      <c r="S18" s="86">
        <f>ROUND(Q18*R18,2)</f>
        <v>0</v>
      </c>
      <c r="T18" s="64"/>
      <c r="U18" s="65"/>
      <c r="V18" s="63">
        <f>ROUND(T18*U18,2)</f>
        <v>0</v>
      </c>
      <c r="W18" s="90"/>
      <c r="X18" s="65">
        <v>3.78</v>
      </c>
      <c r="Y18" s="86">
        <f>ROUND(W18*X18,2)</f>
        <v>0</v>
      </c>
      <c r="Z18" s="79" t="s">
        <v>226</v>
      </c>
      <c r="AA18" s="64">
        <v>17</v>
      </c>
      <c r="AB18" s="65">
        <f>0.35+2.95</f>
        <v>3.3000000000000003</v>
      </c>
      <c r="AC18" s="66">
        <f>ROUND(AA18*AB18,2)</f>
        <v>56.1</v>
      </c>
    </row>
    <row r="19" spans="2:29" ht="17.100000000000001" customHeight="1">
      <c r="C19" s="2583" t="s">
        <v>218</v>
      </c>
      <c r="D19" s="2584"/>
      <c r="E19" s="2584"/>
      <c r="F19" s="12">
        <f>SUM(F14:F18)</f>
        <v>0</v>
      </c>
      <c r="I19" s="2568"/>
      <c r="J19" s="2569"/>
      <c r="K19" s="85"/>
      <c r="L19" s="65">
        <f>ROUND(I19/1000*I19/1000*PI()/4,2)</f>
        <v>0</v>
      </c>
      <c r="M19" s="86">
        <f>ROUND(K19*L19,2)</f>
        <v>0</v>
      </c>
      <c r="N19" s="64"/>
      <c r="O19" s="65"/>
      <c r="P19" s="63">
        <f>ROUND(N19*O19,2)</f>
        <v>0</v>
      </c>
      <c r="Q19" s="90"/>
      <c r="R19" s="65"/>
      <c r="S19" s="86">
        <f>ROUND(Q19*R19,2)</f>
        <v>0</v>
      </c>
      <c r="T19" s="64"/>
      <c r="U19" s="65"/>
      <c r="V19" s="63">
        <f>ROUND(T19*U19,2)</f>
        <v>0</v>
      </c>
      <c r="W19" s="90"/>
      <c r="X19" s="65">
        <v>4.92</v>
      </c>
      <c r="Y19" s="86">
        <f>ROUND(W19*X19,2)</f>
        <v>0</v>
      </c>
      <c r="Z19" s="79" t="s">
        <v>227</v>
      </c>
      <c r="AA19" s="64"/>
      <c r="AB19" s="65">
        <v>0.31</v>
      </c>
      <c r="AC19" s="66">
        <f>ROUND(AA19*AB19,2)</f>
        <v>0</v>
      </c>
    </row>
    <row r="20" spans="2:29" ht="17.100000000000001" customHeight="1" thickBot="1">
      <c r="C20" s="2579" t="s">
        <v>219</v>
      </c>
      <c r="D20" s="2580"/>
      <c r="E20" s="2580"/>
      <c r="F20" s="76">
        <f>F19+F12</f>
        <v>1890.28</v>
      </c>
      <c r="I20" s="2574"/>
      <c r="J20" s="2575"/>
      <c r="K20" s="134"/>
      <c r="L20" s="126">
        <f>ROUND(I20/1000*I20/1000*PI()/4,2)</f>
        <v>0</v>
      </c>
      <c r="M20" s="127">
        <f>ROUND(K20*L20,2)</f>
        <v>0</v>
      </c>
      <c r="N20" s="319"/>
      <c r="O20" s="126"/>
      <c r="P20" s="116"/>
      <c r="Q20" s="320"/>
      <c r="R20" s="116"/>
      <c r="S20" s="129"/>
      <c r="T20" s="319"/>
      <c r="U20" s="126"/>
      <c r="V20" s="116">
        <f>ROUND(T20*U20,2)</f>
        <v>0</v>
      </c>
      <c r="W20" s="320"/>
      <c r="X20" s="126">
        <v>5.36</v>
      </c>
      <c r="Y20" s="129">
        <f>ROUND(W20*X20,2)</f>
        <v>0</v>
      </c>
      <c r="Z20" s="128"/>
      <c r="AA20" s="116"/>
      <c r="AB20" s="116"/>
      <c r="AC20" s="130"/>
    </row>
    <row r="21" spans="2:29" ht="17.100000000000001" customHeight="1" thickBot="1">
      <c r="B21" s="675" t="s">
        <v>635</v>
      </c>
      <c r="C21" s="677"/>
      <c r="D21" s="677"/>
      <c r="E21" s="677"/>
      <c r="F21" s="677"/>
      <c r="I21" s="2570" t="s">
        <v>233</v>
      </c>
      <c r="J21" s="2571"/>
      <c r="K21" s="2571"/>
      <c r="L21" s="2571"/>
      <c r="M21" s="2571"/>
      <c r="N21" s="2571"/>
      <c r="O21" s="2571"/>
      <c r="P21" s="2571"/>
      <c r="Q21" s="2571"/>
      <c r="R21" s="2571"/>
      <c r="S21" s="2571"/>
      <c r="T21" s="2571"/>
      <c r="U21" s="2571"/>
      <c r="V21" s="2571"/>
      <c r="W21" s="2571"/>
      <c r="X21" s="2571"/>
      <c r="Y21" s="2571"/>
      <c r="Z21" s="2571"/>
      <c r="AA21" s="2571"/>
      <c r="AB21" s="2572">
        <f>SUM(M16:M20,P16:P20,S16:S20,V16:V20,Y16:Y20,AC16:AC20)</f>
        <v>228.42</v>
      </c>
      <c r="AC21" s="2573"/>
    </row>
    <row r="22" spans="2:29" ht="17.100000000000001" customHeight="1">
      <c r="B22" s="675"/>
      <c r="C22" s="34" t="s">
        <v>202</v>
      </c>
      <c r="D22" s="679" t="s">
        <v>201</v>
      </c>
      <c r="E22" s="679" t="s">
        <v>197</v>
      </c>
      <c r="F22" s="674" t="s">
        <v>203</v>
      </c>
      <c r="Q22" s="2565" t="s">
        <v>694</v>
      </c>
      <c r="R22" s="2565"/>
      <c r="S22" s="2565"/>
      <c r="T22" s="2565"/>
      <c r="U22" s="2565"/>
      <c r="V22" s="2565"/>
      <c r="W22" s="2565"/>
      <c r="X22" s="2565"/>
      <c r="Y22" s="2565"/>
      <c r="Z22" s="2565"/>
      <c r="AA22" s="2565"/>
      <c r="AB22" s="2565"/>
    </row>
    <row r="23" spans="2:29" ht="17.100000000000001" customHeight="1" thickBot="1">
      <c r="B23" s="675"/>
      <c r="C23" s="680">
        <v>400</v>
      </c>
      <c r="D23" s="59"/>
      <c r="E23" s="69">
        <f>ROUND((0.4+0.3)*1*1,2)-0.13</f>
        <v>0.56999999999999995</v>
      </c>
      <c r="F23" s="138">
        <f>ROUND(D23*E23,2)</f>
        <v>0</v>
      </c>
    </row>
    <row r="24" spans="2:29" ht="17.100000000000001" customHeight="1">
      <c r="B24" s="675"/>
      <c r="C24" s="681">
        <v>500</v>
      </c>
      <c r="D24" s="61"/>
      <c r="E24" s="70">
        <f>ROUND((0.5+0.3)*1.1*1,2)-0.2</f>
        <v>0.67999999999999994</v>
      </c>
      <c r="F24" s="139">
        <f>ROUND(D24*E24,2)</f>
        <v>0</v>
      </c>
      <c r="I24" s="2251"/>
      <c r="J24" s="2179"/>
      <c r="K24" s="42"/>
      <c r="L24" s="33"/>
      <c r="M24" s="33"/>
      <c r="N24" s="33"/>
      <c r="O24" s="131"/>
      <c r="P24" s="33"/>
      <c r="Q24" s="33"/>
      <c r="R24" s="33"/>
      <c r="S24" s="33"/>
      <c r="T24" s="33"/>
      <c r="U24" s="33"/>
      <c r="V24" s="33"/>
      <c r="W24" s="33"/>
      <c r="X24" s="10"/>
      <c r="Y24" s="10"/>
      <c r="Z24" s="10"/>
      <c r="AA24" s="10"/>
      <c r="AB24" s="10"/>
      <c r="AC24" s="11"/>
    </row>
    <row r="25" spans="2:29" ht="17.100000000000001" customHeight="1">
      <c r="B25" s="675"/>
      <c r="C25" s="681"/>
      <c r="D25" s="61"/>
      <c r="E25" s="70"/>
      <c r="F25" s="139">
        <f>ROUND(D25*E25,2)</f>
        <v>0</v>
      </c>
      <c r="I25" s="2566"/>
      <c r="J25" s="2567"/>
      <c r="K25" s="117"/>
      <c r="L25" s="107" t="s">
        <v>249</v>
      </c>
      <c r="M25" s="59"/>
      <c r="N25" s="107" t="s">
        <v>25</v>
      </c>
      <c r="O25" s="133">
        <f>IF(I25="",0,0.3)</f>
        <v>0</v>
      </c>
      <c r="P25" s="107" t="s">
        <v>25</v>
      </c>
      <c r="Q25" s="59"/>
      <c r="R25" s="107" t="s">
        <v>25</v>
      </c>
      <c r="S25" s="59"/>
      <c r="T25" s="107" t="s">
        <v>250</v>
      </c>
      <c r="U25" s="59"/>
      <c r="V25" s="107" t="s">
        <v>121</v>
      </c>
      <c r="W25" s="132">
        <f>ROUND(K25*(M25-O25-Q25-S25)*U25,2)</f>
        <v>0</v>
      </c>
      <c r="X25" s="110"/>
      <c r="Y25" s="110"/>
      <c r="Z25" s="110"/>
      <c r="AA25" s="110"/>
      <c r="AB25" s="110"/>
      <c r="AC25" s="111"/>
    </row>
    <row r="26" spans="2:29" ht="17.100000000000001" customHeight="1">
      <c r="B26" s="675"/>
      <c r="C26" s="681"/>
      <c r="D26" s="61"/>
      <c r="E26" s="70"/>
      <c r="F26" s="139">
        <f>ROUND(D26*E26,2)</f>
        <v>0</v>
      </c>
      <c r="I26" s="2568"/>
      <c r="J26" s="2569"/>
      <c r="K26" s="85"/>
      <c r="L26" s="93" t="s">
        <v>249</v>
      </c>
      <c r="M26" s="61"/>
      <c r="N26" s="93" t="s">
        <v>25</v>
      </c>
      <c r="O26" s="95">
        <f>IF(I26="",0,0.3)</f>
        <v>0</v>
      </c>
      <c r="P26" s="93" t="s">
        <v>25</v>
      </c>
      <c r="Q26" s="61"/>
      <c r="R26" s="93" t="s">
        <v>25</v>
      </c>
      <c r="S26" s="61"/>
      <c r="T26" s="93" t="s">
        <v>250</v>
      </c>
      <c r="U26" s="61"/>
      <c r="V26" s="93" t="s">
        <v>121</v>
      </c>
      <c r="W26" s="94">
        <f>ROUND(K26*(M26-O26-Q26-S26)*U26,2)</f>
        <v>0</v>
      </c>
      <c r="X26" s="67"/>
      <c r="Y26" s="67"/>
      <c r="Z26" s="67"/>
      <c r="AA26" s="67"/>
      <c r="AB26" s="67"/>
      <c r="AC26" s="68"/>
    </row>
    <row r="27" spans="2:29" ht="17.100000000000001" customHeight="1">
      <c r="B27" s="675"/>
      <c r="C27" s="77"/>
      <c r="D27" s="683"/>
      <c r="E27" s="684"/>
      <c r="F27" s="141">
        <f>ROUND(D27*E27,2)</f>
        <v>0</v>
      </c>
      <c r="I27" s="2568"/>
      <c r="J27" s="2569"/>
      <c r="K27" s="85"/>
      <c r="L27" s="93" t="s">
        <v>249</v>
      </c>
      <c r="M27" s="61"/>
      <c r="N27" s="93" t="s">
        <v>25</v>
      </c>
      <c r="O27" s="95">
        <f>IF(I27="",0,0.3)</f>
        <v>0</v>
      </c>
      <c r="P27" s="93" t="s">
        <v>25</v>
      </c>
      <c r="Q27" s="61"/>
      <c r="R27" s="93" t="s">
        <v>25</v>
      </c>
      <c r="S27" s="61"/>
      <c r="T27" s="93" t="s">
        <v>250</v>
      </c>
      <c r="U27" s="61"/>
      <c r="V27" s="93" t="s">
        <v>121</v>
      </c>
      <c r="W27" s="94">
        <f>ROUND(K27*(M27-O27-Q27-S27)*U27,2)</f>
        <v>0</v>
      </c>
      <c r="X27" s="67"/>
      <c r="Y27" s="67"/>
      <c r="Z27" s="67"/>
      <c r="AA27" s="67"/>
      <c r="AB27" s="67"/>
      <c r="AC27" s="68"/>
    </row>
    <row r="28" spans="2:29" ht="17.100000000000001" customHeight="1">
      <c r="B28" s="675"/>
      <c r="C28" s="2583" t="s">
        <v>631</v>
      </c>
      <c r="D28" s="2584"/>
      <c r="E28" s="2584"/>
      <c r="F28" s="12">
        <f>SUM(F23:F27)</f>
        <v>0</v>
      </c>
      <c r="I28" s="2568"/>
      <c r="J28" s="2569"/>
      <c r="K28" s="85"/>
      <c r="L28" s="93" t="s">
        <v>249</v>
      </c>
      <c r="M28" s="61"/>
      <c r="N28" s="93" t="s">
        <v>25</v>
      </c>
      <c r="O28" s="95">
        <f>IF(I28="",0,0.3)</f>
        <v>0</v>
      </c>
      <c r="P28" s="93" t="s">
        <v>25</v>
      </c>
      <c r="Q28" s="61"/>
      <c r="R28" s="93" t="s">
        <v>25</v>
      </c>
      <c r="S28" s="61"/>
      <c r="T28" s="93" t="s">
        <v>250</v>
      </c>
      <c r="U28" s="61"/>
      <c r="V28" s="93" t="s">
        <v>121</v>
      </c>
      <c r="W28" s="94">
        <f>ROUND(K28*(M28-O28-Q28-S28)*U28,2)</f>
        <v>0</v>
      </c>
      <c r="X28" s="67"/>
      <c r="Y28" s="67"/>
      <c r="Z28" s="67"/>
      <c r="AA28" s="67"/>
      <c r="AB28" s="67"/>
      <c r="AC28" s="68"/>
    </row>
    <row r="29" spans="2:29" ht="17.100000000000001" customHeight="1" thickBot="1">
      <c r="B29" s="675"/>
      <c r="C29" s="2579" t="s">
        <v>632</v>
      </c>
      <c r="D29" s="2580"/>
      <c r="E29" s="2580"/>
      <c r="F29" s="678">
        <f>F28</f>
        <v>0</v>
      </c>
      <c r="I29" s="2574"/>
      <c r="J29" s="2575"/>
      <c r="K29" s="134"/>
      <c r="L29" s="113" t="s">
        <v>249</v>
      </c>
      <c r="M29" s="137"/>
      <c r="N29" s="113" t="s">
        <v>25</v>
      </c>
      <c r="O29" s="136">
        <f>IF(I29="",0,0.3)</f>
        <v>0</v>
      </c>
      <c r="P29" s="113" t="s">
        <v>25</v>
      </c>
      <c r="Q29" s="137"/>
      <c r="R29" s="113" t="s">
        <v>25</v>
      </c>
      <c r="S29" s="137"/>
      <c r="T29" s="113" t="s">
        <v>250</v>
      </c>
      <c r="U29" s="137"/>
      <c r="V29" s="113" t="s">
        <v>121</v>
      </c>
      <c r="W29" s="135">
        <f>ROUND(K29*(M29-O29-Q29-S29)*U29,2)</f>
        <v>0</v>
      </c>
      <c r="X29" s="116"/>
      <c r="Y29" s="116"/>
      <c r="Z29" s="2576"/>
      <c r="AA29" s="2576"/>
      <c r="AB29" s="2577"/>
      <c r="AC29" s="2578"/>
    </row>
    <row r="30" spans="2:29" ht="17.100000000000001" customHeight="1" thickBot="1">
      <c r="B30" s="675"/>
      <c r="I30" s="2570"/>
      <c r="J30" s="2571"/>
      <c r="K30" s="2571"/>
      <c r="L30" s="2571"/>
      <c r="M30" s="2571"/>
      <c r="N30" s="2571"/>
      <c r="O30" s="2571"/>
      <c r="P30" s="2571"/>
      <c r="Q30" s="2571"/>
      <c r="R30" s="2571"/>
      <c r="S30" s="2571"/>
      <c r="T30" s="2571"/>
      <c r="U30" s="2571"/>
      <c r="V30" s="2571"/>
      <c r="W30" s="2571"/>
      <c r="X30" s="2571"/>
      <c r="Y30" s="2571"/>
      <c r="Z30" s="2571"/>
      <c r="AA30" s="2571"/>
      <c r="AB30" s="2572">
        <f>SUM(W25:W29)</f>
        <v>0</v>
      </c>
      <c r="AC30" s="2573"/>
    </row>
  </sheetData>
  <mergeCells count="48">
    <mergeCell ref="Q13:AB13"/>
    <mergeCell ref="T1:U1"/>
    <mergeCell ref="V1:AC1"/>
    <mergeCell ref="I3:J3"/>
    <mergeCell ref="K3:M3"/>
    <mergeCell ref="N3:P3"/>
    <mergeCell ref="Q3:S3"/>
    <mergeCell ref="T3:V3"/>
    <mergeCell ref="W3:Y3"/>
    <mergeCell ref="Z3:AC3"/>
    <mergeCell ref="I9:J9"/>
    <mergeCell ref="Z9:AA9"/>
    <mergeCell ref="AB9:AC9"/>
    <mergeCell ref="I10:J11"/>
    <mergeCell ref="Z11:AA11"/>
    <mergeCell ref="AB11:AC11"/>
    <mergeCell ref="C20:E20"/>
    <mergeCell ref="I20:J20"/>
    <mergeCell ref="C12:E12"/>
    <mergeCell ref="I12:AA12"/>
    <mergeCell ref="AB12:AC12"/>
    <mergeCell ref="I15:J15"/>
    <mergeCell ref="K15:M15"/>
    <mergeCell ref="N15:P15"/>
    <mergeCell ref="Q15:S15"/>
    <mergeCell ref="T15:V15"/>
    <mergeCell ref="W15:Y15"/>
    <mergeCell ref="Z15:AC15"/>
    <mergeCell ref="I16:J16"/>
    <mergeCell ref="I17:J17"/>
    <mergeCell ref="I18:J18"/>
    <mergeCell ref="C19:E19"/>
    <mergeCell ref="Q22:AB22"/>
    <mergeCell ref="C28:E28"/>
    <mergeCell ref="C29:E29"/>
    <mergeCell ref="I19:J19"/>
    <mergeCell ref="I30:AA30"/>
    <mergeCell ref="AB30:AC30"/>
    <mergeCell ref="I28:J28"/>
    <mergeCell ref="I29:J29"/>
    <mergeCell ref="Z29:AA29"/>
    <mergeCell ref="AB29:AC29"/>
    <mergeCell ref="AB21:AC21"/>
    <mergeCell ref="I24:J24"/>
    <mergeCell ref="I25:J25"/>
    <mergeCell ref="I26:J26"/>
    <mergeCell ref="I27:J27"/>
    <mergeCell ref="I21:AA21"/>
  </mergeCells>
  <phoneticPr fontId="2"/>
  <dataValidations count="2">
    <dataValidation type="list" allowBlank="1" showInputMessage="1" showErrorMessage="1" sqref="L9">
      <formula1>"補充分"</formula1>
    </dataValidation>
    <dataValidation type="list" allowBlank="1" showInputMessage="1" showErrorMessage="1" sqref="J4:J8">
      <formula1>"補"</formula1>
    </dataValidation>
  </dataValidations>
  <printOptions horizontalCentered="1"/>
  <pageMargins left="0" right="0" top="0.78740157480314965" bottom="0.78740157480314965" header="0.51181102362204722" footer="0.51181102362204722"/>
  <pageSetup paperSize="9" scale="93" orientation="landscape" r:id="rId1"/>
  <headerFooter alignWithMargins="0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X52"/>
  <sheetViews>
    <sheetView showGridLines="0" showZeros="0" view="pageBreakPreview" zoomScaleNormal="100" zoomScaleSheetLayoutView="100" workbookViewId="0">
      <selection activeCell="G10" sqref="G10"/>
    </sheetView>
  </sheetViews>
  <sheetFormatPr defaultColWidth="9" defaultRowHeight="11.1" customHeight="1"/>
  <cols>
    <col min="1" max="3" width="2.109375" style="760" customWidth="1"/>
    <col min="4" max="4" width="8.6640625" style="760" customWidth="1"/>
    <col min="5" max="5" width="2.6640625" style="760" customWidth="1"/>
    <col min="6" max="6" width="8.6640625" style="760" customWidth="1"/>
    <col min="7" max="7" width="6.109375" style="760" customWidth="1"/>
    <col min="8" max="8" width="8.6640625" style="760" customWidth="1"/>
    <col min="9" max="12" width="2.6640625" style="760" customWidth="1"/>
    <col min="13" max="13" width="12.6640625" style="769" customWidth="1"/>
    <col min="14" max="15" width="2.109375" style="769" customWidth="1"/>
    <col min="16" max="16" width="6.6640625" style="769" customWidth="1"/>
    <col min="17" max="19" width="2.109375" style="769" customWidth="1"/>
    <col min="20" max="20" width="6.6640625" style="809" customWidth="1"/>
    <col min="21" max="23" width="2.109375" style="769" customWidth="1"/>
    <col min="24" max="24" width="6.6640625" style="809" customWidth="1"/>
    <col min="25" max="27" width="2.109375" style="769" customWidth="1"/>
    <col min="28" max="28" width="6.6640625" style="809" customWidth="1"/>
    <col min="29" max="30" width="2.109375" style="769" customWidth="1"/>
    <col min="31" max="31" width="8.6640625" style="809" customWidth="1"/>
    <col min="32" max="32" width="2.6640625" style="760" customWidth="1"/>
    <col min="33" max="35" width="9" style="760" customWidth="1"/>
    <col min="36" max="36" width="4" style="760" customWidth="1"/>
    <col min="37" max="16384" width="9" style="760"/>
  </cols>
  <sheetData>
    <row r="1" spans="1:50" ht="25.2" customHeight="1">
      <c r="A1" s="1" t="s">
        <v>563</v>
      </c>
      <c r="N1" s="760"/>
      <c r="P1" s="2319" t="s">
        <v>157</v>
      </c>
      <c r="Q1" s="2319"/>
      <c r="R1" s="2319"/>
      <c r="S1" s="2319"/>
      <c r="T1" s="2319"/>
      <c r="U1" s="2320" t="str">
        <f>表紙!C2</f>
        <v>東白川特2高層配水池揚水管取替工事</v>
      </c>
      <c r="V1" s="2320"/>
      <c r="W1" s="2320"/>
      <c r="X1" s="2320"/>
      <c r="Y1" s="2320"/>
      <c r="Z1" s="2320"/>
      <c r="AA1" s="2320"/>
      <c r="AB1" s="2320"/>
      <c r="AC1" s="2320"/>
      <c r="AD1" s="2320"/>
      <c r="AE1" s="2320"/>
    </row>
    <row r="2" spans="1:50" ht="11.1" customHeight="1">
      <c r="A2" s="1"/>
      <c r="B2" s="760" t="s">
        <v>235</v>
      </c>
    </row>
    <row r="3" spans="1:50" ht="11.1" customHeight="1" thickBot="1">
      <c r="C3" s="760" t="s">
        <v>236</v>
      </c>
      <c r="J3" s="760" t="s">
        <v>442</v>
      </c>
      <c r="P3" s="809" t="s">
        <v>119</v>
      </c>
      <c r="AE3" s="809" t="s">
        <v>190</v>
      </c>
    </row>
    <row r="4" spans="1:50" ht="11.1" customHeight="1">
      <c r="D4" s="2251" t="s">
        <v>238</v>
      </c>
      <c r="E4" s="2178"/>
      <c r="F4" s="819" t="s">
        <v>1</v>
      </c>
      <c r="G4" s="819" t="s">
        <v>237</v>
      </c>
      <c r="H4" s="750"/>
      <c r="M4" s="769" t="s">
        <v>242</v>
      </c>
      <c r="O4" s="769" t="s">
        <v>23</v>
      </c>
      <c r="P4" s="36">
        <f>'管工（土量1）400'!$AB$11</f>
        <v>0</v>
      </c>
      <c r="Q4" s="769" t="s">
        <v>24</v>
      </c>
      <c r="T4" s="36"/>
      <c r="AD4" s="769" t="s">
        <v>121</v>
      </c>
      <c r="AE4" s="39">
        <f>P4</f>
        <v>0</v>
      </c>
    </row>
    <row r="5" spans="1:50" ht="11.1" customHeight="1">
      <c r="D5" s="183" t="s">
        <v>735</v>
      </c>
      <c r="E5" s="2252" t="s">
        <v>8</v>
      </c>
      <c r="F5" s="59">
        <f>'管工（舗400'!E16</f>
        <v>79</v>
      </c>
      <c r="G5" s="144">
        <v>0.15</v>
      </c>
      <c r="H5" s="138">
        <f t="shared" ref="H5:H15" si="0">ROUND(F5*G5,2)</f>
        <v>11.85</v>
      </c>
      <c r="J5" s="760" t="s">
        <v>443</v>
      </c>
      <c r="V5" s="2250" t="s">
        <v>148</v>
      </c>
      <c r="W5" s="2250"/>
      <c r="X5" s="770" t="s">
        <v>438</v>
      </c>
      <c r="Y5" s="40" t="s">
        <v>149</v>
      </c>
      <c r="Z5" s="40"/>
    </row>
    <row r="6" spans="1:50" ht="11.1" customHeight="1">
      <c r="D6" s="379" t="s">
        <v>878</v>
      </c>
      <c r="E6" s="2253"/>
      <c r="F6" s="380">
        <f>'管工（舗400'!E19</f>
        <v>4</v>
      </c>
      <c r="G6" s="381">
        <v>0.1</v>
      </c>
      <c r="H6" s="139">
        <f t="shared" si="0"/>
        <v>0.4</v>
      </c>
      <c r="N6" s="4"/>
      <c r="P6" s="809" t="s">
        <v>265</v>
      </c>
    </row>
    <row r="7" spans="1:50" ht="11.1" customHeight="1">
      <c r="D7" s="379" t="s">
        <v>736</v>
      </c>
      <c r="E7" s="2253"/>
      <c r="F7" s="380">
        <f>'管工（舗400'!H16</f>
        <v>930.43000000000006</v>
      </c>
      <c r="G7" s="381">
        <v>0.1</v>
      </c>
      <c r="H7" s="139">
        <f t="shared" si="0"/>
        <v>93.04</v>
      </c>
      <c r="M7" s="769" t="s">
        <v>137</v>
      </c>
      <c r="N7" s="4"/>
      <c r="O7" s="769" t="s">
        <v>23</v>
      </c>
      <c r="P7" s="36">
        <f>IF($X$5="仮置無し",0,$H$17)</f>
        <v>0</v>
      </c>
      <c r="Q7" s="769" t="s">
        <v>24</v>
      </c>
      <c r="T7" s="36"/>
      <c r="AD7" s="769" t="s">
        <v>121</v>
      </c>
      <c r="AE7" s="39">
        <f>P7</f>
        <v>0</v>
      </c>
    </row>
    <row r="8" spans="1:50" ht="11.1" customHeight="1">
      <c r="D8" s="379" t="s">
        <v>879</v>
      </c>
      <c r="E8" s="2253"/>
      <c r="F8" s="380">
        <f>'管工（舗400'!H19</f>
        <v>49</v>
      </c>
      <c r="G8" s="381">
        <v>0.05</v>
      </c>
      <c r="H8" s="139">
        <f t="shared" si="0"/>
        <v>2.4500000000000002</v>
      </c>
      <c r="N8" s="4"/>
      <c r="P8" s="809" t="s">
        <v>266</v>
      </c>
    </row>
    <row r="9" spans="1:50" ht="11.1" customHeight="1">
      <c r="D9" s="379" t="s">
        <v>880</v>
      </c>
      <c r="E9" s="2253"/>
      <c r="F9" s="380">
        <f>'管工（舗400'!K19</f>
        <v>2</v>
      </c>
      <c r="G9" s="381">
        <v>0.05</v>
      </c>
      <c r="H9" s="139">
        <f t="shared" si="0"/>
        <v>0.1</v>
      </c>
      <c r="M9" s="769" t="s">
        <v>140</v>
      </c>
      <c r="N9" s="4"/>
      <c r="O9" s="769" t="s">
        <v>23</v>
      </c>
      <c r="P9" s="36">
        <f>IF($X$5="仮置無し",0,$H$30)</f>
        <v>0</v>
      </c>
      <c r="Q9" s="769" t="s">
        <v>24</v>
      </c>
      <c r="T9" s="36"/>
      <c r="AD9" s="769" t="s">
        <v>121</v>
      </c>
      <c r="AE9" s="39">
        <f>P9</f>
        <v>0</v>
      </c>
    </row>
    <row r="10" spans="1:50" ht="11.1" customHeight="1">
      <c r="D10" s="379"/>
      <c r="E10" s="2253"/>
      <c r="F10" s="380"/>
      <c r="G10" s="381"/>
      <c r="H10" s="139">
        <f t="shared" si="0"/>
        <v>0</v>
      </c>
      <c r="N10" s="4"/>
      <c r="P10" s="809" t="s">
        <v>267</v>
      </c>
      <c r="T10" s="809" t="s">
        <v>190</v>
      </c>
    </row>
    <row r="11" spans="1:50" ht="11.1" customHeight="1">
      <c r="D11" s="379"/>
      <c r="E11" s="2253"/>
      <c r="F11" s="380"/>
      <c r="G11" s="381"/>
      <c r="H11" s="139">
        <f t="shared" si="0"/>
        <v>0</v>
      </c>
      <c r="M11" s="769" t="s">
        <v>83</v>
      </c>
      <c r="N11" s="4"/>
      <c r="O11" s="769" t="s">
        <v>23</v>
      </c>
      <c r="P11" s="36">
        <f>IF($X$5="仮置無し",0,$H$43)</f>
        <v>0</v>
      </c>
      <c r="Q11" s="769" t="s">
        <v>24</v>
      </c>
      <c r="R11" s="769" t="s">
        <v>139</v>
      </c>
      <c r="S11" s="769" t="s">
        <v>23</v>
      </c>
      <c r="T11" s="36">
        <f>IF($X$5="仮置無し",0,$AE$4)</f>
        <v>0</v>
      </c>
      <c r="U11" s="769" t="s">
        <v>24</v>
      </c>
      <c r="AD11" s="769" t="s">
        <v>121</v>
      </c>
      <c r="AE11" s="39">
        <f>P11+T11</f>
        <v>0</v>
      </c>
      <c r="AH11" s="349"/>
      <c r="AI11" s="2599"/>
      <c r="AJ11" s="2599"/>
      <c r="AK11" s="2599"/>
      <c r="AL11" s="2600"/>
      <c r="AM11" s="2600"/>
      <c r="AN11" s="2600"/>
      <c r="AO11" s="2600"/>
      <c r="AP11" s="2600"/>
      <c r="AQ11" s="2600"/>
      <c r="AR11" s="2600"/>
      <c r="AS11" s="2600"/>
      <c r="AT11" s="2600"/>
      <c r="AU11" s="2600"/>
      <c r="AV11" s="2600"/>
      <c r="AW11" s="2600"/>
      <c r="AX11" s="2600"/>
    </row>
    <row r="12" spans="1:50" ht="11.1" customHeight="1">
      <c r="D12" s="379"/>
      <c r="E12" s="2253"/>
      <c r="F12" s="380"/>
      <c r="G12" s="381"/>
      <c r="H12" s="139">
        <f t="shared" si="0"/>
        <v>0</v>
      </c>
      <c r="J12" s="760" t="s">
        <v>444</v>
      </c>
      <c r="AG12" s="353"/>
      <c r="AH12" s="349"/>
      <c r="AI12" s="349"/>
      <c r="AJ12" s="349"/>
      <c r="AK12" s="349"/>
      <c r="AL12" s="349"/>
      <c r="AM12" s="349"/>
      <c r="AN12" s="349"/>
      <c r="AO12" s="349"/>
      <c r="AP12" s="349"/>
      <c r="AQ12" s="349"/>
      <c r="AR12" s="349"/>
      <c r="AS12" s="349"/>
      <c r="AT12" s="349"/>
      <c r="AU12" s="349"/>
      <c r="AV12" s="349"/>
      <c r="AW12" s="349"/>
      <c r="AX12" s="349"/>
    </row>
    <row r="13" spans="1:50" ht="11.1" customHeight="1">
      <c r="D13" s="184"/>
      <c r="E13" s="2253"/>
      <c r="F13" s="61"/>
      <c r="G13" s="145"/>
      <c r="H13" s="139">
        <f t="shared" si="0"/>
        <v>0</v>
      </c>
      <c r="K13" s="760" t="s">
        <v>528</v>
      </c>
      <c r="P13" s="809" t="s">
        <v>27</v>
      </c>
      <c r="T13" s="809" t="s">
        <v>118</v>
      </c>
      <c r="X13" s="809" t="s">
        <v>119</v>
      </c>
      <c r="AG13" s="354"/>
      <c r="AH13" s="349"/>
      <c r="AI13" s="349"/>
      <c r="AJ13" s="349"/>
      <c r="AK13" s="349"/>
      <c r="AL13" s="349"/>
      <c r="AM13" s="349"/>
      <c r="AN13" s="349"/>
      <c r="AO13" s="349"/>
      <c r="AP13" s="349"/>
      <c r="AQ13" s="349"/>
      <c r="AR13" s="349"/>
      <c r="AS13" s="349"/>
      <c r="AT13" s="349"/>
      <c r="AU13" s="349"/>
      <c r="AV13" s="349"/>
      <c r="AW13" s="349"/>
      <c r="AX13" s="349"/>
    </row>
    <row r="14" spans="1:50" ht="11.1" customHeight="1">
      <c r="D14" s="184"/>
      <c r="E14" s="2253"/>
      <c r="F14" s="61"/>
      <c r="G14" s="145"/>
      <c r="H14" s="139">
        <f t="shared" si="0"/>
        <v>0</v>
      </c>
      <c r="M14" s="769" t="s">
        <v>51</v>
      </c>
      <c r="O14" s="769" t="s">
        <v>23</v>
      </c>
      <c r="P14" s="36">
        <f>'管工（土量1）400'!$F$20</f>
        <v>1890.28</v>
      </c>
      <c r="Q14" s="769" t="s">
        <v>24</v>
      </c>
      <c r="R14" s="769" t="s">
        <v>25</v>
      </c>
      <c r="S14" s="769" t="s">
        <v>23</v>
      </c>
      <c r="T14" s="36">
        <f>'管工（土量1）400'!$AB$9</f>
        <v>99.35</v>
      </c>
      <c r="U14" s="769" t="s">
        <v>24</v>
      </c>
      <c r="V14" s="769" t="s">
        <v>25</v>
      </c>
      <c r="W14" s="769" t="s">
        <v>23</v>
      </c>
      <c r="X14" s="36">
        <f>'管工（土量1）400'!$AB$11</f>
        <v>0</v>
      </c>
      <c r="Y14" s="769" t="s">
        <v>24</v>
      </c>
      <c r="AG14" s="353"/>
      <c r="AH14" s="349"/>
      <c r="AI14" s="349"/>
      <c r="AJ14" s="349"/>
      <c r="AK14" s="349"/>
      <c r="AL14" s="349"/>
      <c r="AM14" s="349"/>
      <c r="AN14" s="349"/>
      <c r="AO14" s="349"/>
      <c r="AP14" s="349"/>
      <c r="AQ14" s="349"/>
      <c r="AR14" s="349"/>
      <c r="AS14" s="349"/>
      <c r="AT14" s="349"/>
      <c r="AU14" s="349"/>
      <c r="AV14" s="349"/>
      <c r="AW14" s="349"/>
      <c r="AX14" s="349"/>
    </row>
    <row r="15" spans="1:50" ht="11.1" customHeight="1">
      <c r="D15" s="184"/>
      <c r="E15" s="2253"/>
      <c r="F15" s="61"/>
      <c r="G15" s="145"/>
      <c r="H15" s="139">
        <f t="shared" si="0"/>
        <v>0</v>
      </c>
      <c r="P15" s="809" t="s">
        <v>265</v>
      </c>
      <c r="T15" s="809" t="s">
        <v>266</v>
      </c>
      <c r="X15" s="809" t="s">
        <v>267</v>
      </c>
      <c r="AE15" s="809" t="s">
        <v>191</v>
      </c>
      <c r="AG15" s="354"/>
      <c r="AH15" s="349"/>
      <c r="AI15" s="349"/>
      <c r="AJ15" s="349"/>
      <c r="AK15" s="349"/>
      <c r="AL15" s="349"/>
      <c r="AM15" s="349"/>
      <c r="AN15" s="349"/>
      <c r="AO15" s="349"/>
      <c r="AP15" s="349"/>
      <c r="AQ15" s="349"/>
      <c r="AR15" s="349"/>
      <c r="AS15" s="349"/>
      <c r="AT15" s="349"/>
      <c r="AU15" s="349"/>
      <c r="AV15" s="349"/>
      <c r="AW15" s="349"/>
      <c r="AX15" s="349"/>
    </row>
    <row r="16" spans="1:50" ht="11.1" customHeight="1">
      <c r="D16" s="185"/>
      <c r="E16" s="2254"/>
      <c r="F16" s="137"/>
      <c r="G16" s="146"/>
      <c r="H16" s="140">
        <f>ROUND(F16*G16,2)</f>
        <v>0</v>
      </c>
      <c r="N16" s="769" t="s">
        <v>25</v>
      </c>
      <c r="O16" s="769" t="s">
        <v>23</v>
      </c>
      <c r="P16" s="36">
        <f>$H$17</f>
        <v>107.84</v>
      </c>
      <c r="Q16" s="769" t="s">
        <v>24</v>
      </c>
      <c r="R16" s="769" t="s">
        <v>25</v>
      </c>
      <c r="S16" s="769" t="s">
        <v>23</v>
      </c>
      <c r="T16" s="36">
        <f>$H$30</f>
        <v>0.99</v>
      </c>
      <c r="U16" s="769" t="s">
        <v>24</v>
      </c>
      <c r="V16" s="769" t="s">
        <v>25</v>
      </c>
      <c r="W16" s="769" t="s">
        <v>23</v>
      </c>
      <c r="X16" s="36">
        <f>$H$43</f>
        <v>4.76</v>
      </c>
      <c r="Y16" s="769" t="s">
        <v>24</v>
      </c>
      <c r="AD16" s="769" t="s">
        <v>121</v>
      </c>
      <c r="AE16" s="39">
        <f>P14-T14-X14-P16-T16-X16</f>
        <v>1677.3400000000001</v>
      </c>
      <c r="AG16" s="353"/>
      <c r="AH16" s="349"/>
      <c r="AI16" s="349"/>
      <c r="AJ16" s="349"/>
      <c r="AK16" s="349"/>
      <c r="AL16" s="349"/>
      <c r="AM16" s="349"/>
      <c r="AN16" s="349"/>
      <c r="AO16" s="349"/>
      <c r="AP16" s="349"/>
      <c r="AQ16" s="349"/>
      <c r="AR16" s="349"/>
      <c r="AS16" s="349"/>
      <c r="AT16" s="349"/>
      <c r="AU16" s="349"/>
      <c r="AV16" s="349"/>
      <c r="AW16" s="349"/>
      <c r="AX16" s="349"/>
    </row>
    <row r="17" spans="4:50" ht="11.1" customHeight="1">
      <c r="D17" s="2260" t="s">
        <v>239</v>
      </c>
      <c r="E17" s="2598"/>
      <c r="F17" s="2598"/>
      <c r="G17" s="2598"/>
      <c r="H17" s="72">
        <f>SUM(H5:H16)</f>
        <v>107.84</v>
      </c>
      <c r="AG17" s="353"/>
      <c r="AH17" s="349"/>
      <c r="AI17" s="349"/>
      <c r="AJ17" s="349"/>
      <c r="AK17" s="349"/>
      <c r="AL17" s="349"/>
      <c r="AM17" s="349"/>
      <c r="AN17" s="349"/>
      <c r="AO17" s="349"/>
      <c r="AP17" s="349"/>
      <c r="AQ17" s="349"/>
      <c r="AR17" s="349"/>
      <c r="AS17" s="349"/>
      <c r="AT17" s="349"/>
      <c r="AU17" s="349"/>
      <c r="AV17" s="349"/>
      <c r="AW17" s="349"/>
      <c r="AX17" s="349"/>
    </row>
    <row r="18" spans="4:50" ht="11.1" customHeight="1">
      <c r="D18" s="183" t="s">
        <v>733</v>
      </c>
      <c r="E18" s="2252" t="s">
        <v>9</v>
      </c>
      <c r="F18" s="59"/>
      <c r="G18" s="144">
        <v>0.04</v>
      </c>
      <c r="H18" s="138">
        <f t="shared" ref="H18:H28" si="1">ROUND(F18*G18,2)</f>
        <v>0</v>
      </c>
      <c r="K18" s="760" t="s">
        <v>445</v>
      </c>
      <c r="N18" s="4"/>
      <c r="P18" s="809" t="s">
        <v>191</v>
      </c>
      <c r="AG18" s="353"/>
      <c r="AH18" s="349"/>
      <c r="AI18" s="349"/>
      <c r="AJ18" s="349"/>
      <c r="AK18" s="349"/>
      <c r="AL18" s="349"/>
      <c r="AM18" s="349"/>
      <c r="AN18" s="349"/>
      <c r="AO18" s="349"/>
      <c r="AP18" s="349"/>
      <c r="AQ18" s="349"/>
      <c r="AR18" s="349"/>
      <c r="AS18" s="349"/>
      <c r="AT18" s="349"/>
      <c r="AU18" s="349"/>
      <c r="AV18" s="349"/>
      <c r="AW18" s="349"/>
      <c r="AX18" s="349"/>
    </row>
    <row r="19" spans="4:50" ht="11.1" customHeight="1">
      <c r="D19" s="379" t="s">
        <v>729</v>
      </c>
      <c r="E19" s="2253"/>
      <c r="F19" s="380">
        <f>'管工（舗400'!H38</f>
        <v>5.8</v>
      </c>
      <c r="G19" s="381">
        <v>0.1</v>
      </c>
      <c r="H19" s="139">
        <f t="shared" si="1"/>
        <v>0.57999999999999996</v>
      </c>
      <c r="M19" s="769" t="s">
        <v>144</v>
      </c>
      <c r="N19" s="4"/>
      <c r="O19" s="769" t="s">
        <v>23</v>
      </c>
      <c r="P19" s="36">
        <f>$AE$16</f>
        <v>1677.3400000000001</v>
      </c>
      <c r="Q19" s="769" t="s">
        <v>24</v>
      </c>
      <c r="AD19" s="769" t="s">
        <v>121</v>
      </c>
      <c r="AE19" s="39">
        <f>P19</f>
        <v>1677.3400000000001</v>
      </c>
      <c r="AG19" s="354"/>
      <c r="AH19" s="349"/>
      <c r="AI19" s="349"/>
      <c r="AJ19" s="349"/>
      <c r="AK19" s="349"/>
      <c r="AL19" s="349"/>
      <c r="AM19" s="349"/>
      <c r="AN19" s="349"/>
      <c r="AO19" s="349"/>
      <c r="AP19" s="349"/>
      <c r="AQ19" s="349"/>
      <c r="AR19" s="349"/>
      <c r="AS19" s="349"/>
      <c r="AT19" s="349"/>
      <c r="AU19" s="349"/>
      <c r="AV19" s="349"/>
      <c r="AW19" s="349"/>
      <c r="AX19" s="349"/>
    </row>
    <row r="20" spans="4:50" ht="11.1" customHeight="1">
      <c r="D20" s="379" t="s">
        <v>881</v>
      </c>
      <c r="E20" s="2253"/>
      <c r="F20" s="380">
        <f>'管工（舗400'!H41</f>
        <v>1</v>
      </c>
      <c r="G20" s="381">
        <v>0.05</v>
      </c>
      <c r="H20" s="139">
        <f t="shared" si="1"/>
        <v>0.05</v>
      </c>
      <c r="J20" s="760" t="s">
        <v>446</v>
      </c>
      <c r="AG20" s="353"/>
      <c r="AH20" s="349"/>
      <c r="AI20" s="349"/>
      <c r="AJ20" s="350"/>
      <c r="AK20" s="349"/>
      <c r="AL20" s="349"/>
      <c r="AM20" s="349"/>
      <c r="AN20" s="349"/>
      <c r="AO20" s="349"/>
      <c r="AP20" s="349"/>
      <c r="AQ20" s="349"/>
      <c r="AR20" s="349"/>
      <c r="AS20" s="349"/>
      <c r="AT20" s="349"/>
      <c r="AU20" s="349"/>
      <c r="AV20" s="349"/>
      <c r="AW20" s="349"/>
      <c r="AX20" s="349"/>
    </row>
    <row r="21" spans="4:50" ht="11.1" customHeight="1">
      <c r="D21" s="379" t="s">
        <v>738</v>
      </c>
      <c r="E21" s="2253"/>
      <c r="F21" s="380">
        <f>'管工（舗400'!K38</f>
        <v>8</v>
      </c>
      <c r="G21" s="381">
        <v>0.04</v>
      </c>
      <c r="H21" s="139">
        <f>ROUND(F21*G21,2)</f>
        <v>0.32</v>
      </c>
      <c r="K21" s="760" t="s">
        <v>447</v>
      </c>
      <c r="P21" s="809" t="s">
        <v>27</v>
      </c>
      <c r="T21" s="809" t="s">
        <v>28</v>
      </c>
      <c r="X21" s="809" t="s">
        <v>271</v>
      </c>
      <c r="AB21" s="809" t="s">
        <v>272</v>
      </c>
      <c r="AH21" s="349"/>
      <c r="AI21" s="349"/>
      <c r="AJ21" s="349"/>
      <c r="AK21" s="349"/>
      <c r="AL21" s="349"/>
      <c r="AM21" s="349"/>
      <c r="AN21" s="349"/>
      <c r="AO21" s="349"/>
      <c r="AP21" s="349"/>
      <c r="AQ21" s="349"/>
      <c r="AR21" s="349"/>
      <c r="AS21" s="349"/>
      <c r="AT21" s="349"/>
      <c r="AU21" s="349"/>
      <c r="AV21" s="349"/>
      <c r="AW21" s="349"/>
      <c r="AX21" s="349"/>
    </row>
    <row r="22" spans="4:50" ht="11.1" customHeight="1">
      <c r="D22" s="379" t="s">
        <v>882</v>
      </c>
      <c r="E22" s="2253"/>
      <c r="F22" s="380">
        <f>'管工（舗400'!K41</f>
        <v>1</v>
      </c>
      <c r="G22" s="381">
        <v>0.04</v>
      </c>
      <c r="H22" s="139">
        <f t="shared" si="1"/>
        <v>0.04</v>
      </c>
      <c r="M22" s="769" t="s">
        <v>144</v>
      </c>
      <c r="N22" s="769" t="s">
        <v>434</v>
      </c>
      <c r="O22" s="769" t="s">
        <v>23</v>
      </c>
      <c r="P22" s="36">
        <f>'管工（土量1）400'!$F$20</f>
        <v>1890.28</v>
      </c>
      <c r="Q22" s="769" t="s">
        <v>24</v>
      </c>
      <c r="R22" s="769" t="s">
        <v>25</v>
      </c>
      <c r="S22" s="769" t="s">
        <v>23</v>
      </c>
      <c r="T22" s="36">
        <f>'管工（土量1）400'!$AB$21</f>
        <v>228.42</v>
      </c>
      <c r="U22" s="769" t="s">
        <v>24</v>
      </c>
      <c r="V22" s="769" t="s">
        <v>25</v>
      </c>
      <c r="W22" s="769" t="s">
        <v>23</v>
      </c>
      <c r="X22" s="36">
        <f>IF('管工（舗400'!$AW$38="",'管工（舗400'!$X$40,'管工（舗400'!$AW$38)</f>
        <v>296.48</v>
      </c>
      <c r="Y22" s="769" t="s">
        <v>24</v>
      </c>
      <c r="Z22" s="769" t="s">
        <v>25</v>
      </c>
      <c r="AA22" s="769" t="s">
        <v>23</v>
      </c>
      <c r="AB22" s="36">
        <f>IF('管工（舗400'!$AW$45="",'管工（舗400'!$X$46,'管工（舗400'!$AW$45)</f>
        <v>59.66</v>
      </c>
      <c r="AC22" s="769" t="s">
        <v>24</v>
      </c>
      <c r="AH22" s="349"/>
      <c r="AI22" s="159"/>
      <c r="AJ22" s="159"/>
      <c r="AK22" s="351"/>
      <c r="AL22" s="351"/>
      <c r="AM22" s="351"/>
      <c r="AN22" s="351"/>
      <c r="AO22" s="349"/>
      <c r="AP22" s="349"/>
      <c r="AQ22" s="349"/>
      <c r="AR22" s="349"/>
      <c r="AS22" s="349"/>
      <c r="AT22" s="349"/>
      <c r="AU22" s="349"/>
      <c r="AV22" s="349"/>
      <c r="AW22" s="349"/>
      <c r="AX22" s="349"/>
    </row>
    <row r="23" spans="4:50" ht="11.1" customHeight="1">
      <c r="D23" s="379"/>
      <c r="E23" s="2253"/>
      <c r="F23" s="380"/>
      <c r="G23" s="381"/>
      <c r="H23" s="139">
        <f t="shared" si="1"/>
        <v>0</v>
      </c>
      <c r="P23" s="809" t="s">
        <v>639</v>
      </c>
      <c r="S23" s="809"/>
      <c r="T23" s="809" t="s">
        <v>244</v>
      </c>
      <c r="U23" s="809"/>
      <c r="W23" s="2278" t="s">
        <v>437</v>
      </c>
      <c r="X23" s="2278"/>
      <c r="Y23" s="2278"/>
      <c r="AB23" s="809" t="s">
        <v>441</v>
      </c>
      <c r="AE23" s="809" t="s">
        <v>193</v>
      </c>
      <c r="AH23" s="349"/>
      <c r="AI23" s="159"/>
      <c r="AJ23" s="159"/>
      <c r="AK23" s="351"/>
      <c r="AL23" s="351"/>
      <c r="AM23" s="351"/>
      <c r="AN23" s="351"/>
      <c r="AO23" s="349"/>
      <c r="AP23" s="349"/>
      <c r="AQ23" s="349"/>
      <c r="AR23" s="349"/>
      <c r="AS23" s="349"/>
      <c r="AT23" s="349"/>
      <c r="AU23" s="349"/>
      <c r="AV23" s="349"/>
      <c r="AW23" s="349"/>
      <c r="AX23" s="349"/>
    </row>
    <row r="24" spans="4:50" ht="11.1" customHeight="1">
      <c r="D24" s="379"/>
      <c r="E24" s="2253"/>
      <c r="F24" s="380"/>
      <c r="G24" s="381"/>
      <c r="H24" s="139">
        <f t="shared" si="1"/>
        <v>0</v>
      </c>
      <c r="N24" s="769" t="s">
        <v>25</v>
      </c>
      <c r="O24" s="769" t="s">
        <v>23</v>
      </c>
      <c r="P24" s="36">
        <f>'管工（土量1）400'!F29</f>
        <v>0</v>
      </c>
      <c r="Q24" s="769" t="s">
        <v>24</v>
      </c>
      <c r="R24" s="769" t="s">
        <v>139</v>
      </c>
      <c r="S24" s="769" t="s">
        <v>23</v>
      </c>
      <c r="T24" s="356">
        <f>'管工（土量1）400'!M9</f>
        <v>0</v>
      </c>
      <c r="U24" s="769" t="s">
        <v>24</v>
      </c>
      <c r="V24" s="769" t="s">
        <v>24</v>
      </c>
      <c r="W24" s="769" t="s">
        <v>436</v>
      </c>
      <c r="X24" s="356">
        <v>0.9</v>
      </c>
      <c r="Z24" s="769" t="s">
        <v>139</v>
      </c>
      <c r="AA24" s="769" t="s">
        <v>23</v>
      </c>
      <c r="AB24" s="356">
        <f>H47</f>
        <v>15</v>
      </c>
      <c r="AC24" s="769" t="s">
        <v>24</v>
      </c>
      <c r="AD24" s="769" t="s">
        <v>121</v>
      </c>
      <c r="AE24" s="39">
        <f>ROUND((P22-T22-X22-AB22-P24+T24)/X24,2)+AB24</f>
        <v>1465.8</v>
      </c>
      <c r="AH24" s="349"/>
      <c r="AI24" s="349"/>
      <c r="AJ24" s="349"/>
      <c r="AK24" s="349"/>
      <c r="AL24" s="349"/>
      <c r="AM24" s="349"/>
      <c r="AN24" s="349"/>
      <c r="AO24" s="349"/>
      <c r="AP24" s="349"/>
      <c r="AQ24" s="349"/>
      <c r="AR24" s="349"/>
      <c r="AS24" s="349"/>
      <c r="AT24" s="349"/>
      <c r="AU24" s="349"/>
      <c r="AV24" s="349"/>
      <c r="AW24" s="349"/>
      <c r="AX24" s="349"/>
    </row>
    <row r="25" spans="4:50" ht="11.1" customHeight="1">
      <c r="D25" s="379"/>
      <c r="E25" s="2253"/>
      <c r="F25" s="380"/>
      <c r="G25" s="381"/>
      <c r="H25" s="139">
        <f t="shared" si="1"/>
        <v>0</v>
      </c>
      <c r="K25" s="760" t="s">
        <v>245</v>
      </c>
      <c r="N25" s="4"/>
      <c r="P25" s="809" t="s">
        <v>193</v>
      </c>
      <c r="AH25" s="349"/>
      <c r="AI25" s="159"/>
      <c r="AJ25" s="159"/>
      <c r="AK25" s="351"/>
      <c r="AL25" s="351"/>
      <c r="AM25" s="351"/>
      <c r="AN25" s="351"/>
      <c r="AO25" s="349"/>
      <c r="AP25" s="349"/>
      <c r="AQ25" s="349"/>
      <c r="AR25" s="349"/>
      <c r="AS25" s="349"/>
      <c r="AT25" s="349"/>
      <c r="AU25" s="349"/>
      <c r="AV25" s="349"/>
      <c r="AW25" s="349"/>
      <c r="AX25" s="349"/>
    </row>
    <row r="26" spans="4:50" ht="11.1" customHeight="1">
      <c r="D26" s="379"/>
      <c r="E26" s="2253"/>
      <c r="F26" s="380"/>
      <c r="G26" s="381"/>
      <c r="H26" s="139">
        <f t="shared" si="1"/>
        <v>0</v>
      </c>
      <c r="M26" s="769" t="s">
        <v>144</v>
      </c>
      <c r="N26" s="4"/>
      <c r="O26" s="769" t="s">
        <v>23</v>
      </c>
      <c r="P26" s="36">
        <f>$AE$24</f>
        <v>1465.8</v>
      </c>
      <c r="Q26" s="769" t="s">
        <v>24</v>
      </c>
      <c r="AD26" s="769" t="s">
        <v>121</v>
      </c>
      <c r="AE26" s="39">
        <f>P26</f>
        <v>1465.8</v>
      </c>
      <c r="AH26" s="349"/>
      <c r="AI26" s="349"/>
      <c r="AJ26" s="349"/>
      <c r="AK26" s="349"/>
      <c r="AL26" s="349"/>
      <c r="AM26" s="349"/>
      <c r="AN26" s="349"/>
      <c r="AO26" s="349"/>
      <c r="AP26" s="349"/>
      <c r="AQ26" s="349"/>
      <c r="AR26" s="349"/>
      <c r="AS26" s="349"/>
      <c r="AT26" s="349"/>
      <c r="AU26" s="349"/>
      <c r="AV26" s="349"/>
      <c r="AW26" s="349"/>
      <c r="AX26" s="349"/>
    </row>
    <row r="27" spans="4:50" ht="11.1" customHeight="1">
      <c r="D27" s="379"/>
      <c r="E27" s="2253"/>
      <c r="F27" s="380"/>
      <c r="G27" s="381"/>
      <c r="H27" s="139">
        <f t="shared" si="1"/>
        <v>0</v>
      </c>
      <c r="K27" s="760" t="s">
        <v>451</v>
      </c>
      <c r="P27" s="809"/>
      <c r="AB27" s="769"/>
      <c r="AH27" s="349"/>
      <c r="AI27" s="159"/>
      <c r="AJ27" s="159"/>
      <c r="AK27" s="351"/>
      <c r="AL27" s="351"/>
      <c r="AM27" s="351"/>
      <c r="AN27" s="351"/>
      <c r="AO27" s="349"/>
      <c r="AP27" s="349"/>
      <c r="AQ27" s="349"/>
      <c r="AR27" s="349"/>
      <c r="AS27" s="349"/>
      <c r="AT27" s="349"/>
      <c r="AU27" s="349"/>
      <c r="AV27" s="349"/>
      <c r="AW27" s="349"/>
      <c r="AX27" s="349"/>
    </row>
    <row r="28" spans="4:50" ht="11.1" customHeight="1">
      <c r="D28" s="184"/>
      <c r="E28" s="2253"/>
      <c r="F28" s="61"/>
      <c r="G28" s="145"/>
      <c r="H28" s="139">
        <f t="shared" si="1"/>
        <v>0</v>
      </c>
      <c r="P28" s="809" t="s">
        <v>648</v>
      </c>
      <c r="AE28" s="682" t="s">
        <v>638</v>
      </c>
      <c r="AH28" s="349"/>
      <c r="AI28" s="352"/>
      <c r="AJ28" s="352"/>
      <c r="AK28" s="351"/>
      <c r="AL28" s="351"/>
      <c r="AM28" s="351"/>
      <c r="AN28" s="351"/>
      <c r="AO28" s="349"/>
      <c r="AP28" s="349"/>
      <c r="AQ28" s="349"/>
      <c r="AR28" s="349"/>
      <c r="AS28" s="349"/>
      <c r="AT28" s="349"/>
      <c r="AU28" s="349"/>
      <c r="AV28" s="349"/>
      <c r="AW28" s="349"/>
      <c r="AX28" s="349"/>
    </row>
    <row r="29" spans="4:50" ht="11.1" customHeight="1">
      <c r="D29" s="185"/>
      <c r="E29" s="2254"/>
      <c r="F29" s="137"/>
      <c r="G29" s="146"/>
      <c r="H29" s="140">
        <f>ROUND(F29*G29,2)</f>
        <v>0</v>
      </c>
      <c r="M29" s="769" t="s">
        <v>715</v>
      </c>
      <c r="O29" s="769" t="s">
        <v>23</v>
      </c>
      <c r="P29" s="36">
        <f>'管工（土量1）400'!F29</f>
        <v>0</v>
      </c>
      <c r="Q29" s="769" t="s">
        <v>24</v>
      </c>
      <c r="T29" s="36"/>
      <c r="X29" s="36"/>
      <c r="AB29" s="36"/>
      <c r="AD29" s="769" t="s">
        <v>647</v>
      </c>
      <c r="AE29" s="46">
        <f>P29</f>
        <v>0</v>
      </c>
      <c r="AH29" s="349"/>
      <c r="AI29" s="352"/>
      <c r="AJ29" s="352"/>
      <c r="AK29" s="351"/>
      <c r="AL29" s="351"/>
      <c r="AM29" s="351"/>
      <c r="AN29" s="351"/>
      <c r="AO29" s="349"/>
      <c r="AP29" s="349"/>
      <c r="AQ29" s="349"/>
      <c r="AR29" s="349"/>
      <c r="AS29" s="349"/>
      <c r="AT29" s="349"/>
      <c r="AU29" s="349"/>
      <c r="AV29" s="349"/>
      <c r="AW29" s="349"/>
      <c r="AX29" s="349"/>
    </row>
    <row r="30" spans="4:50" ht="11.1" customHeight="1">
      <c r="D30" s="2262" t="s">
        <v>240</v>
      </c>
      <c r="E30" s="2263"/>
      <c r="F30" s="2263"/>
      <c r="G30" s="2263"/>
      <c r="H30" s="72">
        <f>SUM(H18:H29)</f>
        <v>0.99</v>
      </c>
      <c r="P30" s="809" t="s">
        <v>27</v>
      </c>
      <c r="T30" s="809" t="s">
        <v>28</v>
      </c>
      <c r="X30" s="809" t="s">
        <v>271</v>
      </c>
      <c r="AB30" s="809" t="s">
        <v>272</v>
      </c>
      <c r="AE30" s="682"/>
      <c r="AH30" s="349"/>
      <c r="AI30" s="352"/>
      <c r="AJ30" s="352"/>
      <c r="AK30" s="351"/>
      <c r="AL30" s="351"/>
      <c r="AM30" s="351"/>
      <c r="AN30" s="351"/>
      <c r="AO30" s="349"/>
      <c r="AP30" s="349"/>
      <c r="AQ30" s="349"/>
      <c r="AR30" s="349"/>
      <c r="AS30" s="349"/>
      <c r="AT30" s="349"/>
      <c r="AU30" s="349"/>
      <c r="AV30" s="349"/>
      <c r="AW30" s="349"/>
      <c r="AX30" s="349"/>
    </row>
    <row r="31" spans="4:50" ht="11.1" customHeight="1">
      <c r="D31" s="183" t="s">
        <v>732</v>
      </c>
      <c r="E31" s="2252" t="s">
        <v>83</v>
      </c>
      <c r="F31" s="59">
        <f>'管工（舗400'!K16</f>
        <v>31.700000000000003</v>
      </c>
      <c r="G31" s="144">
        <v>0.15</v>
      </c>
      <c r="H31" s="138">
        <f t="shared" ref="H31:H41" si="2">ROUND(F31*G31,2)</f>
        <v>4.76</v>
      </c>
      <c r="M31" s="769" t="s">
        <v>192</v>
      </c>
      <c r="N31" s="769" t="s">
        <v>434</v>
      </c>
      <c r="O31" s="769" t="s">
        <v>23</v>
      </c>
      <c r="P31" s="36">
        <f>'管工（土量1）400'!$F$20</f>
        <v>1890.28</v>
      </c>
      <c r="Q31" s="769" t="s">
        <v>24</v>
      </c>
      <c r="R31" s="769" t="s">
        <v>25</v>
      </c>
      <c r="S31" s="769" t="s">
        <v>23</v>
      </c>
      <c r="T31" s="36">
        <f>'管工（土量1）400'!$AB$21</f>
        <v>228.42</v>
      </c>
      <c r="U31" s="769" t="s">
        <v>24</v>
      </c>
      <c r="V31" s="769" t="s">
        <v>25</v>
      </c>
      <c r="W31" s="769" t="s">
        <v>23</v>
      </c>
      <c r="X31" s="36">
        <f>$X$22</f>
        <v>296.48</v>
      </c>
      <c r="Y31" s="769" t="s">
        <v>24</v>
      </c>
      <c r="Z31" s="769" t="s">
        <v>25</v>
      </c>
      <c r="AA31" s="769" t="s">
        <v>23</v>
      </c>
      <c r="AB31" s="36">
        <f>$AB$22</f>
        <v>59.66</v>
      </c>
      <c r="AC31" s="769" t="s">
        <v>24</v>
      </c>
      <c r="AH31" s="349"/>
      <c r="AI31" s="352"/>
      <c r="AJ31" s="352"/>
      <c r="AK31" s="351"/>
      <c r="AL31" s="351"/>
      <c r="AM31" s="351"/>
      <c r="AN31" s="351"/>
      <c r="AO31" s="349"/>
      <c r="AP31" s="349"/>
      <c r="AQ31" s="349"/>
      <c r="AR31" s="349"/>
      <c r="AS31" s="349"/>
      <c r="AT31" s="349"/>
      <c r="AU31" s="349"/>
      <c r="AV31" s="349"/>
      <c r="AW31" s="349"/>
      <c r="AX31" s="349"/>
    </row>
    <row r="32" spans="4:50" ht="11.1" customHeight="1">
      <c r="D32" s="379"/>
      <c r="E32" s="2253"/>
      <c r="F32" s="380"/>
      <c r="G32" s="381"/>
      <c r="H32" s="139">
        <f t="shared" si="2"/>
        <v>0</v>
      </c>
      <c r="P32" s="809"/>
      <c r="T32" s="809" t="s">
        <v>638</v>
      </c>
      <c r="X32" s="809" t="s">
        <v>244</v>
      </c>
      <c r="AH32" s="349"/>
      <c r="AI32" s="352"/>
      <c r="AJ32" s="352"/>
      <c r="AK32" s="351"/>
      <c r="AL32" s="351"/>
      <c r="AM32" s="351"/>
      <c r="AN32" s="351"/>
      <c r="AO32" s="349"/>
      <c r="AP32" s="349"/>
      <c r="AQ32" s="349"/>
      <c r="AR32" s="349"/>
      <c r="AS32" s="349"/>
      <c r="AT32" s="349"/>
      <c r="AU32" s="349"/>
      <c r="AV32" s="349"/>
      <c r="AW32" s="349"/>
      <c r="AX32" s="349"/>
    </row>
    <row r="33" spans="3:50" ht="11.1" customHeight="1">
      <c r="D33" s="379"/>
      <c r="E33" s="2253"/>
      <c r="F33" s="380"/>
      <c r="G33" s="381"/>
      <c r="H33" s="139">
        <f t="shared" si="2"/>
        <v>0</v>
      </c>
      <c r="P33" s="36"/>
      <c r="R33" s="769" t="s">
        <v>636</v>
      </c>
      <c r="S33" s="769" t="s">
        <v>23</v>
      </c>
      <c r="T33" s="36">
        <f>AE29</f>
        <v>0</v>
      </c>
      <c r="U33" s="769" t="s">
        <v>24</v>
      </c>
      <c r="V33" s="769" t="s">
        <v>139</v>
      </c>
      <c r="W33" s="769" t="s">
        <v>23</v>
      </c>
      <c r="X33" s="36">
        <f>'管工（土量1）400'!M9</f>
        <v>0</v>
      </c>
      <c r="Y33" s="769" t="s">
        <v>24</v>
      </c>
      <c r="AB33" s="347"/>
      <c r="AD33" s="769" t="s">
        <v>121</v>
      </c>
      <c r="AE33" s="39">
        <f>P31-T31-X31-AB31-T33+X33</f>
        <v>1305.7199999999998</v>
      </c>
      <c r="AH33" s="349"/>
      <c r="AI33" s="349"/>
      <c r="AJ33" s="349"/>
      <c r="AK33" s="349"/>
      <c r="AL33" s="349"/>
      <c r="AM33" s="349"/>
      <c r="AN33" s="349"/>
      <c r="AO33" s="349"/>
      <c r="AP33" s="349"/>
      <c r="AQ33" s="349"/>
      <c r="AR33" s="349"/>
      <c r="AS33" s="349"/>
      <c r="AT33" s="349"/>
      <c r="AU33" s="349"/>
      <c r="AV33" s="349"/>
      <c r="AW33" s="349"/>
      <c r="AX33" s="349"/>
    </row>
    <row r="34" spans="3:50" ht="11.1" customHeight="1">
      <c r="D34" s="379"/>
      <c r="E34" s="2253"/>
      <c r="F34" s="380"/>
      <c r="G34" s="381"/>
      <c r="H34" s="139">
        <f t="shared" si="2"/>
        <v>0</v>
      </c>
      <c r="J34" s="760" t="str">
        <f>IF(X5="仮置有り","□As殻Co殻運搬処理（仮置場～処分地）","□As殻Co殻運搬処理（現場～処分地）")</f>
        <v>□As殻Co殻運搬処理（現場～処分地）</v>
      </c>
      <c r="AH34" s="349"/>
      <c r="AI34" s="349"/>
      <c r="AJ34" s="349"/>
      <c r="AK34" s="349"/>
      <c r="AL34" s="349"/>
      <c r="AM34" s="349"/>
      <c r="AN34" s="349"/>
      <c r="AO34" s="349"/>
      <c r="AP34" s="349"/>
      <c r="AQ34" s="349"/>
      <c r="AR34" s="349"/>
      <c r="AS34" s="349"/>
      <c r="AT34" s="349"/>
      <c r="AU34" s="349"/>
      <c r="AV34" s="349"/>
      <c r="AW34" s="349"/>
      <c r="AX34" s="349"/>
    </row>
    <row r="35" spans="3:50" ht="11.1" customHeight="1">
      <c r="D35" s="379"/>
      <c r="E35" s="2253"/>
      <c r="F35" s="380"/>
      <c r="G35" s="381"/>
      <c r="H35" s="139">
        <f t="shared" si="2"/>
        <v>0</v>
      </c>
      <c r="K35" s="760" t="s">
        <v>22</v>
      </c>
      <c r="P35" s="809" t="s">
        <v>265</v>
      </c>
      <c r="T35" s="809" t="s">
        <v>266</v>
      </c>
      <c r="V35" s="2250" t="s">
        <v>148</v>
      </c>
      <c r="W35" s="2250"/>
      <c r="X35" s="775" t="str">
        <f>X5</f>
        <v>仮置無し</v>
      </c>
      <c r="Y35" s="40" t="s">
        <v>149</v>
      </c>
      <c r="AH35" s="349"/>
      <c r="AI35" s="349"/>
      <c r="AJ35" s="349"/>
      <c r="AK35" s="349"/>
      <c r="AL35" s="349"/>
      <c r="AM35" s="349"/>
      <c r="AN35" s="349"/>
      <c r="AO35" s="349"/>
      <c r="AP35" s="349"/>
      <c r="AQ35" s="349"/>
      <c r="AR35" s="349"/>
      <c r="AS35" s="349"/>
      <c r="AT35" s="349"/>
      <c r="AU35" s="349"/>
      <c r="AV35" s="349"/>
      <c r="AW35" s="349"/>
      <c r="AX35" s="349"/>
    </row>
    <row r="36" spans="3:50" ht="11.1" customHeight="1">
      <c r="D36" s="379"/>
      <c r="E36" s="2253"/>
      <c r="F36" s="380"/>
      <c r="G36" s="381"/>
      <c r="H36" s="139">
        <f t="shared" si="2"/>
        <v>0</v>
      </c>
      <c r="M36" s="769" t="s">
        <v>56</v>
      </c>
      <c r="O36" s="769" t="s">
        <v>23</v>
      </c>
      <c r="P36" s="36">
        <f>IF($X$5="仮置無し",0,$H$17)</f>
        <v>0</v>
      </c>
      <c r="Q36" s="769" t="s">
        <v>24</v>
      </c>
      <c r="R36" s="769" t="s">
        <v>139</v>
      </c>
      <c r="S36" s="769" t="s">
        <v>23</v>
      </c>
      <c r="T36" s="36">
        <f>IF($X$5="仮置無し",0,$H$30)</f>
        <v>0</v>
      </c>
      <c r="U36" s="769" t="s">
        <v>24</v>
      </c>
      <c r="X36" s="36"/>
      <c r="AD36" s="769" t="s">
        <v>121</v>
      </c>
      <c r="AE36" s="39">
        <f>P36+T36</f>
        <v>0</v>
      </c>
      <c r="AH36" s="349"/>
      <c r="AI36" s="349"/>
      <c r="AJ36" s="349"/>
      <c r="AK36" s="349"/>
      <c r="AL36" s="349"/>
      <c r="AM36" s="349"/>
      <c r="AN36" s="349"/>
      <c r="AO36" s="349"/>
      <c r="AP36" s="349"/>
      <c r="AQ36" s="349"/>
      <c r="AR36" s="349"/>
      <c r="AS36" s="349"/>
      <c r="AT36" s="349"/>
      <c r="AU36" s="349"/>
      <c r="AV36" s="349"/>
      <c r="AW36" s="349"/>
      <c r="AX36" s="349"/>
    </row>
    <row r="37" spans="3:50" ht="11.1" customHeight="1">
      <c r="D37" s="379"/>
      <c r="E37" s="2253"/>
      <c r="F37" s="380"/>
      <c r="G37" s="381"/>
      <c r="H37" s="139">
        <f t="shared" si="2"/>
        <v>0</v>
      </c>
      <c r="N37" s="4"/>
      <c r="P37" s="809" t="s">
        <v>267</v>
      </c>
      <c r="T37" s="809" t="s">
        <v>190</v>
      </c>
    </row>
    <row r="38" spans="3:50" ht="11.1" customHeight="1">
      <c r="D38" s="379"/>
      <c r="E38" s="2253"/>
      <c r="F38" s="380"/>
      <c r="G38" s="381"/>
      <c r="H38" s="139">
        <f t="shared" si="2"/>
        <v>0</v>
      </c>
      <c r="M38" s="769" t="s">
        <v>83</v>
      </c>
      <c r="N38" s="4"/>
      <c r="O38" s="769" t="s">
        <v>23</v>
      </c>
      <c r="P38" s="36">
        <f>IF($X$5="仮置無し",0,$H$43)</f>
        <v>0</v>
      </c>
      <c r="Q38" s="769" t="s">
        <v>24</v>
      </c>
      <c r="R38" s="769" t="s">
        <v>139</v>
      </c>
      <c r="S38" s="769" t="s">
        <v>23</v>
      </c>
      <c r="T38" s="36">
        <f>IF($X$5="仮置無し",0,$AE$4)</f>
        <v>0</v>
      </c>
      <c r="U38" s="769" t="s">
        <v>24</v>
      </c>
      <c r="AD38" s="769" t="s">
        <v>121</v>
      </c>
      <c r="AE38" s="39">
        <f>P38+T38</f>
        <v>0</v>
      </c>
    </row>
    <row r="39" spans="3:50" ht="11.1" customHeight="1">
      <c r="D39" s="379"/>
      <c r="E39" s="2253"/>
      <c r="F39" s="380"/>
      <c r="G39" s="381"/>
      <c r="H39" s="139">
        <f t="shared" si="2"/>
        <v>0</v>
      </c>
      <c r="K39" s="760" t="s">
        <v>448</v>
      </c>
      <c r="P39" s="809" t="s">
        <v>265</v>
      </c>
    </row>
    <row r="40" spans="3:50" ht="11.1" customHeight="1">
      <c r="D40" s="379"/>
      <c r="E40" s="2253"/>
      <c r="F40" s="380"/>
      <c r="G40" s="381"/>
      <c r="H40" s="139">
        <f t="shared" si="2"/>
        <v>0</v>
      </c>
      <c r="M40" s="769" t="s">
        <v>137</v>
      </c>
      <c r="O40" s="769" t="s">
        <v>23</v>
      </c>
      <c r="P40" s="36">
        <f>$H$17</f>
        <v>107.84</v>
      </c>
      <c r="Q40" s="769" t="s">
        <v>24</v>
      </c>
      <c r="AD40" s="769" t="s">
        <v>121</v>
      </c>
      <c r="AE40" s="39">
        <f>P40</f>
        <v>107.84</v>
      </c>
    </row>
    <row r="41" spans="3:50" ht="11.1" customHeight="1">
      <c r="D41" s="184"/>
      <c r="E41" s="2253"/>
      <c r="F41" s="61"/>
      <c r="G41" s="145"/>
      <c r="H41" s="139">
        <f t="shared" si="2"/>
        <v>0</v>
      </c>
      <c r="P41" s="809" t="s">
        <v>266</v>
      </c>
    </row>
    <row r="42" spans="3:50" ht="11.1" customHeight="1">
      <c r="D42" s="185"/>
      <c r="E42" s="2254"/>
      <c r="F42" s="137"/>
      <c r="G42" s="146"/>
      <c r="H42" s="140">
        <f>ROUND(F42*G42,2)</f>
        <v>0</v>
      </c>
      <c r="M42" s="769" t="s">
        <v>140</v>
      </c>
      <c r="O42" s="769" t="s">
        <v>23</v>
      </c>
      <c r="P42" s="36">
        <f>$H$30</f>
        <v>0.99</v>
      </c>
      <c r="Q42" s="769" t="s">
        <v>24</v>
      </c>
      <c r="AD42" s="769" t="s">
        <v>121</v>
      </c>
      <c r="AE42" s="39">
        <f>P42</f>
        <v>0.99</v>
      </c>
    </row>
    <row r="43" spans="3:50" ht="11.1" customHeight="1" thickBot="1">
      <c r="D43" s="2264" t="s">
        <v>241</v>
      </c>
      <c r="E43" s="2265"/>
      <c r="F43" s="2265"/>
      <c r="G43" s="2265"/>
      <c r="H43" s="822">
        <f>SUM(H31:H42)</f>
        <v>4.76</v>
      </c>
      <c r="P43" s="809" t="s">
        <v>267</v>
      </c>
      <c r="T43" s="809" t="s">
        <v>190</v>
      </c>
    </row>
    <row r="44" spans="3:50" ht="11.1" customHeight="1">
      <c r="D44" s="809"/>
      <c r="E44" s="809"/>
      <c r="F44" s="809"/>
      <c r="G44" s="809"/>
      <c r="H44" s="809"/>
      <c r="M44" s="769" t="s">
        <v>83</v>
      </c>
      <c r="O44" s="769" t="s">
        <v>23</v>
      </c>
      <c r="P44" s="36">
        <f>$H$43</f>
        <v>4.76</v>
      </c>
      <c r="Q44" s="769" t="s">
        <v>24</v>
      </c>
      <c r="R44" s="769" t="s">
        <v>139</v>
      </c>
      <c r="S44" s="769" t="s">
        <v>23</v>
      </c>
      <c r="T44" s="36">
        <f>$AE$4</f>
        <v>0</v>
      </c>
      <c r="U44" s="769" t="s">
        <v>24</v>
      </c>
      <c r="AD44" s="769" t="s">
        <v>121</v>
      </c>
      <c r="AE44" s="39">
        <f>P44+T44</f>
        <v>4.76</v>
      </c>
    </row>
    <row r="45" spans="3:50" ht="11.1" customHeight="1" thickBot="1">
      <c r="C45" s="760" t="s">
        <v>495</v>
      </c>
      <c r="P45" s="36"/>
      <c r="T45" s="36"/>
      <c r="AE45" s="43"/>
    </row>
    <row r="46" spans="3:50" ht="11.1" customHeight="1">
      <c r="D46" s="2256" t="s">
        <v>504</v>
      </c>
      <c r="E46" s="2257"/>
      <c r="F46" s="2257"/>
      <c r="G46" s="2257"/>
      <c r="H46" s="485">
        <f>SUM('管工（舗400'!X40,'管工（舗400'!AT52)</f>
        <v>296.48</v>
      </c>
      <c r="J46" s="760" t="s">
        <v>450</v>
      </c>
    </row>
    <row r="47" spans="3:50" ht="11.1" customHeight="1">
      <c r="D47" s="2260" t="s">
        <v>508</v>
      </c>
      <c r="E47" s="2597"/>
      <c r="F47" s="2597"/>
      <c r="G47" s="2597"/>
      <c r="H47" s="12">
        <f>SUM('管工（舗400'!X7,'管工（舗400'!AT53)</f>
        <v>15</v>
      </c>
      <c r="K47" s="760" t="s">
        <v>449</v>
      </c>
      <c r="P47" s="809" t="s">
        <v>191</v>
      </c>
      <c r="T47" s="809" t="s">
        <v>193</v>
      </c>
    </row>
    <row r="48" spans="3:50" ht="11.1" customHeight="1" thickBot="1">
      <c r="D48" s="2258" t="s">
        <v>494</v>
      </c>
      <c r="E48" s="2259"/>
      <c r="F48" s="2259"/>
      <c r="G48" s="2259"/>
      <c r="H48" s="13">
        <f>SUM('管工（舗400'!X46,'管工（舗400'!AT54)</f>
        <v>59.66</v>
      </c>
      <c r="M48" s="769" t="s">
        <v>144</v>
      </c>
      <c r="O48" s="769" t="s">
        <v>23</v>
      </c>
      <c r="P48" s="36">
        <f>$AE$16</f>
        <v>1677.3400000000001</v>
      </c>
      <c r="Q48" s="769" t="s">
        <v>24</v>
      </c>
      <c r="R48" s="769" t="s">
        <v>25</v>
      </c>
      <c r="S48" s="769" t="s">
        <v>23</v>
      </c>
      <c r="T48" s="36">
        <f>$AE$24</f>
        <v>1465.8</v>
      </c>
      <c r="U48" s="769" t="s">
        <v>24</v>
      </c>
      <c r="AD48" s="769" t="s">
        <v>121</v>
      </c>
      <c r="AE48" s="39">
        <f>P48-T48</f>
        <v>211.54000000000019</v>
      </c>
    </row>
    <row r="49" spans="11:31" ht="11.1" customHeight="1">
      <c r="K49" s="760" t="s">
        <v>452</v>
      </c>
      <c r="P49" s="809" t="s">
        <v>191</v>
      </c>
      <c r="T49" s="809" t="s">
        <v>193</v>
      </c>
      <c r="X49" s="809" t="s">
        <v>713</v>
      </c>
    </row>
    <row r="50" spans="11:31" ht="11.1" customHeight="1">
      <c r="M50" s="769" t="s">
        <v>144</v>
      </c>
      <c r="O50" s="769" t="s">
        <v>23</v>
      </c>
      <c r="P50" s="36">
        <f>$AE$16</f>
        <v>1677.3400000000001</v>
      </c>
      <c r="Q50" s="769" t="s">
        <v>24</v>
      </c>
      <c r="R50" s="769" t="s">
        <v>25</v>
      </c>
      <c r="S50" s="769" t="s">
        <v>23</v>
      </c>
      <c r="T50" s="36">
        <f>$AE$24</f>
        <v>1465.8</v>
      </c>
      <c r="U50" s="769" t="s">
        <v>24</v>
      </c>
      <c r="V50" s="769" t="s">
        <v>25</v>
      </c>
      <c r="W50" s="769" t="s">
        <v>23</v>
      </c>
      <c r="X50" s="838">
        <f>P52</f>
        <v>0</v>
      </c>
      <c r="Y50" s="769" t="s">
        <v>24</v>
      </c>
      <c r="AD50" s="769" t="s">
        <v>121</v>
      </c>
      <c r="AE50" s="39">
        <f>P50-T50-X50</f>
        <v>211.54000000000019</v>
      </c>
    </row>
    <row r="51" spans="11:31" ht="11.1" customHeight="1">
      <c r="P51" s="809" t="s">
        <v>883</v>
      </c>
    </row>
    <row r="52" spans="11:31" ht="11.1" customHeight="1">
      <c r="M52" s="809" t="s">
        <v>712</v>
      </c>
      <c r="O52" s="769" t="s">
        <v>23</v>
      </c>
      <c r="P52" s="356"/>
      <c r="Q52" s="769" t="s">
        <v>24</v>
      </c>
      <c r="AD52" s="769" t="s">
        <v>121</v>
      </c>
      <c r="AE52" s="39">
        <f>P52</f>
        <v>0</v>
      </c>
    </row>
  </sheetData>
  <mergeCells count="16">
    <mergeCell ref="P1:T1"/>
    <mergeCell ref="U1:AE1"/>
    <mergeCell ref="D4:E4"/>
    <mergeCell ref="E5:E16"/>
    <mergeCell ref="V5:W5"/>
    <mergeCell ref="D46:G46"/>
    <mergeCell ref="D47:G47"/>
    <mergeCell ref="D48:G48"/>
    <mergeCell ref="AI11:AX11"/>
    <mergeCell ref="V35:W35"/>
    <mergeCell ref="D43:G43"/>
    <mergeCell ref="D17:G17"/>
    <mergeCell ref="E18:E29"/>
    <mergeCell ref="D30:G30"/>
    <mergeCell ref="E31:E42"/>
    <mergeCell ref="W23:Y23"/>
  </mergeCells>
  <phoneticPr fontId="2"/>
  <dataValidations disablePrompts="1" count="1">
    <dataValidation type="list" allowBlank="1" showInputMessage="1" showErrorMessage="1" sqref="X5">
      <formula1>"仮置有り,仮置無し"</formula1>
    </dataValidation>
  </dataValidations>
  <printOptions horizontalCentered="1"/>
  <pageMargins left="0.39370078740157483" right="0.39370078740157483" top="0.78740157480314965" bottom="0.19685039370078741" header="0.51181102362204722" footer="0.19685039370078741"/>
  <pageSetup paperSize="9" scale="95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Y703"/>
  <sheetViews>
    <sheetView showGridLines="0" showZeros="0" view="pageBreakPreview" zoomScaleNormal="70" zoomScaleSheetLayoutView="100" workbookViewId="0">
      <selection activeCell="E15" sqref="E15:G15"/>
    </sheetView>
  </sheetViews>
  <sheetFormatPr defaultColWidth="0" defaultRowHeight="13.2" customHeight="1"/>
  <cols>
    <col min="1" max="2" width="2.6640625" style="2" customWidth="1"/>
    <col min="3" max="3" width="7.6640625" style="2" customWidth="1"/>
    <col min="4" max="4" width="4.6640625" style="2" customWidth="1"/>
    <col min="5" max="11" width="6.6640625" style="2" customWidth="1"/>
    <col min="12" max="13" width="3.6640625" style="2" customWidth="1"/>
    <col min="14" max="14" width="6.6640625" style="2" customWidth="1"/>
    <col min="15" max="16" width="2.6640625" style="2" customWidth="1"/>
    <col min="17" max="17" width="5.109375" style="2" customWidth="1"/>
    <col min="18" max="18" width="2.6640625" style="2" customWidth="1"/>
    <col min="19" max="19" width="7.6640625" style="2" customWidth="1"/>
    <col min="20" max="20" width="9.6640625" style="2" customWidth="1"/>
    <col min="21" max="21" width="5.109375" style="2" customWidth="1"/>
    <col min="22" max="22" width="2.6640625" style="2" customWidth="1"/>
    <col min="23" max="23" width="7.6640625" style="2" customWidth="1"/>
    <col min="24" max="24" width="9.6640625" style="2" customWidth="1"/>
    <col min="25" max="25" width="1" style="2" customWidth="1"/>
    <col min="26" max="27" width="2.6640625" style="2" customWidth="1"/>
    <col min="28" max="28" width="7.6640625" style="2" customWidth="1"/>
    <col min="29" max="29" width="4.6640625" style="2" customWidth="1"/>
    <col min="30" max="36" width="6.6640625" style="2" customWidth="1"/>
    <col min="37" max="38" width="3.6640625" style="2" customWidth="1"/>
    <col min="39" max="39" width="6.6640625" style="2" customWidth="1"/>
    <col min="40" max="41" width="2.6640625" style="2" customWidth="1"/>
    <col min="42" max="42" width="5.109375" style="2" customWidth="1"/>
    <col min="43" max="43" width="2.6640625" style="2" customWidth="1"/>
    <col min="44" max="44" width="7.6640625" style="2" customWidth="1"/>
    <col min="45" max="45" width="9.6640625" style="2" customWidth="1"/>
    <col min="46" max="46" width="5.109375" style="2" customWidth="1"/>
    <col min="47" max="47" width="2.6640625" style="2" customWidth="1"/>
    <col min="48" max="48" width="7.6640625" style="2" customWidth="1"/>
    <col min="49" max="49" width="9.6640625" style="2" customWidth="1"/>
    <col min="50" max="50" width="1" style="2" customWidth="1"/>
    <col min="51" max="51" width="4" style="2" customWidth="1"/>
    <col min="52" max="16384" width="0" style="2" hidden="1"/>
  </cols>
  <sheetData>
    <row r="1" spans="1:51" ht="25.2" customHeight="1">
      <c r="A1" s="282" t="str">
        <f>IF(AT51="×","■管工事（φ600～φ900）　舗装復旧積算用集計表","■管工事（φ600～φ900）　舗装復旧積算用集計表No.1")</f>
        <v>■管工事（φ600～φ900）　舗装復旧積算用集計表</v>
      </c>
      <c r="N1" s="2190" t="s">
        <v>157</v>
      </c>
      <c r="O1" s="2190"/>
      <c r="P1" s="2190"/>
      <c r="Q1" s="2190"/>
      <c r="R1" s="2191" t="str">
        <f>表紙!C2</f>
        <v>東白川特2高層配水池揚水管取替工事</v>
      </c>
      <c r="S1" s="2191"/>
      <c r="T1" s="2191"/>
      <c r="U1" s="2191"/>
      <c r="V1" s="2191"/>
      <c r="W1" s="2191"/>
      <c r="X1" s="2191"/>
      <c r="Y1" s="374"/>
      <c r="Z1" s="2192" t="str">
        <f>IF(AT51="×","二枚目使用する時は印刷範囲へ(※掘削延長を入力すると１Pも含め様式変換されます)","■管工事（φ500～φ900）　舗装復旧積算用集計表No.2")</f>
        <v>二枚目使用する時は印刷範囲へ(※掘削延長を入力すると１Pも含め様式変換されます)</v>
      </c>
      <c r="AA1" s="2192"/>
      <c r="AB1" s="2192"/>
      <c r="AC1" s="2192"/>
      <c r="AD1" s="2192"/>
      <c r="AE1" s="2192"/>
      <c r="AF1" s="2192"/>
      <c r="AG1" s="2192"/>
      <c r="AH1" s="2192"/>
      <c r="AI1" s="2192"/>
      <c r="AJ1" s="2192"/>
      <c r="AK1" s="2192"/>
      <c r="AL1" s="2192"/>
      <c r="AM1" s="2190" t="s">
        <v>157</v>
      </c>
      <c r="AN1" s="2190"/>
      <c r="AO1" s="2190"/>
      <c r="AP1" s="2190"/>
      <c r="AQ1" s="2191" t="str">
        <f>表紙!C2</f>
        <v>東白川特2高層配水池揚水管取替工事</v>
      </c>
      <c r="AR1" s="2191"/>
      <c r="AS1" s="2191"/>
      <c r="AT1" s="2191"/>
      <c r="AU1" s="2191"/>
      <c r="AV1" s="2191"/>
      <c r="AW1" s="2191"/>
      <c r="AX1" s="374"/>
      <c r="AY1" s="282"/>
    </row>
    <row r="2" spans="1:51" ht="13.2" customHeight="1" thickBot="1">
      <c r="B2" s="2" t="str">
        <f>IF(AT51="×","□掘削面積","□掘削面積No.1")</f>
        <v>□掘削面積</v>
      </c>
      <c r="P2" s="2" t="str">
        <f>IF(AT51="×","○舗装号工別　試験堀 掘削面積・路盤土量","○舗装号工別　試験堀 掘削面積・路盤土量No.1")</f>
        <v>○舗装号工別　試験堀 掘削面積・路盤土量</v>
      </c>
      <c r="Y2" s="15"/>
      <c r="AA2" s="2" t="s">
        <v>464</v>
      </c>
      <c r="AO2" s="2" t="s">
        <v>454</v>
      </c>
      <c r="AX2" s="15"/>
    </row>
    <row r="3" spans="1:51" ht="13.2" customHeight="1">
      <c r="C3" s="2193" t="s">
        <v>70</v>
      </c>
      <c r="D3" s="2194"/>
      <c r="E3" s="2195" t="s">
        <v>351</v>
      </c>
      <c r="F3" s="2196"/>
      <c r="G3" s="2197"/>
      <c r="H3" s="2195" t="s">
        <v>475</v>
      </c>
      <c r="I3" s="2196"/>
      <c r="J3" s="2197"/>
      <c r="K3" s="2195" t="s">
        <v>477</v>
      </c>
      <c r="L3" s="2196"/>
      <c r="M3" s="2196"/>
      <c r="N3" s="2198"/>
      <c r="Q3" s="2416" t="s">
        <v>453</v>
      </c>
      <c r="R3" s="2563"/>
      <c r="S3" s="365" t="s">
        <v>49</v>
      </c>
      <c r="T3" s="186" t="s">
        <v>1</v>
      </c>
      <c r="U3" s="2416" t="s">
        <v>453</v>
      </c>
      <c r="V3" s="2563"/>
      <c r="W3" s="365" t="s">
        <v>49</v>
      </c>
      <c r="X3" s="186" t="s">
        <v>1</v>
      </c>
      <c r="Y3" s="375"/>
      <c r="AB3" s="2193" t="s">
        <v>70</v>
      </c>
      <c r="AC3" s="2194"/>
      <c r="AD3" s="2195" t="s">
        <v>351</v>
      </c>
      <c r="AE3" s="2196"/>
      <c r="AF3" s="2197"/>
      <c r="AG3" s="2195" t="s">
        <v>475</v>
      </c>
      <c r="AH3" s="2196"/>
      <c r="AI3" s="2197"/>
      <c r="AJ3" s="2195" t="s">
        <v>477</v>
      </c>
      <c r="AK3" s="2196"/>
      <c r="AL3" s="2196"/>
      <c r="AM3" s="2198"/>
      <c r="AP3" s="2416" t="s">
        <v>453</v>
      </c>
      <c r="AQ3" s="2563"/>
      <c r="AR3" s="365" t="s">
        <v>49</v>
      </c>
      <c r="AS3" s="186" t="s">
        <v>1</v>
      </c>
      <c r="AT3" s="2416" t="s">
        <v>453</v>
      </c>
      <c r="AU3" s="2563"/>
      <c r="AV3" s="365" t="s">
        <v>49</v>
      </c>
      <c r="AW3" s="186" t="s">
        <v>1</v>
      </c>
      <c r="AX3" s="375"/>
    </row>
    <row r="4" spans="1:51" ht="13.2" customHeight="1">
      <c r="C4" s="2201" t="s">
        <v>71</v>
      </c>
      <c r="D4" s="2202"/>
      <c r="E4" s="2203" t="s">
        <v>361</v>
      </c>
      <c r="F4" s="2204"/>
      <c r="G4" s="2205"/>
      <c r="H4" s="2203" t="s">
        <v>476</v>
      </c>
      <c r="I4" s="2204"/>
      <c r="J4" s="2205"/>
      <c r="K4" s="2203" t="s">
        <v>476</v>
      </c>
      <c r="L4" s="2204"/>
      <c r="M4" s="2204"/>
      <c r="N4" s="2206"/>
      <c r="Q4" s="2556" t="str">
        <f>$E$3</f>
        <v>3</v>
      </c>
      <c r="R4" s="2557"/>
      <c r="S4" s="366">
        <f>$E$23</f>
        <v>25</v>
      </c>
      <c r="T4" s="362">
        <f>$E$19</f>
        <v>0</v>
      </c>
      <c r="U4" s="2558">
        <f>$E$25</f>
        <v>0</v>
      </c>
      <c r="V4" s="2559"/>
      <c r="W4" s="358">
        <f>$E$45</f>
        <v>0</v>
      </c>
      <c r="X4" s="362">
        <f>$E$41</f>
        <v>0</v>
      </c>
      <c r="Y4" s="373"/>
      <c r="AB4" s="2201" t="s">
        <v>71</v>
      </c>
      <c r="AC4" s="2202"/>
      <c r="AD4" s="2203" t="s">
        <v>361</v>
      </c>
      <c r="AE4" s="2204"/>
      <c r="AF4" s="2205"/>
      <c r="AG4" s="2203" t="s">
        <v>476</v>
      </c>
      <c r="AH4" s="2204"/>
      <c r="AI4" s="2205"/>
      <c r="AJ4" s="2203" t="s">
        <v>476</v>
      </c>
      <c r="AK4" s="2204"/>
      <c r="AL4" s="2204"/>
      <c r="AM4" s="2206"/>
      <c r="AP4" s="2556" t="str">
        <f>$AD$3</f>
        <v>3</v>
      </c>
      <c r="AQ4" s="2557"/>
      <c r="AR4" s="366">
        <f>$AD$23</f>
        <v>25</v>
      </c>
      <c r="AS4" s="362">
        <f>$AD$19</f>
        <v>0</v>
      </c>
      <c r="AT4" s="2558">
        <f>$AD$25</f>
        <v>0</v>
      </c>
      <c r="AU4" s="2559"/>
      <c r="AV4" s="358">
        <f>$AD$45</f>
        <v>0</v>
      </c>
      <c r="AW4" s="362">
        <f>$AD$41</f>
        <v>0</v>
      </c>
      <c r="AX4" s="373"/>
    </row>
    <row r="5" spans="1:51" ht="13.2" customHeight="1">
      <c r="C5" s="2201" t="s">
        <v>72</v>
      </c>
      <c r="D5" s="2202"/>
      <c r="E5" s="2208" t="s">
        <v>474</v>
      </c>
      <c r="F5" s="2209"/>
      <c r="G5" s="2210"/>
      <c r="H5" s="2208" t="s">
        <v>4</v>
      </c>
      <c r="I5" s="2209"/>
      <c r="J5" s="2210"/>
      <c r="K5" s="2208" t="s">
        <v>5</v>
      </c>
      <c r="L5" s="2209"/>
      <c r="M5" s="2209"/>
      <c r="N5" s="2211"/>
      <c r="Q5" s="2560" t="str">
        <f>$H$3</f>
        <v>10</v>
      </c>
      <c r="R5" s="2561"/>
      <c r="S5" s="367">
        <f>$H$23</f>
        <v>10</v>
      </c>
      <c r="T5" s="363">
        <f>$H$19</f>
        <v>0</v>
      </c>
      <c r="U5" s="2560">
        <f>$H$25</f>
        <v>0</v>
      </c>
      <c r="V5" s="2562"/>
      <c r="W5" s="357">
        <f>$H$45</f>
        <v>0</v>
      </c>
      <c r="X5" s="363">
        <f>$H$41</f>
        <v>0</v>
      </c>
      <c r="Y5" s="373"/>
      <c r="AB5" s="2201" t="s">
        <v>72</v>
      </c>
      <c r="AC5" s="2202"/>
      <c r="AD5" s="2208" t="s">
        <v>474</v>
      </c>
      <c r="AE5" s="2209"/>
      <c r="AF5" s="2210"/>
      <c r="AG5" s="2208" t="s">
        <v>4</v>
      </c>
      <c r="AH5" s="2209"/>
      <c r="AI5" s="2210"/>
      <c r="AJ5" s="2208" t="s">
        <v>5</v>
      </c>
      <c r="AK5" s="2209"/>
      <c r="AL5" s="2209"/>
      <c r="AM5" s="2211"/>
      <c r="AP5" s="2560" t="str">
        <f>$AG$3</f>
        <v>10</v>
      </c>
      <c r="AQ5" s="2561"/>
      <c r="AR5" s="367">
        <f>$AG$23</f>
        <v>10</v>
      </c>
      <c r="AS5" s="363">
        <f>$AG$19</f>
        <v>0</v>
      </c>
      <c r="AT5" s="2560">
        <f>$AG$25</f>
        <v>0</v>
      </c>
      <c r="AU5" s="2562"/>
      <c r="AV5" s="357">
        <f>$AG$45</f>
        <v>0</v>
      </c>
      <c r="AW5" s="363">
        <f>$AG$41</f>
        <v>0</v>
      </c>
      <c r="AX5" s="373"/>
    </row>
    <row r="6" spans="1:51" ht="13.2" customHeight="1" thickBot="1">
      <c r="C6" s="2201"/>
      <c r="D6" s="2202"/>
      <c r="E6" s="2208" t="s">
        <v>358</v>
      </c>
      <c r="F6" s="2209"/>
      <c r="G6" s="2210"/>
      <c r="H6" s="2208" t="s">
        <v>357</v>
      </c>
      <c r="I6" s="2209"/>
      <c r="J6" s="2210"/>
      <c r="K6" s="2208" t="s">
        <v>358</v>
      </c>
      <c r="L6" s="2209"/>
      <c r="M6" s="2209"/>
      <c r="N6" s="2211"/>
      <c r="Q6" s="2553" t="str">
        <f>$K$3</f>
        <v>2</v>
      </c>
      <c r="R6" s="2554"/>
      <c r="S6" s="368">
        <f>$K$23</f>
        <v>50</v>
      </c>
      <c r="T6" s="364">
        <f>$K$19</f>
        <v>0</v>
      </c>
      <c r="U6" s="2553">
        <f>$K$25</f>
        <v>0</v>
      </c>
      <c r="V6" s="2555"/>
      <c r="W6" s="369">
        <f>$K$45</f>
        <v>0</v>
      </c>
      <c r="X6" s="364">
        <f>$K$41</f>
        <v>0</v>
      </c>
      <c r="Y6" s="373"/>
      <c r="AB6" s="2201"/>
      <c r="AC6" s="2202"/>
      <c r="AD6" s="2208" t="s">
        <v>358</v>
      </c>
      <c r="AE6" s="2209"/>
      <c r="AF6" s="2210"/>
      <c r="AG6" s="2208" t="s">
        <v>357</v>
      </c>
      <c r="AH6" s="2209"/>
      <c r="AI6" s="2210"/>
      <c r="AJ6" s="2208" t="s">
        <v>358</v>
      </c>
      <c r="AK6" s="2209"/>
      <c r="AL6" s="2209"/>
      <c r="AM6" s="2211"/>
      <c r="AP6" s="2553" t="str">
        <f>$AJ$3</f>
        <v>2</v>
      </c>
      <c r="AQ6" s="2554"/>
      <c r="AR6" s="368">
        <f>$AJ$23</f>
        <v>50</v>
      </c>
      <c r="AS6" s="364">
        <f>$AJ$19</f>
        <v>0</v>
      </c>
      <c r="AT6" s="2553">
        <f>$AJ$25</f>
        <v>0</v>
      </c>
      <c r="AU6" s="2555"/>
      <c r="AV6" s="369">
        <f>$AJ$45</f>
        <v>0</v>
      </c>
      <c r="AW6" s="364">
        <f>$AJ$41</f>
        <v>0</v>
      </c>
      <c r="AX6" s="373"/>
    </row>
    <row r="7" spans="1:51" ht="13.2" customHeight="1">
      <c r="C7" s="2201" t="s">
        <v>59</v>
      </c>
      <c r="D7" s="2202"/>
      <c r="E7" s="2208" t="s">
        <v>74</v>
      </c>
      <c r="F7" s="2209"/>
      <c r="G7" s="2210"/>
      <c r="H7" s="2208" t="s">
        <v>74</v>
      </c>
      <c r="I7" s="2209"/>
      <c r="J7" s="2210"/>
      <c r="K7" s="2208" t="s">
        <v>74</v>
      </c>
      <c r="L7" s="2209"/>
      <c r="M7" s="2209"/>
      <c r="N7" s="2211"/>
      <c r="T7" s="2234" t="str">
        <f>IF(AT51="×","※試掘先行路盤（再使用分） 土量 計 ： H’=　","※試掘先行路盤（再使用分） 土量No.1 計 ：　")</f>
        <v>※試掘先行路盤（再使用分） 土量 計 ： H’=　</v>
      </c>
      <c r="U7" s="2234"/>
      <c r="V7" s="2234"/>
      <c r="W7" s="2234"/>
      <c r="X7" s="361">
        <f>ROUND(SUMPRODUCT(S4:S6,T4:T6)/100+SUMPRODUCT(W4:W6,X4:X6)/100,2)</f>
        <v>0</v>
      </c>
      <c r="Y7" s="163"/>
      <c r="AB7" s="2201" t="s">
        <v>59</v>
      </c>
      <c r="AC7" s="2202"/>
      <c r="AD7" s="2208" t="s">
        <v>74</v>
      </c>
      <c r="AE7" s="2209"/>
      <c r="AF7" s="2210"/>
      <c r="AG7" s="2208" t="s">
        <v>74</v>
      </c>
      <c r="AH7" s="2209"/>
      <c r="AI7" s="2210"/>
      <c r="AJ7" s="2208" t="s">
        <v>74</v>
      </c>
      <c r="AK7" s="2209"/>
      <c r="AL7" s="2209"/>
      <c r="AM7" s="2211"/>
      <c r="AP7" s="2234" t="s">
        <v>513</v>
      </c>
      <c r="AQ7" s="2234"/>
      <c r="AR7" s="2234"/>
      <c r="AS7" s="2234"/>
      <c r="AT7" s="2234"/>
      <c r="AU7" s="2234"/>
      <c r="AV7" s="2234"/>
      <c r="AW7" s="361" t="str">
        <f>IF(AT51="×","",AT53+X7)</f>
        <v/>
      </c>
      <c r="AX7" s="163"/>
    </row>
    <row r="8" spans="1:51" ht="13.2" customHeight="1" thickBot="1">
      <c r="C8" s="214" t="s">
        <v>202</v>
      </c>
      <c r="D8" s="93" t="s">
        <v>210</v>
      </c>
      <c r="E8" s="283" t="s">
        <v>208</v>
      </c>
      <c r="F8" s="284" t="s">
        <v>209</v>
      </c>
      <c r="G8" s="285" t="s">
        <v>1</v>
      </c>
      <c r="H8" s="283" t="s">
        <v>208</v>
      </c>
      <c r="I8" s="284" t="s">
        <v>209</v>
      </c>
      <c r="J8" s="285" t="s">
        <v>1</v>
      </c>
      <c r="K8" s="283" t="s">
        <v>208</v>
      </c>
      <c r="L8" s="2542" t="s">
        <v>209</v>
      </c>
      <c r="M8" s="2542"/>
      <c r="N8" s="286" t="s">
        <v>1</v>
      </c>
      <c r="P8" s="2" t="str">
        <f>IF(AT51="×","□舗装切断工","□舗装切断工No.1")</f>
        <v>□舗装切断工</v>
      </c>
      <c r="Y8" s="163"/>
      <c r="AB8" s="214" t="s">
        <v>202</v>
      </c>
      <c r="AC8" s="93" t="s">
        <v>210</v>
      </c>
      <c r="AD8" s="283" t="s">
        <v>208</v>
      </c>
      <c r="AE8" s="284" t="s">
        <v>209</v>
      </c>
      <c r="AF8" s="285" t="s">
        <v>1</v>
      </c>
      <c r="AG8" s="283" t="s">
        <v>208</v>
      </c>
      <c r="AH8" s="284" t="s">
        <v>209</v>
      </c>
      <c r="AI8" s="285" t="s">
        <v>1</v>
      </c>
      <c r="AJ8" s="283" t="s">
        <v>208</v>
      </c>
      <c r="AK8" s="2542" t="s">
        <v>209</v>
      </c>
      <c r="AL8" s="2542"/>
      <c r="AM8" s="286" t="s">
        <v>1</v>
      </c>
      <c r="AS8" s="38"/>
      <c r="AT8" s="38"/>
      <c r="AU8" s="38"/>
      <c r="AV8" s="38"/>
      <c r="AW8" s="163"/>
      <c r="AX8" s="163"/>
    </row>
    <row r="9" spans="1:51" ht="13.2" customHeight="1" thickBot="1">
      <c r="C9" s="287">
        <v>200</v>
      </c>
      <c r="D9" s="93" t="s">
        <v>211</v>
      </c>
      <c r="E9" s="239"/>
      <c r="F9" s="726">
        <f>IF(C9="",0,IF(D9="有",VLOOKUP(C9,掘削幅矢板,3,FALSE),VLOOKUP(C9,掘削幅,3,FALSE)))</f>
        <v>0.8</v>
      </c>
      <c r="G9" s="241">
        <f>ROUND(E9*F9,2)</f>
        <v>0</v>
      </c>
      <c r="H9" s="239"/>
      <c r="I9" s="240">
        <f>$F$9</f>
        <v>0.8</v>
      </c>
      <c r="J9" s="241">
        <f>ROUND(H9*I9,2)</f>
        <v>0</v>
      </c>
      <c r="K9" s="239"/>
      <c r="L9" s="2347">
        <f>$F$9</f>
        <v>0.8</v>
      </c>
      <c r="M9" s="2347"/>
      <c r="N9" s="288">
        <f>ROUND(K9*L9,2)</f>
        <v>0</v>
      </c>
      <c r="Q9" s="2251" t="s">
        <v>81</v>
      </c>
      <c r="R9" s="2178"/>
      <c r="S9" s="2179"/>
      <c r="T9" s="19" t="s">
        <v>66</v>
      </c>
      <c r="U9" s="2251" t="s">
        <v>81</v>
      </c>
      <c r="V9" s="2178"/>
      <c r="W9" s="2179"/>
      <c r="X9" s="20" t="s">
        <v>66</v>
      </c>
      <c r="Y9" s="15"/>
      <c r="AB9" s="287">
        <v>500</v>
      </c>
      <c r="AC9" s="93" t="s">
        <v>295</v>
      </c>
      <c r="AD9" s="239"/>
      <c r="AE9" s="726">
        <f>IF(AB9="",0,IF(AC9="有",VLOOKUP(AB9,掘削幅矢板,3,FALSE),VLOOKUP(AB9,掘削幅,3,FALSE)))</f>
        <v>1.1000000000000001</v>
      </c>
      <c r="AF9" s="241">
        <f>ROUND(AD9*AE9,2)</f>
        <v>0</v>
      </c>
      <c r="AG9" s="239"/>
      <c r="AH9" s="240">
        <f>$AE$9</f>
        <v>1.1000000000000001</v>
      </c>
      <c r="AI9" s="241">
        <f>ROUND(AG9*AH9,2)</f>
        <v>0</v>
      </c>
      <c r="AJ9" s="239"/>
      <c r="AK9" s="2347">
        <f>$AE$9</f>
        <v>1.1000000000000001</v>
      </c>
      <c r="AL9" s="2347"/>
      <c r="AM9" s="288">
        <f>ROUND(AJ9*AK9,2)</f>
        <v>0</v>
      </c>
      <c r="AO9" s="2" t="s">
        <v>455</v>
      </c>
      <c r="AX9" s="15"/>
    </row>
    <row r="10" spans="1:51" ht="13.2" customHeight="1">
      <c r="C10" s="287">
        <v>700</v>
      </c>
      <c r="D10" s="93" t="s">
        <v>295</v>
      </c>
      <c r="E10" s="239"/>
      <c r="F10" s="726">
        <f>IF(C10="",0,IF(D10="有",VLOOKUP(C10,掘削幅矢板,3,FALSE),VLOOKUP(C10,掘削幅,3,FALSE)))</f>
        <v>1.5</v>
      </c>
      <c r="G10" s="241">
        <f>ROUND(E10*F10,2)</f>
        <v>0</v>
      </c>
      <c r="H10" s="239"/>
      <c r="I10" s="240">
        <f>$F$10</f>
        <v>1.5</v>
      </c>
      <c r="J10" s="241">
        <f>ROUND(H10*I10,2)</f>
        <v>0</v>
      </c>
      <c r="K10" s="239"/>
      <c r="L10" s="2347">
        <f>$F$10</f>
        <v>1.5</v>
      </c>
      <c r="M10" s="2347"/>
      <c r="N10" s="288">
        <f>ROUND(K10*L10,2)</f>
        <v>0</v>
      </c>
      <c r="Q10" s="211" t="s">
        <v>56</v>
      </c>
      <c r="R10" s="2378" t="s">
        <v>492</v>
      </c>
      <c r="S10" s="2378"/>
      <c r="T10" s="230">
        <f>F51+F55+F59+F63+F67+F71</f>
        <v>0</v>
      </c>
      <c r="U10" s="211" t="s">
        <v>83</v>
      </c>
      <c r="V10" s="2378" t="s">
        <v>492</v>
      </c>
      <c r="W10" s="2378"/>
      <c r="X10" s="231">
        <f>I51+I55+I59+I63+I67+I71</f>
        <v>0</v>
      </c>
      <c r="Y10" s="161"/>
      <c r="AB10" s="287">
        <v>600</v>
      </c>
      <c r="AC10" s="93" t="s">
        <v>295</v>
      </c>
      <c r="AD10" s="239"/>
      <c r="AE10" s="726">
        <f>IF(AB10="",0,IF(AC10="有",VLOOKUP(AB10,掘削幅矢板,3,FALSE),VLOOKUP(AB10,掘削幅,3,FALSE)))</f>
        <v>1.2</v>
      </c>
      <c r="AF10" s="241">
        <f>ROUND(AD10*AE10,2)</f>
        <v>0</v>
      </c>
      <c r="AG10" s="239"/>
      <c r="AH10" s="240">
        <f>$AE$10</f>
        <v>1.2</v>
      </c>
      <c r="AI10" s="241">
        <f>ROUND(AG10*AH10,2)</f>
        <v>0</v>
      </c>
      <c r="AJ10" s="239"/>
      <c r="AK10" s="2347">
        <f>$AE$10</f>
        <v>1.2</v>
      </c>
      <c r="AL10" s="2347"/>
      <c r="AM10" s="288">
        <f>ROUND(AJ10*AK10,2)</f>
        <v>0</v>
      </c>
      <c r="AP10" s="2251" t="s">
        <v>81</v>
      </c>
      <c r="AQ10" s="2178"/>
      <c r="AR10" s="2179"/>
      <c r="AS10" s="19" t="s">
        <v>66</v>
      </c>
      <c r="AT10" s="2251" t="s">
        <v>81</v>
      </c>
      <c r="AU10" s="2178"/>
      <c r="AV10" s="2179"/>
      <c r="AW10" s="20" t="s">
        <v>66</v>
      </c>
      <c r="AX10" s="161"/>
    </row>
    <row r="11" spans="1:51" ht="13.2" customHeight="1">
      <c r="C11" s="287">
        <v>800</v>
      </c>
      <c r="D11" s="93" t="s">
        <v>295</v>
      </c>
      <c r="E11" s="239"/>
      <c r="F11" s="726">
        <f>IF(C11="",0,IF(D11="有",VLOOKUP(C11,掘削幅矢板,3,FALSE),VLOOKUP(C11,掘削幅,3,FALSE)))</f>
        <v>1.6</v>
      </c>
      <c r="G11" s="241">
        <f>ROUND(E11*F11,2)</f>
        <v>0</v>
      </c>
      <c r="H11" s="239"/>
      <c r="I11" s="240">
        <f>$F$11</f>
        <v>1.6</v>
      </c>
      <c r="J11" s="241">
        <f>ROUND(H11*I11,2)</f>
        <v>0</v>
      </c>
      <c r="K11" s="239"/>
      <c r="L11" s="2347">
        <f>$F$11</f>
        <v>1.6</v>
      </c>
      <c r="M11" s="2347"/>
      <c r="N11" s="288">
        <f>ROUND(K11*L11,2)</f>
        <v>0</v>
      </c>
      <c r="Q11" s="212" t="s">
        <v>56</v>
      </c>
      <c r="R11" s="2359" t="s">
        <v>493</v>
      </c>
      <c r="S11" s="2359"/>
      <c r="T11" s="234">
        <f>F52+F56+F60+F64+F68+F72</f>
        <v>0</v>
      </c>
      <c r="U11" s="212" t="s">
        <v>83</v>
      </c>
      <c r="V11" s="2359" t="s">
        <v>493</v>
      </c>
      <c r="W11" s="2359"/>
      <c r="X11" s="235">
        <f>I52+I56+I60+I64+I68+I72</f>
        <v>0</v>
      </c>
      <c r="Y11" s="376"/>
      <c r="AB11" s="287">
        <v>700</v>
      </c>
      <c r="AC11" s="93" t="s">
        <v>295</v>
      </c>
      <c r="AD11" s="239"/>
      <c r="AE11" s="726">
        <f>IF(AB11="",0,IF(AC11="有",VLOOKUP(AB11,掘削幅矢板,3,FALSE),VLOOKUP(AB11,掘削幅,3,FALSE)))</f>
        <v>1.5</v>
      </c>
      <c r="AF11" s="241">
        <f>ROUND(AD11*AE11,2)</f>
        <v>0</v>
      </c>
      <c r="AG11" s="239"/>
      <c r="AH11" s="240">
        <f>$AE$11</f>
        <v>1.5</v>
      </c>
      <c r="AI11" s="241">
        <f>ROUND(AG11*AH11,2)</f>
        <v>0</v>
      </c>
      <c r="AJ11" s="239"/>
      <c r="AK11" s="2347">
        <f>$AE$11</f>
        <v>1.5</v>
      </c>
      <c r="AL11" s="2347"/>
      <c r="AM11" s="288">
        <f>ROUND(AJ11*AK11,2)</f>
        <v>0</v>
      </c>
      <c r="AP11" s="211" t="s">
        <v>56</v>
      </c>
      <c r="AQ11" s="2378" t="s">
        <v>492</v>
      </c>
      <c r="AR11" s="2378"/>
      <c r="AS11" s="230">
        <f>AE51+AE55+AE59+AE63+AE67+AE71</f>
        <v>0</v>
      </c>
      <c r="AT11" s="211" t="s">
        <v>83</v>
      </c>
      <c r="AU11" s="2378" t="s">
        <v>492</v>
      </c>
      <c r="AV11" s="2378"/>
      <c r="AW11" s="231">
        <f>AH51+AH55+AH59+AH63+AH67+AH71</f>
        <v>0</v>
      </c>
      <c r="AX11" s="376"/>
    </row>
    <row r="12" spans="1:51" ht="13.2" customHeight="1" thickBot="1">
      <c r="C12" s="287">
        <v>900</v>
      </c>
      <c r="D12" s="93" t="s">
        <v>295</v>
      </c>
      <c r="E12" s="239"/>
      <c r="F12" s="726">
        <f>IF(C12="",0,IF(D12="有",VLOOKUP(C12,掘削幅矢板,3,FALSE),VLOOKUP(C12,掘削幅,3,FALSE)))</f>
        <v>1.9</v>
      </c>
      <c r="G12" s="241">
        <f>ROUND(E12*F12,2)</f>
        <v>0</v>
      </c>
      <c r="H12" s="239"/>
      <c r="I12" s="240">
        <f>$F$12</f>
        <v>1.9</v>
      </c>
      <c r="J12" s="241">
        <f>ROUND(H12*I12,2)</f>
        <v>0</v>
      </c>
      <c r="K12" s="239"/>
      <c r="L12" s="2347">
        <f>$F$12</f>
        <v>1.9</v>
      </c>
      <c r="M12" s="2347"/>
      <c r="N12" s="209">
        <f>ROUND(K12*L12,2)</f>
        <v>0</v>
      </c>
      <c r="Q12" s="249" t="s">
        <v>56</v>
      </c>
      <c r="R12" s="2388" t="s">
        <v>80</v>
      </c>
      <c r="S12" s="2388"/>
      <c r="T12" s="526">
        <f>F53+F57+F61+F65+F69+F73</f>
        <v>0</v>
      </c>
      <c r="U12" s="378"/>
      <c r="V12" s="2390"/>
      <c r="W12" s="2390"/>
      <c r="X12" s="577"/>
      <c r="Y12" s="376"/>
      <c r="AB12" s="287">
        <v>800</v>
      </c>
      <c r="AC12" s="93" t="s">
        <v>295</v>
      </c>
      <c r="AD12" s="239"/>
      <c r="AE12" s="726">
        <f>IF(AB12="",0,IF(AC12="有",VLOOKUP(AB12,掘削幅矢板,3,FALSE),VLOOKUP(AB12,掘削幅,3,FALSE)))</f>
        <v>1.6</v>
      </c>
      <c r="AF12" s="241">
        <f>ROUND(AD12*AE12,2)</f>
        <v>0</v>
      </c>
      <c r="AG12" s="239"/>
      <c r="AH12" s="240">
        <f>$AE$12</f>
        <v>1.6</v>
      </c>
      <c r="AI12" s="241">
        <f>ROUND(AG12*AH12,2)</f>
        <v>0</v>
      </c>
      <c r="AJ12" s="239"/>
      <c r="AK12" s="2347">
        <f>$AE$12</f>
        <v>1.6</v>
      </c>
      <c r="AL12" s="2347"/>
      <c r="AM12" s="209">
        <f>ROUND(AJ12*AK12,2)</f>
        <v>0</v>
      </c>
      <c r="AP12" s="212" t="s">
        <v>56</v>
      </c>
      <c r="AQ12" s="2359" t="s">
        <v>493</v>
      </c>
      <c r="AR12" s="2359"/>
      <c r="AS12" s="234">
        <f>AE52+AE56+AE60+AE64+AE68+AE72</f>
        <v>0</v>
      </c>
      <c r="AT12" s="212" t="s">
        <v>83</v>
      </c>
      <c r="AU12" s="2359" t="s">
        <v>493</v>
      </c>
      <c r="AV12" s="2359"/>
      <c r="AW12" s="235">
        <f>AH52+AH56+AH60+AH64+AH68+AH72</f>
        <v>0</v>
      </c>
      <c r="AX12" s="376"/>
    </row>
    <row r="13" spans="1:51" ht="13.2" customHeight="1">
      <c r="C13" s="287"/>
      <c r="D13" s="93" t="s">
        <v>295</v>
      </c>
      <c r="E13" s="239"/>
      <c r="F13" s="596">
        <f>IF(C13="",0,IF(D13="有",VLOOKUP(C13,掘削幅矢板,3,FALSE),VLOOKUP(C13,掘削幅,3,FALSE)))</f>
        <v>0</v>
      </c>
      <c r="G13" s="241">
        <f>ROUND(E13*F13,2)</f>
        <v>0</v>
      </c>
      <c r="H13" s="239"/>
      <c r="I13" s="240">
        <f>$F$13</f>
        <v>0</v>
      </c>
      <c r="J13" s="241">
        <f>ROUND(H13*I13,2)</f>
        <v>0</v>
      </c>
      <c r="K13" s="239"/>
      <c r="L13" s="2347">
        <f>$F$13</f>
        <v>0</v>
      </c>
      <c r="M13" s="2347"/>
      <c r="N13" s="209">
        <f>ROUND(K13*L13,2)</f>
        <v>0</v>
      </c>
      <c r="Q13" s="31"/>
      <c r="R13" s="31"/>
      <c r="S13" s="31"/>
      <c r="T13" s="31"/>
      <c r="U13" s="31"/>
      <c r="V13" s="31"/>
      <c r="W13" s="31"/>
      <c r="X13" s="31"/>
      <c r="Y13" s="376"/>
      <c r="AB13" s="287">
        <v>900</v>
      </c>
      <c r="AC13" s="93" t="s">
        <v>295</v>
      </c>
      <c r="AD13" s="239"/>
      <c r="AE13" s="726">
        <f>IF(AB13="",0,IF(AC13="有",VLOOKUP(AB13,掘削幅矢板,3,FALSE),VLOOKUP(AB13,掘削幅,3,FALSE)))</f>
        <v>1.9</v>
      </c>
      <c r="AF13" s="241">
        <f>ROUND(AD13*AE13,2)</f>
        <v>0</v>
      </c>
      <c r="AG13" s="239"/>
      <c r="AH13" s="240">
        <f>$AE$13</f>
        <v>1.9</v>
      </c>
      <c r="AI13" s="241">
        <f>ROUND(AG13*AH13,2)</f>
        <v>0</v>
      </c>
      <c r="AJ13" s="239"/>
      <c r="AK13" s="2347">
        <f>$AE$13</f>
        <v>1.9</v>
      </c>
      <c r="AL13" s="2347"/>
      <c r="AM13" s="209">
        <f>ROUND(AJ13*AK13,2)</f>
        <v>0</v>
      </c>
      <c r="AP13" s="212" t="s">
        <v>56</v>
      </c>
      <c r="AQ13" s="2359" t="s">
        <v>80</v>
      </c>
      <c r="AR13" s="2359"/>
      <c r="AS13" s="234">
        <f>AE53+AE57+AE61+AE65+AE69+AE73</f>
        <v>0</v>
      </c>
      <c r="AT13" s="383"/>
      <c r="AU13" s="2362"/>
      <c r="AV13" s="2362"/>
      <c r="AW13" s="580"/>
      <c r="AX13" s="376"/>
    </row>
    <row r="14" spans="1:51" ht="13.2" customHeight="1" thickBot="1">
      <c r="C14" s="2201" t="s">
        <v>406</v>
      </c>
      <c r="D14" s="2202"/>
      <c r="E14" s="2214">
        <f>SUM(G9:G13)</f>
        <v>0</v>
      </c>
      <c r="F14" s="2202"/>
      <c r="G14" s="2207"/>
      <c r="H14" s="2214">
        <f>SUM(J9:J13)</f>
        <v>0</v>
      </c>
      <c r="I14" s="2202"/>
      <c r="J14" s="2207"/>
      <c r="K14" s="2214">
        <f>SUM(N9:N13)</f>
        <v>0</v>
      </c>
      <c r="L14" s="2348"/>
      <c r="M14" s="2202"/>
      <c r="N14" s="2215"/>
      <c r="P14" s="2" t="str">
        <f>IF(AT51="×","□舗装版破砕工","□舗装版破砕工No.1")</f>
        <v>□舗装版破砕工</v>
      </c>
      <c r="Q14" s="31"/>
      <c r="R14" s="31"/>
      <c r="S14" s="31"/>
      <c r="T14" s="31"/>
      <c r="U14" s="31"/>
      <c r="V14" s="31"/>
      <c r="W14" s="31"/>
      <c r="X14" s="31"/>
      <c r="Y14" s="376"/>
      <c r="AB14" s="2201" t="s">
        <v>406</v>
      </c>
      <c r="AC14" s="2202"/>
      <c r="AD14" s="2214">
        <f>SUM(AF9:AF13)</f>
        <v>0</v>
      </c>
      <c r="AE14" s="2202"/>
      <c r="AF14" s="2207"/>
      <c r="AG14" s="2214">
        <f>SUM(AI9:AI13)</f>
        <v>0</v>
      </c>
      <c r="AH14" s="2202"/>
      <c r="AI14" s="2207"/>
      <c r="AJ14" s="2214">
        <f>SUM(AM9:AM13)</f>
        <v>0</v>
      </c>
      <c r="AK14" s="2348"/>
      <c r="AL14" s="2202"/>
      <c r="AM14" s="2215"/>
      <c r="AP14" s="378"/>
      <c r="AQ14" s="2551"/>
      <c r="AR14" s="2552"/>
      <c r="AS14" s="576"/>
      <c r="AT14" s="378"/>
      <c r="AU14" s="2377"/>
      <c r="AV14" s="2377"/>
      <c r="AW14" s="577"/>
      <c r="AX14" s="376"/>
    </row>
    <row r="15" spans="1:51" ht="13.2" customHeight="1">
      <c r="C15" s="2201" t="s">
        <v>407</v>
      </c>
      <c r="D15" s="2202"/>
      <c r="E15" s="2536"/>
      <c r="F15" s="2537"/>
      <c r="G15" s="2538"/>
      <c r="H15" s="2536"/>
      <c r="I15" s="2537"/>
      <c r="J15" s="2538"/>
      <c r="K15" s="2536"/>
      <c r="L15" s="2537"/>
      <c r="M15" s="2537"/>
      <c r="N15" s="2539"/>
      <c r="Q15" s="2251" t="s">
        <v>81</v>
      </c>
      <c r="R15" s="2178"/>
      <c r="S15" s="2179"/>
      <c r="T15" s="19" t="s">
        <v>66</v>
      </c>
      <c r="U15" s="2251" t="s">
        <v>81</v>
      </c>
      <c r="V15" s="2178"/>
      <c r="W15" s="2179"/>
      <c r="X15" s="20" t="s">
        <v>66</v>
      </c>
      <c r="Y15" s="377"/>
      <c r="AB15" s="2201" t="s">
        <v>407</v>
      </c>
      <c r="AC15" s="2202"/>
      <c r="AD15" s="2536"/>
      <c r="AE15" s="2537"/>
      <c r="AF15" s="2538"/>
      <c r="AG15" s="2536"/>
      <c r="AH15" s="2537"/>
      <c r="AI15" s="2538"/>
      <c r="AJ15" s="2536"/>
      <c r="AK15" s="2537"/>
      <c r="AL15" s="2537"/>
      <c r="AM15" s="2539"/>
      <c r="AP15" s="31"/>
      <c r="AQ15" s="31"/>
      <c r="AR15" s="31"/>
      <c r="AS15" s="31"/>
      <c r="AT15" s="31"/>
      <c r="AU15" s="31"/>
      <c r="AV15" s="31"/>
      <c r="AW15" s="31"/>
      <c r="AX15" s="377"/>
    </row>
    <row r="16" spans="1:51" ht="13.2" customHeight="1" thickBot="1">
      <c r="C16" s="2201" t="s">
        <v>301</v>
      </c>
      <c r="D16" s="2202"/>
      <c r="E16" s="2214">
        <f>E14-E15</f>
        <v>0</v>
      </c>
      <c r="F16" s="2202"/>
      <c r="G16" s="2207"/>
      <c r="H16" s="2214">
        <f>H14-H15</f>
        <v>0</v>
      </c>
      <c r="I16" s="2202"/>
      <c r="J16" s="2207"/>
      <c r="K16" s="2214">
        <f>K14-K15</f>
        <v>0</v>
      </c>
      <c r="L16" s="2348"/>
      <c r="M16" s="2202"/>
      <c r="N16" s="2215"/>
      <c r="Q16" s="263" t="s">
        <v>77</v>
      </c>
      <c r="R16" s="2431" t="str">
        <f>IF(MAX($E$389:$E$428)&lt;ROW()-15,"",INDEX($D$389:$D$428,MATCH(ROW()-15,$E$389:$E$428,0),1))</f>
        <v/>
      </c>
      <c r="S16" s="2432"/>
      <c r="T16" s="224">
        <f>SUMIF($D$389:$D$428,R16,$F$389:$F$428)</f>
        <v>0</v>
      </c>
      <c r="U16" s="263" t="s">
        <v>82</v>
      </c>
      <c r="V16" s="2433" t="str">
        <f>IF(MAX($G$389:$G$428)&lt;ROW()-15,"",INDEX($D$389:$D$428,MATCH(ROW()-15,$G$389:$G$428,0),1))</f>
        <v/>
      </c>
      <c r="W16" s="2434"/>
      <c r="X16" s="225">
        <f>SUMIF($D$389:$D$428,V16,$H$389:$H$428)</f>
        <v>0</v>
      </c>
      <c r="Y16" s="377"/>
      <c r="AB16" s="2201" t="s">
        <v>301</v>
      </c>
      <c r="AC16" s="2202"/>
      <c r="AD16" s="2214">
        <f>AD14-AD15</f>
        <v>0</v>
      </c>
      <c r="AE16" s="2202"/>
      <c r="AF16" s="2207"/>
      <c r="AG16" s="2214">
        <f>AG14-AG15</f>
        <v>0</v>
      </c>
      <c r="AH16" s="2202"/>
      <c r="AI16" s="2207"/>
      <c r="AJ16" s="2214">
        <f>AJ14-AJ15</f>
        <v>0</v>
      </c>
      <c r="AK16" s="2348"/>
      <c r="AL16" s="2202"/>
      <c r="AM16" s="2215"/>
      <c r="AO16" s="2" t="s">
        <v>456</v>
      </c>
      <c r="AP16" s="31"/>
      <c r="AQ16" s="31"/>
      <c r="AR16" s="31"/>
      <c r="AS16" s="31"/>
      <c r="AT16" s="31"/>
      <c r="AU16" s="31"/>
      <c r="AV16" s="31"/>
      <c r="AW16" s="31"/>
      <c r="AX16" s="377"/>
    </row>
    <row r="17" spans="2:50" ht="13.2" customHeight="1">
      <c r="C17" s="2201" t="s">
        <v>76</v>
      </c>
      <c r="D17" s="2202"/>
      <c r="E17" s="2208" t="s">
        <v>77</v>
      </c>
      <c r="F17" s="2209"/>
      <c r="G17" s="2210"/>
      <c r="H17" s="2208" t="s">
        <v>77</v>
      </c>
      <c r="I17" s="2209"/>
      <c r="J17" s="2210"/>
      <c r="K17" s="2208" t="s">
        <v>77</v>
      </c>
      <c r="L17" s="2209"/>
      <c r="M17" s="2209"/>
      <c r="N17" s="2211"/>
      <c r="Q17" s="264" t="s">
        <v>77</v>
      </c>
      <c r="R17" s="2438" t="str">
        <f t="shared" ref="R17:R22" si="0">IF(MAX($E$389:$E$428)&lt;ROW()-15,"",INDEX($D$389:$D$428,MATCH(ROW()-15,$E$389:$E$428,0),1))</f>
        <v/>
      </c>
      <c r="S17" s="2439"/>
      <c r="T17" s="226">
        <f t="shared" ref="T17:T22" si="1">SUMIF($D$389:$D$428,R17,$F$389:$F$428)</f>
        <v>0</v>
      </c>
      <c r="U17" s="264" t="s">
        <v>82</v>
      </c>
      <c r="V17" s="2440" t="str">
        <f t="shared" ref="V17:V22" si="2">IF(MAX($G$389:$G$428)&lt;ROW()-15,"",INDEX($D$389:$D$428,MATCH(ROW()-15,$G$389:$G$428,0),1))</f>
        <v/>
      </c>
      <c r="W17" s="2441"/>
      <c r="X17" s="227">
        <f t="shared" ref="X17:X22" si="3">SUMIF($D$389:$D$428,V17,$H$389:$H$428)</f>
        <v>0</v>
      </c>
      <c r="Y17" s="161"/>
      <c r="AB17" s="2201" t="s">
        <v>76</v>
      </c>
      <c r="AC17" s="2202"/>
      <c r="AD17" s="2208" t="s">
        <v>77</v>
      </c>
      <c r="AE17" s="2209"/>
      <c r="AF17" s="2210"/>
      <c r="AG17" s="2208" t="s">
        <v>77</v>
      </c>
      <c r="AH17" s="2209"/>
      <c r="AI17" s="2210"/>
      <c r="AJ17" s="2208" t="s">
        <v>77</v>
      </c>
      <c r="AK17" s="2209"/>
      <c r="AL17" s="2209"/>
      <c r="AM17" s="2211"/>
      <c r="AP17" s="2251" t="s">
        <v>81</v>
      </c>
      <c r="AQ17" s="2178"/>
      <c r="AR17" s="2179"/>
      <c r="AS17" s="19" t="s">
        <v>66</v>
      </c>
      <c r="AT17" s="2251" t="s">
        <v>81</v>
      </c>
      <c r="AU17" s="2178"/>
      <c r="AV17" s="2179"/>
      <c r="AW17" s="20" t="s">
        <v>66</v>
      </c>
      <c r="AX17" s="161"/>
    </row>
    <row r="18" spans="2:50" ht="13.2" customHeight="1">
      <c r="C18" s="2201"/>
      <c r="D18" s="2202"/>
      <c r="E18" s="2216">
        <v>10</v>
      </c>
      <c r="F18" s="2217"/>
      <c r="G18" s="2218"/>
      <c r="H18" s="2216">
        <v>4</v>
      </c>
      <c r="I18" s="2217"/>
      <c r="J18" s="2218"/>
      <c r="K18" s="2216">
        <v>15</v>
      </c>
      <c r="L18" s="2217"/>
      <c r="M18" s="2217"/>
      <c r="N18" s="2219"/>
      <c r="Q18" s="264" t="s">
        <v>77</v>
      </c>
      <c r="R18" s="2438" t="str">
        <f t="shared" si="0"/>
        <v/>
      </c>
      <c r="S18" s="2439"/>
      <c r="T18" s="226">
        <f t="shared" si="1"/>
        <v>0</v>
      </c>
      <c r="U18" s="264" t="s">
        <v>82</v>
      </c>
      <c r="V18" s="2440" t="str">
        <f t="shared" si="2"/>
        <v/>
      </c>
      <c r="W18" s="2441"/>
      <c r="X18" s="227">
        <f t="shared" si="3"/>
        <v>0</v>
      </c>
      <c r="Y18" s="37"/>
      <c r="AB18" s="2201"/>
      <c r="AC18" s="2202"/>
      <c r="AD18" s="2216">
        <v>10</v>
      </c>
      <c r="AE18" s="2217"/>
      <c r="AF18" s="2218"/>
      <c r="AG18" s="2216">
        <v>4</v>
      </c>
      <c r="AH18" s="2217"/>
      <c r="AI18" s="2218"/>
      <c r="AJ18" s="2216">
        <v>15</v>
      </c>
      <c r="AK18" s="2217"/>
      <c r="AL18" s="2217"/>
      <c r="AM18" s="2219"/>
      <c r="AP18" s="263" t="s">
        <v>77</v>
      </c>
      <c r="AQ18" s="2431" t="str">
        <f>IF(MAX($AD$389:$AD$428)&lt;ROW()-17,"",INDEX($AC$389:$AC$428,MATCH(ROW()-17,$AD$389:$AD$428,0),1))</f>
        <v/>
      </c>
      <c r="AR18" s="2432"/>
      <c r="AS18" s="224">
        <f>SUMIF($AC$389:$AC$428,AQ18,$AE$389:$AE$428)</f>
        <v>0</v>
      </c>
      <c r="AT18" s="263" t="s">
        <v>82</v>
      </c>
      <c r="AU18" s="2433" t="str">
        <f>IF(MAX($AF$389:$AF$428)&lt;ROW()-17,"",INDEX($AC$389:$AC$428,MATCH(ROW()-17,$AF$389:$AF$428,0),1))</f>
        <v/>
      </c>
      <c r="AV18" s="2434"/>
      <c r="AW18" s="225">
        <f>SUMIF($AC$389:$AC$428,AU18,$AG$389:$AG$428)</f>
        <v>0</v>
      </c>
      <c r="AX18" s="37"/>
    </row>
    <row r="19" spans="2:50" ht="13.2" customHeight="1">
      <c r="C19" s="2212" t="s">
        <v>439</v>
      </c>
      <c r="D19" s="2213"/>
      <c r="E19" s="2531">
        <f>E15</f>
        <v>0</v>
      </c>
      <c r="F19" s="2532"/>
      <c r="G19" s="2533"/>
      <c r="H19" s="2531">
        <f>H15</f>
        <v>0</v>
      </c>
      <c r="I19" s="2532"/>
      <c r="J19" s="2533"/>
      <c r="K19" s="2531">
        <f>K15</f>
        <v>0</v>
      </c>
      <c r="L19" s="2532"/>
      <c r="M19" s="2532"/>
      <c r="N19" s="2534"/>
      <c r="Q19" s="264" t="s">
        <v>77</v>
      </c>
      <c r="R19" s="2438" t="str">
        <f t="shared" si="0"/>
        <v/>
      </c>
      <c r="S19" s="2439"/>
      <c r="T19" s="226">
        <f t="shared" si="1"/>
        <v>0</v>
      </c>
      <c r="U19" s="264" t="s">
        <v>82</v>
      </c>
      <c r="V19" s="2440" t="str">
        <f t="shared" si="2"/>
        <v/>
      </c>
      <c r="W19" s="2441"/>
      <c r="X19" s="227">
        <f t="shared" si="3"/>
        <v>0</v>
      </c>
      <c r="Y19" s="37"/>
      <c r="AB19" s="2212" t="s">
        <v>439</v>
      </c>
      <c r="AC19" s="2213"/>
      <c r="AD19" s="2531">
        <f>AD15</f>
        <v>0</v>
      </c>
      <c r="AE19" s="2532"/>
      <c r="AF19" s="2533"/>
      <c r="AG19" s="2531">
        <f>AG15</f>
        <v>0</v>
      </c>
      <c r="AH19" s="2532"/>
      <c r="AI19" s="2533"/>
      <c r="AJ19" s="2531">
        <f>AJ15</f>
        <v>0</v>
      </c>
      <c r="AK19" s="2532"/>
      <c r="AL19" s="2532"/>
      <c r="AM19" s="2534"/>
      <c r="AP19" s="264" t="s">
        <v>77</v>
      </c>
      <c r="AQ19" s="2438" t="str">
        <f t="shared" ref="AQ19:AQ25" si="4">IF(MAX($AD$389:$AD$428)&lt;ROW()-17,"",INDEX($AC$389:$AC$428,MATCH(ROW()-17,$AD$389:$AD$428,0),1))</f>
        <v/>
      </c>
      <c r="AR19" s="2439"/>
      <c r="AS19" s="226">
        <f t="shared" ref="AS19:AS25" si="5">SUMIF($AC$389:$AC$428,AQ19,$AE$389:$AE$428)</f>
        <v>0</v>
      </c>
      <c r="AT19" s="264" t="s">
        <v>82</v>
      </c>
      <c r="AU19" s="2440" t="str">
        <f t="shared" ref="AU19:AU26" si="6">IF(MAX($AF$389:$AF$428)&lt;ROW()-17,"",INDEX($AC$389:$AC$428,MATCH(ROW()-17,$AF$389:$AF$428,0),1))</f>
        <v/>
      </c>
      <c r="AV19" s="2441"/>
      <c r="AW19" s="227">
        <f t="shared" ref="AW19:AW26" si="7">SUMIF($AC$389:$AC$428,AU19,$AG$389:$AG$428)</f>
        <v>0</v>
      </c>
      <c r="AX19" s="37"/>
    </row>
    <row r="20" spans="2:50" ht="13.2" customHeight="1">
      <c r="C20" s="2535" t="s">
        <v>440</v>
      </c>
      <c r="D20" s="2202"/>
      <c r="E20" s="2208" t="s">
        <v>77</v>
      </c>
      <c r="F20" s="2209"/>
      <c r="G20" s="2210"/>
      <c r="H20" s="2208" t="s">
        <v>77</v>
      </c>
      <c r="I20" s="2209"/>
      <c r="J20" s="2210"/>
      <c r="K20" s="2208" t="s">
        <v>77</v>
      </c>
      <c r="L20" s="2209"/>
      <c r="M20" s="2209"/>
      <c r="N20" s="2211"/>
      <c r="Q20" s="264" t="s">
        <v>77</v>
      </c>
      <c r="R20" s="2438" t="str">
        <f t="shared" si="0"/>
        <v/>
      </c>
      <c r="S20" s="2439"/>
      <c r="T20" s="226">
        <f t="shared" si="1"/>
        <v>0</v>
      </c>
      <c r="U20" s="264" t="s">
        <v>82</v>
      </c>
      <c r="V20" s="2440" t="str">
        <f t="shared" si="2"/>
        <v/>
      </c>
      <c r="W20" s="2441"/>
      <c r="X20" s="227">
        <f t="shared" si="3"/>
        <v>0</v>
      </c>
      <c r="Y20" s="37"/>
      <c r="AB20" s="2535" t="s">
        <v>440</v>
      </c>
      <c r="AC20" s="2202"/>
      <c r="AD20" s="2208" t="s">
        <v>77</v>
      </c>
      <c r="AE20" s="2209"/>
      <c r="AF20" s="2210"/>
      <c r="AG20" s="2208" t="s">
        <v>77</v>
      </c>
      <c r="AH20" s="2209"/>
      <c r="AI20" s="2210"/>
      <c r="AJ20" s="2208" t="s">
        <v>77</v>
      </c>
      <c r="AK20" s="2209"/>
      <c r="AL20" s="2209"/>
      <c r="AM20" s="2211"/>
      <c r="AP20" s="264" t="s">
        <v>77</v>
      </c>
      <c r="AQ20" s="2438" t="str">
        <f t="shared" si="4"/>
        <v/>
      </c>
      <c r="AR20" s="2439"/>
      <c r="AS20" s="226">
        <f t="shared" si="5"/>
        <v>0</v>
      </c>
      <c r="AT20" s="264" t="s">
        <v>82</v>
      </c>
      <c r="AU20" s="2440" t="str">
        <f t="shared" si="6"/>
        <v/>
      </c>
      <c r="AV20" s="2441"/>
      <c r="AW20" s="227">
        <f t="shared" si="7"/>
        <v>0</v>
      </c>
      <c r="AX20" s="37"/>
    </row>
    <row r="21" spans="2:50" ht="13.2" customHeight="1">
      <c r="C21" s="2201"/>
      <c r="D21" s="2202"/>
      <c r="E21" s="2216">
        <v>5</v>
      </c>
      <c r="F21" s="2217"/>
      <c r="G21" s="2218"/>
      <c r="H21" s="2216">
        <v>4</v>
      </c>
      <c r="I21" s="2217"/>
      <c r="J21" s="2218"/>
      <c r="K21" s="2216">
        <v>10</v>
      </c>
      <c r="L21" s="2217"/>
      <c r="M21" s="2217"/>
      <c r="N21" s="2219"/>
      <c r="Q21" s="264" t="s">
        <v>77</v>
      </c>
      <c r="R21" s="2438" t="str">
        <f t="shared" si="0"/>
        <v/>
      </c>
      <c r="S21" s="2439"/>
      <c r="T21" s="226">
        <f t="shared" si="1"/>
        <v>0</v>
      </c>
      <c r="U21" s="264" t="s">
        <v>82</v>
      </c>
      <c r="V21" s="2440" t="str">
        <f t="shared" si="2"/>
        <v/>
      </c>
      <c r="W21" s="2441"/>
      <c r="X21" s="227">
        <f t="shared" si="3"/>
        <v>0</v>
      </c>
      <c r="Y21" s="37"/>
      <c r="AB21" s="2201"/>
      <c r="AC21" s="2202"/>
      <c r="AD21" s="2216">
        <v>5</v>
      </c>
      <c r="AE21" s="2217"/>
      <c r="AF21" s="2218"/>
      <c r="AG21" s="2216">
        <v>4</v>
      </c>
      <c r="AH21" s="2217"/>
      <c r="AI21" s="2218"/>
      <c r="AJ21" s="2216">
        <v>10</v>
      </c>
      <c r="AK21" s="2217"/>
      <c r="AL21" s="2217"/>
      <c r="AM21" s="2219"/>
      <c r="AP21" s="264" t="s">
        <v>77</v>
      </c>
      <c r="AQ21" s="2438" t="str">
        <f t="shared" si="4"/>
        <v/>
      </c>
      <c r="AR21" s="2439"/>
      <c r="AS21" s="226">
        <f t="shared" si="5"/>
        <v>0</v>
      </c>
      <c r="AT21" s="264" t="s">
        <v>82</v>
      </c>
      <c r="AU21" s="2440" t="str">
        <f t="shared" si="6"/>
        <v/>
      </c>
      <c r="AV21" s="2441"/>
      <c r="AW21" s="227">
        <f t="shared" si="7"/>
        <v>0</v>
      </c>
      <c r="AX21" s="37"/>
    </row>
    <row r="22" spans="2:50" ht="13.2" customHeight="1">
      <c r="C22" s="2201" t="s">
        <v>87</v>
      </c>
      <c r="D22" s="2207"/>
      <c r="E22" s="2208" t="s">
        <v>366</v>
      </c>
      <c r="F22" s="2209"/>
      <c r="G22" s="2210"/>
      <c r="H22" s="2208" t="s">
        <v>365</v>
      </c>
      <c r="I22" s="2209"/>
      <c r="J22" s="2210"/>
      <c r="K22" s="2208" t="s">
        <v>366</v>
      </c>
      <c r="L22" s="2209"/>
      <c r="M22" s="2209"/>
      <c r="N22" s="2211"/>
      <c r="Q22" s="264" t="s">
        <v>77</v>
      </c>
      <c r="R22" s="2438" t="str">
        <f t="shared" si="0"/>
        <v/>
      </c>
      <c r="S22" s="2439"/>
      <c r="T22" s="226">
        <f t="shared" si="1"/>
        <v>0</v>
      </c>
      <c r="U22" s="264" t="s">
        <v>82</v>
      </c>
      <c r="V22" s="2440" t="str">
        <f t="shared" si="2"/>
        <v/>
      </c>
      <c r="W22" s="2441"/>
      <c r="X22" s="227">
        <f t="shared" si="3"/>
        <v>0</v>
      </c>
      <c r="Y22" s="37"/>
      <c r="AB22" s="2201" t="s">
        <v>87</v>
      </c>
      <c r="AC22" s="2207"/>
      <c r="AD22" s="2208" t="s">
        <v>366</v>
      </c>
      <c r="AE22" s="2209"/>
      <c r="AF22" s="2210"/>
      <c r="AG22" s="2208" t="s">
        <v>365</v>
      </c>
      <c r="AH22" s="2209"/>
      <c r="AI22" s="2210"/>
      <c r="AJ22" s="2208" t="s">
        <v>366</v>
      </c>
      <c r="AK22" s="2209"/>
      <c r="AL22" s="2209"/>
      <c r="AM22" s="2211"/>
      <c r="AP22" s="264" t="s">
        <v>77</v>
      </c>
      <c r="AQ22" s="2438" t="str">
        <f t="shared" si="4"/>
        <v/>
      </c>
      <c r="AR22" s="2439"/>
      <c r="AS22" s="226">
        <f t="shared" si="5"/>
        <v>0</v>
      </c>
      <c r="AT22" s="264" t="s">
        <v>82</v>
      </c>
      <c r="AU22" s="2440" t="str">
        <f t="shared" si="6"/>
        <v/>
      </c>
      <c r="AV22" s="2441"/>
      <c r="AW22" s="227">
        <f t="shared" si="7"/>
        <v>0</v>
      </c>
      <c r="AX22" s="37"/>
    </row>
    <row r="23" spans="2:50" ht="13.2" customHeight="1" thickBot="1">
      <c r="C23" s="2201"/>
      <c r="D23" s="2207"/>
      <c r="E23" s="2216">
        <v>25</v>
      </c>
      <c r="F23" s="2217"/>
      <c r="G23" s="2218"/>
      <c r="H23" s="2216">
        <v>10</v>
      </c>
      <c r="I23" s="2217"/>
      <c r="J23" s="2218"/>
      <c r="K23" s="2216">
        <v>50</v>
      </c>
      <c r="L23" s="2217"/>
      <c r="M23" s="2217"/>
      <c r="N23" s="2219"/>
      <c r="Q23" s="378"/>
      <c r="R23" s="2222"/>
      <c r="S23" s="2444"/>
      <c r="T23" s="578"/>
      <c r="U23" s="378"/>
      <c r="V23" s="2222"/>
      <c r="W23" s="2444"/>
      <c r="X23" s="579"/>
      <c r="Y23" s="37"/>
      <c r="AB23" s="2201"/>
      <c r="AC23" s="2207"/>
      <c r="AD23" s="2216">
        <v>25</v>
      </c>
      <c r="AE23" s="2217"/>
      <c r="AF23" s="2218"/>
      <c r="AG23" s="2216">
        <v>10</v>
      </c>
      <c r="AH23" s="2217"/>
      <c r="AI23" s="2218"/>
      <c r="AJ23" s="2216">
        <v>50</v>
      </c>
      <c r="AK23" s="2217"/>
      <c r="AL23" s="2217"/>
      <c r="AM23" s="2219"/>
      <c r="AP23" s="264" t="s">
        <v>77</v>
      </c>
      <c r="AQ23" s="2438" t="str">
        <f t="shared" si="4"/>
        <v/>
      </c>
      <c r="AR23" s="2439"/>
      <c r="AS23" s="226">
        <f t="shared" si="5"/>
        <v>0</v>
      </c>
      <c r="AT23" s="264" t="s">
        <v>82</v>
      </c>
      <c r="AU23" s="2440" t="str">
        <f t="shared" si="6"/>
        <v/>
      </c>
      <c r="AV23" s="2441"/>
      <c r="AW23" s="227">
        <f t="shared" si="7"/>
        <v>0</v>
      </c>
      <c r="AX23" s="37"/>
    </row>
    <row r="24" spans="2:50" ht="13.2" customHeight="1" thickBot="1">
      <c r="B24" s="15"/>
      <c r="C24" s="2549" t="s">
        <v>78</v>
      </c>
      <c r="D24" s="2550"/>
      <c r="E24" s="2545">
        <v>5</v>
      </c>
      <c r="F24" s="2546"/>
      <c r="G24" s="2547"/>
      <c r="H24" s="2545">
        <v>4</v>
      </c>
      <c r="I24" s="2546"/>
      <c r="J24" s="2547"/>
      <c r="K24" s="2545">
        <v>10</v>
      </c>
      <c r="L24" s="2546"/>
      <c r="M24" s="2546"/>
      <c r="N24" s="2548"/>
      <c r="P24" s="15"/>
      <c r="Q24" s="161"/>
      <c r="R24" s="38"/>
      <c r="S24" s="38"/>
      <c r="T24" s="37"/>
      <c r="U24" s="161"/>
      <c r="V24" s="38"/>
      <c r="W24" s="38"/>
      <c r="X24" s="37"/>
      <c r="Y24" s="37"/>
      <c r="AA24" s="15"/>
      <c r="AB24" s="2549" t="s">
        <v>78</v>
      </c>
      <c r="AC24" s="2550"/>
      <c r="AD24" s="2545">
        <v>5</v>
      </c>
      <c r="AE24" s="2546"/>
      <c r="AF24" s="2547"/>
      <c r="AG24" s="2545">
        <v>4</v>
      </c>
      <c r="AH24" s="2546"/>
      <c r="AI24" s="2547"/>
      <c r="AJ24" s="2545">
        <v>10</v>
      </c>
      <c r="AK24" s="2546"/>
      <c r="AL24" s="2546"/>
      <c r="AM24" s="2548"/>
      <c r="AP24" s="264" t="s">
        <v>77</v>
      </c>
      <c r="AQ24" s="2438" t="str">
        <f t="shared" si="4"/>
        <v/>
      </c>
      <c r="AR24" s="2439"/>
      <c r="AS24" s="226">
        <f t="shared" si="5"/>
        <v>0</v>
      </c>
      <c r="AT24" s="264" t="s">
        <v>82</v>
      </c>
      <c r="AU24" s="2440" t="str">
        <f t="shared" si="6"/>
        <v/>
      </c>
      <c r="AV24" s="2441"/>
      <c r="AW24" s="227">
        <f t="shared" si="7"/>
        <v>0</v>
      </c>
      <c r="AX24" s="37"/>
    </row>
    <row r="25" spans="2:50" ht="13.2" customHeight="1" thickBot="1">
      <c r="C25" s="2193" t="s">
        <v>70</v>
      </c>
      <c r="D25" s="2194"/>
      <c r="E25" s="2195"/>
      <c r="F25" s="2196"/>
      <c r="G25" s="2197"/>
      <c r="H25" s="2195"/>
      <c r="I25" s="2196"/>
      <c r="J25" s="2197"/>
      <c r="K25" s="2195"/>
      <c r="L25" s="2196"/>
      <c r="M25" s="2196"/>
      <c r="N25" s="2198"/>
      <c r="P25" s="2" t="s">
        <v>549</v>
      </c>
      <c r="Q25" s="161"/>
      <c r="R25" s="38"/>
      <c r="S25" s="38"/>
      <c r="T25" s="37"/>
      <c r="U25" s="161"/>
      <c r="V25" s="38"/>
      <c r="W25" s="38"/>
      <c r="X25" s="37"/>
      <c r="Y25" s="37"/>
      <c r="AB25" s="2193" t="s">
        <v>70</v>
      </c>
      <c r="AC25" s="2194"/>
      <c r="AD25" s="2195"/>
      <c r="AE25" s="2196"/>
      <c r="AF25" s="2197"/>
      <c r="AG25" s="2195"/>
      <c r="AH25" s="2196"/>
      <c r="AI25" s="2197"/>
      <c r="AJ25" s="2195"/>
      <c r="AK25" s="2196"/>
      <c r="AL25" s="2196"/>
      <c r="AM25" s="2198"/>
      <c r="AP25" s="264" t="s">
        <v>77</v>
      </c>
      <c r="AQ25" s="2438" t="str">
        <f t="shared" si="4"/>
        <v/>
      </c>
      <c r="AR25" s="2439"/>
      <c r="AS25" s="226">
        <f t="shared" si="5"/>
        <v>0</v>
      </c>
      <c r="AT25" s="264" t="s">
        <v>82</v>
      </c>
      <c r="AU25" s="2440" t="str">
        <f t="shared" si="6"/>
        <v/>
      </c>
      <c r="AV25" s="2441"/>
      <c r="AW25" s="227">
        <f t="shared" si="7"/>
        <v>0</v>
      </c>
      <c r="AX25" s="37"/>
    </row>
    <row r="26" spans="2:50" ht="13.2" customHeight="1">
      <c r="C26" s="2201" t="s">
        <v>71</v>
      </c>
      <c r="D26" s="2202"/>
      <c r="E26" s="2203"/>
      <c r="F26" s="2204"/>
      <c r="G26" s="2205"/>
      <c r="H26" s="2203"/>
      <c r="I26" s="2204"/>
      <c r="J26" s="2205"/>
      <c r="K26" s="2203"/>
      <c r="L26" s="2204"/>
      <c r="M26" s="2204"/>
      <c r="N26" s="2206"/>
      <c r="P26" s="15"/>
      <c r="Q26" s="2251" t="s">
        <v>81</v>
      </c>
      <c r="R26" s="2178"/>
      <c r="S26" s="2179"/>
      <c r="T26" s="19" t="s">
        <v>66</v>
      </c>
      <c r="U26" s="2251" t="s">
        <v>81</v>
      </c>
      <c r="V26" s="2178"/>
      <c r="W26" s="2179"/>
      <c r="X26" s="20" t="s">
        <v>66</v>
      </c>
      <c r="Y26" s="37"/>
      <c r="AB26" s="2201" t="s">
        <v>71</v>
      </c>
      <c r="AC26" s="2202"/>
      <c r="AD26" s="2203"/>
      <c r="AE26" s="2204"/>
      <c r="AF26" s="2205"/>
      <c r="AG26" s="2203"/>
      <c r="AH26" s="2204"/>
      <c r="AI26" s="2205"/>
      <c r="AJ26" s="2203"/>
      <c r="AK26" s="2204"/>
      <c r="AL26" s="2204"/>
      <c r="AM26" s="2206"/>
      <c r="AP26" s="410" t="s">
        <v>473</v>
      </c>
      <c r="AQ26" s="2438" t="str">
        <f>IF(MAX($AD$389:$AD$428)&lt;ROW()-17,"",INDEX($AC$389:$AC$428,MATCH(ROW()-17,$AD$389:$AD$428,0),1))</f>
        <v/>
      </c>
      <c r="AR26" s="2439"/>
      <c r="AS26" s="226">
        <f>SUMIF($AC$389:$AC$428,AQ26,$AE$389:$AE$428)</f>
        <v>0</v>
      </c>
      <c r="AT26" s="264" t="s">
        <v>479</v>
      </c>
      <c r="AU26" s="2440" t="str">
        <f t="shared" si="6"/>
        <v/>
      </c>
      <c r="AV26" s="2441"/>
      <c r="AW26" s="227">
        <f t="shared" si="7"/>
        <v>0</v>
      </c>
      <c r="AX26" s="37"/>
    </row>
    <row r="27" spans="2:50" ht="13.2" customHeight="1" thickBot="1">
      <c r="C27" s="2201" t="s">
        <v>72</v>
      </c>
      <c r="D27" s="2202"/>
      <c r="E27" s="2208"/>
      <c r="F27" s="2209"/>
      <c r="G27" s="2210"/>
      <c r="H27" s="2208"/>
      <c r="I27" s="2209"/>
      <c r="J27" s="2210"/>
      <c r="K27" s="2208"/>
      <c r="L27" s="2209"/>
      <c r="M27" s="2209"/>
      <c r="N27" s="2211"/>
      <c r="P27" s="15"/>
      <c r="Q27" s="535" t="s">
        <v>534</v>
      </c>
      <c r="R27" s="2543">
        <v>15</v>
      </c>
      <c r="S27" s="2544"/>
      <c r="T27" s="529">
        <f>SUMPRODUCT(($D$344:$D$383&lt;=15)*$D$344:$D$383*$F$344:$F$383)/100+SUMPRODUCT(($AC$344:$AC$383&lt;=15)*$AC$344:$AC$383*$AE$344:$AE$383)/100</f>
        <v>0</v>
      </c>
      <c r="U27" s="263" t="s">
        <v>83</v>
      </c>
      <c r="V27" s="2543">
        <v>15</v>
      </c>
      <c r="W27" s="2544"/>
      <c r="X27" s="530">
        <f>SUMPRODUCT(($D$389:$D$428&lt;=15)*$D$389:$D$428*$H$389:$H$428)/100+SUMPRODUCT(($AC$389:$AC$428&lt;=15)*$AC$389:$AC$428*$AG$389:$AG$428)/100</f>
        <v>0</v>
      </c>
      <c r="Y27" s="37"/>
      <c r="AB27" s="2201" t="s">
        <v>72</v>
      </c>
      <c r="AC27" s="2202"/>
      <c r="AD27" s="2208"/>
      <c r="AE27" s="2209"/>
      <c r="AF27" s="2210"/>
      <c r="AG27" s="2208"/>
      <c r="AH27" s="2209"/>
      <c r="AI27" s="2210"/>
      <c r="AJ27" s="2208"/>
      <c r="AK27" s="2209"/>
      <c r="AL27" s="2209"/>
      <c r="AM27" s="2211"/>
      <c r="AP27" s="378"/>
      <c r="AQ27" s="2222"/>
      <c r="AR27" s="2444"/>
      <c r="AS27" s="578"/>
      <c r="AT27" s="378"/>
      <c r="AU27" s="2222"/>
      <c r="AV27" s="2444"/>
      <c r="AW27" s="579"/>
      <c r="AX27" s="37"/>
    </row>
    <row r="28" spans="2:50" ht="13.2" customHeight="1">
      <c r="C28" s="2201"/>
      <c r="D28" s="2202"/>
      <c r="E28" s="2208"/>
      <c r="F28" s="2209"/>
      <c r="G28" s="2210"/>
      <c r="H28" s="2208"/>
      <c r="I28" s="2209"/>
      <c r="J28" s="2210"/>
      <c r="K28" s="2208"/>
      <c r="L28" s="2209"/>
      <c r="M28" s="2209"/>
      <c r="N28" s="2211"/>
      <c r="P28" s="15"/>
      <c r="Q28" s="410" t="s">
        <v>534</v>
      </c>
      <c r="R28" s="2464">
        <v>15</v>
      </c>
      <c r="S28" s="2465"/>
      <c r="T28" s="541">
        <f>SUMPRODUCT(($D$344:$D$383&gt;15)*$D$344:$D$383*$F$344:$F$383)/100+SUMPRODUCT(($AC$344:$AC$383&gt;15)*$AC$344:$AC$383*$AE$344:$AE$383)/100</f>
        <v>0</v>
      </c>
      <c r="U28" s="410" t="s">
        <v>479</v>
      </c>
      <c r="V28" s="2464">
        <v>15</v>
      </c>
      <c r="W28" s="2465"/>
      <c r="X28" s="542">
        <f>SUMPRODUCT(($D$389:$D$428&gt;15)*$D$389:$D$428*$H$389:$H$428)/100+SUMPRODUCT(($AC$389:$AC$428&gt;15)*$AC$389:$AC$428*$AG$389:$AG$428)/100</f>
        <v>0</v>
      </c>
      <c r="Y28" s="37"/>
      <c r="AB28" s="2201"/>
      <c r="AC28" s="2202"/>
      <c r="AD28" s="2208"/>
      <c r="AE28" s="2209"/>
      <c r="AF28" s="2210"/>
      <c r="AG28" s="2208"/>
      <c r="AH28" s="2209"/>
      <c r="AI28" s="2210"/>
      <c r="AJ28" s="2208"/>
      <c r="AK28" s="2209"/>
      <c r="AL28" s="2209"/>
      <c r="AM28" s="2211"/>
      <c r="AP28" s="31"/>
      <c r="AQ28" s="31"/>
      <c r="AR28" s="31"/>
      <c r="AS28" s="31"/>
      <c r="AT28" s="31"/>
      <c r="AU28" s="31"/>
      <c r="AV28" s="31"/>
      <c r="AW28" s="31"/>
      <c r="AX28" s="377"/>
    </row>
    <row r="29" spans="2:50" ht="13.2" customHeight="1" thickBot="1">
      <c r="C29" s="2201" t="s">
        <v>59</v>
      </c>
      <c r="D29" s="2202"/>
      <c r="E29" s="2208"/>
      <c r="F29" s="2209"/>
      <c r="G29" s="2210"/>
      <c r="H29" s="2208"/>
      <c r="I29" s="2209"/>
      <c r="J29" s="2210"/>
      <c r="K29" s="2208"/>
      <c r="L29" s="2209"/>
      <c r="M29" s="2209"/>
      <c r="N29" s="2211"/>
      <c r="P29" s="15"/>
      <c r="Q29" s="263" t="s">
        <v>532</v>
      </c>
      <c r="R29" s="2385">
        <v>15</v>
      </c>
      <c r="S29" s="2385"/>
      <c r="T29" s="543">
        <f>SUMPRODUCT(($D$344:$D$383&lt;=15)*$D$344:$D$383*$E$344:$E$383)/100+SUMPRODUCT(($AC$344:$AC$383&lt;=15)*$AC$344:$AC$383*$AD$344:$AD$383)/100</f>
        <v>0</v>
      </c>
      <c r="U29" s="540" t="s">
        <v>533</v>
      </c>
      <c r="V29" s="2385">
        <v>15</v>
      </c>
      <c r="W29" s="2385"/>
      <c r="X29" s="544">
        <f>IF($U$29="全種",$T$27+$X$27+$T$29,"0")+IF($U$29="As（車道）＋As（歩道）",$T$27+$T$29,"0")+IF($U$29="As（車道）＋Co",$T$27+$X$27,"0")+IF($U$29="As（歩道）＋Co",$T$29+$X$27,"0")</f>
        <v>0</v>
      </c>
      <c r="Y29" s="37"/>
      <c r="AB29" s="2201" t="s">
        <v>59</v>
      </c>
      <c r="AC29" s="2202"/>
      <c r="AD29" s="2208"/>
      <c r="AE29" s="2209"/>
      <c r="AF29" s="2210"/>
      <c r="AG29" s="2208"/>
      <c r="AH29" s="2209"/>
      <c r="AI29" s="2210"/>
      <c r="AJ29" s="2208"/>
      <c r="AK29" s="2209"/>
      <c r="AL29" s="2209"/>
      <c r="AM29" s="2211"/>
      <c r="AO29" s="2" t="s">
        <v>457</v>
      </c>
      <c r="AP29" s="31"/>
      <c r="AQ29" s="31"/>
      <c r="AR29" s="31"/>
      <c r="AS29" s="31"/>
      <c r="AT29" s="31"/>
      <c r="AU29" s="31"/>
      <c r="AV29" s="31"/>
      <c r="AW29" s="31"/>
      <c r="AX29" s="377"/>
    </row>
    <row r="30" spans="2:50" ht="13.2" customHeight="1" thickBot="1">
      <c r="C30" s="214" t="s">
        <v>202</v>
      </c>
      <c r="D30" s="93" t="s">
        <v>210</v>
      </c>
      <c r="E30" s="283" t="s">
        <v>208</v>
      </c>
      <c r="F30" s="284" t="s">
        <v>209</v>
      </c>
      <c r="G30" s="285" t="s">
        <v>1</v>
      </c>
      <c r="H30" s="283" t="s">
        <v>208</v>
      </c>
      <c r="I30" s="284" t="s">
        <v>209</v>
      </c>
      <c r="J30" s="285" t="s">
        <v>1</v>
      </c>
      <c r="K30" s="283" t="s">
        <v>208</v>
      </c>
      <c r="L30" s="2542" t="s">
        <v>209</v>
      </c>
      <c r="M30" s="2542"/>
      <c r="N30" s="286" t="s">
        <v>1</v>
      </c>
      <c r="P30" s="15"/>
      <c r="Q30" s="385" t="s">
        <v>532</v>
      </c>
      <c r="R30" s="2398">
        <v>15</v>
      </c>
      <c r="S30" s="2398"/>
      <c r="T30" s="545"/>
      <c r="U30" s="537" t="s">
        <v>533</v>
      </c>
      <c r="V30" s="2398">
        <v>15</v>
      </c>
      <c r="W30" s="2398"/>
      <c r="X30" s="546">
        <f>IF($U$30="全種",$T$28+$X$28+$T$30,"0")+IF($U$30="As（車道）＋As（歩道）",$T$28+$T$30,"0")+IF($U$30="As（車道）＋Co",$T$28+$X$28,"0")+IF($U$30="As（歩道）＋Co",$T$30+$X$28,"0")</f>
        <v>0</v>
      </c>
      <c r="Y30" s="37"/>
      <c r="AB30" s="214" t="s">
        <v>202</v>
      </c>
      <c r="AC30" s="93" t="s">
        <v>210</v>
      </c>
      <c r="AD30" s="283" t="s">
        <v>208</v>
      </c>
      <c r="AE30" s="284" t="s">
        <v>209</v>
      </c>
      <c r="AF30" s="285" t="s">
        <v>1</v>
      </c>
      <c r="AG30" s="283" t="s">
        <v>208</v>
      </c>
      <c r="AH30" s="284" t="s">
        <v>209</v>
      </c>
      <c r="AI30" s="285" t="s">
        <v>1</v>
      </c>
      <c r="AJ30" s="283" t="s">
        <v>208</v>
      </c>
      <c r="AK30" s="2542" t="s">
        <v>209</v>
      </c>
      <c r="AL30" s="2542"/>
      <c r="AM30" s="286" t="s">
        <v>1</v>
      </c>
      <c r="AP30" s="2251" t="s">
        <v>96</v>
      </c>
      <c r="AQ30" s="2178"/>
      <c r="AR30" s="2179"/>
      <c r="AS30" s="19" t="s">
        <v>66</v>
      </c>
      <c r="AT30" s="2251" t="s">
        <v>96</v>
      </c>
      <c r="AU30" s="2178"/>
      <c r="AV30" s="2179"/>
      <c r="AW30" s="20" t="s">
        <v>66</v>
      </c>
      <c r="AX30" s="161"/>
    </row>
    <row r="31" spans="2:50" ht="13.2" customHeight="1">
      <c r="C31" s="287">
        <v>500</v>
      </c>
      <c r="D31" s="93" t="s">
        <v>295</v>
      </c>
      <c r="E31" s="239"/>
      <c r="F31" s="726">
        <f>IF(C31="",0,IF(D31="有",VLOOKUP(C31,掘削幅矢板,3,FALSE),VLOOKUP(C31,掘削幅,3,FALSE)))</f>
        <v>1.1000000000000001</v>
      </c>
      <c r="G31" s="241">
        <f>ROUND(E31*F31,2)</f>
        <v>0</v>
      </c>
      <c r="H31" s="239"/>
      <c r="I31" s="240">
        <f>$F$31</f>
        <v>1.1000000000000001</v>
      </c>
      <c r="J31" s="241">
        <f>ROUND(H31*I31,2)</f>
        <v>0</v>
      </c>
      <c r="K31" s="239"/>
      <c r="L31" s="2347">
        <f>$F$31</f>
        <v>1.1000000000000001</v>
      </c>
      <c r="M31" s="2347"/>
      <c r="N31" s="288">
        <f>ROUND(K31*L31,2)</f>
        <v>0</v>
      </c>
      <c r="P31" s="15"/>
      <c r="Q31" s="377"/>
      <c r="R31" s="377"/>
      <c r="S31" s="377"/>
      <c r="T31" s="377"/>
      <c r="U31" s="377"/>
      <c r="V31" s="377"/>
      <c r="W31" s="377"/>
      <c r="X31" s="377"/>
      <c r="Y31" s="377"/>
      <c r="AB31" s="287">
        <v>500</v>
      </c>
      <c r="AC31" s="93" t="s">
        <v>295</v>
      </c>
      <c r="AD31" s="239"/>
      <c r="AE31" s="726">
        <f>IF(AB31="",0,IF(AC31="有",VLOOKUP(AB31,掘削幅矢板,3,FALSE),VLOOKUP(AB31,掘削幅,3,FALSE)))</f>
        <v>1.1000000000000001</v>
      </c>
      <c r="AF31" s="241">
        <f>ROUND(AD31*AE31,2)</f>
        <v>0</v>
      </c>
      <c r="AG31" s="239"/>
      <c r="AH31" s="240">
        <f>$AE$31</f>
        <v>1.1000000000000001</v>
      </c>
      <c r="AI31" s="241">
        <f>ROUND(AG31*AH31,2)</f>
        <v>0</v>
      </c>
      <c r="AJ31" s="239"/>
      <c r="AK31" s="2347">
        <f>$AE$31</f>
        <v>1.1000000000000001</v>
      </c>
      <c r="AL31" s="2347"/>
      <c r="AM31" s="288">
        <f>ROUND(AJ31*AK31,2)</f>
        <v>0</v>
      </c>
      <c r="AP31" s="263" t="s">
        <v>365</v>
      </c>
      <c r="AQ31" s="2431" t="str">
        <f t="shared" ref="AQ31:AQ36" si="8">IF(MAX($AF$626:$AF$685)&lt;ROW()-30,"",INDEX($AE$626:$AG$685,MATCH(ROW()-30,$AF$626:$AF$685,0),1))</f>
        <v/>
      </c>
      <c r="AR31" s="2432"/>
      <c r="AS31" s="224">
        <f t="shared" ref="AS31:AS36" si="9">SUMIF($AE$626:$AE$685,AQ31,$AG$626:$AG$685)</f>
        <v>0</v>
      </c>
      <c r="AT31" s="263" t="s">
        <v>366</v>
      </c>
      <c r="AU31" s="2431" t="str">
        <f t="shared" ref="AU31:AU36" si="10">IF(MAX($AH$626:$AH$685)&lt;ROW()-30,"",INDEX($AE$626:$AH$685,MATCH(ROW()-30,$AH$626:$AH$685,0),1))</f>
        <v/>
      </c>
      <c r="AV31" s="2432"/>
      <c r="AW31" s="225">
        <f t="shared" ref="AW31:AW36" si="11">SUMIF($AE$626:$AE$685,AU31,$AI$626:$AI$685)</f>
        <v>0</v>
      </c>
      <c r="AX31" s="37"/>
    </row>
    <row r="32" spans="2:50" ht="13.2" customHeight="1" thickBot="1">
      <c r="C32" s="287">
        <v>600</v>
      </c>
      <c r="D32" s="93" t="s">
        <v>295</v>
      </c>
      <c r="E32" s="239"/>
      <c r="F32" s="726">
        <f>IF(C32="",0,IF(D32="有",VLOOKUP(C32,掘削幅矢板,3,FALSE),VLOOKUP(C32,掘削幅,3,FALSE)))</f>
        <v>1.2</v>
      </c>
      <c r="G32" s="241">
        <f>ROUND(E32*F32,2)</f>
        <v>0</v>
      </c>
      <c r="H32" s="239"/>
      <c r="I32" s="240">
        <f>$F$32</f>
        <v>1.2</v>
      </c>
      <c r="J32" s="241">
        <f>ROUND(H32*I32,2)</f>
        <v>0</v>
      </c>
      <c r="K32" s="239"/>
      <c r="L32" s="2347">
        <f>$F$32</f>
        <v>1.2</v>
      </c>
      <c r="M32" s="2347"/>
      <c r="N32" s="288">
        <f>ROUND(K32*L32,2)</f>
        <v>0</v>
      </c>
      <c r="P32" s="2" t="str">
        <f>IF(AT51="×","□先行路盤","□先行路盤No.1")</f>
        <v>□先行路盤</v>
      </c>
      <c r="Q32" s="31"/>
      <c r="R32" s="31"/>
      <c r="S32" s="31"/>
      <c r="T32" s="31"/>
      <c r="U32" s="31"/>
      <c r="V32" s="31"/>
      <c r="W32" s="31"/>
      <c r="X32" s="31"/>
      <c r="Y32" s="377"/>
      <c r="AB32" s="287">
        <v>600</v>
      </c>
      <c r="AC32" s="93" t="s">
        <v>295</v>
      </c>
      <c r="AD32" s="239"/>
      <c r="AE32" s="726">
        <f>IF(AB32="",0,IF(AC32="有",VLOOKUP(AB32,掘削幅矢板,3,FALSE),VLOOKUP(AB32,掘削幅,3,FALSE)))</f>
        <v>1.2</v>
      </c>
      <c r="AF32" s="241">
        <f>ROUND(AD32*AE32,2)</f>
        <v>0</v>
      </c>
      <c r="AG32" s="239"/>
      <c r="AH32" s="240">
        <f>$AE$32</f>
        <v>1.2</v>
      </c>
      <c r="AI32" s="241">
        <f>ROUND(AG32*AH32,2)</f>
        <v>0</v>
      </c>
      <c r="AJ32" s="239"/>
      <c r="AK32" s="2347">
        <f>$AE$32</f>
        <v>1.2</v>
      </c>
      <c r="AL32" s="2347"/>
      <c r="AM32" s="288">
        <f>ROUND(AJ32*AK32,2)</f>
        <v>0</v>
      </c>
      <c r="AP32" s="264" t="s">
        <v>365</v>
      </c>
      <c r="AQ32" s="2438" t="str">
        <f t="shared" si="8"/>
        <v/>
      </c>
      <c r="AR32" s="2439"/>
      <c r="AS32" s="226">
        <f t="shared" si="9"/>
        <v>0</v>
      </c>
      <c r="AT32" s="264" t="s">
        <v>366</v>
      </c>
      <c r="AU32" s="2438" t="str">
        <f t="shared" si="10"/>
        <v/>
      </c>
      <c r="AV32" s="2439"/>
      <c r="AW32" s="227">
        <f t="shared" si="11"/>
        <v>0</v>
      </c>
      <c r="AX32" s="37"/>
    </row>
    <row r="33" spans="3:50" ht="13.2" customHeight="1">
      <c r="C33" s="287">
        <v>700</v>
      </c>
      <c r="D33" s="93" t="s">
        <v>295</v>
      </c>
      <c r="E33" s="239"/>
      <c r="F33" s="726">
        <f>IF(C33="",0,IF(D33="有",VLOOKUP(C33,掘削幅矢板,3,FALSE),VLOOKUP(C33,掘削幅,3,FALSE)))</f>
        <v>1.5</v>
      </c>
      <c r="G33" s="241">
        <f>ROUND(E33*F33,2)</f>
        <v>0</v>
      </c>
      <c r="H33" s="239"/>
      <c r="I33" s="240">
        <f>$F$33</f>
        <v>1.5</v>
      </c>
      <c r="J33" s="241">
        <f>ROUND(H33*I33,2)</f>
        <v>0</v>
      </c>
      <c r="K33" s="239"/>
      <c r="L33" s="2347">
        <f>$F$33</f>
        <v>1.5</v>
      </c>
      <c r="M33" s="2347"/>
      <c r="N33" s="288">
        <f>ROUND(K33*L33,2)</f>
        <v>0</v>
      </c>
      <c r="Q33" s="2251" t="s">
        <v>96</v>
      </c>
      <c r="R33" s="2178"/>
      <c r="S33" s="2179"/>
      <c r="T33" s="19" t="s">
        <v>66</v>
      </c>
      <c r="U33" s="2251" t="s">
        <v>96</v>
      </c>
      <c r="V33" s="2178"/>
      <c r="W33" s="2179"/>
      <c r="X33" s="20" t="s">
        <v>66</v>
      </c>
      <c r="Y33" s="161"/>
      <c r="AB33" s="287">
        <v>700</v>
      </c>
      <c r="AC33" s="93" t="s">
        <v>295</v>
      </c>
      <c r="AD33" s="239"/>
      <c r="AE33" s="726">
        <f>IF(AB33="",0,IF(AC33="有",VLOOKUP(AB33,掘削幅矢板,3,FALSE),VLOOKUP(AB33,掘削幅,3,FALSE)))</f>
        <v>1.5</v>
      </c>
      <c r="AF33" s="241">
        <f>ROUND(AD33*AE33,2)</f>
        <v>0</v>
      </c>
      <c r="AG33" s="239"/>
      <c r="AH33" s="240">
        <f>$AE$33</f>
        <v>1.5</v>
      </c>
      <c r="AI33" s="241">
        <f>ROUND(AG33*AH33,2)</f>
        <v>0</v>
      </c>
      <c r="AJ33" s="239"/>
      <c r="AK33" s="2347">
        <f>$AE$33</f>
        <v>1.5</v>
      </c>
      <c r="AL33" s="2347"/>
      <c r="AM33" s="288">
        <f>ROUND(AJ33*AK33,2)</f>
        <v>0</v>
      </c>
      <c r="AP33" s="264" t="s">
        <v>365</v>
      </c>
      <c r="AQ33" s="2438" t="str">
        <f t="shared" si="8"/>
        <v/>
      </c>
      <c r="AR33" s="2439"/>
      <c r="AS33" s="226">
        <f t="shared" si="9"/>
        <v>0</v>
      </c>
      <c r="AT33" s="264" t="s">
        <v>366</v>
      </c>
      <c r="AU33" s="2438" t="str">
        <f t="shared" si="10"/>
        <v/>
      </c>
      <c r="AV33" s="2439"/>
      <c r="AW33" s="227">
        <f t="shared" si="11"/>
        <v>0</v>
      </c>
      <c r="AX33" s="37"/>
    </row>
    <row r="34" spans="3:50" ht="13.2" customHeight="1">
      <c r="C34" s="287">
        <v>800</v>
      </c>
      <c r="D34" s="93" t="s">
        <v>295</v>
      </c>
      <c r="E34" s="239"/>
      <c r="F34" s="726">
        <f>IF(C34="",0,IF(D34="有",VLOOKUP(C34,掘削幅矢板,3,FALSE),VLOOKUP(C34,掘削幅,3,FALSE)))</f>
        <v>1.6</v>
      </c>
      <c r="G34" s="241">
        <f>ROUND(E34*F34,2)</f>
        <v>0</v>
      </c>
      <c r="H34" s="239"/>
      <c r="I34" s="240">
        <f>$F$34</f>
        <v>1.6</v>
      </c>
      <c r="J34" s="241">
        <f>ROUND(H34*I34,2)</f>
        <v>0</v>
      </c>
      <c r="K34" s="239"/>
      <c r="L34" s="2347">
        <f>$F$34</f>
        <v>1.6</v>
      </c>
      <c r="M34" s="2347"/>
      <c r="N34" s="209">
        <f>ROUND(K34*L34,2)</f>
        <v>0</v>
      </c>
      <c r="Q34" s="263" t="s">
        <v>365</v>
      </c>
      <c r="R34" s="2431" t="str">
        <f>IF(MAX($G$626:$G$685)&lt;ROW()-33,"",INDEX($F$626:$H$685,MATCH(ROW()-33,$G$626:$G$685,0),1))</f>
        <v/>
      </c>
      <c r="S34" s="2432"/>
      <c r="T34" s="224">
        <f>SUMIF($F$626:$F$685,R34,$H$626:$H$685)</f>
        <v>0</v>
      </c>
      <c r="U34" s="263" t="s">
        <v>366</v>
      </c>
      <c r="V34" s="2431" t="str">
        <f>IF(MAX($I$626:$I$685)&lt;ROW()-33,"",INDEX($F$626:$I$685,MATCH(ROW()-33,$I$626:$I$685,0),1))</f>
        <v/>
      </c>
      <c r="W34" s="2432"/>
      <c r="X34" s="225">
        <f>SUMIF($F$626:$F$685,V34,$J$626:$J$685)</f>
        <v>0</v>
      </c>
      <c r="Y34" s="37"/>
      <c r="AB34" s="287">
        <v>800</v>
      </c>
      <c r="AC34" s="93" t="s">
        <v>295</v>
      </c>
      <c r="AD34" s="239"/>
      <c r="AE34" s="726">
        <f>IF(AB34="",0,IF(AC34="有",VLOOKUP(AB34,掘削幅矢板,3,FALSE),VLOOKUP(AB34,掘削幅,3,FALSE)))</f>
        <v>1.6</v>
      </c>
      <c r="AF34" s="241">
        <f>ROUND(AD34*AE34,2)</f>
        <v>0</v>
      </c>
      <c r="AG34" s="239"/>
      <c r="AH34" s="240">
        <f>$AE$34</f>
        <v>1.6</v>
      </c>
      <c r="AI34" s="241">
        <f>ROUND(AG34*AH34,2)</f>
        <v>0</v>
      </c>
      <c r="AJ34" s="239"/>
      <c r="AK34" s="2347">
        <f>$AE$34</f>
        <v>1.6</v>
      </c>
      <c r="AL34" s="2347"/>
      <c r="AM34" s="209">
        <f>ROUND(AJ34*AK34,2)</f>
        <v>0</v>
      </c>
      <c r="AP34" s="264" t="s">
        <v>365</v>
      </c>
      <c r="AQ34" s="2438" t="str">
        <f t="shared" si="8"/>
        <v/>
      </c>
      <c r="AR34" s="2439"/>
      <c r="AS34" s="226">
        <f t="shared" si="9"/>
        <v>0</v>
      </c>
      <c r="AT34" s="264" t="s">
        <v>366</v>
      </c>
      <c r="AU34" s="2438" t="str">
        <f t="shared" si="10"/>
        <v/>
      </c>
      <c r="AV34" s="2439"/>
      <c r="AW34" s="227">
        <f t="shared" si="11"/>
        <v>0</v>
      </c>
      <c r="AX34" s="37"/>
    </row>
    <row r="35" spans="3:50" ht="13.2" customHeight="1">
      <c r="C35" s="287">
        <v>900</v>
      </c>
      <c r="D35" s="93" t="s">
        <v>295</v>
      </c>
      <c r="E35" s="239"/>
      <c r="F35" s="726">
        <f>IF(C35="",0,IF(D35="有",VLOOKUP(C35,掘削幅矢板,3,FALSE),VLOOKUP(C35,掘削幅,3,FALSE)))</f>
        <v>1.9</v>
      </c>
      <c r="G35" s="241">
        <f>ROUND(E35*F35,2)</f>
        <v>0</v>
      </c>
      <c r="H35" s="239"/>
      <c r="I35" s="240">
        <f>$F$35</f>
        <v>1.9</v>
      </c>
      <c r="J35" s="241">
        <f>ROUND(H35*I35,2)</f>
        <v>0</v>
      </c>
      <c r="K35" s="239"/>
      <c r="L35" s="2347">
        <f>$F$35</f>
        <v>1.9</v>
      </c>
      <c r="M35" s="2347"/>
      <c r="N35" s="209">
        <f>ROUND(K35*L35,2)</f>
        <v>0</v>
      </c>
      <c r="Q35" s="264" t="s">
        <v>365</v>
      </c>
      <c r="R35" s="2438" t="str">
        <f>IF(MAX($G$626:$G$685)&lt;ROW()-33,"",INDEX($F$626:$H$685,MATCH(ROW()-33,$G$626:$G$685,0),1))</f>
        <v/>
      </c>
      <c r="S35" s="2439"/>
      <c r="T35" s="226">
        <f>SUMIF($F$626:$F$685,R35,$H$626:$H$685)</f>
        <v>0</v>
      </c>
      <c r="U35" s="264" t="s">
        <v>366</v>
      </c>
      <c r="V35" s="2438" t="str">
        <f>IF(MAX($I$626:$I$685)&lt;ROW()-33,"",INDEX($F$626:$I$685,MATCH(ROW()-33,$I$626:$I$685,0),1))</f>
        <v/>
      </c>
      <c r="W35" s="2439"/>
      <c r="X35" s="227">
        <f>SUMIF($F$626:$F$685,V35,$J$626:$J$685)</f>
        <v>0</v>
      </c>
      <c r="Y35" s="37"/>
      <c r="AB35" s="287">
        <v>900</v>
      </c>
      <c r="AC35" s="93" t="s">
        <v>295</v>
      </c>
      <c r="AD35" s="239"/>
      <c r="AE35" s="726">
        <f>IF(AB35="",0,IF(AC35="有",VLOOKUP(AB35,掘削幅矢板,3,FALSE),VLOOKUP(AB35,掘削幅,3,FALSE)))</f>
        <v>1.9</v>
      </c>
      <c r="AF35" s="241">
        <f>ROUND(AD35*AE35,2)</f>
        <v>0</v>
      </c>
      <c r="AG35" s="239"/>
      <c r="AH35" s="240">
        <f>$AE$35</f>
        <v>1.9</v>
      </c>
      <c r="AI35" s="241">
        <f>ROUND(AG35*AH35,2)</f>
        <v>0</v>
      </c>
      <c r="AJ35" s="239"/>
      <c r="AK35" s="2347">
        <f>$AE$35</f>
        <v>1.9</v>
      </c>
      <c r="AL35" s="2347"/>
      <c r="AM35" s="209">
        <f>ROUND(AJ35*AK35,2)</f>
        <v>0</v>
      </c>
      <c r="AP35" s="264" t="s">
        <v>365</v>
      </c>
      <c r="AQ35" s="2438" t="str">
        <f t="shared" si="8"/>
        <v/>
      </c>
      <c r="AR35" s="2439"/>
      <c r="AS35" s="226">
        <f t="shared" si="9"/>
        <v>0</v>
      </c>
      <c r="AT35" s="264" t="s">
        <v>366</v>
      </c>
      <c r="AU35" s="2438" t="str">
        <f t="shared" si="10"/>
        <v/>
      </c>
      <c r="AV35" s="2439"/>
      <c r="AW35" s="227">
        <f t="shared" si="11"/>
        <v>0</v>
      </c>
      <c r="AX35" s="37"/>
    </row>
    <row r="36" spans="3:50" ht="13.2" customHeight="1">
      <c r="C36" s="2201" t="s">
        <v>406</v>
      </c>
      <c r="D36" s="2202"/>
      <c r="E36" s="2214">
        <f>SUM(G31:G35)</f>
        <v>0</v>
      </c>
      <c r="F36" s="2202"/>
      <c r="G36" s="2207"/>
      <c r="H36" s="2214">
        <f>SUM(J31:J35)</f>
        <v>0</v>
      </c>
      <c r="I36" s="2202"/>
      <c r="J36" s="2207"/>
      <c r="K36" s="2214">
        <f>SUM(N31:N35)</f>
        <v>0</v>
      </c>
      <c r="L36" s="2348"/>
      <c r="M36" s="2202"/>
      <c r="N36" s="2215"/>
      <c r="Q36" s="264" t="s">
        <v>365</v>
      </c>
      <c r="R36" s="2438" t="str">
        <f>IF(MAX($G$626:$G$685)&lt;ROW()-33,"",INDEX($F$626:$H$685,MATCH(ROW()-33,$G$626:$G$685,0),1))</f>
        <v/>
      </c>
      <c r="S36" s="2439"/>
      <c r="T36" s="226">
        <f>SUMIF($F$626:$F$685,R36,$H$626:$H$685)</f>
        <v>0</v>
      </c>
      <c r="U36" s="264" t="s">
        <v>366</v>
      </c>
      <c r="V36" s="2438" t="str">
        <f>IF(MAX($I$626:$I$685)&lt;ROW()-33,"",INDEX($F$626:$I$685,MATCH(ROW()-33,$I$626:$I$685,0),1))</f>
        <v/>
      </c>
      <c r="W36" s="2439"/>
      <c r="X36" s="227">
        <f>SUMIF($F$626:$F$685,V36,$J$626:$J$685)</f>
        <v>0</v>
      </c>
      <c r="Y36" s="37"/>
      <c r="AB36" s="2201" t="s">
        <v>406</v>
      </c>
      <c r="AC36" s="2202"/>
      <c r="AD36" s="2214">
        <f>SUM(AF31:AF35)</f>
        <v>0</v>
      </c>
      <c r="AE36" s="2202"/>
      <c r="AF36" s="2207"/>
      <c r="AG36" s="2214">
        <f>SUM(AI31:AI35)</f>
        <v>0</v>
      </c>
      <c r="AH36" s="2202"/>
      <c r="AI36" s="2207"/>
      <c r="AJ36" s="2214">
        <f>SUM(AM31:AM35)</f>
        <v>0</v>
      </c>
      <c r="AK36" s="2348"/>
      <c r="AL36" s="2202"/>
      <c r="AM36" s="2215"/>
      <c r="AP36" s="419" t="s">
        <v>478</v>
      </c>
      <c r="AQ36" s="2540" t="str">
        <f t="shared" si="8"/>
        <v/>
      </c>
      <c r="AR36" s="2541"/>
      <c r="AS36" s="420">
        <f t="shared" si="9"/>
        <v>0</v>
      </c>
      <c r="AT36" s="419" t="s">
        <v>366</v>
      </c>
      <c r="AU36" s="2540" t="str">
        <f t="shared" si="10"/>
        <v/>
      </c>
      <c r="AV36" s="2541"/>
      <c r="AW36" s="421">
        <f t="shared" si="11"/>
        <v>0</v>
      </c>
      <c r="AX36" s="37"/>
    </row>
    <row r="37" spans="3:50" ht="13.2" customHeight="1" thickBot="1">
      <c r="C37" s="2201" t="s">
        <v>407</v>
      </c>
      <c r="D37" s="2202"/>
      <c r="E37" s="2536"/>
      <c r="F37" s="2537"/>
      <c r="G37" s="2538"/>
      <c r="H37" s="2536"/>
      <c r="I37" s="2537"/>
      <c r="J37" s="2538"/>
      <c r="K37" s="2536"/>
      <c r="L37" s="2537"/>
      <c r="M37" s="2537"/>
      <c r="N37" s="2539"/>
      <c r="Q37" s="264" t="s">
        <v>365</v>
      </c>
      <c r="R37" s="2438" t="str">
        <f>IF(MAX($G$626:$G$685)&lt;ROW()-33,"",INDEX($F$626:$H$685,MATCH(ROW()-33,$G$626:$G$685,0),1))</f>
        <v/>
      </c>
      <c r="S37" s="2439"/>
      <c r="T37" s="226">
        <f>SUMIF($F$626:$F$685,R37,$H$626:$H$685)</f>
        <v>0</v>
      </c>
      <c r="U37" s="264" t="s">
        <v>366</v>
      </c>
      <c r="V37" s="2438" t="str">
        <f>IF(MAX($I$626:$I$685)&lt;ROW()-33,"",INDEX($F$626:$I$685,MATCH(ROW()-33,$I$626:$I$685,0),1))</f>
        <v/>
      </c>
      <c r="W37" s="2439"/>
      <c r="X37" s="227">
        <f>SUMIF($F$626:$F$685,V37,$J$626:$J$685)</f>
        <v>0</v>
      </c>
      <c r="Y37" s="37"/>
      <c r="AB37" s="2201" t="s">
        <v>407</v>
      </c>
      <c r="AC37" s="2202"/>
      <c r="AD37" s="2536"/>
      <c r="AE37" s="2537"/>
      <c r="AF37" s="2538"/>
      <c r="AG37" s="2536"/>
      <c r="AH37" s="2537"/>
      <c r="AI37" s="2538"/>
      <c r="AJ37" s="2536"/>
      <c r="AK37" s="2537"/>
      <c r="AL37" s="2537"/>
      <c r="AM37" s="2539"/>
      <c r="AP37" s="384"/>
      <c r="AQ37" s="2222"/>
      <c r="AR37" s="2444"/>
      <c r="AS37" s="578"/>
      <c r="AT37" s="484"/>
      <c r="AU37" s="2222"/>
      <c r="AV37" s="2444"/>
      <c r="AW37" s="579"/>
      <c r="AX37" s="163"/>
    </row>
    <row r="38" spans="3:50" ht="13.2" customHeight="1">
      <c r="C38" s="2201" t="s">
        <v>301</v>
      </c>
      <c r="D38" s="2202"/>
      <c r="E38" s="2214">
        <f>E36-E37</f>
        <v>0</v>
      </c>
      <c r="F38" s="2202"/>
      <c r="G38" s="2207"/>
      <c r="H38" s="2214">
        <f>H36-H37</f>
        <v>0</v>
      </c>
      <c r="I38" s="2202"/>
      <c r="J38" s="2207"/>
      <c r="K38" s="2214">
        <f>K36-K37</f>
        <v>0</v>
      </c>
      <c r="L38" s="2348"/>
      <c r="M38" s="2202"/>
      <c r="N38" s="2215"/>
      <c r="Q38" s="264" t="s">
        <v>365</v>
      </c>
      <c r="R38" s="2438" t="str">
        <f>IF(MAX($G$626:$G$685)&lt;ROW()-33,"",INDEX($F$626:$H$685,MATCH(ROW()-33,$G$626:$G$685,0),1))</f>
        <v/>
      </c>
      <c r="S38" s="2439"/>
      <c r="T38" s="226">
        <f>SUMIF($F$626:$F$685,R38,$H$626:$H$685)</f>
        <v>0</v>
      </c>
      <c r="U38" s="264" t="s">
        <v>366</v>
      </c>
      <c r="V38" s="2438" t="str">
        <f>IF(MAX($I$626:$I$685)&lt;ROW()-33,"",INDEX($F$626:$I$685,MATCH(ROW()-33,$I$626:$I$685,0),1))</f>
        <v/>
      </c>
      <c r="W38" s="2439"/>
      <c r="X38" s="227">
        <f>SUMIF($F$626:$F$685,V38,$J$626:$J$685)</f>
        <v>0</v>
      </c>
      <c r="Y38" s="37"/>
      <c r="AB38" s="2201" t="s">
        <v>301</v>
      </c>
      <c r="AC38" s="2202"/>
      <c r="AD38" s="2214">
        <f>AD36-AD37</f>
        <v>0</v>
      </c>
      <c r="AE38" s="2202"/>
      <c r="AF38" s="2207"/>
      <c r="AG38" s="2214">
        <f>AG36-AG37</f>
        <v>0</v>
      </c>
      <c r="AH38" s="2202"/>
      <c r="AI38" s="2207"/>
      <c r="AJ38" s="2214">
        <f>AJ36-AJ37</f>
        <v>0</v>
      </c>
      <c r="AK38" s="2348"/>
      <c r="AL38" s="2202"/>
      <c r="AM38" s="2215"/>
      <c r="AS38" s="2234" t="s">
        <v>511</v>
      </c>
      <c r="AT38" s="2234"/>
      <c r="AU38" s="2234"/>
      <c r="AV38" s="2234"/>
      <c r="AW38" s="361" t="str">
        <f>IF(AT51="×","",AT52+X40)</f>
        <v/>
      </c>
      <c r="AX38" s="15"/>
    </row>
    <row r="39" spans="3:50" ht="13.2" customHeight="1" thickBot="1">
      <c r="C39" s="2201" t="s">
        <v>76</v>
      </c>
      <c r="D39" s="2202"/>
      <c r="E39" s="2208"/>
      <c r="F39" s="2209"/>
      <c r="G39" s="2210"/>
      <c r="H39" s="2208"/>
      <c r="I39" s="2209"/>
      <c r="J39" s="2210"/>
      <c r="K39" s="2208"/>
      <c r="L39" s="2209"/>
      <c r="M39" s="2209"/>
      <c r="N39" s="2211"/>
      <c r="Q39" s="384"/>
      <c r="R39" s="2222"/>
      <c r="S39" s="2444"/>
      <c r="T39" s="578"/>
      <c r="U39" s="484"/>
      <c r="V39" s="2222"/>
      <c r="W39" s="2444"/>
      <c r="X39" s="579"/>
      <c r="Y39" s="163"/>
      <c r="AB39" s="2201" t="s">
        <v>76</v>
      </c>
      <c r="AC39" s="2202"/>
      <c r="AD39" s="2208"/>
      <c r="AE39" s="2209"/>
      <c r="AF39" s="2210"/>
      <c r="AG39" s="2208"/>
      <c r="AH39" s="2209"/>
      <c r="AI39" s="2210"/>
      <c r="AJ39" s="2208"/>
      <c r="AK39" s="2209"/>
      <c r="AL39" s="2209"/>
      <c r="AM39" s="2211"/>
      <c r="AO39" s="2" t="s">
        <v>458</v>
      </c>
      <c r="AP39" s="31"/>
      <c r="AQ39" s="31"/>
      <c r="AR39" s="31"/>
      <c r="AS39" s="31"/>
      <c r="AT39" s="31"/>
      <c r="AU39" s="31"/>
      <c r="AV39" s="31"/>
      <c r="AW39" s="31"/>
      <c r="AX39" s="377"/>
    </row>
    <row r="40" spans="3:50" ht="13.2" customHeight="1">
      <c r="C40" s="2201"/>
      <c r="D40" s="2202"/>
      <c r="E40" s="2216"/>
      <c r="F40" s="2217"/>
      <c r="G40" s="2218"/>
      <c r="H40" s="2216"/>
      <c r="I40" s="2217"/>
      <c r="J40" s="2218"/>
      <c r="K40" s="2216"/>
      <c r="L40" s="2217"/>
      <c r="M40" s="2217"/>
      <c r="N40" s="2219"/>
      <c r="T40" s="2234" t="str">
        <f>IF(AT51="×","※先行路盤 土量 計 ： H=　","※先行路盤 土量No.1 計 ：　")</f>
        <v>※先行路盤 土量 計 ： H=　</v>
      </c>
      <c r="U40" s="2234"/>
      <c r="V40" s="2234"/>
      <c r="W40" s="2234"/>
      <c r="X40" s="361">
        <f>ROUND(SUMPRODUCT(R34:R39,T34:T39)/100+SUMPRODUCT(V34:V39,X34:X39)/100,2)</f>
        <v>0</v>
      </c>
      <c r="Y40" s="15"/>
      <c r="AB40" s="2201"/>
      <c r="AC40" s="2202"/>
      <c r="AD40" s="2216"/>
      <c r="AE40" s="2217"/>
      <c r="AF40" s="2218"/>
      <c r="AG40" s="2216"/>
      <c r="AH40" s="2217"/>
      <c r="AI40" s="2218"/>
      <c r="AJ40" s="2216"/>
      <c r="AK40" s="2217"/>
      <c r="AL40" s="2217"/>
      <c r="AM40" s="2219"/>
      <c r="AP40" s="2251" t="s">
        <v>81</v>
      </c>
      <c r="AQ40" s="2178"/>
      <c r="AR40" s="2179"/>
      <c r="AS40" s="19" t="s">
        <v>66</v>
      </c>
      <c r="AT40" s="2251" t="s">
        <v>81</v>
      </c>
      <c r="AU40" s="2178"/>
      <c r="AV40" s="2179"/>
      <c r="AW40" s="20" t="s">
        <v>66</v>
      </c>
      <c r="AX40" s="161"/>
    </row>
    <row r="41" spans="3:50" ht="13.2" customHeight="1" thickBot="1">
      <c r="C41" s="2212" t="s">
        <v>439</v>
      </c>
      <c r="D41" s="2213"/>
      <c r="E41" s="2531">
        <f>E37</f>
        <v>0</v>
      </c>
      <c r="F41" s="2532"/>
      <c r="G41" s="2533"/>
      <c r="H41" s="2531">
        <f>H37</f>
        <v>0</v>
      </c>
      <c r="I41" s="2532"/>
      <c r="J41" s="2533"/>
      <c r="K41" s="2531">
        <f>K37</f>
        <v>0</v>
      </c>
      <c r="L41" s="2532"/>
      <c r="M41" s="2532"/>
      <c r="N41" s="2534"/>
      <c r="P41" s="2" t="str">
        <f>IF(AT51="×","□仮復旧工","□仮復旧工No.1")</f>
        <v>□仮復旧工</v>
      </c>
      <c r="Q41" s="31"/>
      <c r="R41" s="31"/>
      <c r="S41" s="31"/>
      <c r="T41" s="31"/>
      <c r="U41" s="31"/>
      <c r="V41" s="31"/>
      <c r="W41" s="31"/>
      <c r="X41" s="31"/>
      <c r="Y41" s="377"/>
      <c r="AB41" s="2212" t="s">
        <v>439</v>
      </c>
      <c r="AC41" s="2213"/>
      <c r="AD41" s="2531">
        <f>AD37</f>
        <v>0</v>
      </c>
      <c r="AE41" s="2532"/>
      <c r="AF41" s="2533"/>
      <c r="AG41" s="2531">
        <f>AG37</f>
        <v>0</v>
      </c>
      <c r="AH41" s="2532"/>
      <c r="AI41" s="2533"/>
      <c r="AJ41" s="2531">
        <f>AJ37</f>
        <v>0</v>
      </c>
      <c r="AK41" s="2532"/>
      <c r="AL41" s="2532"/>
      <c r="AM41" s="2534"/>
      <c r="AP41" s="211" t="s">
        <v>56</v>
      </c>
      <c r="AQ41" s="2431" t="str">
        <f>IF(MAX($AH$389:$AH$428)&lt;ROW()-40,"",INDEX($AC$389:$AC$428,MATCH(ROW()-40,$AH$389:$AH$428,0),1))</f>
        <v/>
      </c>
      <c r="AR41" s="2432"/>
      <c r="AS41" s="224">
        <f>SUMIF($AC$389:$AC$428,AQ41,$AI$389:$AI$428)</f>
        <v>0</v>
      </c>
      <c r="AT41" s="211" t="s">
        <v>56</v>
      </c>
      <c r="AU41" s="2431" t="str">
        <f>IF(MAX($AH$389:$AH$428)&lt;ROW()-36,"",INDEX($AC$389:$AC$428,MATCH(ROW()-36,$AH$389:$AH$428,0),1))</f>
        <v/>
      </c>
      <c r="AV41" s="2432"/>
      <c r="AW41" s="225">
        <f>SUMIF($AC$389:$AC$428,AU41,$AI$389:$AI$428)</f>
        <v>0</v>
      </c>
      <c r="AX41" s="37"/>
    </row>
    <row r="42" spans="3:50" ht="13.2" customHeight="1">
      <c r="C42" s="2535" t="s">
        <v>440</v>
      </c>
      <c r="D42" s="2202"/>
      <c r="E42" s="2208"/>
      <c r="F42" s="2209"/>
      <c r="G42" s="2210"/>
      <c r="H42" s="2208"/>
      <c r="I42" s="2209"/>
      <c r="J42" s="2210"/>
      <c r="K42" s="2208"/>
      <c r="L42" s="2209"/>
      <c r="M42" s="2209"/>
      <c r="N42" s="2211"/>
      <c r="Q42" s="2251" t="s">
        <v>81</v>
      </c>
      <c r="R42" s="2178"/>
      <c r="S42" s="2179"/>
      <c r="T42" s="19" t="s">
        <v>66</v>
      </c>
      <c r="U42" s="2251" t="s">
        <v>81</v>
      </c>
      <c r="V42" s="2178"/>
      <c r="W42" s="2179"/>
      <c r="X42" s="20" t="s">
        <v>66</v>
      </c>
      <c r="Y42" s="161"/>
      <c r="AB42" s="2535" t="s">
        <v>440</v>
      </c>
      <c r="AC42" s="2202"/>
      <c r="AD42" s="2208"/>
      <c r="AE42" s="2209"/>
      <c r="AF42" s="2210"/>
      <c r="AG42" s="2208"/>
      <c r="AH42" s="2209"/>
      <c r="AI42" s="2210"/>
      <c r="AJ42" s="2208"/>
      <c r="AK42" s="2209"/>
      <c r="AL42" s="2209"/>
      <c r="AM42" s="2211"/>
      <c r="AP42" s="212" t="s">
        <v>56</v>
      </c>
      <c r="AQ42" s="2438" t="str">
        <f>IF(MAX($AH$389:$AH$428)&lt;ROW()-40,"",INDEX($AC$389:$AC$428,MATCH(ROW()-40,$AH$389:$AH$428,0),1))</f>
        <v/>
      </c>
      <c r="AR42" s="2439"/>
      <c r="AS42" s="226">
        <f>SUMIF($AC$389:$AC$428,AQ42,$AI$389:$AI$428)</f>
        <v>0</v>
      </c>
      <c r="AT42" s="212" t="s">
        <v>56</v>
      </c>
      <c r="AU42" s="2438" t="str">
        <f>IF(MAX($AH$389:$AH$428)&lt;ROW()-36,"",INDEX($AC$389:$AC$428,MATCH(ROW()-36,$AH$389:$AH$428,0),1))</f>
        <v/>
      </c>
      <c r="AV42" s="2439"/>
      <c r="AW42" s="227">
        <f>SUMIF($AC$389:$AC$428,AU42,$AI$389:$AI$428)</f>
        <v>0</v>
      </c>
      <c r="AX42" s="37"/>
    </row>
    <row r="43" spans="3:50" ht="13.2" customHeight="1">
      <c r="C43" s="2201"/>
      <c r="D43" s="2202"/>
      <c r="E43" s="2216"/>
      <c r="F43" s="2217"/>
      <c r="G43" s="2218"/>
      <c r="H43" s="2216"/>
      <c r="I43" s="2217"/>
      <c r="J43" s="2218"/>
      <c r="K43" s="2216"/>
      <c r="L43" s="2217"/>
      <c r="M43" s="2217"/>
      <c r="N43" s="2219"/>
      <c r="Q43" s="211" t="s">
        <v>56</v>
      </c>
      <c r="R43" s="2431" t="str">
        <f>IF(MAX($I$389:$I$428)&lt;ROW()-42,"",INDEX($D$389:$D$428,MATCH(ROW()-42,$I$389:$I$428,0),1))</f>
        <v/>
      </c>
      <c r="S43" s="2432"/>
      <c r="T43" s="224">
        <f>SUMIF($D$389:$D$428,R43,$J$389:$J$428)</f>
        <v>0</v>
      </c>
      <c r="U43" s="211" t="s">
        <v>56</v>
      </c>
      <c r="V43" s="2431" t="str">
        <f>IF(MAX($I$389:$I$428)&lt;ROW()-39,"",INDEX($D$389:$D$428,MATCH(ROW()-39,$I$389:$I$428,0),1))</f>
        <v/>
      </c>
      <c r="W43" s="2432"/>
      <c r="X43" s="225">
        <f>SUMIF($D$389:$D$428,V43,$J$389:$J$428)</f>
        <v>0</v>
      </c>
      <c r="Y43" s="37"/>
      <c r="AB43" s="2201"/>
      <c r="AC43" s="2202"/>
      <c r="AD43" s="2216"/>
      <c r="AE43" s="2217"/>
      <c r="AF43" s="2218"/>
      <c r="AG43" s="2216"/>
      <c r="AH43" s="2217"/>
      <c r="AI43" s="2218"/>
      <c r="AJ43" s="2216"/>
      <c r="AK43" s="2217"/>
      <c r="AL43" s="2217"/>
      <c r="AM43" s="2219"/>
      <c r="AP43" s="212" t="s">
        <v>56</v>
      </c>
      <c r="AQ43" s="2438" t="str">
        <f>IF(MAX($AH$389:$AH$428)&lt;ROW()-40,"",INDEX($AC$389:$AC$428,MATCH(ROW()-40,$AH$389:$AH$428,0),1))</f>
        <v/>
      </c>
      <c r="AR43" s="2439"/>
      <c r="AS43" s="226">
        <f>SUMIF($AC$389:$AC$428,AQ43,$AI$389:$AI$428)</f>
        <v>0</v>
      </c>
      <c r="AT43" s="383"/>
      <c r="AU43" s="2216"/>
      <c r="AV43" s="2443"/>
      <c r="AW43" s="575"/>
      <c r="AX43" s="37"/>
    </row>
    <row r="44" spans="3:50" ht="13.2" customHeight="1" thickBot="1">
      <c r="C44" s="2201" t="s">
        <v>87</v>
      </c>
      <c r="D44" s="2207"/>
      <c r="E44" s="2208"/>
      <c r="F44" s="2209"/>
      <c r="G44" s="2210"/>
      <c r="H44" s="2208"/>
      <c r="I44" s="2209"/>
      <c r="J44" s="2210"/>
      <c r="K44" s="2208"/>
      <c r="L44" s="2209"/>
      <c r="M44" s="2209"/>
      <c r="N44" s="2211"/>
      <c r="Q44" s="212" t="s">
        <v>56</v>
      </c>
      <c r="R44" s="2438" t="str">
        <f>IF(MAX($I$389:$I$428)&lt;ROW()-42,"",INDEX($D$389:$D$428,MATCH(ROW()-42,$I$389:$I$428,0),1))</f>
        <v/>
      </c>
      <c r="S44" s="2439"/>
      <c r="T44" s="226">
        <f>SUMIF($D$389:$D$428,R44,$J$389:$J$428)</f>
        <v>0</v>
      </c>
      <c r="U44" s="212" t="s">
        <v>56</v>
      </c>
      <c r="V44" s="2438" t="str">
        <f>IF(MAX($I$389:$I$428)&lt;ROW()-39,"",INDEX($D$389:$D$428,MATCH(ROW()-39,$I$389:$I$428,0),1))</f>
        <v/>
      </c>
      <c r="W44" s="2439"/>
      <c r="X44" s="227">
        <f>SUMIF($D$389:$D$428,V44,$J$389:$J$428)</f>
        <v>0</v>
      </c>
      <c r="Y44" s="37"/>
      <c r="AB44" s="2201" t="s">
        <v>87</v>
      </c>
      <c r="AC44" s="2207"/>
      <c r="AD44" s="2208"/>
      <c r="AE44" s="2209"/>
      <c r="AF44" s="2210"/>
      <c r="AG44" s="2208"/>
      <c r="AH44" s="2209"/>
      <c r="AI44" s="2210"/>
      <c r="AJ44" s="2208"/>
      <c r="AK44" s="2209"/>
      <c r="AL44" s="2209"/>
      <c r="AM44" s="2211"/>
      <c r="AP44" s="249" t="s">
        <v>56</v>
      </c>
      <c r="AQ44" s="2460" t="str">
        <f>IF(MAX($AH$389:$AH$428)&lt;ROW()-40,"",INDEX($AC$389:$AC$428,MATCH(ROW()-40,$AH$389:$AH$428,0),1))</f>
        <v/>
      </c>
      <c r="AR44" s="2461"/>
      <c r="AS44" s="228">
        <f>SUMIF($AC$389:$AC$428,AQ44,$AI$389:$AI$428)</f>
        <v>0</v>
      </c>
      <c r="AT44" s="378"/>
      <c r="AU44" s="2222"/>
      <c r="AV44" s="2444"/>
      <c r="AW44" s="579"/>
      <c r="AX44" s="37"/>
    </row>
    <row r="45" spans="3:50" ht="13.2" customHeight="1" thickBot="1">
      <c r="C45" s="2201"/>
      <c r="D45" s="2207"/>
      <c r="E45" s="2216"/>
      <c r="F45" s="2217"/>
      <c r="G45" s="2218"/>
      <c r="H45" s="2216"/>
      <c r="I45" s="2217"/>
      <c r="J45" s="2218"/>
      <c r="K45" s="2216"/>
      <c r="L45" s="2217"/>
      <c r="M45" s="2217"/>
      <c r="N45" s="2219"/>
      <c r="Q45" s="249" t="s">
        <v>56</v>
      </c>
      <c r="R45" s="2460" t="str">
        <f>IF(MAX($I$389:$I$428)&lt;ROW()-42,"",INDEX($D$389:$D$428,MATCH(ROW()-42,$I$389:$I$428,0),1))</f>
        <v/>
      </c>
      <c r="S45" s="2461"/>
      <c r="T45" s="226">
        <f>SUMIF($D$389:$D$428,R45,$J$389:$J$428)</f>
        <v>0</v>
      </c>
      <c r="U45" s="383"/>
      <c r="V45" s="2216"/>
      <c r="W45" s="2443"/>
      <c r="X45" s="575"/>
      <c r="Y45" s="37"/>
      <c r="AB45" s="2201"/>
      <c r="AC45" s="2207"/>
      <c r="AD45" s="2216"/>
      <c r="AE45" s="2217"/>
      <c r="AF45" s="2218"/>
      <c r="AG45" s="2216"/>
      <c r="AH45" s="2217"/>
      <c r="AI45" s="2218"/>
      <c r="AJ45" s="2216"/>
      <c r="AK45" s="2217"/>
      <c r="AL45" s="2217"/>
      <c r="AM45" s="2219"/>
      <c r="AS45" s="2234" t="s">
        <v>502</v>
      </c>
      <c r="AT45" s="2234"/>
      <c r="AU45" s="2234"/>
      <c r="AV45" s="2234"/>
      <c r="AW45" s="361" t="str">
        <f>IF(AT51="×","",AT54+X46)</f>
        <v/>
      </c>
      <c r="AX45" s="163"/>
    </row>
    <row r="46" spans="3:50" ht="13.2" customHeight="1" thickBot="1">
      <c r="C46" s="2220" t="s">
        <v>78</v>
      </c>
      <c r="D46" s="2221"/>
      <c r="E46" s="2222"/>
      <c r="F46" s="2223"/>
      <c r="G46" s="2224"/>
      <c r="H46" s="2222"/>
      <c r="I46" s="2223"/>
      <c r="J46" s="2224"/>
      <c r="K46" s="2222"/>
      <c r="L46" s="2223"/>
      <c r="M46" s="2223"/>
      <c r="N46" s="2225"/>
      <c r="T46" s="2234" t="str">
        <f>IF(AT51="×","※仮復旧 土量 計 ： M=　","※仮復旧 土量No.1 計 ：　")</f>
        <v>※仮復旧 土量 計 ： M=　</v>
      </c>
      <c r="U46" s="2234"/>
      <c r="V46" s="2234"/>
      <c r="W46" s="2234"/>
      <c r="X46" s="361">
        <f>ROUND(SUMPRODUCT(R43:R45,T43:T45)/100+SUMPRODUCT(V43:V45,X43:X45)/100,2)</f>
        <v>0</v>
      </c>
      <c r="Y46" s="163"/>
      <c r="AB46" s="2220" t="s">
        <v>78</v>
      </c>
      <c r="AC46" s="2221"/>
      <c r="AD46" s="2222"/>
      <c r="AE46" s="2223"/>
      <c r="AF46" s="2224"/>
      <c r="AG46" s="2222"/>
      <c r="AH46" s="2223"/>
      <c r="AI46" s="2224"/>
      <c r="AJ46" s="2222"/>
      <c r="AK46" s="2223"/>
      <c r="AL46" s="2223"/>
      <c r="AM46" s="2225"/>
      <c r="AX46" s="15"/>
    </row>
    <row r="49" spans="2:46" ht="13.2" customHeight="1">
      <c r="B49" s="2" t="s">
        <v>84</v>
      </c>
      <c r="AA49" s="2" t="s">
        <v>84</v>
      </c>
    </row>
    <row r="50" spans="2:46" ht="13.2" customHeight="1" thickBot="1">
      <c r="D50" s="2" t="s">
        <v>85</v>
      </c>
      <c r="AC50" s="2" t="s">
        <v>85</v>
      </c>
    </row>
    <row r="51" spans="2:46" ht="13.2" customHeight="1">
      <c r="D51" s="2235" t="s">
        <v>56</v>
      </c>
      <c r="E51" s="22" t="s">
        <v>492</v>
      </c>
      <c r="F51" s="28">
        <f>IF($E$17&lt;&gt;"As",0,IF($E$18&lt;=15,ROUND(SUM($E$9:$E$13)*2,2),0))</f>
        <v>0</v>
      </c>
      <c r="G51" s="2235" t="s">
        <v>83</v>
      </c>
      <c r="H51" s="22" t="s">
        <v>492</v>
      </c>
      <c r="I51" s="27">
        <f>IF($E$17&lt;&gt;"Co",0,IF($E$18&lt;=15,ROUND(SUM($E$9:$E$13)*2,2),0))</f>
        <v>0</v>
      </c>
      <c r="AC51" s="2235" t="s">
        <v>56</v>
      </c>
      <c r="AD51" s="22" t="s">
        <v>492</v>
      </c>
      <c r="AE51" s="28">
        <f>IF($AD$17&lt;&gt;"As",0,IF($AD$18&lt;=15,ROUND(SUM($AD$9:$AD$13)*2,2),0))</f>
        <v>0</v>
      </c>
      <c r="AF51" s="2235" t="s">
        <v>83</v>
      </c>
      <c r="AG51" s="22" t="s">
        <v>492</v>
      </c>
      <c r="AH51" s="27">
        <f>IF($AD$17&lt;&gt;"Co",0,IF($AD$18&lt;=15,ROUND(SUM($AD$9:$AD$13)*2,2),0))</f>
        <v>0</v>
      </c>
      <c r="AR51" s="486" t="s">
        <v>480</v>
      </c>
      <c r="AS51" s="487"/>
      <c r="AT51" s="491" t="str">
        <f>IF(SUM(AD16:AM16,AD19:AM19,AD38:AM38,AD41:AM41)=0,"×","○")</f>
        <v>×</v>
      </c>
    </row>
    <row r="52" spans="2:46" ht="13.2" customHeight="1">
      <c r="D52" s="2236"/>
      <c r="E52" s="23" t="s">
        <v>493</v>
      </c>
      <c r="F52" s="29">
        <f>IF($E$17&lt;&gt;"As",0,IF(AND($E$18&gt;15,$E$18&lt;=30),ROUND(SUM($E$9:$E$13)*2,2),0))</f>
        <v>0</v>
      </c>
      <c r="G52" s="2236"/>
      <c r="H52" s="23" t="s">
        <v>493</v>
      </c>
      <c r="I52" s="24">
        <f>IF($E$17&lt;&gt;"Co",0,IF(AND($E$18&gt;15,$E$18&lt;=30),ROUND(SUM($E$9:$E$13)*2,2),0))</f>
        <v>0</v>
      </c>
      <c r="AC52" s="2236"/>
      <c r="AD52" s="23" t="s">
        <v>493</v>
      </c>
      <c r="AE52" s="29">
        <f>IF($AD$17&lt;&gt;"As",0,IF(AND($AD$18&gt;15,$AD$18&lt;=30),ROUND(SUM($AD$9:$AD$13)*2,2),0))</f>
        <v>0</v>
      </c>
      <c r="AF52" s="2236"/>
      <c r="AG52" s="23" t="s">
        <v>493</v>
      </c>
      <c r="AH52" s="24">
        <f>IF($AD$17&lt;&gt;"Co",0,IF(AND($AD$18&gt;15,$AD$18&lt;=30),ROUND(SUM($AD$9:$AD$13)*2,2),0))</f>
        <v>0</v>
      </c>
      <c r="AR52" s="490" t="s">
        <v>497</v>
      </c>
      <c r="AS52" s="489"/>
      <c r="AT52" s="492">
        <f>ROUND(SUMPRODUCT(AQ31:AQ37,AS31:AS37)/100+SUMPRODUCT(AU31:AU37,AW31:AW37)/100,2)</f>
        <v>0</v>
      </c>
    </row>
    <row r="53" spans="2:46" ht="13.2" customHeight="1" thickBot="1">
      <c r="D53" s="2237"/>
      <c r="E53" s="25" t="s">
        <v>80</v>
      </c>
      <c r="F53" s="30">
        <f>IF($E$17&lt;&gt;"As",0,IF(AND($E$18&gt;30,$E$18&lt;=40),ROUND(SUM($E$9:$E$13)*2,2),0))</f>
        <v>0</v>
      </c>
      <c r="G53" s="2237"/>
      <c r="H53" s="25"/>
      <c r="I53" s="26"/>
      <c r="AC53" s="2237"/>
      <c r="AD53" s="25" t="s">
        <v>80</v>
      </c>
      <c r="AE53" s="30">
        <f>IF($AD$17&lt;&gt;"As",0,IF(AND($AD$18&gt;30,$AD$18&lt;=40),ROUND(SUM($AD$9:$AD$13)*2,2),0))</f>
        <v>0</v>
      </c>
      <c r="AF53" s="2237"/>
      <c r="AG53" s="25"/>
      <c r="AH53" s="26"/>
      <c r="AR53" s="490" t="s">
        <v>510</v>
      </c>
      <c r="AS53" s="489"/>
      <c r="AT53" s="492">
        <f>ROUND(SUMPRODUCT(AR4:AR6,AS4:AS6)/100+SUMPRODUCT(AV4:AV6,AW4:AW6)/100,2)</f>
        <v>0</v>
      </c>
    </row>
    <row r="54" spans="2:46" ht="13.2" customHeight="1" thickBot="1">
      <c r="D54" s="2" t="s">
        <v>88</v>
      </c>
      <c r="AC54" s="2" t="s">
        <v>88</v>
      </c>
      <c r="AR54" s="488" t="s">
        <v>498</v>
      </c>
      <c r="AS54" s="429"/>
      <c r="AT54" s="493">
        <f>ROUND(SUMPRODUCT(AQ41:AQ44,AS41:AS44)/100+SUMPRODUCT(AU41:AU44,AW41:AW44)/100,2)</f>
        <v>0</v>
      </c>
    </row>
    <row r="55" spans="2:46" ht="13.2" customHeight="1">
      <c r="D55" s="2235" t="s">
        <v>56</v>
      </c>
      <c r="E55" s="22" t="s">
        <v>492</v>
      </c>
      <c r="F55" s="28">
        <f>IF($H$17&lt;&gt;"As",0,IF($H$18&lt;=15,ROUND(SUM($H$9:$H$13)*2,2),0))</f>
        <v>0</v>
      </c>
      <c r="G55" s="2235" t="s">
        <v>83</v>
      </c>
      <c r="H55" s="22" t="s">
        <v>492</v>
      </c>
      <c r="I55" s="27">
        <f>IF($H$17&lt;&gt;"Co",0,IF($H$18&lt;=15,ROUND(SUM($H$9:$H$13)*2,2),0))</f>
        <v>0</v>
      </c>
      <c r="AC55" s="2235" t="s">
        <v>56</v>
      </c>
      <c r="AD55" s="22" t="s">
        <v>492</v>
      </c>
      <c r="AE55" s="28">
        <f>IF($AG$17&lt;&gt;"As",0,IF($AG$18&lt;=15,ROUND(SUM($AG$9:$AG$13)*2,2),0))</f>
        <v>0</v>
      </c>
      <c r="AF55" s="2235" t="s">
        <v>83</v>
      </c>
      <c r="AG55" s="22" t="s">
        <v>492</v>
      </c>
      <c r="AH55" s="27">
        <f>IF($AG$17&lt;&gt;"Co",0,IF($AG$18&lt;=15,ROUND(SUM($AG$9:$AG$13)*2,2),0))</f>
        <v>0</v>
      </c>
    </row>
    <row r="56" spans="2:46" ht="13.2" customHeight="1">
      <c r="D56" s="2236"/>
      <c r="E56" s="23" t="s">
        <v>493</v>
      </c>
      <c r="F56" s="29">
        <f>IF($H$17&lt;&gt;"As",0,IF(AND($H$18&gt;15,$H$18&lt;=30),ROUND(SUM($H$9:$H$13)*2,2),0))</f>
        <v>0</v>
      </c>
      <c r="G56" s="2236"/>
      <c r="H56" s="23" t="s">
        <v>493</v>
      </c>
      <c r="I56" s="24">
        <f>IF($H$17&lt;&gt;"Co",0,IF(AND($H$18&gt;15,$H$18&lt;=30),ROUND(SUM($H$9:$H$13)*2,2),0))</f>
        <v>0</v>
      </c>
      <c r="AC56" s="2236"/>
      <c r="AD56" s="23" t="s">
        <v>493</v>
      </c>
      <c r="AE56" s="29">
        <f>IF($AG$17&lt;&gt;"As",0,IF(AND($AG$18&gt;15,$AG$18&lt;=30),ROUND(SUM($AG$9:$AG$13)*2,2),0))</f>
        <v>0</v>
      </c>
      <c r="AF56" s="2236"/>
      <c r="AG56" s="23" t="s">
        <v>493</v>
      </c>
      <c r="AH56" s="24">
        <f>IF($AG$17&lt;&gt;"Co",0,IF(AND($AG$18&gt;15,$AG$18&lt;=30),ROUND(SUM($AG$9:$AG$13)*2,2),0))</f>
        <v>0</v>
      </c>
    </row>
    <row r="57" spans="2:46" ht="13.2" customHeight="1" thickBot="1">
      <c r="D57" s="2237"/>
      <c r="E57" s="25" t="s">
        <v>80</v>
      </c>
      <c r="F57" s="30">
        <f>IF($H$17&lt;&gt;"As",0,IF(AND($H$18&gt;30,$H$18&lt;=40),ROUND(SUM($H$9:$H$13)*2,2),0))</f>
        <v>0</v>
      </c>
      <c r="G57" s="2237"/>
      <c r="H57" s="25"/>
      <c r="I57" s="26"/>
      <c r="AC57" s="2237"/>
      <c r="AD57" s="25" t="s">
        <v>80</v>
      </c>
      <c r="AE57" s="30">
        <f>IF($AG$17&lt;&gt;"As",0,IF(AND($AG$18&gt;30,$AG$18&lt;=40),ROUND(SUM($AG$9:$AG$13)*2,2),0))</f>
        <v>0</v>
      </c>
      <c r="AF57" s="2237"/>
      <c r="AG57" s="25"/>
      <c r="AH57" s="26"/>
    </row>
    <row r="58" spans="2:46" ht="13.2" customHeight="1" thickBot="1">
      <c r="D58" s="2" t="s">
        <v>89</v>
      </c>
      <c r="AC58" s="2" t="s">
        <v>89</v>
      </c>
    </row>
    <row r="59" spans="2:46" ht="13.2" customHeight="1">
      <c r="D59" s="2235" t="s">
        <v>56</v>
      </c>
      <c r="E59" s="22" t="s">
        <v>492</v>
      </c>
      <c r="F59" s="28">
        <f>IF($K$17&lt;&gt;"As",0,IF($K$18&lt;=15,ROUND(SUM($K$9:$K$13)*2,2),0))</f>
        <v>0</v>
      </c>
      <c r="G59" s="2235" t="s">
        <v>83</v>
      </c>
      <c r="H59" s="22" t="s">
        <v>492</v>
      </c>
      <c r="I59" s="27">
        <f>IF($K$17&lt;&gt;"Co",0,IF($K$18&lt;=15,ROUND(SUM($K$9:$K$13)*2,2),0))</f>
        <v>0</v>
      </c>
      <c r="AC59" s="2235" t="s">
        <v>56</v>
      </c>
      <c r="AD59" s="22" t="s">
        <v>492</v>
      </c>
      <c r="AE59" s="28">
        <f>IF($AJ$17&lt;&gt;"As",0,IF($AJ$18&lt;=15,ROUND(SUM($AJ$9:$AJ$13)*2,2),0))</f>
        <v>0</v>
      </c>
      <c r="AF59" s="2235" t="s">
        <v>83</v>
      </c>
      <c r="AG59" s="22" t="s">
        <v>492</v>
      </c>
      <c r="AH59" s="27">
        <f>IF($AJ$17&lt;&gt;"Co",0,IF($AJ$18&lt;=15,ROUND(SUM($AJ$9:$AJ$13)*2,2),0))</f>
        <v>0</v>
      </c>
    </row>
    <row r="60" spans="2:46" ht="13.2" customHeight="1">
      <c r="D60" s="2236"/>
      <c r="E60" s="23" t="s">
        <v>493</v>
      </c>
      <c r="F60" s="29">
        <f>IF($K$17&lt;&gt;"As",0,IF(AND($K$18&gt;15,$K$18&lt;=30),ROUND(SUM($K$9:$K$13)*2,2),0))</f>
        <v>0</v>
      </c>
      <c r="G60" s="2236"/>
      <c r="H60" s="23" t="s">
        <v>493</v>
      </c>
      <c r="I60" s="24">
        <f>IF($K$17&lt;&gt;"Co",0,IF(AND($K$18&gt;15,$K$18&lt;=30),ROUND(SUM($K$9:$K$13)*2,2),0))</f>
        <v>0</v>
      </c>
      <c r="AC60" s="2236"/>
      <c r="AD60" s="23" t="s">
        <v>493</v>
      </c>
      <c r="AE60" s="29">
        <f>IF($AJ$17&lt;&gt;"As",0,IF(AND($AJ$18&gt;15,$AJ$18&lt;=30),ROUND(SUM($AJ$9:$AJ$13)*2,2),0))</f>
        <v>0</v>
      </c>
      <c r="AF60" s="2236"/>
      <c r="AG60" s="23" t="s">
        <v>493</v>
      </c>
      <c r="AH60" s="24">
        <f>IF($AJ$17&lt;&gt;"Co",0,IF(AND($AJ$18&gt;15,$AJ$18&lt;=30),ROUND(SUM($AJ$9:$AJ$13)*2,2),0))</f>
        <v>0</v>
      </c>
    </row>
    <row r="61" spans="2:46" ht="13.2" customHeight="1" thickBot="1">
      <c r="D61" s="2237"/>
      <c r="E61" s="25" t="s">
        <v>80</v>
      </c>
      <c r="F61" s="30">
        <f>IF($K$17&lt;&gt;"As",0,IF(AND($K$18&gt;30,$K$18&lt;=40),ROUND(SUM($K$9:$K$13)*2,2),0))</f>
        <v>0</v>
      </c>
      <c r="G61" s="2237"/>
      <c r="H61" s="25"/>
      <c r="I61" s="26"/>
      <c r="AC61" s="2237"/>
      <c r="AD61" s="25" t="s">
        <v>80</v>
      </c>
      <c r="AE61" s="30">
        <f>IF($AJ$17&lt;&gt;"As",0,IF(AND($AJ$18&gt;30,$AJ$18&lt;=40),ROUND(SUM($AJ$9:$AJ$13)*2,2),0))</f>
        <v>0</v>
      </c>
      <c r="AF61" s="2237"/>
      <c r="AG61" s="25"/>
      <c r="AH61" s="26"/>
    </row>
    <row r="62" spans="2:46" ht="13.2" customHeight="1" thickBot="1">
      <c r="D62" s="2" t="s">
        <v>90</v>
      </c>
      <c r="AC62" s="2" t="s">
        <v>90</v>
      </c>
    </row>
    <row r="63" spans="2:46" ht="13.2" customHeight="1">
      <c r="D63" s="2235" t="s">
        <v>56</v>
      </c>
      <c r="E63" s="22" t="s">
        <v>492</v>
      </c>
      <c r="F63" s="28">
        <f>IF($E$39&lt;&gt;"As",0,IF($E$40&lt;=15,ROUND(SUM($E$31:$E$35)*2,2),0))</f>
        <v>0</v>
      </c>
      <c r="G63" s="2235" t="s">
        <v>83</v>
      </c>
      <c r="H63" s="22" t="s">
        <v>492</v>
      </c>
      <c r="I63" s="27">
        <f>IF($E$39&lt;&gt;"Co",0,IF($E$40&lt;=15,ROUND(SUM($E$31:$E$35)*2,2),0))</f>
        <v>0</v>
      </c>
      <c r="AC63" s="2235" t="s">
        <v>56</v>
      </c>
      <c r="AD63" s="22" t="s">
        <v>492</v>
      </c>
      <c r="AE63" s="28">
        <f>IF($AD$39&lt;&gt;"As",0,IF($AD$40&lt;=15,ROUND(SUM($AD$31:$AD$35)*2,2),0))</f>
        <v>0</v>
      </c>
      <c r="AF63" s="2235" t="s">
        <v>83</v>
      </c>
      <c r="AG63" s="22" t="s">
        <v>492</v>
      </c>
      <c r="AH63" s="27">
        <f>IF($AD$39&lt;&gt;"Co",0,IF($AD$40&lt;=15,ROUND(SUM($AD$31:$AD$35)*2,2),0))</f>
        <v>0</v>
      </c>
    </row>
    <row r="64" spans="2:46" ht="13.2" customHeight="1">
      <c r="D64" s="2236"/>
      <c r="E64" s="23" t="s">
        <v>493</v>
      </c>
      <c r="F64" s="29">
        <f>IF($E$39&lt;&gt;"As",0,IF(AND($E$40&gt;15,$E$40&lt;=30),ROUND(SUM($E$31:$E$35)*2,2),0))</f>
        <v>0</v>
      </c>
      <c r="G64" s="2236"/>
      <c r="H64" s="23" t="s">
        <v>493</v>
      </c>
      <c r="I64" s="24">
        <f>IF($E$39&lt;&gt;"Co",0,IF(AND($E$40&gt;15,$E$40&lt;=30),ROUND(SUM($E$31:$E$35)*2,2),0))</f>
        <v>0</v>
      </c>
      <c r="AC64" s="2236"/>
      <c r="AD64" s="23" t="s">
        <v>493</v>
      </c>
      <c r="AE64" s="29">
        <f>IF($AD$39&lt;&gt;"As",0,IF(AND($AD$40&gt;15,$AD$40&lt;=30),ROUND(SUM($AD$31:$AD$35)*2,2),0))</f>
        <v>0</v>
      </c>
      <c r="AF64" s="2236"/>
      <c r="AG64" s="23" t="s">
        <v>493</v>
      </c>
      <c r="AH64" s="24">
        <f>IF($AD$39&lt;&gt;"Co",0,IF(AND($AD$40&gt;15,$AD$40&lt;=30),ROUND(SUM($AD$31:$AD$35)*2,2),0))</f>
        <v>0</v>
      </c>
    </row>
    <row r="65" spans="2:35" ht="13.2" customHeight="1" thickBot="1">
      <c r="D65" s="2237"/>
      <c r="E65" s="25" t="s">
        <v>80</v>
      </c>
      <c r="F65" s="30">
        <f>IF($E$39&lt;&gt;"As",0,IF(AND($E$40&gt;30,$E$40&lt;=40),ROUND(SUM($E$31:$E$35)*2,2),0))</f>
        <v>0</v>
      </c>
      <c r="G65" s="2237"/>
      <c r="H65" s="25"/>
      <c r="I65" s="26"/>
      <c r="AC65" s="2237"/>
      <c r="AD65" s="25" t="s">
        <v>80</v>
      </c>
      <c r="AE65" s="30">
        <f>IF($AD$39&lt;&gt;"As",0,IF(AND($AD$40&gt;30,$AD$40&lt;=40),ROUND(SUM($AD$31:$AD$35)*2,2),0))</f>
        <v>0</v>
      </c>
      <c r="AF65" s="2237"/>
      <c r="AG65" s="25"/>
      <c r="AH65" s="26"/>
    </row>
    <row r="66" spans="2:35" ht="13.2" customHeight="1" thickBot="1">
      <c r="D66" s="2" t="s">
        <v>91</v>
      </c>
      <c r="AC66" s="2" t="s">
        <v>91</v>
      </c>
    </row>
    <row r="67" spans="2:35" ht="13.2" customHeight="1">
      <c r="D67" s="2235" t="s">
        <v>56</v>
      </c>
      <c r="E67" s="22" t="s">
        <v>492</v>
      </c>
      <c r="F67" s="28">
        <f>IF($H$39&lt;&gt;"As",0,IF($H$40&lt;=15,ROUND(SUM($H$31:$H$35)*2,2),0))</f>
        <v>0</v>
      </c>
      <c r="G67" s="2235" t="s">
        <v>83</v>
      </c>
      <c r="H67" s="22" t="s">
        <v>492</v>
      </c>
      <c r="I67" s="27">
        <f>IF($H$39&lt;&gt;"Co",0,IF($H$40&lt;=15,ROUND(SUM($H$31:$H$35)*2,2),0))</f>
        <v>0</v>
      </c>
      <c r="AC67" s="2235" t="s">
        <v>56</v>
      </c>
      <c r="AD67" s="22" t="s">
        <v>492</v>
      </c>
      <c r="AE67" s="28">
        <f>IF($AG$39&lt;&gt;"As",0,IF($AG$40&lt;=15,ROUND(SUM($AG$31:$AG$35)*2,2),0))</f>
        <v>0</v>
      </c>
      <c r="AF67" s="2235" t="s">
        <v>83</v>
      </c>
      <c r="AG67" s="22" t="s">
        <v>492</v>
      </c>
      <c r="AH67" s="27">
        <f>IF($AG$39&lt;&gt;"Co",0,IF($AG$40&lt;=15,ROUND(SUM($AG$31:$AG$35)*2,2),0))</f>
        <v>0</v>
      </c>
    </row>
    <row r="68" spans="2:35" ht="13.2" customHeight="1">
      <c r="D68" s="2236"/>
      <c r="E68" s="23" t="s">
        <v>493</v>
      </c>
      <c r="F68" s="29">
        <f>IF($H$39&lt;&gt;"As",0,IF(AND($H$40&gt;15,$H$40&lt;=30),ROUND(SUM($H$31:$H$35)*2,2),0))</f>
        <v>0</v>
      </c>
      <c r="G68" s="2236"/>
      <c r="H68" s="23" t="s">
        <v>493</v>
      </c>
      <c r="I68" s="24">
        <f>IF($H$39&lt;&gt;"Co",0,IF(AND($H$40&gt;15,$H$40&lt;=30),ROUND(SUM($H$31:$H$35)*2,2),0))</f>
        <v>0</v>
      </c>
      <c r="AC68" s="2236"/>
      <c r="AD68" s="23" t="s">
        <v>493</v>
      </c>
      <c r="AE68" s="29">
        <f>IF($AG$39&lt;&gt;"As",0,IF(AND($AG$40&gt;15,$AG$40&lt;=30),ROUND(SUM($AG$31:$AG$35)*2,2),0))</f>
        <v>0</v>
      </c>
      <c r="AF68" s="2236"/>
      <c r="AG68" s="23" t="s">
        <v>493</v>
      </c>
      <c r="AH68" s="24">
        <f>IF($AG$39&lt;&gt;"Co",0,IF(AND($AG$40&gt;15,$AG$40&lt;=30),ROUND(SUM($AG$31:$AG$35)*2,2),0))</f>
        <v>0</v>
      </c>
    </row>
    <row r="69" spans="2:35" ht="13.2" customHeight="1" thickBot="1">
      <c r="D69" s="2237"/>
      <c r="E69" s="25" t="s">
        <v>80</v>
      </c>
      <c r="F69" s="30">
        <f>IF($H$39&lt;&gt;"As",0,IF(AND($H$40&gt;30,$H$40&lt;=40),ROUND(SUM($H$31:$H$35)*2,2),0))</f>
        <v>0</v>
      </c>
      <c r="G69" s="2237"/>
      <c r="H69" s="25"/>
      <c r="I69" s="26"/>
      <c r="AC69" s="2237"/>
      <c r="AD69" s="25" t="s">
        <v>80</v>
      </c>
      <c r="AE69" s="30">
        <f>IF($AG$39&lt;&gt;"As",0,IF(AND($AG$40&gt;30,$AG$40&lt;=40),ROUND(SUM($AG$31:$AG$35)*2,2),0))</f>
        <v>0</v>
      </c>
      <c r="AF69" s="2237"/>
      <c r="AG69" s="25"/>
      <c r="AH69" s="26"/>
    </row>
    <row r="70" spans="2:35" ht="13.2" customHeight="1" thickBot="1">
      <c r="D70" s="2" t="s">
        <v>92</v>
      </c>
      <c r="AC70" s="2" t="s">
        <v>92</v>
      </c>
    </row>
    <row r="71" spans="2:35" ht="13.2" customHeight="1">
      <c r="D71" s="2235" t="s">
        <v>56</v>
      </c>
      <c r="E71" s="22" t="s">
        <v>492</v>
      </c>
      <c r="F71" s="28">
        <f>IF($K$39&lt;&gt;"As",0,IF($K$40&lt;=15,ROUND(SUM($K$31:$K$35)*2,2),0))</f>
        <v>0</v>
      </c>
      <c r="G71" s="2235" t="s">
        <v>83</v>
      </c>
      <c r="H71" s="22" t="s">
        <v>492</v>
      </c>
      <c r="I71" s="27">
        <f>IF($K$39&lt;&gt;"Co",0,IF($K$40&lt;=15,ROUND(SUM($K$31:$K$35)*2,2),0))</f>
        <v>0</v>
      </c>
      <c r="AC71" s="2235" t="s">
        <v>56</v>
      </c>
      <c r="AD71" s="22" t="s">
        <v>492</v>
      </c>
      <c r="AE71" s="28">
        <f>IF($AJ$39&lt;&gt;"As",0,IF($AJ$40&lt;=15,ROUND(SUM($AJ$31:$AJ$35)*2,2),0))</f>
        <v>0</v>
      </c>
      <c r="AF71" s="2235" t="s">
        <v>83</v>
      </c>
      <c r="AG71" s="22" t="s">
        <v>492</v>
      </c>
      <c r="AH71" s="27">
        <f>IF($AJ$39&lt;&gt;"Co",0,IF($AJ$40&lt;=15,ROUND(SUM($AJ$31:$AJ$35)*2,2),0))</f>
        <v>0</v>
      </c>
    </row>
    <row r="72" spans="2:35" ht="13.2" customHeight="1">
      <c r="D72" s="2236"/>
      <c r="E72" s="23" t="s">
        <v>493</v>
      </c>
      <c r="F72" s="29">
        <f>IF($K$39&lt;&gt;"As",0,IF(AND($K$40&gt;15,$K$40&lt;=30),ROUND(SUM($K$31:$K$35)*2,2),0))</f>
        <v>0</v>
      </c>
      <c r="G72" s="2236"/>
      <c r="H72" s="23" t="s">
        <v>493</v>
      </c>
      <c r="I72" s="24">
        <f>IF($K$39&lt;&gt;"Co",0,IF(AND($K$40&gt;15,$K$40&lt;=30),ROUND(SUM($K$31:$K$35)*2,2),0))</f>
        <v>0</v>
      </c>
      <c r="AC72" s="2236"/>
      <c r="AD72" s="23" t="s">
        <v>493</v>
      </c>
      <c r="AE72" s="29">
        <f>IF($AJ$39&lt;&gt;"As",0,IF(AND($AJ$40&gt;15,$AJ$40&lt;=30),ROUND(SUM($AJ$31:$AJ$35)*2,2),0))</f>
        <v>0</v>
      </c>
      <c r="AF72" s="2236"/>
      <c r="AG72" s="23" t="s">
        <v>493</v>
      </c>
      <c r="AH72" s="24">
        <f>IF($AJ$39&lt;&gt;"Co",0,IF(AND($AJ$40&gt;15,$AJ$40&lt;=30),ROUND(SUM($AJ$31:$AJ$35)*2,2),0))</f>
        <v>0</v>
      </c>
    </row>
    <row r="73" spans="2:35" ht="13.2" customHeight="1" thickBot="1">
      <c r="D73" s="2237"/>
      <c r="E73" s="25" t="s">
        <v>80</v>
      </c>
      <c r="F73" s="30">
        <f>IF($K$39&lt;&gt;"As",0,IF(AND($K$40&gt;30,$K$40&lt;=40),ROUND(SUM($K$31:$K$35)*2,2),0))</f>
        <v>0</v>
      </c>
      <c r="G73" s="2237"/>
      <c r="H73" s="25"/>
      <c r="I73" s="26"/>
      <c r="AC73" s="2237"/>
      <c r="AD73" s="25" t="s">
        <v>80</v>
      </c>
      <c r="AE73" s="30">
        <f>IF($AJ$39&lt;&gt;"As",0,IF(AND($AJ$40&gt;30,$AJ$40&lt;=40),ROUND(SUM($AJ$31:$AJ$35)*2,2),0))</f>
        <v>0</v>
      </c>
      <c r="AF73" s="2237"/>
      <c r="AG73" s="25"/>
      <c r="AH73" s="26"/>
    </row>
    <row r="76" spans="2:35" ht="13.2" customHeight="1">
      <c r="B76" s="2" t="s">
        <v>84</v>
      </c>
      <c r="AA76" s="2" t="s">
        <v>84</v>
      </c>
    </row>
    <row r="77" spans="2:35" ht="13.2" customHeight="1" thickBot="1">
      <c r="D77" s="2" t="s">
        <v>85</v>
      </c>
      <c r="AC77" s="2" t="s">
        <v>85</v>
      </c>
    </row>
    <row r="78" spans="2:35" ht="13.2" customHeight="1">
      <c r="D78" s="2199"/>
      <c r="E78" s="2200" t="s">
        <v>56</v>
      </c>
      <c r="F78" s="2200"/>
      <c r="G78" s="2200" t="s">
        <v>83</v>
      </c>
      <c r="H78" s="2200"/>
      <c r="I78" s="2200" t="s">
        <v>78</v>
      </c>
      <c r="J78" s="2239"/>
      <c r="AC78" s="2199"/>
      <c r="AD78" s="2200" t="s">
        <v>56</v>
      </c>
      <c r="AE78" s="2200"/>
      <c r="AF78" s="2200" t="s">
        <v>83</v>
      </c>
      <c r="AG78" s="2200"/>
      <c r="AH78" s="2200" t="s">
        <v>78</v>
      </c>
      <c r="AI78" s="2239"/>
    </row>
    <row r="79" spans="2:35" ht="13.2" customHeight="1">
      <c r="D79" s="2238"/>
      <c r="E79" s="21" t="s">
        <v>354</v>
      </c>
      <c r="F79" s="21" t="s">
        <v>355</v>
      </c>
      <c r="G79" s="21" t="s">
        <v>354</v>
      </c>
      <c r="H79" s="21" t="s">
        <v>355</v>
      </c>
      <c r="I79" s="21" t="s">
        <v>354</v>
      </c>
      <c r="J79" s="194" t="s">
        <v>355</v>
      </c>
      <c r="AC79" s="2238"/>
      <c r="AD79" s="21" t="s">
        <v>354</v>
      </c>
      <c r="AE79" s="21" t="s">
        <v>355</v>
      </c>
      <c r="AF79" s="21" t="s">
        <v>354</v>
      </c>
      <c r="AG79" s="21" t="s">
        <v>355</v>
      </c>
      <c r="AH79" s="21" t="s">
        <v>354</v>
      </c>
      <c r="AI79" s="194" t="s">
        <v>355</v>
      </c>
    </row>
    <row r="80" spans="2:35" ht="13.2" customHeight="1">
      <c r="D80" s="195">
        <v>1</v>
      </c>
      <c r="E80" s="165">
        <f t="shared" ref="E80:E119" si="12">IF($E$17&lt;&gt;"As",0,IF($E$5&lt;&gt;"歩 道",0,SUMIF($E$18,D80,$E$16)))+IF($E$20&lt;&gt;"As",0,IF($E$5&lt;&gt;"歩 道",0,SUMIF($E$21,D80,$E$19)))</f>
        <v>0</v>
      </c>
      <c r="F80" s="165">
        <f>IF($E$17&lt;&gt;"As",0,IF($E$5&lt;&gt;"車 道",0,SUMIF($E$18,D80,$E$16)))+IF($E$20&lt;&gt;"As",0,IF($E$5&lt;&gt;"車 道",0,SUMIF($E$21,D80,$E$19)))</f>
        <v>0</v>
      </c>
      <c r="G80" s="165">
        <f t="shared" ref="G80:G119" si="13">IF($E$17&lt;&gt;"Co",0,IF($E$5&lt;&gt;"歩 道",0,SUMIF($E$18,D80,$E$16)))+IF($E$20&lt;&gt;"Co",0,IF($E$5&lt;&gt;"歩 道",0,SUMIF($E$21,D80,$E$19)))</f>
        <v>0</v>
      </c>
      <c r="H80" s="165">
        <f t="shared" ref="H80:H119" si="14">IF($E$17&lt;&gt;"Co",0,IF($E$5&lt;&gt;"車 道",0,SUMIF($E$18,D80,$E$16)))+IF($E$20&lt;&gt;"Co",0,IF($E$5&lt;&gt;"車 道",0,SUMIF($E$21,D80,$E$19)))</f>
        <v>0</v>
      </c>
      <c r="I80" s="165">
        <f t="shared" ref="I80:I119" si="15">IF($E$5&lt;&gt;"歩 道",0,SUMIF($E$24,D80,$E$16)+SUMIF($E$24,D80,$E$19))</f>
        <v>0</v>
      </c>
      <c r="J80" s="197">
        <f t="shared" ref="J80:J119" si="16">IF($E$5&lt;&gt;"車 道",0,SUMIF($E$24,D80,$E$16)+SUMIF($E$24,D80,$E$19))</f>
        <v>0</v>
      </c>
      <c r="AC80" s="195">
        <v>1</v>
      </c>
      <c r="AD80" s="165">
        <f t="shared" ref="AD80:AD119" si="17">IF($AD$17&lt;&gt;"As",0,IF($AD$5&lt;&gt;"歩 道",0,SUMIF($AD$18,AC80,$AD$16)))+IF($AD$20&lt;&gt;"As",0,IF($AD$5&lt;&gt;"歩 道",0,SUMIF($AD$21,AC80,$AD$19)))</f>
        <v>0</v>
      </c>
      <c r="AE80" s="165">
        <f t="shared" ref="AE80:AE119" si="18">IF($AD$17&lt;&gt;"As",0,IF($AD$5&lt;&gt;"車 道",0,SUMIF($AD$18,AC80,$AD$16)))+IF($AD$20&lt;&gt;"As",0,IF($AD$5&lt;&gt;"車 道",0,SUMIF($AD$21,AC80,$AD$19)))</f>
        <v>0</v>
      </c>
      <c r="AF80" s="165">
        <f t="shared" ref="AF80:AF119" si="19">IF($AD$17&lt;&gt;"Co",0,IF($AD$5&lt;&gt;"歩 道",0,SUMIF($AD$18,AC80,$AD$16)))+IF($AD$20&lt;&gt;"Co",0,IF($AD$5&lt;&gt;"歩 道",0,SUMIF($AD$21,AC80,$AD$19)))</f>
        <v>0</v>
      </c>
      <c r="AG80" s="165">
        <f>IF($AD$17&lt;&gt;"Co",0,IF($AD$5&lt;&gt;"車 道",0,SUMIF($AD$18,AC80,$AD$16)))+IF($AD$20&lt;&gt;"Co",0,IF($AD$5&lt;&gt;"車 道",0,SUMIF($AD$21,AC80,$AD$19)))</f>
        <v>0</v>
      </c>
      <c r="AH80" s="165">
        <f t="shared" ref="AH80:AH119" si="20">IF($AD$5&lt;&gt;"歩 道",0,SUMIF($AD$24,AC80,$AD$16)+SUMIF($AD$24,AC80,$AD$19))</f>
        <v>0</v>
      </c>
      <c r="AI80" s="197">
        <f t="shared" ref="AI80:AI119" si="21">IF($AD$5&lt;&gt;"車 道",0,SUMIF($AD$24,AC80,$AD$16)+SUMIF($AD$24,AC80,$AD$19))</f>
        <v>0</v>
      </c>
    </row>
    <row r="81" spans="4:35" ht="13.2" customHeight="1">
      <c r="D81" s="195">
        <v>2</v>
      </c>
      <c r="E81" s="165">
        <f t="shared" si="12"/>
        <v>0</v>
      </c>
      <c r="F81" s="165">
        <f t="shared" ref="F81:F119" si="22">IF($E$17&lt;&gt;"As",0,IF($E$5&lt;&gt;"車 道",0,SUMIF($E$18,D81,$E$16)))+IF($E$20&lt;&gt;"As",0,IF($E$5&lt;&gt;"車 道",0,SUMIF($E$21,D81,$E$19)))</f>
        <v>0</v>
      </c>
      <c r="G81" s="165">
        <f t="shared" si="13"/>
        <v>0</v>
      </c>
      <c r="H81" s="165">
        <f t="shared" si="14"/>
        <v>0</v>
      </c>
      <c r="I81" s="165">
        <f t="shared" si="15"/>
        <v>0</v>
      </c>
      <c r="J81" s="197">
        <f t="shared" si="16"/>
        <v>0</v>
      </c>
      <c r="AC81" s="195">
        <v>2</v>
      </c>
      <c r="AD81" s="165">
        <f t="shared" si="17"/>
        <v>0</v>
      </c>
      <c r="AE81" s="165">
        <f t="shared" si="18"/>
        <v>0</v>
      </c>
      <c r="AF81" s="165">
        <f t="shared" si="19"/>
        <v>0</v>
      </c>
      <c r="AG81" s="165">
        <f t="shared" ref="AG81:AG119" si="23">IF($AD$17&lt;&gt;"Co",0,IF($AD$5&lt;&gt;"車 道",0,SUMIF($AD$18,AC81,$AD$16)))+IF($AD$20&lt;&gt;"Co",0,IF($AD$5&lt;&gt;"車 道",0,SUMIF($AD$21,AC81,$AD$19)))</f>
        <v>0</v>
      </c>
      <c r="AH81" s="165">
        <f t="shared" si="20"/>
        <v>0</v>
      </c>
      <c r="AI81" s="197">
        <f t="shared" si="21"/>
        <v>0</v>
      </c>
    </row>
    <row r="82" spans="4:35" ht="13.2" customHeight="1">
      <c r="D82" s="195">
        <v>3</v>
      </c>
      <c r="E82" s="165">
        <f t="shared" si="12"/>
        <v>0</v>
      </c>
      <c r="F82" s="165">
        <f t="shared" si="22"/>
        <v>0</v>
      </c>
      <c r="G82" s="165">
        <f t="shared" si="13"/>
        <v>0</v>
      </c>
      <c r="H82" s="165">
        <f t="shared" si="14"/>
        <v>0</v>
      </c>
      <c r="I82" s="165">
        <f t="shared" si="15"/>
        <v>0</v>
      </c>
      <c r="J82" s="197">
        <f t="shared" si="16"/>
        <v>0</v>
      </c>
      <c r="AC82" s="195">
        <v>3</v>
      </c>
      <c r="AD82" s="165">
        <f t="shared" si="17"/>
        <v>0</v>
      </c>
      <c r="AE82" s="165">
        <f t="shared" si="18"/>
        <v>0</v>
      </c>
      <c r="AF82" s="165">
        <f t="shared" si="19"/>
        <v>0</v>
      </c>
      <c r="AG82" s="165">
        <f t="shared" si="23"/>
        <v>0</v>
      </c>
      <c r="AH82" s="165">
        <f t="shared" si="20"/>
        <v>0</v>
      </c>
      <c r="AI82" s="197">
        <f t="shared" si="21"/>
        <v>0</v>
      </c>
    </row>
    <row r="83" spans="4:35" ht="13.2" customHeight="1">
      <c r="D83" s="195">
        <v>4</v>
      </c>
      <c r="E83" s="165">
        <f t="shared" si="12"/>
        <v>0</v>
      </c>
      <c r="F83" s="165">
        <f t="shared" si="22"/>
        <v>0</v>
      </c>
      <c r="G83" s="165">
        <f t="shared" si="13"/>
        <v>0</v>
      </c>
      <c r="H83" s="165">
        <f t="shared" si="14"/>
        <v>0</v>
      </c>
      <c r="I83" s="165">
        <f t="shared" si="15"/>
        <v>0</v>
      </c>
      <c r="J83" s="197">
        <f t="shared" si="16"/>
        <v>0</v>
      </c>
      <c r="AC83" s="195">
        <v>4</v>
      </c>
      <c r="AD83" s="165">
        <f t="shared" si="17"/>
        <v>0</v>
      </c>
      <c r="AE83" s="165">
        <f t="shared" si="18"/>
        <v>0</v>
      </c>
      <c r="AF83" s="165">
        <f t="shared" si="19"/>
        <v>0</v>
      </c>
      <c r="AG83" s="165">
        <f t="shared" si="23"/>
        <v>0</v>
      </c>
      <c r="AH83" s="165">
        <f t="shared" si="20"/>
        <v>0</v>
      </c>
      <c r="AI83" s="197">
        <f t="shared" si="21"/>
        <v>0</v>
      </c>
    </row>
    <row r="84" spans="4:35" ht="13.2" customHeight="1">
      <c r="D84" s="195">
        <v>5</v>
      </c>
      <c r="E84" s="165">
        <f t="shared" si="12"/>
        <v>0</v>
      </c>
      <c r="F84" s="165">
        <f t="shared" si="22"/>
        <v>0</v>
      </c>
      <c r="G84" s="165">
        <f t="shared" si="13"/>
        <v>0</v>
      </c>
      <c r="H84" s="165">
        <f t="shared" si="14"/>
        <v>0</v>
      </c>
      <c r="I84" s="165">
        <f t="shared" si="15"/>
        <v>0</v>
      </c>
      <c r="J84" s="197">
        <f t="shared" si="16"/>
        <v>0</v>
      </c>
      <c r="AC84" s="195">
        <v>5</v>
      </c>
      <c r="AD84" s="165">
        <f t="shared" si="17"/>
        <v>0</v>
      </c>
      <c r="AE84" s="165">
        <f t="shared" si="18"/>
        <v>0</v>
      </c>
      <c r="AF84" s="165">
        <f t="shared" si="19"/>
        <v>0</v>
      </c>
      <c r="AG84" s="165">
        <f t="shared" si="23"/>
        <v>0</v>
      </c>
      <c r="AH84" s="165">
        <f t="shared" si="20"/>
        <v>0</v>
      </c>
      <c r="AI84" s="197">
        <f t="shared" si="21"/>
        <v>0</v>
      </c>
    </row>
    <row r="85" spans="4:35" ht="13.2" customHeight="1">
      <c r="D85" s="195">
        <v>6</v>
      </c>
      <c r="E85" s="165">
        <f t="shared" si="12"/>
        <v>0</v>
      </c>
      <c r="F85" s="165">
        <f t="shared" si="22"/>
        <v>0</v>
      </c>
      <c r="G85" s="165">
        <f t="shared" si="13"/>
        <v>0</v>
      </c>
      <c r="H85" s="165">
        <f t="shared" si="14"/>
        <v>0</v>
      </c>
      <c r="I85" s="165">
        <f t="shared" si="15"/>
        <v>0</v>
      </c>
      <c r="J85" s="197">
        <f t="shared" si="16"/>
        <v>0</v>
      </c>
      <c r="AC85" s="195">
        <v>6</v>
      </c>
      <c r="AD85" s="165">
        <f t="shared" si="17"/>
        <v>0</v>
      </c>
      <c r="AE85" s="165">
        <f t="shared" si="18"/>
        <v>0</v>
      </c>
      <c r="AF85" s="165">
        <f t="shared" si="19"/>
        <v>0</v>
      </c>
      <c r="AG85" s="165">
        <f t="shared" si="23"/>
        <v>0</v>
      </c>
      <c r="AH85" s="165">
        <f t="shared" si="20"/>
        <v>0</v>
      </c>
      <c r="AI85" s="197">
        <f t="shared" si="21"/>
        <v>0</v>
      </c>
    </row>
    <row r="86" spans="4:35" ht="13.2" customHeight="1">
      <c r="D86" s="195">
        <v>7</v>
      </c>
      <c r="E86" s="165">
        <f t="shared" si="12"/>
        <v>0</v>
      </c>
      <c r="F86" s="165">
        <f t="shared" si="22"/>
        <v>0</v>
      </c>
      <c r="G86" s="165">
        <f t="shared" si="13"/>
        <v>0</v>
      </c>
      <c r="H86" s="165">
        <f t="shared" si="14"/>
        <v>0</v>
      </c>
      <c r="I86" s="165">
        <f t="shared" si="15"/>
        <v>0</v>
      </c>
      <c r="J86" s="197">
        <f t="shared" si="16"/>
        <v>0</v>
      </c>
      <c r="AC86" s="195">
        <v>7</v>
      </c>
      <c r="AD86" s="165">
        <f t="shared" si="17"/>
        <v>0</v>
      </c>
      <c r="AE86" s="165">
        <f t="shared" si="18"/>
        <v>0</v>
      </c>
      <c r="AF86" s="165">
        <f t="shared" si="19"/>
        <v>0</v>
      </c>
      <c r="AG86" s="165">
        <f t="shared" si="23"/>
        <v>0</v>
      </c>
      <c r="AH86" s="165">
        <f t="shared" si="20"/>
        <v>0</v>
      </c>
      <c r="AI86" s="197">
        <f t="shared" si="21"/>
        <v>0</v>
      </c>
    </row>
    <row r="87" spans="4:35" ht="13.2" customHeight="1">
      <c r="D87" s="195">
        <v>8</v>
      </c>
      <c r="E87" s="165">
        <f t="shared" si="12"/>
        <v>0</v>
      </c>
      <c r="F87" s="165">
        <f t="shared" si="22"/>
        <v>0</v>
      </c>
      <c r="G87" s="165">
        <f t="shared" si="13"/>
        <v>0</v>
      </c>
      <c r="H87" s="165">
        <f t="shared" si="14"/>
        <v>0</v>
      </c>
      <c r="I87" s="165">
        <f t="shared" si="15"/>
        <v>0</v>
      </c>
      <c r="J87" s="197">
        <f t="shared" si="16"/>
        <v>0</v>
      </c>
      <c r="AC87" s="195">
        <v>8</v>
      </c>
      <c r="AD87" s="165">
        <f t="shared" si="17"/>
        <v>0</v>
      </c>
      <c r="AE87" s="165">
        <f t="shared" si="18"/>
        <v>0</v>
      </c>
      <c r="AF87" s="165">
        <f t="shared" si="19"/>
        <v>0</v>
      </c>
      <c r="AG87" s="165">
        <f t="shared" si="23"/>
        <v>0</v>
      </c>
      <c r="AH87" s="165">
        <f t="shared" si="20"/>
        <v>0</v>
      </c>
      <c r="AI87" s="197">
        <f t="shared" si="21"/>
        <v>0</v>
      </c>
    </row>
    <row r="88" spans="4:35" ht="13.2" customHeight="1">
      <c r="D88" s="195">
        <v>9</v>
      </c>
      <c r="E88" s="165">
        <f t="shared" si="12"/>
        <v>0</v>
      </c>
      <c r="F88" s="165">
        <f t="shared" si="22"/>
        <v>0</v>
      </c>
      <c r="G88" s="165">
        <f t="shared" si="13"/>
        <v>0</v>
      </c>
      <c r="H88" s="165">
        <f t="shared" si="14"/>
        <v>0</v>
      </c>
      <c r="I88" s="165">
        <f t="shared" si="15"/>
        <v>0</v>
      </c>
      <c r="J88" s="197">
        <f t="shared" si="16"/>
        <v>0</v>
      </c>
      <c r="AC88" s="195">
        <v>9</v>
      </c>
      <c r="AD88" s="165">
        <f t="shared" si="17"/>
        <v>0</v>
      </c>
      <c r="AE88" s="165">
        <f t="shared" si="18"/>
        <v>0</v>
      </c>
      <c r="AF88" s="165">
        <f t="shared" si="19"/>
        <v>0</v>
      </c>
      <c r="AG88" s="165">
        <f t="shared" si="23"/>
        <v>0</v>
      </c>
      <c r="AH88" s="165">
        <f t="shared" si="20"/>
        <v>0</v>
      </c>
      <c r="AI88" s="197">
        <f t="shared" si="21"/>
        <v>0</v>
      </c>
    </row>
    <row r="89" spans="4:35" ht="13.2" customHeight="1">
      <c r="D89" s="195">
        <v>10</v>
      </c>
      <c r="E89" s="165">
        <f t="shared" si="12"/>
        <v>0</v>
      </c>
      <c r="F89" s="165">
        <f t="shared" si="22"/>
        <v>0</v>
      </c>
      <c r="G89" s="165">
        <f t="shared" si="13"/>
        <v>0</v>
      </c>
      <c r="H89" s="165">
        <f t="shared" si="14"/>
        <v>0</v>
      </c>
      <c r="I89" s="165">
        <f t="shared" si="15"/>
        <v>0</v>
      </c>
      <c r="J89" s="197">
        <f t="shared" si="16"/>
        <v>0</v>
      </c>
      <c r="AC89" s="195">
        <v>10</v>
      </c>
      <c r="AD89" s="165">
        <f t="shared" si="17"/>
        <v>0</v>
      </c>
      <c r="AE89" s="165">
        <f t="shared" si="18"/>
        <v>0</v>
      </c>
      <c r="AF89" s="165">
        <f t="shared" si="19"/>
        <v>0</v>
      </c>
      <c r="AG89" s="165">
        <f t="shared" si="23"/>
        <v>0</v>
      </c>
      <c r="AH89" s="165">
        <f t="shared" si="20"/>
        <v>0</v>
      </c>
      <c r="AI89" s="197">
        <f t="shared" si="21"/>
        <v>0</v>
      </c>
    </row>
    <row r="90" spans="4:35" ht="13.2" customHeight="1">
      <c r="D90" s="195">
        <v>11</v>
      </c>
      <c r="E90" s="165">
        <f t="shared" si="12"/>
        <v>0</v>
      </c>
      <c r="F90" s="165">
        <f t="shared" si="22"/>
        <v>0</v>
      </c>
      <c r="G90" s="165">
        <f t="shared" si="13"/>
        <v>0</v>
      </c>
      <c r="H90" s="165">
        <f t="shared" si="14"/>
        <v>0</v>
      </c>
      <c r="I90" s="165">
        <f t="shared" si="15"/>
        <v>0</v>
      </c>
      <c r="J90" s="197">
        <f t="shared" si="16"/>
        <v>0</v>
      </c>
      <c r="AC90" s="195">
        <v>11</v>
      </c>
      <c r="AD90" s="165">
        <f t="shared" si="17"/>
        <v>0</v>
      </c>
      <c r="AE90" s="165">
        <f t="shared" si="18"/>
        <v>0</v>
      </c>
      <c r="AF90" s="165">
        <f t="shared" si="19"/>
        <v>0</v>
      </c>
      <c r="AG90" s="165">
        <f t="shared" si="23"/>
        <v>0</v>
      </c>
      <c r="AH90" s="165">
        <f t="shared" si="20"/>
        <v>0</v>
      </c>
      <c r="AI90" s="197">
        <f t="shared" si="21"/>
        <v>0</v>
      </c>
    </row>
    <row r="91" spans="4:35" ht="13.2" customHeight="1">
      <c r="D91" s="195">
        <v>12</v>
      </c>
      <c r="E91" s="165">
        <f t="shared" si="12"/>
        <v>0</v>
      </c>
      <c r="F91" s="165">
        <f t="shared" si="22"/>
        <v>0</v>
      </c>
      <c r="G91" s="165">
        <f t="shared" si="13"/>
        <v>0</v>
      </c>
      <c r="H91" s="165">
        <f t="shared" si="14"/>
        <v>0</v>
      </c>
      <c r="I91" s="165">
        <f t="shared" si="15"/>
        <v>0</v>
      </c>
      <c r="J91" s="197">
        <f t="shared" si="16"/>
        <v>0</v>
      </c>
      <c r="AC91" s="195">
        <v>12</v>
      </c>
      <c r="AD91" s="165">
        <f t="shared" si="17"/>
        <v>0</v>
      </c>
      <c r="AE91" s="165">
        <f t="shared" si="18"/>
        <v>0</v>
      </c>
      <c r="AF91" s="165">
        <f t="shared" si="19"/>
        <v>0</v>
      </c>
      <c r="AG91" s="165">
        <f t="shared" si="23"/>
        <v>0</v>
      </c>
      <c r="AH91" s="165">
        <f t="shared" si="20"/>
        <v>0</v>
      </c>
      <c r="AI91" s="197">
        <f t="shared" si="21"/>
        <v>0</v>
      </c>
    </row>
    <row r="92" spans="4:35" ht="13.2" customHeight="1">
      <c r="D92" s="195">
        <v>13</v>
      </c>
      <c r="E92" s="165">
        <f t="shared" si="12"/>
        <v>0</v>
      </c>
      <c r="F92" s="165">
        <f t="shared" si="22"/>
        <v>0</v>
      </c>
      <c r="G92" s="165">
        <f t="shared" si="13"/>
        <v>0</v>
      </c>
      <c r="H92" s="165">
        <f t="shared" si="14"/>
        <v>0</v>
      </c>
      <c r="I92" s="165">
        <f t="shared" si="15"/>
        <v>0</v>
      </c>
      <c r="J92" s="197">
        <f t="shared" si="16"/>
        <v>0</v>
      </c>
      <c r="AC92" s="195">
        <v>13</v>
      </c>
      <c r="AD92" s="165">
        <f t="shared" si="17"/>
        <v>0</v>
      </c>
      <c r="AE92" s="165">
        <f t="shared" si="18"/>
        <v>0</v>
      </c>
      <c r="AF92" s="165">
        <f t="shared" si="19"/>
        <v>0</v>
      </c>
      <c r="AG92" s="165">
        <f t="shared" si="23"/>
        <v>0</v>
      </c>
      <c r="AH92" s="165">
        <f t="shared" si="20"/>
        <v>0</v>
      </c>
      <c r="AI92" s="197">
        <f t="shared" si="21"/>
        <v>0</v>
      </c>
    </row>
    <row r="93" spans="4:35" ht="13.2" customHeight="1">
      <c r="D93" s="195">
        <v>14</v>
      </c>
      <c r="E93" s="165">
        <f t="shared" si="12"/>
        <v>0</v>
      </c>
      <c r="F93" s="165">
        <f t="shared" si="22"/>
        <v>0</v>
      </c>
      <c r="G93" s="165">
        <f t="shared" si="13"/>
        <v>0</v>
      </c>
      <c r="H93" s="165">
        <f t="shared" si="14"/>
        <v>0</v>
      </c>
      <c r="I93" s="165">
        <f t="shared" si="15"/>
        <v>0</v>
      </c>
      <c r="J93" s="197">
        <f t="shared" si="16"/>
        <v>0</v>
      </c>
      <c r="AC93" s="195">
        <v>14</v>
      </c>
      <c r="AD93" s="165">
        <f t="shared" si="17"/>
        <v>0</v>
      </c>
      <c r="AE93" s="165">
        <f t="shared" si="18"/>
        <v>0</v>
      </c>
      <c r="AF93" s="165">
        <f t="shared" si="19"/>
        <v>0</v>
      </c>
      <c r="AG93" s="165">
        <f t="shared" si="23"/>
        <v>0</v>
      </c>
      <c r="AH93" s="165">
        <f t="shared" si="20"/>
        <v>0</v>
      </c>
      <c r="AI93" s="197">
        <f t="shared" si="21"/>
        <v>0</v>
      </c>
    </row>
    <row r="94" spans="4:35" ht="13.2" customHeight="1">
      <c r="D94" s="195">
        <v>15</v>
      </c>
      <c r="E94" s="165">
        <f t="shared" si="12"/>
        <v>0</v>
      </c>
      <c r="F94" s="165">
        <f t="shared" si="22"/>
        <v>0</v>
      </c>
      <c r="G94" s="165">
        <f t="shared" si="13"/>
        <v>0</v>
      </c>
      <c r="H94" s="165">
        <f t="shared" si="14"/>
        <v>0</v>
      </c>
      <c r="I94" s="165">
        <f t="shared" si="15"/>
        <v>0</v>
      </c>
      <c r="J94" s="197">
        <f t="shared" si="16"/>
        <v>0</v>
      </c>
      <c r="AC94" s="195">
        <v>15</v>
      </c>
      <c r="AD94" s="165">
        <f t="shared" si="17"/>
        <v>0</v>
      </c>
      <c r="AE94" s="165">
        <f t="shared" si="18"/>
        <v>0</v>
      </c>
      <c r="AF94" s="165">
        <f t="shared" si="19"/>
        <v>0</v>
      </c>
      <c r="AG94" s="165">
        <f t="shared" si="23"/>
        <v>0</v>
      </c>
      <c r="AH94" s="165">
        <f t="shared" si="20"/>
        <v>0</v>
      </c>
      <c r="AI94" s="197">
        <f t="shared" si="21"/>
        <v>0</v>
      </c>
    </row>
    <row r="95" spans="4:35" ht="13.2" customHeight="1">
      <c r="D95" s="195">
        <v>16</v>
      </c>
      <c r="E95" s="165">
        <f t="shared" si="12"/>
        <v>0</v>
      </c>
      <c r="F95" s="165">
        <f t="shared" si="22"/>
        <v>0</v>
      </c>
      <c r="G95" s="165">
        <f t="shared" si="13"/>
        <v>0</v>
      </c>
      <c r="H95" s="165">
        <f t="shared" si="14"/>
        <v>0</v>
      </c>
      <c r="I95" s="165">
        <f t="shared" si="15"/>
        <v>0</v>
      </c>
      <c r="J95" s="197">
        <f t="shared" si="16"/>
        <v>0</v>
      </c>
      <c r="AC95" s="195">
        <v>16</v>
      </c>
      <c r="AD95" s="165">
        <f t="shared" si="17"/>
        <v>0</v>
      </c>
      <c r="AE95" s="165">
        <f t="shared" si="18"/>
        <v>0</v>
      </c>
      <c r="AF95" s="165">
        <f t="shared" si="19"/>
        <v>0</v>
      </c>
      <c r="AG95" s="165">
        <f t="shared" si="23"/>
        <v>0</v>
      </c>
      <c r="AH95" s="165">
        <f t="shared" si="20"/>
        <v>0</v>
      </c>
      <c r="AI95" s="197">
        <f t="shared" si="21"/>
        <v>0</v>
      </c>
    </row>
    <row r="96" spans="4:35" ht="13.2" customHeight="1">
      <c r="D96" s="195">
        <v>17</v>
      </c>
      <c r="E96" s="165">
        <f t="shared" si="12"/>
        <v>0</v>
      </c>
      <c r="F96" s="165">
        <f t="shared" si="22"/>
        <v>0</v>
      </c>
      <c r="G96" s="165">
        <f t="shared" si="13"/>
        <v>0</v>
      </c>
      <c r="H96" s="165">
        <f t="shared" si="14"/>
        <v>0</v>
      </c>
      <c r="I96" s="165">
        <f t="shared" si="15"/>
        <v>0</v>
      </c>
      <c r="J96" s="197">
        <f t="shared" si="16"/>
        <v>0</v>
      </c>
      <c r="AC96" s="195">
        <v>17</v>
      </c>
      <c r="AD96" s="165">
        <f t="shared" si="17"/>
        <v>0</v>
      </c>
      <c r="AE96" s="165">
        <f t="shared" si="18"/>
        <v>0</v>
      </c>
      <c r="AF96" s="165">
        <f t="shared" si="19"/>
        <v>0</v>
      </c>
      <c r="AG96" s="165">
        <f t="shared" si="23"/>
        <v>0</v>
      </c>
      <c r="AH96" s="165">
        <f t="shared" si="20"/>
        <v>0</v>
      </c>
      <c r="AI96" s="197">
        <f t="shared" si="21"/>
        <v>0</v>
      </c>
    </row>
    <row r="97" spans="4:35" ht="13.2" customHeight="1">
      <c r="D97" s="195">
        <v>18</v>
      </c>
      <c r="E97" s="165">
        <f t="shared" si="12"/>
        <v>0</v>
      </c>
      <c r="F97" s="165">
        <f t="shared" si="22"/>
        <v>0</v>
      </c>
      <c r="G97" s="165">
        <f t="shared" si="13"/>
        <v>0</v>
      </c>
      <c r="H97" s="165">
        <f t="shared" si="14"/>
        <v>0</v>
      </c>
      <c r="I97" s="165">
        <f t="shared" si="15"/>
        <v>0</v>
      </c>
      <c r="J97" s="197">
        <f t="shared" si="16"/>
        <v>0</v>
      </c>
      <c r="AC97" s="195">
        <v>18</v>
      </c>
      <c r="AD97" s="165">
        <f t="shared" si="17"/>
        <v>0</v>
      </c>
      <c r="AE97" s="165">
        <f t="shared" si="18"/>
        <v>0</v>
      </c>
      <c r="AF97" s="165">
        <f t="shared" si="19"/>
        <v>0</v>
      </c>
      <c r="AG97" s="165">
        <f t="shared" si="23"/>
        <v>0</v>
      </c>
      <c r="AH97" s="165">
        <f t="shared" si="20"/>
        <v>0</v>
      </c>
      <c r="AI97" s="197">
        <f t="shared" si="21"/>
        <v>0</v>
      </c>
    </row>
    <row r="98" spans="4:35" ht="13.2" customHeight="1">
      <c r="D98" s="195">
        <v>19</v>
      </c>
      <c r="E98" s="165">
        <f t="shared" si="12"/>
        <v>0</v>
      </c>
      <c r="F98" s="165">
        <f t="shared" si="22"/>
        <v>0</v>
      </c>
      <c r="G98" s="165">
        <f t="shared" si="13"/>
        <v>0</v>
      </c>
      <c r="H98" s="165">
        <f t="shared" si="14"/>
        <v>0</v>
      </c>
      <c r="I98" s="165">
        <f t="shared" si="15"/>
        <v>0</v>
      </c>
      <c r="J98" s="197">
        <f t="shared" si="16"/>
        <v>0</v>
      </c>
      <c r="AC98" s="195">
        <v>19</v>
      </c>
      <c r="AD98" s="165">
        <f t="shared" si="17"/>
        <v>0</v>
      </c>
      <c r="AE98" s="165">
        <f t="shared" si="18"/>
        <v>0</v>
      </c>
      <c r="AF98" s="165">
        <f t="shared" si="19"/>
        <v>0</v>
      </c>
      <c r="AG98" s="165">
        <f t="shared" si="23"/>
        <v>0</v>
      </c>
      <c r="AH98" s="165">
        <f t="shared" si="20"/>
        <v>0</v>
      </c>
      <c r="AI98" s="197">
        <f t="shared" si="21"/>
        <v>0</v>
      </c>
    </row>
    <row r="99" spans="4:35" ht="13.2" customHeight="1">
      <c r="D99" s="195">
        <v>20</v>
      </c>
      <c r="E99" s="165">
        <f t="shared" si="12"/>
        <v>0</v>
      </c>
      <c r="F99" s="165">
        <f t="shared" si="22"/>
        <v>0</v>
      </c>
      <c r="G99" s="165">
        <f t="shared" si="13"/>
        <v>0</v>
      </c>
      <c r="H99" s="165">
        <f t="shared" si="14"/>
        <v>0</v>
      </c>
      <c r="I99" s="165">
        <f t="shared" si="15"/>
        <v>0</v>
      </c>
      <c r="J99" s="197">
        <f t="shared" si="16"/>
        <v>0</v>
      </c>
      <c r="AC99" s="195">
        <v>20</v>
      </c>
      <c r="AD99" s="165">
        <f t="shared" si="17"/>
        <v>0</v>
      </c>
      <c r="AE99" s="165">
        <f t="shared" si="18"/>
        <v>0</v>
      </c>
      <c r="AF99" s="165">
        <f t="shared" si="19"/>
        <v>0</v>
      </c>
      <c r="AG99" s="165">
        <f t="shared" si="23"/>
        <v>0</v>
      </c>
      <c r="AH99" s="165">
        <f t="shared" si="20"/>
        <v>0</v>
      </c>
      <c r="AI99" s="197">
        <f t="shared" si="21"/>
        <v>0</v>
      </c>
    </row>
    <row r="100" spans="4:35" ht="13.2" customHeight="1">
      <c r="D100" s="195">
        <v>21</v>
      </c>
      <c r="E100" s="165">
        <f t="shared" si="12"/>
        <v>0</v>
      </c>
      <c r="F100" s="165">
        <f t="shared" si="22"/>
        <v>0</v>
      </c>
      <c r="G100" s="165">
        <f t="shared" si="13"/>
        <v>0</v>
      </c>
      <c r="H100" s="165">
        <f t="shared" si="14"/>
        <v>0</v>
      </c>
      <c r="I100" s="165">
        <f t="shared" si="15"/>
        <v>0</v>
      </c>
      <c r="J100" s="197">
        <f t="shared" si="16"/>
        <v>0</v>
      </c>
      <c r="AC100" s="195">
        <v>21</v>
      </c>
      <c r="AD100" s="165">
        <f t="shared" si="17"/>
        <v>0</v>
      </c>
      <c r="AE100" s="165">
        <f t="shared" si="18"/>
        <v>0</v>
      </c>
      <c r="AF100" s="165">
        <f t="shared" si="19"/>
        <v>0</v>
      </c>
      <c r="AG100" s="165">
        <f t="shared" si="23"/>
        <v>0</v>
      </c>
      <c r="AH100" s="165">
        <f t="shared" si="20"/>
        <v>0</v>
      </c>
      <c r="AI100" s="197">
        <f t="shared" si="21"/>
        <v>0</v>
      </c>
    </row>
    <row r="101" spans="4:35" ht="13.2" customHeight="1">
      <c r="D101" s="195">
        <v>22</v>
      </c>
      <c r="E101" s="165">
        <f t="shared" si="12"/>
        <v>0</v>
      </c>
      <c r="F101" s="165">
        <f t="shared" si="22"/>
        <v>0</v>
      </c>
      <c r="G101" s="165">
        <f t="shared" si="13"/>
        <v>0</v>
      </c>
      <c r="H101" s="165">
        <f t="shared" si="14"/>
        <v>0</v>
      </c>
      <c r="I101" s="165">
        <f t="shared" si="15"/>
        <v>0</v>
      </c>
      <c r="J101" s="197">
        <f t="shared" si="16"/>
        <v>0</v>
      </c>
      <c r="AC101" s="195">
        <v>22</v>
      </c>
      <c r="AD101" s="165">
        <f t="shared" si="17"/>
        <v>0</v>
      </c>
      <c r="AE101" s="165">
        <f t="shared" si="18"/>
        <v>0</v>
      </c>
      <c r="AF101" s="165">
        <f t="shared" si="19"/>
        <v>0</v>
      </c>
      <c r="AG101" s="165">
        <f t="shared" si="23"/>
        <v>0</v>
      </c>
      <c r="AH101" s="165">
        <f t="shared" si="20"/>
        <v>0</v>
      </c>
      <c r="AI101" s="197">
        <f t="shared" si="21"/>
        <v>0</v>
      </c>
    </row>
    <row r="102" spans="4:35" ht="13.2" customHeight="1">
      <c r="D102" s="195">
        <v>23</v>
      </c>
      <c r="E102" s="165">
        <f t="shared" si="12"/>
        <v>0</v>
      </c>
      <c r="F102" s="165">
        <f t="shared" si="22"/>
        <v>0</v>
      </c>
      <c r="G102" s="165">
        <f t="shared" si="13"/>
        <v>0</v>
      </c>
      <c r="H102" s="165">
        <f t="shared" si="14"/>
        <v>0</v>
      </c>
      <c r="I102" s="165">
        <f t="shared" si="15"/>
        <v>0</v>
      </c>
      <c r="J102" s="197">
        <f t="shared" si="16"/>
        <v>0</v>
      </c>
      <c r="AC102" s="195">
        <v>23</v>
      </c>
      <c r="AD102" s="165">
        <f t="shared" si="17"/>
        <v>0</v>
      </c>
      <c r="AE102" s="165">
        <f t="shared" si="18"/>
        <v>0</v>
      </c>
      <c r="AF102" s="165">
        <f t="shared" si="19"/>
        <v>0</v>
      </c>
      <c r="AG102" s="165">
        <f t="shared" si="23"/>
        <v>0</v>
      </c>
      <c r="AH102" s="165">
        <f t="shared" si="20"/>
        <v>0</v>
      </c>
      <c r="AI102" s="197">
        <f t="shared" si="21"/>
        <v>0</v>
      </c>
    </row>
    <row r="103" spans="4:35" ht="13.2" customHeight="1">
      <c r="D103" s="195">
        <v>24</v>
      </c>
      <c r="E103" s="165">
        <f t="shared" si="12"/>
        <v>0</v>
      </c>
      <c r="F103" s="165">
        <f t="shared" si="22"/>
        <v>0</v>
      </c>
      <c r="G103" s="165">
        <f t="shared" si="13"/>
        <v>0</v>
      </c>
      <c r="H103" s="165">
        <f t="shared" si="14"/>
        <v>0</v>
      </c>
      <c r="I103" s="165">
        <f t="shared" si="15"/>
        <v>0</v>
      </c>
      <c r="J103" s="197">
        <f t="shared" si="16"/>
        <v>0</v>
      </c>
      <c r="AC103" s="195">
        <v>24</v>
      </c>
      <c r="AD103" s="165">
        <f t="shared" si="17"/>
        <v>0</v>
      </c>
      <c r="AE103" s="165">
        <f t="shared" si="18"/>
        <v>0</v>
      </c>
      <c r="AF103" s="165">
        <f t="shared" si="19"/>
        <v>0</v>
      </c>
      <c r="AG103" s="165">
        <f t="shared" si="23"/>
        <v>0</v>
      </c>
      <c r="AH103" s="165">
        <f t="shared" si="20"/>
        <v>0</v>
      </c>
      <c r="AI103" s="197">
        <f t="shared" si="21"/>
        <v>0</v>
      </c>
    </row>
    <row r="104" spans="4:35" ht="13.2" customHeight="1">
      <c r="D104" s="195">
        <v>25</v>
      </c>
      <c r="E104" s="165">
        <f t="shared" si="12"/>
        <v>0</v>
      </c>
      <c r="F104" s="165">
        <f t="shared" si="22"/>
        <v>0</v>
      </c>
      <c r="G104" s="165">
        <f t="shared" si="13"/>
        <v>0</v>
      </c>
      <c r="H104" s="165">
        <f t="shared" si="14"/>
        <v>0</v>
      </c>
      <c r="I104" s="165">
        <f t="shared" si="15"/>
        <v>0</v>
      </c>
      <c r="J104" s="197">
        <f t="shared" si="16"/>
        <v>0</v>
      </c>
      <c r="AC104" s="195">
        <v>25</v>
      </c>
      <c r="AD104" s="165">
        <f t="shared" si="17"/>
        <v>0</v>
      </c>
      <c r="AE104" s="165">
        <f t="shared" si="18"/>
        <v>0</v>
      </c>
      <c r="AF104" s="165">
        <f t="shared" si="19"/>
        <v>0</v>
      </c>
      <c r="AG104" s="165">
        <f t="shared" si="23"/>
        <v>0</v>
      </c>
      <c r="AH104" s="165">
        <f t="shared" si="20"/>
        <v>0</v>
      </c>
      <c r="AI104" s="197">
        <f t="shared" si="21"/>
        <v>0</v>
      </c>
    </row>
    <row r="105" spans="4:35" ht="13.2" customHeight="1">
      <c r="D105" s="195">
        <v>26</v>
      </c>
      <c r="E105" s="165">
        <f t="shared" si="12"/>
        <v>0</v>
      </c>
      <c r="F105" s="165">
        <f t="shared" si="22"/>
        <v>0</v>
      </c>
      <c r="G105" s="165">
        <f t="shared" si="13"/>
        <v>0</v>
      </c>
      <c r="H105" s="165">
        <f t="shared" si="14"/>
        <v>0</v>
      </c>
      <c r="I105" s="165">
        <f t="shared" si="15"/>
        <v>0</v>
      </c>
      <c r="J105" s="197">
        <f t="shared" si="16"/>
        <v>0</v>
      </c>
      <c r="AC105" s="195">
        <v>26</v>
      </c>
      <c r="AD105" s="165">
        <f t="shared" si="17"/>
        <v>0</v>
      </c>
      <c r="AE105" s="165">
        <f t="shared" si="18"/>
        <v>0</v>
      </c>
      <c r="AF105" s="165">
        <f t="shared" si="19"/>
        <v>0</v>
      </c>
      <c r="AG105" s="165">
        <f t="shared" si="23"/>
        <v>0</v>
      </c>
      <c r="AH105" s="165">
        <f t="shared" si="20"/>
        <v>0</v>
      </c>
      <c r="AI105" s="197">
        <f t="shared" si="21"/>
        <v>0</v>
      </c>
    </row>
    <row r="106" spans="4:35" ht="13.2" customHeight="1">
      <c r="D106" s="195">
        <v>27</v>
      </c>
      <c r="E106" s="165">
        <f t="shared" si="12"/>
        <v>0</v>
      </c>
      <c r="F106" s="165">
        <f t="shared" si="22"/>
        <v>0</v>
      </c>
      <c r="G106" s="165">
        <f t="shared" si="13"/>
        <v>0</v>
      </c>
      <c r="H106" s="165">
        <f t="shared" si="14"/>
        <v>0</v>
      </c>
      <c r="I106" s="165">
        <f t="shared" si="15"/>
        <v>0</v>
      </c>
      <c r="J106" s="197">
        <f t="shared" si="16"/>
        <v>0</v>
      </c>
      <c r="AC106" s="195">
        <v>27</v>
      </c>
      <c r="AD106" s="165">
        <f t="shared" si="17"/>
        <v>0</v>
      </c>
      <c r="AE106" s="165">
        <f t="shared" si="18"/>
        <v>0</v>
      </c>
      <c r="AF106" s="165">
        <f t="shared" si="19"/>
        <v>0</v>
      </c>
      <c r="AG106" s="165">
        <f t="shared" si="23"/>
        <v>0</v>
      </c>
      <c r="AH106" s="165">
        <f t="shared" si="20"/>
        <v>0</v>
      </c>
      <c r="AI106" s="197">
        <f t="shared" si="21"/>
        <v>0</v>
      </c>
    </row>
    <row r="107" spans="4:35" ht="13.2" customHeight="1">
      <c r="D107" s="195">
        <v>28</v>
      </c>
      <c r="E107" s="165">
        <f t="shared" si="12"/>
        <v>0</v>
      </c>
      <c r="F107" s="165">
        <f t="shared" si="22"/>
        <v>0</v>
      </c>
      <c r="G107" s="165">
        <f t="shared" si="13"/>
        <v>0</v>
      </c>
      <c r="H107" s="165">
        <f t="shared" si="14"/>
        <v>0</v>
      </c>
      <c r="I107" s="165">
        <f t="shared" si="15"/>
        <v>0</v>
      </c>
      <c r="J107" s="197">
        <f t="shared" si="16"/>
        <v>0</v>
      </c>
      <c r="AC107" s="195">
        <v>28</v>
      </c>
      <c r="AD107" s="165">
        <f t="shared" si="17"/>
        <v>0</v>
      </c>
      <c r="AE107" s="165">
        <f t="shared" si="18"/>
        <v>0</v>
      </c>
      <c r="AF107" s="165">
        <f t="shared" si="19"/>
        <v>0</v>
      </c>
      <c r="AG107" s="165">
        <f t="shared" si="23"/>
        <v>0</v>
      </c>
      <c r="AH107" s="165">
        <f t="shared" si="20"/>
        <v>0</v>
      </c>
      <c r="AI107" s="197">
        <f t="shared" si="21"/>
        <v>0</v>
      </c>
    </row>
    <row r="108" spans="4:35" ht="13.2" customHeight="1">
      <c r="D108" s="195">
        <v>29</v>
      </c>
      <c r="E108" s="165">
        <f t="shared" si="12"/>
        <v>0</v>
      </c>
      <c r="F108" s="165">
        <f t="shared" si="22"/>
        <v>0</v>
      </c>
      <c r="G108" s="165">
        <f t="shared" si="13"/>
        <v>0</v>
      </c>
      <c r="H108" s="165">
        <f t="shared" si="14"/>
        <v>0</v>
      </c>
      <c r="I108" s="165">
        <f t="shared" si="15"/>
        <v>0</v>
      </c>
      <c r="J108" s="197">
        <f t="shared" si="16"/>
        <v>0</v>
      </c>
      <c r="AC108" s="195">
        <v>29</v>
      </c>
      <c r="AD108" s="165">
        <f t="shared" si="17"/>
        <v>0</v>
      </c>
      <c r="AE108" s="165">
        <f t="shared" si="18"/>
        <v>0</v>
      </c>
      <c r="AF108" s="165">
        <f t="shared" si="19"/>
        <v>0</v>
      </c>
      <c r="AG108" s="165">
        <f t="shared" si="23"/>
        <v>0</v>
      </c>
      <c r="AH108" s="165">
        <f t="shared" si="20"/>
        <v>0</v>
      </c>
      <c r="AI108" s="197">
        <f t="shared" si="21"/>
        <v>0</v>
      </c>
    </row>
    <row r="109" spans="4:35" ht="13.2" customHeight="1">
      <c r="D109" s="195">
        <v>30</v>
      </c>
      <c r="E109" s="165">
        <f t="shared" si="12"/>
        <v>0</v>
      </c>
      <c r="F109" s="165">
        <f t="shared" si="22"/>
        <v>0</v>
      </c>
      <c r="G109" s="165">
        <f t="shared" si="13"/>
        <v>0</v>
      </c>
      <c r="H109" s="165">
        <f t="shared" si="14"/>
        <v>0</v>
      </c>
      <c r="I109" s="165">
        <f t="shared" si="15"/>
        <v>0</v>
      </c>
      <c r="J109" s="197">
        <f t="shared" si="16"/>
        <v>0</v>
      </c>
      <c r="AC109" s="195">
        <v>30</v>
      </c>
      <c r="AD109" s="165">
        <f t="shared" si="17"/>
        <v>0</v>
      </c>
      <c r="AE109" s="165">
        <f t="shared" si="18"/>
        <v>0</v>
      </c>
      <c r="AF109" s="165">
        <f t="shared" si="19"/>
        <v>0</v>
      </c>
      <c r="AG109" s="165">
        <f t="shared" si="23"/>
        <v>0</v>
      </c>
      <c r="AH109" s="165">
        <f t="shared" si="20"/>
        <v>0</v>
      </c>
      <c r="AI109" s="197">
        <f t="shared" si="21"/>
        <v>0</v>
      </c>
    </row>
    <row r="110" spans="4:35" ht="13.2" customHeight="1">
      <c r="D110" s="195">
        <v>31</v>
      </c>
      <c r="E110" s="165">
        <f t="shared" si="12"/>
        <v>0</v>
      </c>
      <c r="F110" s="165">
        <f t="shared" si="22"/>
        <v>0</v>
      </c>
      <c r="G110" s="165">
        <f t="shared" si="13"/>
        <v>0</v>
      </c>
      <c r="H110" s="165">
        <f t="shared" si="14"/>
        <v>0</v>
      </c>
      <c r="I110" s="165">
        <f t="shared" si="15"/>
        <v>0</v>
      </c>
      <c r="J110" s="197">
        <f t="shared" si="16"/>
        <v>0</v>
      </c>
      <c r="AC110" s="195">
        <v>31</v>
      </c>
      <c r="AD110" s="165">
        <f t="shared" si="17"/>
        <v>0</v>
      </c>
      <c r="AE110" s="165">
        <f t="shared" si="18"/>
        <v>0</v>
      </c>
      <c r="AF110" s="165">
        <f t="shared" si="19"/>
        <v>0</v>
      </c>
      <c r="AG110" s="165">
        <f t="shared" si="23"/>
        <v>0</v>
      </c>
      <c r="AH110" s="165">
        <f t="shared" si="20"/>
        <v>0</v>
      </c>
      <c r="AI110" s="197">
        <f t="shared" si="21"/>
        <v>0</v>
      </c>
    </row>
    <row r="111" spans="4:35" ht="13.2" customHeight="1">
      <c r="D111" s="195">
        <v>32</v>
      </c>
      <c r="E111" s="165">
        <f t="shared" si="12"/>
        <v>0</v>
      </c>
      <c r="F111" s="165">
        <f t="shared" si="22"/>
        <v>0</v>
      </c>
      <c r="G111" s="165">
        <f t="shared" si="13"/>
        <v>0</v>
      </c>
      <c r="H111" s="165">
        <f t="shared" si="14"/>
        <v>0</v>
      </c>
      <c r="I111" s="165">
        <f t="shared" si="15"/>
        <v>0</v>
      </c>
      <c r="J111" s="197">
        <f t="shared" si="16"/>
        <v>0</v>
      </c>
      <c r="AC111" s="195">
        <v>32</v>
      </c>
      <c r="AD111" s="165">
        <f t="shared" si="17"/>
        <v>0</v>
      </c>
      <c r="AE111" s="165">
        <f t="shared" si="18"/>
        <v>0</v>
      </c>
      <c r="AF111" s="165">
        <f t="shared" si="19"/>
        <v>0</v>
      </c>
      <c r="AG111" s="165">
        <f t="shared" si="23"/>
        <v>0</v>
      </c>
      <c r="AH111" s="165">
        <f t="shared" si="20"/>
        <v>0</v>
      </c>
      <c r="AI111" s="197">
        <f t="shared" si="21"/>
        <v>0</v>
      </c>
    </row>
    <row r="112" spans="4:35" ht="13.2" customHeight="1">
      <c r="D112" s="195">
        <v>33</v>
      </c>
      <c r="E112" s="165">
        <f t="shared" si="12"/>
        <v>0</v>
      </c>
      <c r="F112" s="165">
        <f t="shared" si="22"/>
        <v>0</v>
      </c>
      <c r="G112" s="165">
        <f t="shared" si="13"/>
        <v>0</v>
      </c>
      <c r="H112" s="165">
        <f t="shared" si="14"/>
        <v>0</v>
      </c>
      <c r="I112" s="165">
        <f t="shared" si="15"/>
        <v>0</v>
      </c>
      <c r="J112" s="197">
        <f t="shared" si="16"/>
        <v>0</v>
      </c>
      <c r="AC112" s="195">
        <v>33</v>
      </c>
      <c r="AD112" s="165">
        <f t="shared" si="17"/>
        <v>0</v>
      </c>
      <c r="AE112" s="165">
        <f t="shared" si="18"/>
        <v>0</v>
      </c>
      <c r="AF112" s="165">
        <f t="shared" si="19"/>
        <v>0</v>
      </c>
      <c r="AG112" s="165">
        <f t="shared" si="23"/>
        <v>0</v>
      </c>
      <c r="AH112" s="165">
        <f t="shared" si="20"/>
        <v>0</v>
      </c>
      <c r="AI112" s="197">
        <f t="shared" si="21"/>
        <v>0</v>
      </c>
    </row>
    <row r="113" spans="4:35" ht="13.2" customHeight="1">
      <c r="D113" s="195">
        <v>34</v>
      </c>
      <c r="E113" s="165">
        <f t="shared" si="12"/>
        <v>0</v>
      </c>
      <c r="F113" s="165">
        <f t="shared" si="22"/>
        <v>0</v>
      </c>
      <c r="G113" s="165">
        <f t="shared" si="13"/>
        <v>0</v>
      </c>
      <c r="H113" s="165">
        <f t="shared" si="14"/>
        <v>0</v>
      </c>
      <c r="I113" s="165">
        <f t="shared" si="15"/>
        <v>0</v>
      </c>
      <c r="J113" s="197">
        <f t="shared" si="16"/>
        <v>0</v>
      </c>
      <c r="AC113" s="195">
        <v>34</v>
      </c>
      <c r="AD113" s="165">
        <f t="shared" si="17"/>
        <v>0</v>
      </c>
      <c r="AE113" s="165">
        <f t="shared" si="18"/>
        <v>0</v>
      </c>
      <c r="AF113" s="165">
        <f t="shared" si="19"/>
        <v>0</v>
      </c>
      <c r="AG113" s="165">
        <f t="shared" si="23"/>
        <v>0</v>
      </c>
      <c r="AH113" s="165">
        <f t="shared" si="20"/>
        <v>0</v>
      </c>
      <c r="AI113" s="197">
        <f t="shared" si="21"/>
        <v>0</v>
      </c>
    </row>
    <row r="114" spans="4:35" ht="13.2" customHeight="1">
      <c r="D114" s="195">
        <v>35</v>
      </c>
      <c r="E114" s="165">
        <f t="shared" si="12"/>
        <v>0</v>
      </c>
      <c r="F114" s="165">
        <f t="shared" si="22"/>
        <v>0</v>
      </c>
      <c r="G114" s="165">
        <f t="shared" si="13"/>
        <v>0</v>
      </c>
      <c r="H114" s="165">
        <f t="shared" si="14"/>
        <v>0</v>
      </c>
      <c r="I114" s="165">
        <f t="shared" si="15"/>
        <v>0</v>
      </c>
      <c r="J114" s="197">
        <f t="shared" si="16"/>
        <v>0</v>
      </c>
      <c r="AC114" s="195">
        <v>35</v>
      </c>
      <c r="AD114" s="165">
        <f t="shared" si="17"/>
        <v>0</v>
      </c>
      <c r="AE114" s="165">
        <f t="shared" si="18"/>
        <v>0</v>
      </c>
      <c r="AF114" s="165">
        <f t="shared" si="19"/>
        <v>0</v>
      </c>
      <c r="AG114" s="165">
        <f t="shared" si="23"/>
        <v>0</v>
      </c>
      <c r="AH114" s="165">
        <f t="shared" si="20"/>
        <v>0</v>
      </c>
      <c r="AI114" s="197">
        <f t="shared" si="21"/>
        <v>0</v>
      </c>
    </row>
    <row r="115" spans="4:35" ht="13.2" customHeight="1">
      <c r="D115" s="195">
        <v>36</v>
      </c>
      <c r="E115" s="165">
        <f t="shared" si="12"/>
        <v>0</v>
      </c>
      <c r="F115" s="165">
        <f t="shared" si="22"/>
        <v>0</v>
      </c>
      <c r="G115" s="165">
        <f t="shared" si="13"/>
        <v>0</v>
      </c>
      <c r="H115" s="165">
        <f t="shared" si="14"/>
        <v>0</v>
      </c>
      <c r="I115" s="165">
        <f t="shared" si="15"/>
        <v>0</v>
      </c>
      <c r="J115" s="197">
        <f t="shared" si="16"/>
        <v>0</v>
      </c>
      <c r="AC115" s="195">
        <v>36</v>
      </c>
      <c r="AD115" s="165">
        <f t="shared" si="17"/>
        <v>0</v>
      </c>
      <c r="AE115" s="165">
        <f t="shared" si="18"/>
        <v>0</v>
      </c>
      <c r="AF115" s="165">
        <f t="shared" si="19"/>
        <v>0</v>
      </c>
      <c r="AG115" s="165">
        <f t="shared" si="23"/>
        <v>0</v>
      </c>
      <c r="AH115" s="165">
        <f t="shared" si="20"/>
        <v>0</v>
      </c>
      <c r="AI115" s="197">
        <f t="shared" si="21"/>
        <v>0</v>
      </c>
    </row>
    <row r="116" spans="4:35" ht="13.2" customHeight="1">
      <c r="D116" s="195">
        <v>37</v>
      </c>
      <c r="E116" s="165">
        <f t="shared" si="12"/>
        <v>0</v>
      </c>
      <c r="F116" s="165">
        <f t="shared" si="22"/>
        <v>0</v>
      </c>
      <c r="G116" s="165">
        <f t="shared" si="13"/>
        <v>0</v>
      </c>
      <c r="H116" s="165">
        <f t="shared" si="14"/>
        <v>0</v>
      </c>
      <c r="I116" s="165">
        <f t="shared" si="15"/>
        <v>0</v>
      </c>
      <c r="J116" s="197">
        <f t="shared" si="16"/>
        <v>0</v>
      </c>
      <c r="AC116" s="195">
        <v>37</v>
      </c>
      <c r="AD116" s="165">
        <f t="shared" si="17"/>
        <v>0</v>
      </c>
      <c r="AE116" s="165">
        <f t="shared" si="18"/>
        <v>0</v>
      </c>
      <c r="AF116" s="165">
        <f t="shared" si="19"/>
        <v>0</v>
      </c>
      <c r="AG116" s="165">
        <f t="shared" si="23"/>
        <v>0</v>
      </c>
      <c r="AH116" s="165">
        <f t="shared" si="20"/>
        <v>0</v>
      </c>
      <c r="AI116" s="197">
        <f t="shared" si="21"/>
        <v>0</v>
      </c>
    </row>
    <row r="117" spans="4:35" ht="13.2" customHeight="1">
      <c r="D117" s="195">
        <v>38</v>
      </c>
      <c r="E117" s="165">
        <f t="shared" si="12"/>
        <v>0</v>
      </c>
      <c r="F117" s="165">
        <f t="shared" si="22"/>
        <v>0</v>
      </c>
      <c r="G117" s="165">
        <f t="shared" si="13"/>
        <v>0</v>
      </c>
      <c r="H117" s="165">
        <f t="shared" si="14"/>
        <v>0</v>
      </c>
      <c r="I117" s="165">
        <f t="shared" si="15"/>
        <v>0</v>
      </c>
      <c r="J117" s="197">
        <f t="shared" si="16"/>
        <v>0</v>
      </c>
      <c r="AC117" s="195">
        <v>38</v>
      </c>
      <c r="AD117" s="165">
        <f t="shared" si="17"/>
        <v>0</v>
      </c>
      <c r="AE117" s="165">
        <f t="shared" si="18"/>
        <v>0</v>
      </c>
      <c r="AF117" s="165">
        <f t="shared" si="19"/>
        <v>0</v>
      </c>
      <c r="AG117" s="165">
        <f t="shared" si="23"/>
        <v>0</v>
      </c>
      <c r="AH117" s="165">
        <f t="shared" si="20"/>
        <v>0</v>
      </c>
      <c r="AI117" s="197">
        <f t="shared" si="21"/>
        <v>0</v>
      </c>
    </row>
    <row r="118" spans="4:35" ht="13.2" customHeight="1">
      <c r="D118" s="195">
        <v>39</v>
      </c>
      <c r="E118" s="165">
        <f t="shared" si="12"/>
        <v>0</v>
      </c>
      <c r="F118" s="165">
        <f t="shared" si="22"/>
        <v>0</v>
      </c>
      <c r="G118" s="165">
        <f t="shared" si="13"/>
        <v>0</v>
      </c>
      <c r="H118" s="165">
        <f t="shared" si="14"/>
        <v>0</v>
      </c>
      <c r="I118" s="165">
        <f t="shared" si="15"/>
        <v>0</v>
      </c>
      <c r="J118" s="197">
        <f t="shared" si="16"/>
        <v>0</v>
      </c>
      <c r="AC118" s="195">
        <v>39</v>
      </c>
      <c r="AD118" s="165">
        <f t="shared" si="17"/>
        <v>0</v>
      </c>
      <c r="AE118" s="165">
        <f t="shared" si="18"/>
        <v>0</v>
      </c>
      <c r="AF118" s="165">
        <f t="shared" si="19"/>
        <v>0</v>
      </c>
      <c r="AG118" s="165">
        <f t="shared" si="23"/>
        <v>0</v>
      </c>
      <c r="AH118" s="165">
        <f t="shared" si="20"/>
        <v>0</v>
      </c>
      <c r="AI118" s="197">
        <f t="shared" si="21"/>
        <v>0</v>
      </c>
    </row>
    <row r="119" spans="4:35" ht="13.2" customHeight="1" thickBot="1">
      <c r="D119" s="196">
        <v>40</v>
      </c>
      <c r="E119" s="198">
        <f t="shared" si="12"/>
        <v>0</v>
      </c>
      <c r="F119" s="198">
        <f t="shared" si="22"/>
        <v>0</v>
      </c>
      <c r="G119" s="198">
        <f t="shared" si="13"/>
        <v>0</v>
      </c>
      <c r="H119" s="198">
        <f t="shared" si="14"/>
        <v>0</v>
      </c>
      <c r="I119" s="198">
        <f t="shared" si="15"/>
        <v>0</v>
      </c>
      <c r="J119" s="199">
        <f t="shared" si="16"/>
        <v>0</v>
      </c>
      <c r="AC119" s="196">
        <v>40</v>
      </c>
      <c r="AD119" s="198">
        <f t="shared" si="17"/>
        <v>0</v>
      </c>
      <c r="AE119" s="198">
        <f t="shared" si="18"/>
        <v>0</v>
      </c>
      <c r="AF119" s="198">
        <f t="shared" si="19"/>
        <v>0</v>
      </c>
      <c r="AG119" s="198">
        <f t="shared" si="23"/>
        <v>0</v>
      </c>
      <c r="AH119" s="198">
        <f t="shared" si="20"/>
        <v>0</v>
      </c>
      <c r="AI119" s="199">
        <f t="shared" si="21"/>
        <v>0</v>
      </c>
    </row>
    <row r="121" spans="4:35" ht="13.2" customHeight="1" thickBot="1">
      <c r="D121" s="2" t="s">
        <v>88</v>
      </c>
      <c r="AC121" s="2" t="s">
        <v>88</v>
      </c>
    </row>
    <row r="122" spans="4:35" ht="13.2" customHeight="1">
      <c r="D122" s="2199"/>
      <c r="E122" s="2200" t="s">
        <v>56</v>
      </c>
      <c r="F122" s="2200"/>
      <c r="G122" s="2200" t="s">
        <v>83</v>
      </c>
      <c r="H122" s="2200"/>
      <c r="I122" s="2200" t="s">
        <v>78</v>
      </c>
      <c r="J122" s="2239"/>
      <c r="AC122" s="2199"/>
      <c r="AD122" s="2200" t="s">
        <v>56</v>
      </c>
      <c r="AE122" s="2200"/>
      <c r="AF122" s="2200" t="s">
        <v>83</v>
      </c>
      <c r="AG122" s="2200"/>
      <c r="AH122" s="2200" t="s">
        <v>78</v>
      </c>
      <c r="AI122" s="2239"/>
    </row>
    <row r="123" spans="4:35" ht="13.2" customHeight="1">
      <c r="D123" s="2238"/>
      <c r="E123" s="21" t="s">
        <v>354</v>
      </c>
      <c r="F123" s="21" t="s">
        <v>355</v>
      </c>
      <c r="G123" s="21" t="s">
        <v>354</v>
      </c>
      <c r="H123" s="21" t="s">
        <v>355</v>
      </c>
      <c r="I123" s="21" t="s">
        <v>354</v>
      </c>
      <c r="J123" s="194" t="s">
        <v>355</v>
      </c>
      <c r="AC123" s="2238"/>
      <c r="AD123" s="21" t="s">
        <v>354</v>
      </c>
      <c r="AE123" s="21" t="s">
        <v>355</v>
      </c>
      <c r="AF123" s="21" t="s">
        <v>354</v>
      </c>
      <c r="AG123" s="21" t="s">
        <v>355</v>
      </c>
      <c r="AH123" s="21" t="s">
        <v>354</v>
      </c>
      <c r="AI123" s="194" t="s">
        <v>355</v>
      </c>
    </row>
    <row r="124" spans="4:35" ht="13.2" customHeight="1">
      <c r="D124" s="195">
        <v>1</v>
      </c>
      <c r="E124" s="165">
        <f t="shared" ref="E124:E163" si="24">IF($H$17&lt;&gt;"As",0,IF($H$5&lt;&gt;"歩 道",0,SUMIF($H$18,D124,$H$16)))+IF($H$20&lt;&gt;"As",0,IF($H$5&lt;&gt;"歩 道",0,SUMIF($H$21,D124,$H$19)))</f>
        <v>0</v>
      </c>
      <c r="F124" s="165">
        <f t="shared" ref="F124:F163" si="25">IF($H$17&lt;&gt;"As",0,IF($H$5&lt;&gt;"車 道",0,SUMIF($H$18,D124,$H$16)))+IF($H$20&lt;&gt;"As",0,IF($H$5&lt;&gt;"車 道",0,SUMIF($H$21,D124,$H$19)))</f>
        <v>0</v>
      </c>
      <c r="G124" s="165">
        <f t="shared" ref="G124:G163" si="26">IF($H$17&lt;&gt;"Co",0,IF($H$5&lt;&gt;"歩 道",0,SUMIF($H$18,D124,$H$16)))+IF($H$20&lt;&gt;"Co",0,IF($H$5&lt;&gt;"歩 道",0,SUMIF($H$21,D124,$H$19)))</f>
        <v>0</v>
      </c>
      <c r="H124" s="165">
        <f t="shared" ref="H124:H163" si="27">IF($H$17&lt;&gt;"Co",0,IF($H$5&lt;&gt;"車 道",0,SUMIF($H$18,D124,$H$16)))+IF($H$20&lt;&gt;"Co",0,IF($H$5&lt;&gt;"車 道",0,SUMIF($H$21,D124,$H$19)))</f>
        <v>0</v>
      </c>
      <c r="I124" s="165">
        <f t="shared" ref="I124:I163" si="28">IF($H$5&lt;&gt;"歩 道",0,SUMIF($H$24,D124,$H$16)+SUMIF($H$24,D124,$H$19))</f>
        <v>0</v>
      </c>
      <c r="J124" s="197">
        <f t="shared" ref="J124:J163" si="29">IF($H$5&lt;&gt;"車 道",0,SUMIF($H$24,D124,$H$16)+SUMIF($H$24,D124,$H$19))</f>
        <v>0</v>
      </c>
      <c r="AC124" s="195">
        <v>1</v>
      </c>
      <c r="AD124" s="165">
        <f t="shared" ref="AD124:AD163" si="30">IF($AG$17&lt;&gt;"As",0,IF($AG$5&lt;&gt;"歩 道",0,SUMIF($AG$18,AC124,$AG$16)))+IF($AG$20&lt;&gt;"As",0,IF($AG$5&lt;&gt;"歩 道",0,SUMIF($AG$21,AC124,$AG$19)))</f>
        <v>0</v>
      </c>
      <c r="AE124" s="165">
        <f t="shared" ref="AE124:AE163" si="31">IF($AG$17&lt;&gt;"As",0,IF($AG$5&lt;&gt;"車 道",0,SUMIF($AG$18,AC124,$AG$16)))+IF($AG$20&lt;&gt;"As",0,IF($AG$5&lt;&gt;"車 道",0,SUMIF($AG$21,AC124,$AG$19)))</f>
        <v>0</v>
      </c>
      <c r="AF124" s="165">
        <f t="shared" ref="AF124:AF163" si="32">IF($AG$17&lt;&gt;"Co",0,IF($AG$5&lt;&gt;"歩 道",0,SUMIF($AG$18,AC124,$AG$16)))+IF($AG$20&lt;&gt;"Co",0,IF($AG$5&lt;&gt;"歩 道",0,SUMIF($AG$21,AC124,$AG$19)))</f>
        <v>0</v>
      </c>
      <c r="AG124" s="165">
        <f t="shared" ref="AG124:AG163" si="33">IF($AG$17&lt;&gt;"Co",0,IF($AG$5&lt;&gt;"車 道",0,SUMIF($AG$18,AC124,$AG$16)))+IF($AG$20&lt;&gt;"Co",0,IF($AG$5&lt;&gt;"車 道",0,SUMIF($AG$21,AC124,$AG$19)))</f>
        <v>0</v>
      </c>
      <c r="AH124" s="165">
        <f t="shared" ref="AH124:AH163" si="34">IF($AG$5&lt;&gt;"歩 道",0,SUMIF($AG$24,AC124,$AG$16)+SUMIF($AG$24,AC124,$AG$19))</f>
        <v>0</v>
      </c>
      <c r="AI124" s="197">
        <f t="shared" ref="AI124:AI163" si="35">IF($AG$5&lt;&gt;"車 道",0,SUMIF($AG$24,AC124,$AG$16)+SUMIF($AG$24,AC124,$AG$19))</f>
        <v>0</v>
      </c>
    </row>
    <row r="125" spans="4:35" ht="13.2" customHeight="1">
      <c r="D125" s="195">
        <v>2</v>
      </c>
      <c r="E125" s="165">
        <f t="shared" si="24"/>
        <v>0</v>
      </c>
      <c r="F125" s="165">
        <f t="shared" si="25"/>
        <v>0</v>
      </c>
      <c r="G125" s="165">
        <f t="shared" si="26"/>
        <v>0</v>
      </c>
      <c r="H125" s="165">
        <f t="shared" si="27"/>
        <v>0</v>
      </c>
      <c r="I125" s="165">
        <f t="shared" si="28"/>
        <v>0</v>
      </c>
      <c r="J125" s="197">
        <f t="shared" si="29"/>
        <v>0</v>
      </c>
      <c r="AC125" s="195">
        <v>2</v>
      </c>
      <c r="AD125" s="165">
        <f t="shared" si="30"/>
        <v>0</v>
      </c>
      <c r="AE125" s="165">
        <f t="shared" si="31"/>
        <v>0</v>
      </c>
      <c r="AF125" s="165">
        <f t="shared" si="32"/>
        <v>0</v>
      </c>
      <c r="AG125" s="165">
        <f t="shared" si="33"/>
        <v>0</v>
      </c>
      <c r="AH125" s="165">
        <f t="shared" si="34"/>
        <v>0</v>
      </c>
      <c r="AI125" s="197">
        <f t="shared" si="35"/>
        <v>0</v>
      </c>
    </row>
    <row r="126" spans="4:35" ht="13.2" customHeight="1">
      <c r="D126" s="195">
        <v>3</v>
      </c>
      <c r="E126" s="165">
        <f t="shared" si="24"/>
        <v>0</v>
      </c>
      <c r="F126" s="165">
        <f t="shared" si="25"/>
        <v>0</v>
      </c>
      <c r="G126" s="165">
        <f t="shared" si="26"/>
        <v>0</v>
      </c>
      <c r="H126" s="165">
        <f t="shared" si="27"/>
        <v>0</v>
      </c>
      <c r="I126" s="165">
        <f t="shared" si="28"/>
        <v>0</v>
      </c>
      <c r="J126" s="197">
        <f t="shared" si="29"/>
        <v>0</v>
      </c>
      <c r="AC126" s="195">
        <v>3</v>
      </c>
      <c r="AD126" s="165">
        <f t="shared" si="30"/>
        <v>0</v>
      </c>
      <c r="AE126" s="165">
        <f t="shared" si="31"/>
        <v>0</v>
      </c>
      <c r="AF126" s="165">
        <f t="shared" si="32"/>
        <v>0</v>
      </c>
      <c r="AG126" s="165">
        <f t="shared" si="33"/>
        <v>0</v>
      </c>
      <c r="AH126" s="165">
        <f t="shared" si="34"/>
        <v>0</v>
      </c>
      <c r="AI126" s="197">
        <f t="shared" si="35"/>
        <v>0</v>
      </c>
    </row>
    <row r="127" spans="4:35" ht="13.2" customHeight="1">
      <c r="D127" s="195">
        <v>4</v>
      </c>
      <c r="E127" s="165">
        <f t="shared" si="24"/>
        <v>0</v>
      </c>
      <c r="F127" s="165">
        <f t="shared" si="25"/>
        <v>0</v>
      </c>
      <c r="G127" s="165">
        <f t="shared" si="26"/>
        <v>0</v>
      </c>
      <c r="H127" s="165">
        <f t="shared" si="27"/>
        <v>0</v>
      </c>
      <c r="I127" s="165">
        <f t="shared" si="28"/>
        <v>0</v>
      </c>
      <c r="J127" s="197">
        <f t="shared" si="29"/>
        <v>0</v>
      </c>
      <c r="AC127" s="195">
        <v>4</v>
      </c>
      <c r="AD127" s="165">
        <f t="shared" si="30"/>
        <v>0</v>
      </c>
      <c r="AE127" s="165">
        <f t="shared" si="31"/>
        <v>0</v>
      </c>
      <c r="AF127" s="165">
        <f t="shared" si="32"/>
        <v>0</v>
      </c>
      <c r="AG127" s="165">
        <f t="shared" si="33"/>
        <v>0</v>
      </c>
      <c r="AH127" s="165">
        <f t="shared" si="34"/>
        <v>0</v>
      </c>
      <c r="AI127" s="197">
        <f t="shared" si="35"/>
        <v>0</v>
      </c>
    </row>
    <row r="128" spans="4:35" ht="13.2" customHeight="1">
      <c r="D128" s="195">
        <v>5</v>
      </c>
      <c r="E128" s="165">
        <f t="shared" si="24"/>
        <v>0</v>
      </c>
      <c r="F128" s="165">
        <f t="shared" si="25"/>
        <v>0</v>
      </c>
      <c r="G128" s="165">
        <f t="shared" si="26"/>
        <v>0</v>
      </c>
      <c r="H128" s="165">
        <f t="shared" si="27"/>
        <v>0</v>
      </c>
      <c r="I128" s="165">
        <f t="shared" si="28"/>
        <v>0</v>
      </c>
      <c r="J128" s="197">
        <f t="shared" si="29"/>
        <v>0</v>
      </c>
      <c r="AC128" s="195">
        <v>5</v>
      </c>
      <c r="AD128" s="165">
        <f t="shared" si="30"/>
        <v>0</v>
      </c>
      <c r="AE128" s="165">
        <f t="shared" si="31"/>
        <v>0</v>
      </c>
      <c r="AF128" s="165">
        <f t="shared" si="32"/>
        <v>0</v>
      </c>
      <c r="AG128" s="165">
        <f t="shared" si="33"/>
        <v>0</v>
      </c>
      <c r="AH128" s="165">
        <f t="shared" si="34"/>
        <v>0</v>
      </c>
      <c r="AI128" s="197">
        <f t="shared" si="35"/>
        <v>0</v>
      </c>
    </row>
    <row r="129" spans="4:35" ht="13.2" customHeight="1">
      <c r="D129" s="195">
        <v>6</v>
      </c>
      <c r="E129" s="165">
        <f t="shared" si="24"/>
        <v>0</v>
      </c>
      <c r="F129" s="165">
        <f t="shared" si="25"/>
        <v>0</v>
      </c>
      <c r="G129" s="165">
        <f t="shared" si="26"/>
        <v>0</v>
      </c>
      <c r="H129" s="165">
        <f t="shared" si="27"/>
        <v>0</v>
      </c>
      <c r="I129" s="165">
        <f t="shared" si="28"/>
        <v>0</v>
      </c>
      <c r="J129" s="197">
        <f t="shared" si="29"/>
        <v>0</v>
      </c>
      <c r="AC129" s="195">
        <v>6</v>
      </c>
      <c r="AD129" s="165">
        <f t="shared" si="30"/>
        <v>0</v>
      </c>
      <c r="AE129" s="165">
        <f t="shared" si="31"/>
        <v>0</v>
      </c>
      <c r="AF129" s="165">
        <f t="shared" si="32"/>
        <v>0</v>
      </c>
      <c r="AG129" s="165">
        <f t="shared" si="33"/>
        <v>0</v>
      </c>
      <c r="AH129" s="165">
        <f t="shared" si="34"/>
        <v>0</v>
      </c>
      <c r="AI129" s="197">
        <f t="shared" si="35"/>
        <v>0</v>
      </c>
    </row>
    <row r="130" spans="4:35" ht="13.2" customHeight="1">
      <c r="D130" s="195">
        <v>7</v>
      </c>
      <c r="E130" s="165">
        <f t="shared" si="24"/>
        <v>0</v>
      </c>
      <c r="F130" s="165">
        <f t="shared" si="25"/>
        <v>0</v>
      </c>
      <c r="G130" s="165">
        <f t="shared" si="26"/>
        <v>0</v>
      </c>
      <c r="H130" s="165">
        <f t="shared" si="27"/>
        <v>0</v>
      </c>
      <c r="I130" s="165">
        <f t="shared" si="28"/>
        <v>0</v>
      </c>
      <c r="J130" s="197">
        <f t="shared" si="29"/>
        <v>0</v>
      </c>
      <c r="AC130" s="195">
        <v>7</v>
      </c>
      <c r="AD130" s="165">
        <f t="shared" si="30"/>
        <v>0</v>
      </c>
      <c r="AE130" s="165">
        <f t="shared" si="31"/>
        <v>0</v>
      </c>
      <c r="AF130" s="165">
        <f t="shared" si="32"/>
        <v>0</v>
      </c>
      <c r="AG130" s="165">
        <f t="shared" si="33"/>
        <v>0</v>
      </c>
      <c r="AH130" s="165">
        <f t="shared" si="34"/>
        <v>0</v>
      </c>
      <c r="AI130" s="197">
        <f t="shared" si="35"/>
        <v>0</v>
      </c>
    </row>
    <row r="131" spans="4:35" ht="13.2" customHeight="1">
      <c r="D131" s="195">
        <v>8</v>
      </c>
      <c r="E131" s="165">
        <f t="shared" si="24"/>
        <v>0</v>
      </c>
      <c r="F131" s="165">
        <f t="shared" si="25"/>
        <v>0</v>
      </c>
      <c r="G131" s="165">
        <f t="shared" si="26"/>
        <v>0</v>
      </c>
      <c r="H131" s="165">
        <f t="shared" si="27"/>
        <v>0</v>
      </c>
      <c r="I131" s="165">
        <f t="shared" si="28"/>
        <v>0</v>
      </c>
      <c r="J131" s="197">
        <f t="shared" si="29"/>
        <v>0</v>
      </c>
      <c r="AC131" s="195">
        <v>8</v>
      </c>
      <c r="AD131" s="165">
        <f t="shared" si="30"/>
        <v>0</v>
      </c>
      <c r="AE131" s="165">
        <f t="shared" si="31"/>
        <v>0</v>
      </c>
      <c r="AF131" s="165">
        <f t="shared" si="32"/>
        <v>0</v>
      </c>
      <c r="AG131" s="165">
        <f t="shared" si="33"/>
        <v>0</v>
      </c>
      <c r="AH131" s="165">
        <f t="shared" si="34"/>
        <v>0</v>
      </c>
      <c r="AI131" s="197">
        <f t="shared" si="35"/>
        <v>0</v>
      </c>
    </row>
    <row r="132" spans="4:35" ht="13.2" customHeight="1">
      <c r="D132" s="195">
        <v>9</v>
      </c>
      <c r="E132" s="165">
        <f t="shared" si="24"/>
        <v>0</v>
      </c>
      <c r="F132" s="165">
        <f t="shared" si="25"/>
        <v>0</v>
      </c>
      <c r="G132" s="165">
        <f t="shared" si="26"/>
        <v>0</v>
      </c>
      <c r="H132" s="165">
        <f t="shared" si="27"/>
        <v>0</v>
      </c>
      <c r="I132" s="165">
        <f t="shared" si="28"/>
        <v>0</v>
      </c>
      <c r="J132" s="197">
        <f t="shared" si="29"/>
        <v>0</v>
      </c>
      <c r="AC132" s="195">
        <v>9</v>
      </c>
      <c r="AD132" s="165">
        <f t="shared" si="30"/>
        <v>0</v>
      </c>
      <c r="AE132" s="165">
        <f t="shared" si="31"/>
        <v>0</v>
      </c>
      <c r="AF132" s="165">
        <f t="shared" si="32"/>
        <v>0</v>
      </c>
      <c r="AG132" s="165">
        <f t="shared" si="33"/>
        <v>0</v>
      </c>
      <c r="AH132" s="165">
        <f t="shared" si="34"/>
        <v>0</v>
      </c>
      <c r="AI132" s="197">
        <f t="shared" si="35"/>
        <v>0</v>
      </c>
    </row>
    <row r="133" spans="4:35" ht="13.2" customHeight="1">
      <c r="D133" s="195">
        <v>10</v>
      </c>
      <c r="E133" s="165">
        <f t="shared" si="24"/>
        <v>0</v>
      </c>
      <c r="F133" s="165">
        <f t="shared" si="25"/>
        <v>0</v>
      </c>
      <c r="G133" s="165">
        <f t="shared" si="26"/>
        <v>0</v>
      </c>
      <c r="H133" s="165">
        <f t="shared" si="27"/>
        <v>0</v>
      </c>
      <c r="I133" s="165">
        <f t="shared" si="28"/>
        <v>0</v>
      </c>
      <c r="J133" s="197">
        <f t="shared" si="29"/>
        <v>0</v>
      </c>
      <c r="AC133" s="195">
        <v>10</v>
      </c>
      <c r="AD133" s="165">
        <f t="shared" si="30"/>
        <v>0</v>
      </c>
      <c r="AE133" s="165">
        <f t="shared" si="31"/>
        <v>0</v>
      </c>
      <c r="AF133" s="165">
        <f t="shared" si="32"/>
        <v>0</v>
      </c>
      <c r="AG133" s="165">
        <f t="shared" si="33"/>
        <v>0</v>
      </c>
      <c r="AH133" s="165">
        <f t="shared" si="34"/>
        <v>0</v>
      </c>
      <c r="AI133" s="197">
        <f t="shared" si="35"/>
        <v>0</v>
      </c>
    </row>
    <row r="134" spans="4:35" ht="13.2" customHeight="1">
      <c r="D134" s="195">
        <v>11</v>
      </c>
      <c r="E134" s="165">
        <f t="shared" si="24"/>
        <v>0</v>
      </c>
      <c r="F134" s="165">
        <f t="shared" si="25"/>
        <v>0</v>
      </c>
      <c r="G134" s="165">
        <f t="shared" si="26"/>
        <v>0</v>
      </c>
      <c r="H134" s="165">
        <f t="shared" si="27"/>
        <v>0</v>
      </c>
      <c r="I134" s="165">
        <f t="shared" si="28"/>
        <v>0</v>
      </c>
      <c r="J134" s="197">
        <f t="shared" si="29"/>
        <v>0</v>
      </c>
      <c r="AC134" s="195">
        <v>11</v>
      </c>
      <c r="AD134" s="165">
        <f t="shared" si="30"/>
        <v>0</v>
      </c>
      <c r="AE134" s="165">
        <f t="shared" si="31"/>
        <v>0</v>
      </c>
      <c r="AF134" s="165">
        <f t="shared" si="32"/>
        <v>0</v>
      </c>
      <c r="AG134" s="165">
        <f t="shared" si="33"/>
        <v>0</v>
      </c>
      <c r="AH134" s="165">
        <f t="shared" si="34"/>
        <v>0</v>
      </c>
      <c r="AI134" s="197">
        <f t="shared" si="35"/>
        <v>0</v>
      </c>
    </row>
    <row r="135" spans="4:35" ht="13.2" customHeight="1">
      <c r="D135" s="195">
        <v>12</v>
      </c>
      <c r="E135" s="165">
        <f t="shared" si="24"/>
        <v>0</v>
      </c>
      <c r="F135" s="165">
        <f t="shared" si="25"/>
        <v>0</v>
      </c>
      <c r="G135" s="165">
        <f t="shared" si="26"/>
        <v>0</v>
      </c>
      <c r="H135" s="165">
        <f t="shared" si="27"/>
        <v>0</v>
      </c>
      <c r="I135" s="165">
        <f t="shared" si="28"/>
        <v>0</v>
      </c>
      <c r="J135" s="197">
        <f t="shared" si="29"/>
        <v>0</v>
      </c>
      <c r="AC135" s="195">
        <v>12</v>
      </c>
      <c r="AD135" s="165">
        <f t="shared" si="30"/>
        <v>0</v>
      </c>
      <c r="AE135" s="165">
        <f t="shared" si="31"/>
        <v>0</v>
      </c>
      <c r="AF135" s="165">
        <f t="shared" si="32"/>
        <v>0</v>
      </c>
      <c r="AG135" s="165">
        <f t="shared" si="33"/>
        <v>0</v>
      </c>
      <c r="AH135" s="165">
        <f t="shared" si="34"/>
        <v>0</v>
      </c>
      <c r="AI135" s="197">
        <f t="shared" si="35"/>
        <v>0</v>
      </c>
    </row>
    <row r="136" spans="4:35" ht="13.2" customHeight="1">
      <c r="D136" s="195">
        <v>13</v>
      </c>
      <c r="E136" s="165">
        <f t="shared" si="24"/>
        <v>0</v>
      </c>
      <c r="F136" s="165">
        <f t="shared" si="25"/>
        <v>0</v>
      </c>
      <c r="G136" s="165">
        <f t="shared" si="26"/>
        <v>0</v>
      </c>
      <c r="H136" s="165">
        <f t="shared" si="27"/>
        <v>0</v>
      </c>
      <c r="I136" s="165">
        <f t="shared" si="28"/>
        <v>0</v>
      </c>
      <c r="J136" s="197">
        <f t="shared" si="29"/>
        <v>0</v>
      </c>
      <c r="AC136" s="195">
        <v>13</v>
      </c>
      <c r="AD136" s="165">
        <f t="shared" si="30"/>
        <v>0</v>
      </c>
      <c r="AE136" s="165">
        <f t="shared" si="31"/>
        <v>0</v>
      </c>
      <c r="AF136" s="165">
        <f t="shared" si="32"/>
        <v>0</v>
      </c>
      <c r="AG136" s="165">
        <f t="shared" si="33"/>
        <v>0</v>
      </c>
      <c r="AH136" s="165">
        <f t="shared" si="34"/>
        <v>0</v>
      </c>
      <c r="AI136" s="197">
        <f t="shared" si="35"/>
        <v>0</v>
      </c>
    </row>
    <row r="137" spans="4:35" ht="13.2" customHeight="1">
      <c r="D137" s="195">
        <v>14</v>
      </c>
      <c r="E137" s="165">
        <f t="shared" si="24"/>
        <v>0</v>
      </c>
      <c r="F137" s="165">
        <f t="shared" si="25"/>
        <v>0</v>
      </c>
      <c r="G137" s="165">
        <f t="shared" si="26"/>
        <v>0</v>
      </c>
      <c r="H137" s="165">
        <f t="shared" si="27"/>
        <v>0</v>
      </c>
      <c r="I137" s="165">
        <f t="shared" si="28"/>
        <v>0</v>
      </c>
      <c r="J137" s="197">
        <f t="shared" si="29"/>
        <v>0</v>
      </c>
      <c r="AC137" s="195">
        <v>14</v>
      </c>
      <c r="AD137" s="165">
        <f t="shared" si="30"/>
        <v>0</v>
      </c>
      <c r="AE137" s="165">
        <f t="shared" si="31"/>
        <v>0</v>
      </c>
      <c r="AF137" s="165">
        <f t="shared" si="32"/>
        <v>0</v>
      </c>
      <c r="AG137" s="165">
        <f t="shared" si="33"/>
        <v>0</v>
      </c>
      <c r="AH137" s="165">
        <f t="shared" si="34"/>
        <v>0</v>
      </c>
      <c r="AI137" s="197">
        <f t="shared" si="35"/>
        <v>0</v>
      </c>
    </row>
    <row r="138" spans="4:35" ht="13.2" customHeight="1">
      <c r="D138" s="195">
        <v>15</v>
      </c>
      <c r="E138" s="165">
        <f t="shared" si="24"/>
        <v>0</v>
      </c>
      <c r="F138" s="165">
        <f t="shared" si="25"/>
        <v>0</v>
      </c>
      <c r="G138" s="165">
        <f t="shared" si="26"/>
        <v>0</v>
      </c>
      <c r="H138" s="165">
        <f t="shared" si="27"/>
        <v>0</v>
      </c>
      <c r="I138" s="165">
        <f t="shared" si="28"/>
        <v>0</v>
      </c>
      <c r="J138" s="197">
        <f t="shared" si="29"/>
        <v>0</v>
      </c>
      <c r="AC138" s="195">
        <v>15</v>
      </c>
      <c r="AD138" s="165">
        <f t="shared" si="30"/>
        <v>0</v>
      </c>
      <c r="AE138" s="165">
        <f t="shared" si="31"/>
        <v>0</v>
      </c>
      <c r="AF138" s="165">
        <f t="shared" si="32"/>
        <v>0</v>
      </c>
      <c r="AG138" s="165">
        <f t="shared" si="33"/>
        <v>0</v>
      </c>
      <c r="AH138" s="165">
        <f t="shared" si="34"/>
        <v>0</v>
      </c>
      <c r="AI138" s="197">
        <f t="shared" si="35"/>
        <v>0</v>
      </c>
    </row>
    <row r="139" spans="4:35" ht="13.2" customHeight="1">
      <c r="D139" s="195">
        <v>16</v>
      </c>
      <c r="E139" s="165">
        <f t="shared" si="24"/>
        <v>0</v>
      </c>
      <c r="F139" s="165">
        <f t="shared" si="25"/>
        <v>0</v>
      </c>
      <c r="G139" s="165">
        <f t="shared" si="26"/>
        <v>0</v>
      </c>
      <c r="H139" s="165">
        <f t="shared" si="27"/>
        <v>0</v>
      </c>
      <c r="I139" s="165">
        <f t="shared" si="28"/>
        <v>0</v>
      </c>
      <c r="J139" s="197">
        <f t="shared" si="29"/>
        <v>0</v>
      </c>
      <c r="AC139" s="195">
        <v>16</v>
      </c>
      <c r="AD139" s="165">
        <f t="shared" si="30"/>
        <v>0</v>
      </c>
      <c r="AE139" s="165">
        <f t="shared" si="31"/>
        <v>0</v>
      </c>
      <c r="AF139" s="165">
        <f t="shared" si="32"/>
        <v>0</v>
      </c>
      <c r="AG139" s="165">
        <f t="shared" si="33"/>
        <v>0</v>
      </c>
      <c r="AH139" s="165">
        <f t="shared" si="34"/>
        <v>0</v>
      </c>
      <c r="AI139" s="197">
        <f t="shared" si="35"/>
        <v>0</v>
      </c>
    </row>
    <row r="140" spans="4:35" ht="13.2" customHeight="1">
      <c r="D140" s="195">
        <v>17</v>
      </c>
      <c r="E140" s="165">
        <f t="shared" si="24"/>
        <v>0</v>
      </c>
      <c r="F140" s="165">
        <f t="shared" si="25"/>
        <v>0</v>
      </c>
      <c r="G140" s="165">
        <f t="shared" si="26"/>
        <v>0</v>
      </c>
      <c r="H140" s="165">
        <f t="shared" si="27"/>
        <v>0</v>
      </c>
      <c r="I140" s="165">
        <f t="shared" si="28"/>
        <v>0</v>
      </c>
      <c r="J140" s="197">
        <f t="shared" si="29"/>
        <v>0</v>
      </c>
      <c r="AC140" s="195">
        <v>17</v>
      </c>
      <c r="AD140" s="165">
        <f t="shared" si="30"/>
        <v>0</v>
      </c>
      <c r="AE140" s="165">
        <f t="shared" si="31"/>
        <v>0</v>
      </c>
      <c r="AF140" s="165">
        <f t="shared" si="32"/>
        <v>0</v>
      </c>
      <c r="AG140" s="165">
        <f t="shared" si="33"/>
        <v>0</v>
      </c>
      <c r="AH140" s="165">
        <f t="shared" si="34"/>
        <v>0</v>
      </c>
      <c r="AI140" s="197">
        <f t="shared" si="35"/>
        <v>0</v>
      </c>
    </row>
    <row r="141" spans="4:35" ht="13.2" customHeight="1">
      <c r="D141" s="195">
        <v>18</v>
      </c>
      <c r="E141" s="165">
        <f t="shared" si="24"/>
        <v>0</v>
      </c>
      <c r="F141" s="165">
        <f t="shared" si="25"/>
        <v>0</v>
      </c>
      <c r="G141" s="165">
        <f t="shared" si="26"/>
        <v>0</v>
      </c>
      <c r="H141" s="165">
        <f t="shared" si="27"/>
        <v>0</v>
      </c>
      <c r="I141" s="165">
        <f t="shared" si="28"/>
        <v>0</v>
      </c>
      <c r="J141" s="197">
        <f t="shared" si="29"/>
        <v>0</v>
      </c>
      <c r="AC141" s="195">
        <v>18</v>
      </c>
      <c r="AD141" s="165">
        <f t="shared" si="30"/>
        <v>0</v>
      </c>
      <c r="AE141" s="165">
        <f t="shared" si="31"/>
        <v>0</v>
      </c>
      <c r="AF141" s="165">
        <f t="shared" si="32"/>
        <v>0</v>
      </c>
      <c r="AG141" s="165">
        <f t="shared" si="33"/>
        <v>0</v>
      </c>
      <c r="AH141" s="165">
        <f t="shared" si="34"/>
        <v>0</v>
      </c>
      <c r="AI141" s="197">
        <f t="shared" si="35"/>
        <v>0</v>
      </c>
    </row>
    <row r="142" spans="4:35" ht="13.2" customHeight="1">
      <c r="D142" s="195">
        <v>19</v>
      </c>
      <c r="E142" s="165">
        <f t="shared" si="24"/>
        <v>0</v>
      </c>
      <c r="F142" s="165">
        <f t="shared" si="25"/>
        <v>0</v>
      </c>
      <c r="G142" s="165">
        <f t="shared" si="26"/>
        <v>0</v>
      </c>
      <c r="H142" s="165">
        <f t="shared" si="27"/>
        <v>0</v>
      </c>
      <c r="I142" s="165">
        <f t="shared" si="28"/>
        <v>0</v>
      </c>
      <c r="J142" s="197">
        <f t="shared" si="29"/>
        <v>0</v>
      </c>
      <c r="AC142" s="195">
        <v>19</v>
      </c>
      <c r="AD142" s="165">
        <f t="shared" si="30"/>
        <v>0</v>
      </c>
      <c r="AE142" s="165">
        <f t="shared" si="31"/>
        <v>0</v>
      </c>
      <c r="AF142" s="165">
        <f t="shared" si="32"/>
        <v>0</v>
      </c>
      <c r="AG142" s="165">
        <f t="shared" si="33"/>
        <v>0</v>
      </c>
      <c r="AH142" s="165">
        <f t="shared" si="34"/>
        <v>0</v>
      </c>
      <c r="AI142" s="197">
        <f t="shared" si="35"/>
        <v>0</v>
      </c>
    </row>
    <row r="143" spans="4:35" ht="13.2" customHeight="1">
      <c r="D143" s="195">
        <v>20</v>
      </c>
      <c r="E143" s="165">
        <f t="shared" si="24"/>
        <v>0</v>
      </c>
      <c r="F143" s="165">
        <f t="shared" si="25"/>
        <v>0</v>
      </c>
      <c r="G143" s="165">
        <f t="shared" si="26"/>
        <v>0</v>
      </c>
      <c r="H143" s="165">
        <f t="shared" si="27"/>
        <v>0</v>
      </c>
      <c r="I143" s="165">
        <f t="shared" si="28"/>
        <v>0</v>
      </c>
      <c r="J143" s="197">
        <f t="shared" si="29"/>
        <v>0</v>
      </c>
      <c r="AC143" s="195">
        <v>20</v>
      </c>
      <c r="AD143" s="165">
        <f t="shared" si="30"/>
        <v>0</v>
      </c>
      <c r="AE143" s="165">
        <f t="shared" si="31"/>
        <v>0</v>
      </c>
      <c r="AF143" s="165">
        <f t="shared" si="32"/>
        <v>0</v>
      </c>
      <c r="AG143" s="165">
        <f t="shared" si="33"/>
        <v>0</v>
      </c>
      <c r="AH143" s="165">
        <f t="shared" si="34"/>
        <v>0</v>
      </c>
      <c r="AI143" s="197">
        <f t="shared" si="35"/>
        <v>0</v>
      </c>
    </row>
    <row r="144" spans="4:35" ht="13.2" customHeight="1">
      <c r="D144" s="195">
        <v>21</v>
      </c>
      <c r="E144" s="165">
        <f t="shared" si="24"/>
        <v>0</v>
      </c>
      <c r="F144" s="165">
        <f t="shared" si="25"/>
        <v>0</v>
      </c>
      <c r="G144" s="165">
        <f t="shared" si="26"/>
        <v>0</v>
      </c>
      <c r="H144" s="165">
        <f t="shared" si="27"/>
        <v>0</v>
      </c>
      <c r="I144" s="165">
        <f t="shared" si="28"/>
        <v>0</v>
      </c>
      <c r="J144" s="197">
        <f t="shared" si="29"/>
        <v>0</v>
      </c>
      <c r="AC144" s="195">
        <v>21</v>
      </c>
      <c r="AD144" s="165">
        <f t="shared" si="30"/>
        <v>0</v>
      </c>
      <c r="AE144" s="165">
        <f t="shared" si="31"/>
        <v>0</v>
      </c>
      <c r="AF144" s="165">
        <f t="shared" si="32"/>
        <v>0</v>
      </c>
      <c r="AG144" s="165">
        <f t="shared" si="33"/>
        <v>0</v>
      </c>
      <c r="AH144" s="165">
        <f t="shared" si="34"/>
        <v>0</v>
      </c>
      <c r="AI144" s="197">
        <f t="shared" si="35"/>
        <v>0</v>
      </c>
    </row>
    <row r="145" spans="4:35" ht="13.2" customHeight="1">
      <c r="D145" s="195">
        <v>22</v>
      </c>
      <c r="E145" s="165">
        <f t="shared" si="24"/>
        <v>0</v>
      </c>
      <c r="F145" s="165">
        <f t="shared" si="25"/>
        <v>0</v>
      </c>
      <c r="G145" s="165">
        <f t="shared" si="26"/>
        <v>0</v>
      </c>
      <c r="H145" s="165">
        <f t="shared" si="27"/>
        <v>0</v>
      </c>
      <c r="I145" s="165">
        <f t="shared" si="28"/>
        <v>0</v>
      </c>
      <c r="J145" s="197">
        <f t="shared" si="29"/>
        <v>0</v>
      </c>
      <c r="AC145" s="195">
        <v>22</v>
      </c>
      <c r="AD145" s="165">
        <f t="shared" si="30"/>
        <v>0</v>
      </c>
      <c r="AE145" s="165">
        <f t="shared" si="31"/>
        <v>0</v>
      </c>
      <c r="AF145" s="165">
        <f t="shared" si="32"/>
        <v>0</v>
      </c>
      <c r="AG145" s="165">
        <f t="shared" si="33"/>
        <v>0</v>
      </c>
      <c r="AH145" s="165">
        <f t="shared" si="34"/>
        <v>0</v>
      </c>
      <c r="AI145" s="197">
        <f t="shared" si="35"/>
        <v>0</v>
      </c>
    </row>
    <row r="146" spans="4:35" ht="13.2" customHeight="1">
      <c r="D146" s="195">
        <v>23</v>
      </c>
      <c r="E146" s="165">
        <f t="shared" si="24"/>
        <v>0</v>
      </c>
      <c r="F146" s="165">
        <f t="shared" si="25"/>
        <v>0</v>
      </c>
      <c r="G146" s="165">
        <f t="shared" si="26"/>
        <v>0</v>
      </c>
      <c r="H146" s="165">
        <f t="shared" si="27"/>
        <v>0</v>
      </c>
      <c r="I146" s="165">
        <f t="shared" si="28"/>
        <v>0</v>
      </c>
      <c r="J146" s="197">
        <f t="shared" si="29"/>
        <v>0</v>
      </c>
      <c r="AC146" s="195">
        <v>23</v>
      </c>
      <c r="AD146" s="165">
        <f t="shared" si="30"/>
        <v>0</v>
      </c>
      <c r="AE146" s="165">
        <f t="shared" si="31"/>
        <v>0</v>
      </c>
      <c r="AF146" s="165">
        <f t="shared" si="32"/>
        <v>0</v>
      </c>
      <c r="AG146" s="165">
        <f t="shared" si="33"/>
        <v>0</v>
      </c>
      <c r="AH146" s="165">
        <f t="shared" si="34"/>
        <v>0</v>
      </c>
      <c r="AI146" s="197">
        <f t="shared" si="35"/>
        <v>0</v>
      </c>
    </row>
    <row r="147" spans="4:35" ht="13.2" customHeight="1">
      <c r="D147" s="195">
        <v>24</v>
      </c>
      <c r="E147" s="165">
        <f t="shared" si="24"/>
        <v>0</v>
      </c>
      <c r="F147" s="165">
        <f t="shared" si="25"/>
        <v>0</v>
      </c>
      <c r="G147" s="165">
        <f t="shared" si="26"/>
        <v>0</v>
      </c>
      <c r="H147" s="165">
        <f t="shared" si="27"/>
        <v>0</v>
      </c>
      <c r="I147" s="165">
        <f t="shared" si="28"/>
        <v>0</v>
      </c>
      <c r="J147" s="197">
        <f t="shared" si="29"/>
        <v>0</v>
      </c>
      <c r="AC147" s="195">
        <v>24</v>
      </c>
      <c r="AD147" s="165">
        <f t="shared" si="30"/>
        <v>0</v>
      </c>
      <c r="AE147" s="165">
        <f t="shared" si="31"/>
        <v>0</v>
      </c>
      <c r="AF147" s="165">
        <f t="shared" si="32"/>
        <v>0</v>
      </c>
      <c r="AG147" s="165">
        <f t="shared" si="33"/>
        <v>0</v>
      </c>
      <c r="AH147" s="165">
        <f t="shared" si="34"/>
        <v>0</v>
      </c>
      <c r="AI147" s="197">
        <f t="shared" si="35"/>
        <v>0</v>
      </c>
    </row>
    <row r="148" spans="4:35" ht="13.2" customHeight="1">
      <c r="D148" s="195">
        <v>25</v>
      </c>
      <c r="E148" s="165">
        <f t="shared" si="24"/>
        <v>0</v>
      </c>
      <c r="F148" s="165">
        <f t="shared" si="25"/>
        <v>0</v>
      </c>
      <c r="G148" s="165">
        <f t="shared" si="26"/>
        <v>0</v>
      </c>
      <c r="H148" s="165">
        <f t="shared" si="27"/>
        <v>0</v>
      </c>
      <c r="I148" s="165">
        <f t="shared" si="28"/>
        <v>0</v>
      </c>
      <c r="J148" s="197">
        <f t="shared" si="29"/>
        <v>0</v>
      </c>
      <c r="AC148" s="195">
        <v>25</v>
      </c>
      <c r="AD148" s="165">
        <f t="shared" si="30"/>
        <v>0</v>
      </c>
      <c r="AE148" s="165">
        <f t="shared" si="31"/>
        <v>0</v>
      </c>
      <c r="AF148" s="165">
        <f t="shared" si="32"/>
        <v>0</v>
      </c>
      <c r="AG148" s="165">
        <f t="shared" si="33"/>
        <v>0</v>
      </c>
      <c r="AH148" s="165">
        <f t="shared" si="34"/>
        <v>0</v>
      </c>
      <c r="AI148" s="197">
        <f t="shared" si="35"/>
        <v>0</v>
      </c>
    </row>
    <row r="149" spans="4:35" ht="13.2" customHeight="1">
      <c r="D149" s="195">
        <v>26</v>
      </c>
      <c r="E149" s="165">
        <f t="shared" si="24"/>
        <v>0</v>
      </c>
      <c r="F149" s="165">
        <f t="shared" si="25"/>
        <v>0</v>
      </c>
      <c r="G149" s="165">
        <f t="shared" si="26"/>
        <v>0</v>
      </c>
      <c r="H149" s="165">
        <f t="shared" si="27"/>
        <v>0</v>
      </c>
      <c r="I149" s="165">
        <f t="shared" si="28"/>
        <v>0</v>
      </c>
      <c r="J149" s="197">
        <f t="shared" si="29"/>
        <v>0</v>
      </c>
      <c r="AC149" s="195">
        <v>26</v>
      </c>
      <c r="AD149" s="165">
        <f t="shared" si="30"/>
        <v>0</v>
      </c>
      <c r="AE149" s="165">
        <f t="shared" si="31"/>
        <v>0</v>
      </c>
      <c r="AF149" s="165">
        <f t="shared" si="32"/>
        <v>0</v>
      </c>
      <c r="AG149" s="165">
        <f t="shared" si="33"/>
        <v>0</v>
      </c>
      <c r="AH149" s="165">
        <f t="shared" si="34"/>
        <v>0</v>
      </c>
      <c r="AI149" s="197">
        <f t="shared" si="35"/>
        <v>0</v>
      </c>
    </row>
    <row r="150" spans="4:35" ht="13.2" customHeight="1">
      <c r="D150" s="195">
        <v>27</v>
      </c>
      <c r="E150" s="165">
        <f t="shared" si="24"/>
        <v>0</v>
      </c>
      <c r="F150" s="165">
        <f t="shared" si="25"/>
        <v>0</v>
      </c>
      <c r="G150" s="165">
        <f t="shared" si="26"/>
        <v>0</v>
      </c>
      <c r="H150" s="165">
        <f t="shared" si="27"/>
        <v>0</v>
      </c>
      <c r="I150" s="165">
        <f t="shared" si="28"/>
        <v>0</v>
      </c>
      <c r="J150" s="197">
        <f t="shared" si="29"/>
        <v>0</v>
      </c>
      <c r="AC150" s="195">
        <v>27</v>
      </c>
      <c r="AD150" s="165">
        <f t="shared" si="30"/>
        <v>0</v>
      </c>
      <c r="AE150" s="165">
        <f t="shared" si="31"/>
        <v>0</v>
      </c>
      <c r="AF150" s="165">
        <f t="shared" si="32"/>
        <v>0</v>
      </c>
      <c r="AG150" s="165">
        <f t="shared" si="33"/>
        <v>0</v>
      </c>
      <c r="AH150" s="165">
        <f t="shared" si="34"/>
        <v>0</v>
      </c>
      <c r="AI150" s="197">
        <f t="shared" si="35"/>
        <v>0</v>
      </c>
    </row>
    <row r="151" spans="4:35" ht="13.2" customHeight="1">
      <c r="D151" s="195">
        <v>28</v>
      </c>
      <c r="E151" s="165">
        <f t="shared" si="24"/>
        <v>0</v>
      </c>
      <c r="F151" s="165">
        <f t="shared" si="25"/>
        <v>0</v>
      </c>
      <c r="G151" s="165">
        <f t="shared" si="26"/>
        <v>0</v>
      </c>
      <c r="H151" s="165">
        <f t="shared" si="27"/>
        <v>0</v>
      </c>
      <c r="I151" s="165">
        <f t="shared" si="28"/>
        <v>0</v>
      </c>
      <c r="J151" s="197">
        <f t="shared" si="29"/>
        <v>0</v>
      </c>
      <c r="AC151" s="195">
        <v>28</v>
      </c>
      <c r="AD151" s="165">
        <f t="shared" si="30"/>
        <v>0</v>
      </c>
      <c r="AE151" s="165">
        <f t="shared" si="31"/>
        <v>0</v>
      </c>
      <c r="AF151" s="165">
        <f t="shared" si="32"/>
        <v>0</v>
      </c>
      <c r="AG151" s="165">
        <f t="shared" si="33"/>
        <v>0</v>
      </c>
      <c r="AH151" s="165">
        <f t="shared" si="34"/>
        <v>0</v>
      </c>
      <c r="AI151" s="197">
        <f t="shared" si="35"/>
        <v>0</v>
      </c>
    </row>
    <row r="152" spans="4:35" ht="13.2" customHeight="1">
      <c r="D152" s="195">
        <v>29</v>
      </c>
      <c r="E152" s="165">
        <f t="shared" si="24"/>
        <v>0</v>
      </c>
      <c r="F152" s="165">
        <f t="shared" si="25"/>
        <v>0</v>
      </c>
      <c r="G152" s="165">
        <f t="shared" si="26"/>
        <v>0</v>
      </c>
      <c r="H152" s="165">
        <f t="shared" si="27"/>
        <v>0</v>
      </c>
      <c r="I152" s="165">
        <f t="shared" si="28"/>
        <v>0</v>
      </c>
      <c r="J152" s="197">
        <f t="shared" si="29"/>
        <v>0</v>
      </c>
      <c r="AC152" s="195">
        <v>29</v>
      </c>
      <c r="AD152" s="165">
        <f t="shared" si="30"/>
        <v>0</v>
      </c>
      <c r="AE152" s="165">
        <f t="shared" si="31"/>
        <v>0</v>
      </c>
      <c r="AF152" s="165">
        <f t="shared" si="32"/>
        <v>0</v>
      </c>
      <c r="AG152" s="165">
        <f t="shared" si="33"/>
        <v>0</v>
      </c>
      <c r="AH152" s="165">
        <f t="shared" si="34"/>
        <v>0</v>
      </c>
      <c r="AI152" s="197">
        <f t="shared" si="35"/>
        <v>0</v>
      </c>
    </row>
    <row r="153" spans="4:35" ht="13.2" customHeight="1">
      <c r="D153" s="195">
        <v>30</v>
      </c>
      <c r="E153" s="165">
        <f t="shared" si="24"/>
        <v>0</v>
      </c>
      <c r="F153" s="165">
        <f t="shared" si="25"/>
        <v>0</v>
      </c>
      <c r="G153" s="165">
        <f t="shared" si="26"/>
        <v>0</v>
      </c>
      <c r="H153" s="165">
        <f t="shared" si="27"/>
        <v>0</v>
      </c>
      <c r="I153" s="165">
        <f t="shared" si="28"/>
        <v>0</v>
      </c>
      <c r="J153" s="197">
        <f t="shared" si="29"/>
        <v>0</v>
      </c>
      <c r="AC153" s="195">
        <v>30</v>
      </c>
      <c r="AD153" s="165">
        <f t="shared" si="30"/>
        <v>0</v>
      </c>
      <c r="AE153" s="165">
        <f t="shared" si="31"/>
        <v>0</v>
      </c>
      <c r="AF153" s="165">
        <f t="shared" si="32"/>
        <v>0</v>
      </c>
      <c r="AG153" s="165">
        <f t="shared" si="33"/>
        <v>0</v>
      </c>
      <c r="AH153" s="165">
        <f t="shared" si="34"/>
        <v>0</v>
      </c>
      <c r="AI153" s="197">
        <f t="shared" si="35"/>
        <v>0</v>
      </c>
    </row>
    <row r="154" spans="4:35" ht="13.2" customHeight="1">
      <c r="D154" s="195">
        <v>31</v>
      </c>
      <c r="E154" s="165">
        <f t="shared" si="24"/>
        <v>0</v>
      </c>
      <c r="F154" s="165">
        <f t="shared" si="25"/>
        <v>0</v>
      </c>
      <c r="G154" s="165">
        <f t="shared" si="26"/>
        <v>0</v>
      </c>
      <c r="H154" s="165">
        <f t="shared" si="27"/>
        <v>0</v>
      </c>
      <c r="I154" s="165">
        <f t="shared" si="28"/>
        <v>0</v>
      </c>
      <c r="J154" s="197">
        <f t="shared" si="29"/>
        <v>0</v>
      </c>
      <c r="AC154" s="195">
        <v>31</v>
      </c>
      <c r="AD154" s="165">
        <f t="shared" si="30"/>
        <v>0</v>
      </c>
      <c r="AE154" s="165">
        <f t="shared" si="31"/>
        <v>0</v>
      </c>
      <c r="AF154" s="165">
        <f t="shared" si="32"/>
        <v>0</v>
      </c>
      <c r="AG154" s="165">
        <f t="shared" si="33"/>
        <v>0</v>
      </c>
      <c r="AH154" s="165">
        <f t="shared" si="34"/>
        <v>0</v>
      </c>
      <c r="AI154" s="197">
        <f t="shared" si="35"/>
        <v>0</v>
      </c>
    </row>
    <row r="155" spans="4:35" ht="13.2" customHeight="1">
      <c r="D155" s="195">
        <v>32</v>
      </c>
      <c r="E155" s="165">
        <f t="shared" si="24"/>
        <v>0</v>
      </c>
      <c r="F155" s="165">
        <f t="shared" si="25"/>
        <v>0</v>
      </c>
      <c r="G155" s="165">
        <f t="shared" si="26"/>
        <v>0</v>
      </c>
      <c r="H155" s="165">
        <f t="shared" si="27"/>
        <v>0</v>
      </c>
      <c r="I155" s="165">
        <f t="shared" si="28"/>
        <v>0</v>
      </c>
      <c r="J155" s="197">
        <f t="shared" si="29"/>
        <v>0</v>
      </c>
      <c r="AC155" s="195">
        <v>32</v>
      </c>
      <c r="AD155" s="165">
        <f t="shared" si="30"/>
        <v>0</v>
      </c>
      <c r="AE155" s="165">
        <f t="shared" si="31"/>
        <v>0</v>
      </c>
      <c r="AF155" s="165">
        <f t="shared" si="32"/>
        <v>0</v>
      </c>
      <c r="AG155" s="165">
        <f t="shared" si="33"/>
        <v>0</v>
      </c>
      <c r="AH155" s="165">
        <f t="shared" si="34"/>
        <v>0</v>
      </c>
      <c r="AI155" s="197">
        <f t="shared" si="35"/>
        <v>0</v>
      </c>
    </row>
    <row r="156" spans="4:35" ht="13.2" customHeight="1">
      <c r="D156" s="195">
        <v>33</v>
      </c>
      <c r="E156" s="165">
        <f t="shared" si="24"/>
        <v>0</v>
      </c>
      <c r="F156" s="165">
        <f t="shared" si="25"/>
        <v>0</v>
      </c>
      <c r="G156" s="165">
        <f t="shared" si="26"/>
        <v>0</v>
      </c>
      <c r="H156" s="165">
        <f t="shared" si="27"/>
        <v>0</v>
      </c>
      <c r="I156" s="165">
        <f t="shared" si="28"/>
        <v>0</v>
      </c>
      <c r="J156" s="197">
        <f t="shared" si="29"/>
        <v>0</v>
      </c>
      <c r="AC156" s="195">
        <v>33</v>
      </c>
      <c r="AD156" s="165">
        <f t="shared" si="30"/>
        <v>0</v>
      </c>
      <c r="AE156" s="165">
        <f t="shared" si="31"/>
        <v>0</v>
      </c>
      <c r="AF156" s="165">
        <f t="shared" si="32"/>
        <v>0</v>
      </c>
      <c r="AG156" s="165">
        <f t="shared" si="33"/>
        <v>0</v>
      </c>
      <c r="AH156" s="165">
        <f t="shared" si="34"/>
        <v>0</v>
      </c>
      <c r="AI156" s="197">
        <f t="shared" si="35"/>
        <v>0</v>
      </c>
    </row>
    <row r="157" spans="4:35" ht="13.2" customHeight="1">
      <c r="D157" s="195">
        <v>34</v>
      </c>
      <c r="E157" s="165">
        <f t="shared" si="24"/>
        <v>0</v>
      </c>
      <c r="F157" s="165">
        <f t="shared" si="25"/>
        <v>0</v>
      </c>
      <c r="G157" s="165">
        <f t="shared" si="26"/>
        <v>0</v>
      </c>
      <c r="H157" s="165">
        <f t="shared" si="27"/>
        <v>0</v>
      </c>
      <c r="I157" s="165">
        <f t="shared" si="28"/>
        <v>0</v>
      </c>
      <c r="J157" s="197">
        <f t="shared" si="29"/>
        <v>0</v>
      </c>
      <c r="AC157" s="195">
        <v>34</v>
      </c>
      <c r="AD157" s="165">
        <f t="shared" si="30"/>
        <v>0</v>
      </c>
      <c r="AE157" s="165">
        <f t="shared" si="31"/>
        <v>0</v>
      </c>
      <c r="AF157" s="165">
        <f t="shared" si="32"/>
        <v>0</v>
      </c>
      <c r="AG157" s="165">
        <f t="shared" si="33"/>
        <v>0</v>
      </c>
      <c r="AH157" s="165">
        <f t="shared" si="34"/>
        <v>0</v>
      </c>
      <c r="AI157" s="197">
        <f t="shared" si="35"/>
        <v>0</v>
      </c>
    </row>
    <row r="158" spans="4:35" ht="13.2" customHeight="1">
      <c r="D158" s="195">
        <v>35</v>
      </c>
      <c r="E158" s="165">
        <f t="shared" si="24"/>
        <v>0</v>
      </c>
      <c r="F158" s="165">
        <f t="shared" si="25"/>
        <v>0</v>
      </c>
      <c r="G158" s="165">
        <f t="shared" si="26"/>
        <v>0</v>
      </c>
      <c r="H158" s="165">
        <f t="shared" si="27"/>
        <v>0</v>
      </c>
      <c r="I158" s="165">
        <f t="shared" si="28"/>
        <v>0</v>
      </c>
      <c r="J158" s="197">
        <f t="shared" si="29"/>
        <v>0</v>
      </c>
      <c r="AC158" s="195">
        <v>35</v>
      </c>
      <c r="AD158" s="165">
        <f t="shared" si="30"/>
        <v>0</v>
      </c>
      <c r="AE158" s="165">
        <f t="shared" si="31"/>
        <v>0</v>
      </c>
      <c r="AF158" s="165">
        <f t="shared" si="32"/>
        <v>0</v>
      </c>
      <c r="AG158" s="165">
        <f t="shared" si="33"/>
        <v>0</v>
      </c>
      <c r="AH158" s="165">
        <f t="shared" si="34"/>
        <v>0</v>
      </c>
      <c r="AI158" s="197">
        <f t="shared" si="35"/>
        <v>0</v>
      </c>
    </row>
    <row r="159" spans="4:35" ht="13.2" customHeight="1">
      <c r="D159" s="195">
        <v>36</v>
      </c>
      <c r="E159" s="165">
        <f t="shared" si="24"/>
        <v>0</v>
      </c>
      <c r="F159" s="165">
        <f t="shared" si="25"/>
        <v>0</v>
      </c>
      <c r="G159" s="165">
        <f t="shared" si="26"/>
        <v>0</v>
      </c>
      <c r="H159" s="165">
        <f t="shared" si="27"/>
        <v>0</v>
      </c>
      <c r="I159" s="165">
        <f t="shared" si="28"/>
        <v>0</v>
      </c>
      <c r="J159" s="197">
        <f t="shared" si="29"/>
        <v>0</v>
      </c>
      <c r="AC159" s="195">
        <v>36</v>
      </c>
      <c r="AD159" s="165">
        <f t="shared" si="30"/>
        <v>0</v>
      </c>
      <c r="AE159" s="165">
        <f t="shared" si="31"/>
        <v>0</v>
      </c>
      <c r="AF159" s="165">
        <f t="shared" si="32"/>
        <v>0</v>
      </c>
      <c r="AG159" s="165">
        <f t="shared" si="33"/>
        <v>0</v>
      </c>
      <c r="AH159" s="165">
        <f t="shared" si="34"/>
        <v>0</v>
      </c>
      <c r="AI159" s="197">
        <f t="shared" si="35"/>
        <v>0</v>
      </c>
    </row>
    <row r="160" spans="4:35" ht="13.2" customHeight="1">
      <c r="D160" s="195">
        <v>37</v>
      </c>
      <c r="E160" s="165">
        <f t="shared" si="24"/>
        <v>0</v>
      </c>
      <c r="F160" s="165">
        <f t="shared" si="25"/>
        <v>0</v>
      </c>
      <c r="G160" s="165">
        <f t="shared" si="26"/>
        <v>0</v>
      </c>
      <c r="H160" s="165">
        <f t="shared" si="27"/>
        <v>0</v>
      </c>
      <c r="I160" s="165">
        <f t="shared" si="28"/>
        <v>0</v>
      </c>
      <c r="J160" s="197">
        <f t="shared" si="29"/>
        <v>0</v>
      </c>
      <c r="AC160" s="195">
        <v>37</v>
      </c>
      <c r="AD160" s="165">
        <f t="shared" si="30"/>
        <v>0</v>
      </c>
      <c r="AE160" s="165">
        <f t="shared" si="31"/>
        <v>0</v>
      </c>
      <c r="AF160" s="165">
        <f t="shared" si="32"/>
        <v>0</v>
      </c>
      <c r="AG160" s="165">
        <f t="shared" si="33"/>
        <v>0</v>
      </c>
      <c r="AH160" s="165">
        <f t="shared" si="34"/>
        <v>0</v>
      </c>
      <c r="AI160" s="197">
        <f t="shared" si="35"/>
        <v>0</v>
      </c>
    </row>
    <row r="161" spans="4:35" ht="13.2" customHeight="1">
      <c r="D161" s="195">
        <v>38</v>
      </c>
      <c r="E161" s="165">
        <f t="shared" si="24"/>
        <v>0</v>
      </c>
      <c r="F161" s="165">
        <f t="shared" si="25"/>
        <v>0</v>
      </c>
      <c r="G161" s="165">
        <f t="shared" si="26"/>
        <v>0</v>
      </c>
      <c r="H161" s="165">
        <f t="shared" si="27"/>
        <v>0</v>
      </c>
      <c r="I161" s="165">
        <f t="shared" si="28"/>
        <v>0</v>
      </c>
      <c r="J161" s="197">
        <f t="shared" si="29"/>
        <v>0</v>
      </c>
      <c r="AC161" s="195">
        <v>38</v>
      </c>
      <c r="AD161" s="165">
        <f t="shared" si="30"/>
        <v>0</v>
      </c>
      <c r="AE161" s="165">
        <f t="shared" si="31"/>
        <v>0</v>
      </c>
      <c r="AF161" s="165">
        <f t="shared" si="32"/>
        <v>0</v>
      </c>
      <c r="AG161" s="165">
        <f t="shared" si="33"/>
        <v>0</v>
      </c>
      <c r="AH161" s="165">
        <f t="shared" si="34"/>
        <v>0</v>
      </c>
      <c r="AI161" s="197">
        <f t="shared" si="35"/>
        <v>0</v>
      </c>
    </row>
    <row r="162" spans="4:35" ht="13.2" customHeight="1">
      <c r="D162" s="195">
        <v>39</v>
      </c>
      <c r="E162" s="165">
        <f t="shared" si="24"/>
        <v>0</v>
      </c>
      <c r="F162" s="165">
        <f t="shared" si="25"/>
        <v>0</v>
      </c>
      <c r="G162" s="165">
        <f t="shared" si="26"/>
        <v>0</v>
      </c>
      <c r="H162" s="165">
        <f t="shared" si="27"/>
        <v>0</v>
      </c>
      <c r="I162" s="165">
        <f t="shared" si="28"/>
        <v>0</v>
      </c>
      <c r="J162" s="197">
        <f t="shared" si="29"/>
        <v>0</v>
      </c>
      <c r="AC162" s="195">
        <v>39</v>
      </c>
      <c r="AD162" s="165">
        <f t="shared" si="30"/>
        <v>0</v>
      </c>
      <c r="AE162" s="165">
        <f t="shared" si="31"/>
        <v>0</v>
      </c>
      <c r="AF162" s="165">
        <f t="shared" si="32"/>
        <v>0</v>
      </c>
      <c r="AG162" s="165">
        <f t="shared" si="33"/>
        <v>0</v>
      </c>
      <c r="AH162" s="165">
        <f t="shared" si="34"/>
        <v>0</v>
      </c>
      <c r="AI162" s="197">
        <f t="shared" si="35"/>
        <v>0</v>
      </c>
    </row>
    <row r="163" spans="4:35" ht="13.2" customHeight="1" thickBot="1">
      <c r="D163" s="196">
        <v>40</v>
      </c>
      <c r="E163" s="198">
        <f t="shared" si="24"/>
        <v>0</v>
      </c>
      <c r="F163" s="198">
        <f t="shared" si="25"/>
        <v>0</v>
      </c>
      <c r="G163" s="198">
        <f t="shared" si="26"/>
        <v>0</v>
      </c>
      <c r="H163" s="198">
        <f t="shared" si="27"/>
        <v>0</v>
      </c>
      <c r="I163" s="198">
        <f t="shared" si="28"/>
        <v>0</v>
      </c>
      <c r="J163" s="199">
        <f t="shared" si="29"/>
        <v>0</v>
      </c>
      <c r="AC163" s="196">
        <v>40</v>
      </c>
      <c r="AD163" s="198">
        <f t="shared" si="30"/>
        <v>0</v>
      </c>
      <c r="AE163" s="198">
        <f t="shared" si="31"/>
        <v>0</v>
      </c>
      <c r="AF163" s="198">
        <f t="shared" si="32"/>
        <v>0</v>
      </c>
      <c r="AG163" s="198">
        <f t="shared" si="33"/>
        <v>0</v>
      </c>
      <c r="AH163" s="198">
        <f t="shared" si="34"/>
        <v>0</v>
      </c>
      <c r="AI163" s="199">
        <f t="shared" si="35"/>
        <v>0</v>
      </c>
    </row>
    <row r="165" spans="4:35" ht="13.2" customHeight="1" thickBot="1">
      <c r="D165" s="2" t="s">
        <v>89</v>
      </c>
      <c r="AC165" s="2" t="s">
        <v>89</v>
      </c>
    </row>
    <row r="166" spans="4:35" ht="13.2" customHeight="1">
      <c r="D166" s="2199"/>
      <c r="E166" s="2200" t="s">
        <v>56</v>
      </c>
      <c r="F166" s="2200"/>
      <c r="G166" s="2200" t="s">
        <v>83</v>
      </c>
      <c r="H166" s="2200"/>
      <c r="I166" s="2200" t="s">
        <v>78</v>
      </c>
      <c r="J166" s="2239"/>
      <c r="AC166" s="2199"/>
      <c r="AD166" s="2200" t="s">
        <v>56</v>
      </c>
      <c r="AE166" s="2200"/>
      <c r="AF166" s="2200" t="s">
        <v>83</v>
      </c>
      <c r="AG166" s="2200"/>
      <c r="AH166" s="2200" t="s">
        <v>78</v>
      </c>
      <c r="AI166" s="2239"/>
    </row>
    <row r="167" spans="4:35" ht="13.2" customHeight="1">
      <c r="D167" s="2238"/>
      <c r="E167" s="21" t="s">
        <v>354</v>
      </c>
      <c r="F167" s="21" t="s">
        <v>355</v>
      </c>
      <c r="G167" s="21" t="s">
        <v>354</v>
      </c>
      <c r="H167" s="21" t="s">
        <v>355</v>
      </c>
      <c r="I167" s="21" t="s">
        <v>354</v>
      </c>
      <c r="J167" s="194" t="s">
        <v>355</v>
      </c>
      <c r="AC167" s="2238"/>
      <c r="AD167" s="21" t="s">
        <v>354</v>
      </c>
      <c r="AE167" s="21" t="s">
        <v>355</v>
      </c>
      <c r="AF167" s="21" t="s">
        <v>354</v>
      </c>
      <c r="AG167" s="21" t="s">
        <v>355</v>
      </c>
      <c r="AH167" s="21" t="s">
        <v>354</v>
      </c>
      <c r="AI167" s="194" t="s">
        <v>355</v>
      </c>
    </row>
    <row r="168" spans="4:35" ht="13.2" customHeight="1">
      <c r="D168" s="195">
        <v>1</v>
      </c>
      <c r="E168" s="165">
        <f t="shared" ref="E168:E207" si="36">IF($K$17&lt;&gt;"As",0,IF($K$5&lt;&gt;"歩 道",0,SUMIF($K$18,D168,$K$16)))+IF($K$20&lt;&gt;"As",0,IF($K$5&lt;&gt;"歩 道",0,SUMIF($K$21,D168,$K$19)))</f>
        <v>0</v>
      </c>
      <c r="F168" s="165">
        <f t="shared" ref="F168:F207" si="37">IF($K$17&lt;&gt;"As",0,IF($K$5&lt;&gt;"車 道",0,SUMIF($K$18,D168,$K$16)))+IF($K$20&lt;&gt;"As",0,IF($K$5&lt;&gt;"車 道",0,SUMIF($K$21,D168,$K$19)))</f>
        <v>0</v>
      </c>
      <c r="G168" s="165">
        <f t="shared" ref="G168:G207" si="38">IF($K$17&lt;&gt;"Co",0,IF($K$5&lt;&gt;"歩 道",0,SUMIF($K$18,D168,$K$16)))+IF($K$20&lt;&gt;"Co",0,IF($K$5&lt;&gt;"歩 道",0,SUMIF($K$21,D168,$K$19)))</f>
        <v>0</v>
      </c>
      <c r="H168" s="165">
        <f t="shared" ref="H168:H207" si="39">IF($K$17&lt;&gt;"Co",0,IF($K$5&lt;&gt;"車 道",0,SUMIF($K$18,D168,$K$16)))+IF($K$20&lt;&gt;"Co",0,IF($K$5&lt;&gt;"車 道",0,SUMIF($K$21,D168,$K$19)))</f>
        <v>0</v>
      </c>
      <c r="I168" s="165">
        <f t="shared" ref="I168:I207" si="40">IF($K$5&lt;&gt;"歩 道",0,SUMIF($K$24,D168,$K$16)+SUMIF($K$24,D168,$K$19))</f>
        <v>0</v>
      </c>
      <c r="J168" s="197">
        <f t="shared" ref="J168:J207" si="41">IF($K$5&lt;&gt;"車 道",0,SUMIF($K$24,D168,$K$16)+SUMIF($K$24,D168,$K$19))</f>
        <v>0</v>
      </c>
      <c r="AC168" s="195">
        <v>1</v>
      </c>
      <c r="AD168" s="165">
        <f t="shared" ref="AD168:AD207" si="42">IF($AJ$17&lt;&gt;"As",0,IF($AJ$5&lt;&gt;"歩 道",0,SUMIF($AJ$18,AC168,$AJ$16)))+IF($AJ$20&lt;&gt;"As",0,IF($AJ$5&lt;&gt;"歩 道",0,SUMIF($AJ$21,AC168,$AJ$19)))</f>
        <v>0</v>
      </c>
      <c r="AE168" s="165">
        <f t="shared" ref="AE168:AE207" si="43">IF($AJ$17&lt;&gt;"As",0,IF($AJ$5&lt;&gt;"車 道",0,SUMIF($AJ$18,AC168,$AJ$16)))+IF($AJ$20&lt;&gt;"As",0,IF($AJ$5&lt;&gt;"車 道",0,SUMIF($AJ$21,AC168,$AJ$19)))</f>
        <v>0</v>
      </c>
      <c r="AF168" s="165">
        <f t="shared" ref="AF168:AF207" si="44">IF($AJ$17&lt;&gt;"Co",0,IF($AJ$5&lt;&gt;"歩 道",0,SUMIF($AJ$18,AC168,$AJ$16)))+IF($AJ$20&lt;&gt;"Co",0,IF($AJ$5&lt;&gt;"歩 道",0,SUMIF($AJ$21,AC168,$AJ$19)))</f>
        <v>0</v>
      </c>
      <c r="AG168" s="165">
        <f t="shared" ref="AG168:AG207" si="45">IF($AJ$17&lt;&gt;"Co",0,IF($AJ$5&lt;&gt;"車 道",0,SUMIF($AJ$18,AC168,$AJ$16)))+IF($AJ$20&lt;&gt;"Co",0,IF($AJ$5&lt;&gt;"車 道",0,SUMIF($AJ$21,AC168,$AJ$19)))</f>
        <v>0</v>
      </c>
      <c r="AH168" s="165">
        <f t="shared" ref="AH168:AH207" si="46">IF($AJ$5&lt;&gt;"歩 道",0,SUMIF($AJ$24,AC168,$AJ$16)+SUMIF($AJ$24,AC168,$AJ$19))</f>
        <v>0</v>
      </c>
      <c r="AI168" s="197">
        <f t="shared" ref="AI168:AI207" si="47">IF($AJ$5&lt;&gt;"車 道",0,SUMIF($AJ$24,AC168,$AJ$16)+SUMIF($AJ$24,AC168,$AJ$19))</f>
        <v>0</v>
      </c>
    </row>
    <row r="169" spans="4:35" ht="13.2" customHeight="1">
      <c r="D169" s="195">
        <v>2</v>
      </c>
      <c r="E169" s="165">
        <f t="shared" si="36"/>
        <v>0</v>
      </c>
      <c r="F169" s="165">
        <f t="shared" si="37"/>
        <v>0</v>
      </c>
      <c r="G169" s="165">
        <f t="shared" si="38"/>
        <v>0</v>
      </c>
      <c r="H169" s="165">
        <f t="shared" si="39"/>
        <v>0</v>
      </c>
      <c r="I169" s="165">
        <f t="shared" si="40"/>
        <v>0</v>
      </c>
      <c r="J169" s="197">
        <f t="shared" si="41"/>
        <v>0</v>
      </c>
      <c r="AC169" s="195">
        <v>2</v>
      </c>
      <c r="AD169" s="165">
        <f t="shared" si="42"/>
        <v>0</v>
      </c>
      <c r="AE169" s="165">
        <f t="shared" si="43"/>
        <v>0</v>
      </c>
      <c r="AF169" s="165">
        <f t="shared" si="44"/>
        <v>0</v>
      </c>
      <c r="AG169" s="165">
        <f t="shared" si="45"/>
        <v>0</v>
      </c>
      <c r="AH169" s="165">
        <f t="shared" si="46"/>
        <v>0</v>
      </c>
      <c r="AI169" s="197">
        <f t="shared" si="47"/>
        <v>0</v>
      </c>
    </row>
    <row r="170" spans="4:35" ht="13.2" customHeight="1">
      <c r="D170" s="195">
        <v>3</v>
      </c>
      <c r="E170" s="165">
        <f t="shared" si="36"/>
        <v>0</v>
      </c>
      <c r="F170" s="165">
        <f t="shared" si="37"/>
        <v>0</v>
      </c>
      <c r="G170" s="165">
        <f t="shared" si="38"/>
        <v>0</v>
      </c>
      <c r="H170" s="165">
        <f t="shared" si="39"/>
        <v>0</v>
      </c>
      <c r="I170" s="165">
        <f t="shared" si="40"/>
        <v>0</v>
      </c>
      <c r="J170" s="197">
        <f t="shared" si="41"/>
        <v>0</v>
      </c>
      <c r="AC170" s="195">
        <v>3</v>
      </c>
      <c r="AD170" s="165">
        <f t="shared" si="42"/>
        <v>0</v>
      </c>
      <c r="AE170" s="165">
        <f t="shared" si="43"/>
        <v>0</v>
      </c>
      <c r="AF170" s="165">
        <f t="shared" si="44"/>
        <v>0</v>
      </c>
      <c r="AG170" s="165">
        <f t="shared" si="45"/>
        <v>0</v>
      </c>
      <c r="AH170" s="165">
        <f t="shared" si="46"/>
        <v>0</v>
      </c>
      <c r="AI170" s="197">
        <f t="shared" si="47"/>
        <v>0</v>
      </c>
    </row>
    <row r="171" spans="4:35" ht="13.2" customHeight="1">
      <c r="D171" s="195">
        <v>4</v>
      </c>
      <c r="E171" s="165">
        <f t="shared" si="36"/>
        <v>0</v>
      </c>
      <c r="F171" s="165">
        <f t="shared" si="37"/>
        <v>0</v>
      </c>
      <c r="G171" s="165">
        <f t="shared" si="38"/>
        <v>0</v>
      </c>
      <c r="H171" s="165">
        <f t="shared" si="39"/>
        <v>0</v>
      </c>
      <c r="I171" s="165">
        <f t="shared" si="40"/>
        <v>0</v>
      </c>
      <c r="J171" s="197">
        <f t="shared" si="41"/>
        <v>0</v>
      </c>
      <c r="AC171" s="195">
        <v>4</v>
      </c>
      <c r="AD171" s="165">
        <f t="shared" si="42"/>
        <v>0</v>
      </c>
      <c r="AE171" s="165">
        <f t="shared" si="43"/>
        <v>0</v>
      </c>
      <c r="AF171" s="165">
        <f t="shared" si="44"/>
        <v>0</v>
      </c>
      <c r="AG171" s="165">
        <f t="shared" si="45"/>
        <v>0</v>
      </c>
      <c r="AH171" s="165">
        <f t="shared" si="46"/>
        <v>0</v>
      </c>
      <c r="AI171" s="197">
        <f t="shared" si="47"/>
        <v>0</v>
      </c>
    </row>
    <row r="172" spans="4:35" ht="13.2" customHeight="1">
      <c r="D172" s="195">
        <v>5</v>
      </c>
      <c r="E172" s="165">
        <f t="shared" si="36"/>
        <v>0</v>
      </c>
      <c r="F172" s="165">
        <f t="shared" si="37"/>
        <v>0</v>
      </c>
      <c r="G172" s="165">
        <f t="shared" si="38"/>
        <v>0</v>
      </c>
      <c r="H172" s="165">
        <f t="shared" si="39"/>
        <v>0</v>
      </c>
      <c r="I172" s="165">
        <f t="shared" si="40"/>
        <v>0</v>
      </c>
      <c r="J172" s="197">
        <f t="shared" si="41"/>
        <v>0</v>
      </c>
      <c r="AC172" s="195">
        <v>5</v>
      </c>
      <c r="AD172" s="165">
        <f t="shared" si="42"/>
        <v>0</v>
      </c>
      <c r="AE172" s="165">
        <f t="shared" si="43"/>
        <v>0</v>
      </c>
      <c r="AF172" s="165">
        <f t="shared" si="44"/>
        <v>0</v>
      </c>
      <c r="AG172" s="165">
        <f t="shared" si="45"/>
        <v>0</v>
      </c>
      <c r="AH172" s="165">
        <f t="shared" si="46"/>
        <v>0</v>
      </c>
      <c r="AI172" s="197">
        <f t="shared" si="47"/>
        <v>0</v>
      </c>
    </row>
    <row r="173" spans="4:35" ht="13.2" customHeight="1">
      <c r="D173" s="195">
        <v>6</v>
      </c>
      <c r="E173" s="165">
        <f t="shared" si="36"/>
        <v>0</v>
      </c>
      <c r="F173" s="165">
        <f t="shared" si="37"/>
        <v>0</v>
      </c>
      <c r="G173" s="165">
        <f t="shared" si="38"/>
        <v>0</v>
      </c>
      <c r="H173" s="165">
        <f t="shared" si="39"/>
        <v>0</v>
      </c>
      <c r="I173" s="165">
        <f t="shared" si="40"/>
        <v>0</v>
      </c>
      <c r="J173" s="197">
        <f t="shared" si="41"/>
        <v>0</v>
      </c>
      <c r="AC173" s="195">
        <v>6</v>
      </c>
      <c r="AD173" s="165">
        <f t="shared" si="42"/>
        <v>0</v>
      </c>
      <c r="AE173" s="165">
        <f t="shared" si="43"/>
        <v>0</v>
      </c>
      <c r="AF173" s="165">
        <f t="shared" si="44"/>
        <v>0</v>
      </c>
      <c r="AG173" s="165">
        <f t="shared" si="45"/>
        <v>0</v>
      </c>
      <c r="AH173" s="165">
        <f t="shared" si="46"/>
        <v>0</v>
      </c>
      <c r="AI173" s="197">
        <f t="shared" si="47"/>
        <v>0</v>
      </c>
    </row>
    <row r="174" spans="4:35" ht="13.2" customHeight="1">
      <c r="D174" s="195">
        <v>7</v>
      </c>
      <c r="E174" s="165">
        <f t="shared" si="36"/>
        <v>0</v>
      </c>
      <c r="F174" s="165">
        <f t="shared" si="37"/>
        <v>0</v>
      </c>
      <c r="G174" s="165">
        <f t="shared" si="38"/>
        <v>0</v>
      </c>
      <c r="H174" s="165">
        <f t="shared" si="39"/>
        <v>0</v>
      </c>
      <c r="I174" s="165">
        <f t="shared" si="40"/>
        <v>0</v>
      </c>
      <c r="J174" s="197">
        <f t="shared" si="41"/>
        <v>0</v>
      </c>
      <c r="AC174" s="195">
        <v>7</v>
      </c>
      <c r="AD174" s="165">
        <f t="shared" si="42"/>
        <v>0</v>
      </c>
      <c r="AE174" s="165">
        <f t="shared" si="43"/>
        <v>0</v>
      </c>
      <c r="AF174" s="165">
        <f t="shared" si="44"/>
        <v>0</v>
      </c>
      <c r="AG174" s="165">
        <f t="shared" si="45"/>
        <v>0</v>
      </c>
      <c r="AH174" s="165">
        <f t="shared" si="46"/>
        <v>0</v>
      </c>
      <c r="AI174" s="197">
        <f t="shared" si="47"/>
        <v>0</v>
      </c>
    </row>
    <row r="175" spans="4:35" ht="13.2" customHeight="1">
      <c r="D175" s="195">
        <v>8</v>
      </c>
      <c r="E175" s="165">
        <f t="shared" si="36"/>
        <v>0</v>
      </c>
      <c r="F175" s="165">
        <f t="shared" si="37"/>
        <v>0</v>
      </c>
      <c r="G175" s="165">
        <f t="shared" si="38"/>
        <v>0</v>
      </c>
      <c r="H175" s="165">
        <f t="shared" si="39"/>
        <v>0</v>
      </c>
      <c r="I175" s="165">
        <f t="shared" si="40"/>
        <v>0</v>
      </c>
      <c r="J175" s="197">
        <f t="shared" si="41"/>
        <v>0</v>
      </c>
      <c r="AC175" s="195">
        <v>8</v>
      </c>
      <c r="AD175" s="165">
        <f t="shared" si="42"/>
        <v>0</v>
      </c>
      <c r="AE175" s="165">
        <f t="shared" si="43"/>
        <v>0</v>
      </c>
      <c r="AF175" s="165">
        <f t="shared" si="44"/>
        <v>0</v>
      </c>
      <c r="AG175" s="165">
        <f t="shared" si="45"/>
        <v>0</v>
      </c>
      <c r="AH175" s="165">
        <f t="shared" si="46"/>
        <v>0</v>
      </c>
      <c r="AI175" s="197">
        <f t="shared" si="47"/>
        <v>0</v>
      </c>
    </row>
    <row r="176" spans="4:35" ht="13.2" customHeight="1">
      <c r="D176" s="195">
        <v>9</v>
      </c>
      <c r="E176" s="165">
        <f t="shared" si="36"/>
        <v>0</v>
      </c>
      <c r="F176" s="165">
        <f t="shared" si="37"/>
        <v>0</v>
      </c>
      <c r="G176" s="165">
        <f t="shared" si="38"/>
        <v>0</v>
      </c>
      <c r="H176" s="165">
        <f t="shared" si="39"/>
        <v>0</v>
      </c>
      <c r="I176" s="165">
        <f t="shared" si="40"/>
        <v>0</v>
      </c>
      <c r="J176" s="197">
        <f t="shared" si="41"/>
        <v>0</v>
      </c>
      <c r="AC176" s="195">
        <v>9</v>
      </c>
      <c r="AD176" s="165">
        <f t="shared" si="42"/>
        <v>0</v>
      </c>
      <c r="AE176" s="165">
        <f t="shared" si="43"/>
        <v>0</v>
      </c>
      <c r="AF176" s="165">
        <f t="shared" si="44"/>
        <v>0</v>
      </c>
      <c r="AG176" s="165">
        <f t="shared" si="45"/>
        <v>0</v>
      </c>
      <c r="AH176" s="165">
        <f t="shared" si="46"/>
        <v>0</v>
      </c>
      <c r="AI176" s="197">
        <f t="shared" si="47"/>
        <v>0</v>
      </c>
    </row>
    <row r="177" spans="4:35" ht="13.2" customHeight="1">
      <c r="D177" s="195">
        <v>10</v>
      </c>
      <c r="E177" s="165">
        <f t="shared" si="36"/>
        <v>0</v>
      </c>
      <c r="F177" s="165">
        <f t="shared" si="37"/>
        <v>0</v>
      </c>
      <c r="G177" s="165">
        <f t="shared" si="38"/>
        <v>0</v>
      </c>
      <c r="H177" s="165">
        <f t="shared" si="39"/>
        <v>0</v>
      </c>
      <c r="I177" s="165">
        <f t="shared" si="40"/>
        <v>0</v>
      </c>
      <c r="J177" s="197">
        <f t="shared" si="41"/>
        <v>0</v>
      </c>
      <c r="AC177" s="195">
        <v>10</v>
      </c>
      <c r="AD177" s="165">
        <f t="shared" si="42"/>
        <v>0</v>
      </c>
      <c r="AE177" s="165">
        <f t="shared" si="43"/>
        <v>0</v>
      </c>
      <c r="AF177" s="165">
        <f t="shared" si="44"/>
        <v>0</v>
      </c>
      <c r="AG177" s="165">
        <f t="shared" si="45"/>
        <v>0</v>
      </c>
      <c r="AH177" s="165">
        <f t="shared" si="46"/>
        <v>0</v>
      </c>
      <c r="AI177" s="197">
        <f t="shared" si="47"/>
        <v>0</v>
      </c>
    </row>
    <row r="178" spans="4:35" ht="13.2" customHeight="1">
      <c r="D178" s="195">
        <v>11</v>
      </c>
      <c r="E178" s="165">
        <f t="shared" si="36"/>
        <v>0</v>
      </c>
      <c r="F178" s="165">
        <f t="shared" si="37"/>
        <v>0</v>
      </c>
      <c r="G178" s="165">
        <f t="shared" si="38"/>
        <v>0</v>
      </c>
      <c r="H178" s="165">
        <f t="shared" si="39"/>
        <v>0</v>
      </c>
      <c r="I178" s="165">
        <f t="shared" si="40"/>
        <v>0</v>
      </c>
      <c r="J178" s="197">
        <f t="shared" si="41"/>
        <v>0</v>
      </c>
      <c r="AC178" s="195">
        <v>11</v>
      </c>
      <c r="AD178" s="165">
        <f t="shared" si="42"/>
        <v>0</v>
      </c>
      <c r="AE178" s="165">
        <f t="shared" si="43"/>
        <v>0</v>
      </c>
      <c r="AF178" s="165">
        <f t="shared" si="44"/>
        <v>0</v>
      </c>
      <c r="AG178" s="165">
        <f t="shared" si="45"/>
        <v>0</v>
      </c>
      <c r="AH178" s="165">
        <f t="shared" si="46"/>
        <v>0</v>
      </c>
      <c r="AI178" s="197">
        <f t="shared" si="47"/>
        <v>0</v>
      </c>
    </row>
    <row r="179" spans="4:35" ht="13.2" customHeight="1">
      <c r="D179" s="195">
        <v>12</v>
      </c>
      <c r="E179" s="165">
        <f t="shared" si="36"/>
        <v>0</v>
      </c>
      <c r="F179" s="165">
        <f t="shared" si="37"/>
        <v>0</v>
      </c>
      <c r="G179" s="165">
        <f t="shared" si="38"/>
        <v>0</v>
      </c>
      <c r="H179" s="165">
        <f t="shared" si="39"/>
        <v>0</v>
      </c>
      <c r="I179" s="165">
        <f t="shared" si="40"/>
        <v>0</v>
      </c>
      <c r="J179" s="197">
        <f t="shared" si="41"/>
        <v>0</v>
      </c>
      <c r="AC179" s="195">
        <v>12</v>
      </c>
      <c r="AD179" s="165">
        <f t="shared" si="42"/>
        <v>0</v>
      </c>
      <c r="AE179" s="165">
        <f t="shared" si="43"/>
        <v>0</v>
      </c>
      <c r="AF179" s="165">
        <f t="shared" si="44"/>
        <v>0</v>
      </c>
      <c r="AG179" s="165">
        <f t="shared" si="45"/>
        <v>0</v>
      </c>
      <c r="AH179" s="165">
        <f t="shared" si="46"/>
        <v>0</v>
      </c>
      <c r="AI179" s="197">
        <f t="shared" si="47"/>
        <v>0</v>
      </c>
    </row>
    <row r="180" spans="4:35" ht="13.2" customHeight="1">
      <c r="D180" s="195">
        <v>13</v>
      </c>
      <c r="E180" s="165">
        <f t="shared" si="36"/>
        <v>0</v>
      </c>
      <c r="F180" s="165">
        <f t="shared" si="37"/>
        <v>0</v>
      </c>
      <c r="G180" s="165">
        <f t="shared" si="38"/>
        <v>0</v>
      </c>
      <c r="H180" s="165">
        <f t="shared" si="39"/>
        <v>0</v>
      </c>
      <c r="I180" s="165">
        <f t="shared" si="40"/>
        <v>0</v>
      </c>
      <c r="J180" s="197">
        <f t="shared" si="41"/>
        <v>0</v>
      </c>
      <c r="AC180" s="195">
        <v>13</v>
      </c>
      <c r="AD180" s="165">
        <f t="shared" si="42"/>
        <v>0</v>
      </c>
      <c r="AE180" s="165">
        <f t="shared" si="43"/>
        <v>0</v>
      </c>
      <c r="AF180" s="165">
        <f t="shared" si="44"/>
        <v>0</v>
      </c>
      <c r="AG180" s="165">
        <f t="shared" si="45"/>
        <v>0</v>
      </c>
      <c r="AH180" s="165">
        <f t="shared" si="46"/>
        <v>0</v>
      </c>
      <c r="AI180" s="197">
        <f t="shared" si="47"/>
        <v>0</v>
      </c>
    </row>
    <row r="181" spans="4:35" ht="13.2" customHeight="1">
      <c r="D181" s="195">
        <v>14</v>
      </c>
      <c r="E181" s="165">
        <f t="shared" si="36"/>
        <v>0</v>
      </c>
      <c r="F181" s="165">
        <f t="shared" si="37"/>
        <v>0</v>
      </c>
      <c r="G181" s="165">
        <f t="shared" si="38"/>
        <v>0</v>
      </c>
      <c r="H181" s="165">
        <f t="shared" si="39"/>
        <v>0</v>
      </c>
      <c r="I181" s="165">
        <f t="shared" si="40"/>
        <v>0</v>
      </c>
      <c r="J181" s="197">
        <f t="shared" si="41"/>
        <v>0</v>
      </c>
      <c r="AC181" s="195">
        <v>14</v>
      </c>
      <c r="AD181" s="165">
        <f t="shared" si="42"/>
        <v>0</v>
      </c>
      <c r="AE181" s="165">
        <f t="shared" si="43"/>
        <v>0</v>
      </c>
      <c r="AF181" s="165">
        <f t="shared" si="44"/>
        <v>0</v>
      </c>
      <c r="AG181" s="165">
        <f t="shared" si="45"/>
        <v>0</v>
      </c>
      <c r="AH181" s="165">
        <f t="shared" si="46"/>
        <v>0</v>
      </c>
      <c r="AI181" s="197">
        <f t="shared" si="47"/>
        <v>0</v>
      </c>
    </row>
    <row r="182" spans="4:35" ht="13.2" customHeight="1">
      <c r="D182" s="195">
        <v>15</v>
      </c>
      <c r="E182" s="165">
        <f t="shared" si="36"/>
        <v>0</v>
      </c>
      <c r="F182" s="165">
        <f t="shared" si="37"/>
        <v>0</v>
      </c>
      <c r="G182" s="165">
        <f t="shared" si="38"/>
        <v>0</v>
      </c>
      <c r="H182" s="165">
        <f t="shared" si="39"/>
        <v>0</v>
      </c>
      <c r="I182" s="165">
        <f t="shared" si="40"/>
        <v>0</v>
      </c>
      <c r="J182" s="197">
        <f t="shared" si="41"/>
        <v>0</v>
      </c>
      <c r="AC182" s="195">
        <v>15</v>
      </c>
      <c r="AD182" s="165">
        <f t="shared" si="42"/>
        <v>0</v>
      </c>
      <c r="AE182" s="165">
        <f t="shared" si="43"/>
        <v>0</v>
      </c>
      <c r="AF182" s="165">
        <f t="shared" si="44"/>
        <v>0</v>
      </c>
      <c r="AG182" s="165">
        <f t="shared" si="45"/>
        <v>0</v>
      </c>
      <c r="AH182" s="165">
        <f t="shared" si="46"/>
        <v>0</v>
      </c>
      <c r="AI182" s="197">
        <f t="shared" si="47"/>
        <v>0</v>
      </c>
    </row>
    <row r="183" spans="4:35" ht="13.2" customHeight="1">
      <c r="D183" s="195">
        <v>16</v>
      </c>
      <c r="E183" s="165">
        <f t="shared" si="36"/>
        <v>0</v>
      </c>
      <c r="F183" s="165">
        <f t="shared" si="37"/>
        <v>0</v>
      </c>
      <c r="G183" s="165">
        <f t="shared" si="38"/>
        <v>0</v>
      </c>
      <c r="H183" s="165">
        <f t="shared" si="39"/>
        <v>0</v>
      </c>
      <c r="I183" s="165">
        <f t="shared" si="40"/>
        <v>0</v>
      </c>
      <c r="J183" s="197">
        <f t="shared" si="41"/>
        <v>0</v>
      </c>
      <c r="AC183" s="195">
        <v>16</v>
      </c>
      <c r="AD183" s="165">
        <f t="shared" si="42"/>
        <v>0</v>
      </c>
      <c r="AE183" s="165">
        <f t="shared" si="43"/>
        <v>0</v>
      </c>
      <c r="AF183" s="165">
        <f t="shared" si="44"/>
        <v>0</v>
      </c>
      <c r="AG183" s="165">
        <f t="shared" si="45"/>
        <v>0</v>
      </c>
      <c r="AH183" s="165">
        <f t="shared" si="46"/>
        <v>0</v>
      </c>
      <c r="AI183" s="197">
        <f t="shared" si="47"/>
        <v>0</v>
      </c>
    </row>
    <row r="184" spans="4:35" ht="13.2" customHeight="1">
      <c r="D184" s="195">
        <v>17</v>
      </c>
      <c r="E184" s="165">
        <f t="shared" si="36"/>
        <v>0</v>
      </c>
      <c r="F184" s="165">
        <f t="shared" si="37"/>
        <v>0</v>
      </c>
      <c r="G184" s="165">
        <f t="shared" si="38"/>
        <v>0</v>
      </c>
      <c r="H184" s="165">
        <f t="shared" si="39"/>
        <v>0</v>
      </c>
      <c r="I184" s="165">
        <f t="shared" si="40"/>
        <v>0</v>
      </c>
      <c r="J184" s="197">
        <f t="shared" si="41"/>
        <v>0</v>
      </c>
      <c r="AC184" s="195">
        <v>17</v>
      </c>
      <c r="AD184" s="165">
        <f t="shared" si="42"/>
        <v>0</v>
      </c>
      <c r="AE184" s="165">
        <f t="shared" si="43"/>
        <v>0</v>
      </c>
      <c r="AF184" s="165">
        <f t="shared" si="44"/>
        <v>0</v>
      </c>
      <c r="AG184" s="165">
        <f t="shared" si="45"/>
        <v>0</v>
      </c>
      <c r="AH184" s="165">
        <f t="shared" si="46"/>
        <v>0</v>
      </c>
      <c r="AI184" s="197">
        <f t="shared" si="47"/>
        <v>0</v>
      </c>
    </row>
    <row r="185" spans="4:35" ht="13.2" customHeight="1">
      <c r="D185" s="195">
        <v>18</v>
      </c>
      <c r="E185" s="165">
        <f t="shared" si="36"/>
        <v>0</v>
      </c>
      <c r="F185" s="165">
        <f t="shared" si="37"/>
        <v>0</v>
      </c>
      <c r="G185" s="165">
        <f t="shared" si="38"/>
        <v>0</v>
      </c>
      <c r="H185" s="165">
        <f t="shared" si="39"/>
        <v>0</v>
      </c>
      <c r="I185" s="165">
        <f t="shared" si="40"/>
        <v>0</v>
      </c>
      <c r="J185" s="197">
        <f t="shared" si="41"/>
        <v>0</v>
      </c>
      <c r="AC185" s="195">
        <v>18</v>
      </c>
      <c r="AD185" s="165">
        <f t="shared" si="42"/>
        <v>0</v>
      </c>
      <c r="AE185" s="165">
        <f t="shared" si="43"/>
        <v>0</v>
      </c>
      <c r="AF185" s="165">
        <f t="shared" si="44"/>
        <v>0</v>
      </c>
      <c r="AG185" s="165">
        <f t="shared" si="45"/>
        <v>0</v>
      </c>
      <c r="AH185" s="165">
        <f t="shared" si="46"/>
        <v>0</v>
      </c>
      <c r="AI185" s="197">
        <f t="shared" si="47"/>
        <v>0</v>
      </c>
    </row>
    <row r="186" spans="4:35" ht="13.2" customHeight="1">
      <c r="D186" s="195">
        <v>19</v>
      </c>
      <c r="E186" s="165">
        <f t="shared" si="36"/>
        <v>0</v>
      </c>
      <c r="F186" s="165">
        <f t="shared" si="37"/>
        <v>0</v>
      </c>
      <c r="G186" s="165">
        <f t="shared" si="38"/>
        <v>0</v>
      </c>
      <c r="H186" s="165">
        <f t="shared" si="39"/>
        <v>0</v>
      </c>
      <c r="I186" s="165">
        <f t="shared" si="40"/>
        <v>0</v>
      </c>
      <c r="J186" s="197">
        <f t="shared" si="41"/>
        <v>0</v>
      </c>
      <c r="AC186" s="195">
        <v>19</v>
      </c>
      <c r="AD186" s="165">
        <f t="shared" si="42"/>
        <v>0</v>
      </c>
      <c r="AE186" s="165">
        <f t="shared" si="43"/>
        <v>0</v>
      </c>
      <c r="AF186" s="165">
        <f t="shared" si="44"/>
        <v>0</v>
      </c>
      <c r="AG186" s="165">
        <f t="shared" si="45"/>
        <v>0</v>
      </c>
      <c r="AH186" s="165">
        <f t="shared" si="46"/>
        <v>0</v>
      </c>
      <c r="AI186" s="197">
        <f t="shared" si="47"/>
        <v>0</v>
      </c>
    </row>
    <row r="187" spans="4:35" ht="13.2" customHeight="1">
      <c r="D187" s="195">
        <v>20</v>
      </c>
      <c r="E187" s="165">
        <f t="shared" si="36"/>
        <v>0</v>
      </c>
      <c r="F187" s="165">
        <f t="shared" si="37"/>
        <v>0</v>
      </c>
      <c r="G187" s="165">
        <f t="shared" si="38"/>
        <v>0</v>
      </c>
      <c r="H187" s="165">
        <f t="shared" si="39"/>
        <v>0</v>
      </c>
      <c r="I187" s="165">
        <f t="shared" si="40"/>
        <v>0</v>
      </c>
      <c r="J187" s="197">
        <f t="shared" si="41"/>
        <v>0</v>
      </c>
      <c r="AC187" s="195">
        <v>20</v>
      </c>
      <c r="AD187" s="165">
        <f t="shared" si="42"/>
        <v>0</v>
      </c>
      <c r="AE187" s="165">
        <f t="shared" si="43"/>
        <v>0</v>
      </c>
      <c r="AF187" s="165">
        <f t="shared" si="44"/>
        <v>0</v>
      </c>
      <c r="AG187" s="165">
        <f t="shared" si="45"/>
        <v>0</v>
      </c>
      <c r="AH187" s="165">
        <f t="shared" si="46"/>
        <v>0</v>
      </c>
      <c r="AI187" s="197">
        <f t="shared" si="47"/>
        <v>0</v>
      </c>
    </row>
    <row r="188" spans="4:35" ht="13.2" customHeight="1">
      <c r="D188" s="195">
        <v>21</v>
      </c>
      <c r="E188" s="165">
        <f t="shared" si="36"/>
        <v>0</v>
      </c>
      <c r="F188" s="165">
        <f t="shared" si="37"/>
        <v>0</v>
      </c>
      <c r="G188" s="165">
        <f t="shared" si="38"/>
        <v>0</v>
      </c>
      <c r="H188" s="165">
        <f t="shared" si="39"/>
        <v>0</v>
      </c>
      <c r="I188" s="165">
        <f t="shared" si="40"/>
        <v>0</v>
      </c>
      <c r="J188" s="197">
        <f t="shared" si="41"/>
        <v>0</v>
      </c>
      <c r="AC188" s="195">
        <v>21</v>
      </c>
      <c r="AD188" s="165">
        <f t="shared" si="42"/>
        <v>0</v>
      </c>
      <c r="AE188" s="165">
        <f t="shared" si="43"/>
        <v>0</v>
      </c>
      <c r="AF188" s="165">
        <f t="shared" si="44"/>
        <v>0</v>
      </c>
      <c r="AG188" s="165">
        <f t="shared" si="45"/>
        <v>0</v>
      </c>
      <c r="AH188" s="165">
        <f t="shared" si="46"/>
        <v>0</v>
      </c>
      <c r="AI188" s="197">
        <f t="shared" si="47"/>
        <v>0</v>
      </c>
    </row>
    <row r="189" spans="4:35" ht="13.2" customHeight="1">
      <c r="D189" s="195">
        <v>22</v>
      </c>
      <c r="E189" s="165">
        <f t="shared" si="36"/>
        <v>0</v>
      </c>
      <c r="F189" s="165">
        <f t="shared" si="37"/>
        <v>0</v>
      </c>
      <c r="G189" s="165">
        <f t="shared" si="38"/>
        <v>0</v>
      </c>
      <c r="H189" s="165">
        <f t="shared" si="39"/>
        <v>0</v>
      </c>
      <c r="I189" s="165">
        <f t="shared" si="40"/>
        <v>0</v>
      </c>
      <c r="J189" s="197">
        <f t="shared" si="41"/>
        <v>0</v>
      </c>
      <c r="AC189" s="195">
        <v>22</v>
      </c>
      <c r="AD189" s="165">
        <f t="shared" si="42"/>
        <v>0</v>
      </c>
      <c r="AE189" s="165">
        <f t="shared" si="43"/>
        <v>0</v>
      </c>
      <c r="AF189" s="165">
        <f t="shared" si="44"/>
        <v>0</v>
      </c>
      <c r="AG189" s="165">
        <f t="shared" si="45"/>
        <v>0</v>
      </c>
      <c r="AH189" s="165">
        <f t="shared" si="46"/>
        <v>0</v>
      </c>
      <c r="AI189" s="197">
        <f t="shared" si="47"/>
        <v>0</v>
      </c>
    </row>
    <row r="190" spans="4:35" ht="13.2" customHeight="1">
      <c r="D190" s="195">
        <v>23</v>
      </c>
      <c r="E190" s="165">
        <f t="shared" si="36"/>
        <v>0</v>
      </c>
      <c r="F190" s="165">
        <f t="shared" si="37"/>
        <v>0</v>
      </c>
      <c r="G190" s="165">
        <f t="shared" si="38"/>
        <v>0</v>
      </c>
      <c r="H190" s="165">
        <f t="shared" si="39"/>
        <v>0</v>
      </c>
      <c r="I190" s="165">
        <f t="shared" si="40"/>
        <v>0</v>
      </c>
      <c r="J190" s="197">
        <f t="shared" si="41"/>
        <v>0</v>
      </c>
      <c r="AC190" s="195">
        <v>23</v>
      </c>
      <c r="AD190" s="165">
        <f t="shared" si="42"/>
        <v>0</v>
      </c>
      <c r="AE190" s="165">
        <f t="shared" si="43"/>
        <v>0</v>
      </c>
      <c r="AF190" s="165">
        <f t="shared" si="44"/>
        <v>0</v>
      </c>
      <c r="AG190" s="165">
        <f t="shared" si="45"/>
        <v>0</v>
      </c>
      <c r="AH190" s="165">
        <f t="shared" si="46"/>
        <v>0</v>
      </c>
      <c r="AI190" s="197">
        <f t="shared" si="47"/>
        <v>0</v>
      </c>
    </row>
    <row r="191" spans="4:35" ht="13.2" customHeight="1">
      <c r="D191" s="195">
        <v>24</v>
      </c>
      <c r="E191" s="165">
        <f t="shared" si="36"/>
        <v>0</v>
      </c>
      <c r="F191" s="165">
        <f t="shared" si="37"/>
        <v>0</v>
      </c>
      <c r="G191" s="165">
        <f t="shared" si="38"/>
        <v>0</v>
      </c>
      <c r="H191" s="165">
        <f t="shared" si="39"/>
        <v>0</v>
      </c>
      <c r="I191" s="165">
        <f t="shared" si="40"/>
        <v>0</v>
      </c>
      <c r="J191" s="197">
        <f t="shared" si="41"/>
        <v>0</v>
      </c>
      <c r="AC191" s="195">
        <v>24</v>
      </c>
      <c r="AD191" s="165">
        <f t="shared" si="42"/>
        <v>0</v>
      </c>
      <c r="AE191" s="165">
        <f t="shared" si="43"/>
        <v>0</v>
      </c>
      <c r="AF191" s="165">
        <f t="shared" si="44"/>
        <v>0</v>
      </c>
      <c r="AG191" s="165">
        <f t="shared" si="45"/>
        <v>0</v>
      </c>
      <c r="AH191" s="165">
        <f t="shared" si="46"/>
        <v>0</v>
      </c>
      <c r="AI191" s="197">
        <f t="shared" si="47"/>
        <v>0</v>
      </c>
    </row>
    <row r="192" spans="4:35" ht="13.2" customHeight="1">
      <c r="D192" s="195">
        <v>25</v>
      </c>
      <c r="E192" s="165">
        <f t="shared" si="36"/>
        <v>0</v>
      </c>
      <c r="F192" s="165">
        <f t="shared" si="37"/>
        <v>0</v>
      </c>
      <c r="G192" s="165">
        <f t="shared" si="38"/>
        <v>0</v>
      </c>
      <c r="H192" s="165">
        <f t="shared" si="39"/>
        <v>0</v>
      </c>
      <c r="I192" s="165">
        <f t="shared" si="40"/>
        <v>0</v>
      </c>
      <c r="J192" s="197">
        <f t="shared" si="41"/>
        <v>0</v>
      </c>
      <c r="AC192" s="195">
        <v>25</v>
      </c>
      <c r="AD192" s="165">
        <f t="shared" si="42"/>
        <v>0</v>
      </c>
      <c r="AE192" s="165">
        <f t="shared" si="43"/>
        <v>0</v>
      </c>
      <c r="AF192" s="165">
        <f t="shared" si="44"/>
        <v>0</v>
      </c>
      <c r="AG192" s="165">
        <f t="shared" si="45"/>
        <v>0</v>
      </c>
      <c r="AH192" s="165">
        <f t="shared" si="46"/>
        <v>0</v>
      </c>
      <c r="AI192" s="197">
        <f t="shared" si="47"/>
        <v>0</v>
      </c>
    </row>
    <row r="193" spans="4:35" ht="13.2" customHeight="1">
      <c r="D193" s="195">
        <v>26</v>
      </c>
      <c r="E193" s="165">
        <f t="shared" si="36"/>
        <v>0</v>
      </c>
      <c r="F193" s="165">
        <f t="shared" si="37"/>
        <v>0</v>
      </c>
      <c r="G193" s="165">
        <f t="shared" si="38"/>
        <v>0</v>
      </c>
      <c r="H193" s="165">
        <f t="shared" si="39"/>
        <v>0</v>
      </c>
      <c r="I193" s="165">
        <f t="shared" si="40"/>
        <v>0</v>
      </c>
      <c r="J193" s="197">
        <f t="shared" si="41"/>
        <v>0</v>
      </c>
      <c r="AC193" s="195">
        <v>26</v>
      </c>
      <c r="AD193" s="165">
        <f t="shared" si="42"/>
        <v>0</v>
      </c>
      <c r="AE193" s="165">
        <f t="shared" si="43"/>
        <v>0</v>
      </c>
      <c r="AF193" s="165">
        <f t="shared" si="44"/>
        <v>0</v>
      </c>
      <c r="AG193" s="165">
        <f t="shared" si="45"/>
        <v>0</v>
      </c>
      <c r="AH193" s="165">
        <f t="shared" si="46"/>
        <v>0</v>
      </c>
      <c r="AI193" s="197">
        <f t="shared" si="47"/>
        <v>0</v>
      </c>
    </row>
    <row r="194" spans="4:35" ht="13.2" customHeight="1">
      <c r="D194" s="195">
        <v>27</v>
      </c>
      <c r="E194" s="165">
        <f t="shared" si="36"/>
        <v>0</v>
      </c>
      <c r="F194" s="165">
        <f t="shared" si="37"/>
        <v>0</v>
      </c>
      <c r="G194" s="165">
        <f t="shared" si="38"/>
        <v>0</v>
      </c>
      <c r="H194" s="165">
        <f t="shared" si="39"/>
        <v>0</v>
      </c>
      <c r="I194" s="165">
        <f t="shared" si="40"/>
        <v>0</v>
      </c>
      <c r="J194" s="197">
        <f t="shared" si="41"/>
        <v>0</v>
      </c>
      <c r="AC194" s="195">
        <v>27</v>
      </c>
      <c r="AD194" s="165">
        <f t="shared" si="42"/>
        <v>0</v>
      </c>
      <c r="AE194" s="165">
        <f t="shared" si="43"/>
        <v>0</v>
      </c>
      <c r="AF194" s="165">
        <f t="shared" si="44"/>
        <v>0</v>
      </c>
      <c r="AG194" s="165">
        <f t="shared" si="45"/>
        <v>0</v>
      </c>
      <c r="AH194" s="165">
        <f t="shared" si="46"/>
        <v>0</v>
      </c>
      <c r="AI194" s="197">
        <f t="shared" si="47"/>
        <v>0</v>
      </c>
    </row>
    <row r="195" spans="4:35" ht="13.2" customHeight="1">
      <c r="D195" s="195">
        <v>28</v>
      </c>
      <c r="E195" s="165">
        <f t="shared" si="36"/>
        <v>0</v>
      </c>
      <c r="F195" s="165">
        <f t="shared" si="37"/>
        <v>0</v>
      </c>
      <c r="G195" s="165">
        <f t="shared" si="38"/>
        <v>0</v>
      </c>
      <c r="H195" s="165">
        <f t="shared" si="39"/>
        <v>0</v>
      </c>
      <c r="I195" s="165">
        <f t="shared" si="40"/>
        <v>0</v>
      </c>
      <c r="J195" s="197">
        <f t="shared" si="41"/>
        <v>0</v>
      </c>
      <c r="AC195" s="195">
        <v>28</v>
      </c>
      <c r="AD195" s="165">
        <f t="shared" si="42"/>
        <v>0</v>
      </c>
      <c r="AE195" s="165">
        <f t="shared" si="43"/>
        <v>0</v>
      </c>
      <c r="AF195" s="165">
        <f t="shared" si="44"/>
        <v>0</v>
      </c>
      <c r="AG195" s="165">
        <f t="shared" si="45"/>
        <v>0</v>
      </c>
      <c r="AH195" s="165">
        <f t="shared" si="46"/>
        <v>0</v>
      </c>
      <c r="AI195" s="197">
        <f t="shared" si="47"/>
        <v>0</v>
      </c>
    </row>
    <row r="196" spans="4:35" ht="13.2" customHeight="1">
      <c r="D196" s="195">
        <v>29</v>
      </c>
      <c r="E196" s="165">
        <f t="shared" si="36"/>
        <v>0</v>
      </c>
      <c r="F196" s="165">
        <f t="shared" si="37"/>
        <v>0</v>
      </c>
      <c r="G196" s="165">
        <f t="shared" si="38"/>
        <v>0</v>
      </c>
      <c r="H196" s="165">
        <f t="shared" si="39"/>
        <v>0</v>
      </c>
      <c r="I196" s="165">
        <f t="shared" si="40"/>
        <v>0</v>
      </c>
      <c r="J196" s="197">
        <f t="shared" si="41"/>
        <v>0</v>
      </c>
      <c r="AC196" s="195">
        <v>29</v>
      </c>
      <c r="AD196" s="165">
        <f t="shared" si="42"/>
        <v>0</v>
      </c>
      <c r="AE196" s="165">
        <f t="shared" si="43"/>
        <v>0</v>
      </c>
      <c r="AF196" s="165">
        <f t="shared" si="44"/>
        <v>0</v>
      </c>
      <c r="AG196" s="165">
        <f t="shared" si="45"/>
        <v>0</v>
      </c>
      <c r="AH196" s="165">
        <f t="shared" si="46"/>
        <v>0</v>
      </c>
      <c r="AI196" s="197">
        <f t="shared" si="47"/>
        <v>0</v>
      </c>
    </row>
    <row r="197" spans="4:35" ht="13.2" customHeight="1">
      <c r="D197" s="195">
        <v>30</v>
      </c>
      <c r="E197" s="165">
        <f t="shared" si="36"/>
        <v>0</v>
      </c>
      <c r="F197" s="165">
        <f t="shared" si="37"/>
        <v>0</v>
      </c>
      <c r="G197" s="165">
        <f t="shared" si="38"/>
        <v>0</v>
      </c>
      <c r="H197" s="165">
        <f t="shared" si="39"/>
        <v>0</v>
      </c>
      <c r="I197" s="165">
        <f t="shared" si="40"/>
        <v>0</v>
      </c>
      <c r="J197" s="197">
        <f t="shared" si="41"/>
        <v>0</v>
      </c>
      <c r="AC197" s="195">
        <v>30</v>
      </c>
      <c r="AD197" s="165">
        <f t="shared" si="42"/>
        <v>0</v>
      </c>
      <c r="AE197" s="165">
        <f t="shared" si="43"/>
        <v>0</v>
      </c>
      <c r="AF197" s="165">
        <f t="shared" si="44"/>
        <v>0</v>
      </c>
      <c r="AG197" s="165">
        <f t="shared" si="45"/>
        <v>0</v>
      </c>
      <c r="AH197" s="165">
        <f t="shared" si="46"/>
        <v>0</v>
      </c>
      <c r="AI197" s="197">
        <f t="shared" si="47"/>
        <v>0</v>
      </c>
    </row>
    <row r="198" spans="4:35" ht="13.2" customHeight="1">
      <c r="D198" s="195">
        <v>31</v>
      </c>
      <c r="E198" s="165">
        <f t="shared" si="36"/>
        <v>0</v>
      </c>
      <c r="F198" s="165">
        <f t="shared" si="37"/>
        <v>0</v>
      </c>
      <c r="G198" s="165">
        <f t="shared" si="38"/>
        <v>0</v>
      </c>
      <c r="H198" s="165">
        <f t="shared" si="39"/>
        <v>0</v>
      </c>
      <c r="I198" s="165">
        <f t="shared" si="40"/>
        <v>0</v>
      </c>
      <c r="J198" s="197">
        <f t="shared" si="41"/>
        <v>0</v>
      </c>
      <c r="AC198" s="195">
        <v>31</v>
      </c>
      <c r="AD198" s="165">
        <f t="shared" si="42"/>
        <v>0</v>
      </c>
      <c r="AE198" s="165">
        <f t="shared" si="43"/>
        <v>0</v>
      </c>
      <c r="AF198" s="165">
        <f t="shared" si="44"/>
        <v>0</v>
      </c>
      <c r="AG198" s="165">
        <f t="shared" si="45"/>
        <v>0</v>
      </c>
      <c r="AH198" s="165">
        <f t="shared" si="46"/>
        <v>0</v>
      </c>
      <c r="AI198" s="197">
        <f t="shared" si="47"/>
        <v>0</v>
      </c>
    </row>
    <row r="199" spans="4:35" ht="13.2" customHeight="1">
      <c r="D199" s="195">
        <v>32</v>
      </c>
      <c r="E199" s="165">
        <f t="shared" si="36"/>
        <v>0</v>
      </c>
      <c r="F199" s="165">
        <f t="shared" si="37"/>
        <v>0</v>
      </c>
      <c r="G199" s="165">
        <f t="shared" si="38"/>
        <v>0</v>
      </c>
      <c r="H199" s="165">
        <f t="shared" si="39"/>
        <v>0</v>
      </c>
      <c r="I199" s="165">
        <f t="shared" si="40"/>
        <v>0</v>
      </c>
      <c r="J199" s="197">
        <f t="shared" si="41"/>
        <v>0</v>
      </c>
      <c r="AC199" s="195">
        <v>32</v>
      </c>
      <c r="AD199" s="165">
        <f t="shared" si="42"/>
        <v>0</v>
      </c>
      <c r="AE199" s="165">
        <f t="shared" si="43"/>
        <v>0</v>
      </c>
      <c r="AF199" s="165">
        <f t="shared" si="44"/>
        <v>0</v>
      </c>
      <c r="AG199" s="165">
        <f t="shared" si="45"/>
        <v>0</v>
      </c>
      <c r="AH199" s="165">
        <f t="shared" si="46"/>
        <v>0</v>
      </c>
      <c r="AI199" s="197">
        <f t="shared" si="47"/>
        <v>0</v>
      </c>
    </row>
    <row r="200" spans="4:35" ht="13.2" customHeight="1">
      <c r="D200" s="195">
        <v>33</v>
      </c>
      <c r="E200" s="165">
        <f t="shared" si="36"/>
        <v>0</v>
      </c>
      <c r="F200" s="165">
        <f t="shared" si="37"/>
        <v>0</v>
      </c>
      <c r="G200" s="165">
        <f t="shared" si="38"/>
        <v>0</v>
      </c>
      <c r="H200" s="165">
        <f t="shared" si="39"/>
        <v>0</v>
      </c>
      <c r="I200" s="165">
        <f t="shared" si="40"/>
        <v>0</v>
      </c>
      <c r="J200" s="197">
        <f t="shared" si="41"/>
        <v>0</v>
      </c>
      <c r="AC200" s="195">
        <v>33</v>
      </c>
      <c r="AD200" s="165">
        <f t="shared" si="42"/>
        <v>0</v>
      </c>
      <c r="AE200" s="165">
        <f t="shared" si="43"/>
        <v>0</v>
      </c>
      <c r="AF200" s="165">
        <f t="shared" si="44"/>
        <v>0</v>
      </c>
      <c r="AG200" s="165">
        <f t="shared" si="45"/>
        <v>0</v>
      </c>
      <c r="AH200" s="165">
        <f t="shared" si="46"/>
        <v>0</v>
      </c>
      <c r="AI200" s="197">
        <f t="shared" si="47"/>
        <v>0</v>
      </c>
    </row>
    <row r="201" spans="4:35" ht="13.2" customHeight="1">
      <c r="D201" s="195">
        <v>34</v>
      </c>
      <c r="E201" s="165">
        <f t="shared" si="36"/>
        <v>0</v>
      </c>
      <c r="F201" s="165">
        <f t="shared" si="37"/>
        <v>0</v>
      </c>
      <c r="G201" s="165">
        <f t="shared" si="38"/>
        <v>0</v>
      </c>
      <c r="H201" s="165">
        <f t="shared" si="39"/>
        <v>0</v>
      </c>
      <c r="I201" s="165">
        <f t="shared" si="40"/>
        <v>0</v>
      </c>
      <c r="J201" s="197">
        <f t="shared" si="41"/>
        <v>0</v>
      </c>
      <c r="AC201" s="195">
        <v>34</v>
      </c>
      <c r="AD201" s="165">
        <f t="shared" si="42"/>
        <v>0</v>
      </c>
      <c r="AE201" s="165">
        <f t="shared" si="43"/>
        <v>0</v>
      </c>
      <c r="AF201" s="165">
        <f t="shared" si="44"/>
        <v>0</v>
      </c>
      <c r="AG201" s="165">
        <f t="shared" si="45"/>
        <v>0</v>
      </c>
      <c r="AH201" s="165">
        <f t="shared" si="46"/>
        <v>0</v>
      </c>
      <c r="AI201" s="197">
        <f t="shared" si="47"/>
        <v>0</v>
      </c>
    </row>
    <row r="202" spans="4:35" ht="13.2" customHeight="1">
      <c r="D202" s="195">
        <v>35</v>
      </c>
      <c r="E202" s="165">
        <f t="shared" si="36"/>
        <v>0</v>
      </c>
      <c r="F202" s="165">
        <f t="shared" si="37"/>
        <v>0</v>
      </c>
      <c r="G202" s="165">
        <f t="shared" si="38"/>
        <v>0</v>
      </c>
      <c r="H202" s="165">
        <f t="shared" si="39"/>
        <v>0</v>
      </c>
      <c r="I202" s="165">
        <f t="shared" si="40"/>
        <v>0</v>
      </c>
      <c r="J202" s="197">
        <f t="shared" si="41"/>
        <v>0</v>
      </c>
      <c r="AC202" s="195">
        <v>35</v>
      </c>
      <c r="AD202" s="165">
        <f t="shared" si="42"/>
        <v>0</v>
      </c>
      <c r="AE202" s="165">
        <f t="shared" si="43"/>
        <v>0</v>
      </c>
      <c r="AF202" s="165">
        <f t="shared" si="44"/>
        <v>0</v>
      </c>
      <c r="AG202" s="165">
        <f t="shared" si="45"/>
        <v>0</v>
      </c>
      <c r="AH202" s="165">
        <f t="shared" si="46"/>
        <v>0</v>
      </c>
      <c r="AI202" s="197">
        <f t="shared" si="47"/>
        <v>0</v>
      </c>
    </row>
    <row r="203" spans="4:35" ht="13.2" customHeight="1">
      <c r="D203" s="195">
        <v>36</v>
      </c>
      <c r="E203" s="165">
        <f t="shared" si="36"/>
        <v>0</v>
      </c>
      <c r="F203" s="165">
        <f t="shared" si="37"/>
        <v>0</v>
      </c>
      <c r="G203" s="165">
        <f t="shared" si="38"/>
        <v>0</v>
      </c>
      <c r="H203" s="165">
        <f t="shared" si="39"/>
        <v>0</v>
      </c>
      <c r="I203" s="165">
        <f t="shared" si="40"/>
        <v>0</v>
      </c>
      <c r="J203" s="197">
        <f t="shared" si="41"/>
        <v>0</v>
      </c>
      <c r="AC203" s="195">
        <v>36</v>
      </c>
      <c r="AD203" s="165">
        <f t="shared" si="42"/>
        <v>0</v>
      </c>
      <c r="AE203" s="165">
        <f t="shared" si="43"/>
        <v>0</v>
      </c>
      <c r="AF203" s="165">
        <f t="shared" si="44"/>
        <v>0</v>
      </c>
      <c r="AG203" s="165">
        <f t="shared" si="45"/>
        <v>0</v>
      </c>
      <c r="AH203" s="165">
        <f t="shared" si="46"/>
        <v>0</v>
      </c>
      <c r="AI203" s="197">
        <f t="shared" si="47"/>
        <v>0</v>
      </c>
    </row>
    <row r="204" spans="4:35" ht="13.2" customHeight="1">
      <c r="D204" s="195">
        <v>37</v>
      </c>
      <c r="E204" s="165">
        <f t="shared" si="36"/>
        <v>0</v>
      </c>
      <c r="F204" s="165">
        <f t="shared" si="37"/>
        <v>0</v>
      </c>
      <c r="G204" s="165">
        <f t="shared" si="38"/>
        <v>0</v>
      </c>
      <c r="H204" s="165">
        <f t="shared" si="39"/>
        <v>0</v>
      </c>
      <c r="I204" s="165">
        <f t="shared" si="40"/>
        <v>0</v>
      </c>
      <c r="J204" s="197">
        <f t="shared" si="41"/>
        <v>0</v>
      </c>
      <c r="AC204" s="195">
        <v>37</v>
      </c>
      <c r="AD204" s="165">
        <f t="shared" si="42"/>
        <v>0</v>
      </c>
      <c r="AE204" s="165">
        <f t="shared" si="43"/>
        <v>0</v>
      </c>
      <c r="AF204" s="165">
        <f t="shared" si="44"/>
        <v>0</v>
      </c>
      <c r="AG204" s="165">
        <f t="shared" si="45"/>
        <v>0</v>
      </c>
      <c r="AH204" s="165">
        <f t="shared" si="46"/>
        <v>0</v>
      </c>
      <c r="AI204" s="197">
        <f t="shared" si="47"/>
        <v>0</v>
      </c>
    </row>
    <row r="205" spans="4:35" ht="13.2" customHeight="1">
      <c r="D205" s="195">
        <v>38</v>
      </c>
      <c r="E205" s="165">
        <f t="shared" si="36"/>
        <v>0</v>
      </c>
      <c r="F205" s="165">
        <f t="shared" si="37"/>
        <v>0</v>
      </c>
      <c r="G205" s="165">
        <f t="shared" si="38"/>
        <v>0</v>
      </c>
      <c r="H205" s="165">
        <f t="shared" si="39"/>
        <v>0</v>
      </c>
      <c r="I205" s="165">
        <f t="shared" si="40"/>
        <v>0</v>
      </c>
      <c r="J205" s="197">
        <f t="shared" si="41"/>
        <v>0</v>
      </c>
      <c r="AC205" s="195">
        <v>38</v>
      </c>
      <c r="AD205" s="165">
        <f t="shared" si="42"/>
        <v>0</v>
      </c>
      <c r="AE205" s="165">
        <f t="shared" si="43"/>
        <v>0</v>
      </c>
      <c r="AF205" s="165">
        <f t="shared" si="44"/>
        <v>0</v>
      </c>
      <c r="AG205" s="165">
        <f t="shared" si="45"/>
        <v>0</v>
      </c>
      <c r="AH205" s="165">
        <f t="shared" si="46"/>
        <v>0</v>
      </c>
      <c r="AI205" s="197">
        <f t="shared" si="47"/>
        <v>0</v>
      </c>
    </row>
    <row r="206" spans="4:35" ht="13.2" customHeight="1">
      <c r="D206" s="195">
        <v>39</v>
      </c>
      <c r="E206" s="165">
        <f t="shared" si="36"/>
        <v>0</v>
      </c>
      <c r="F206" s="165">
        <f t="shared" si="37"/>
        <v>0</v>
      </c>
      <c r="G206" s="165">
        <f t="shared" si="38"/>
        <v>0</v>
      </c>
      <c r="H206" s="165">
        <f t="shared" si="39"/>
        <v>0</v>
      </c>
      <c r="I206" s="165">
        <f t="shared" si="40"/>
        <v>0</v>
      </c>
      <c r="J206" s="197">
        <f t="shared" si="41"/>
        <v>0</v>
      </c>
      <c r="AC206" s="195">
        <v>39</v>
      </c>
      <c r="AD206" s="165">
        <f t="shared" si="42"/>
        <v>0</v>
      </c>
      <c r="AE206" s="165">
        <f t="shared" si="43"/>
        <v>0</v>
      </c>
      <c r="AF206" s="165">
        <f t="shared" si="44"/>
        <v>0</v>
      </c>
      <c r="AG206" s="165">
        <f t="shared" si="45"/>
        <v>0</v>
      </c>
      <c r="AH206" s="165">
        <f t="shared" si="46"/>
        <v>0</v>
      </c>
      <c r="AI206" s="197">
        <f t="shared" si="47"/>
        <v>0</v>
      </c>
    </row>
    <row r="207" spans="4:35" ht="13.2" customHeight="1" thickBot="1">
      <c r="D207" s="196">
        <v>40</v>
      </c>
      <c r="E207" s="198">
        <f t="shared" si="36"/>
        <v>0</v>
      </c>
      <c r="F207" s="198">
        <f t="shared" si="37"/>
        <v>0</v>
      </c>
      <c r="G207" s="198">
        <f t="shared" si="38"/>
        <v>0</v>
      </c>
      <c r="H207" s="198">
        <f t="shared" si="39"/>
        <v>0</v>
      </c>
      <c r="I207" s="198">
        <f t="shared" si="40"/>
        <v>0</v>
      </c>
      <c r="J207" s="199">
        <f t="shared" si="41"/>
        <v>0</v>
      </c>
      <c r="AC207" s="196">
        <v>40</v>
      </c>
      <c r="AD207" s="198">
        <f t="shared" si="42"/>
        <v>0</v>
      </c>
      <c r="AE207" s="198">
        <f t="shared" si="43"/>
        <v>0</v>
      </c>
      <c r="AF207" s="198">
        <f t="shared" si="44"/>
        <v>0</v>
      </c>
      <c r="AG207" s="198">
        <f t="shared" si="45"/>
        <v>0</v>
      </c>
      <c r="AH207" s="198">
        <f t="shared" si="46"/>
        <v>0</v>
      </c>
      <c r="AI207" s="199">
        <f t="shared" si="47"/>
        <v>0</v>
      </c>
    </row>
    <row r="209" spans="4:35" ht="13.2" customHeight="1" thickBot="1">
      <c r="D209" s="2" t="s">
        <v>90</v>
      </c>
      <c r="AC209" s="2" t="s">
        <v>90</v>
      </c>
    </row>
    <row r="210" spans="4:35" ht="13.2" customHeight="1">
      <c r="D210" s="2199"/>
      <c r="E210" s="2200" t="s">
        <v>56</v>
      </c>
      <c r="F210" s="2200"/>
      <c r="G210" s="2200" t="s">
        <v>83</v>
      </c>
      <c r="H210" s="2200"/>
      <c r="I210" s="2200" t="s">
        <v>78</v>
      </c>
      <c r="J210" s="2239"/>
      <c r="AC210" s="2199"/>
      <c r="AD210" s="2200" t="s">
        <v>56</v>
      </c>
      <c r="AE210" s="2200"/>
      <c r="AF210" s="2200" t="s">
        <v>83</v>
      </c>
      <c r="AG210" s="2200"/>
      <c r="AH210" s="2200" t="s">
        <v>78</v>
      </c>
      <c r="AI210" s="2239"/>
    </row>
    <row r="211" spans="4:35" ht="13.2" customHeight="1">
      <c r="D211" s="2238"/>
      <c r="E211" s="21" t="s">
        <v>354</v>
      </c>
      <c r="F211" s="21" t="s">
        <v>355</v>
      </c>
      <c r="G211" s="21" t="s">
        <v>354</v>
      </c>
      <c r="H211" s="21" t="s">
        <v>355</v>
      </c>
      <c r="I211" s="21" t="s">
        <v>354</v>
      </c>
      <c r="J211" s="194" t="s">
        <v>355</v>
      </c>
      <c r="AC211" s="2238"/>
      <c r="AD211" s="21" t="s">
        <v>354</v>
      </c>
      <c r="AE211" s="21" t="s">
        <v>355</v>
      </c>
      <c r="AF211" s="21" t="s">
        <v>354</v>
      </c>
      <c r="AG211" s="21" t="s">
        <v>355</v>
      </c>
      <c r="AH211" s="21" t="s">
        <v>354</v>
      </c>
      <c r="AI211" s="194" t="s">
        <v>355</v>
      </c>
    </row>
    <row r="212" spans="4:35" ht="13.2" customHeight="1">
      <c r="D212" s="195">
        <v>1</v>
      </c>
      <c r="E212" s="165">
        <f t="shared" ref="E212:E251" si="48">IF($E$39&lt;&gt;"As",0,IF($E$27&lt;&gt;"歩 道",0,SUMIF($E$40,D212,$E$38)))+IF($E$42&lt;&gt;"As",0,IF($E$27&lt;&gt;"歩 道",0,SUMIF($E$43,D212,$E$41)))</f>
        <v>0</v>
      </c>
      <c r="F212" s="165">
        <f t="shared" ref="F212:F251" si="49">IF($E$39&lt;&gt;"As",0,IF($E$27&lt;&gt;"車 道",0,SUMIF($E$40,D212,$E$38)))+IF($E$42&lt;&gt;"As",0,IF($E$27&lt;&gt;"車 道",0,SUMIF($E$43,D212,$E$41)))</f>
        <v>0</v>
      </c>
      <c r="G212" s="165">
        <f t="shared" ref="G212:G251" si="50">IF($E$39&lt;&gt;"Co",0,IF($E$27&lt;&gt;"歩 道",0,SUMIF($E$40,D212,$E$38)))+IF($E$42&lt;&gt;"Co",0,IF($E$27&lt;&gt;"歩 道",0,SUMIF($E$43,D212,$E$41)))</f>
        <v>0</v>
      </c>
      <c r="H212" s="165">
        <f t="shared" ref="H212:H251" si="51">IF($E$39&lt;&gt;"Co",0,IF($E$27&lt;&gt;"車 道",0,SUMIF($E$40,D212,$E$38)))+IF($E$42&lt;&gt;"Co",0,IF($E$27&lt;&gt;"車 道",0,SUMIF($E$43,D212,$E$41)))</f>
        <v>0</v>
      </c>
      <c r="I212" s="165">
        <f t="shared" ref="I212:I251" si="52">IF($E$27&lt;&gt;"歩 道",0,SUMIF($E$46,D212,$E$38)+SUMIF($E$46,D212,$E$41))</f>
        <v>0</v>
      </c>
      <c r="J212" s="197">
        <f t="shared" ref="J212:J251" si="53">IF($E$27&lt;&gt;"車 道",0,SUMIF($E$46,D212,$E$38)+SUMIF($E$46,D212,$E$41))</f>
        <v>0</v>
      </c>
      <c r="AC212" s="195">
        <v>1</v>
      </c>
      <c r="AD212" s="165">
        <f t="shared" ref="AD212:AD251" si="54">IF($AD$39&lt;&gt;"As",0,IF($AD$27&lt;&gt;"歩 道",0,SUMIF($AD$40,AC212,$AD$38)))+IF($AD$42&lt;&gt;"As",0,IF($AD$27&lt;&gt;"歩 道",0,SUMIF($AD$43,AC212,$AD$41)))</f>
        <v>0</v>
      </c>
      <c r="AE212" s="165">
        <f t="shared" ref="AE212:AE251" si="55">IF($AD$39&lt;&gt;"As",0,IF($AD$27&lt;&gt;"車 道",0,SUMIF($AD$40,AC212,$AD$38)))+IF($AD$42&lt;&gt;"As",0,IF($AD$27&lt;&gt;"車 道",0,SUMIF($AD$43,AC212,$AD$41)))</f>
        <v>0</v>
      </c>
      <c r="AF212" s="165">
        <f t="shared" ref="AF212:AF251" si="56">IF($AD$39&lt;&gt;"Co",0,IF($AD$27&lt;&gt;"歩 道",0,SUMIF($AD$40,AC212,$AD$38)))+IF($AD$42&lt;&gt;"Co",0,IF($AD$27&lt;&gt;"歩 道",0,SUMIF($AD$43,AC212,$AD$41)))</f>
        <v>0</v>
      </c>
      <c r="AG212" s="165">
        <f t="shared" ref="AG212:AG251" si="57">IF($AD$39&lt;&gt;"Co",0,IF($AD$27&lt;&gt;"車 道",0,SUMIF($AD$40,AC212,$AD$38)))+IF($AD$42&lt;&gt;"Co",0,IF($AD$27&lt;&gt;"車 道",0,SUMIF($AD$43,AC212,$AD$41)))</f>
        <v>0</v>
      </c>
      <c r="AH212" s="165">
        <f t="shared" ref="AH212:AH251" si="58">IF($AD$27&lt;&gt;"歩 道",0,SUMIF($AD$46,AC212,$AD$38)+SUMIF($AD$46,AC212,$AD$41))</f>
        <v>0</v>
      </c>
      <c r="AI212" s="197">
        <f t="shared" ref="AI212:AI251" si="59">IF($AD$27&lt;&gt;"車 道",0,SUMIF($AD$46,AC212,$AD$38)+SUMIF($AD$46,AC212,$AD$41))</f>
        <v>0</v>
      </c>
    </row>
    <row r="213" spans="4:35" ht="13.2" customHeight="1">
      <c r="D213" s="195">
        <v>2</v>
      </c>
      <c r="E213" s="165">
        <f t="shared" si="48"/>
        <v>0</v>
      </c>
      <c r="F213" s="165">
        <f t="shared" si="49"/>
        <v>0</v>
      </c>
      <c r="G213" s="165">
        <f t="shared" si="50"/>
        <v>0</v>
      </c>
      <c r="H213" s="165">
        <f t="shared" si="51"/>
        <v>0</v>
      </c>
      <c r="I213" s="165">
        <f t="shared" si="52"/>
        <v>0</v>
      </c>
      <c r="J213" s="197">
        <f t="shared" si="53"/>
        <v>0</v>
      </c>
      <c r="AC213" s="195">
        <v>2</v>
      </c>
      <c r="AD213" s="165">
        <f t="shared" si="54"/>
        <v>0</v>
      </c>
      <c r="AE213" s="165">
        <f t="shared" si="55"/>
        <v>0</v>
      </c>
      <c r="AF213" s="165">
        <f t="shared" si="56"/>
        <v>0</v>
      </c>
      <c r="AG213" s="165">
        <f t="shared" si="57"/>
        <v>0</v>
      </c>
      <c r="AH213" s="165">
        <f t="shared" si="58"/>
        <v>0</v>
      </c>
      <c r="AI213" s="197">
        <f t="shared" si="59"/>
        <v>0</v>
      </c>
    </row>
    <row r="214" spans="4:35" ht="13.2" customHeight="1">
      <c r="D214" s="195">
        <v>3</v>
      </c>
      <c r="E214" s="165">
        <f t="shared" si="48"/>
        <v>0</v>
      </c>
      <c r="F214" s="165">
        <f t="shared" si="49"/>
        <v>0</v>
      </c>
      <c r="G214" s="165">
        <f t="shared" si="50"/>
        <v>0</v>
      </c>
      <c r="H214" s="165">
        <f t="shared" si="51"/>
        <v>0</v>
      </c>
      <c r="I214" s="165">
        <f t="shared" si="52"/>
        <v>0</v>
      </c>
      <c r="J214" s="197">
        <f t="shared" si="53"/>
        <v>0</v>
      </c>
      <c r="AC214" s="195">
        <v>3</v>
      </c>
      <c r="AD214" s="165">
        <f t="shared" si="54"/>
        <v>0</v>
      </c>
      <c r="AE214" s="165">
        <f t="shared" si="55"/>
        <v>0</v>
      </c>
      <c r="AF214" s="165">
        <f t="shared" si="56"/>
        <v>0</v>
      </c>
      <c r="AG214" s="165">
        <f t="shared" si="57"/>
        <v>0</v>
      </c>
      <c r="AH214" s="165">
        <f t="shared" si="58"/>
        <v>0</v>
      </c>
      <c r="AI214" s="197">
        <f t="shared" si="59"/>
        <v>0</v>
      </c>
    </row>
    <row r="215" spans="4:35" ht="13.2" customHeight="1">
      <c r="D215" s="195">
        <v>4</v>
      </c>
      <c r="E215" s="165">
        <f t="shared" si="48"/>
        <v>0</v>
      </c>
      <c r="F215" s="165">
        <f t="shared" si="49"/>
        <v>0</v>
      </c>
      <c r="G215" s="165">
        <f t="shared" si="50"/>
        <v>0</v>
      </c>
      <c r="H215" s="165">
        <f t="shared" si="51"/>
        <v>0</v>
      </c>
      <c r="I215" s="165">
        <f t="shared" si="52"/>
        <v>0</v>
      </c>
      <c r="J215" s="197">
        <f t="shared" si="53"/>
        <v>0</v>
      </c>
      <c r="AC215" s="195">
        <v>4</v>
      </c>
      <c r="AD215" s="165">
        <f t="shared" si="54"/>
        <v>0</v>
      </c>
      <c r="AE215" s="165">
        <f t="shared" si="55"/>
        <v>0</v>
      </c>
      <c r="AF215" s="165">
        <f t="shared" si="56"/>
        <v>0</v>
      </c>
      <c r="AG215" s="165">
        <f t="shared" si="57"/>
        <v>0</v>
      </c>
      <c r="AH215" s="165">
        <f t="shared" si="58"/>
        <v>0</v>
      </c>
      <c r="AI215" s="197">
        <f t="shared" si="59"/>
        <v>0</v>
      </c>
    </row>
    <row r="216" spans="4:35" ht="13.2" customHeight="1">
      <c r="D216" s="195">
        <v>5</v>
      </c>
      <c r="E216" s="165">
        <f t="shared" si="48"/>
        <v>0</v>
      </c>
      <c r="F216" s="165">
        <f t="shared" si="49"/>
        <v>0</v>
      </c>
      <c r="G216" s="165">
        <f t="shared" si="50"/>
        <v>0</v>
      </c>
      <c r="H216" s="165">
        <f t="shared" si="51"/>
        <v>0</v>
      </c>
      <c r="I216" s="165">
        <f t="shared" si="52"/>
        <v>0</v>
      </c>
      <c r="J216" s="197">
        <f t="shared" si="53"/>
        <v>0</v>
      </c>
      <c r="AC216" s="195">
        <v>5</v>
      </c>
      <c r="AD216" s="165">
        <f t="shared" si="54"/>
        <v>0</v>
      </c>
      <c r="AE216" s="165">
        <f t="shared" si="55"/>
        <v>0</v>
      </c>
      <c r="AF216" s="165">
        <f t="shared" si="56"/>
        <v>0</v>
      </c>
      <c r="AG216" s="165">
        <f t="shared" si="57"/>
        <v>0</v>
      </c>
      <c r="AH216" s="165">
        <f t="shared" si="58"/>
        <v>0</v>
      </c>
      <c r="AI216" s="197">
        <f t="shared" si="59"/>
        <v>0</v>
      </c>
    </row>
    <row r="217" spans="4:35" ht="13.2" customHeight="1">
      <c r="D217" s="195">
        <v>6</v>
      </c>
      <c r="E217" s="165">
        <f t="shared" si="48"/>
        <v>0</v>
      </c>
      <c r="F217" s="165">
        <f t="shared" si="49"/>
        <v>0</v>
      </c>
      <c r="G217" s="165">
        <f t="shared" si="50"/>
        <v>0</v>
      </c>
      <c r="H217" s="165">
        <f t="shared" si="51"/>
        <v>0</v>
      </c>
      <c r="I217" s="165">
        <f t="shared" si="52"/>
        <v>0</v>
      </c>
      <c r="J217" s="197">
        <f t="shared" si="53"/>
        <v>0</v>
      </c>
      <c r="AC217" s="195">
        <v>6</v>
      </c>
      <c r="AD217" s="165">
        <f t="shared" si="54"/>
        <v>0</v>
      </c>
      <c r="AE217" s="165">
        <f t="shared" si="55"/>
        <v>0</v>
      </c>
      <c r="AF217" s="165">
        <f t="shared" si="56"/>
        <v>0</v>
      </c>
      <c r="AG217" s="165">
        <f t="shared" si="57"/>
        <v>0</v>
      </c>
      <c r="AH217" s="165">
        <f t="shared" si="58"/>
        <v>0</v>
      </c>
      <c r="AI217" s="197">
        <f t="shared" si="59"/>
        <v>0</v>
      </c>
    </row>
    <row r="218" spans="4:35" ht="13.2" customHeight="1">
      <c r="D218" s="195">
        <v>7</v>
      </c>
      <c r="E218" s="165">
        <f t="shared" si="48"/>
        <v>0</v>
      </c>
      <c r="F218" s="165">
        <f t="shared" si="49"/>
        <v>0</v>
      </c>
      <c r="G218" s="165">
        <f t="shared" si="50"/>
        <v>0</v>
      </c>
      <c r="H218" s="165">
        <f t="shared" si="51"/>
        <v>0</v>
      </c>
      <c r="I218" s="165">
        <f t="shared" si="52"/>
        <v>0</v>
      </c>
      <c r="J218" s="197">
        <f t="shared" si="53"/>
        <v>0</v>
      </c>
      <c r="AC218" s="195">
        <v>7</v>
      </c>
      <c r="AD218" s="165">
        <f t="shared" si="54"/>
        <v>0</v>
      </c>
      <c r="AE218" s="165">
        <f t="shared" si="55"/>
        <v>0</v>
      </c>
      <c r="AF218" s="165">
        <f t="shared" si="56"/>
        <v>0</v>
      </c>
      <c r="AG218" s="165">
        <f t="shared" si="57"/>
        <v>0</v>
      </c>
      <c r="AH218" s="165">
        <f t="shared" si="58"/>
        <v>0</v>
      </c>
      <c r="AI218" s="197">
        <f t="shared" si="59"/>
        <v>0</v>
      </c>
    </row>
    <row r="219" spans="4:35" ht="13.2" customHeight="1">
      <c r="D219" s="195">
        <v>8</v>
      </c>
      <c r="E219" s="165">
        <f t="shared" si="48"/>
        <v>0</v>
      </c>
      <c r="F219" s="165">
        <f t="shared" si="49"/>
        <v>0</v>
      </c>
      <c r="G219" s="165">
        <f t="shared" si="50"/>
        <v>0</v>
      </c>
      <c r="H219" s="165">
        <f t="shared" si="51"/>
        <v>0</v>
      </c>
      <c r="I219" s="165">
        <f t="shared" si="52"/>
        <v>0</v>
      </c>
      <c r="J219" s="197">
        <f t="shared" si="53"/>
        <v>0</v>
      </c>
      <c r="AC219" s="195">
        <v>8</v>
      </c>
      <c r="AD219" s="165">
        <f t="shared" si="54"/>
        <v>0</v>
      </c>
      <c r="AE219" s="165">
        <f t="shared" si="55"/>
        <v>0</v>
      </c>
      <c r="AF219" s="165">
        <f t="shared" si="56"/>
        <v>0</v>
      </c>
      <c r="AG219" s="165">
        <f t="shared" si="57"/>
        <v>0</v>
      </c>
      <c r="AH219" s="165">
        <f t="shared" si="58"/>
        <v>0</v>
      </c>
      <c r="AI219" s="197">
        <f t="shared" si="59"/>
        <v>0</v>
      </c>
    </row>
    <row r="220" spans="4:35" ht="13.2" customHeight="1">
      <c r="D220" s="195">
        <v>9</v>
      </c>
      <c r="E220" s="165">
        <f t="shared" si="48"/>
        <v>0</v>
      </c>
      <c r="F220" s="165">
        <f t="shared" si="49"/>
        <v>0</v>
      </c>
      <c r="G220" s="165">
        <f t="shared" si="50"/>
        <v>0</v>
      </c>
      <c r="H220" s="165">
        <f t="shared" si="51"/>
        <v>0</v>
      </c>
      <c r="I220" s="165">
        <f t="shared" si="52"/>
        <v>0</v>
      </c>
      <c r="J220" s="197">
        <f t="shared" si="53"/>
        <v>0</v>
      </c>
      <c r="AC220" s="195">
        <v>9</v>
      </c>
      <c r="AD220" s="165">
        <f t="shared" si="54"/>
        <v>0</v>
      </c>
      <c r="AE220" s="165">
        <f t="shared" si="55"/>
        <v>0</v>
      </c>
      <c r="AF220" s="165">
        <f t="shared" si="56"/>
        <v>0</v>
      </c>
      <c r="AG220" s="165">
        <f t="shared" si="57"/>
        <v>0</v>
      </c>
      <c r="AH220" s="165">
        <f t="shared" si="58"/>
        <v>0</v>
      </c>
      <c r="AI220" s="197">
        <f t="shared" si="59"/>
        <v>0</v>
      </c>
    </row>
    <row r="221" spans="4:35" ht="13.2" customHeight="1">
      <c r="D221" s="195">
        <v>10</v>
      </c>
      <c r="E221" s="165">
        <f t="shared" si="48"/>
        <v>0</v>
      </c>
      <c r="F221" s="165">
        <f t="shared" si="49"/>
        <v>0</v>
      </c>
      <c r="G221" s="165">
        <f t="shared" si="50"/>
        <v>0</v>
      </c>
      <c r="H221" s="165">
        <f t="shared" si="51"/>
        <v>0</v>
      </c>
      <c r="I221" s="165">
        <f t="shared" si="52"/>
        <v>0</v>
      </c>
      <c r="J221" s="197">
        <f t="shared" si="53"/>
        <v>0</v>
      </c>
      <c r="AC221" s="195">
        <v>10</v>
      </c>
      <c r="AD221" s="165">
        <f t="shared" si="54"/>
        <v>0</v>
      </c>
      <c r="AE221" s="165">
        <f t="shared" si="55"/>
        <v>0</v>
      </c>
      <c r="AF221" s="165">
        <f t="shared" si="56"/>
        <v>0</v>
      </c>
      <c r="AG221" s="165">
        <f t="shared" si="57"/>
        <v>0</v>
      </c>
      <c r="AH221" s="165">
        <f t="shared" si="58"/>
        <v>0</v>
      </c>
      <c r="AI221" s="197">
        <f t="shared" si="59"/>
        <v>0</v>
      </c>
    </row>
    <row r="222" spans="4:35" ht="13.2" customHeight="1">
      <c r="D222" s="195">
        <v>11</v>
      </c>
      <c r="E222" s="165">
        <f t="shared" si="48"/>
        <v>0</v>
      </c>
      <c r="F222" s="165">
        <f t="shared" si="49"/>
        <v>0</v>
      </c>
      <c r="G222" s="165">
        <f t="shared" si="50"/>
        <v>0</v>
      </c>
      <c r="H222" s="165">
        <f t="shared" si="51"/>
        <v>0</v>
      </c>
      <c r="I222" s="165">
        <f t="shared" si="52"/>
        <v>0</v>
      </c>
      <c r="J222" s="197">
        <f t="shared" si="53"/>
        <v>0</v>
      </c>
      <c r="AC222" s="195">
        <v>11</v>
      </c>
      <c r="AD222" s="165">
        <f t="shared" si="54"/>
        <v>0</v>
      </c>
      <c r="AE222" s="165">
        <f t="shared" si="55"/>
        <v>0</v>
      </c>
      <c r="AF222" s="165">
        <f t="shared" si="56"/>
        <v>0</v>
      </c>
      <c r="AG222" s="165">
        <f t="shared" si="57"/>
        <v>0</v>
      </c>
      <c r="AH222" s="165">
        <f t="shared" si="58"/>
        <v>0</v>
      </c>
      <c r="AI222" s="197">
        <f t="shared" si="59"/>
        <v>0</v>
      </c>
    </row>
    <row r="223" spans="4:35" ht="13.2" customHeight="1">
      <c r="D223" s="195">
        <v>12</v>
      </c>
      <c r="E223" s="165">
        <f t="shared" si="48"/>
        <v>0</v>
      </c>
      <c r="F223" s="165">
        <f t="shared" si="49"/>
        <v>0</v>
      </c>
      <c r="G223" s="165">
        <f t="shared" si="50"/>
        <v>0</v>
      </c>
      <c r="H223" s="165">
        <f t="shared" si="51"/>
        <v>0</v>
      </c>
      <c r="I223" s="165">
        <f t="shared" si="52"/>
        <v>0</v>
      </c>
      <c r="J223" s="197">
        <f t="shared" si="53"/>
        <v>0</v>
      </c>
      <c r="AC223" s="195">
        <v>12</v>
      </c>
      <c r="AD223" s="165">
        <f t="shared" si="54"/>
        <v>0</v>
      </c>
      <c r="AE223" s="165">
        <f t="shared" si="55"/>
        <v>0</v>
      </c>
      <c r="AF223" s="165">
        <f t="shared" si="56"/>
        <v>0</v>
      </c>
      <c r="AG223" s="165">
        <f t="shared" si="57"/>
        <v>0</v>
      </c>
      <c r="AH223" s="165">
        <f t="shared" si="58"/>
        <v>0</v>
      </c>
      <c r="AI223" s="197">
        <f t="shared" si="59"/>
        <v>0</v>
      </c>
    </row>
    <row r="224" spans="4:35" ht="13.2" customHeight="1">
      <c r="D224" s="195">
        <v>13</v>
      </c>
      <c r="E224" s="165">
        <f t="shared" si="48"/>
        <v>0</v>
      </c>
      <c r="F224" s="165">
        <f t="shared" si="49"/>
        <v>0</v>
      </c>
      <c r="G224" s="165">
        <f t="shared" si="50"/>
        <v>0</v>
      </c>
      <c r="H224" s="165">
        <f t="shared" si="51"/>
        <v>0</v>
      </c>
      <c r="I224" s="165">
        <f t="shared" si="52"/>
        <v>0</v>
      </c>
      <c r="J224" s="197">
        <f t="shared" si="53"/>
        <v>0</v>
      </c>
      <c r="AC224" s="195">
        <v>13</v>
      </c>
      <c r="AD224" s="165">
        <f t="shared" si="54"/>
        <v>0</v>
      </c>
      <c r="AE224" s="165">
        <f t="shared" si="55"/>
        <v>0</v>
      </c>
      <c r="AF224" s="165">
        <f t="shared" si="56"/>
        <v>0</v>
      </c>
      <c r="AG224" s="165">
        <f t="shared" si="57"/>
        <v>0</v>
      </c>
      <c r="AH224" s="165">
        <f t="shared" si="58"/>
        <v>0</v>
      </c>
      <c r="AI224" s="197">
        <f t="shared" si="59"/>
        <v>0</v>
      </c>
    </row>
    <row r="225" spans="4:35" ht="13.2" customHeight="1">
      <c r="D225" s="195">
        <v>14</v>
      </c>
      <c r="E225" s="165">
        <f t="shared" si="48"/>
        <v>0</v>
      </c>
      <c r="F225" s="165">
        <f t="shared" si="49"/>
        <v>0</v>
      </c>
      <c r="G225" s="165">
        <f t="shared" si="50"/>
        <v>0</v>
      </c>
      <c r="H225" s="165">
        <f t="shared" si="51"/>
        <v>0</v>
      </c>
      <c r="I225" s="165">
        <f t="shared" si="52"/>
        <v>0</v>
      </c>
      <c r="J225" s="197">
        <f t="shared" si="53"/>
        <v>0</v>
      </c>
      <c r="AC225" s="195">
        <v>14</v>
      </c>
      <c r="AD225" s="165">
        <f t="shared" si="54"/>
        <v>0</v>
      </c>
      <c r="AE225" s="165">
        <f t="shared" si="55"/>
        <v>0</v>
      </c>
      <c r="AF225" s="165">
        <f t="shared" si="56"/>
        <v>0</v>
      </c>
      <c r="AG225" s="165">
        <f t="shared" si="57"/>
        <v>0</v>
      </c>
      <c r="AH225" s="165">
        <f t="shared" si="58"/>
        <v>0</v>
      </c>
      <c r="AI225" s="197">
        <f t="shared" si="59"/>
        <v>0</v>
      </c>
    </row>
    <row r="226" spans="4:35" ht="13.2" customHeight="1">
      <c r="D226" s="195">
        <v>15</v>
      </c>
      <c r="E226" s="165">
        <f t="shared" si="48"/>
        <v>0</v>
      </c>
      <c r="F226" s="165">
        <f t="shared" si="49"/>
        <v>0</v>
      </c>
      <c r="G226" s="165">
        <f t="shared" si="50"/>
        <v>0</v>
      </c>
      <c r="H226" s="165">
        <f t="shared" si="51"/>
        <v>0</v>
      </c>
      <c r="I226" s="165">
        <f t="shared" si="52"/>
        <v>0</v>
      </c>
      <c r="J226" s="197">
        <f t="shared" si="53"/>
        <v>0</v>
      </c>
      <c r="AC226" s="195">
        <v>15</v>
      </c>
      <c r="AD226" s="165">
        <f t="shared" si="54"/>
        <v>0</v>
      </c>
      <c r="AE226" s="165">
        <f t="shared" si="55"/>
        <v>0</v>
      </c>
      <c r="AF226" s="165">
        <f t="shared" si="56"/>
        <v>0</v>
      </c>
      <c r="AG226" s="165">
        <f t="shared" si="57"/>
        <v>0</v>
      </c>
      <c r="AH226" s="165">
        <f t="shared" si="58"/>
        <v>0</v>
      </c>
      <c r="AI226" s="197">
        <f t="shared" si="59"/>
        <v>0</v>
      </c>
    </row>
    <row r="227" spans="4:35" ht="13.2" customHeight="1">
      <c r="D227" s="195">
        <v>16</v>
      </c>
      <c r="E227" s="165">
        <f t="shared" si="48"/>
        <v>0</v>
      </c>
      <c r="F227" s="165">
        <f t="shared" si="49"/>
        <v>0</v>
      </c>
      <c r="G227" s="165">
        <f t="shared" si="50"/>
        <v>0</v>
      </c>
      <c r="H227" s="165">
        <f t="shared" si="51"/>
        <v>0</v>
      </c>
      <c r="I227" s="165">
        <f t="shared" si="52"/>
        <v>0</v>
      </c>
      <c r="J227" s="197">
        <f t="shared" si="53"/>
        <v>0</v>
      </c>
      <c r="AC227" s="195">
        <v>16</v>
      </c>
      <c r="AD227" s="165">
        <f t="shared" si="54"/>
        <v>0</v>
      </c>
      <c r="AE227" s="165">
        <f t="shared" si="55"/>
        <v>0</v>
      </c>
      <c r="AF227" s="165">
        <f t="shared" si="56"/>
        <v>0</v>
      </c>
      <c r="AG227" s="165">
        <f t="shared" si="57"/>
        <v>0</v>
      </c>
      <c r="AH227" s="165">
        <f t="shared" si="58"/>
        <v>0</v>
      </c>
      <c r="AI227" s="197">
        <f t="shared" si="59"/>
        <v>0</v>
      </c>
    </row>
    <row r="228" spans="4:35" ht="13.2" customHeight="1">
      <c r="D228" s="195">
        <v>17</v>
      </c>
      <c r="E228" s="165">
        <f t="shared" si="48"/>
        <v>0</v>
      </c>
      <c r="F228" s="165">
        <f t="shared" si="49"/>
        <v>0</v>
      </c>
      <c r="G228" s="165">
        <f t="shared" si="50"/>
        <v>0</v>
      </c>
      <c r="H228" s="165">
        <f t="shared" si="51"/>
        <v>0</v>
      </c>
      <c r="I228" s="165">
        <f t="shared" si="52"/>
        <v>0</v>
      </c>
      <c r="J228" s="197">
        <f t="shared" si="53"/>
        <v>0</v>
      </c>
      <c r="AC228" s="195">
        <v>17</v>
      </c>
      <c r="AD228" s="165">
        <f t="shared" si="54"/>
        <v>0</v>
      </c>
      <c r="AE228" s="165">
        <f t="shared" si="55"/>
        <v>0</v>
      </c>
      <c r="AF228" s="165">
        <f t="shared" si="56"/>
        <v>0</v>
      </c>
      <c r="AG228" s="165">
        <f t="shared" si="57"/>
        <v>0</v>
      </c>
      <c r="AH228" s="165">
        <f t="shared" si="58"/>
        <v>0</v>
      </c>
      <c r="AI228" s="197">
        <f t="shared" si="59"/>
        <v>0</v>
      </c>
    </row>
    <row r="229" spans="4:35" ht="13.2" customHeight="1">
      <c r="D229" s="195">
        <v>18</v>
      </c>
      <c r="E229" s="165">
        <f t="shared" si="48"/>
        <v>0</v>
      </c>
      <c r="F229" s="165">
        <f t="shared" si="49"/>
        <v>0</v>
      </c>
      <c r="G229" s="165">
        <f t="shared" si="50"/>
        <v>0</v>
      </c>
      <c r="H229" s="165">
        <f t="shared" si="51"/>
        <v>0</v>
      </c>
      <c r="I229" s="165">
        <f t="shared" si="52"/>
        <v>0</v>
      </c>
      <c r="J229" s="197">
        <f t="shared" si="53"/>
        <v>0</v>
      </c>
      <c r="AC229" s="195">
        <v>18</v>
      </c>
      <c r="AD229" s="165">
        <f t="shared" si="54"/>
        <v>0</v>
      </c>
      <c r="AE229" s="165">
        <f t="shared" si="55"/>
        <v>0</v>
      </c>
      <c r="AF229" s="165">
        <f t="shared" si="56"/>
        <v>0</v>
      </c>
      <c r="AG229" s="165">
        <f t="shared" si="57"/>
        <v>0</v>
      </c>
      <c r="AH229" s="165">
        <f t="shared" si="58"/>
        <v>0</v>
      </c>
      <c r="AI229" s="197">
        <f t="shared" si="59"/>
        <v>0</v>
      </c>
    </row>
    <row r="230" spans="4:35" ht="13.2" customHeight="1">
      <c r="D230" s="195">
        <v>19</v>
      </c>
      <c r="E230" s="165">
        <f t="shared" si="48"/>
        <v>0</v>
      </c>
      <c r="F230" s="165">
        <f t="shared" si="49"/>
        <v>0</v>
      </c>
      <c r="G230" s="165">
        <f t="shared" si="50"/>
        <v>0</v>
      </c>
      <c r="H230" s="165">
        <f t="shared" si="51"/>
        <v>0</v>
      </c>
      <c r="I230" s="165">
        <f t="shared" si="52"/>
        <v>0</v>
      </c>
      <c r="J230" s="197">
        <f t="shared" si="53"/>
        <v>0</v>
      </c>
      <c r="AC230" s="195">
        <v>19</v>
      </c>
      <c r="AD230" s="165">
        <f t="shared" si="54"/>
        <v>0</v>
      </c>
      <c r="AE230" s="165">
        <f t="shared" si="55"/>
        <v>0</v>
      </c>
      <c r="AF230" s="165">
        <f t="shared" si="56"/>
        <v>0</v>
      </c>
      <c r="AG230" s="165">
        <f t="shared" si="57"/>
        <v>0</v>
      </c>
      <c r="AH230" s="165">
        <f t="shared" si="58"/>
        <v>0</v>
      </c>
      <c r="AI230" s="197">
        <f t="shared" si="59"/>
        <v>0</v>
      </c>
    </row>
    <row r="231" spans="4:35" ht="13.2" customHeight="1">
      <c r="D231" s="195">
        <v>20</v>
      </c>
      <c r="E231" s="165">
        <f t="shared" si="48"/>
        <v>0</v>
      </c>
      <c r="F231" s="165">
        <f t="shared" si="49"/>
        <v>0</v>
      </c>
      <c r="G231" s="165">
        <f t="shared" si="50"/>
        <v>0</v>
      </c>
      <c r="H231" s="165">
        <f t="shared" si="51"/>
        <v>0</v>
      </c>
      <c r="I231" s="165">
        <f t="shared" si="52"/>
        <v>0</v>
      </c>
      <c r="J231" s="197">
        <f t="shared" si="53"/>
        <v>0</v>
      </c>
      <c r="AC231" s="195">
        <v>20</v>
      </c>
      <c r="AD231" s="165">
        <f t="shared" si="54"/>
        <v>0</v>
      </c>
      <c r="AE231" s="165">
        <f t="shared" si="55"/>
        <v>0</v>
      </c>
      <c r="AF231" s="165">
        <f t="shared" si="56"/>
        <v>0</v>
      </c>
      <c r="AG231" s="165">
        <f t="shared" si="57"/>
        <v>0</v>
      </c>
      <c r="AH231" s="165">
        <f t="shared" si="58"/>
        <v>0</v>
      </c>
      <c r="AI231" s="197">
        <f t="shared" si="59"/>
        <v>0</v>
      </c>
    </row>
    <row r="232" spans="4:35" ht="13.2" customHeight="1">
      <c r="D232" s="195">
        <v>21</v>
      </c>
      <c r="E232" s="165">
        <f t="shared" si="48"/>
        <v>0</v>
      </c>
      <c r="F232" s="165">
        <f t="shared" si="49"/>
        <v>0</v>
      </c>
      <c r="G232" s="165">
        <f t="shared" si="50"/>
        <v>0</v>
      </c>
      <c r="H232" s="165">
        <f t="shared" si="51"/>
        <v>0</v>
      </c>
      <c r="I232" s="165">
        <f t="shared" si="52"/>
        <v>0</v>
      </c>
      <c r="J232" s="197">
        <f t="shared" si="53"/>
        <v>0</v>
      </c>
      <c r="AC232" s="195">
        <v>21</v>
      </c>
      <c r="AD232" s="165">
        <f t="shared" si="54"/>
        <v>0</v>
      </c>
      <c r="AE232" s="165">
        <f t="shared" si="55"/>
        <v>0</v>
      </c>
      <c r="AF232" s="165">
        <f t="shared" si="56"/>
        <v>0</v>
      </c>
      <c r="AG232" s="165">
        <f t="shared" si="57"/>
        <v>0</v>
      </c>
      <c r="AH232" s="165">
        <f t="shared" si="58"/>
        <v>0</v>
      </c>
      <c r="AI232" s="197">
        <f t="shared" si="59"/>
        <v>0</v>
      </c>
    </row>
    <row r="233" spans="4:35" ht="13.2" customHeight="1">
      <c r="D233" s="195">
        <v>22</v>
      </c>
      <c r="E233" s="165">
        <f t="shared" si="48"/>
        <v>0</v>
      </c>
      <c r="F233" s="165">
        <f t="shared" si="49"/>
        <v>0</v>
      </c>
      <c r="G233" s="165">
        <f t="shared" si="50"/>
        <v>0</v>
      </c>
      <c r="H233" s="165">
        <f t="shared" si="51"/>
        <v>0</v>
      </c>
      <c r="I233" s="165">
        <f t="shared" si="52"/>
        <v>0</v>
      </c>
      <c r="J233" s="197">
        <f t="shared" si="53"/>
        <v>0</v>
      </c>
      <c r="AC233" s="195">
        <v>22</v>
      </c>
      <c r="AD233" s="165">
        <f t="shared" si="54"/>
        <v>0</v>
      </c>
      <c r="AE233" s="165">
        <f t="shared" si="55"/>
        <v>0</v>
      </c>
      <c r="AF233" s="165">
        <f t="shared" si="56"/>
        <v>0</v>
      </c>
      <c r="AG233" s="165">
        <f t="shared" si="57"/>
        <v>0</v>
      </c>
      <c r="AH233" s="165">
        <f t="shared" si="58"/>
        <v>0</v>
      </c>
      <c r="AI233" s="197">
        <f t="shared" si="59"/>
        <v>0</v>
      </c>
    </row>
    <row r="234" spans="4:35" ht="13.2" customHeight="1">
      <c r="D234" s="195">
        <v>23</v>
      </c>
      <c r="E234" s="165">
        <f t="shared" si="48"/>
        <v>0</v>
      </c>
      <c r="F234" s="165">
        <f t="shared" si="49"/>
        <v>0</v>
      </c>
      <c r="G234" s="165">
        <f t="shared" si="50"/>
        <v>0</v>
      </c>
      <c r="H234" s="165">
        <f t="shared" si="51"/>
        <v>0</v>
      </c>
      <c r="I234" s="165">
        <f t="shared" si="52"/>
        <v>0</v>
      </c>
      <c r="J234" s="197">
        <f t="shared" si="53"/>
        <v>0</v>
      </c>
      <c r="AC234" s="195">
        <v>23</v>
      </c>
      <c r="AD234" s="165">
        <f t="shared" si="54"/>
        <v>0</v>
      </c>
      <c r="AE234" s="165">
        <f t="shared" si="55"/>
        <v>0</v>
      </c>
      <c r="AF234" s="165">
        <f t="shared" si="56"/>
        <v>0</v>
      </c>
      <c r="AG234" s="165">
        <f t="shared" si="57"/>
        <v>0</v>
      </c>
      <c r="AH234" s="165">
        <f t="shared" si="58"/>
        <v>0</v>
      </c>
      <c r="AI234" s="197">
        <f t="shared" si="59"/>
        <v>0</v>
      </c>
    </row>
    <row r="235" spans="4:35" ht="13.2" customHeight="1">
      <c r="D235" s="195">
        <v>24</v>
      </c>
      <c r="E235" s="165">
        <f t="shared" si="48"/>
        <v>0</v>
      </c>
      <c r="F235" s="165">
        <f t="shared" si="49"/>
        <v>0</v>
      </c>
      <c r="G235" s="165">
        <f t="shared" si="50"/>
        <v>0</v>
      </c>
      <c r="H235" s="165">
        <f t="shared" si="51"/>
        <v>0</v>
      </c>
      <c r="I235" s="165">
        <f t="shared" si="52"/>
        <v>0</v>
      </c>
      <c r="J235" s="197">
        <f t="shared" si="53"/>
        <v>0</v>
      </c>
      <c r="AC235" s="195">
        <v>24</v>
      </c>
      <c r="AD235" s="165">
        <f t="shared" si="54"/>
        <v>0</v>
      </c>
      <c r="AE235" s="165">
        <f t="shared" si="55"/>
        <v>0</v>
      </c>
      <c r="AF235" s="165">
        <f t="shared" si="56"/>
        <v>0</v>
      </c>
      <c r="AG235" s="165">
        <f t="shared" si="57"/>
        <v>0</v>
      </c>
      <c r="AH235" s="165">
        <f t="shared" si="58"/>
        <v>0</v>
      </c>
      <c r="AI235" s="197">
        <f t="shared" si="59"/>
        <v>0</v>
      </c>
    </row>
    <row r="236" spans="4:35" ht="13.2" customHeight="1">
      <c r="D236" s="195">
        <v>25</v>
      </c>
      <c r="E236" s="165">
        <f t="shared" si="48"/>
        <v>0</v>
      </c>
      <c r="F236" s="165">
        <f t="shared" si="49"/>
        <v>0</v>
      </c>
      <c r="G236" s="165">
        <f t="shared" si="50"/>
        <v>0</v>
      </c>
      <c r="H236" s="165">
        <f t="shared" si="51"/>
        <v>0</v>
      </c>
      <c r="I236" s="165">
        <f t="shared" si="52"/>
        <v>0</v>
      </c>
      <c r="J236" s="197">
        <f t="shared" si="53"/>
        <v>0</v>
      </c>
      <c r="AC236" s="195">
        <v>25</v>
      </c>
      <c r="AD236" s="165">
        <f t="shared" si="54"/>
        <v>0</v>
      </c>
      <c r="AE236" s="165">
        <f t="shared" si="55"/>
        <v>0</v>
      </c>
      <c r="AF236" s="165">
        <f t="shared" si="56"/>
        <v>0</v>
      </c>
      <c r="AG236" s="165">
        <f t="shared" si="57"/>
        <v>0</v>
      </c>
      <c r="AH236" s="165">
        <f t="shared" si="58"/>
        <v>0</v>
      </c>
      <c r="AI236" s="197">
        <f t="shared" si="59"/>
        <v>0</v>
      </c>
    </row>
    <row r="237" spans="4:35" ht="13.2" customHeight="1">
      <c r="D237" s="195">
        <v>26</v>
      </c>
      <c r="E237" s="165">
        <f t="shared" si="48"/>
        <v>0</v>
      </c>
      <c r="F237" s="165">
        <f t="shared" si="49"/>
        <v>0</v>
      </c>
      <c r="G237" s="165">
        <f t="shared" si="50"/>
        <v>0</v>
      </c>
      <c r="H237" s="165">
        <f t="shared" si="51"/>
        <v>0</v>
      </c>
      <c r="I237" s="165">
        <f t="shared" si="52"/>
        <v>0</v>
      </c>
      <c r="J237" s="197">
        <f t="shared" si="53"/>
        <v>0</v>
      </c>
      <c r="AC237" s="195">
        <v>26</v>
      </c>
      <c r="AD237" s="165">
        <f t="shared" si="54"/>
        <v>0</v>
      </c>
      <c r="AE237" s="165">
        <f t="shared" si="55"/>
        <v>0</v>
      </c>
      <c r="AF237" s="165">
        <f t="shared" si="56"/>
        <v>0</v>
      </c>
      <c r="AG237" s="165">
        <f t="shared" si="57"/>
        <v>0</v>
      </c>
      <c r="AH237" s="165">
        <f t="shared" si="58"/>
        <v>0</v>
      </c>
      <c r="AI237" s="197">
        <f t="shared" si="59"/>
        <v>0</v>
      </c>
    </row>
    <row r="238" spans="4:35" ht="13.2" customHeight="1">
      <c r="D238" s="195">
        <v>27</v>
      </c>
      <c r="E238" s="165">
        <f t="shared" si="48"/>
        <v>0</v>
      </c>
      <c r="F238" s="165">
        <f t="shared" si="49"/>
        <v>0</v>
      </c>
      <c r="G238" s="165">
        <f t="shared" si="50"/>
        <v>0</v>
      </c>
      <c r="H238" s="165">
        <f t="shared" si="51"/>
        <v>0</v>
      </c>
      <c r="I238" s="165">
        <f t="shared" si="52"/>
        <v>0</v>
      </c>
      <c r="J238" s="197">
        <f t="shared" si="53"/>
        <v>0</v>
      </c>
      <c r="AC238" s="195">
        <v>27</v>
      </c>
      <c r="AD238" s="165">
        <f t="shared" si="54"/>
        <v>0</v>
      </c>
      <c r="AE238" s="165">
        <f t="shared" si="55"/>
        <v>0</v>
      </c>
      <c r="AF238" s="165">
        <f t="shared" si="56"/>
        <v>0</v>
      </c>
      <c r="AG238" s="165">
        <f t="shared" si="57"/>
        <v>0</v>
      </c>
      <c r="AH238" s="165">
        <f t="shared" si="58"/>
        <v>0</v>
      </c>
      <c r="AI238" s="197">
        <f t="shared" si="59"/>
        <v>0</v>
      </c>
    </row>
    <row r="239" spans="4:35" ht="13.2" customHeight="1">
      <c r="D239" s="195">
        <v>28</v>
      </c>
      <c r="E239" s="165">
        <f t="shared" si="48"/>
        <v>0</v>
      </c>
      <c r="F239" s="165">
        <f t="shared" si="49"/>
        <v>0</v>
      </c>
      <c r="G239" s="165">
        <f t="shared" si="50"/>
        <v>0</v>
      </c>
      <c r="H239" s="165">
        <f t="shared" si="51"/>
        <v>0</v>
      </c>
      <c r="I239" s="165">
        <f t="shared" si="52"/>
        <v>0</v>
      </c>
      <c r="J239" s="197">
        <f t="shared" si="53"/>
        <v>0</v>
      </c>
      <c r="AC239" s="195">
        <v>28</v>
      </c>
      <c r="AD239" s="165">
        <f t="shared" si="54"/>
        <v>0</v>
      </c>
      <c r="AE239" s="165">
        <f t="shared" si="55"/>
        <v>0</v>
      </c>
      <c r="AF239" s="165">
        <f t="shared" si="56"/>
        <v>0</v>
      </c>
      <c r="AG239" s="165">
        <f t="shared" si="57"/>
        <v>0</v>
      </c>
      <c r="AH239" s="165">
        <f t="shared" si="58"/>
        <v>0</v>
      </c>
      <c r="AI239" s="197">
        <f t="shared" si="59"/>
        <v>0</v>
      </c>
    </row>
    <row r="240" spans="4:35" ht="13.2" customHeight="1">
      <c r="D240" s="195">
        <v>29</v>
      </c>
      <c r="E240" s="165">
        <f t="shared" si="48"/>
        <v>0</v>
      </c>
      <c r="F240" s="165">
        <f t="shared" si="49"/>
        <v>0</v>
      </c>
      <c r="G240" s="165">
        <f t="shared" si="50"/>
        <v>0</v>
      </c>
      <c r="H240" s="165">
        <f t="shared" si="51"/>
        <v>0</v>
      </c>
      <c r="I240" s="165">
        <f t="shared" si="52"/>
        <v>0</v>
      </c>
      <c r="J240" s="197">
        <f t="shared" si="53"/>
        <v>0</v>
      </c>
      <c r="AC240" s="195">
        <v>29</v>
      </c>
      <c r="AD240" s="165">
        <f t="shared" si="54"/>
        <v>0</v>
      </c>
      <c r="AE240" s="165">
        <f t="shared" si="55"/>
        <v>0</v>
      </c>
      <c r="AF240" s="165">
        <f t="shared" si="56"/>
        <v>0</v>
      </c>
      <c r="AG240" s="165">
        <f t="shared" si="57"/>
        <v>0</v>
      </c>
      <c r="AH240" s="165">
        <f t="shared" si="58"/>
        <v>0</v>
      </c>
      <c r="AI240" s="197">
        <f t="shared" si="59"/>
        <v>0</v>
      </c>
    </row>
    <row r="241" spans="4:35" ht="13.2" customHeight="1">
      <c r="D241" s="195">
        <v>30</v>
      </c>
      <c r="E241" s="165">
        <f t="shared" si="48"/>
        <v>0</v>
      </c>
      <c r="F241" s="165">
        <f t="shared" si="49"/>
        <v>0</v>
      </c>
      <c r="G241" s="165">
        <f t="shared" si="50"/>
        <v>0</v>
      </c>
      <c r="H241" s="165">
        <f t="shared" si="51"/>
        <v>0</v>
      </c>
      <c r="I241" s="165">
        <f t="shared" si="52"/>
        <v>0</v>
      </c>
      <c r="J241" s="197">
        <f t="shared" si="53"/>
        <v>0</v>
      </c>
      <c r="AC241" s="195">
        <v>30</v>
      </c>
      <c r="AD241" s="165">
        <f t="shared" si="54"/>
        <v>0</v>
      </c>
      <c r="AE241" s="165">
        <f t="shared" si="55"/>
        <v>0</v>
      </c>
      <c r="AF241" s="165">
        <f t="shared" si="56"/>
        <v>0</v>
      </c>
      <c r="AG241" s="165">
        <f t="shared" si="57"/>
        <v>0</v>
      </c>
      <c r="AH241" s="165">
        <f t="shared" si="58"/>
        <v>0</v>
      </c>
      <c r="AI241" s="197">
        <f t="shared" si="59"/>
        <v>0</v>
      </c>
    </row>
    <row r="242" spans="4:35" ht="13.2" customHeight="1">
      <c r="D242" s="195">
        <v>31</v>
      </c>
      <c r="E242" s="165">
        <f t="shared" si="48"/>
        <v>0</v>
      </c>
      <c r="F242" s="165">
        <f t="shared" si="49"/>
        <v>0</v>
      </c>
      <c r="G242" s="165">
        <f t="shared" si="50"/>
        <v>0</v>
      </c>
      <c r="H242" s="165">
        <f t="shared" si="51"/>
        <v>0</v>
      </c>
      <c r="I242" s="165">
        <f t="shared" si="52"/>
        <v>0</v>
      </c>
      <c r="J242" s="197">
        <f t="shared" si="53"/>
        <v>0</v>
      </c>
      <c r="AC242" s="195">
        <v>31</v>
      </c>
      <c r="AD242" s="165">
        <f t="shared" si="54"/>
        <v>0</v>
      </c>
      <c r="AE242" s="165">
        <f t="shared" si="55"/>
        <v>0</v>
      </c>
      <c r="AF242" s="165">
        <f t="shared" si="56"/>
        <v>0</v>
      </c>
      <c r="AG242" s="165">
        <f t="shared" si="57"/>
        <v>0</v>
      </c>
      <c r="AH242" s="165">
        <f t="shared" si="58"/>
        <v>0</v>
      </c>
      <c r="AI242" s="197">
        <f t="shared" si="59"/>
        <v>0</v>
      </c>
    </row>
    <row r="243" spans="4:35" ht="13.2" customHeight="1">
      <c r="D243" s="195">
        <v>32</v>
      </c>
      <c r="E243" s="165">
        <f t="shared" si="48"/>
        <v>0</v>
      </c>
      <c r="F243" s="165">
        <f t="shared" si="49"/>
        <v>0</v>
      </c>
      <c r="G243" s="165">
        <f t="shared" si="50"/>
        <v>0</v>
      </c>
      <c r="H243" s="165">
        <f t="shared" si="51"/>
        <v>0</v>
      </c>
      <c r="I243" s="165">
        <f t="shared" si="52"/>
        <v>0</v>
      </c>
      <c r="J243" s="197">
        <f t="shared" si="53"/>
        <v>0</v>
      </c>
      <c r="AC243" s="195">
        <v>32</v>
      </c>
      <c r="AD243" s="165">
        <f t="shared" si="54"/>
        <v>0</v>
      </c>
      <c r="AE243" s="165">
        <f t="shared" si="55"/>
        <v>0</v>
      </c>
      <c r="AF243" s="165">
        <f t="shared" si="56"/>
        <v>0</v>
      </c>
      <c r="AG243" s="165">
        <f t="shared" si="57"/>
        <v>0</v>
      </c>
      <c r="AH243" s="165">
        <f t="shared" si="58"/>
        <v>0</v>
      </c>
      <c r="AI243" s="197">
        <f t="shared" si="59"/>
        <v>0</v>
      </c>
    </row>
    <row r="244" spans="4:35" ht="13.2" customHeight="1">
      <c r="D244" s="195">
        <v>33</v>
      </c>
      <c r="E244" s="165">
        <f t="shared" si="48"/>
        <v>0</v>
      </c>
      <c r="F244" s="165">
        <f t="shared" si="49"/>
        <v>0</v>
      </c>
      <c r="G244" s="165">
        <f t="shared" si="50"/>
        <v>0</v>
      </c>
      <c r="H244" s="165">
        <f t="shared" si="51"/>
        <v>0</v>
      </c>
      <c r="I244" s="165">
        <f t="shared" si="52"/>
        <v>0</v>
      </c>
      <c r="J244" s="197">
        <f t="shared" si="53"/>
        <v>0</v>
      </c>
      <c r="AC244" s="195">
        <v>33</v>
      </c>
      <c r="AD244" s="165">
        <f t="shared" si="54"/>
        <v>0</v>
      </c>
      <c r="AE244" s="165">
        <f t="shared" si="55"/>
        <v>0</v>
      </c>
      <c r="AF244" s="165">
        <f t="shared" si="56"/>
        <v>0</v>
      </c>
      <c r="AG244" s="165">
        <f t="shared" si="57"/>
        <v>0</v>
      </c>
      <c r="AH244" s="165">
        <f t="shared" si="58"/>
        <v>0</v>
      </c>
      <c r="AI244" s="197">
        <f t="shared" si="59"/>
        <v>0</v>
      </c>
    </row>
    <row r="245" spans="4:35" ht="13.2" customHeight="1">
      <c r="D245" s="195">
        <v>34</v>
      </c>
      <c r="E245" s="165">
        <f t="shared" si="48"/>
        <v>0</v>
      </c>
      <c r="F245" s="165">
        <f t="shared" si="49"/>
        <v>0</v>
      </c>
      <c r="G245" s="165">
        <f t="shared" si="50"/>
        <v>0</v>
      </c>
      <c r="H245" s="165">
        <f t="shared" si="51"/>
        <v>0</v>
      </c>
      <c r="I245" s="165">
        <f t="shared" si="52"/>
        <v>0</v>
      </c>
      <c r="J245" s="197">
        <f t="shared" si="53"/>
        <v>0</v>
      </c>
      <c r="AC245" s="195">
        <v>34</v>
      </c>
      <c r="AD245" s="165">
        <f t="shared" si="54"/>
        <v>0</v>
      </c>
      <c r="AE245" s="165">
        <f t="shared" si="55"/>
        <v>0</v>
      </c>
      <c r="AF245" s="165">
        <f t="shared" si="56"/>
        <v>0</v>
      </c>
      <c r="AG245" s="165">
        <f t="shared" si="57"/>
        <v>0</v>
      </c>
      <c r="AH245" s="165">
        <f t="shared" si="58"/>
        <v>0</v>
      </c>
      <c r="AI245" s="197">
        <f t="shared" si="59"/>
        <v>0</v>
      </c>
    </row>
    <row r="246" spans="4:35" ht="13.2" customHeight="1">
      <c r="D246" s="195">
        <v>35</v>
      </c>
      <c r="E246" s="165">
        <f t="shared" si="48"/>
        <v>0</v>
      </c>
      <c r="F246" s="165">
        <f t="shared" si="49"/>
        <v>0</v>
      </c>
      <c r="G246" s="165">
        <f t="shared" si="50"/>
        <v>0</v>
      </c>
      <c r="H246" s="165">
        <f t="shared" si="51"/>
        <v>0</v>
      </c>
      <c r="I246" s="165">
        <f t="shared" si="52"/>
        <v>0</v>
      </c>
      <c r="J246" s="197">
        <f t="shared" si="53"/>
        <v>0</v>
      </c>
      <c r="AC246" s="195">
        <v>35</v>
      </c>
      <c r="AD246" s="165">
        <f t="shared" si="54"/>
        <v>0</v>
      </c>
      <c r="AE246" s="165">
        <f t="shared" si="55"/>
        <v>0</v>
      </c>
      <c r="AF246" s="165">
        <f t="shared" si="56"/>
        <v>0</v>
      </c>
      <c r="AG246" s="165">
        <f t="shared" si="57"/>
        <v>0</v>
      </c>
      <c r="AH246" s="165">
        <f t="shared" si="58"/>
        <v>0</v>
      </c>
      <c r="AI246" s="197">
        <f t="shared" si="59"/>
        <v>0</v>
      </c>
    </row>
    <row r="247" spans="4:35" ht="13.2" customHeight="1">
      <c r="D247" s="195">
        <v>36</v>
      </c>
      <c r="E247" s="165">
        <f t="shared" si="48"/>
        <v>0</v>
      </c>
      <c r="F247" s="165">
        <f t="shared" si="49"/>
        <v>0</v>
      </c>
      <c r="G247" s="165">
        <f t="shared" si="50"/>
        <v>0</v>
      </c>
      <c r="H247" s="165">
        <f t="shared" si="51"/>
        <v>0</v>
      </c>
      <c r="I247" s="165">
        <f t="shared" si="52"/>
        <v>0</v>
      </c>
      <c r="J247" s="197">
        <f t="shared" si="53"/>
        <v>0</v>
      </c>
      <c r="AC247" s="195">
        <v>36</v>
      </c>
      <c r="AD247" s="165">
        <f t="shared" si="54"/>
        <v>0</v>
      </c>
      <c r="AE247" s="165">
        <f t="shared" si="55"/>
        <v>0</v>
      </c>
      <c r="AF247" s="165">
        <f t="shared" si="56"/>
        <v>0</v>
      </c>
      <c r="AG247" s="165">
        <f t="shared" si="57"/>
        <v>0</v>
      </c>
      <c r="AH247" s="165">
        <f t="shared" si="58"/>
        <v>0</v>
      </c>
      <c r="AI247" s="197">
        <f t="shared" si="59"/>
        <v>0</v>
      </c>
    </row>
    <row r="248" spans="4:35" ht="13.2" customHeight="1">
      <c r="D248" s="195">
        <v>37</v>
      </c>
      <c r="E248" s="165">
        <f t="shared" si="48"/>
        <v>0</v>
      </c>
      <c r="F248" s="165">
        <f t="shared" si="49"/>
        <v>0</v>
      </c>
      <c r="G248" s="165">
        <f t="shared" si="50"/>
        <v>0</v>
      </c>
      <c r="H248" s="165">
        <f t="shared" si="51"/>
        <v>0</v>
      </c>
      <c r="I248" s="165">
        <f t="shared" si="52"/>
        <v>0</v>
      </c>
      <c r="J248" s="197">
        <f t="shared" si="53"/>
        <v>0</v>
      </c>
      <c r="AC248" s="195">
        <v>37</v>
      </c>
      <c r="AD248" s="165">
        <f t="shared" si="54"/>
        <v>0</v>
      </c>
      <c r="AE248" s="165">
        <f t="shared" si="55"/>
        <v>0</v>
      </c>
      <c r="AF248" s="165">
        <f t="shared" si="56"/>
        <v>0</v>
      </c>
      <c r="AG248" s="165">
        <f t="shared" si="57"/>
        <v>0</v>
      </c>
      <c r="AH248" s="165">
        <f t="shared" si="58"/>
        <v>0</v>
      </c>
      <c r="AI248" s="197">
        <f t="shared" si="59"/>
        <v>0</v>
      </c>
    </row>
    <row r="249" spans="4:35" ht="13.2" customHeight="1">
      <c r="D249" s="195">
        <v>38</v>
      </c>
      <c r="E249" s="165">
        <f t="shared" si="48"/>
        <v>0</v>
      </c>
      <c r="F249" s="165">
        <f t="shared" si="49"/>
        <v>0</v>
      </c>
      <c r="G249" s="165">
        <f t="shared" si="50"/>
        <v>0</v>
      </c>
      <c r="H249" s="165">
        <f t="shared" si="51"/>
        <v>0</v>
      </c>
      <c r="I249" s="165">
        <f t="shared" si="52"/>
        <v>0</v>
      </c>
      <c r="J249" s="197">
        <f t="shared" si="53"/>
        <v>0</v>
      </c>
      <c r="AC249" s="195">
        <v>38</v>
      </c>
      <c r="AD249" s="165">
        <f t="shared" si="54"/>
        <v>0</v>
      </c>
      <c r="AE249" s="165">
        <f t="shared" si="55"/>
        <v>0</v>
      </c>
      <c r="AF249" s="165">
        <f t="shared" si="56"/>
        <v>0</v>
      </c>
      <c r="AG249" s="165">
        <f t="shared" si="57"/>
        <v>0</v>
      </c>
      <c r="AH249" s="165">
        <f t="shared" si="58"/>
        <v>0</v>
      </c>
      <c r="AI249" s="197">
        <f t="shared" si="59"/>
        <v>0</v>
      </c>
    </row>
    <row r="250" spans="4:35" ht="13.2" customHeight="1">
      <c r="D250" s="195">
        <v>39</v>
      </c>
      <c r="E250" s="165">
        <f t="shared" si="48"/>
        <v>0</v>
      </c>
      <c r="F250" s="165">
        <f t="shared" si="49"/>
        <v>0</v>
      </c>
      <c r="G250" s="165">
        <f t="shared" si="50"/>
        <v>0</v>
      </c>
      <c r="H250" s="165">
        <f t="shared" si="51"/>
        <v>0</v>
      </c>
      <c r="I250" s="165">
        <f t="shared" si="52"/>
        <v>0</v>
      </c>
      <c r="J250" s="197">
        <f t="shared" si="53"/>
        <v>0</v>
      </c>
      <c r="AC250" s="195">
        <v>39</v>
      </c>
      <c r="AD250" s="165">
        <f t="shared" si="54"/>
        <v>0</v>
      </c>
      <c r="AE250" s="165">
        <f t="shared" si="55"/>
        <v>0</v>
      </c>
      <c r="AF250" s="165">
        <f t="shared" si="56"/>
        <v>0</v>
      </c>
      <c r="AG250" s="165">
        <f t="shared" si="57"/>
        <v>0</v>
      </c>
      <c r="AH250" s="165">
        <f t="shared" si="58"/>
        <v>0</v>
      </c>
      <c r="AI250" s="197">
        <f t="shared" si="59"/>
        <v>0</v>
      </c>
    </row>
    <row r="251" spans="4:35" ht="13.2" customHeight="1" thickBot="1">
      <c r="D251" s="196">
        <v>40</v>
      </c>
      <c r="E251" s="198">
        <f t="shared" si="48"/>
        <v>0</v>
      </c>
      <c r="F251" s="198">
        <f t="shared" si="49"/>
        <v>0</v>
      </c>
      <c r="G251" s="198">
        <f t="shared" si="50"/>
        <v>0</v>
      </c>
      <c r="H251" s="198">
        <f t="shared" si="51"/>
        <v>0</v>
      </c>
      <c r="I251" s="198">
        <f t="shared" si="52"/>
        <v>0</v>
      </c>
      <c r="J251" s="199">
        <f t="shared" si="53"/>
        <v>0</v>
      </c>
      <c r="AC251" s="196">
        <v>40</v>
      </c>
      <c r="AD251" s="198">
        <f t="shared" si="54"/>
        <v>0</v>
      </c>
      <c r="AE251" s="198">
        <f t="shared" si="55"/>
        <v>0</v>
      </c>
      <c r="AF251" s="198">
        <f t="shared" si="56"/>
        <v>0</v>
      </c>
      <c r="AG251" s="198">
        <f t="shared" si="57"/>
        <v>0</v>
      </c>
      <c r="AH251" s="198">
        <f t="shared" si="58"/>
        <v>0</v>
      </c>
      <c r="AI251" s="199">
        <f t="shared" si="59"/>
        <v>0</v>
      </c>
    </row>
    <row r="253" spans="4:35" ht="13.2" customHeight="1" thickBot="1">
      <c r="D253" s="2" t="s">
        <v>91</v>
      </c>
      <c r="AC253" s="2" t="s">
        <v>91</v>
      </c>
    </row>
    <row r="254" spans="4:35" ht="13.2" customHeight="1">
      <c r="D254" s="2199"/>
      <c r="E254" s="2200" t="s">
        <v>56</v>
      </c>
      <c r="F254" s="2200"/>
      <c r="G254" s="2200" t="s">
        <v>83</v>
      </c>
      <c r="H254" s="2200"/>
      <c r="I254" s="2200" t="s">
        <v>78</v>
      </c>
      <c r="J254" s="2239"/>
      <c r="AC254" s="2199"/>
      <c r="AD254" s="2200" t="s">
        <v>56</v>
      </c>
      <c r="AE254" s="2200"/>
      <c r="AF254" s="2200" t="s">
        <v>83</v>
      </c>
      <c r="AG254" s="2200"/>
      <c r="AH254" s="2200" t="s">
        <v>78</v>
      </c>
      <c r="AI254" s="2239"/>
    </row>
    <row r="255" spans="4:35" ht="13.2" customHeight="1">
      <c r="D255" s="2238"/>
      <c r="E255" s="21" t="s">
        <v>354</v>
      </c>
      <c r="F255" s="21" t="s">
        <v>355</v>
      </c>
      <c r="G255" s="21" t="s">
        <v>354</v>
      </c>
      <c r="H255" s="21" t="s">
        <v>355</v>
      </c>
      <c r="I255" s="21" t="s">
        <v>354</v>
      </c>
      <c r="J255" s="194" t="s">
        <v>355</v>
      </c>
      <c r="AC255" s="2238"/>
      <c r="AD255" s="21" t="s">
        <v>354</v>
      </c>
      <c r="AE255" s="21" t="s">
        <v>355</v>
      </c>
      <c r="AF255" s="21" t="s">
        <v>354</v>
      </c>
      <c r="AG255" s="21" t="s">
        <v>355</v>
      </c>
      <c r="AH255" s="21" t="s">
        <v>354</v>
      </c>
      <c r="AI255" s="194" t="s">
        <v>355</v>
      </c>
    </row>
    <row r="256" spans="4:35" ht="13.2" customHeight="1">
      <c r="D256" s="195">
        <v>1</v>
      </c>
      <c r="E256" s="165">
        <f t="shared" ref="E256:E295" si="60">IF($H$39&lt;&gt;"As",0,IF($H$27&lt;&gt;"歩 道",0,SUMIF($H$40,D256,$H$38)))+IF($H$42&lt;&gt;"As",0,IF($H$27&lt;&gt;"歩 道",0,SUMIF($H$43,D256,$H$41)))</f>
        <v>0</v>
      </c>
      <c r="F256" s="165">
        <f t="shared" ref="F256:F295" si="61">IF($H$39&lt;&gt;"As",0,IF($H$27&lt;&gt;"車 道",0,SUMIF($H$40,D256,$H$38)))+IF($H$42&lt;&gt;"As",0,IF($H$27&lt;&gt;"車 道",0,SUMIF($H$43,D256,$H$41)))</f>
        <v>0</v>
      </c>
      <c r="G256" s="165">
        <f t="shared" ref="G256:G295" si="62">IF($H$39&lt;&gt;"Co",0,IF($H$27&lt;&gt;"歩 道",0,SUMIF($H$40,D256,$H$38)))+IF($H$42&lt;&gt;"Co",0,IF($H$27&lt;&gt;"歩 道",0,SUMIF($H$43,D256,$H$41)))</f>
        <v>0</v>
      </c>
      <c r="H256" s="165">
        <f t="shared" ref="H256:H295" si="63">IF($H$39&lt;&gt;"Co",0,IF($H$27&lt;&gt;"車 道",0,SUMIF($H$40,D256,$H$38)))+IF($H$42&lt;&gt;"Co",0,IF($H$27&lt;&gt;"車 道",0,SUMIF($H$43,D256,$H$41)))</f>
        <v>0</v>
      </c>
      <c r="I256" s="165">
        <f t="shared" ref="I256:I295" si="64">IF($H$27&lt;&gt;"歩 道",0,SUMIF($H$46,D256,$H$38)+SUMIF($H$46,D256,$H$41))</f>
        <v>0</v>
      </c>
      <c r="J256" s="197">
        <f t="shared" ref="J256:J295" si="65">IF($H$27&lt;&gt;"車 道",0,SUMIF($H$46,D256,$H$38)+SUMIF($H$46,D256,$H$41))</f>
        <v>0</v>
      </c>
      <c r="AC256" s="195">
        <v>1</v>
      </c>
      <c r="AD256" s="165">
        <f t="shared" ref="AD256:AD295" si="66">IF($AG$39&lt;&gt;"As",0,IF($AG$27&lt;&gt;"歩 道",0,SUMIF($AG$40,AC256,$AG$38)))+IF($AG$42&lt;&gt;"As",0,IF($AG$27&lt;&gt;"歩 道",0,SUMIF($AG$43,AC256,$AG$41)))</f>
        <v>0</v>
      </c>
      <c r="AE256" s="165">
        <f t="shared" ref="AE256:AE295" si="67">IF($AG$39&lt;&gt;"As",0,IF($AG$27&lt;&gt;"車 道",0,SUMIF($AG$40,AC256,$AG$38)))+IF($AG$42&lt;&gt;"As",0,IF($AG$27&lt;&gt;"車 道",0,SUMIF($AG$43,AC256,$AG$41)))</f>
        <v>0</v>
      </c>
      <c r="AF256" s="165">
        <f t="shared" ref="AF256:AF295" si="68">IF($AG$39&lt;&gt;"Co",0,IF($AG$27&lt;&gt;"歩 道",0,SUMIF($AG$40,AC256,$AG$38)))+IF($AG$42&lt;&gt;"Co",0,IF($AG$27&lt;&gt;"歩 道",0,SUMIF($AG$43,AC256,$AG$41)))</f>
        <v>0</v>
      </c>
      <c r="AG256" s="165">
        <f t="shared" ref="AG256:AG295" si="69">IF($AG$39&lt;&gt;"Co",0,IF($AG$27&lt;&gt;"車 道",0,SUMIF($AG$40,AC256,$AG$38)))+IF($AG$42&lt;&gt;"Co",0,IF($AG$27&lt;&gt;"車 道",0,SUMIF($AG$43,AC256,$AG$41)))</f>
        <v>0</v>
      </c>
      <c r="AH256" s="165">
        <f t="shared" ref="AH256:AH295" si="70">IF($AG$27&lt;&gt;"歩 道",0,SUMIF($AG$46,AC256,$AG$38)+SUMIF($AG$46,AC256,$AG$41))</f>
        <v>0</v>
      </c>
      <c r="AI256" s="197">
        <f t="shared" ref="AI256:AI295" si="71">IF($AG$27&lt;&gt;"車 道",0,SUMIF($AG$46,AC256,$AG$38)+SUMIF($AG$46,AC256,$AG$41))</f>
        <v>0</v>
      </c>
    </row>
    <row r="257" spans="4:35" ht="13.2" customHeight="1">
      <c r="D257" s="195">
        <v>2</v>
      </c>
      <c r="E257" s="165">
        <f t="shared" si="60"/>
        <v>0</v>
      </c>
      <c r="F257" s="165">
        <f t="shared" si="61"/>
        <v>0</v>
      </c>
      <c r="G257" s="165">
        <f t="shared" si="62"/>
        <v>0</v>
      </c>
      <c r="H257" s="165">
        <f t="shared" si="63"/>
        <v>0</v>
      </c>
      <c r="I257" s="165">
        <f t="shared" si="64"/>
        <v>0</v>
      </c>
      <c r="J257" s="197">
        <f t="shared" si="65"/>
        <v>0</v>
      </c>
      <c r="AC257" s="195">
        <v>2</v>
      </c>
      <c r="AD257" s="165">
        <f t="shared" si="66"/>
        <v>0</v>
      </c>
      <c r="AE257" s="165">
        <f t="shared" si="67"/>
        <v>0</v>
      </c>
      <c r="AF257" s="165">
        <f t="shared" si="68"/>
        <v>0</v>
      </c>
      <c r="AG257" s="165">
        <f t="shared" si="69"/>
        <v>0</v>
      </c>
      <c r="AH257" s="165">
        <f t="shared" si="70"/>
        <v>0</v>
      </c>
      <c r="AI257" s="197">
        <f t="shared" si="71"/>
        <v>0</v>
      </c>
    </row>
    <row r="258" spans="4:35" ht="13.2" customHeight="1">
      <c r="D258" s="195">
        <v>3</v>
      </c>
      <c r="E258" s="165">
        <f t="shared" si="60"/>
        <v>0</v>
      </c>
      <c r="F258" s="165">
        <f t="shared" si="61"/>
        <v>0</v>
      </c>
      <c r="G258" s="165">
        <f t="shared" si="62"/>
        <v>0</v>
      </c>
      <c r="H258" s="165">
        <f t="shared" si="63"/>
        <v>0</v>
      </c>
      <c r="I258" s="165">
        <f t="shared" si="64"/>
        <v>0</v>
      </c>
      <c r="J258" s="197">
        <f t="shared" si="65"/>
        <v>0</v>
      </c>
      <c r="AC258" s="195">
        <v>3</v>
      </c>
      <c r="AD258" s="165">
        <f t="shared" si="66"/>
        <v>0</v>
      </c>
      <c r="AE258" s="165">
        <f t="shared" si="67"/>
        <v>0</v>
      </c>
      <c r="AF258" s="165">
        <f t="shared" si="68"/>
        <v>0</v>
      </c>
      <c r="AG258" s="165">
        <f t="shared" si="69"/>
        <v>0</v>
      </c>
      <c r="AH258" s="165">
        <f t="shared" si="70"/>
        <v>0</v>
      </c>
      <c r="AI258" s="197">
        <f t="shared" si="71"/>
        <v>0</v>
      </c>
    </row>
    <row r="259" spans="4:35" ht="13.2" customHeight="1">
      <c r="D259" s="195">
        <v>4</v>
      </c>
      <c r="E259" s="165">
        <f t="shared" si="60"/>
        <v>0</v>
      </c>
      <c r="F259" s="165">
        <f t="shared" si="61"/>
        <v>0</v>
      </c>
      <c r="G259" s="165">
        <f t="shared" si="62"/>
        <v>0</v>
      </c>
      <c r="H259" s="165">
        <f t="shared" si="63"/>
        <v>0</v>
      </c>
      <c r="I259" s="165">
        <f t="shared" si="64"/>
        <v>0</v>
      </c>
      <c r="J259" s="197">
        <f t="shared" si="65"/>
        <v>0</v>
      </c>
      <c r="AC259" s="195">
        <v>4</v>
      </c>
      <c r="AD259" s="165">
        <f t="shared" si="66"/>
        <v>0</v>
      </c>
      <c r="AE259" s="165">
        <f t="shared" si="67"/>
        <v>0</v>
      </c>
      <c r="AF259" s="165">
        <f t="shared" si="68"/>
        <v>0</v>
      </c>
      <c r="AG259" s="165">
        <f t="shared" si="69"/>
        <v>0</v>
      </c>
      <c r="AH259" s="165">
        <f t="shared" si="70"/>
        <v>0</v>
      </c>
      <c r="AI259" s="197">
        <f t="shared" si="71"/>
        <v>0</v>
      </c>
    </row>
    <row r="260" spans="4:35" ht="13.2" customHeight="1">
      <c r="D260" s="195">
        <v>5</v>
      </c>
      <c r="E260" s="165">
        <f t="shared" si="60"/>
        <v>0</v>
      </c>
      <c r="F260" s="165">
        <f t="shared" si="61"/>
        <v>0</v>
      </c>
      <c r="G260" s="165">
        <f t="shared" si="62"/>
        <v>0</v>
      </c>
      <c r="H260" s="165">
        <f t="shared" si="63"/>
        <v>0</v>
      </c>
      <c r="I260" s="165">
        <f t="shared" si="64"/>
        <v>0</v>
      </c>
      <c r="J260" s="197">
        <f t="shared" si="65"/>
        <v>0</v>
      </c>
      <c r="AC260" s="195">
        <v>5</v>
      </c>
      <c r="AD260" s="165">
        <f t="shared" si="66"/>
        <v>0</v>
      </c>
      <c r="AE260" s="165">
        <f t="shared" si="67"/>
        <v>0</v>
      </c>
      <c r="AF260" s="165">
        <f t="shared" si="68"/>
        <v>0</v>
      </c>
      <c r="AG260" s="165">
        <f t="shared" si="69"/>
        <v>0</v>
      </c>
      <c r="AH260" s="165">
        <f t="shared" si="70"/>
        <v>0</v>
      </c>
      <c r="AI260" s="197">
        <f t="shared" si="71"/>
        <v>0</v>
      </c>
    </row>
    <row r="261" spans="4:35" ht="13.2" customHeight="1">
      <c r="D261" s="195">
        <v>6</v>
      </c>
      <c r="E261" s="165">
        <f t="shared" si="60"/>
        <v>0</v>
      </c>
      <c r="F261" s="165">
        <f t="shared" si="61"/>
        <v>0</v>
      </c>
      <c r="G261" s="165">
        <f t="shared" si="62"/>
        <v>0</v>
      </c>
      <c r="H261" s="165">
        <f t="shared" si="63"/>
        <v>0</v>
      </c>
      <c r="I261" s="165">
        <f t="shared" si="64"/>
        <v>0</v>
      </c>
      <c r="J261" s="197">
        <f t="shared" si="65"/>
        <v>0</v>
      </c>
      <c r="AC261" s="195">
        <v>6</v>
      </c>
      <c r="AD261" s="165">
        <f t="shared" si="66"/>
        <v>0</v>
      </c>
      <c r="AE261" s="165">
        <f t="shared" si="67"/>
        <v>0</v>
      </c>
      <c r="AF261" s="165">
        <f t="shared" si="68"/>
        <v>0</v>
      </c>
      <c r="AG261" s="165">
        <f t="shared" si="69"/>
        <v>0</v>
      </c>
      <c r="AH261" s="165">
        <f t="shared" si="70"/>
        <v>0</v>
      </c>
      <c r="AI261" s="197">
        <f t="shared" si="71"/>
        <v>0</v>
      </c>
    </row>
    <row r="262" spans="4:35" ht="13.2" customHeight="1">
      <c r="D262" s="195">
        <v>7</v>
      </c>
      <c r="E262" s="165">
        <f t="shared" si="60"/>
        <v>0</v>
      </c>
      <c r="F262" s="165">
        <f t="shared" si="61"/>
        <v>0</v>
      </c>
      <c r="G262" s="165">
        <f t="shared" si="62"/>
        <v>0</v>
      </c>
      <c r="H262" s="165">
        <f t="shared" si="63"/>
        <v>0</v>
      </c>
      <c r="I262" s="165">
        <f t="shared" si="64"/>
        <v>0</v>
      </c>
      <c r="J262" s="197">
        <f t="shared" si="65"/>
        <v>0</v>
      </c>
      <c r="AC262" s="195">
        <v>7</v>
      </c>
      <c r="AD262" s="165">
        <f t="shared" si="66"/>
        <v>0</v>
      </c>
      <c r="AE262" s="165">
        <f t="shared" si="67"/>
        <v>0</v>
      </c>
      <c r="AF262" s="165">
        <f t="shared" si="68"/>
        <v>0</v>
      </c>
      <c r="AG262" s="165">
        <f t="shared" si="69"/>
        <v>0</v>
      </c>
      <c r="AH262" s="165">
        <f t="shared" si="70"/>
        <v>0</v>
      </c>
      <c r="AI262" s="197">
        <f t="shared" si="71"/>
        <v>0</v>
      </c>
    </row>
    <row r="263" spans="4:35" ht="13.2" customHeight="1">
      <c r="D263" s="195">
        <v>8</v>
      </c>
      <c r="E263" s="165">
        <f t="shared" si="60"/>
        <v>0</v>
      </c>
      <c r="F263" s="165">
        <f t="shared" si="61"/>
        <v>0</v>
      </c>
      <c r="G263" s="165">
        <f t="shared" si="62"/>
        <v>0</v>
      </c>
      <c r="H263" s="165">
        <f t="shared" si="63"/>
        <v>0</v>
      </c>
      <c r="I263" s="165">
        <f t="shared" si="64"/>
        <v>0</v>
      </c>
      <c r="J263" s="197">
        <f t="shared" si="65"/>
        <v>0</v>
      </c>
      <c r="AC263" s="195">
        <v>8</v>
      </c>
      <c r="AD263" s="165">
        <f t="shared" si="66"/>
        <v>0</v>
      </c>
      <c r="AE263" s="165">
        <f t="shared" si="67"/>
        <v>0</v>
      </c>
      <c r="AF263" s="165">
        <f t="shared" si="68"/>
        <v>0</v>
      </c>
      <c r="AG263" s="165">
        <f t="shared" si="69"/>
        <v>0</v>
      </c>
      <c r="AH263" s="165">
        <f t="shared" si="70"/>
        <v>0</v>
      </c>
      <c r="AI263" s="197">
        <f t="shared" si="71"/>
        <v>0</v>
      </c>
    </row>
    <row r="264" spans="4:35" ht="13.2" customHeight="1">
      <c r="D264" s="195">
        <v>9</v>
      </c>
      <c r="E264" s="165">
        <f t="shared" si="60"/>
        <v>0</v>
      </c>
      <c r="F264" s="165">
        <f t="shared" si="61"/>
        <v>0</v>
      </c>
      <c r="G264" s="165">
        <f t="shared" si="62"/>
        <v>0</v>
      </c>
      <c r="H264" s="165">
        <f t="shared" si="63"/>
        <v>0</v>
      </c>
      <c r="I264" s="165">
        <f t="shared" si="64"/>
        <v>0</v>
      </c>
      <c r="J264" s="197">
        <f t="shared" si="65"/>
        <v>0</v>
      </c>
      <c r="AC264" s="195">
        <v>9</v>
      </c>
      <c r="AD264" s="165">
        <f t="shared" si="66"/>
        <v>0</v>
      </c>
      <c r="AE264" s="165">
        <f t="shared" si="67"/>
        <v>0</v>
      </c>
      <c r="AF264" s="165">
        <f t="shared" si="68"/>
        <v>0</v>
      </c>
      <c r="AG264" s="165">
        <f t="shared" si="69"/>
        <v>0</v>
      </c>
      <c r="AH264" s="165">
        <f t="shared" si="70"/>
        <v>0</v>
      </c>
      <c r="AI264" s="197">
        <f t="shared" si="71"/>
        <v>0</v>
      </c>
    </row>
    <row r="265" spans="4:35" ht="13.2" customHeight="1">
      <c r="D265" s="195">
        <v>10</v>
      </c>
      <c r="E265" s="165">
        <f t="shared" si="60"/>
        <v>0</v>
      </c>
      <c r="F265" s="165">
        <f t="shared" si="61"/>
        <v>0</v>
      </c>
      <c r="G265" s="165">
        <f t="shared" si="62"/>
        <v>0</v>
      </c>
      <c r="H265" s="165">
        <f t="shared" si="63"/>
        <v>0</v>
      </c>
      <c r="I265" s="165">
        <f t="shared" si="64"/>
        <v>0</v>
      </c>
      <c r="J265" s="197">
        <f t="shared" si="65"/>
        <v>0</v>
      </c>
      <c r="AC265" s="195">
        <v>10</v>
      </c>
      <c r="AD265" s="165">
        <f t="shared" si="66"/>
        <v>0</v>
      </c>
      <c r="AE265" s="165">
        <f t="shared" si="67"/>
        <v>0</v>
      </c>
      <c r="AF265" s="165">
        <f t="shared" si="68"/>
        <v>0</v>
      </c>
      <c r="AG265" s="165">
        <f t="shared" si="69"/>
        <v>0</v>
      </c>
      <c r="AH265" s="165">
        <f t="shared" si="70"/>
        <v>0</v>
      </c>
      <c r="AI265" s="197">
        <f t="shared" si="71"/>
        <v>0</v>
      </c>
    </row>
    <row r="266" spans="4:35" ht="13.2" customHeight="1">
      <c r="D266" s="195">
        <v>11</v>
      </c>
      <c r="E266" s="165">
        <f t="shared" si="60"/>
        <v>0</v>
      </c>
      <c r="F266" s="165">
        <f t="shared" si="61"/>
        <v>0</v>
      </c>
      <c r="G266" s="165">
        <f t="shared" si="62"/>
        <v>0</v>
      </c>
      <c r="H266" s="165">
        <f t="shared" si="63"/>
        <v>0</v>
      </c>
      <c r="I266" s="165">
        <f t="shared" si="64"/>
        <v>0</v>
      </c>
      <c r="J266" s="197">
        <f t="shared" si="65"/>
        <v>0</v>
      </c>
      <c r="AC266" s="195">
        <v>11</v>
      </c>
      <c r="AD266" s="165">
        <f t="shared" si="66"/>
        <v>0</v>
      </c>
      <c r="AE266" s="165">
        <f t="shared" si="67"/>
        <v>0</v>
      </c>
      <c r="AF266" s="165">
        <f t="shared" si="68"/>
        <v>0</v>
      </c>
      <c r="AG266" s="165">
        <f t="shared" si="69"/>
        <v>0</v>
      </c>
      <c r="AH266" s="165">
        <f t="shared" si="70"/>
        <v>0</v>
      </c>
      <c r="AI266" s="197">
        <f t="shared" si="71"/>
        <v>0</v>
      </c>
    </row>
    <row r="267" spans="4:35" ht="13.2" customHeight="1">
      <c r="D267" s="195">
        <v>12</v>
      </c>
      <c r="E267" s="165">
        <f t="shared" si="60"/>
        <v>0</v>
      </c>
      <c r="F267" s="165">
        <f t="shared" si="61"/>
        <v>0</v>
      </c>
      <c r="G267" s="165">
        <f t="shared" si="62"/>
        <v>0</v>
      </c>
      <c r="H267" s="165">
        <f t="shared" si="63"/>
        <v>0</v>
      </c>
      <c r="I267" s="165">
        <f t="shared" si="64"/>
        <v>0</v>
      </c>
      <c r="J267" s="197">
        <f t="shared" si="65"/>
        <v>0</v>
      </c>
      <c r="AC267" s="195">
        <v>12</v>
      </c>
      <c r="AD267" s="165">
        <f t="shared" si="66"/>
        <v>0</v>
      </c>
      <c r="AE267" s="165">
        <f t="shared" si="67"/>
        <v>0</v>
      </c>
      <c r="AF267" s="165">
        <f t="shared" si="68"/>
        <v>0</v>
      </c>
      <c r="AG267" s="165">
        <f t="shared" si="69"/>
        <v>0</v>
      </c>
      <c r="AH267" s="165">
        <f t="shared" si="70"/>
        <v>0</v>
      </c>
      <c r="AI267" s="197">
        <f t="shared" si="71"/>
        <v>0</v>
      </c>
    </row>
    <row r="268" spans="4:35" ht="13.2" customHeight="1">
      <c r="D268" s="195">
        <v>13</v>
      </c>
      <c r="E268" s="165">
        <f t="shared" si="60"/>
        <v>0</v>
      </c>
      <c r="F268" s="165">
        <f t="shared" si="61"/>
        <v>0</v>
      </c>
      <c r="G268" s="165">
        <f t="shared" si="62"/>
        <v>0</v>
      </c>
      <c r="H268" s="165">
        <f t="shared" si="63"/>
        <v>0</v>
      </c>
      <c r="I268" s="165">
        <f t="shared" si="64"/>
        <v>0</v>
      </c>
      <c r="J268" s="197">
        <f t="shared" si="65"/>
        <v>0</v>
      </c>
      <c r="AC268" s="195">
        <v>13</v>
      </c>
      <c r="AD268" s="165">
        <f t="shared" si="66"/>
        <v>0</v>
      </c>
      <c r="AE268" s="165">
        <f t="shared" si="67"/>
        <v>0</v>
      </c>
      <c r="AF268" s="165">
        <f t="shared" si="68"/>
        <v>0</v>
      </c>
      <c r="AG268" s="165">
        <f t="shared" si="69"/>
        <v>0</v>
      </c>
      <c r="AH268" s="165">
        <f t="shared" si="70"/>
        <v>0</v>
      </c>
      <c r="AI268" s="197">
        <f t="shared" si="71"/>
        <v>0</v>
      </c>
    </row>
    <row r="269" spans="4:35" ht="13.2" customHeight="1">
      <c r="D269" s="195">
        <v>14</v>
      </c>
      <c r="E269" s="165">
        <f t="shared" si="60"/>
        <v>0</v>
      </c>
      <c r="F269" s="165">
        <f t="shared" si="61"/>
        <v>0</v>
      </c>
      <c r="G269" s="165">
        <f t="shared" si="62"/>
        <v>0</v>
      </c>
      <c r="H269" s="165">
        <f t="shared" si="63"/>
        <v>0</v>
      </c>
      <c r="I269" s="165">
        <f t="shared" si="64"/>
        <v>0</v>
      </c>
      <c r="J269" s="197">
        <f t="shared" si="65"/>
        <v>0</v>
      </c>
      <c r="AC269" s="195">
        <v>14</v>
      </c>
      <c r="AD269" s="165">
        <f t="shared" si="66"/>
        <v>0</v>
      </c>
      <c r="AE269" s="165">
        <f t="shared" si="67"/>
        <v>0</v>
      </c>
      <c r="AF269" s="165">
        <f t="shared" si="68"/>
        <v>0</v>
      </c>
      <c r="AG269" s="165">
        <f t="shared" si="69"/>
        <v>0</v>
      </c>
      <c r="AH269" s="165">
        <f t="shared" si="70"/>
        <v>0</v>
      </c>
      <c r="AI269" s="197">
        <f t="shared" si="71"/>
        <v>0</v>
      </c>
    </row>
    <row r="270" spans="4:35" ht="13.2" customHeight="1">
      <c r="D270" s="195">
        <v>15</v>
      </c>
      <c r="E270" s="165">
        <f t="shared" si="60"/>
        <v>0</v>
      </c>
      <c r="F270" s="165">
        <f t="shared" si="61"/>
        <v>0</v>
      </c>
      <c r="G270" s="165">
        <f t="shared" si="62"/>
        <v>0</v>
      </c>
      <c r="H270" s="165">
        <f t="shared" si="63"/>
        <v>0</v>
      </c>
      <c r="I270" s="165">
        <f t="shared" si="64"/>
        <v>0</v>
      </c>
      <c r="J270" s="197">
        <f t="shared" si="65"/>
        <v>0</v>
      </c>
      <c r="AC270" s="195">
        <v>15</v>
      </c>
      <c r="AD270" s="165">
        <f t="shared" si="66"/>
        <v>0</v>
      </c>
      <c r="AE270" s="165">
        <f t="shared" si="67"/>
        <v>0</v>
      </c>
      <c r="AF270" s="165">
        <f t="shared" si="68"/>
        <v>0</v>
      </c>
      <c r="AG270" s="165">
        <f t="shared" si="69"/>
        <v>0</v>
      </c>
      <c r="AH270" s="165">
        <f t="shared" si="70"/>
        <v>0</v>
      </c>
      <c r="AI270" s="197">
        <f t="shared" si="71"/>
        <v>0</v>
      </c>
    </row>
    <row r="271" spans="4:35" ht="13.2" customHeight="1">
      <c r="D271" s="195">
        <v>16</v>
      </c>
      <c r="E271" s="165">
        <f t="shared" si="60"/>
        <v>0</v>
      </c>
      <c r="F271" s="165">
        <f t="shared" si="61"/>
        <v>0</v>
      </c>
      <c r="G271" s="165">
        <f t="shared" si="62"/>
        <v>0</v>
      </c>
      <c r="H271" s="165">
        <f t="shared" si="63"/>
        <v>0</v>
      </c>
      <c r="I271" s="165">
        <f t="shared" si="64"/>
        <v>0</v>
      </c>
      <c r="J271" s="197">
        <f t="shared" si="65"/>
        <v>0</v>
      </c>
      <c r="AC271" s="195">
        <v>16</v>
      </c>
      <c r="AD271" s="165">
        <f t="shared" si="66"/>
        <v>0</v>
      </c>
      <c r="AE271" s="165">
        <f t="shared" si="67"/>
        <v>0</v>
      </c>
      <c r="AF271" s="165">
        <f t="shared" si="68"/>
        <v>0</v>
      </c>
      <c r="AG271" s="165">
        <f t="shared" si="69"/>
        <v>0</v>
      </c>
      <c r="AH271" s="165">
        <f t="shared" si="70"/>
        <v>0</v>
      </c>
      <c r="AI271" s="197">
        <f t="shared" si="71"/>
        <v>0</v>
      </c>
    </row>
    <row r="272" spans="4:35" ht="13.2" customHeight="1">
      <c r="D272" s="195">
        <v>17</v>
      </c>
      <c r="E272" s="165">
        <f t="shared" si="60"/>
        <v>0</v>
      </c>
      <c r="F272" s="165">
        <f t="shared" si="61"/>
        <v>0</v>
      </c>
      <c r="G272" s="165">
        <f t="shared" si="62"/>
        <v>0</v>
      </c>
      <c r="H272" s="165">
        <f t="shared" si="63"/>
        <v>0</v>
      </c>
      <c r="I272" s="165">
        <f t="shared" si="64"/>
        <v>0</v>
      </c>
      <c r="J272" s="197">
        <f t="shared" si="65"/>
        <v>0</v>
      </c>
      <c r="AC272" s="195">
        <v>17</v>
      </c>
      <c r="AD272" s="165">
        <f t="shared" si="66"/>
        <v>0</v>
      </c>
      <c r="AE272" s="165">
        <f t="shared" si="67"/>
        <v>0</v>
      </c>
      <c r="AF272" s="165">
        <f t="shared" si="68"/>
        <v>0</v>
      </c>
      <c r="AG272" s="165">
        <f t="shared" si="69"/>
        <v>0</v>
      </c>
      <c r="AH272" s="165">
        <f t="shared" si="70"/>
        <v>0</v>
      </c>
      <c r="AI272" s="197">
        <f t="shared" si="71"/>
        <v>0</v>
      </c>
    </row>
    <row r="273" spans="4:35" ht="13.2" customHeight="1">
      <c r="D273" s="195">
        <v>18</v>
      </c>
      <c r="E273" s="165">
        <f t="shared" si="60"/>
        <v>0</v>
      </c>
      <c r="F273" s="165">
        <f t="shared" si="61"/>
        <v>0</v>
      </c>
      <c r="G273" s="165">
        <f t="shared" si="62"/>
        <v>0</v>
      </c>
      <c r="H273" s="165">
        <f t="shared" si="63"/>
        <v>0</v>
      </c>
      <c r="I273" s="165">
        <f t="shared" si="64"/>
        <v>0</v>
      </c>
      <c r="J273" s="197">
        <f t="shared" si="65"/>
        <v>0</v>
      </c>
      <c r="AC273" s="195">
        <v>18</v>
      </c>
      <c r="AD273" s="165">
        <f t="shared" si="66"/>
        <v>0</v>
      </c>
      <c r="AE273" s="165">
        <f t="shared" si="67"/>
        <v>0</v>
      </c>
      <c r="AF273" s="165">
        <f t="shared" si="68"/>
        <v>0</v>
      </c>
      <c r="AG273" s="165">
        <f t="shared" si="69"/>
        <v>0</v>
      </c>
      <c r="AH273" s="165">
        <f t="shared" si="70"/>
        <v>0</v>
      </c>
      <c r="AI273" s="197">
        <f t="shared" si="71"/>
        <v>0</v>
      </c>
    </row>
    <row r="274" spans="4:35" ht="13.2" customHeight="1">
      <c r="D274" s="195">
        <v>19</v>
      </c>
      <c r="E274" s="165">
        <f t="shared" si="60"/>
        <v>0</v>
      </c>
      <c r="F274" s="165">
        <f t="shared" si="61"/>
        <v>0</v>
      </c>
      <c r="G274" s="165">
        <f t="shared" si="62"/>
        <v>0</v>
      </c>
      <c r="H274" s="165">
        <f t="shared" si="63"/>
        <v>0</v>
      </c>
      <c r="I274" s="165">
        <f t="shared" si="64"/>
        <v>0</v>
      </c>
      <c r="J274" s="197">
        <f t="shared" si="65"/>
        <v>0</v>
      </c>
      <c r="AC274" s="195">
        <v>19</v>
      </c>
      <c r="AD274" s="165">
        <f t="shared" si="66"/>
        <v>0</v>
      </c>
      <c r="AE274" s="165">
        <f t="shared" si="67"/>
        <v>0</v>
      </c>
      <c r="AF274" s="165">
        <f t="shared" si="68"/>
        <v>0</v>
      </c>
      <c r="AG274" s="165">
        <f t="shared" si="69"/>
        <v>0</v>
      </c>
      <c r="AH274" s="165">
        <f t="shared" si="70"/>
        <v>0</v>
      </c>
      <c r="AI274" s="197">
        <f t="shared" si="71"/>
        <v>0</v>
      </c>
    </row>
    <row r="275" spans="4:35" ht="13.2" customHeight="1">
      <c r="D275" s="195">
        <v>20</v>
      </c>
      <c r="E275" s="165">
        <f t="shared" si="60"/>
        <v>0</v>
      </c>
      <c r="F275" s="165">
        <f t="shared" si="61"/>
        <v>0</v>
      </c>
      <c r="G275" s="165">
        <f t="shared" si="62"/>
        <v>0</v>
      </c>
      <c r="H275" s="165">
        <f t="shared" si="63"/>
        <v>0</v>
      </c>
      <c r="I275" s="165">
        <f t="shared" si="64"/>
        <v>0</v>
      </c>
      <c r="J275" s="197">
        <f t="shared" si="65"/>
        <v>0</v>
      </c>
      <c r="AC275" s="195">
        <v>20</v>
      </c>
      <c r="AD275" s="165">
        <f t="shared" si="66"/>
        <v>0</v>
      </c>
      <c r="AE275" s="165">
        <f t="shared" si="67"/>
        <v>0</v>
      </c>
      <c r="AF275" s="165">
        <f t="shared" si="68"/>
        <v>0</v>
      </c>
      <c r="AG275" s="165">
        <f t="shared" si="69"/>
        <v>0</v>
      </c>
      <c r="AH275" s="165">
        <f t="shared" si="70"/>
        <v>0</v>
      </c>
      <c r="AI275" s="197">
        <f t="shared" si="71"/>
        <v>0</v>
      </c>
    </row>
    <row r="276" spans="4:35" ht="13.2" customHeight="1">
      <c r="D276" s="195">
        <v>21</v>
      </c>
      <c r="E276" s="165">
        <f t="shared" si="60"/>
        <v>0</v>
      </c>
      <c r="F276" s="165">
        <f t="shared" si="61"/>
        <v>0</v>
      </c>
      <c r="G276" s="165">
        <f t="shared" si="62"/>
        <v>0</v>
      </c>
      <c r="H276" s="165">
        <f t="shared" si="63"/>
        <v>0</v>
      </c>
      <c r="I276" s="165">
        <f t="shared" si="64"/>
        <v>0</v>
      </c>
      <c r="J276" s="197">
        <f t="shared" si="65"/>
        <v>0</v>
      </c>
      <c r="AC276" s="195">
        <v>21</v>
      </c>
      <c r="AD276" s="165">
        <f t="shared" si="66"/>
        <v>0</v>
      </c>
      <c r="AE276" s="165">
        <f t="shared" si="67"/>
        <v>0</v>
      </c>
      <c r="AF276" s="165">
        <f t="shared" si="68"/>
        <v>0</v>
      </c>
      <c r="AG276" s="165">
        <f t="shared" si="69"/>
        <v>0</v>
      </c>
      <c r="AH276" s="165">
        <f t="shared" si="70"/>
        <v>0</v>
      </c>
      <c r="AI276" s="197">
        <f t="shared" si="71"/>
        <v>0</v>
      </c>
    </row>
    <row r="277" spans="4:35" ht="13.2" customHeight="1">
      <c r="D277" s="195">
        <v>22</v>
      </c>
      <c r="E277" s="165">
        <f t="shared" si="60"/>
        <v>0</v>
      </c>
      <c r="F277" s="165">
        <f t="shared" si="61"/>
        <v>0</v>
      </c>
      <c r="G277" s="165">
        <f t="shared" si="62"/>
        <v>0</v>
      </c>
      <c r="H277" s="165">
        <f t="shared" si="63"/>
        <v>0</v>
      </c>
      <c r="I277" s="165">
        <f t="shared" si="64"/>
        <v>0</v>
      </c>
      <c r="J277" s="197">
        <f t="shared" si="65"/>
        <v>0</v>
      </c>
      <c r="AC277" s="195">
        <v>22</v>
      </c>
      <c r="AD277" s="165">
        <f t="shared" si="66"/>
        <v>0</v>
      </c>
      <c r="AE277" s="165">
        <f t="shared" si="67"/>
        <v>0</v>
      </c>
      <c r="AF277" s="165">
        <f t="shared" si="68"/>
        <v>0</v>
      </c>
      <c r="AG277" s="165">
        <f t="shared" si="69"/>
        <v>0</v>
      </c>
      <c r="AH277" s="165">
        <f t="shared" si="70"/>
        <v>0</v>
      </c>
      <c r="AI277" s="197">
        <f t="shared" si="71"/>
        <v>0</v>
      </c>
    </row>
    <row r="278" spans="4:35" ht="13.2" customHeight="1">
      <c r="D278" s="195">
        <v>23</v>
      </c>
      <c r="E278" s="165">
        <f t="shared" si="60"/>
        <v>0</v>
      </c>
      <c r="F278" s="165">
        <f t="shared" si="61"/>
        <v>0</v>
      </c>
      <c r="G278" s="165">
        <f t="shared" si="62"/>
        <v>0</v>
      </c>
      <c r="H278" s="165">
        <f t="shared" si="63"/>
        <v>0</v>
      </c>
      <c r="I278" s="165">
        <f t="shared" si="64"/>
        <v>0</v>
      </c>
      <c r="J278" s="197">
        <f t="shared" si="65"/>
        <v>0</v>
      </c>
      <c r="AC278" s="195">
        <v>23</v>
      </c>
      <c r="AD278" s="165">
        <f t="shared" si="66"/>
        <v>0</v>
      </c>
      <c r="AE278" s="165">
        <f t="shared" si="67"/>
        <v>0</v>
      </c>
      <c r="AF278" s="165">
        <f t="shared" si="68"/>
        <v>0</v>
      </c>
      <c r="AG278" s="165">
        <f t="shared" si="69"/>
        <v>0</v>
      </c>
      <c r="AH278" s="165">
        <f t="shared" si="70"/>
        <v>0</v>
      </c>
      <c r="AI278" s="197">
        <f t="shared" si="71"/>
        <v>0</v>
      </c>
    </row>
    <row r="279" spans="4:35" ht="13.2" customHeight="1">
      <c r="D279" s="195">
        <v>24</v>
      </c>
      <c r="E279" s="165">
        <f t="shared" si="60"/>
        <v>0</v>
      </c>
      <c r="F279" s="165">
        <f t="shared" si="61"/>
        <v>0</v>
      </c>
      <c r="G279" s="165">
        <f t="shared" si="62"/>
        <v>0</v>
      </c>
      <c r="H279" s="165">
        <f t="shared" si="63"/>
        <v>0</v>
      </c>
      <c r="I279" s="165">
        <f t="shared" si="64"/>
        <v>0</v>
      </c>
      <c r="J279" s="197">
        <f t="shared" si="65"/>
        <v>0</v>
      </c>
      <c r="AC279" s="195">
        <v>24</v>
      </c>
      <c r="AD279" s="165">
        <f t="shared" si="66"/>
        <v>0</v>
      </c>
      <c r="AE279" s="165">
        <f t="shared" si="67"/>
        <v>0</v>
      </c>
      <c r="AF279" s="165">
        <f t="shared" si="68"/>
        <v>0</v>
      </c>
      <c r="AG279" s="165">
        <f t="shared" si="69"/>
        <v>0</v>
      </c>
      <c r="AH279" s="165">
        <f t="shared" si="70"/>
        <v>0</v>
      </c>
      <c r="AI279" s="197">
        <f t="shared" si="71"/>
        <v>0</v>
      </c>
    </row>
    <row r="280" spans="4:35" ht="13.2" customHeight="1">
      <c r="D280" s="195">
        <v>25</v>
      </c>
      <c r="E280" s="165">
        <f t="shared" si="60"/>
        <v>0</v>
      </c>
      <c r="F280" s="165">
        <f t="shared" si="61"/>
        <v>0</v>
      </c>
      <c r="G280" s="165">
        <f t="shared" si="62"/>
        <v>0</v>
      </c>
      <c r="H280" s="165">
        <f t="shared" si="63"/>
        <v>0</v>
      </c>
      <c r="I280" s="165">
        <f t="shared" si="64"/>
        <v>0</v>
      </c>
      <c r="J280" s="197">
        <f t="shared" si="65"/>
        <v>0</v>
      </c>
      <c r="AC280" s="195">
        <v>25</v>
      </c>
      <c r="AD280" s="165">
        <f t="shared" si="66"/>
        <v>0</v>
      </c>
      <c r="AE280" s="165">
        <f t="shared" si="67"/>
        <v>0</v>
      </c>
      <c r="AF280" s="165">
        <f t="shared" si="68"/>
        <v>0</v>
      </c>
      <c r="AG280" s="165">
        <f t="shared" si="69"/>
        <v>0</v>
      </c>
      <c r="AH280" s="165">
        <f t="shared" si="70"/>
        <v>0</v>
      </c>
      <c r="AI280" s="197">
        <f t="shared" si="71"/>
        <v>0</v>
      </c>
    </row>
    <row r="281" spans="4:35" ht="13.2" customHeight="1">
      <c r="D281" s="195">
        <v>26</v>
      </c>
      <c r="E281" s="165">
        <f t="shared" si="60"/>
        <v>0</v>
      </c>
      <c r="F281" s="165">
        <f t="shared" si="61"/>
        <v>0</v>
      </c>
      <c r="G281" s="165">
        <f t="shared" si="62"/>
        <v>0</v>
      </c>
      <c r="H281" s="165">
        <f t="shared" si="63"/>
        <v>0</v>
      </c>
      <c r="I281" s="165">
        <f t="shared" si="64"/>
        <v>0</v>
      </c>
      <c r="J281" s="197">
        <f t="shared" si="65"/>
        <v>0</v>
      </c>
      <c r="AC281" s="195">
        <v>26</v>
      </c>
      <c r="AD281" s="165">
        <f t="shared" si="66"/>
        <v>0</v>
      </c>
      <c r="AE281" s="165">
        <f t="shared" si="67"/>
        <v>0</v>
      </c>
      <c r="AF281" s="165">
        <f t="shared" si="68"/>
        <v>0</v>
      </c>
      <c r="AG281" s="165">
        <f t="shared" si="69"/>
        <v>0</v>
      </c>
      <c r="AH281" s="165">
        <f t="shared" si="70"/>
        <v>0</v>
      </c>
      <c r="AI281" s="197">
        <f t="shared" si="71"/>
        <v>0</v>
      </c>
    </row>
    <row r="282" spans="4:35" ht="13.2" customHeight="1">
      <c r="D282" s="195">
        <v>27</v>
      </c>
      <c r="E282" s="165">
        <f t="shared" si="60"/>
        <v>0</v>
      </c>
      <c r="F282" s="165">
        <f t="shared" si="61"/>
        <v>0</v>
      </c>
      <c r="G282" s="165">
        <f t="shared" si="62"/>
        <v>0</v>
      </c>
      <c r="H282" s="165">
        <f t="shared" si="63"/>
        <v>0</v>
      </c>
      <c r="I282" s="165">
        <f t="shared" si="64"/>
        <v>0</v>
      </c>
      <c r="J282" s="197">
        <f t="shared" si="65"/>
        <v>0</v>
      </c>
      <c r="AC282" s="195">
        <v>27</v>
      </c>
      <c r="AD282" s="165">
        <f t="shared" si="66"/>
        <v>0</v>
      </c>
      <c r="AE282" s="165">
        <f t="shared" si="67"/>
        <v>0</v>
      </c>
      <c r="AF282" s="165">
        <f t="shared" si="68"/>
        <v>0</v>
      </c>
      <c r="AG282" s="165">
        <f t="shared" si="69"/>
        <v>0</v>
      </c>
      <c r="AH282" s="165">
        <f t="shared" si="70"/>
        <v>0</v>
      </c>
      <c r="AI282" s="197">
        <f t="shared" si="71"/>
        <v>0</v>
      </c>
    </row>
    <row r="283" spans="4:35" ht="13.2" customHeight="1">
      <c r="D283" s="195">
        <v>28</v>
      </c>
      <c r="E283" s="165">
        <f t="shared" si="60"/>
        <v>0</v>
      </c>
      <c r="F283" s="165">
        <f t="shared" si="61"/>
        <v>0</v>
      </c>
      <c r="G283" s="165">
        <f t="shared" si="62"/>
        <v>0</v>
      </c>
      <c r="H283" s="165">
        <f t="shared" si="63"/>
        <v>0</v>
      </c>
      <c r="I283" s="165">
        <f t="shared" si="64"/>
        <v>0</v>
      </c>
      <c r="J283" s="197">
        <f t="shared" si="65"/>
        <v>0</v>
      </c>
      <c r="AC283" s="195">
        <v>28</v>
      </c>
      <c r="AD283" s="165">
        <f t="shared" si="66"/>
        <v>0</v>
      </c>
      <c r="AE283" s="165">
        <f t="shared" si="67"/>
        <v>0</v>
      </c>
      <c r="AF283" s="165">
        <f t="shared" si="68"/>
        <v>0</v>
      </c>
      <c r="AG283" s="165">
        <f t="shared" si="69"/>
        <v>0</v>
      </c>
      <c r="AH283" s="165">
        <f t="shared" si="70"/>
        <v>0</v>
      </c>
      <c r="AI283" s="197">
        <f t="shared" si="71"/>
        <v>0</v>
      </c>
    </row>
    <row r="284" spans="4:35" ht="13.2" customHeight="1">
      <c r="D284" s="195">
        <v>29</v>
      </c>
      <c r="E284" s="165">
        <f t="shared" si="60"/>
        <v>0</v>
      </c>
      <c r="F284" s="165">
        <f t="shared" si="61"/>
        <v>0</v>
      </c>
      <c r="G284" s="165">
        <f t="shared" si="62"/>
        <v>0</v>
      </c>
      <c r="H284" s="165">
        <f t="shared" si="63"/>
        <v>0</v>
      </c>
      <c r="I284" s="165">
        <f t="shared" si="64"/>
        <v>0</v>
      </c>
      <c r="J284" s="197">
        <f t="shared" si="65"/>
        <v>0</v>
      </c>
      <c r="AC284" s="195">
        <v>29</v>
      </c>
      <c r="AD284" s="165">
        <f t="shared" si="66"/>
        <v>0</v>
      </c>
      <c r="AE284" s="165">
        <f t="shared" si="67"/>
        <v>0</v>
      </c>
      <c r="AF284" s="165">
        <f t="shared" si="68"/>
        <v>0</v>
      </c>
      <c r="AG284" s="165">
        <f t="shared" si="69"/>
        <v>0</v>
      </c>
      <c r="AH284" s="165">
        <f t="shared" si="70"/>
        <v>0</v>
      </c>
      <c r="AI284" s="197">
        <f t="shared" si="71"/>
        <v>0</v>
      </c>
    </row>
    <row r="285" spans="4:35" ht="13.2" customHeight="1">
      <c r="D285" s="195">
        <v>30</v>
      </c>
      <c r="E285" s="165">
        <f t="shared" si="60"/>
        <v>0</v>
      </c>
      <c r="F285" s="165">
        <f t="shared" si="61"/>
        <v>0</v>
      </c>
      <c r="G285" s="165">
        <f t="shared" si="62"/>
        <v>0</v>
      </c>
      <c r="H285" s="165">
        <f t="shared" si="63"/>
        <v>0</v>
      </c>
      <c r="I285" s="165">
        <f t="shared" si="64"/>
        <v>0</v>
      </c>
      <c r="J285" s="197">
        <f t="shared" si="65"/>
        <v>0</v>
      </c>
      <c r="AC285" s="195">
        <v>30</v>
      </c>
      <c r="AD285" s="165">
        <f t="shared" si="66"/>
        <v>0</v>
      </c>
      <c r="AE285" s="165">
        <f t="shared" si="67"/>
        <v>0</v>
      </c>
      <c r="AF285" s="165">
        <f t="shared" si="68"/>
        <v>0</v>
      </c>
      <c r="AG285" s="165">
        <f t="shared" si="69"/>
        <v>0</v>
      </c>
      <c r="AH285" s="165">
        <f t="shared" si="70"/>
        <v>0</v>
      </c>
      <c r="AI285" s="197">
        <f t="shared" si="71"/>
        <v>0</v>
      </c>
    </row>
    <row r="286" spans="4:35" ht="13.2" customHeight="1">
      <c r="D286" s="195">
        <v>31</v>
      </c>
      <c r="E286" s="165">
        <f t="shared" si="60"/>
        <v>0</v>
      </c>
      <c r="F286" s="165">
        <f t="shared" si="61"/>
        <v>0</v>
      </c>
      <c r="G286" s="165">
        <f t="shared" si="62"/>
        <v>0</v>
      </c>
      <c r="H286" s="165">
        <f t="shared" si="63"/>
        <v>0</v>
      </c>
      <c r="I286" s="165">
        <f t="shared" si="64"/>
        <v>0</v>
      </c>
      <c r="J286" s="197">
        <f t="shared" si="65"/>
        <v>0</v>
      </c>
      <c r="AC286" s="195">
        <v>31</v>
      </c>
      <c r="AD286" s="165">
        <f t="shared" si="66"/>
        <v>0</v>
      </c>
      <c r="AE286" s="165">
        <f t="shared" si="67"/>
        <v>0</v>
      </c>
      <c r="AF286" s="165">
        <f t="shared" si="68"/>
        <v>0</v>
      </c>
      <c r="AG286" s="165">
        <f t="shared" si="69"/>
        <v>0</v>
      </c>
      <c r="AH286" s="165">
        <f t="shared" si="70"/>
        <v>0</v>
      </c>
      <c r="AI286" s="197">
        <f t="shared" si="71"/>
        <v>0</v>
      </c>
    </row>
    <row r="287" spans="4:35" ht="13.2" customHeight="1">
      <c r="D287" s="195">
        <v>32</v>
      </c>
      <c r="E287" s="165">
        <f t="shared" si="60"/>
        <v>0</v>
      </c>
      <c r="F287" s="165">
        <f t="shared" si="61"/>
        <v>0</v>
      </c>
      <c r="G287" s="165">
        <f t="shared" si="62"/>
        <v>0</v>
      </c>
      <c r="H287" s="165">
        <f t="shared" si="63"/>
        <v>0</v>
      </c>
      <c r="I287" s="165">
        <f t="shared" si="64"/>
        <v>0</v>
      </c>
      <c r="J287" s="197">
        <f t="shared" si="65"/>
        <v>0</v>
      </c>
      <c r="AC287" s="195">
        <v>32</v>
      </c>
      <c r="AD287" s="165">
        <f t="shared" si="66"/>
        <v>0</v>
      </c>
      <c r="AE287" s="165">
        <f t="shared" si="67"/>
        <v>0</v>
      </c>
      <c r="AF287" s="165">
        <f t="shared" si="68"/>
        <v>0</v>
      </c>
      <c r="AG287" s="165">
        <f t="shared" si="69"/>
        <v>0</v>
      </c>
      <c r="AH287" s="165">
        <f t="shared" si="70"/>
        <v>0</v>
      </c>
      <c r="AI287" s="197">
        <f t="shared" si="71"/>
        <v>0</v>
      </c>
    </row>
    <row r="288" spans="4:35" ht="13.2" customHeight="1">
      <c r="D288" s="195">
        <v>33</v>
      </c>
      <c r="E288" s="165">
        <f t="shared" si="60"/>
        <v>0</v>
      </c>
      <c r="F288" s="165">
        <f t="shared" si="61"/>
        <v>0</v>
      </c>
      <c r="G288" s="165">
        <f t="shared" si="62"/>
        <v>0</v>
      </c>
      <c r="H288" s="165">
        <f t="shared" si="63"/>
        <v>0</v>
      </c>
      <c r="I288" s="165">
        <f t="shared" si="64"/>
        <v>0</v>
      </c>
      <c r="J288" s="197">
        <f t="shared" si="65"/>
        <v>0</v>
      </c>
      <c r="AC288" s="195">
        <v>33</v>
      </c>
      <c r="AD288" s="165">
        <f t="shared" si="66"/>
        <v>0</v>
      </c>
      <c r="AE288" s="165">
        <f t="shared" si="67"/>
        <v>0</v>
      </c>
      <c r="AF288" s="165">
        <f t="shared" si="68"/>
        <v>0</v>
      </c>
      <c r="AG288" s="165">
        <f t="shared" si="69"/>
        <v>0</v>
      </c>
      <c r="AH288" s="165">
        <f t="shared" si="70"/>
        <v>0</v>
      </c>
      <c r="AI288" s="197">
        <f t="shared" si="71"/>
        <v>0</v>
      </c>
    </row>
    <row r="289" spans="4:35" ht="13.2" customHeight="1">
      <c r="D289" s="195">
        <v>34</v>
      </c>
      <c r="E289" s="165">
        <f t="shared" si="60"/>
        <v>0</v>
      </c>
      <c r="F289" s="165">
        <f t="shared" si="61"/>
        <v>0</v>
      </c>
      <c r="G289" s="165">
        <f t="shared" si="62"/>
        <v>0</v>
      </c>
      <c r="H289" s="165">
        <f t="shared" si="63"/>
        <v>0</v>
      </c>
      <c r="I289" s="165">
        <f t="shared" si="64"/>
        <v>0</v>
      </c>
      <c r="J289" s="197">
        <f t="shared" si="65"/>
        <v>0</v>
      </c>
      <c r="AC289" s="195">
        <v>34</v>
      </c>
      <c r="AD289" s="165">
        <f t="shared" si="66"/>
        <v>0</v>
      </c>
      <c r="AE289" s="165">
        <f t="shared" si="67"/>
        <v>0</v>
      </c>
      <c r="AF289" s="165">
        <f t="shared" si="68"/>
        <v>0</v>
      </c>
      <c r="AG289" s="165">
        <f t="shared" si="69"/>
        <v>0</v>
      </c>
      <c r="AH289" s="165">
        <f t="shared" si="70"/>
        <v>0</v>
      </c>
      <c r="AI289" s="197">
        <f t="shared" si="71"/>
        <v>0</v>
      </c>
    </row>
    <row r="290" spans="4:35" ht="13.2" customHeight="1">
      <c r="D290" s="195">
        <v>35</v>
      </c>
      <c r="E290" s="165">
        <f t="shared" si="60"/>
        <v>0</v>
      </c>
      <c r="F290" s="165">
        <f t="shared" si="61"/>
        <v>0</v>
      </c>
      <c r="G290" s="165">
        <f t="shared" si="62"/>
        <v>0</v>
      </c>
      <c r="H290" s="165">
        <f t="shared" si="63"/>
        <v>0</v>
      </c>
      <c r="I290" s="165">
        <f t="shared" si="64"/>
        <v>0</v>
      </c>
      <c r="J290" s="197">
        <f t="shared" si="65"/>
        <v>0</v>
      </c>
      <c r="AC290" s="195">
        <v>35</v>
      </c>
      <c r="AD290" s="165">
        <f t="shared" si="66"/>
        <v>0</v>
      </c>
      <c r="AE290" s="165">
        <f t="shared" si="67"/>
        <v>0</v>
      </c>
      <c r="AF290" s="165">
        <f t="shared" si="68"/>
        <v>0</v>
      </c>
      <c r="AG290" s="165">
        <f t="shared" si="69"/>
        <v>0</v>
      </c>
      <c r="AH290" s="165">
        <f t="shared" si="70"/>
        <v>0</v>
      </c>
      <c r="AI290" s="197">
        <f t="shared" si="71"/>
        <v>0</v>
      </c>
    </row>
    <row r="291" spans="4:35" ht="13.2" customHeight="1">
      <c r="D291" s="195">
        <v>36</v>
      </c>
      <c r="E291" s="165">
        <f t="shared" si="60"/>
        <v>0</v>
      </c>
      <c r="F291" s="165">
        <f t="shared" si="61"/>
        <v>0</v>
      </c>
      <c r="G291" s="165">
        <f t="shared" si="62"/>
        <v>0</v>
      </c>
      <c r="H291" s="165">
        <f t="shared" si="63"/>
        <v>0</v>
      </c>
      <c r="I291" s="165">
        <f t="shared" si="64"/>
        <v>0</v>
      </c>
      <c r="J291" s="197">
        <f t="shared" si="65"/>
        <v>0</v>
      </c>
      <c r="AC291" s="195">
        <v>36</v>
      </c>
      <c r="AD291" s="165">
        <f t="shared" si="66"/>
        <v>0</v>
      </c>
      <c r="AE291" s="165">
        <f t="shared" si="67"/>
        <v>0</v>
      </c>
      <c r="AF291" s="165">
        <f t="shared" si="68"/>
        <v>0</v>
      </c>
      <c r="AG291" s="165">
        <f t="shared" si="69"/>
        <v>0</v>
      </c>
      <c r="AH291" s="165">
        <f t="shared" si="70"/>
        <v>0</v>
      </c>
      <c r="AI291" s="197">
        <f t="shared" si="71"/>
        <v>0</v>
      </c>
    </row>
    <row r="292" spans="4:35" ht="13.2" customHeight="1">
      <c r="D292" s="195">
        <v>37</v>
      </c>
      <c r="E292" s="165">
        <f t="shared" si="60"/>
        <v>0</v>
      </c>
      <c r="F292" s="165">
        <f t="shared" si="61"/>
        <v>0</v>
      </c>
      <c r="G292" s="165">
        <f t="shared" si="62"/>
        <v>0</v>
      </c>
      <c r="H292" s="165">
        <f t="shared" si="63"/>
        <v>0</v>
      </c>
      <c r="I292" s="165">
        <f t="shared" si="64"/>
        <v>0</v>
      </c>
      <c r="J292" s="197">
        <f t="shared" si="65"/>
        <v>0</v>
      </c>
      <c r="AC292" s="195">
        <v>37</v>
      </c>
      <c r="AD292" s="165">
        <f t="shared" si="66"/>
        <v>0</v>
      </c>
      <c r="AE292" s="165">
        <f t="shared" si="67"/>
        <v>0</v>
      </c>
      <c r="AF292" s="165">
        <f t="shared" si="68"/>
        <v>0</v>
      </c>
      <c r="AG292" s="165">
        <f t="shared" si="69"/>
        <v>0</v>
      </c>
      <c r="AH292" s="165">
        <f t="shared" si="70"/>
        <v>0</v>
      </c>
      <c r="AI292" s="197">
        <f t="shared" si="71"/>
        <v>0</v>
      </c>
    </row>
    <row r="293" spans="4:35" ht="13.2" customHeight="1">
      <c r="D293" s="195">
        <v>38</v>
      </c>
      <c r="E293" s="165">
        <f t="shared" si="60"/>
        <v>0</v>
      </c>
      <c r="F293" s="165">
        <f t="shared" si="61"/>
        <v>0</v>
      </c>
      <c r="G293" s="165">
        <f t="shared" si="62"/>
        <v>0</v>
      </c>
      <c r="H293" s="165">
        <f t="shared" si="63"/>
        <v>0</v>
      </c>
      <c r="I293" s="165">
        <f t="shared" si="64"/>
        <v>0</v>
      </c>
      <c r="J293" s="197">
        <f t="shared" si="65"/>
        <v>0</v>
      </c>
      <c r="AC293" s="195">
        <v>38</v>
      </c>
      <c r="AD293" s="165">
        <f t="shared" si="66"/>
        <v>0</v>
      </c>
      <c r="AE293" s="165">
        <f t="shared" si="67"/>
        <v>0</v>
      </c>
      <c r="AF293" s="165">
        <f t="shared" si="68"/>
        <v>0</v>
      </c>
      <c r="AG293" s="165">
        <f t="shared" si="69"/>
        <v>0</v>
      </c>
      <c r="AH293" s="165">
        <f t="shared" si="70"/>
        <v>0</v>
      </c>
      <c r="AI293" s="197">
        <f t="shared" si="71"/>
        <v>0</v>
      </c>
    </row>
    <row r="294" spans="4:35" ht="13.2" customHeight="1">
      <c r="D294" s="195">
        <v>39</v>
      </c>
      <c r="E294" s="165">
        <f t="shared" si="60"/>
        <v>0</v>
      </c>
      <c r="F294" s="165">
        <f t="shared" si="61"/>
        <v>0</v>
      </c>
      <c r="G294" s="165">
        <f t="shared" si="62"/>
        <v>0</v>
      </c>
      <c r="H294" s="165">
        <f t="shared" si="63"/>
        <v>0</v>
      </c>
      <c r="I294" s="165">
        <f t="shared" si="64"/>
        <v>0</v>
      </c>
      <c r="J294" s="197">
        <f t="shared" si="65"/>
        <v>0</v>
      </c>
      <c r="AC294" s="195">
        <v>39</v>
      </c>
      <c r="AD294" s="165">
        <f t="shared" si="66"/>
        <v>0</v>
      </c>
      <c r="AE294" s="165">
        <f t="shared" si="67"/>
        <v>0</v>
      </c>
      <c r="AF294" s="165">
        <f t="shared" si="68"/>
        <v>0</v>
      </c>
      <c r="AG294" s="165">
        <f t="shared" si="69"/>
        <v>0</v>
      </c>
      <c r="AH294" s="165">
        <f t="shared" si="70"/>
        <v>0</v>
      </c>
      <c r="AI294" s="197">
        <f t="shared" si="71"/>
        <v>0</v>
      </c>
    </row>
    <row r="295" spans="4:35" ht="13.2" customHeight="1" thickBot="1">
      <c r="D295" s="196">
        <v>40</v>
      </c>
      <c r="E295" s="198">
        <f t="shared" si="60"/>
        <v>0</v>
      </c>
      <c r="F295" s="198">
        <f t="shared" si="61"/>
        <v>0</v>
      </c>
      <c r="G295" s="198">
        <f t="shared" si="62"/>
        <v>0</v>
      </c>
      <c r="H295" s="198">
        <f t="shared" si="63"/>
        <v>0</v>
      </c>
      <c r="I295" s="198">
        <f t="shared" si="64"/>
        <v>0</v>
      </c>
      <c r="J295" s="199">
        <f t="shared" si="65"/>
        <v>0</v>
      </c>
      <c r="AC295" s="196">
        <v>40</v>
      </c>
      <c r="AD295" s="198">
        <f t="shared" si="66"/>
        <v>0</v>
      </c>
      <c r="AE295" s="198">
        <f t="shared" si="67"/>
        <v>0</v>
      </c>
      <c r="AF295" s="198">
        <f t="shared" si="68"/>
        <v>0</v>
      </c>
      <c r="AG295" s="198">
        <f t="shared" si="69"/>
        <v>0</v>
      </c>
      <c r="AH295" s="198">
        <f t="shared" si="70"/>
        <v>0</v>
      </c>
      <c r="AI295" s="199">
        <f t="shared" si="71"/>
        <v>0</v>
      </c>
    </row>
    <row r="297" spans="4:35" ht="13.2" customHeight="1" thickBot="1">
      <c r="D297" s="2" t="s">
        <v>92</v>
      </c>
      <c r="AC297" s="2" t="s">
        <v>92</v>
      </c>
    </row>
    <row r="298" spans="4:35" ht="13.2" customHeight="1">
      <c r="D298" s="2199"/>
      <c r="E298" s="2200" t="s">
        <v>56</v>
      </c>
      <c r="F298" s="2200"/>
      <c r="G298" s="2200" t="s">
        <v>83</v>
      </c>
      <c r="H298" s="2200"/>
      <c r="I298" s="2200" t="s">
        <v>78</v>
      </c>
      <c r="J298" s="2239"/>
      <c r="AC298" s="2199"/>
      <c r="AD298" s="2200" t="s">
        <v>56</v>
      </c>
      <c r="AE298" s="2200"/>
      <c r="AF298" s="2200" t="s">
        <v>83</v>
      </c>
      <c r="AG298" s="2200"/>
      <c r="AH298" s="2200" t="s">
        <v>78</v>
      </c>
      <c r="AI298" s="2239"/>
    </row>
    <row r="299" spans="4:35" ht="13.2" customHeight="1">
      <c r="D299" s="2238"/>
      <c r="E299" s="21" t="s">
        <v>354</v>
      </c>
      <c r="F299" s="21" t="s">
        <v>355</v>
      </c>
      <c r="G299" s="21" t="s">
        <v>354</v>
      </c>
      <c r="H299" s="21" t="s">
        <v>355</v>
      </c>
      <c r="I299" s="21" t="s">
        <v>354</v>
      </c>
      <c r="J299" s="194" t="s">
        <v>355</v>
      </c>
      <c r="AC299" s="2238"/>
      <c r="AD299" s="21" t="s">
        <v>354</v>
      </c>
      <c r="AE299" s="21" t="s">
        <v>355</v>
      </c>
      <c r="AF299" s="21" t="s">
        <v>354</v>
      </c>
      <c r="AG299" s="21" t="s">
        <v>355</v>
      </c>
      <c r="AH299" s="21" t="s">
        <v>354</v>
      </c>
      <c r="AI299" s="194" t="s">
        <v>355</v>
      </c>
    </row>
    <row r="300" spans="4:35" ht="13.2" customHeight="1">
      <c r="D300" s="195">
        <v>1</v>
      </c>
      <c r="E300" s="165">
        <f t="shared" ref="E300:E339" si="72">IF($K$39&lt;&gt;"As",0,IF($K$27&lt;&gt;"歩 道",0,SUMIF($K$40,D300,$K$38)))+IF($K$42&lt;&gt;"As",0,IF($K$27&lt;&gt;"歩 道",0,SUMIF($K$43,D300,$K$41)))</f>
        <v>0</v>
      </c>
      <c r="F300" s="165">
        <f t="shared" ref="F300:F339" si="73">IF($K$39&lt;&gt;"As",0,IF($K$27&lt;&gt;"車 道",0,SUMIF($K$40,D300,$K$38)))+IF($K$42&lt;&gt;"As",0,IF($K$27&lt;&gt;"車 道",0,SUMIF($K$43,D300,$K$41)))</f>
        <v>0</v>
      </c>
      <c r="G300" s="165">
        <f t="shared" ref="G300:G339" si="74">IF($K$39&lt;&gt;"Co",0,IF($K$27&lt;&gt;"歩 道",0,SUMIF($K$40,D300,$K$38)))+IF($K$42&lt;&gt;"Co",0,IF($K$27&lt;&gt;"歩 道",0,SUMIF($K$43,D300,$K$41)))</f>
        <v>0</v>
      </c>
      <c r="H300" s="165">
        <f t="shared" ref="H300:H339" si="75">IF($K$39&lt;&gt;"Co",0,IF($K$27&lt;&gt;"車 道",0,SUMIF($K$40,D300,$K$38)))+IF($K$42&lt;&gt;"Co",0,IF($K$27&lt;&gt;"車 道",0,SUMIF($K$43,D300,$K$41)))</f>
        <v>0</v>
      </c>
      <c r="I300" s="165">
        <f t="shared" ref="I300:I339" si="76">IF($K$27&lt;&gt;"歩 道",0,SUMIF($K$46,D300,$K$38)+SUMIF($K$46,D300,$K$41))</f>
        <v>0</v>
      </c>
      <c r="J300" s="197">
        <f t="shared" ref="J300:J339" si="77">IF($K$27&lt;&gt;"車 道",0,SUMIF($K$46,D300,$K$38)+SUMIF($K$46,D300,$K$41))</f>
        <v>0</v>
      </c>
      <c r="AC300" s="195">
        <v>1</v>
      </c>
      <c r="AD300" s="165">
        <f t="shared" ref="AD300:AD339" si="78">IF($AJ$39&lt;&gt;"As",0,IF($AJ$27&lt;&gt;"歩 道",0,SUMIF($AJ$40,AC300,$AJ$38)))+IF($AJ$42&lt;&gt;"As",0,IF($AJ$27&lt;&gt;"歩 道",0,SUMIF($AJ$43,AC300,$AJ$41)))</f>
        <v>0</v>
      </c>
      <c r="AE300" s="165">
        <f t="shared" ref="AE300:AE339" si="79">IF($AJ$39&lt;&gt;"As",0,IF($AJ$27&lt;&gt;"車 道",0,SUMIF($AJ$40,AC300,$AJ$38)))+IF($AJ$42&lt;&gt;"As",0,IF($AJ$27&lt;&gt;"車 道",0,SUMIF($AJ$43,AC300,$AJ$41)))</f>
        <v>0</v>
      </c>
      <c r="AF300" s="165">
        <f t="shared" ref="AF300:AF339" si="80">IF($AJ$39&lt;&gt;"Co",0,IF($AJ$27&lt;&gt;"歩 道",0,SUMIF($AJ$40,AC300,$AJ$38)))+IF($AJ$42&lt;&gt;"Co",0,IF($AJ$27&lt;&gt;"歩 道",0,SUMIF($AJ$43,AC300,$AJ$41)))</f>
        <v>0</v>
      </c>
      <c r="AG300" s="165">
        <f t="shared" ref="AG300:AG339" si="81">IF($AJ$39&lt;&gt;"Co",0,IF($AJ$27&lt;&gt;"車 道",0,SUMIF($AJ$40,AC300,$AJ$38)))+IF($AJ$42&lt;&gt;"Co",0,IF($AJ$27&lt;&gt;"車 道",0,SUMIF($AJ$43,AC300,$AJ$41)))</f>
        <v>0</v>
      </c>
      <c r="AH300" s="165">
        <f t="shared" ref="AH300:AH339" si="82">IF($AJ$27&lt;&gt;"歩 道",0,SUMIF($AJ$46,AC300,$AJ$38)+SUMIF($AJ$46,AC300,$AJ$41))</f>
        <v>0</v>
      </c>
      <c r="AI300" s="197">
        <f t="shared" ref="AI300:AI339" si="83">IF($AJ$27&lt;&gt;"車 道",0,SUMIF($AJ$46,AC300,$AJ$38)+SUMIF($AJ$46,AC300,$AJ$41))</f>
        <v>0</v>
      </c>
    </row>
    <row r="301" spans="4:35" ht="13.2" customHeight="1">
      <c r="D301" s="195">
        <v>2</v>
      </c>
      <c r="E301" s="165">
        <f t="shared" si="72"/>
        <v>0</v>
      </c>
      <c r="F301" s="165">
        <f t="shared" si="73"/>
        <v>0</v>
      </c>
      <c r="G301" s="165">
        <f t="shared" si="74"/>
        <v>0</v>
      </c>
      <c r="H301" s="165">
        <f t="shared" si="75"/>
        <v>0</v>
      </c>
      <c r="I301" s="165">
        <f t="shared" si="76"/>
        <v>0</v>
      </c>
      <c r="J301" s="197">
        <f t="shared" si="77"/>
        <v>0</v>
      </c>
      <c r="AC301" s="195">
        <v>2</v>
      </c>
      <c r="AD301" s="165">
        <f t="shared" si="78"/>
        <v>0</v>
      </c>
      <c r="AE301" s="165">
        <f t="shared" si="79"/>
        <v>0</v>
      </c>
      <c r="AF301" s="165">
        <f t="shared" si="80"/>
        <v>0</v>
      </c>
      <c r="AG301" s="165">
        <f t="shared" si="81"/>
        <v>0</v>
      </c>
      <c r="AH301" s="165">
        <f t="shared" si="82"/>
        <v>0</v>
      </c>
      <c r="AI301" s="197">
        <f t="shared" si="83"/>
        <v>0</v>
      </c>
    </row>
    <row r="302" spans="4:35" ht="13.2" customHeight="1">
      <c r="D302" s="195">
        <v>3</v>
      </c>
      <c r="E302" s="165">
        <f t="shared" si="72"/>
        <v>0</v>
      </c>
      <c r="F302" s="165">
        <f t="shared" si="73"/>
        <v>0</v>
      </c>
      <c r="G302" s="165">
        <f t="shared" si="74"/>
        <v>0</v>
      </c>
      <c r="H302" s="165">
        <f t="shared" si="75"/>
        <v>0</v>
      </c>
      <c r="I302" s="165">
        <f t="shared" si="76"/>
        <v>0</v>
      </c>
      <c r="J302" s="197">
        <f t="shared" si="77"/>
        <v>0</v>
      </c>
      <c r="AC302" s="195">
        <v>3</v>
      </c>
      <c r="AD302" s="165">
        <f t="shared" si="78"/>
        <v>0</v>
      </c>
      <c r="AE302" s="165">
        <f t="shared" si="79"/>
        <v>0</v>
      </c>
      <c r="AF302" s="165">
        <f t="shared" si="80"/>
        <v>0</v>
      </c>
      <c r="AG302" s="165">
        <f t="shared" si="81"/>
        <v>0</v>
      </c>
      <c r="AH302" s="165">
        <f t="shared" si="82"/>
        <v>0</v>
      </c>
      <c r="AI302" s="197">
        <f t="shared" si="83"/>
        <v>0</v>
      </c>
    </row>
    <row r="303" spans="4:35" ht="13.2" customHeight="1">
      <c r="D303" s="195">
        <v>4</v>
      </c>
      <c r="E303" s="165">
        <f t="shared" si="72"/>
        <v>0</v>
      </c>
      <c r="F303" s="165">
        <f t="shared" si="73"/>
        <v>0</v>
      </c>
      <c r="G303" s="165">
        <f t="shared" si="74"/>
        <v>0</v>
      </c>
      <c r="H303" s="165">
        <f t="shared" si="75"/>
        <v>0</v>
      </c>
      <c r="I303" s="165">
        <f t="shared" si="76"/>
        <v>0</v>
      </c>
      <c r="J303" s="197">
        <f t="shared" si="77"/>
        <v>0</v>
      </c>
      <c r="AC303" s="195">
        <v>4</v>
      </c>
      <c r="AD303" s="165">
        <f t="shared" si="78"/>
        <v>0</v>
      </c>
      <c r="AE303" s="165">
        <f t="shared" si="79"/>
        <v>0</v>
      </c>
      <c r="AF303" s="165">
        <f t="shared" si="80"/>
        <v>0</v>
      </c>
      <c r="AG303" s="165">
        <f t="shared" si="81"/>
        <v>0</v>
      </c>
      <c r="AH303" s="165">
        <f t="shared" si="82"/>
        <v>0</v>
      </c>
      <c r="AI303" s="197">
        <f t="shared" si="83"/>
        <v>0</v>
      </c>
    </row>
    <row r="304" spans="4:35" ht="13.2" customHeight="1">
      <c r="D304" s="195">
        <v>5</v>
      </c>
      <c r="E304" s="165">
        <f t="shared" si="72"/>
        <v>0</v>
      </c>
      <c r="F304" s="165">
        <f t="shared" si="73"/>
        <v>0</v>
      </c>
      <c r="G304" s="165">
        <f t="shared" si="74"/>
        <v>0</v>
      </c>
      <c r="H304" s="165">
        <f t="shared" si="75"/>
        <v>0</v>
      </c>
      <c r="I304" s="165">
        <f t="shared" si="76"/>
        <v>0</v>
      </c>
      <c r="J304" s="197">
        <f t="shared" si="77"/>
        <v>0</v>
      </c>
      <c r="AC304" s="195">
        <v>5</v>
      </c>
      <c r="AD304" s="165">
        <f t="shared" si="78"/>
        <v>0</v>
      </c>
      <c r="AE304" s="165">
        <f t="shared" si="79"/>
        <v>0</v>
      </c>
      <c r="AF304" s="165">
        <f t="shared" si="80"/>
        <v>0</v>
      </c>
      <c r="AG304" s="165">
        <f t="shared" si="81"/>
        <v>0</v>
      </c>
      <c r="AH304" s="165">
        <f t="shared" si="82"/>
        <v>0</v>
      </c>
      <c r="AI304" s="197">
        <f t="shared" si="83"/>
        <v>0</v>
      </c>
    </row>
    <row r="305" spans="4:35" ht="13.2" customHeight="1">
      <c r="D305" s="195">
        <v>6</v>
      </c>
      <c r="E305" s="165">
        <f t="shared" si="72"/>
        <v>0</v>
      </c>
      <c r="F305" s="165">
        <f t="shared" si="73"/>
        <v>0</v>
      </c>
      <c r="G305" s="165">
        <f t="shared" si="74"/>
        <v>0</v>
      </c>
      <c r="H305" s="165">
        <f t="shared" si="75"/>
        <v>0</v>
      </c>
      <c r="I305" s="165">
        <f t="shared" si="76"/>
        <v>0</v>
      </c>
      <c r="J305" s="197">
        <f t="shared" si="77"/>
        <v>0</v>
      </c>
      <c r="AC305" s="195">
        <v>6</v>
      </c>
      <c r="AD305" s="165">
        <f t="shared" si="78"/>
        <v>0</v>
      </c>
      <c r="AE305" s="165">
        <f t="shared" si="79"/>
        <v>0</v>
      </c>
      <c r="AF305" s="165">
        <f t="shared" si="80"/>
        <v>0</v>
      </c>
      <c r="AG305" s="165">
        <f t="shared" si="81"/>
        <v>0</v>
      </c>
      <c r="AH305" s="165">
        <f t="shared" si="82"/>
        <v>0</v>
      </c>
      <c r="AI305" s="197">
        <f t="shared" si="83"/>
        <v>0</v>
      </c>
    </row>
    <row r="306" spans="4:35" ht="13.2" customHeight="1">
      <c r="D306" s="195">
        <v>7</v>
      </c>
      <c r="E306" s="165">
        <f t="shared" si="72"/>
        <v>0</v>
      </c>
      <c r="F306" s="165">
        <f t="shared" si="73"/>
        <v>0</v>
      </c>
      <c r="G306" s="165">
        <f t="shared" si="74"/>
        <v>0</v>
      </c>
      <c r="H306" s="165">
        <f t="shared" si="75"/>
        <v>0</v>
      </c>
      <c r="I306" s="165">
        <f t="shared" si="76"/>
        <v>0</v>
      </c>
      <c r="J306" s="197">
        <f t="shared" si="77"/>
        <v>0</v>
      </c>
      <c r="AC306" s="195">
        <v>7</v>
      </c>
      <c r="AD306" s="165">
        <f t="shared" si="78"/>
        <v>0</v>
      </c>
      <c r="AE306" s="165">
        <f t="shared" si="79"/>
        <v>0</v>
      </c>
      <c r="AF306" s="165">
        <f t="shared" si="80"/>
        <v>0</v>
      </c>
      <c r="AG306" s="165">
        <f t="shared" si="81"/>
        <v>0</v>
      </c>
      <c r="AH306" s="165">
        <f t="shared" si="82"/>
        <v>0</v>
      </c>
      <c r="AI306" s="197">
        <f t="shared" si="83"/>
        <v>0</v>
      </c>
    </row>
    <row r="307" spans="4:35" ht="13.2" customHeight="1">
      <c r="D307" s="195">
        <v>8</v>
      </c>
      <c r="E307" s="165">
        <f t="shared" si="72"/>
        <v>0</v>
      </c>
      <c r="F307" s="165">
        <f t="shared" si="73"/>
        <v>0</v>
      </c>
      <c r="G307" s="165">
        <f t="shared" si="74"/>
        <v>0</v>
      </c>
      <c r="H307" s="165">
        <f t="shared" si="75"/>
        <v>0</v>
      </c>
      <c r="I307" s="165">
        <f t="shared" si="76"/>
        <v>0</v>
      </c>
      <c r="J307" s="197">
        <f t="shared" si="77"/>
        <v>0</v>
      </c>
      <c r="AC307" s="195">
        <v>8</v>
      </c>
      <c r="AD307" s="165">
        <f t="shared" si="78"/>
        <v>0</v>
      </c>
      <c r="AE307" s="165">
        <f t="shared" si="79"/>
        <v>0</v>
      </c>
      <c r="AF307" s="165">
        <f t="shared" si="80"/>
        <v>0</v>
      </c>
      <c r="AG307" s="165">
        <f t="shared" si="81"/>
        <v>0</v>
      </c>
      <c r="AH307" s="165">
        <f t="shared" si="82"/>
        <v>0</v>
      </c>
      <c r="AI307" s="197">
        <f t="shared" si="83"/>
        <v>0</v>
      </c>
    </row>
    <row r="308" spans="4:35" ht="13.2" customHeight="1">
      <c r="D308" s="195">
        <v>9</v>
      </c>
      <c r="E308" s="165">
        <f t="shared" si="72"/>
        <v>0</v>
      </c>
      <c r="F308" s="165">
        <f t="shared" si="73"/>
        <v>0</v>
      </c>
      <c r="G308" s="165">
        <f t="shared" si="74"/>
        <v>0</v>
      </c>
      <c r="H308" s="165">
        <f t="shared" si="75"/>
        <v>0</v>
      </c>
      <c r="I308" s="165">
        <f t="shared" si="76"/>
        <v>0</v>
      </c>
      <c r="J308" s="197">
        <f t="shared" si="77"/>
        <v>0</v>
      </c>
      <c r="AC308" s="195">
        <v>9</v>
      </c>
      <c r="AD308" s="165">
        <f t="shared" si="78"/>
        <v>0</v>
      </c>
      <c r="AE308" s="165">
        <f t="shared" si="79"/>
        <v>0</v>
      </c>
      <c r="AF308" s="165">
        <f t="shared" si="80"/>
        <v>0</v>
      </c>
      <c r="AG308" s="165">
        <f t="shared" si="81"/>
        <v>0</v>
      </c>
      <c r="AH308" s="165">
        <f t="shared" si="82"/>
        <v>0</v>
      </c>
      <c r="AI308" s="197">
        <f t="shared" si="83"/>
        <v>0</v>
      </c>
    </row>
    <row r="309" spans="4:35" ht="13.2" customHeight="1">
      <c r="D309" s="195">
        <v>10</v>
      </c>
      <c r="E309" s="165">
        <f t="shared" si="72"/>
        <v>0</v>
      </c>
      <c r="F309" s="165">
        <f t="shared" si="73"/>
        <v>0</v>
      </c>
      <c r="G309" s="165">
        <f t="shared" si="74"/>
        <v>0</v>
      </c>
      <c r="H309" s="165">
        <f t="shared" si="75"/>
        <v>0</v>
      </c>
      <c r="I309" s="165">
        <f t="shared" si="76"/>
        <v>0</v>
      </c>
      <c r="J309" s="197">
        <f t="shared" si="77"/>
        <v>0</v>
      </c>
      <c r="AC309" s="195">
        <v>10</v>
      </c>
      <c r="AD309" s="165">
        <f t="shared" si="78"/>
        <v>0</v>
      </c>
      <c r="AE309" s="165">
        <f t="shared" si="79"/>
        <v>0</v>
      </c>
      <c r="AF309" s="165">
        <f t="shared" si="80"/>
        <v>0</v>
      </c>
      <c r="AG309" s="165">
        <f t="shared" si="81"/>
        <v>0</v>
      </c>
      <c r="AH309" s="165">
        <f t="shared" si="82"/>
        <v>0</v>
      </c>
      <c r="AI309" s="197">
        <f t="shared" si="83"/>
        <v>0</v>
      </c>
    </row>
    <row r="310" spans="4:35" ht="13.2" customHeight="1">
      <c r="D310" s="195">
        <v>11</v>
      </c>
      <c r="E310" s="165">
        <f t="shared" si="72"/>
        <v>0</v>
      </c>
      <c r="F310" s="165">
        <f t="shared" si="73"/>
        <v>0</v>
      </c>
      <c r="G310" s="165">
        <f t="shared" si="74"/>
        <v>0</v>
      </c>
      <c r="H310" s="165">
        <f t="shared" si="75"/>
        <v>0</v>
      </c>
      <c r="I310" s="165">
        <f t="shared" si="76"/>
        <v>0</v>
      </c>
      <c r="J310" s="197">
        <f t="shared" si="77"/>
        <v>0</v>
      </c>
      <c r="AC310" s="195">
        <v>11</v>
      </c>
      <c r="AD310" s="165">
        <f t="shared" si="78"/>
        <v>0</v>
      </c>
      <c r="AE310" s="165">
        <f t="shared" si="79"/>
        <v>0</v>
      </c>
      <c r="AF310" s="165">
        <f t="shared" si="80"/>
        <v>0</v>
      </c>
      <c r="AG310" s="165">
        <f t="shared" si="81"/>
        <v>0</v>
      </c>
      <c r="AH310" s="165">
        <f t="shared" si="82"/>
        <v>0</v>
      </c>
      <c r="AI310" s="197">
        <f t="shared" si="83"/>
        <v>0</v>
      </c>
    </row>
    <row r="311" spans="4:35" ht="13.2" customHeight="1">
      <c r="D311" s="195">
        <v>12</v>
      </c>
      <c r="E311" s="165">
        <f t="shared" si="72"/>
        <v>0</v>
      </c>
      <c r="F311" s="165">
        <f t="shared" si="73"/>
        <v>0</v>
      </c>
      <c r="G311" s="165">
        <f t="shared" si="74"/>
        <v>0</v>
      </c>
      <c r="H311" s="165">
        <f t="shared" si="75"/>
        <v>0</v>
      </c>
      <c r="I311" s="165">
        <f t="shared" si="76"/>
        <v>0</v>
      </c>
      <c r="J311" s="197">
        <f t="shared" si="77"/>
        <v>0</v>
      </c>
      <c r="AC311" s="195">
        <v>12</v>
      </c>
      <c r="AD311" s="165">
        <f t="shared" si="78"/>
        <v>0</v>
      </c>
      <c r="AE311" s="165">
        <f t="shared" si="79"/>
        <v>0</v>
      </c>
      <c r="AF311" s="165">
        <f t="shared" si="80"/>
        <v>0</v>
      </c>
      <c r="AG311" s="165">
        <f t="shared" si="81"/>
        <v>0</v>
      </c>
      <c r="AH311" s="165">
        <f t="shared" si="82"/>
        <v>0</v>
      </c>
      <c r="AI311" s="197">
        <f t="shared" si="83"/>
        <v>0</v>
      </c>
    </row>
    <row r="312" spans="4:35" ht="13.2" customHeight="1">
      <c r="D312" s="195">
        <v>13</v>
      </c>
      <c r="E312" s="165">
        <f t="shared" si="72"/>
        <v>0</v>
      </c>
      <c r="F312" s="165">
        <f t="shared" si="73"/>
        <v>0</v>
      </c>
      <c r="G312" s="165">
        <f t="shared" si="74"/>
        <v>0</v>
      </c>
      <c r="H312" s="165">
        <f t="shared" si="75"/>
        <v>0</v>
      </c>
      <c r="I312" s="165">
        <f t="shared" si="76"/>
        <v>0</v>
      </c>
      <c r="J312" s="197">
        <f t="shared" si="77"/>
        <v>0</v>
      </c>
      <c r="AC312" s="195">
        <v>13</v>
      </c>
      <c r="AD312" s="165">
        <f t="shared" si="78"/>
        <v>0</v>
      </c>
      <c r="AE312" s="165">
        <f t="shared" si="79"/>
        <v>0</v>
      </c>
      <c r="AF312" s="165">
        <f t="shared" si="80"/>
        <v>0</v>
      </c>
      <c r="AG312" s="165">
        <f t="shared" si="81"/>
        <v>0</v>
      </c>
      <c r="AH312" s="165">
        <f t="shared" si="82"/>
        <v>0</v>
      </c>
      <c r="AI312" s="197">
        <f t="shared" si="83"/>
        <v>0</v>
      </c>
    </row>
    <row r="313" spans="4:35" ht="13.2" customHeight="1">
      <c r="D313" s="195">
        <v>14</v>
      </c>
      <c r="E313" s="165">
        <f t="shared" si="72"/>
        <v>0</v>
      </c>
      <c r="F313" s="165">
        <f t="shared" si="73"/>
        <v>0</v>
      </c>
      <c r="G313" s="165">
        <f t="shared" si="74"/>
        <v>0</v>
      </c>
      <c r="H313" s="165">
        <f t="shared" si="75"/>
        <v>0</v>
      </c>
      <c r="I313" s="165">
        <f t="shared" si="76"/>
        <v>0</v>
      </c>
      <c r="J313" s="197">
        <f t="shared" si="77"/>
        <v>0</v>
      </c>
      <c r="AC313" s="195">
        <v>14</v>
      </c>
      <c r="AD313" s="165">
        <f t="shared" si="78"/>
        <v>0</v>
      </c>
      <c r="AE313" s="165">
        <f t="shared" si="79"/>
        <v>0</v>
      </c>
      <c r="AF313" s="165">
        <f t="shared" si="80"/>
        <v>0</v>
      </c>
      <c r="AG313" s="165">
        <f t="shared" si="81"/>
        <v>0</v>
      </c>
      <c r="AH313" s="165">
        <f t="shared" si="82"/>
        <v>0</v>
      </c>
      <c r="AI313" s="197">
        <f t="shared" si="83"/>
        <v>0</v>
      </c>
    </row>
    <row r="314" spans="4:35" ht="13.2" customHeight="1">
      <c r="D314" s="195">
        <v>15</v>
      </c>
      <c r="E314" s="165">
        <f t="shared" si="72"/>
        <v>0</v>
      </c>
      <c r="F314" s="165">
        <f t="shared" si="73"/>
        <v>0</v>
      </c>
      <c r="G314" s="165">
        <f t="shared" si="74"/>
        <v>0</v>
      </c>
      <c r="H314" s="165">
        <f t="shared" si="75"/>
        <v>0</v>
      </c>
      <c r="I314" s="165">
        <f t="shared" si="76"/>
        <v>0</v>
      </c>
      <c r="J314" s="197">
        <f t="shared" si="77"/>
        <v>0</v>
      </c>
      <c r="AC314" s="195">
        <v>15</v>
      </c>
      <c r="AD314" s="165">
        <f t="shared" si="78"/>
        <v>0</v>
      </c>
      <c r="AE314" s="165">
        <f t="shared" si="79"/>
        <v>0</v>
      </c>
      <c r="AF314" s="165">
        <f t="shared" si="80"/>
        <v>0</v>
      </c>
      <c r="AG314" s="165">
        <f t="shared" si="81"/>
        <v>0</v>
      </c>
      <c r="AH314" s="165">
        <f t="shared" si="82"/>
        <v>0</v>
      </c>
      <c r="AI314" s="197">
        <f t="shared" si="83"/>
        <v>0</v>
      </c>
    </row>
    <row r="315" spans="4:35" ht="13.2" customHeight="1">
      <c r="D315" s="195">
        <v>16</v>
      </c>
      <c r="E315" s="165">
        <f t="shared" si="72"/>
        <v>0</v>
      </c>
      <c r="F315" s="165">
        <f t="shared" si="73"/>
        <v>0</v>
      </c>
      <c r="G315" s="165">
        <f t="shared" si="74"/>
        <v>0</v>
      </c>
      <c r="H315" s="165">
        <f t="shared" si="75"/>
        <v>0</v>
      </c>
      <c r="I315" s="165">
        <f t="shared" si="76"/>
        <v>0</v>
      </c>
      <c r="J315" s="197">
        <f t="shared" si="77"/>
        <v>0</v>
      </c>
      <c r="AC315" s="195">
        <v>16</v>
      </c>
      <c r="AD315" s="165">
        <f t="shared" si="78"/>
        <v>0</v>
      </c>
      <c r="AE315" s="165">
        <f t="shared" si="79"/>
        <v>0</v>
      </c>
      <c r="AF315" s="165">
        <f t="shared" si="80"/>
        <v>0</v>
      </c>
      <c r="AG315" s="165">
        <f t="shared" si="81"/>
        <v>0</v>
      </c>
      <c r="AH315" s="165">
        <f t="shared" si="82"/>
        <v>0</v>
      </c>
      <c r="AI315" s="197">
        <f t="shared" si="83"/>
        <v>0</v>
      </c>
    </row>
    <row r="316" spans="4:35" ht="13.2" customHeight="1">
      <c r="D316" s="195">
        <v>17</v>
      </c>
      <c r="E316" s="165">
        <f t="shared" si="72"/>
        <v>0</v>
      </c>
      <c r="F316" s="165">
        <f t="shared" si="73"/>
        <v>0</v>
      </c>
      <c r="G316" s="165">
        <f t="shared" si="74"/>
        <v>0</v>
      </c>
      <c r="H316" s="165">
        <f t="shared" si="75"/>
        <v>0</v>
      </c>
      <c r="I316" s="165">
        <f t="shared" si="76"/>
        <v>0</v>
      </c>
      <c r="J316" s="197">
        <f t="shared" si="77"/>
        <v>0</v>
      </c>
      <c r="AC316" s="195">
        <v>17</v>
      </c>
      <c r="AD316" s="165">
        <f t="shared" si="78"/>
        <v>0</v>
      </c>
      <c r="AE316" s="165">
        <f t="shared" si="79"/>
        <v>0</v>
      </c>
      <c r="AF316" s="165">
        <f t="shared" si="80"/>
        <v>0</v>
      </c>
      <c r="AG316" s="165">
        <f t="shared" si="81"/>
        <v>0</v>
      </c>
      <c r="AH316" s="165">
        <f t="shared" si="82"/>
        <v>0</v>
      </c>
      <c r="AI316" s="197">
        <f t="shared" si="83"/>
        <v>0</v>
      </c>
    </row>
    <row r="317" spans="4:35" ht="13.2" customHeight="1">
      <c r="D317" s="195">
        <v>18</v>
      </c>
      <c r="E317" s="165">
        <f t="shared" si="72"/>
        <v>0</v>
      </c>
      <c r="F317" s="165">
        <f t="shared" si="73"/>
        <v>0</v>
      </c>
      <c r="G317" s="165">
        <f t="shared" si="74"/>
        <v>0</v>
      </c>
      <c r="H317" s="165">
        <f t="shared" si="75"/>
        <v>0</v>
      </c>
      <c r="I317" s="165">
        <f t="shared" si="76"/>
        <v>0</v>
      </c>
      <c r="J317" s="197">
        <f t="shared" si="77"/>
        <v>0</v>
      </c>
      <c r="AC317" s="195">
        <v>18</v>
      </c>
      <c r="AD317" s="165">
        <f t="shared" si="78"/>
        <v>0</v>
      </c>
      <c r="AE317" s="165">
        <f t="shared" si="79"/>
        <v>0</v>
      </c>
      <c r="AF317" s="165">
        <f t="shared" si="80"/>
        <v>0</v>
      </c>
      <c r="AG317" s="165">
        <f t="shared" si="81"/>
        <v>0</v>
      </c>
      <c r="AH317" s="165">
        <f t="shared" si="82"/>
        <v>0</v>
      </c>
      <c r="AI317" s="197">
        <f t="shared" si="83"/>
        <v>0</v>
      </c>
    </row>
    <row r="318" spans="4:35" ht="13.2" customHeight="1">
      <c r="D318" s="195">
        <v>19</v>
      </c>
      <c r="E318" s="165">
        <f t="shared" si="72"/>
        <v>0</v>
      </c>
      <c r="F318" s="165">
        <f t="shared" si="73"/>
        <v>0</v>
      </c>
      <c r="G318" s="165">
        <f t="shared" si="74"/>
        <v>0</v>
      </c>
      <c r="H318" s="165">
        <f t="shared" si="75"/>
        <v>0</v>
      </c>
      <c r="I318" s="165">
        <f t="shared" si="76"/>
        <v>0</v>
      </c>
      <c r="J318" s="197">
        <f t="shared" si="77"/>
        <v>0</v>
      </c>
      <c r="AC318" s="195">
        <v>19</v>
      </c>
      <c r="AD318" s="165">
        <f t="shared" si="78"/>
        <v>0</v>
      </c>
      <c r="AE318" s="165">
        <f t="shared" si="79"/>
        <v>0</v>
      </c>
      <c r="AF318" s="165">
        <f t="shared" si="80"/>
        <v>0</v>
      </c>
      <c r="AG318" s="165">
        <f t="shared" si="81"/>
        <v>0</v>
      </c>
      <c r="AH318" s="165">
        <f t="shared" si="82"/>
        <v>0</v>
      </c>
      <c r="AI318" s="197">
        <f t="shared" si="83"/>
        <v>0</v>
      </c>
    </row>
    <row r="319" spans="4:35" ht="13.2" customHeight="1">
      <c r="D319" s="195">
        <v>20</v>
      </c>
      <c r="E319" s="165">
        <f t="shared" si="72"/>
        <v>0</v>
      </c>
      <c r="F319" s="165">
        <f t="shared" si="73"/>
        <v>0</v>
      </c>
      <c r="G319" s="165">
        <f t="shared" si="74"/>
        <v>0</v>
      </c>
      <c r="H319" s="165">
        <f t="shared" si="75"/>
        <v>0</v>
      </c>
      <c r="I319" s="165">
        <f t="shared" si="76"/>
        <v>0</v>
      </c>
      <c r="J319" s="197">
        <f t="shared" si="77"/>
        <v>0</v>
      </c>
      <c r="AC319" s="195">
        <v>20</v>
      </c>
      <c r="AD319" s="165">
        <f t="shared" si="78"/>
        <v>0</v>
      </c>
      <c r="AE319" s="165">
        <f t="shared" si="79"/>
        <v>0</v>
      </c>
      <c r="AF319" s="165">
        <f t="shared" si="80"/>
        <v>0</v>
      </c>
      <c r="AG319" s="165">
        <f t="shared" si="81"/>
        <v>0</v>
      </c>
      <c r="AH319" s="165">
        <f t="shared" si="82"/>
        <v>0</v>
      </c>
      <c r="AI319" s="197">
        <f t="shared" si="83"/>
        <v>0</v>
      </c>
    </row>
    <row r="320" spans="4:35" ht="13.2" customHeight="1">
      <c r="D320" s="195">
        <v>21</v>
      </c>
      <c r="E320" s="165">
        <f t="shared" si="72"/>
        <v>0</v>
      </c>
      <c r="F320" s="165">
        <f t="shared" si="73"/>
        <v>0</v>
      </c>
      <c r="G320" s="165">
        <f t="shared" si="74"/>
        <v>0</v>
      </c>
      <c r="H320" s="165">
        <f t="shared" si="75"/>
        <v>0</v>
      </c>
      <c r="I320" s="165">
        <f t="shared" si="76"/>
        <v>0</v>
      </c>
      <c r="J320" s="197">
        <f t="shared" si="77"/>
        <v>0</v>
      </c>
      <c r="AC320" s="195">
        <v>21</v>
      </c>
      <c r="AD320" s="165">
        <f t="shared" si="78"/>
        <v>0</v>
      </c>
      <c r="AE320" s="165">
        <f t="shared" si="79"/>
        <v>0</v>
      </c>
      <c r="AF320" s="165">
        <f t="shared" si="80"/>
        <v>0</v>
      </c>
      <c r="AG320" s="165">
        <f t="shared" si="81"/>
        <v>0</v>
      </c>
      <c r="AH320" s="165">
        <f t="shared" si="82"/>
        <v>0</v>
      </c>
      <c r="AI320" s="197">
        <f t="shared" si="83"/>
        <v>0</v>
      </c>
    </row>
    <row r="321" spans="4:35" ht="13.2" customHeight="1">
      <c r="D321" s="195">
        <v>22</v>
      </c>
      <c r="E321" s="165">
        <f t="shared" si="72"/>
        <v>0</v>
      </c>
      <c r="F321" s="165">
        <f t="shared" si="73"/>
        <v>0</v>
      </c>
      <c r="G321" s="165">
        <f t="shared" si="74"/>
        <v>0</v>
      </c>
      <c r="H321" s="165">
        <f t="shared" si="75"/>
        <v>0</v>
      </c>
      <c r="I321" s="165">
        <f t="shared" si="76"/>
        <v>0</v>
      </c>
      <c r="J321" s="197">
        <f t="shared" si="77"/>
        <v>0</v>
      </c>
      <c r="AC321" s="195">
        <v>22</v>
      </c>
      <c r="AD321" s="165">
        <f t="shared" si="78"/>
        <v>0</v>
      </c>
      <c r="AE321" s="165">
        <f t="shared" si="79"/>
        <v>0</v>
      </c>
      <c r="AF321" s="165">
        <f t="shared" si="80"/>
        <v>0</v>
      </c>
      <c r="AG321" s="165">
        <f t="shared" si="81"/>
        <v>0</v>
      </c>
      <c r="AH321" s="165">
        <f t="shared" si="82"/>
        <v>0</v>
      </c>
      <c r="AI321" s="197">
        <f t="shared" si="83"/>
        <v>0</v>
      </c>
    </row>
    <row r="322" spans="4:35" ht="13.2" customHeight="1">
      <c r="D322" s="195">
        <v>23</v>
      </c>
      <c r="E322" s="165">
        <f t="shared" si="72"/>
        <v>0</v>
      </c>
      <c r="F322" s="165">
        <f t="shared" si="73"/>
        <v>0</v>
      </c>
      <c r="G322" s="165">
        <f t="shared" si="74"/>
        <v>0</v>
      </c>
      <c r="H322" s="165">
        <f t="shared" si="75"/>
        <v>0</v>
      </c>
      <c r="I322" s="165">
        <f t="shared" si="76"/>
        <v>0</v>
      </c>
      <c r="J322" s="197">
        <f t="shared" si="77"/>
        <v>0</v>
      </c>
      <c r="AC322" s="195">
        <v>23</v>
      </c>
      <c r="AD322" s="165">
        <f t="shared" si="78"/>
        <v>0</v>
      </c>
      <c r="AE322" s="165">
        <f t="shared" si="79"/>
        <v>0</v>
      </c>
      <c r="AF322" s="165">
        <f t="shared" si="80"/>
        <v>0</v>
      </c>
      <c r="AG322" s="165">
        <f t="shared" si="81"/>
        <v>0</v>
      </c>
      <c r="AH322" s="165">
        <f t="shared" si="82"/>
        <v>0</v>
      </c>
      <c r="AI322" s="197">
        <f t="shared" si="83"/>
        <v>0</v>
      </c>
    </row>
    <row r="323" spans="4:35" ht="13.2" customHeight="1">
      <c r="D323" s="195">
        <v>24</v>
      </c>
      <c r="E323" s="165">
        <f t="shared" si="72"/>
        <v>0</v>
      </c>
      <c r="F323" s="165">
        <f t="shared" si="73"/>
        <v>0</v>
      </c>
      <c r="G323" s="165">
        <f t="shared" si="74"/>
        <v>0</v>
      </c>
      <c r="H323" s="165">
        <f t="shared" si="75"/>
        <v>0</v>
      </c>
      <c r="I323" s="165">
        <f t="shared" si="76"/>
        <v>0</v>
      </c>
      <c r="J323" s="197">
        <f t="shared" si="77"/>
        <v>0</v>
      </c>
      <c r="AC323" s="195">
        <v>24</v>
      </c>
      <c r="AD323" s="165">
        <f t="shared" si="78"/>
        <v>0</v>
      </c>
      <c r="AE323" s="165">
        <f t="shared" si="79"/>
        <v>0</v>
      </c>
      <c r="AF323" s="165">
        <f t="shared" si="80"/>
        <v>0</v>
      </c>
      <c r="AG323" s="165">
        <f t="shared" si="81"/>
        <v>0</v>
      </c>
      <c r="AH323" s="165">
        <f t="shared" si="82"/>
        <v>0</v>
      </c>
      <c r="AI323" s="197">
        <f t="shared" si="83"/>
        <v>0</v>
      </c>
    </row>
    <row r="324" spans="4:35" ht="13.2" customHeight="1">
      <c r="D324" s="195">
        <v>25</v>
      </c>
      <c r="E324" s="165">
        <f t="shared" si="72"/>
        <v>0</v>
      </c>
      <c r="F324" s="165">
        <f t="shared" si="73"/>
        <v>0</v>
      </c>
      <c r="G324" s="165">
        <f t="shared" si="74"/>
        <v>0</v>
      </c>
      <c r="H324" s="165">
        <f t="shared" si="75"/>
        <v>0</v>
      </c>
      <c r="I324" s="165">
        <f t="shared" si="76"/>
        <v>0</v>
      </c>
      <c r="J324" s="197">
        <f t="shared" si="77"/>
        <v>0</v>
      </c>
      <c r="AC324" s="195">
        <v>25</v>
      </c>
      <c r="AD324" s="165">
        <f t="shared" si="78"/>
        <v>0</v>
      </c>
      <c r="AE324" s="165">
        <f t="shared" si="79"/>
        <v>0</v>
      </c>
      <c r="AF324" s="165">
        <f t="shared" si="80"/>
        <v>0</v>
      </c>
      <c r="AG324" s="165">
        <f t="shared" si="81"/>
        <v>0</v>
      </c>
      <c r="AH324" s="165">
        <f t="shared" si="82"/>
        <v>0</v>
      </c>
      <c r="AI324" s="197">
        <f t="shared" si="83"/>
        <v>0</v>
      </c>
    </row>
    <row r="325" spans="4:35" ht="13.2" customHeight="1">
      <c r="D325" s="195">
        <v>26</v>
      </c>
      <c r="E325" s="165">
        <f t="shared" si="72"/>
        <v>0</v>
      </c>
      <c r="F325" s="165">
        <f t="shared" si="73"/>
        <v>0</v>
      </c>
      <c r="G325" s="165">
        <f t="shared" si="74"/>
        <v>0</v>
      </c>
      <c r="H325" s="165">
        <f t="shared" si="75"/>
        <v>0</v>
      </c>
      <c r="I325" s="165">
        <f t="shared" si="76"/>
        <v>0</v>
      </c>
      <c r="J325" s="197">
        <f t="shared" si="77"/>
        <v>0</v>
      </c>
      <c r="AC325" s="195">
        <v>26</v>
      </c>
      <c r="AD325" s="165">
        <f t="shared" si="78"/>
        <v>0</v>
      </c>
      <c r="AE325" s="165">
        <f t="shared" si="79"/>
        <v>0</v>
      </c>
      <c r="AF325" s="165">
        <f t="shared" si="80"/>
        <v>0</v>
      </c>
      <c r="AG325" s="165">
        <f t="shared" si="81"/>
        <v>0</v>
      </c>
      <c r="AH325" s="165">
        <f t="shared" si="82"/>
        <v>0</v>
      </c>
      <c r="AI325" s="197">
        <f t="shared" si="83"/>
        <v>0</v>
      </c>
    </row>
    <row r="326" spans="4:35" ht="13.2" customHeight="1">
      <c r="D326" s="195">
        <v>27</v>
      </c>
      <c r="E326" s="165">
        <f t="shared" si="72"/>
        <v>0</v>
      </c>
      <c r="F326" s="165">
        <f t="shared" si="73"/>
        <v>0</v>
      </c>
      <c r="G326" s="165">
        <f t="shared" si="74"/>
        <v>0</v>
      </c>
      <c r="H326" s="165">
        <f t="shared" si="75"/>
        <v>0</v>
      </c>
      <c r="I326" s="165">
        <f t="shared" si="76"/>
        <v>0</v>
      </c>
      <c r="J326" s="197">
        <f t="shared" si="77"/>
        <v>0</v>
      </c>
      <c r="AC326" s="195">
        <v>27</v>
      </c>
      <c r="AD326" s="165">
        <f t="shared" si="78"/>
        <v>0</v>
      </c>
      <c r="AE326" s="165">
        <f t="shared" si="79"/>
        <v>0</v>
      </c>
      <c r="AF326" s="165">
        <f t="shared" si="80"/>
        <v>0</v>
      </c>
      <c r="AG326" s="165">
        <f t="shared" si="81"/>
        <v>0</v>
      </c>
      <c r="AH326" s="165">
        <f t="shared" si="82"/>
        <v>0</v>
      </c>
      <c r="AI326" s="197">
        <f t="shared" si="83"/>
        <v>0</v>
      </c>
    </row>
    <row r="327" spans="4:35" ht="13.2" customHeight="1">
      <c r="D327" s="195">
        <v>28</v>
      </c>
      <c r="E327" s="165">
        <f t="shared" si="72"/>
        <v>0</v>
      </c>
      <c r="F327" s="165">
        <f t="shared" si="73"/>
        <v>0</v>
      </c>
      <c r="G327" s="165">
        <f t="shared" si="74"/>
        <v>0</v>
      </c>
      <c r="H327" s="165">
        <f t="shared" si="75"/>
        <v>0</v>
      </c>
      <c r="I327" s="165">
        <f t="shared" si="76"/>
        <v>0</v>
      </c>
      <c r="J327" s="197">
        <f t="shared" si="77"/>
        <v>0</v>
      </c>
      <c r="AC327" s="195">
        <v>28</v>
      </c>
      <c r="AD327" s="165">
        <f t="shared" si="78"/>
        <v>0</v>
      </c>
      <c r="AE327" s="165">
        <f t="shared" si="79"/>
        <v>0</v>
      </c>
      <c r="AF327" s="165">
        <f t="shared" si="80"/>
        <v>0</v>
      </c>
      <c r="AG327" s="165">
        <f t="shared" si="81"/>
        <v>0</v>
      </c>
      <c r="AH327" s="165">
        <f t="shared" si="82"/>
        <v>0</v>
      </c>
      <c r="AI327" s="197">
        <f t="shared" si="83"/>
        <v>0</v>
      </c>
    </row>
    <row r="328" spans="4:35" ht="13.2" customHeight="1">
      <c r="D328" s="195">
        <v>29</v>
      </c>
      <c r="E328" s="165">
        <f t="shared" si="72"/>
        <v>0</v>
      </c>
      <c r="F328" s="165">
        <f t="shared" si="73"/>
        <v>0</v>
      </c>
      <c r="G328" s="165">
        <f t="shared" si="74"/>
        <v>0</v>
      </c>
      <c r="H328" s="165">
        <f t="shared" si="75"/>
        <v>0</v>
      </c>
      <c r="I328" s="165">
        <f t="shared" si="76"/>
        <v>0</v>
      </c>
      <c r="J328" s="197">
        <f t="shared" si="77"/>
        <v>0</v>
      </c>
      <c r="AC328" s="195">
        <v>29</v>
      </c>
      <c r="AD328" s="165">
        <f t="shared" si="78"/>
        <v>0</v>
      </c>
      <c r="AE328" s="165">
        <f t="shared" si="79"/>
        <v>0</v>
      </c>
      <c r="AF328" s="165">
        <f t="shared" si="80"/>
        <v>0</v>
      </c>
      <c r="AG328" s="165">
        <f t="shared" si="81"/>
        <v>0</v>
      </c>
      <c r="AH328" s="165">
        <f t="shared" si="82"/>
        <v>0</v>
      </c>
      <c r="AI328" s="197">
        <f t="shared" si="83"/>
        <v>0</v>
      </c>
    </row>
    <row r="329" spans="4:35" ht="13.2" customHeight="1">
      <c r="D329" s="195">
        <v>30</v>
      </c>
      <c r="E329" s="165">
        <f t="shared" si="72"/>
        <v>0</v>
      </c>
      <c r="F329" s="165">
        <f t="shared" si="73"/>
        <v>0</v>
      </c>
      <c r="G329" s="165">
        <f t="shared" si="74"/>
        <v>0</v>
      </c>
      <c r="H329" s="165">
        <f t="shared" si="75"/>
        <v>0</v>
      </c>
      <c r="I329" s="165">
        <f t="shared" si="76"/>
        <v>0</v>
      </c>
      <c r="J329" s="197">
        <f t="shared" si="77"/>
        <v>0</v>
      </c>
      <c r="AC329" s="195">
        <v>30</v>
      </c>
      <c r="AD329" s="165">
        <f t="shared" si="78"/>
        <v>0</v>
      </c>
      <c r="AE329" s="165">
        <f t="shared" si="79"/>
        <v>0</v>
      </c>
      <c r="AF329" s="165">
        <f t="shared" si="80"/>
        <v>0</v>
      </c>
      <c r="AG329" s="165">
        <f t="shared" si="81"/>
        <v>0</v>
      </c>
      <c r="AH329" s="165">
        <f t="shared" si="82"/>
        <v>0</v>
      </c>
      <c r="AI329" s="197">
        <f t="shared" si="83"/>
        <v>0</v>
      </c>
    </row>
    <row r="330" spans="4:35" ht="13.2" customHeight="1">
      <c r="D330" s="195">
        <v>31</v>
      </c>
      <c r="E330" s="165">
        <f t="shared" si="72"/>
        <v>0</v>
      </c>
      <c r="F330" s="165">
        <f t="shared" si="73"/>
        <v>0</v>
      </c>
      <c r="G330" s="165">
        <f t="shared" si="74"/>
        <v>0</v>
      </c>
      <c r="H330" s="165">
        <f t="shared" si="75"/>
        <v>0</v>
      </c>
      <c r="I330" s="165">
        <f t="shared" si="76"/>
        <v>0</v>
      </c>
      <c r="J330" s="197">
        <f t="shared" si="77"/>
        <v>0</v>
      </c>
      <c r="AC330" s="195">
        <v>31</v>
      </c>
      <c r="AD330" s="165">
        <f t="shared" si="78"/>
        <v>0</v>
      </c>
      <c r="AE330" s="165">
        <f t="shared" si="79"/>
        <v>0</v>
      </c>
      <c r="AF330" s="165">
        <f t="shared" si="80"/>
        <v>0</v>
      </c>
      <c r="AG330" s="165">
        <f t="shared" si="81"/>
        <v>0</v>
      </c>
      <c r="AH330" s="165">
        <f t="shared" si="82"/>
        <v>0</v>
      </c>
      <c r="AI330" s="197">
        <f t="shared" si="83"/>
        <v>0</v>
      </c>
    </row>
    <row r="331" spans="4:35" ht="13.2" customHeight="1">
      <c r="D331" s="195">
        <v>32</v>
      </c>
      <c r="E331" s="165">
        <f t="shared" si="72"/>
        <v>0</v>
      </c>
      <c r="F331" s="165">
        <f t="shared" si="73"/>
        <v>0</v>
      </c>
      <c r="G331" s="165">
        <f t="shared" si="74"/>
        <v>0</v>
      </c>
      <c r="H331" s="165">
        <f t="shared" si="75"/>
        <v>0</v>
      </c>
      <c r="I331" s="165">
        <f t="shared" si="76"/>
        <v>0</v>
      </c>
      <c r="J331" s="197">
        <f t="shared" si="77"/>
        <v>0</v>
      </c>
      <c r="AC331" s="195">
        <v>32</v>
      </c>
      <c r="AD331" s="165">
        <f t="shared" si="78"/>
        <v>0</v>
      </c>
      <c r="AE331" s="165">
        <f t="shared" si="79"/>
        <v>0</v>
      </c>
      <c r="AF331" s="165">
        <f t="shared" si="80"/>
        <v>0</v>
      </c>
      <c r="AG331" s="165">
        <f t="shared" si="81"/>
        <v>0</v>
      </c>
      <c r="AH331" s="165">
        <f t="shared" si="82"/>
        <v>0</v>
      </c>
      <c r="AI331" s="197">
        <f t="shared" si="83"/>
        <v>0</v>
      </c>
    </row>
    <row r="332" spans="4:35" ht="13.2" customHeight="1">
      <c r="D332" s="195">
        <v>33</v>
      </c>
      <c r="E332" s="165">
        <f t="shared" si="72"/>
        <v>0</v>
      </c>
      <c r="F332" s="165">
        <f t="shared" si="73"/>
        <v>0</v>
      </c>
      <c r="G332" s="165">
        <f t="shared" si="74"/>
        <v>0</v>
      </c>
      <c r="H332" s="165">
        <f t="shared" si="75"/>
        <v>0</v>
      </c>
      <c r="I332" s="165">
        <f t="shared" si="76"/>
        <v>0</v>
      </c>
      <c r="J332" s="197">
        <f t="shared" si="77"/>
        <v>0</v>
      </c>
      <c r="AC332" s="195">
        <v>33</v>
      </c>
      <c r="AD332" s="165">
        <f t="shared" si="78"/>
        <v>0</v>
      </c>
      <c r="AE332" s="165">
        <f t="shared" si="79"/>
        <v>0</v>
      </c>
      <c r="AF332" s="165">
        <f t="shared" si="80"/>
        <v>0</v>
      </c>
      <c r="AG332" s="165">
        <f t="shared" si="81"/>
        <v>0</v>
      </c>
      <c r="AH332" s="165">
        <f t="shared" si="82"/>
        <v>0</v>
      </c>
      <c r="AI332" s="197">
        <f t="shared" si="83"/>
        <v>0</v>
      </c>
    </row>
    <row r="333" spans="4:35" ht="13.2" customHeight="1">
      <c r="D333" s="195">
        <v>34</v>
      </c>
      <c r="E333" s="165">
        <f t="shared" si="72"/>
        <v>0</v>
      </c>
      <c r="F333" s="165">
        <f t="shared" si="73"/>
        <v>0</v>
      </c>
      <c r="G333" s="165">
        <f t="shared" si="74"/>
        <v>0</v>
      </c>
      <c r="H333" s="165">
        <f t="shared" si="75"/>
        <v>0</v>
      </c>
      <c r="I333" s="165">
        <f t="shared" si="76"/>
        <v>0</v>
      </c>
      <c r="J333" s="197">
        <f t="shared" si="77"/>
        <v>0</v>
      </c>
      <c r="AC333" s="195">
        <v>34</v>
      </c>
      <c r="AD333" s="165">
        <f t="shared" si="78"/>
        <v>0</v>
      </c>
      <c r="AE333" s="165">
        <f t="shared" si="79"/>
        <v>0</v>
      </c>
      <c r="AF333" s="165">
        <f t="shared" si="80"/>
        <v>0</v>
      </c>
      <c r="AG333" s="165">
        <f t="shared" si="81"/>
        <v>0</v>
      </c>
      <c r="AH333" s="165">
        <f t="shared" si="82"/>
        <v>0</v>
      </c>
      <c r="AI333" s="197">
        <f t="shared" si="83"/>
        <v>0</v>
      </c>
    </row>
    <row r="334" spans="4:35" ht="13.2" customHeight="1">
      <c r="D334" s="195">
        <v>35</v>
      </c>
      <c r="E334" s="165">
        <f t="shared" si="72"/>
        <v>0</v>
      </c>
      <c r="F334" s="165">
        <f t="shared" si="73"/>
        <v>0</v>
      </c>
      <c r="G334" s="165">
        <f t="shared" si="74"/>
        <v>0</v>
      </c>
      <c r="H334" s="165">
        <f t="shared" si="75"/>
        <v>0</v>
      </c>
      <c r="I334" s="165">
        <f t="shared" si="76"/>
        <v>0</v>
      </c>
      <c r="J334" s="197">
        <f t="shared" si="77"/>
        <v>0</v>
      </c>
      <c r="AC334" s="195">
        <v>35</v>
      </c>
      <c r="AD334" s="165">
        <f t="shared" si="78"/>
        <v>0</v>
      </c>
      <c r="AE334" s="165">
        <f t="shared" si="79"/>
        <v>0</v>
      </c>
      <c r="AF334" s="165">
        <f t="shared" si="80"/>
        <v>0</v>
      </c>
      <c r="AG334" s="165">
        <f t="shared" si="81"/>
        <v>0</v>
      </c>
      <c r="AH334" s="165">
        <f t="shared" si="82"/>
        <v>0</v>
      </c>
      <c r="AI334" s="197">
        <f t="shared" si="83"/>
        <v>0</v>
      </c>
    </row>
    <row r="335" spans="4:35" ht="13.2" customHeight="1">
      <c r="D335" s="195">
        <v>36</v>
      </c>
      <c r="E335" s="165">
        <f t="shared" si="72"/>
        <v>0</v>
      </c>
      <c r="F335" s="165">
        <f t="shared" si="73"/>
        <v>0</v>
      </c>
      <c r="G335" s="165">
        <f t="shared" si="74"/>
        <v>0</v>
      </c>
      <c r="H335" s="165">
        <f t="shared" si="75"/>
        <v>0</v>
      </c>
      <c r="I335" s="165">
        <f t="shared" si="76"/>
        <v>0</v>
      </c>
      <c r="J335" s="197">
        <f t="shared" si="77"/>
        <v>0</v>
      </c>
      <c r="AC335" s="195">
        <v>36</v>
      </c>
      <c r="AD335" s="165">
        <f t="shared" si="78"/>
        <v>0</v>
      </c>
      <c r="AE335" s="165">
        <f t="shared" si="79"/>
        <v>0</v>
      </c>
      <c r="AF335" s="165">
        <f t="shared" si="80"/>
        <v>0</v>
      </c>
      <c r="AG335" s="165">
        <f t="shared" si="81"/>
        <v>0</v>
      </c>
      <c r="AH335" s="165">
        <f t="shared" si="82"/>
        <v>0</v>
      </c>
      <c r="AI335" s="197">
        <f t="shared" si="83"/>
        <v>0</v>
      </c>
    </row>
    <row r="336" spans="4:35" ht="13.2" customHeight="1">
      <c r="D336" s="195">
        <v>37</v>
      </c>
      <c r="E336" s="165">
        <f t="shared" si="72"/>
        <v>0</v>
      </c>
      <c r="F336" s="165">
        <f t="shared" si="73"/>
        <v>0</v>
      </c>
      <c r="G336" s="165">
        <f t="shared" si="74"/>
        <v>0</v>
      </c>
      <c r="H336" s="165">
        <f t="shared" si="75"/>
        <v>0</v>
      </c>
      <c r="I336" s="165">
        <f t="shared" si="76"/>
        <v>0</v>
      </c>
      <c r="J336" s="197">
        <f t="shared" si="77"/>
        <v>0</v>
      </c>
      <c r="AC336" s="195">
        <v>37</v>
      </c>
      <c r="AD336" s="165">
        <f t="shared" si="78"/>
        <v>0</v>
      </c>
      <c r="AE336" s="165">
        <f t="shared" si="79"/>
        <v>0</v>
      </c>
      <c r="AF336" s="165">
        <f t="shared" si="80"/>
        <v>0</v>
      </c>
      <c r="AG336" s="165">
        <f t="shared" si="81"/>
        <v>0</v>
      </c>
      <c r="AH336" s="165">
        <f t="shared" si="82"/>
        <v>0</v>
      </c>
      <c r="AI336" s="197">
        <f t="shared" si="83"/>
        <v>0</v>
      </c>
    </row>
    <row r="337" spans="4:35" ht="13.2" customHeight="1">
      <c r="D337" s="195">
        <v>38</v>
      </c>
      <c r="E337" s="165">
        <f t="shared" si="72"/>
        <v>0</v>
      </c>
      <c r="F337" s="165">
        <f t="shared" si="73"/>
        <v>0</v>
      </c>
      <c r="G337" s="165">
        <f t="shared" si="74"/>
        <v>0</v>
      </c>
      <c r="H337" s="165">
        <f t="shared" si="75"/>
        <v>0</v>
      </c>
      <c r="I337" s="165">
        <f t="shared" si="76"/>
        <v>0</v>
      </c>
      <c r="J337" s="197">
        <f t="shared" si="77"/>
        <v>0</v>
      </c>
      <c r="AC337" s="195">
        <v>38</v>
      </c>
      <c r="AD337" s="165">
        <f t="shared" si="78"/>
        <v>0</v>
      </c>
      <c r="AE337" s="165">
        <f t="shared" si="79"/>
        <v>0</v>
      </c>
      <c r="AF337" s="165">
        <f t="shared" si="80"/>
        <v>0</v>
      </c>
      <c r="AG337" s="165">
        <f t="shared" si="81"/>
        <v>0</v>
      </c>
      <c r="AH337" s="165">
        <f t="shared" si="82"/>
        <v>0</v>
      </c>
      <c r="AI337" s="197">
        <f t="shared" si="83"/>
        <v>0</v>
      </c>
    </row>
    <row r="338" spans="4:35" ht="13.2" customHeight="1">
      <c r="D338" s="195">
        <v>39</v>
      </c>
      <c r="E338" s="165">
        <f t="shared" si="72"/>
        <v>0</v>
      </c>
      <c r="F338" s="165">
        <f t="shared" si="73"/>
        <v>0</v>
      </c>
      <c r="G338" s="165">
        <f t="shared" si="74"/>
        <v>0</v>
      </c>
      <c r="H338" s="165">
        <f t="shared" si="75"/>
        <v>0</v>
      </c>
      <c r="I338" s="165">
        <f t="shared" si="76"/>
        <v>0</v>
      </c>
      <c r="J338" s="197">
        <f t="shared" si="77"/>
        <v>0</v>
      </c>
      <c r="AC338" s="195">
        <v>39</v>
      </c>
      <c r="AD338" s="165">
        <f t="shared" si="78"/>
        <v>0</v>
      </c>
      <c r="AE338" s="165">
        <f t="shared" si="79"/>
        <v>0</v>
      </c>
      <c r="AF338" s="165">
        <f t="shared" si="80"/>
        <v>0</v>
      </c>
      <c r="AG338" s="165">
        <f t="shared" si="81"/>
        <v>0</v>
      </c>
      <c r="AH338" s="165">
        <f t="shared" si="82"/>
        <v>0</v>
      </c>
      <c r="AI338" s="197">
        <f t="shared" si="83"/>
        <v>0</v>
      </c>
    </row>
    <row r="339" spans="4:35" ht="13.2" customHeight="1" thickBot="1">
      <c r="D339" s="196">
        <v>40</v>
      </c>
      <c r="E339" s="198">
        <f t="shared" si="72"/>
        <v>0</v>
      </c>
      <c r="F339" s="198">
        <f t="shared" si="73"/>
        <v>0</v>
      </c>
      <c r="G339" s="198">
        <f t="shared" si="74"/>
        <v>0</v>
      </c>
      <c r="H339" s="198">
        <f t="shared" si="75"/>
        <v>0</v>
      </c>
      <c r="I339" s="198">
        <f t="shared" si="76"/>
        <v>0</v>
      </c>
      <c r="J339" s="199">
        <f t="shared" si="77"/>
        <v>0</v>
      </c>
      <c r="AC339" s="196">
        <v>40</v>
      </c>
      <c r="AD339" s="198">
        <f t="shared" si="78"/>
        <v>0</v>
      </c>
      <c r="AE339" s="198">
        <f t="shared" si="79"/>
        <v>0</v>
      </c>
      <c r="AF339" s="198">
        <f t="shared" si="80"/>
        <v>0</v>
      </c>
      <c r="AG339" s="198">
        <f t="shared" si="81"/>
        <v>0</v>
      </c>
      <c r="AH339" s="198">
        <f t="shared" si="82"/>
        <v>0</v>
      </c>
      <c r="AI339" s="199">
        <f t="shared" si="83"/>
        <v>0</v>
      </c>
    </row>
    <row r="341" spans="4:35" ht="13.2" customHeight="1" thickBot="1">
      <c r="D341" s="2" t="s">
        <v>359</v>
      </c>
      <c r="AC341" s="2" t="s">
        <v>359</v>
      </c>
    </row>
    <row r="342" spans="4:35" ht="13.2" customHeight="1">
      <c r="D342" s="2199"/>
      <c r="E342" s="2200" t="s">
        <v>56</v>
      </c>
      <c r="F342" s="2200"/>
      <c r="G342" s="2200" t="s">
        <v>83</v>
      </c>
      <c r="H342" s="2200"/>
      <c r="I342" s="2200" t="s">
        <v>78</v>
      </c>
      <c r="J342" s="2239"/>
      <c r="AC342" s="2199"/>
      <c r="AD342" s="2200" t="s">
        <v>56</v>
      </c>
      <c r="AE342" s="2200"/>
      <c r="AF342" s="2200" t="s">
        <v>83</v>
      </c>
      <c r="AG342" s="2200"/>
      <c r="AH342" s="2200" t="s">
        <v>78</v>
      </c>
      <c r="AI342" s="2239"/>
    </row>
    <row r="343" spans="4:35" ht="13.2" customHeight="1">
      <c r="D343" s="2238"/>
      <c r="E343" s="21" t="s">
        <v>354</v>
      </c>
      <c r="F343" s="21" t="s">
        <v>355</v>
      </c>
      <c r="G343" s="21" t="s">
        <v>354</v>
      </c>
      <c r="H343" s="21" t="s">
        <v>355</v>
      </c>
      <c r="I343" s="21" t="s">
        <v>354</v>
      </c>
      <c r="J343" s="194" t="s">
        <v>355</v>
      </c>
      <c r="AC343" s="2238"/>
      <c r="AD343" s="21" t="s">
        <v>354</v>
      </c>
      <c r="AE343" s="21" t="s">
        <v>355</v>
      </c>
      <c r="AF343" s="21" t="s">
        <v>354</v>
      </c>
      <c r="AG343" s="21" t="s">
        <v>355</v>
      </c>
      <c r="AH343" s="21" t="s">
        <v>354</v>
      </c>
      <c r="AI343" s="194" t="s">
        <v>355</v>
      </c>
    </row>
    <row r="344" spans="4:35" ht="13.2" customHeight="1">
      <c r="D344" s="195">
        <v>1</v>
      </c>
      <c r="E344" s="165">
        <f t="shared" ref="E344:J359" si="84">E80+E124+E168+E212+E256+E300</f>
        <v>0</v>
      </c>
      <c r="F344" s="165">
        <f t="shared" si="84"/>
        <v>0</v>
      </c>
      <c r="G344" s="165">
        <f t="shared" si="84"/>
        <v>0</v>
      </c>
      <c r="H344" s="165">
        <f t="shared" si="84"/>
        <v>0</v>
      </c>
      <c r="I344" s="165">
        <f t="shared" si="84"/>
        <v>0</v>
      </c>
      <c r="J344" s="197">
        <f t="shared" si="84"/>
        <v>0</v>
      </c>
      <c r="AC344" s="195">
        <v>1</v>
      </c>
      <c r="AD344" s="165">
        <f t="shared" ref="AD344:AI359" si="85">AD80+AD124+AD168+AD212+AD256+AD300</f>
        <v>0</v>
      </c>
      <c r="AE344" s="165">
        <f t="shared" si="85"/>
        <v>0</v>
      </c>
      <c r="AF344" s="165">
        <f t="shared" si="85"/>
        <v>0</v>
      </c>
      <c r="AG344" s="165">
        <f t="shared" si="85"/>
        <v>0</v>
      </c>
      <c r="AH344" s="165">
        <f t="shared" si="85"/>
        <v>0</v>
      </c>
      <c r="AI344" s="197">
        <f t="shared" si="85"/>
        <v>0</v>
      </c>
    </row>
    <row r="345" spans="4:35" ht="13.2" customHeight="1">
      <c r="D345" s="195">
        <v>2</v>
      </c>
      <c r="E345" s="165">
        <f t="shared" si="84"/>
        <v>0</v>
      </c>
      <c r="F345" s="165">
        <f t="shared" si="84"/>
        <v>0</v>
      </c>
      <c r="G345" s="165">
        <f t="shared" si="84"/>
        <v>0</v>
      </c>
      <c r="H345" s="165">
        <f t="shared" si="84"/>
        <v>0</v>
      </c>
      <c r="I345" s="165">
        <f t="shared" si="84"/>
        <v>0</v>
      </c>
      <c r="J345" s="197">
        <f t="shared" si="84"/>
        <v>0</v>
      </c>
      <c r="AC345" s="195">
        <v>2</v>
      </c>
      <c r="AD345" s="165">
        <f t="shared" si="85"/>
        <v>0</v>
      </c>
      <c r="AE345" s="165">
        <f t="shared" si="85"/>
        <v>0</v>
      </c>
      <c r="AF345" s="165">
        <f t="shared" si="85"/>
        <v>0</v>
      </c>
      <c r="AG345" s="165">
        <f t="shared" si="85"/>
        <v>0</v>
      </c>
      <c r="AH345" s="165">
        <f t="shared" si="85"/>
        <v>0</v>
      </c>
      <c r="AI345" s="197">
        <f t="shared" si="85"/>
        <v>0</v>
      </c>
    </row>
    <row r="346" spans="4:35" ht="13.2" customHeight="1">
      <c r="D346" s="195">
        <v>3</v>
      </c>
      <c r="E346" s="165">
        <f t="shared" si="84"/>
        <v>0</v>
      </c>
      <c r="F346" s="165">
        <f t="shared" si="84"/>
        <v>0</v>
      </c>
      <c r="G346" s="165">
        <f t="shared" si="84"/>
        <v>0</v>
      </c>
      <c r="H346" s="165">
        <f t="shared" si="84"/>
        <v>0</v>
      </c>
      <c r="I346" s="165">
        <f t="shared" si="84"/>
        <v>0</v>
      </c>
      <c r="J346" s="197">
        <f t="shared" si="84"/>
        <v>0</v>
      </c>
      <c r="AC346" s="195">
        <v>3</v>
      </c>
      <c r="AD346" s="165">
        <f t="shared" si="85"/>
        <v>0</v>
      </c>
      <c r="AE346" s="165">
        <f t="shared" si="85"/>
        <v>0</v>
      </c>
      <c r="AF346" s="165">
        <f t="shared" si="85"/>
        <v>0</v>
      </c>
      <c r="AG346" s="165">
        <f t="shared" si="85"/>
        <v>0</v>
      </c>
      <c r="AH346" s="165">
        <f t="shared" si="85"/>
        <v>0</v>
      </c>
      <c r="AI346" s="197">
        <f t="shared" si="85"/>
        <v>0</v>
      </c>
    </row>
    <row r="347" spans="4:35" ht="13.2" customHeight="1">
      <c r="D347" s="195">
        <v>4</v>
      </c>
      <c r="E347" s="165">
        <f t="shared" si="84"/>
        <v>0</v>
      </c>
      <c r="F347" s="165">
        <f t="shared" si="84"/>
        <v>0</v>
      </c>
      <c r="G347" s="165">
        <f t="shared" si="84"/>
        <v>0</v>
      </c>
      <c r="H347" s="165">
        <f t="shared" si="84"/>
        <v>0</v>
      </c>
      <c r="I347" s="165">
        <f t="shared" si="84"/>
        <v>0</v>
      </c>
      <c r="J347" s="197">
        <f t="shared" si="84"/>
        <v>0</v>
      </c>
      <c r="AC347" s="195">
        <v>4</v>
      </c>
      <c r="AD347" s="165">
        <f t="shared" si="85"/>
        <v>0</v>
      </c>
      <c r="AE347" s="165">
        <f t="shared" si="85"/>
        <v>0</v>
      </c>
      <c r="AF347" s="165">
        <f t="shared" si="85"/>
        <v>0</v>
      </c>
      <c r="AG347" s="165">
        <f t="shared" si="85"/>
        <v>0</v>
      </c>
      <c r="AH347" s="165">
        <f t="shared" si="85"/>
        <v>0</v>
      </c>
      <c r="AI347" s="197">
        <f t="shared" si="85"/>
        <v>0</v>
      </c>
    </row>
    <row r="348" spans="4:35" ht="13.2" customHeight="1">
      <c r="D348" s="195">
        <v>5</v>
      </c>
      <c r="E348" s="165">
        <f t="shared" si="84"/>
        <v>0</v>
      </c>
      <c r="F348" s="165">
        <f t="shared" si="84"/>
        <v>0</v>
      </c>
      <c r="G348" s="165">
        <f t="shared" si="84"/>
        <v>0</v>
      </c>
      <c r="H348" s="165">
        <f t="shared" si="84"/>
        <v>0</v>
      </c>
      <c r="I348" s="165">
        <f t="shared" si="84"/>
        <v>0</v>
      </c>
      <c r="J348" s="197">
        <f t="shared" si="84"/>
        <v>0</v>
      </c>
      <c r="AC348" s="195">
        <v>5</v>
      </c>
      <c r="AD348" s="165">
        <f t="shared" si="85"/>
        <v>0</v>
      </c>
      <c r="AE348" s="165">
        <f t="shared" si="85"/>
        <v>0</v>
      </c>
      <c r="AF348" s="165">
        <f t="shared" si="85"/>
        <v>0</v>
      </c>
      <c r="AG348" s="165">
        <f t="shared" si="85"/>
        <v>0</v>
      </c>
      <c r="AH348" s="165">
        <f t="shared" si="85"/>
        <v>0</v>
      </c>
      <c r="AI348" s="197">
        <f t="shared" si="85"/>
        <v>0</v>
      </c>
    </row>
    <row r="349" spans="4:35" ht="13.2" customHeight="1">
      <c r="D349" s="195">
        <v>6</v>
      </c>
      <c r="E349" s="165">
        <f t="shared" si="84"/>
        <v>0</v>
      </c>
      <c r="F349" s="165">
        <f t="shared" si="84"/>
        <v>0</v>
      </c>
      <c r="G349" s="165">
        <f t="shared" si="84"/>
        <v>0</v>
      </c>
      <c r="H349" s="165">
        <f t="shared" si="84"/>
        <v>0</v>
      </c>
      <c r="I349" s="165">
        <f t="shared" si="84"/>
        <v>0</v>
      </c>
      <c r="J349" s="197">
        <f t="shared" si="84"/>
        <v>0</v>
      </c>
      <c r="AC349" s="195">
        <v>6</v>
      </c>
      <c r="AD349" s="165">
        <f t="shared" si="85"/>
        <v>0</v>
      </c>
      <c r="AE349" s="165">
        <f t="shared" si="85"/>
        <v>0</v>
      </c>
      <c r="AF349" s="165">
        <f t="shared" si="85"/>
        <v>0</v>
      </c>
      <c r="AG349" s="165">
        <f t="shared" si="85"/>
        <v>0</v>
      </c>
      <c r="AH349" s="165">
        <f t="shared" si="85"/>
        <v>0</v>
      </c>
      <c r="AI349" s="197">
        <f t="shared" si="85"/>
        <v>0</v>
      </c>
    </row>
    <row r="350" spans="4:35" ht="13.2" customHeight="1">
      <c r="D350" s="195">
        <v>7</v>
      </c>
      <c r="E350" s="165">
        <f t="shared" si="84"/>
        <v>0</v>
      </c>
      <c r="F350" s="165">
        <f t="shared" si="84"/>
        <v>0</v>
      </c>
      <c r="G350" s="165">
        <f t="shared" si="84"/>
        <v>0</v>
      </c>
      <c r="H350" s="165">
        <f t="shared" si="84"/>
        <v>0</v>
      </c>
      <c r="I350" s="165">
        <f t="shared" si="84"/>
        <v>0</v>
      </c>
      <c r="J350" s="197">
        <f t="shared" si="84"/>
        <v>0</v>
      </c>
      <c r="AC350" s="195">
        <v>7</v>
      </c>
      <c r="AD350" s="165">
        <f t="shared" si="85"/>
        <v>0</v>
      </c>
      <c r="AE350" s="165">
        <f t="shared" si="85"/>
        <v>0</v>
      </c>
      <c r="AF350" s="165">
        <f t="shared" si="85"/>
        <v>0</v>
      </c>
      <c r="AG350" s="165">
        <f t="shared" si="85"/>
        <v>0</v>
      </c>
      <c r="AH350" s="165">
        <f t="shared" si="85"/>
        <v>0</v>
      </c>
      <c r="AI350" s="197">
        <f t="shared" si="85"/>
        <v>0</v>
      </c>
    </row>
    <row r="351" spans="4:35" ht="13.2" customHeight="1">
      <c r="D351" s="195">
        <v>8</v>
      </c>
      <c r="E351" s="165">
        <f t="shared" si="84"/>
        <v>0</v>
      </c>
      <c r="F351" s="165">
        <f t="shared" si="84"/>
        <v>0</v>
      </c>
      <c r="G351" s="165">
        <f t="shared" si="84"/>
        <v>0</v>
      </c>
      <c r="H351" s="165">
        <f t="shared" si="84"/>
        <v>0</v>
      </c>
      <c r="I351" s="165">
        <f t="shared" si="84"/>
        <v>0</v>
      </c>
      <c r="J351" s="197">
        <f t="shared" si="84"/>
        <v>0</v>
      </c>
      <c r="AC351" s="195">
        <v>8</v>
      </c>
      <c r="AD351" s="165">
        <f t="shared" si="85"/>
        <v>0</v>
      </c>
      <c r="AE351" s="165">
        <f t="shared" si="85"/>
        <v>0</v>
      </c>
      <c r="AF351" s="165">
        <f t="shared" si="85"/>
        <v>0</v>
      </c>
      <c r="AG351" s="165">
        <f t="shared" si="85"/>
        <v>0</v>
      </c>
      <c r="AH351" s="165">
        <f t="shared" si="85"/>
        <v>0</v>
      </c>
      <c r="AI351" s="197">
        <f t="shared" si="85"/>
        <v>0</v>
      </c>
    </row>
    <row r="352" spans="4:35" ht="13.2" customHeight="1">
      <c r="D352" s="195">
        <v>9</v>
      </c>
      <c r="E352" s="165">
        <f t="shared" si="84"/>
        <v>0</v>
      </c>
      <c r="F352" s="165">
        <f t="shared" si="84"/>
        <v>0</v>
      </c>
      <c r="G352" s="165">
        <f t="shared" si="84"/>
        <v>0</v>
      </c>
      <c r="H352" s="165">
        <f t="shared" si="84"/>
        <v>0</v>
      </c>
      <c r="I352" s="165">
        <f t="shared" si="84"/>
        <v>0</v>
      </c>
      <c r="J352" s="197">
        <f t="shared" si="84"/>
        <v>0</v>
      </c>
      <c r="AC352" s="195">
        <v>9</v>
      </c>
      <c r="AD352" s="165">
        <f t="shared" si="85"/>
        <v>0</v>
      </c>
      <c r="AE352" s="165">
        <f t="shared" si="85"/>
        <v>0</v>
      </c>
      <c r="AF352" s="165">
        <f t="shared" si="85"/>
        <v>0</v>
      </c>
      <c r="AG352" s="165">
        <f t="shared" si="85"/>
        <v>0</v>
      </c>
      <c r="AH352" s="165">
        <f t="shared" si="85"/>
        <v>0</v>
      </c>
      <c r="AI352" s="197">
        <f t="shared" si="85"/>
        <v>0</v>
      </c>
    </row>
    <row r="353" spans="4:35" ht="13.2" customHeight="1">
      <c r="D353" s="195">
        <v>10</v>
      </c>
      <c r="E353" s="165">
        <f t="shared" si="84"/>
        <v>0</v>
      </c>
      <c r="F353" s="165">
        <f t="shared" si="84"/>
        <v>0</v>
      </c>
      <c r="G353" s="165">
        <f t="shared" si="84"/>
        <v>0</v>
      </c>
      <c r="H353" s="165">
        <f t="shared" si="84"/>
        <v>0</v>
      </c>
      <c r="I353" s="165">
        <f t="shared" si="84"/>
        <v>0</v>
      </c>
      <c r="J353" s="197">
        <f t="shared" si="84"/>
        <v>0</v>
      </c>
      <c r="AC353" s="195">
        <v>10</v>
      </c>
      <c r="AD353" s="165">
        <f t="shared" si="85"/>
        <v>0</v>
      </c>
      <c r="AE353" s="165">
        <f t="shared" si="85"/>
        <v>0</v>
      </c>
      <c r="AF353" s="165">
        <f t="shared" si="85"/>
        <v>0</v>
      </c>
      <c r="AG353" s="165">
        <f t="shared" si="85"/>
        <v>0</v>
      </c>
      <c r="AH353" s="165">
        <f t="shared" si="85"/>
        <v>0</v>
      </c>
      <c r="AI353" s="197">
        <f t="shared" si="85"/>
        <v>0</v>
      </c>
    </row>
    <row r="354" spans="4:35" ht="13.2" customHeight="1">
      <c r="D354" s="195">
        <v>11</v>
      </c>
      <c r="E354" s="165">
        <f t="shared" si="84"/>
        <v>0</v>
      </c>
      <c r="F354" s="165">
        <f t="shared" si="84"/>
        <v>0</v>
      </c>
      <c r="G354" s="165">
        <f t="shared" si="84"/>
        <v>0</v>
      </c>
      <c r="H354" s="165">
        <f t="shared" si="84"/>
        <v>0</v>
      </c>
      <c r="I354" s="165">
        <f t="shared" si="84"/>
        <v>0</v>
      </c>
      <c r="J354" s="197">
        <f t="shared" si="84"/>
        <v>0</v>
      </c>
      <c r="AC354" s="195">
        <v>11</v>
      </c>
      <c r="AD354" s="165">
        <f t="shared" si="85"/>
        <v>0</v>
      </c>
      <c r="AE354" s="165">
        <f t="shared" si="85"/>
        <v>0</v>
      </c>
      <c r="AF354" s="165">
        <f t="shared" si="85"/>
        <v>0</v>
      </c>
      <c r="AG354" s="165">
        <f t="shared" si="85"/>
        <v>0</v>
      </c>
      <c r="AH354" s="165">
        <f t="shared" si="85"/>
        <v>0</v>
      </c>
      <c r="AI354" s="197">
        <f t="shared" si="85"/>
        <v>0</v>
      </c>
    </row>
    <row r="355" spans="4:35" ht="13.2" customHeight="1">
      <c r="D355" s="195">
        <v>12</v>
      </c>
      <c r="E355" s="165">
        <f t="shared" si="84"/>
        <v>0</v>
      </c>
      <c r="F355" s="165">
        <f t="shared" si="84"/>
        <v>0</v>
      </c>
      <c r="G355" s="165">
        <f t="shared" si="84"/>
        <v>0</v>
      </c>
      <c r="H355" s="165">
        <f t="shared" si="84"/>
        <v>0</v>
      </c>
      <c r="I355" s="165">
        <f t="shared" si="84"/>
        <v>0</v>
      </c>
      <c r="J355" s="197">
        <f t="shared" si="84"/>
        <v>0</v>
      </c>
      <c r="AC355" s="195">
        <v>12</v>
      </c>
      <c r="AD355" s="165">
        <f t="shared" si="85"/>
        <v>0</v>
      </c>
      <c r="AE355" s="165">
        <f t="shared" si="85"/>
        <v>0</v>
      </c>
      <c r="AF355" s="165">
        <f t="shared" si="85"/>
        <v>0</v>
      </c>
      <c r="AG355" s="165">
        <f t="shared" si="85"/>
        <v>0</v>
      </c>
      <c r="AH355" s="165">
        <f t="shared" si="85"/>
        <v>0</v>
      </c>
      <c r="AI355" s="197">
        <f t="shared" si="85"/>
        <v>0</v>
      </c>
    </row>
    <row r="356" spans="4:35" ht="13.2" customHeight="1">
      <c r="D356" s="195">
        <v>13</v>
      </c>
      <c r="E356" s="165">
        <f t="shared" si="84"/>
        <v>0</v>
      </c>
      <c r="F356" s="165">
        <f t="shared" si="84"/>
        <v>0</v>
      </c>
      <c r="G356" s="165">
        <f t="shared" si="84"/>
        <v>0</v>
      </c>
      <c r="H356" s="165">
        <f t="shared" si="84"/>
        <v>0</v>
      </c>
      <c r="I356" s="165">
        <f t="shared" si="84"/>
        <v>0</v>
      </c>
      <c r="J356" s="197">
        <f t="shared" si="84"/>
        <v>0</v>
      </c>
      <c r="AC356" s="195">
        <v>13</v>
      </c>
      <c r="AD356" s="165">
        <f t="shared" si="85"/>
        <v>0</v>
      </c>
      <c r="AE356" s="165">
        <f t="shared" si="85"/>
        <v>0</v>
      </c>
      <c r="AF356" s="165">
        <f t="shared" si="85"/>
        <v>0</v>
      </c>
      <c r="AG356" s="165">
        <f t="shared" si="85"/>
        <v>0</v>
      </c>
      <c r="AH356" s="165">
        <f t="shared" si="85"/>
        <v>0</v>
      </c>
      <c r="AI356" s="197">
        <f t="shared" si="85"/>
        <v>0</v>
      </c>
    </row>
    <row r="357" spans="4:35" ht="13.2" customHeight="1">
      <c r="D357" s="195">
        <v>14</v>
      </c>
      <c r="E357" s="165">
        <f t="shared" si="84"/>
        <v>0</v>
      </c>
      <c r="F357" s="165">
        <f t="shared" si="84"/>
        <v>0</v>
      </c>
      <c r="G357" s="165">
        <f t="shared" si="84"/>
        <v>0</v>
      </c>
      <c r="H357" s="165">
        <f t="shared" si="84"/>
        <v>0</v>
      </c>
      <c r="I357" s="165">
        <f t="shared" si="84"/>
        <v>0</v>
      </c>
      <c r="J357" s="197">
        <f t="shared" si="84"/>
        <v>0</v>
      </c>
      <c r="AC357" s="195">
        <v>14</v>
      </c>
      <c r="AD357" s="165">
        <f t="shared" si="85"/>
        <v>0</v>
      </c>
      <c r="AE357" s="165">
        <f t="shared" si="85"/>
        <v>0</v>
      </c>
      <c r="AF357" s="165">
        <f t="shared" si="85"/>
        <v>0</v>
      </c>
      <c r="AG357" s="165">
        <f t="shared" si="85"/>
        <v>0</v>
      </c>
      <c r="AH357" s="165">
        <f t="shared" si="85"/>
        <v>0</v>
      </c>
      <c r="AI357" s="197">
        <f t="shared" si="85"/>
        <v>0</v>
      </c>
    </row>
    <row r="358" spans="4:35" ht="13.2" customHeight="1">
      <c r="D358" s="195">
        <v>15</v>
      </c>
      <c r="E358" s="165">
        <f t="shared" si="84"/>
        <v>0</v>
      </c>
      <c r="F358" s="165">
        <f t="shared" si="84"/>
        <v>0</v>
      </c>
      <c r="G358" s="165">
        <f t="shared" si="84"/>
        <v>0</v>
      </c>
      <c r="H358" s="165">
        <f t="shared" si="84"/>
        <v>0</v>
      </c>
      <c r="I358" s="165">
        <f t="shared" si="84"/>
        <v>0</v>
      </c>
      <c r="J358" s="197">
        <f t="shared" si="84"/>
        <v>0</v>
      </c>
      <c r="AC358" s="195">
        <v>15</v>
      </c>
      <c r="AD358" s="165">
        <f t="shared" si="85"/>
        <v>0</v>
      </c>
      <c r="AE358" s="165">
        <f t="shared" si="85"/>
        <v>0</v>
      </c>
      <c r="AF358" s="165">
        <f t="shared" si="85"/>
        <v>0</v>
      </c>
      <c r="AG358" s="165">
        <f t="shared" si="85"/>
        <v>0</v>
      </c>
      <c r="AH358" s="165">
        <f t="shared" si="85"/>
        <v>0</v>
      </c>
      <c r="AI358" s="197">
        <f t="shared" si="85"/>
        <v>0</v>
      </c>
    </row>
    <row r="359" spans="4:35" ht="13.2" customHeight="1">
      <c r="D359" s="195">
        <v>16</v>
      </c>
      <c r="E359" s="165">
        <f t="shared" si="84"/>
        <v>0</v>
      </c>
      <c r="F359" s="165">
        <f t="shared" si="84"/>
        <v>0</v>
      </c>
      <c r="G359" s="165">
        <f t="shared" si="84"/>
        <v>0</v>
      </c>
      <c r="H359" s="165">
        <f t="shared" si="84"/>
        <v>0</v>
      </c>
      <c r="I359" s="165">
        <f t="shared" si="84"/>
        <v>0</v>
      </c>
      <c r="J359" s="197">
        <f t="shared" si="84"/>
        <v>0</v>
      </c>
      <c r="AC359" s="195">
        <v>16</v>
      </c>
      <c r="AD359" s="165">
        <f t="shared" si="85"/>
        <v>0</v>
      </c>
      <c r="AE359" s="165">
        <f t="shared" si="85"/>
        <v>0</v>
      </c>
      <c r="AF359" s="165">
        <f t="shared" si="85"/>
        <v>0</v>
      </c>
      <c r="AG359" s="165">
        <f t="shared" si="85"/>
        <v>0</v>
      </c>
      <c r="AH359" s="165">
        <f t="shared" si="85"/>
        <v>0</v>
      </c>
      <c r="AI359" s="197">
        <f t="shared" si="85"/>
        <v>0</v>
      </c>
    </row>
    <row r="360" spans="4:35" ht="13.2" customHeight="1">
      <c r="D360" s="195">
        <v>17</v>
      </c>
      <c r="E360" s="165">
        <f t="shared" ref="E360:J375" si="86">E96+E140+E184+E228+E272+E316</f>
        <v>0</v>
      </c>
      <c r="F360" s="165">
        <f t="shared" si="86"/>
        <v>0</v>
      </c>
      <c r="G360" s="165">
        <f t="shared" si="86"/>
        <v>0</v>
      </c>
      <c r="H360" s="165">
        <f t="shared" si="86"/>
        <v>0</v>
      </c>
      <c r="I360" s="165">
        <f t="shared" si="86"/>
        <v>0</v>
      </c>
      <c r="J360" s="197">
        <f t="shared" si="86"/>
        <v>0</v>
      </c>
      <c r="AC360" s="195">
        <v>17</v>
      </c>
      <c r="AD360" s="165">
        <f t="shared" ref="AD360:AI375" si="87">AD96+AD140+AD184+AD228+AD272+AD316</f>
        <v>0</v>
      </c>
      <c r="AE360" s="165">
        <f t="shared" si="87"/>
        <v>0</v>
      </c>
      <c r="AF360" s="165">
        <f t="shared" si="87"/>
        <v>0</v>
      </c>
      <c r="AG360" s="165">
        <f t="shared" si="87"/>
        <v>0</v>
      </c>
      <c r="AH360" s="165">
        <f t="shared" si="87"/>
        <v>0</v>
      </c>
      <c r="AI360" s="197">
        <f t="shared" si="87"/>
        <v>0</v>
      </c>
    </row>
    <row r="361" spans="4:35" ht="13.2" customHeight="1">
      <c r="D361" s="195">
        <v>18</v>
      </c>
      <c r="E361" s="165">
        <f t="shared" si="86"/>
        <v>0</v>
      </c>
      <c r="F361" s="165">
        <f t="shared" si="86"/>
        <v>0</v>
      </c>
      <c r="G361" s="165">
        <f t="shared" si="86"/>
        <v>0</v>
      </c>
      <c r="H361" s="165">
        <f t="shared" si="86"/>
        <v>0</v>
      </c>
      <c r="I361" s="165">
        <f t="shared" si="86"/>
        <v>0</v>
      </c>
      <c r="J361" s="197">
        <f t="shared" si="86"/>
        <v>0</v>
      </c>
      <c r="AC361" s="195">
        <v>18</v>
      </c>
      <c r="AD361" s="165">
        <f t="shared" si="87"/>
        <v>0</v>
      </c>
      <c r="AE361" s="165">
        <f t="shared" si="87"/>
        <v>0</v>
      </c>
      <c r="AF361" s="165">
        <f t="shared" si="87"/>
        <v>0</v>
      </c>
      <c r="AG361" s="165">
        <f t="shared" si="87"/>
        <v>0</v>
      </c>
      <c r="AH361" s="165">
        <f t="shared" si="87"/>
        <v>0</v>
      </c>
      <c r="AI361" s="197">
        <f t="shared" si="87"/>
        <v>0</v>
      </c>
    </row>
    <row r="362" spans="4:35" ht="13.2" customHeight="1">
      <c r="D362" s="195">
        <v>19</v>
      </c>
      <c r="E362" s="165">
        <f t="shared" si="86"/>
        <v>0</v>
      </c>
      <c r="F362" s="165">
        <f t="shared" si="86"/>
        <v>0</v>
      </c>
      <c r="G362" s="165">
        <f t="shared" si="86"/>
        <v>0</v>
      </c>
      <c r="H362" s="165">
        <f t="shared" si="86"/>
        <v>0</v>
      </c>
      <c r="I362" s="165">
        <f t="shared" si="86"/>
        <v>0</v>
      </c>
      <c r="J362" s="197">
        <f t="shared" si="86"/>
        <v>0</v>
      </c>
      <c r="AC362" s="195">
        <v>19</v>
      </c>
      <c r="AD362" s="165">
        <f t="shared" si="87"/>
        <v>0</v>
      </c>
      <c r="AE362" s="165">
        <f t="shared" si="87"/>
        <v>0</v>
      </c>
      <c r="AF362" s="165">
        <f t="shared" si="87"/>
        <v>0</v>
      </c>
      <c r="AG362" s="165">
        <f t="shared" si="87"/>
        <v>0</v>
      </c>
      <c r="AH362" s="165">
        <f t="shared" si="87"/>
        <v>0</v>
      </c>
      <c r="AI362" s="197">
        <f t="shared" si="87"/>
        <v>0</v>
      </c>
    </row>
    <row r="363" spans="4:35" ht="13.2" customHeight="1">
      <c r="D363" s="195">
        <v>20</v>
      </c>
      <c r="E363" s="165">
        <f t="shared" si="86"/>
        <v>0</v>
      </c>
      <c r="F363" s="165">
        <f t="shared" si="86"/>
        <v>0</v>
      </c>
      <c r="G363" s="165">
        <f t="shared" si="86"/>
        <v>0</v>
      </c>
      <c r="H363" s="165">
        <f t="shared" si="86"/>
        <v>0</v>
      </c>
      <c r="I363" s="165">
        <f t="shared" si="86"/>
        <v>0</v>
      </c>
      <c r="J363" s="197">
        <f t="shared" si="86"/>
        <v>0</v>
      </c>
      <c r="AC363" s="195">
        <v>20</v>
      </c>
      <c r="AD363" s="165">
        <f t="shared" si="87"/>
        <v>0</v>
      </c>
      <c r="AE363" s="165">
        <f t="shared" si="87"/>
        <v>0</v>
      </c>
      <c r="AF363" s="165">
        <f t="shared" si="87"/>
        <v>0</v>
      </c>
      <c r="AG363" s="165">
        <f t="shared" si="87"/>
        <v>0</v>
      </c>
      <c r="AH363" s="165">
        <f t="shared" si="87"/>
        <v>0</v>
      </c>
      <c r="AI363" s="197">
        <f t="shared" si="87"/>
        <v>0</v>
      </c>
    </row>
    <row r="364" spans="4:35" ht="13.2" customHeight="1">
      <c r="D364" s="195">
        <v>21</v>
      </c>
      <c r="E364" s="165">
        <f t="shared" si="86"/>
        <v>0</v>
      </c>
      <c r="F364" s="165">
        <f t="shared" si="86"/>
        <v>0</v>
      </c>
      <c r="G364" s="165">
        <f t="shared" si="86"/>
        <v>0</v>
      </c>
      <c r="H364" s="165">
        <f t="shared" si="86"/>
        <v>0</v>
      </c>
      <c r="I364" s="165">
        <f t="shared" si="86"/>
        <v>0</v>
      </c>
      <c r="J364" s="197">
        <f t="shared" si="86"/>
        <v>0</v>
      </c>
      <c r="AC364" s="195">
        <v>21</v>
      </c>
      <c r="AD364" s="165">
        <f t="shared" si="87"/>
        <v>0</v>
      </c>
      <c r="AE364" s="165">
        <f t="shared" si="87"/>
        <v>0</v>
      </c>
      <c r="AF364" s="165">
        <f t="shared" si="87"/>
        <v>0</v>
      </c>
      <c r="AG364" s="165">
        <f t="shared" si="87"/>
        <v>0</v>
      </c>
      <c r="AH364" s="165">
        <f t="shared" si="87"/>
        <v>0</v>
      </c>
      <c r="AI364" s="197">
        <f t="shared" si="87"/>
        <v>0</v>
      </c>
    </row>
    <row r="365" spans="4:35" ht="13.2" customHeight="1">
      <c r="D365" s="195">
        <v>22</v>
      </c>
      <c r="E365" s="165">
        <f t="shared" si="86"/>
        <v>0</v>
      </c>
      <c r="F365" s="165">
        <f t="shared" si="86"/>
        <v>0</v>
      </c>
      <c r="G365" s="165">
        <f t="shared" si="86"/>
        <v>0</v>
      </c>
      <c r="H365" s="165">
        <f t="shared" si="86"/>
        <v>0</v>
      </c>
      <c r="I365" s="165">
        <f t="shared" si="86"/>
        <v>0</v>
      </c>
      <c r="J365" s="197">
        <f t="shared" si="86"/>
        <v>0</v>
      </c>
      <c r="AC365" s="195">
        <v>22</v>
      </c>
      <c r="AD365" s="165">
        <f t="shared" si="87"/>
        <v>0</v>
      </c>
      <c r="AE365" s="165">
        <f t="shared" si="87"/>
        <v>0</v>
      </c>
      <c r="AF365" s="165">
        <f t="shared" si="87"/>
        <v>0</v>
      </c>
      <c r="AG365" s="165">
        <f t="shared" si="87"/>
        <v>0</v>
      </c>
      <c r="AH365" s="165">
        <f t="shared" si="87"/>
        <v>0</v>
      </c>
      <c r="AI365" s="197">
        <f t="shared" si="87"/>
        <v>0</v>
      </c>
    </row>
    <row r="366" spans="4:35" ht="13.2" customHeight="1">
      <c r="D366" s="195">
        <v>23</v>
      </c>
      <c r="E366" s="165">
        <f t="shared" si="86"/>
        <v>0</v>
      </c>
      <c r="F366" s="165">
        <f t="shared" si="86"/>
        <v>0</v>
      </c>
      <c r="G366" s="165">
        <f t="shared" si="86"/>
        <v>0</v>
      </c>
      <c r="H366" s="165">
        <f t="shared" si="86"/>
        <v>0</v>
      </c>
      <c r="I366" s="165">
        <f t="shared" si="86"/>
        <v>0</v>
      </c>
      <c r="J366" s="197">
        <f t="shared" si="86"/>
        <v>0</v>
      </c>
      <c r="AC366" s="195">
        <v>23</v>
      </c>
      <c r="AD366" s="165">
        <f t="shared" si="87"/>
        <v>0</v>
      </c>
      <c r="AE366" s="165">
        <f t="shared" si="87"/>
        <v>0</v>
      </c>
      <c r="AF366" s="165">
        <f t="shared" si="87"/>
        <v>0</v>
      </c>
      <c r="AG366" s="165">
        <f t="shared" si="87"/>
        <v>0</v>
      </c>
      <c r="AH366" s="165">
        <f t="shared" si="87"/>
        <v>0</v>
      </c>
      <c r="AI366" s="197">
        <f t="shared" si="87"/>
        <v>0</v>
      </c>
    </row>
    <row r="367" spans="4:35" ht="13.2" customHeight="1">
      <c r="D367" s="195">
        <v>24</v>
      </c>
      <c r="E367" s="165">
        <f t="shared" si="86"/>
        <v>0</v>
      </c>
      <c r="F367" s="165">
        <f t="shared" si="86"/>
        <v>0</v>
      </c>
      <c r="G367" s="165">
        <f t="shared" si="86"/>
        <v>0</v>
      </c>
      <c r="H367" s="165">
        <f t="shared" si="86"/>
        <v>0</v>
      </c>
      <c r="I367" s="165">
        <f t="shared" si="86"/>
        <v>0</v>
      </c>
      <c r="J367" s="197">
        <f t="shared" si="86"/>
        <v>0</v>
      </c>
      <c r="AC367" s="195">
        <v>24</v>
      </c>
      <c r="AD367" s="165">
        <f t="shared" si="87"/>
        <v>0</v>
      </c>
      <c r="AE367" s="165">
        <f t="shared" si="87"/>
        <v>0</v>
      </c>
      <c r="AF367" s="165">
        <f t="shared" si="87"/>
        <v>0</v>
      </c>
      <c r="AG367" s="165">
        <f t="shared" si="87"/>
        <v>0</v>
      </c>
      <c r="AH367" s="165">
        <f t="shared" si="87"/>
        <v>0</v>
      </c>
      <c r="AI367" s="197">
        <f t="shared" si="87"/>
        <v>0</v>
      </c>
    </row>
    <row r="368" spans="4:35" ht="13.2" customHeight="1">
      <c r="D368" s="195">
        <v>25</v>
      </c>
      <c r="E368" s="165">
        <f t="shared" si="86"/>
        <v>0</v>
      </c>
      <c r="F368" s="165">
        <f t="shared" si="86"/>
        <v>0</v>
      </c>
      <c r="G368" s="165">
        <f t="shared" si="86"/>
        <v>0</v>
      </c>
      <c r="H368" s="165">
        <f t="shared" si="86"/>
        <v>0</v>
      </c>
      <c r="I368" s="165">
        <f t="shared" si="86"/>
        <v>0</v>
      </c>
      <c r="J368" s="197">
        <f t="shared" si="86"/>
        <v>0</v>
      </c>
      <c r="AC368" s="195">
        <v>25</v>
      </c>
      <c r="AD368" s="165">
        <f t="shared" si="87"/>
        <v>0</v>
      </c>
      <c r="AE368" s="165">
        <f t="shared" si="87"/>
        <v>0</v>
      </c>
      <c r="AF368" s="165">
        <f t="shared" si="87"/>
        <v>0</v>
      </c>
      <c r="AG368" s="165">
        <f t="shared" si="87"/>
        <v>0</v>
      </c>
      <c r="AH368" s="165">
        <f t="shared" si="87"/>
        <v>0</v>
      </c>
      <c r="AI368" s="197">
        <f t="shared" si="87"/>
        <v>0</v>
      </c>
    </row>
    <row r="369" spans="4:35" ht="13.2" customHeight="1">
      <c r="D369" s="195">
        <v>26</v>
      </c>
      <c r="E369" s="165">
        <f t="shared" si="86"/>
        <v>0</v>
      </c>
      <c r="F369" s="165">
        <f t="shared" si="86"/>
        <v>0</v>
      </c>
      <c r="G369" s="165">
        <f t="shared" si="86"/>
        <v>0</v>
      </c>
      <c r="H369" s="165">
        <f t="shared" si="86"/>
        <v>0</v>
      </c>
      <c r="I369" s="165">
        <f t="shared" si="86"/>
        <v>0</v>
      </c>
      <c r="J369" s="197">
        <f t="shared" si="86"/>
        <v>0</v>
      </c>
      <c r="AC369" s="195">
        <v>26</v>
      </c>
      <c r="AD369" s="165">
        <f t="shared" si="87"/>
        <v>0</v>
      </c>
      <c r="AE369" s="165">
        <f t="shared" si="87"/>
        <v>0</v>
      </c>
      <c r="AF369" s="165">
        <f t="shared" si="87"/>
        <v>0</v>
      </c>
      <c r="AG369" s="165">
        <f t="shared" si="87"/>
        <v>0</v>
      </c>
      <c r="AH369" s="165">
        <f t="shared" si="87"/>
        <v>0</v>
      </c>
      <c r="AI369" s="197">
        <f t="shared" si="87"/>
        <v>0</v>
      </c>
    </row>
    <row r="370" spans="4:35" ht="13.2" customHeight="1">
      <c r="D370" s="195">
        <v>27</v>
      </c>
      <c r="E370" s="165">
        <f t="shared" si="86"/>
        <v>0</v>
      </c>
      <c r="F370" s="165">
        <f t="shared" si="86"/>
        <v>0</v>
      </c>
      <c r="G370" s="165">
        <f t="shared" si="86"/>
        <v>0</v>
      </c>
      <c r="H370" s="165">
        <f t="shared" si="86"/>
        <v>0</v>
      </c>
      <c r="I370" s="165">
        <f t="shared" si="86"/>
        <v>0</v>
      </c>
      <c r="J370" s="197">
        <f t="shared" si="86"/>
        <v>0</v>
      </c>
      <c r="AC370" s="195">
        <v>27</v>
      </c>
      <c r="AD370" s="165">
        <f t="shared" si="87"/>
        <v>0</v>
      </c>
      <c r="AE370" s="165">
        <f t="shared" si="87"/>
        <v>0</v>
      </c>
      <c r="AF370" s="165">
        <f t="shared" si="87"/>
        <v>0</v>
      </c>
      <c r="AG370" s="165">
        <f t="shared" si="87"/>
        <v>0</v>
      </c>
      <c r="AH370" s="165">
        <f t="shared" si="87"/>
        <v>0</v>
      </c>
      <c r="AI370" s="197">
        <f t="shared" si="87"/>
        <v>0</v>
      </c>
    </row>
    <row r="371" spans="4:35" ht="13.2" customHeight="1">
      <c r="D371" s="195">
        <v>28</v>
      </c>
      <c r="E371" s="165">
        <f t="shared" si="86"/>
        <v>0</v>
      </c>
      <c r="F371" s="165">
        <f t="shared" si="86"/>
        <v>0</v>
      </c>
      <c r="G371" s="165">
        <f t="shared" si="86"/>
        <v>0</v>
      </c>
      <c r="H371" s="165">
        <f t="shared" si="86"/>
        <v>0</v>
      </c>
      <c r="I371" s="165">
        <f t="shared" si="86"/>
        <v>0</v>
      </c>
      <c r="J371" s="197">
        <f t="shared" si="86"/>
        <v>0</v>
      </c>
      <c r="AC371" s="195">
        <v>28</v>
      </c>
      <c r="AD371" s="165">
        <f t="shared" si="87"/>
        <v>0</v>
      </c>
      <c r="AE371" s="165">
        <f t="shared" si="87"/>
        <v>0</v>
      </c>
      <c r="AF371" s="165">
        <f t="shared" si="87"/>
        <v>0</v>
      </c>
      <c r="AG371" s="165">
        <f t="shared" si="87"/>
        <v>0</v>
      </c>
      <c r="AH371" s="165">
        <f t="shared" si="87"/>
        <v>0</v>
      </c>
      <c r="AI371" s="197">
        <f t="shared" si="87"/>
        <v>0</v>
      </c>
    </row>
    <row r="372" spans="4:35" ht="13.2" customHeight="1">
      <c r="D372" s="195">
        <v>29</v>
      </c>
      <c r="E372" s="165">
        <f t="shared" si="86"/>
        <v>0</v>
      </c>
      <c r="F372" s="165">
        <f t="shared" si="86"/>
        <v>0</v>
      </c>
      <c r="G372" s="165">
        <f t="shared" si="86"/>
        <v>0</v>
      </c>
      <c r="H372" s="165">
        <f t="shared" si="86"/>
        <v>0</v>
      </c>
      <c r="I372" s="165">
        <f t="shared" si="86"/>
        <v>0</v>
      </c>
      <c r="J372" s="197">
        <f t="shared" si="86"/>
        <v>0</v>
      </c>
      <c r="AC372" s="195">
        <v>29</v>
      </c>
      <c r="AD372" s="165">
        <f t="shared" si="87"/>
        <v>0</v>
      </c>
      <c r="AE372" s="165">
        <f t="shared" si="87"/>
        <v>0</v>
      </c>
      <c r="AF372" s="165">
        <f t="shared" si="87"/>
        <v>0</v>
      </c>
      <c r="AG372" s="165">
        <f t="shared" si="87"/>
        <v>0</v>
      </c>
      <c r="AH372" s="165">
        <f t="shared" si="87"/>
        <v>0</v>
      </c>
      <c r="AI372" s="197">
        <f t="shared" si="87"/>
        <v>0</v>
      </c>
    </row>
    <row r="373" spans="4:35" ht="13.2" customHeight="1">
      <c r="D373" s="195">
        <v>30</v>
      </c>
      <c r="E373" s="165">
        <f t="shared" si="86"/>
        <v>0</v>
      </c>
      <c r="F373" s="165">
        <f t="shared" si="86"/>
        <v>0</v>
      </c>
      <c r="G373" s="165">
        <f t="shared" si="86"/>
        <v>0</v>
      </c>
      <c r="H373" s="165">
        <f t="shared" si="86"/>
        <v>0</v>
      </c>
      <c r="I373" s="165">
        <f t="shared" si="86"/>
        <v>0</v>
      </c>
      <c r="J373" s="197">
        <f t="shared" si="86"/>
        <v>0</v>
      </c>
      <c r="AC373" s="195">
        <v>30</v>
      </c>
      <c r="AD373" s="165">
        <f t="shared" si="87"/>
        <v>0</v>
      </c>
      <c r="AE373" s="165">
        <f t="shared" si="87"/>
        <v>0</v>
      </c>
      <c r="AF373" s="165">
        <f t="shared" si="87"/>
        <v>0</v>
      </c>
      <c r="AG373" s="165">
        <f t="shared" si="87"/>
        <v>0</v>
      </c>
      <c r="AH373" s="165">
        <f t="shared" si="87"/>
        <v>0</v>
      </c>
      <c r="AI373" s="197">
        <f t="shared" si="87"/>
        <v>0</v>
      </c>
    </row>
    <row r="374" spans="4:35" ht="13.2" customHeight="1">
      <c r="D374" s="195">
        <v>31</v>
      </c>
      <c r="E374" s="165">
        <f t="shared" si="86"/>
        <v>0</v>
      </c>
      <c r="F374" s="165">
        <f t="shared" si="86"/>
        <v>0</v>
      </c>
      <c r="G374" s="165">
        <f t="shared" si="86"/>
        <v>0</v>
      </c>
      <c r="H374" s="165">
        <f t="shared" si="86"/>
        <v>0</v>
      </c>
      <c r="I374" s="165">
        <f t="shared" si="86"/>
        <v>0</v>
      </c>
      <c r="J374" s="197">
        <f t="shared" si="86"/>
        <v>0</v>
      </c>
      <c r="AC374" s="195">
        <v>31</v>
      </c>
      <c r="AD374" s="165">
        <f t="shared" si="87"/>
        <v>0</v>
      </c>
      <c r="AE374" s="165">
        <f t="shared" si="87"/>
        <v>0</v>
      </c>
      <c r="AF374" s="165">
        <f t="shared" si="87"/>
        <v>0</v>
      </c>
      <c r="AG374" s="165">
        <f t="shared" si="87"/>
        <v>0</v>
      </c>
      <c r="AH374" s="165">
        <f t="shared" si="87"/>
        <v>0</v>
      </c>
      <c r="AI374" s="197">
        <f t="shared" si="87"/>
        <v>0</v>
      </c>
    </row>
    <row r="375" spans="4:35" ht="13.2" customHeight="1">
      <c r="D375" s="195">
        <v>32</v>
      </c>
      <c r="E375" s="165">
        <f t="shared" si="86"/>
        <v>0</v>
      </c>
      <c r="F375" s="165">
        <f t="shared" si="86"/>
        <v>0</v>
      </c>
      <c r="G375" s="165">
        <f t="shared" si="86"/>
        <v>0</v>
      </c>
      <c r="H375" s="165">
        <f t="shared" si="86"/>
        <v>0</v>
      </c>
      <c r="I375" s="165">
        <f t="shared" si="86"/>
        <v>0</v>
      </c>
      <c r="J375" s="197">
        <f t="shared" si="86"/>
        <v>0</v>
      </c>
      <c r="AC375" s="195">
        <v>32</v>
      </c>
      <c r="AD375" s="165">
        <f t="shared" si="87"/>
        <v>0</v>
      </c>
      <c r="AE375" s="165">
        <f t="shared" si="87"/>
        <v>0</v>
      </c>
      <c r="AF375" s="165">
        <f t="shared" si="87"/>
        <v>0</v>
      </c>
      <c r="AG375" s="165">
        <f t="shared" si="87"/>
        <v>0</v>
      </c>
      <c r="AH375" s="165">
        <f t="shared" si="87"/>
        <v>0</v>
      </c>
      <c r="AI375" s="197">
        <f t="shared" si="87"/>
        <v>0</v>
      </c>
    </row>
    <row r="376" spans="4:35" ht="13.2" customHeight="1">
      <c r="D376" s="195">
        <v>33</v>
      </c>
      <c r="E376" s="165">
        <f t="shared" ref="E376:J383" si="88">E112+E156+E200+E244+E288+E332</f>
        <v>0</v>
      </c>
      <c r="F376" s="165">
        <f t="shared" si="88"/>
        <v>0</v>
      </c>
      <c r="G376" s="165">
        <f t="shared" si="88"/>
        <v>0</v>
      </c>
      <c r="H376" s="165">
        <f t="shared" si="88"/>
        <v>0</v>
      </c>
      <c r="I376" s="165">
        <f t="shared" si="88"/>
        <v>0</v>
      </c>
      <c r="J376" s="197">
        <f t="shared" si="88"/>
        <v>0</v>
      </c>
      <c r="AC376" s="195">
        <v>33</v>
      </c>
      <c r="AD376" s="165">
        <f t="shared" ref="AD376:AI383" si="89">AD112+AD156+AD200+AD244+AD288+AD332</f>
        <v>0</v>
      </c>
      <c r="AE376" s="165">
        <f t="shared" si="89"/>
        <v>0</v>
      </c>
      <c r="AF376" s="165">
        <f t="shared" si="89"/>
        <v>0</v>
      </c>
      <c r="AG376" s="165">
        <f t="shared" si="89"/>
        <v>0</v>
      </c>
      <c r="AH376" s="165">
        <f t="shared" si="89"/>
        <v>0</v>
      </c>
      <c r="AI376" s="197">
        <f t="shared" si="89"/>
        <v>0</v>
      </c>
    </row>
    <row r="377" spans="4:35" ht="13.2" customHeight="1">
      <c r="D377" s="195">
        <v>34</v>
      </c>
      <c r="E377" s="165">
        <f t="shared" si="88"/>
        <v>0</v>
      </c>
      <c r="F377" s="165">
        <f t="shared" si="88"/>
        <v>0</v>
      </c>
      <c r="G377" s="165">
        <f t="shared" si="88"/>
        <v>0</v>
      </c>
      <c r="H377" s="165">
        <f t="shared" si="88"/>
        <v>0</v>
      </c>
      <c r="I377" s="165">
        <f t="shared" si="88"/>
        <v>0</v>
      </c>
      <c r="J377" s="197">
        <f t="shared" si="88"/>
        <v>0</v>
      </c>
      <c r="AC377" s="195">
        <v>34</v>
      </c>
      <c r="AD377" s="165">
        <f t="shared" si="89"/>
        <v>0</v>
      </c>
      <c r="AE377" s="165">
        <f t="shared" si="89"/>
        <v>0</v>
      </c>
      <c r="AF377" s="165">
        <f t="shared" si="89"/>
        <v>0</v>
      </c>
      <c r="AG377" s="165">
        <f t="shared" si="89"/>
        <v>0</v>
      </c>
      <c r="AH377" s="165">
        <f t="shared" si="89"/>
        <v>0</v>
      </c>
      <c r="AI377" s="197">
        <f t="shared" si="89"/>
        <v>0</v>
      </c>
    </row>
    <row r="378" spans="4:35" ht="13.2" customHeight="1">
      <c r="D378" s="195">
        <v>35</v>
      </c>
      <c r="E378" s="165">
        <f t="shared" si="88"/>
        <v>0</v>
      </c>
      <c r="F378" s="165">
        <f t="shared" si="88"/>
        <v>0</v>
      </c>
      <c r="G378" s="165">
        <f t="shared" si="88"/>
        <v>0</v>
      </c>
      <c r="H378" s="165">
        <f t="shared" si="88"/>
        <v>0</v>
      </c>
      <c r="I378" s="165">
        <f t="shared" si="88"/>
        <v>0</v>
      </c>
      <c r="J378" s="197">
        <f t="shared" si="88"/>
        <v>0</v>
      </c>
      <c r="AC378" s="195">
        <v>35</v>
      </c>
      <c r="AD378" s="165">
        <f t="shared" si="89"/>
        <v>0</v>
      </c>
      <c r="AE378" s="165">
        <f t="shared" si="89"/>
        <v>0</v>
      </c>
      <c r="AF378" s="165">
        <f t="shared" si="89"/>
        <v>0</v>
      </c>
      <c r="AG378" s="165">
        <f t="shared" si="89"/>
        <v>0</v>
      </c>
      <c r="AH378" s="165">
        <f t="shared" si="89"/>
        <v>0</v>
      </c>
      <c r="AI378" s="197">
        <f t="shared" si="89"/>
        <v>0</v>
      </c>
    </row>
    <row r="379" spans="4:35" ht="13.2" customHeight="1">
      <c r="D379" s="195">
        <v>36</v>
      </c>
      <c r="E379" s="165">
        <f t="shared" si="88"/>
        <v>0</v>
      </c>
      <c r="F379" s="165">
        <f t="shared" si="88"/>
        <v>0</v>
      </c>
      <c r="G379" s="165">
        <f t="shared" si="88"/>
        <v>0</v>
      </c>
      <c r="H379" s="165">
        <f t="shared" si="88"/>
        <v>0</v>
      </c>
      <c r="I379" s="165">
        <f t="shared" si="88"/>
        <v>0</v>
      </c>
      <c r="J379" s="197">
        <f t="shared" si="88"/>
        <v>0</v>
      </c>
      <c r="AC379" s="195">
        <v>36</v>
      </c>
      <c r="AD379" s="165">
        <f t="shared" si="89"/>
        <v>0</v>
      </c>
      <c r="AE379" s="165">
        <f t="shared" si="89"/>
        <v>0</v>
      </c>
      <c r="AF379" s="165">
        <f t="shared" si="89"/>
        <v>0</v>
      </c>
      <c r="AG379" s="165">
        <f t="shared" si="89"/>
        <v>0</v>
      </c>
      <c r="AH379" s="165">
        <f t="shared" si="89"/>
        <v>0</v>
      </c>
      <c r="AI379" s="197">
        <f t="shared" si="89"/>
        <v>0</v>
      </c>
    </row>
    <row r="380" spans="4:35" ht="13.2" customHeight="1">
      <c r="D380" s="195">
        <v>37</v>
      </c>
      <c r="E380" s="165">
        <f t="shared" si="88"/>
        <v>0</v>
      </c>
      <c r="F380" s="165">
        <f t="shared" si="88"/>
        <v>0</v>
      </c>
      <c r="G380" s="165">
        <f t="shared" si="88"/>
        <v>0</v>
      </c>
      <c r="H380" s="165">
        <f t="shared" si="88"/>
        <v>0</v>
      </c>
      <c r="I380" s="165">
        <f t="shared" si="88"/>
        <v>0</v>
      </c>
      <c r="J380" s="197">
        <f t="shared" si="88"/>
        <v>0</v>
      </c>
      <c r="AC380" s="195">
        <v>37</v>
      </c>
      <c r="AD380" s="165">
        <f t="shared" si="89"/>
        <v>0</v>
      </c>
      <c r="AE380" s="165">
        <f t="shared" si="89"/>
        <v>0</v>
      </c>
      <c r="AF380" s="165">
        <f t="shared" si="89"/>
        <v>0</v>
      </c>
      <c r="AG380" s="165">
        <f t="shared" si="89"/>
        <v>0</v>
      </c>
      <c r="AH380" s="165">
        <f t="shared" si="89"/>
        <v>0</v>
      </c>
      <c r="AI380" s="197">
        <f t="shared" si="89"/>
        <v>0</v>
      </c>
    </row>
    <row r="381" spans="4:35" ht="13.2" customHeight="1">
      <c r="D381" s="195">
        <v>38</v>
      </c>
      <c r="E381" s="165">
        <f t="shared" si="88"/>
        <v>0</v>
      </c>
      <c r="F381" s="165">
        <f t="shared" si="88"/>
        <v>0</v>
      </c>
      <c r="G381" s="165">
        <f t="shared" si="88"/>
        <v>0</v>
      </c>
      <c r="H381" s="165">
        <f t="shared" si="88"/>
        <v>0</v>
      </c>
      <c r="I381" s="165">
        <f t="shared" si="88"/>
        <v>0</v>
      </c>
      <c r="J381" s="197">
        <f t="shared" si="88"/>
        <v>0</v>
      </c>
      <c r="AC381" s="195">
        <v>38</v>
      </c>
      <c r="AD381" s="165">
        <f t="shared" si="89"/>
        <v>0</v>
      </c>
      <c r="AE381" s="165">
        <f t="shared" si="89"/>
        <v>0</v>
      </c>
      <c r="AF381" s="165">
        <f t="shared" si="89"/>
        <v>0</v>
      </c>
      <c r="AG381" s="165">
        <f t="shared" si="89"/>
        <v>0</v>
      </c>
      <c r="AH381" s="165">
        <f t="shared" si="89"/>
        <v>0</v>
      </c>
      <c r="AI381" s="197">
        <f t="shared" si="89"/>
        <v>0</v>
      </c>
    </row>
    <row r="382" spans="4:35" ht="13.2" customHeight="1">
      <c r="D382" s="195">
        <v>39</v>
      </c>
      <c r="E382" s="165">
        <f t="shared" si="88"/>
        <v>0</v>
      </c>
      <c r="F382" s="165">
        <f t="shared" si="88"/>
        <v>0</v>
      </c>
      <c r="G382" s="165">
        <f t="shared" si="88"/>
        <v>0</v>
      </c>
      <c r="H382" s="165">
        <f t="shared" si="88"/>
        <v>0</v>
      </c>
      <c r="I382" s="165">
        <f t="shared" si="88"/>
        <v>0</v>
      </c>
      <c r="J382" s="197">
        <f t="shared" si="88"/>
        <v>0</v>
      </c>
      <c r="AC382" s="195">
        <v>39</v>
      </c>
      <c r="AD382" s="165">
        <f t="shared" si="89"/>
        <v>0</v>
      </c>
      <c r="AE382" s="165">
        <f t="shared" si="89"/>
        <v>0</v>
      </c>
      <c r="AF382" s="165">
        <f t="shared" si="89"/>
        <v>0</v>
      </c>
      <c r="AG382" s="165">
        <f t="shared" si="89"/>
        <v>0</v>
      </c>
      <c r="AH382" s="165">
        <f t="shared" si="89"/>
        <v>0</v>
      </c>
      <c r="AI382" s="197">
        <f t="shared" si="89"/>
        <v>0</v>
      </c>
    </row>
    <row r="383" spans="4:35" ht="13.2" customHeight="1" thickBot="1">
      <c r="D383" s="196">
        <v>40</v>
      </c>
      <c r="E383" s="198">
        <f t="shared" si="88"/>
        <v>0</v>
      </c>
      <c r="F383" s="198">
        <f t="shared" si="88"/>
        <v>0</v>
      </c>
      <c r="G383" s="198">
        <f t="shared" si="88"/>
        <v>0</v>
      </c>
      <c r="H383" s="198">
        <f t="shared" si="88"/>
        <v>0</v>
      </c>
      <c r="I383" s="198">
        <f t="shared" si="88"/>
        <v>0</v>
      </c>
      <c r="J383" s="199">
        <f t="shared" si="88"/>
        <v>0</v>
      </c>
      <c r="AC383" s="196">
        <v>40</v>
      </c>
      <c r="AD383" s="198">
        <f t="shared" si="89"/>
        <v>0</v>
      </c>
      <c r="AE383" s="198">
        <f t="shared" si="89"/>
        <v>0</v>
      </c>
      <c r="AF383" s="198">
        <f t="shared" si="89"/>
        <v>0</v>
      </c>
      <c r="AG383" s="198">
        <f t="shared" si="89"/>
        <v>0</v>
      </c>
      <c r="AH383" s="198">
        <f t="shared" si="89"/>
        <v>0</v>
      </c>
      <c r="AI383" s="199">
        <f t="shared" si="89"/>
        <v>0</v>
      </c>
    </row>
    <row r="385" spans="4:43" ht="13.2" customHeight="1" thickBot="1">
      <c r="D385" s="2" t="s">
        <v>360</v>
      </c>
      <c r="AC385" s="2" t="s">
        <v>360</v>
      </c>
    </row>
    <row r="386" spans="4:43" ht="13.2" customHeight="1">
      <c r="D386" s="2199"/>
      <c r="E386" s="2200" t="s">
        <v>93</v>
      </c>
      <c r="F386" s="2200"/>
      <c r="G386" s="2200"/>
      <c r="H386" s="2200"/>
      <c r="I386" s="2200" t="s">
        <v>78</v>
      </c>
      <c r="J386" s="2239"/>
      <c r="AC386" s="2199"/>
      <c r="AD386" s="2200" t="s">
        <v>93</v>
      </c>
      <c r="AE386" s="2200"/>
      <c r="AF386" s="2200"/>
      <c r="AG386" s="2200"/>
      <c r="AH386" s="2200" t="s">
        <v>78</v>
      </c>
      <c r="AI386" s="2239"/>
    </row>
    <row r="387" spans="4:43" ht="13.2" customHeight="1">
      <c r="D387" s="2238"/>
      <c r="E387" s="2168" t="s">
        <v>56</v>
      </c>
      <c r="F387" s="2170"/>
      <c r="G387" s="2168" t="s">
        <v>83</v>
      </c>
      <c r="H387" s="2170"/>
      <c r="I387" s="2168" t="s">
        <v>56</v>
      </c>
      <c r="J387" s="2242"/>
      <c r="AC387" s="2238"/>
      <c r="AD387" s="2168" t="s">
        <v>56</v>
      </c>
      <c r="AE387" s="2170"/>
      <c r="AF387" s="2168" t="s">
        <v>83</v>
      </c>
      <c r="AG387" s="2170"/>
      <c r="AH387" s="2168" t="s">
        <v>56</v>
      </c>
      <c r="AI387" s="2242"/>
    </row>
    <row r="388" spans="4:43" ht="13.2" customHeight="1">
      <c r="D388" s="2238"/>
      <c r="E388" s="2240"/>
      <c r="F388" s="2241"/>
      <c r="G388" s="2240"/>
      <c r="H388" s="2241"/>
      <c r="I388" s="2240"/>
      <c r="J388" s="2243"/>
      <c r="N388" s="372"/>
      <c r="O388" s="2233"/>
      <c r="P388" s="2233"/>
      <c r="Q388" s="372"/>
      <c r="AC388" s="2238"/>
      <c r="AD388" s="2240"/>
      <c r="AE388" s="2241"/>
      <c r="AF388" s="2240"/>
      <c r="AG388" s="2241"/>
      <c r="AH388" s="2240"/>
      <c r="AI388" s="2243"/>
      <c r="AM388" s="372"/>
      <c r="AN388" s="2233"/>
      <c r="AO388" s="2233"/>
      <c r="AP388" s="372"/>
    </row>
    <row r="389" spans="4:43" ht="13.2" customHeight="1">
      <c r="D389" s="203">
        <v>1</v>
      </c>
      <c r="E389" s="405" t="str">
        <f>IF(F389=0,"",MAX($E$387:E388)+1)</f>
        <v/>
      </c>
      <c r="F389" s="165">
        <f>E344+F344</f>
        <v>0</v>
      </c>
      <c r="G389" s="405" t="str">
        <f>IF(H389=0,"",MAX($G$387:G388)+1)</f>
        <v/>
      </c>
      <c r="H389" s="165">
        <f>G344+H344</f>
        <v>0</v>
      </c>
      <c r="I389" s="405" t="str">
        <f>IF(J389=0,"",MAX($I$387:I388)+1)</f>
        <v/>
      </c>
      <c r="J389" s="197">
        <f>I344+J344</f>
        <v>0</v>
      </c>
      <c r="N389" s="402"/>
      <c r="O389" s="2530"/>
      <c r="P389" s="2530"/>
      <c r="Q389" s="401"/>
      <c r="R389" s="401"/>
      <c r="AC389" s="203">
        <v>1</v>
      </c>
      <c r="AD389" s="405" t="str">
        <f>IF(AE389=0,"",MAX($AD$387:AD388)+1)</f>
        <v/>
      </c>
      <c r="AE389" s="165">
        <f>AD344+AE344</f>
        <v>0</v>
      </c>
      <c r="AF389" s="405" t="str">
        <f>IF(AG389=0,"",MAX($AF$387:AF388)+1)</f>
        <v/>
      </c>
      <c r="AG389" s="165">
        <f>AF344+AG344</f>
        <v>0</v>
      </c>
      <c r="AH389" s="405" t="str">
        <f>IF(AI389=0,"",MAX($AH$387:AH388)+1)</f>
        <v/>
      </c>
      <c r="AI389" s="197">
        <f>AH344+AI344</f>
        <v>0</v>
      </c>
      <c r="AM389" s="402"/>
      <c r="AN389" s="2530"/>
      <c r="AO389" s="2530"/>
      <c r="AP389" s="401"/>
      <c r="AQ389" s="401"/>
    </row>
    <row r="390" spans="4:43" ht="13.2" customHeight="1">
      <c r="D390" s="203">
        <v>2</v>
      </c>
      <c r="E390" s="403" t="str">
        <f>IF(F390=0,"",MAX($E$387:E389)+1)</f>
        <v/>
      </c>
      <c r="F390" s="165">
        <f t="shared" ref="F390:F428" si="90">E345+F345</f>
        <v>0</v>
      </c>
      <c r="G390" s="403" t="str">
        <f>IF(H390=0,"",MAX($G$387:G389)+1)</f>
        <v/>
      </c>
      <c r="H390" s="165">
        <f t="shared" ref="H390:H427" si="91">G345+H345</f>
        <v>0</v>
      </c>
      <c r="I390" s="403" t="str">
        <f>IF(J390=0,"",MAX($I$387:I389)+1)</f>
        <v/>
      </c>
      <c r="J390" s="197">
        <f t="shared" ref="J390:J427" si="92">I345+J345</f>
        <v>0</v>
      </c>
      <c r="N390" s="402"/>
      <c r="O390" s="2530"/>
      <c r="P390" s="2530"/>
      <c r="Q390" s="401"/>
      <c r="AC390" s="203">
        <v>2</v>
      </c>
      <c r="AD390" s="403" t="str">
        <f>IF(AE390=0,"",MAX($AD$387:AD389)+1)</f>
        <v/>
      </c>
      <c r="AE390" s="165">
        <f t="shared" ref="AE390:AE428" si="93">AD345+AE345</f>
        <v>0</v>
      </c>
      <c r="AF390" s="403" t="str">
        <f>IF(AG390=0,"",MAX($AF$387:AF389)+1)</f>
        <v/>
      </c>
      <c r="AG390" s="165">
        <f t="shared" ref="AG390:AG427" si="94">AF345+AG345</f>
        <v>0</v>
      </c>
      <c r="AH390" s="403" t="str">
        <f>IF(AI390=0,"",MAX($AH$387:AH389)+1)</f>
        <v/>
      </c>
      <c r="AI390" s="197">
        <f t="shared" ref="AI390:AI427" si="95">AH345+AI345</f>
        <v>0</v>
      </c>
      <c r="AM390" s="402"/>
      <c r="AN390" s="2530"/>
      <c r="AO390" s="2530"/>
      <c r="AP390" s="401"/>
    </row>
    <row r="391" spans="4:43" ht="13.2" customHeight="1">
      <c r="D391" s="203">
        <v>3</v>
      </c>
      <c r="E391" s="403" t="str">
        <f>IF(F391=0,"",MAX($E$387:E390)+1)</f>
        <v/>
      </c>
      <c r="F391" s="165">
        <f t="shared" si="90"/>
        <v>0</v>
      </c>
      <c r="G391" s="403" t="str">
        <f>IF(H391=0,"",MAX($G$387:G390)+1)</f>
        <v/>
      </c>
      <c r="H391" s="165">
        <f t="shared" si="91"/>
        <v>0</v>
      </c>
      <c r="I391" s="403" t="str">
        <f>IF(J391=0,"",MAX($I$387:I390)+1)</f>
        <v/>
      </c>
      <c r="J391" s="197">
        <f t="shared" si="92"/>
        <v>0</v>
      </c>
      <c r="N391" s="402"/>
      <c r="O391" s="2530"/>
      <c r="P391" s="2530"/>
      <c r="Q391" s="401"/>
      <c r="AC391" s="203">
        <v>3</v>
      </c>
      <c r="AD391" s="403" t="str">
        <f>IF(AE391=0,"",MAX($AD$387:AD390)+1)</f>
        <v/>
      </c>
      <c r="AE391" s="165">
        <f t="shared" si="93"/>
        <v>0</v>
      </c>
      <c r="AF391" s="403" t="str">
        <f>IF(AG391=0,"",MAX($AF$387:AF390)+1)</f>
        <v/>
      </c>
      <c r="AG391" s="165">
        <f t="shared" si="94"/>
        <v>0</v>
      </c>
      <c r="AH391" s="403" t="str">
        <f>IF(AI391=0,"",MAX($AH$387:AH390)+1)</f>
        <v/>
      </c>
      <c r="AI391" s="197">
        <f t="shared" si="95"/>
        <v>0</v>
      </c>
      <c r="AM391" s="402"/>
      <c r="AN391" s="2530"/>
      <c r="AO391" s="2530"/>
      <c r="AP391" s="401"/>
    </row>
    <row r="392" spans="4:43" ht="13.2" customHeight="1">
      <c r="D392" s="203">
        <v>4</v>
      </c>
      <c r="E392" s="403" t="str">
        <f>IF(F392=0,"",MAX($E$387:E391)+1)</f>
        <v/>
      </c>
      <c r="F392" s="165">
        <f t="shared" si="90"/>
        <v>0</v>
      </c>
      <c r="G392" s="403" t="str">
        <f>IF(H392=0,"",MAX($G$387:G391)+1)</f>
        <v/>
      </c>
      <c r="H392" s="165">
        <f t="shared" si="91"/>
        <v>0</v>
      </c>
      <c r="I392" s="403" t="str">
        <f>IF(J392=0,"",MAX($I$387:I391)+1)</f>
        <v/>
      </c>
      <c r="J392" s="197">
        <f t="shared" si="92"/>
        <v>0</v>
      </c>
      <c r="N392" s="402"/>
      <c r="O392" s="2530"/>
      <c r="P392" s="2530"/>
      <c r="Q392" s="401"/>
      <c r="AC392" s="203">
        <v>4</v>
      </c>
      <c r="AD392" s="403" t="str">
        <f>IF(AE392=0,"",MAX($AD$387:AD391)+1)</f>
        <v/>
      </c>
      <c r="AE392" s="165">
        <f t="shared" si="93"/>
        <v>0</v>
      </c>
      <c r="AF392" s="403" t="str">
        <f>IF(AG392=0,"",MAX($AF$387:AF391)+1)</f>
        <v/>
      </c>
      <c r="AG392" s="165">
        <f t="shared" si="94"/>
        <v>0</v>
      </c>
      <c r="AH392" s="403" t="str">
        <f>IF(AI392=0,"",MAX($AH$387:AH391)+1)</f>
        <v/>
      </c>
      <c r="AI392" s="197">
        <f t="shared" si="95"/>
        <v>0</v>
      </c>
      <c r="AM392" s="402"/>
      <c r="AN392" s="2530"/>
      <c r="AO392" s="2530"/>
      <c r="AP392" s="401"/>
    </row>
    <row r="393" spans="4:43" ht="13.2" customHeight="1">
      <c r="D393" s="203">
        <v>5</v>
      </c>
      <c r="E393" s="403" t="str">
        <f>IF(F393=0,"",MAX($E$387:E392)+1)</f>
        <v/>
      </c>
      <c r="F393" s="165">
        <f t="shared" si="90"/>
        <v>0</v>
      </c>
      <c r="G393" s="403" t="str">
        <f>IF(H393=0,"",MAX($G$387:G392)+1)</f>
        <v/>
      </c>
      <c r="H393" s="165">
        <f t="shared" si="91"/>
        <v>0</v>
      </c>
      <c r="I393" s="403" t="str">
        <f>IF(J393=0,"",MAX($I$387:I392)+1)</f>
        <v/>
      </c>
      <c r="J393" s="197">
        <f t="shared" si="92"/>
        <v>0</v>
      </c>
      <c r="N393" s="402"/>
      <c r="O393" s="2530"/>
      <c r="P393" s="2530"/>
      <c r="Q393" s="401"/>
      <c r="AC393" s="203">
        <v>5</v>
      </c>
      <c r="AD393" s="403" t="str">
        <f>IF(AE393=0,"",MAX($AD$387:AD392)+1)</f>
        <v/>
      </c>
      <c r="AE393" s="165">
        <f t="shared" si="93"/>
        <v>0</v>
      </c>
      <c r="AF393" s="403" t="str">
        <f>IF(AG393=0,"",MAX($AF$387:AF392)+1)</f>
        <v/>
      </c>
      <c r="AG393" s="165">
        <f t="shared" si="94"/>
        <v>0</v>
      </c>
      <c r="AH393" s="403" t="str">
        <f>IF(AI393=0,"",MAX($AH$387:AH392)+1)</f>
        <v/>
      </c>
      <c r="AI393" s="197">
        <f t="shared" si="95"/>
        <v>0</v>
      </c>
      <c r="AM393" s="402"/>
      <c r="AN393" s="2530"/>
      <c r="AO393" s="2530"/>
      <c r="AP393" s="401"/>
    </row>
    <row r="394" spans="4:43" ht="13.2" customHeight="1">
      <c r="D394" s="203">
        <v>6</v>
      </c>
      <c r="E394" s="403" t="str">
        <f>IF(F394=0,"",MAX($E$387:E393)+1)</f>
        <v/>
      </c>
      <c r="F394" s="165">
        <f t="shared" si="90"/>
        <v>0</v>
      </c>
      <c r="G394" s="403" t="str">
        <f>IF(H394=0,"",MAX($G$387:G393)+1)</f>
        <v/>
      </c>
      <c r="H394" s="165">
        <f t="shared" si="91"/>
        <v>0</v>
      </c>
      <c r="I394" s="403" t="str">
        <f>IF(J394=0,"",MAX($I$387:I393)+1)</f>
        <v/>
      </c>
      <c r="J394" s="197">
        <f t="shared" si="92"/>
        <v>0</v>
      </c>
      <c r="N394" s="402"/>
      <c r="O394" s="2530"/>
      <c r="P394" s="2530"/>
      <c r="Q394" s="401"/>
      <c r="AC394" s="203">
        <v>6</v>
      </c>
      <c r="AD394" s="403" t="str">
        <f>IF(AE394=0,"",MAX($AD$387:AD393)+1)</f>
        <v/>
      </c>
      <c r="AE394" s="165">
        <f t="shared" si="93"/>
        <v>0</v>
      </c>
      <c r="AF394" s="403" t="str">
        <f>IF(AG394=0,"",MAX($AF$387:AF393)+1)</f>
        <v/>
      </c>
      <c r="AG394" s="165">
        <f t="shared" si="94"/>
        <v>0</v>
      </c>
      <c r="AH394" s="403" t="str">
        <f>IF(AI394=0,"",MAX($AH$387:AH393)+1)</f>
        <v/>
      </c>
      <c r="AI394" s="197">
        <f t="shared" si="95"/>
        <v>0</v>
      </c>
      <c r="AM394" s="402"/>
      <c r="AN394" s="2530"/>
      <c r="AO394" s="2530"/>
      <c r="AP394" s="401"/>
    </row>
    <row r="395" spans="4:43" ht="13.2" customHeight="1">
      <c r="D395" s="203">
        <v>7</v>
      </c>
      <c r="E395" s="403" t="str">
        <f>IF(F395=0,"",MAX($E$387:E394)+1)</f>
        <v/>
      </c>
      <c r="F395" s="165">
        <f t="shared" si="90"/>
        <v>0</v>
      </c>
      <c r="G395" s="403" t="str">
        <f>IF(H395=0,"",MAX($G$387:G394)+1)</f>
        <v/>
      </c>
      <c r="H395" s="165">
        <f t="shared" si="91"/>
        <v>0</v>
      </c>
      <c r="I395" s="403" t="str">
        <f>IF(J395=0,"",MAX($I$387:I394)+1)</f>
        <v/>
      </c>
      <c r="J395" s="197">
        <f t="shared" si="92"/>
        <v>0</v>
      </c>
      <c r="N395" s="402"/>
      <c r="O395" s="2530"/>
      <c r="P395" s="2530"/>
      <c r="Q395" s="401"/>
      <c r="AC395" s="203">
        <v>7</v>
      </c>
      <c r="AD395" s="403" t="str">
        <f>IF(AE395=0,"",MAX($AD$387:AD394)+1)</f>
        <v/>
      </c>
      <c r="AE395" s="165">
        <f t="shared" si="93"/>
        <v>0</v>
      </c>
      <c r="AF395" s="403" t="str">
        <f>IF(AG395=0,"",MAX($AF$387:AF394)+1)</f>
        <v/>
      </c>
      <c r="AG395" s="165">
        <f t="shared" si="94"/>
        <v>0</v>
      </c>
      <c r="AH395" s="403" t="str">
        <f>IF(AI395=0,"",MAX($AH$387:AH394)+1)</f>
        <v/>
      </c>
      <c r="AI395" s="197">
        <f t="shared" si="95"/>
        <v>0</v>
      </c>
      <c r="AM395" s="402"/>
      <c r="AN395" s="2530"/>
      <c r="AO395" s="2530"/>
      <c r="AP395" s="401"/>
    </row>
    <row r="396" spans="4:43" ht="13.2" customHeight="1">
      <c r="D396" s="203">
        <v>8</v>
      </c>
      <c r="E396" s="403" t="str">
        <f>IF(F396=0,"",MAX($E$387:E395)+1)</f>
        <v/>
      </c>
      <c r="F396" s="165">
        <f t="shared" si="90"/>
        <v>0</v>
      </c>
      <c r="G396" s="403" t="str">
        <f>IF(H396=0,"",MAX($G$387:G395)+1)</f>
        <v/>
      </c>
      <c r="H396" s="165">
        <f t="shared" si="91"/>
        <v>0</v>
      </c>
      <c r="I396" s="403" t="str">
        <f>IF(J396=0,"",MAX($I$387:I395)+1)</f>
        <v/>
      </c>
      <c r="J396" s="197">
        <f t="shared" si="92"/>
        <v>0</v>
      </c>
      <c r="N396" s="402"/>
      <c r="O396" s="2530"/>
      <c r="P396" s="2530"/>
      <c r="Q396" s="401"/>
      <c r="AC396" s="203">
        <v>8</v>
      </c>
      <c r="AD396" s="403" t="str">
        <f>IF(AE396=0,"",MAX($AD$387:AD395)+1)</f>
        <v/>
      </c>
      <c r="AE396" s="165">
        <f t="shared" si="93"/>
        <v>0</v>
      </c>
      <c r="AF396" s="403" t="str">
        <f>IF(AG396=0,"",MAX($AF$387:AF395)+1)</f>
        <v/>
      </c>
      <c r="AG396" s="165">
        <f t="shared" si="94"/>
        <v>0</v>
      </c>
      <c r="AH396" s="403" t="str">
        <f>IF(AI396=0,"",MAX($AH$387:AH395)+1)</f>
        <v/>
      </c>
      <c r="AI396" s="197">
        <f t="shared" si="95"/>
        <v>0</v>
      </c>
      <c r="AM396" s="402"/>
      <c r="AN396" s="2530"/>
      <c r="AO396" s="2530"/>
      <c r="AP396" s="401"/>
    </row>
    <row r="397" spans="4:43" ht="13.2" customHeight="1">
      <c r="D397" s="203">
        <v>9</v>
      </c>
      <c r="E397" s="403" t="str">
        <f>IF(F397=0,"",MAX($E$387:E396)+1)</f>
        <v/>
      </c>
      <c r="F397" s="165">
        <f t="shared" si="90"/>
        <v>0</v>
      </c>
      <c r="G397" s="403" t="str">
        <f>IF(H397=0,"",MAX($G$387:G396)+1)</f>
        <v/>
      </c>
      <c r="H397" s="165">
        <f t="shared" si="91"/>
        <v>0</v>
      </c>
      <c r="I397" s="403" t="str">
        <f>IF(J397=0,"",MAX($I$387:I396)+1)</f>
        <v/>
      </c>
      <c r="J397" s="197">
        <f t="shared" si="92"/>
        <v>0</v>
      </c>
      <c r="N397" s="402"/>
      <c r="O397" s="2530"/>
      <c r="P397" s="2530"/>
      <c r="Q397" s="401"/>
      <c r="AC397" s="203">
        <v>9</v>
      </c>
      <c r="AD397" s="403" t="str">
        <f>IF(AE397=0,"",MAX($AD$387:AD396)+1)</f>
        <v/>
      </c>
      <c r="AE397" s="165">
        <f t="shared" si="93"/>
        <v>0</v>
      </c>
      <c r="AF397" s="403" t="str">
        <f>IF(AG397=0,"",MAX($AF$387:AF396)+1)</f>
        <v/>
      </c>
      <c r="AG397" s="165">
        <f t="shared" si="94"/>
        <v>0</v>
      </c>
      <c r="AH397" s="403" t="str">
        <f>IF(AI397=0,"",MAX($AH$387:AH396)+1)</f>
        <v/>
      </c>
      <c r="AI397" s="197">
        <f t="shared" si="95"/>
        <v>0</v>
      </c>
      <c r="AM397" s="402"/>
      <c r="AN397" s="2530"/>
      <c r="AO397" s="2530"/>
      <c r="AP397" s="401"/>
    </row>
    <row r="398" spans="4:43" ht="13.2" customHeight="1">
      <c r="D398" s="203">
        <v>10</v>
      </c>
      <c r="E398" s="403" t="str">
        <f>IF(F398=0,"",MAX($E$387:E397)+1)</f>
        <v/>
      </c>
      <c r="F398" s="165">
        <f t="shared" si="90"/>
        <v>0</v>
      </c>
      <c r="G398" s="403" t="str">
        <f>IF(H398=0,"",MAX($G$387:G397)+1)</f>
        <v/>
      </c>
      <c r="H398" s="165">
        <f t="shared" si="91"/>
        <v>0</v>
      </c>
      <c r="I398" s="403" t="str">
        <f>IF(J398=0,"",MAX($I$387:I397)+1)</f>
        <v/>
      </c>
      <c r="J398" s="197">
        <f t="shared" si="92"/>
        <v>0</v>
      </c>
      <c r="N398" s="402"/>
      <c r="O398" s="2530"/>
      <c r="P398" s="2530"/>
      <c r="Q398" s="401"/>
      <c r="AC398" s="203">
        <v>10</v>
      </c>
      <c r="AD398" s="403" t="str">
        <f>IF(AE398=0,"",MAX($AD$387:AD397)+1)</f>
        <v/>
      </c>
      <c r="AE398" s="165">
        <f t="shared" si="93"/>
        <v>0</v>
      </c>
      <c r="AF398" s="403" t="str">
        <f>IF(AG398=0,"",MAX($AF$387:AF397)+1)</f>
        <v/>
      </c>
      <c r="AG398" s="165">
        <f t="shared" si="94"/>
        <v>0</v>
      </c>
      <c r="AH398" s="403" t="str">
        <f>IF(AI398=0,"",MAX($AH$387:AH397)+1)</f>
        <v/>
      </c>
      <c r="AI398" s="197">
        <f t="shared" si="95"/>
        <v>0</v>
      </c>
      <c r="AM398" s="402"/>
      <c r="AN398" s="2530"/>
      <c r="AO398" s="2530"/>
      <c r="AP398" s="401"/>
    </row>
    <row r="399" spans="4:43" ht="13.2" customHeight="1">
      <c r="D399" s="203">
        <v>11</v>
      </c>
      <c r="E399" s="403" t="str">
        <f>IF(F399=0,"",MAX($E$387:E398)+1)</f>
        <v/>
      </c>
      <c r="F399" s="165">
        <f t="shared" si="90"/>
        <v>0</v>
      </c>
      <c r="G399" s="403" t="str">
        <f>IF(H399=0,"",MAX($G$387:G398)+1)</f>
        <v/>
      </c>
      <c r="H399" s="165">
        <f t="shared" si="91"/>
        <v>0</v>
      </c>
      <c r="I399" s="403" t="str">
        <f>IF(J399=0,"",MAX($I$387:I398)+1)</f>
        <v/>
      </c>
      <c r="J399" s="197">
        <f t="shared" si="92"/>
        <v>0</v>
      </c>
      <c r="N399" s="402"/>
      <c r="O399" s="2530"/>
      <c r="P399" s="2530"/>
      <c r="Q399" s="401"/>
      <c r="AC399" s="203">
        <v>11</v>
      </c>
      <c r="AD399" s="403" t="str">
        <f>IF(AE399=0,"",MAX($AD$387:AD398)+1)</f>
        <v/>
      </c>
      <c r="AE399" s="165">
        <f t="shared" si="93"/>
        <v>0</v>
      </c>
      <c r="AF399" s="403" t="str">
        <f>IF(AG399=0,"",MAX($AF$387:AF398)+1)</f>
        <v/>
      </c>
      <c r="AG399" s="165">
        <f t="shared" si="94"/>
        <v>0</v>
      </c>
      <c r="AH399" s="403" t="str">
        <f>IF(AI399=0,"",MAX($AH$387:AH398)+1)</f>
        <v/>
      </c>
      <c r="AI399" s="197">
        <f t="shared" si="95"/>
        <v>0</v>
      </c>
      <c r="AM399" s="402"/>
      <c r="AN399" s="2530"/>
      <c r="AO399" s="2530"/>
      <c r="AP399" s="401"/>
    </row>
    <row r="400" spans="4:43" ht="13.2" customHeight="1">
      <c r="D400" s="203">
        <v>12</v>
      </c>
      <c r="E400" s="403" t="str">
        <f>IF(F400=0,"",MAX($E$387:E399)+1)</f>
        <v/>
      </c>
      <c r="F400" s="165">
        <f t="shared" si="90"/>
        <v>0</v>
      </c>
      <c r="G400" s="403" t="str">
        <f>IF(H400=0,"",MAX($G$387:G399)+1)</f>
        <v/>
      </c>
      <c r="H400" s="165">
        <f t="shared" si="91"/>
        <v>0</v>
      </c>
      <c r="I400" s="403" t="str">
        <f>IF(J400=0,"",MAX($I$387:I399)+1)</f>
        <v/>
      </c>
      <c r="J400" s="197">
        <f t="shared" si="92"/>
        <v>0</v>
      </c>
      <c r="N400" s="402"/>
      <c r="O400" s="2530"/>
      <c r="P400" s="2530"/>
      <c r="Q400" s="401"/>
      <c r="AC400" s="203">
        <v>12</v>
      </c>
      <c r="AD400" s="403" t="str">
        <f>IF(AE400=0,"",MAX($AD$387:AD399)+1)</f>
        <v/>
      </c>
      <c r="AE400" s="165">
        <f t="shared" si="93"/>
        <v>0</v>
      </c>
      <c r="AF400" s="403" t="str">
        <f>IF(AG400=0,"",MAX($AF$387:AF399)+1)</f>
        <v/>
      </c>
      <c r="AG400" s="165">
        <f t="shared" si="94"/>
        <v>0</v>
      </c>
      <c r="AH400" s="403" t="str">
        <f>IF(AI400=0,"",MAX($AH$387:AH399)+1)</f>
        <v/>
      </c>
      <c r="AI400" s="197">
        <f t="shared" si="95"/>
        <v>0</v>
      </c>
      <c r="AM400" s="402"/>
      <c r="AN400" s="2530"/>
      <c r="AO400" s="2530"/>
      <c r="AP400" s="401"/>
    </row>
    <row r="401" spans="4:42" ht="13.2" customHeight="1">
      <c r="D401" s="203">
        <v>13</v>
      </c>
      <c r="E401" s="403" t="str">
        <f>IF(F401=0,"",MAX($E$387:E400)+1)</f>
        <v/>
      </c>
      <c r="F401" s="165">
        <f t="shared" si="90"/>
        <v>0</v>
      </c>
      <c r="G401" s="403" t="str">
        <f>IF(H401=0,"",MAX($G$387:G400)+1)</f>
        <v/>
      </c>
      <c r="H401" s="165">
        <f t="shared" si="91"/>
        <v>0</v>
      </c>
      <c r="I401" s="403" t="str">
        <f>IF(J401=0,"",MAX($I$387:I400)+1)</f>
        <v/>
      </c>
      <c r="J401" s="197">
        <f t="shared" si="92"/>
        <v>0</v>
      </c>
      <c r="N401" s="402"/>
      <c r="O401" s="2530"/>
      <c r="P401" s="2530"/>
      <c r="Q401" s="401"/>
      <c r="AC401" s="203">
        <v>13</v>
      </c>
      <c r="AD401" s="403" t="str">
        <f>IF(AE401=0,"",MAX($AD$387:AD400)+1)</f>
        <v/>
      </c>
      <c r="AE401" s="165">
        <f t="shared" si="93"/>
        <v>0</v>
      </c>
      <c r="AF401" s="403" t="str">
        <f>IF(AG401=0,"",MAX($AF$387:AF400)+1)</f>
        <v/>
      </c>
      <c r="AG401" s="165">
        <f t="shared" si="94"/>
        <v>0</v>
      </c>
      <c r="AH401" s="403" t="str">
        <f>IF(AI401=0,"",MAX($AH$387:AH400)+1)</f>
        <v/>
      </c>
      <c r="AI401" s="197">
        <f t="shared" si="95"/>
        <v>0</v>
      </c>
      <c r="AM401" s="402"/>
      <c r="AN401" s="2530"/>
      <c r="AO401" s="2530"/>
      <c r="AP401" s="401"/>
    </row>
    <row r="402" spans="4:42" ht="13.2" customHeight="1">
      <c r="D402" s="203">
        <v>14</v>
      </c>
      <c r="E402" s="403" t="str">
        <f>IF(F402=0,"",MAX($E$387:E401)+1)</f>
        <v/>
      </c>
      <c r="F402" s="165">
        <f t="shared" si="90"/>
        <v>0</v>
      </c>
      <c r="G402" s="403" t="str">
        <f>IF(H402=0,"",MAX($G$387:G401)+1)</f>
        <v/>
      </c>
      <c r="H402" s="165">
        <f t="shared" si="91"/>
        <v>0</v>
      </c>
      <c r="I402" s="403" t="str">
        <f>IF(J402=0,"",MAX($I$387:I401)+1)</f>
        <v/>
      </c>
      <c r="J402" s="197">
        <f t="shared" si="92"/>
        <v>0</v>
      </c>
      <c r="N402" s="402"/>
      <c r="O402" s="2530"/>
      <c r="P402" s="2530"/>
      <c r="Q402" s="401"/>
      <c r="AC402" s="203">
        <v>14</v>
      </c>
      <c r="AD402" s="403" t="str">
        <f>IF(AE402=0,"",MAX($AD$387:AD401)+1)</f>
        <v/>
      </c>
      <c r="AE402" s="165">
        <f t="shared" si="93"/>
        <v>0</v>
      </c>
      <c r="AF402" s="403" t="str">
        <f>IF(AG402=0,"",MAX($AF$387:AF401)+1)</f>
        <v/>
      </c>
      <c r="AG402" s="165">
        <f t="shared" si="94"/>
        <v>0</v>
      </c>
      <c r="AH402" s="403" t="str">
        <f>IF(AI402=0,"",MAX($AH$387:AH401)+1)</f>
        <v/>
      </c>
      <c r="AI402" s="197">
        <f t="shared" si="95"/>
        <v>0</v>
      </c>
      <c r="AM402" s="402"/>
      <c r="AN402" s="2530"/>
      <c r="AO402" s="2530"/>
      <c r="AP402" s="401"/>
    </row>
    <row r="403" spans="4:42" ht="13.2" customHeight="1">
      <c r="D403" s="203">
        <v>15</v>
      </c>
      <c r="E403" s="403" t="str">
        <f>IF(F403=0,"",MAX($E$387:E402)+1)</f>
        <v/>
      </c>
      <c r="F403" s="165">
        <f t="shared" si="90"/>
        <v>0</v>
      </c>
      <c r="G403" s="403" t="str">
        <f>IF(H403=0,"",MAX($G$387:G402)+1)</f>
        <v/>
      </c>
      <c r="H403" s="165">
        <f t="shared" si="91"/>
        <v>0</v>
      </c>
      <c r="I403" s="403" t="str">
        <f>IF(J403=0,"",MAX($I$387:I402)+1)</f>
        <v/>
      </c>
      <c r="J403" s="197">
        <f t="shared" si="92"/>
        <v>0</v>
      </c>
      <c r="N403" s="402"/>
      <c r="O403" s="2530"/>
      <c r="P403" s="2530"/>
      <c r="Q403" s="401"/>
      <c r="AC403" s="203">
        <v>15</v>
      </c>
      <c r="AD403" s="403" t="str">
        <f>IF(AE403=0,"",MAX($AD$387:AD402)+1)</f>
        <v/>
      </c>
      <c r="AE403" s="165">
        <f t="shared" si="93"/>
        <v>0</v>
      </c>
      <c r="AF403" s="403" t="str">
        <f>IF(AG403=0,"",MAX($AF$387:AF402)+1)</f>
        <v/>
      </c>
      <c r="AG403" s="165">
        <f t="shared" si="94"/>
        <v>0</v>
      </c>
      <c r="AH403" s="403" t="str">
        <f>IF(AI403=0,"",MAX($AH$387:AH402)+1)</f>
        <v/>
      </c>
      <c r="AI403" s="197">
        <f t="shared" si="95"/>
        <v>0</v>
      </c>
      <c r="AM403" s="402"/>
      <c r="AN403" s="2530"/>
      <c r="AO403" s="2530"/>
      <c r="AP403" s="401"/>
    </row>
    <row r="404" spans="4:42" ht="13.2" customHeight="1">
      <c r="D404" s="203">
        <v>16</v>
      </c>
      <c r="E404" s="403" t="str">
        <f>IF(F404=0,"",MAX($E$387:E403)+1)</f>
        <v/>
      </c>
      <c r="F404" s="165">
        <f t="shared" si="90"/>
        <v>0</v>
      </c>
      <c r="G404" s="403" t="str">
        <f>IF(H404=0,"",MAX($G$387:G403)+1)</f>
        <v/>
      </c>
      <c r="H404" s="165">
        <f t="shared" si="91"/>
        <v>0</v>
      </c>
      <c r="I404" s="403" t="str">
        <f>IF(J404=0,"",MAX($I$387:I403)+1)</f>
        <v/>
      </c>
      <c r="J404" s="197">
        <f t="shared" si="92"/>
        <v>0</v>
      </c>
      <c r="N404" s="402"/>
      <c r="O404" s="2530"/>
      <c r="P404" s="2530"/>
      <c r="Q404" s="401"/>
      <c r="AC404" s="203">
        <v>16</v>
      </c>
      <c r="AD404" s="403" t="str">
        <f>IF(AE404=0,"",MAX($AD$387:AD403)+1)</f>
        <v/>
      </c>
      <c r="AE404" s="165">
        <f t="shared" si="93"/>
        <v>0</v>
      </c>
      <c r="AF404" s="403" t="str">
        <f>IF(AG404=0,"",MAX($AF$387:AF403)+1)</f>
        <v/>
      </c>
      <c r="AG404" s="165">
        <f t="shared" si="94"/>
        <v>0</v>
      </c>
      <c r="AH404" s="403" t="str">
        <f>IF(AI404=0,"",MAX($AH$387:AH403)+1)</f>
        <v/>
      </c>
      <c r="AI404" s="197">
        <f t="shared" si="95"/>
        <v>0</v>
      </c>
      <c r="AM404" s="402"/>
      <c r="AN404" s="2530"/>
      <c r="AO404" s="2530"/>
      <c r="AP404" s="401"/>
    </row>
    <row r="405" spans="4:42" ht="13.2" customHeight="1">
      <c r="D405" s="203">
        <v>17</v>
      </c>
      <c r="E405" s="403" t="str">
        <f>IF(F405=0,"",MAX($E$387:E404)+1)</f>
        <v/>
      </c>
      <c r="F405" s="165">
        <f t="shared" si="90"/>
        <v>0</v>
      </c>
      <c r="G405" s="403" t="str">
        <f>IF(H405=0,"",MAX($G$387:G404)+1)</f>
        <v/>
      </c>
      <c r="H405" s="165">
        <f t="shared" si="91"/>
        <v>0</v>
      </c>
      <c r="I405" s="403" t="str">
        <f>IF(J405=0,"",MAX($I$387:I404)+1)</f>
        <v/>
      </c>
      <c r="J405" s="197">
        <f t="shared" si="92"/>
        <v>0</v>
      </c>
      <c r="N405" s="402"/>
      <c r="O405" s="2530"/>
      <c r="P405" s="2530"/>
      <c r="Q405" s="401"/>
      <c r="AC405" s="203">
        <v>17</v>
      </c>
      <c r="AD405" s="403" t="str">
        <f>IF(AE405=0,"",MAX($AD$387:AD404)+1)</f>
        <v/>
      </c>
      <c r="AE405" s="165">
        <f t="shared" si="93"/>
        <v>0</v>
      </c>
      <c r="AF405" s="403" t="str">
        <f>IF(AG405=0,"",MAX($AF$387:AF404)+1)</f>
        <v/>
      </c>
      <c r="AG405" s="165">
        <f t="shared" si="94"/>
        <v>0</v>
      </c>
      <c r="AH405" s="403" t="str">
        <f>IF(AI405=0,"",MAX($AH$387:AH404)+1)</f>
        <v/>
      </c>
      <c r="AI405" s="197">
        <f t="shared" si="95"/>
        <v>0</v>
      </c>
      <c r="AM405" s="402"/>
      <c r="AN405" s="2530"/>
      <c r="AO405" s="2530"/>
      <c r="AP405" s="401"/>
    </row>
    <row r="406" spans="4:42" ht="13.2" customHeight="1">
      <c r="D406" s="203">
        <v>18</v>
      </c>
      <c r="E406" s="403" t="str">
        <f>IF(F406=0,"",MAX($E$387:E405)+1)</f>
        <v/>
      </c>
      <c r="F406" s="165">
        <f t="shared" si="90"/>
        <v>0</v>
      </c>
      <c r="G406" s="403" t="str">
        <f>IF(H406=0,"",MAX($G$387:G405)+1)</f>
        <v/>
      </c>
      <c r="H406" s="165">
        <f t="shared" si="91"/>
        <v>0</v>
      </c>
      <c r="I406" s="403" t="str">
        <f>IF(J406=0,"",MAX($I$387:I405)+1)</f>
        <v/>
      </c>
      <c r="J406" s="197">
        <f t="shared" si="92"/>
        <v>0</v>
      </c>
      <c r="N406" s="402"/>
      <c r="O406" s="2530"/>
      <c r="P406" s="2530"/>
      <c r="Q406" s="401"/>
      <c r="AC406" s="203">
        <v>18</v>
      </c>
      <c r="AD406" s="403" t="str">
        <f>IF(AE406=0,"",MAX($AD$387:AD405)+1)</f>
        <v/>
      </c>
      <c r="AE406" s="165">
        <f t="shared" si="93"/>
        <v>0</v>
      </c>
      <c r="AF406" s="403" t="str">
        <f>IF(AG406=0,"",MAX($AF$387:AF405)+1)</f>
        <v/>
      </c>
      <c r="AG406" s="165">
        <f t="shared" si="94"/>
        <v>0</v>
      </c>
      <c r="AH406" s="403" t="str">
        <f>IF(AI406=0,"",MAX($AH$387:AH405)+1)</f>
        <v/>
      </c>
      <c r="AI406" s="197">
        <f t="shared" si="95"/>
        <v>0</v>
      </c>
      <c r="AM406" s="402"/>
      <c r="AN406" s="2530"/>
      <c r="AO406" s="2530"/>
      <c r="AP406" s="401"/>
    </row>
    <row r="407" spans="4:42" ht="13.2" customHeight="1">
      <c r="D407" s="203">
        <v>19</v>
      </c>
      <c r="E407" s="403" t="str">
        <f>IF(F407=0,"",MAX($E$387:E406)+1)</f>
        <v/>
      </c>
      <c r="F407" s="165">
        <f t="shared" si="90"/>
        <v>0</v>
      </c>
      <c r="G407" s="403" t="str">
        <f>IF(H407=0,"",MAX($G$387:G406)+1)</f>
        <v/>
      </c>
      <c r="H407" s="165">
        <f t="shared" si="91"/>
        <v>0</v>
      </c>
      <c r="I407" s="403" t="str">
        <f>IF(J407=0,"",MAX($I$387:I406)+1)</f>
        <v/>
      </c>
      <c r="J407" s="197">
        <f t="shared" si="92"/>
        <v>0</v>
      </c>
      <c r="N407" s="402"/>
      <c r="O407" s="2530"/>
      <c r="P407" s="2530"/>
      <c r="Q407" s="401"/>
      <c r="AC407" s="203">
        <v>19</v>
      </c>
      <c r="AD407" s="403" t="str">
        <f>IF(AE407=0,"",MAX($AD$387:AD406)+1)</f>
        <v/>
      </c>
      <c r="AE407" s="165">
        <f t="shared" si="93"/>
        <v>0</v>
      </c>
      <c r="AF407" s="403" t="str">
        <f>IF(AG407=0,"",MAX($AF$387:AF406)+1)</f>
        <v/>
      </c>
      <c r="AG407" s="165">
        <f t="shared" si="94"/>
        <v>0</v>
      </c>
      <c r="AH407" s="403" t="str">
        <f>IF(AI407=0,"",MAX($AH$387:AH406)+1)</f>
        <v/>
      </c>
      <c r="AI407" s="197">
        <f t="shared" si="95"/>
        <v>0</v>
      </c>
      <c r="AM407" s="402"/>
      <c r="AN407" s="2530"/>
      <c r="AO407" s="2530"/>
      <c r="AP407" s="401"/>
    </row>
    <row r="408" spans="4:42" ht="13.2" customHeight="1">
      <c r="D408" s="203">
        <v>20</v>
      </c>
      <c r="E408" s="403" t="str">
        <f>IF(F408=0,"",MAX($E$387:E407)+1)</f>
        <v/>
      </c>
      <c r="F408" s="165">
        <f t="shared" si="90"/>
        <v>0</v>
      </c>
      <c r="G408" s="403" t="str">
        <f>IF(H408=0,"",MAX($G$387:G407)+1)</f>
        <v/>
      </c>
      <c r="H408" s="165">
        <f t="shared" si="91"/>
        <v>0</v>
      </c>
      <c r="I408" s="403" t="str">
        <f>IF(J408=0,"",MAX($I$387:I407)+1)</f>
        <v/>
      </c>
      <c r="J408" s="197">
        <f t="shared" si="92"/>
        <v>0</v>
      </c>
      <c r="N408" s="402"/>
      <c r="O408" s="2530"/>
      <c r="P408" s="2530"/>
      <c r="Q408" s="401"/>
      <c r="AC408" s="203">
        <v>20</v>
      </c>
      <c r="AD408" s="403" t="str">
        <f>IF(AE408=0,"",MAX($AD$387:AD407)+1)</f>
        <v/>
      </c>
      <c r="AE408" s="165">
        <f t="shared" si="93"/>
        <v>0</v>
      </c>
      <c r="AF408" s="403" t="str">
        <f>IF(AG408=0,"",MAX($AF$387:AF407)+1)</f>
        <v/>
      </c>
      <c r="AG408" s="165">
        <f t="shared" si="94"/>
        <v>0</v>
      </c>
      <c r="AH408" s="403" t="str">
        <f>IF(AI408=0,"",MAX($AH$387:AH407)+1)</f>
        <v/>
      </c>
      <c r="AI408" s="197">
        <f t="shared" si="95"/>
        <v>0</v>
      </c>
      <c r="AM408" s="402"/>
      <c r="AN408" s="2530"/>
      <c r="AO408" s="2530"/>
      <c r="AP408" s="401"/>
    </row>
    <row r="409" spans="4:42" ht="13.2" customHeight="1">
      <c r="D409" s="203">
        <v>21</v>
      </c>
      <c r="E409" s="403" t="str">
        <f>IF(F409=0,"",MAX($E$387:E408)+1)</f>
        <v/>
      </c>
      <c r="F409" s="165">
        <f t="shared" si="90"/>
        <v>0</v>
      </c>
      <c r="G409" s="403" t="str">
        <f>IF(H409=0,"",MAX($G$387:G408)+1)</f>
        <v/>
      </c>
      <c r="H409" s="165">
        <f t="shared" si="91"/>
        <v>0</v>
      </c>
      <c r="I409" s="403" t="str">
        <f>IF(J409=0,"",MAX($I$387:I408)+1)</f>
        <v/>
      </c>
      <c r="J409" s="197">
        <f t="shared" si="92"/>
        <v>0</v>
      </c>
      <c r="N409" s="402"/>
      <c r="O409" s="2530"/>
      <c r="P409" s="2530"/>
      <c r="Q409" s="401"/>
      <c r="AC409" s="203">
        <v>21</v>
      </c>
      <c r="AD409" s="403" t="str">
        <f>IF(AE409=0,"",MAX($AD$387:AD408)+1)</f>
        <v/>
      </c>
      <c r="AE409" s="165">
        <f t="shared" si="93"/>
        <v>0</v>
      </c>
      <c r="AF409" s="403" t="str">
        <f>IF(AG409=0,"",MAX($AF$387:AF408)+1)</f>
        <v/>
      </c>
      <c r="AG409" s="165">
        <f t="shared" si="94"/>
        <v>0</v>
      </c>
      <c r="AH409" s="403" t="str">
        <f>IF(AI409=0,"",MAX($AH$387:AH408)+1)</f>
        <v/>
      </c>
      <c r="AI409" s="197">
        <f t="shared" si="95"/>
        <v>0</v>
      </c>
      <c r="AM409" s="402"/>
      <c r="AN409" s="2530"/>
      <c r="AO409" s="2530"/>
      <c r="AP409" s="401"/>
    </row>
    <row r="410" spans="4:42" ht="13.2" customHeight="1">
      <c r="D410" s="203">
        <v>22</v>
      </c>
      <c r="E410" s="403" t="str">
        <f>IF(F410=0,"",MAX($E$387:E409)+1)</f>
        <v/>
      </c>
      <c r="F410" s="165">
        <f t="shared" si="90"/>
        <v>0</v>
      </c>
      <c r="G410" s="403" t="str">
        <f>IF(H410=0,"",MAX($G$387:G409)+1)</f>
        <v/>
      </c>
      <c r="H410" s="165">
        <f t="shared" si="91"/>
        <v>0</v>
      </c>
      <c r="I410" s="403" t="str">
        <f>IF(J410=0,"",MAX($I$387:I409)+1)</f>
        <v/>
      </c>
      <c r="J410" s="197">
        <f t="shared" si="92"/>
        <v>0</v>
      </c>
      <c r="N410" s="402"/>
      <c r="O410" s="2530"/>
      <c r="P410" s="2530"/>
      <c r="Q410" s="401"/>
      <c r="AC410" s="203">
        <v>22</v>
      </c>
      <c r="AD410" s="403" t="str">
        <f>IF(AE410=0,"",MAX($AD$387:AD409)+1)</f>
        <v/>
      </c>
      <c r="AE410" s="165">
        <f t="shared" si="93"/>
        <v>0</v>
      </c>
      <c r="AF410" s="403" t="str">
        <f>IF(AG410=0,"",MAX($AF$387:AF409)+1)</f>
        <v/>
      </c>
      <c r="AG410" s="165">
        <f t="shared" si="94"/>
        <v>0</v>
      </c>
      <c r="AH410" s="403" t="str">
        <f>IF(AI410=0,"",MAX($AH$387:AH409)+1)</f>
        <v/>
      </c>
      <c r="AI410" s="197">
        <f t="shared" si="95"/>
        <v>0</v>
      </c>
      <c r="AM410" s="402"/>
      <c r="AN410" s="2530"/>
      <c r="AO410" s="2530"/>
      <c r="AP410" s="401"/>
    </row>
    <row r="411" spans="4:42" ht="13.2" customHeight="1">
      <c r="D411" s="203">
        <v>23</v>
      </c>
      <c r="E411" s="403" t="str">
        <f>IF(F411=0,"",MAX($E$387:E410)+1)</f>
        <v/>
      </c>
      <c r="F411" s="165">
        <f t="shared" si="90"/>
        <v>0</v>
      </c>
      <c r="G411" s="403" t="str">
        <f>IF(H411=0,"",MAX($G$387:G410)+1)</f>
        <v/>
      </c>
      <c r="H411" s="165">
        <f t="shared" si="91"/>
        <v>0</v>
      </c>
      <c r="I411" s="403" t="str">
        <f>IF(J411=0,"",MAX($I$387:I410)+1)</f>
        <v/>
      </c>
      <c r="J411" s="197">
        <f t="shared" si="92"/>
        <v>0</v>
      </c>
      <c r="N411" s="402"/>
      <c r="O411" s="2530"/>
      <c r="P411" s="2530"/>
      <c r="Q411" s="401"/>
      <c r="AC411" s="203">
        <v>23</v>
      </c>
      <c r="AD411" s="403" t="str">
        <f>IF(AE411=0,"",MAX($AD$387:AD410)+1)</f>
        <v/>
      </c>
      <c r="AE411" s="165">
        <f t="shared" si="93"/>
        <v>0</v>
      </c>
      <c r="AF411" s="403" t="str">
        <f>IF(AG411=0,"",MAX($AF$387:AF410)+1)</f>
        <v/>
      </c>
      <c r="AG411" s="165">
        <f t="shared" si="94"/>
        <v>0</v>
      </c>
      <c r="AH411" s="403" t="str">
        <f>IF(AI411=0,"",MAX($AH$387:AH410)+1)</f>
        <v/>
      </c>
      <c r="AI411" s="197">
        <f t="shared" si="95"/>
        <v>0</v>
      </c>
      <c r="AM411" s="402"/>
      <c r="AN411" s="2530"/>
      <c r="AO411" s="2530"/>
      <c r="AP411" s="401"/>
    </row>
    <row r="412" spans="4:42" ht="13.2" customHeight="1">
      <c r="D412" s="203">
        <v>24</v>
      </c>
      <c r="E412" s="403" t="str">
        <f>IF(F412=0,"",MAX($E$387:E411)+1)</f>
        <v/>
      </c>
      <c r="F412" s="165">
        <f t="shared" si="90"/>
        <v>0</v>
      </c>
      <c r="G412" s="403" t="str">
        <f>IF(H412=0,"",MAX($G$387:G411)+1)</f>
        <v/>
      </c>
      <c r="H412" s="165">
        <f t="shared" si="91"/>
        <v>0</v>
      </c>
      <c r="I412" s="403" t="str">
        <f>IF(J412=0,"",MAX($I$387:I411)+1)</f>
        <v/>
      </c>
      <c r="J412" s="197">
        <f t="shared" si="92"/>
        <v>0</v>
      </c>
      <c r="N412" s="402"/>
      <c r="O412" s="2530"/>
      <c r="P412" s="2530"/>
      <c r="Q412" s="401"/>
      <c r="AC412" s="203">
        <v>24</v>
      </c>
      <c r="AD412" s="403" t="str">
        <f>IF(AE412=0,"",MAX($AD$387:AD411)+1)</f>
        <v/>
      </c>
      <c r="AE412" s="165">
        <f t="shared" si="93"/>
        <v>0</v>
      </c>
      <c r="AF412" s="403" t="str">
        <f>IF(AG412=0,"",MAX($AF$387:AF411)+1)</f>
        <v/>
      </c>
      <c r="AG412" s="165">
        <f t="shared" si="94"/>
        <v>0</v>
      </c>
      <c r="AH412" s="403" t="str">
        <f>IF(AI412=0,"",MAX($AH$387:AH411)+1)</f>
        <v/>
      </c>
      <c r="AI412" s="197">
        <f t="shared" si="95"/>
        <v>0</v>
      </c>
      <c r="AM412" s="402"/>
      <c r="AN412" s="2530"/>
      <c r="AO412" s="2530"/>
      <c r="AP412" s="401"/>
    </row>
    <row r="413" spans="4:42" ht="13.2" customHeight="1">
      <c r="D413" s="203">
        <v>25</v>
      </c>
      <c r="E413" s="403" t="str">
        <f>IF(F413=0,"",MAX($E$387:E412)+1)</f>
        <v/>
      </c>
      <c r="F413" s="165">
        <f t="shared" si="90"/>
        <v>0</v>
      </c>
      <c r="G413" s="403" t="str">
        <f>IF(H413=0,"",MAX($G$387:G412)+1)</f>
        <v/>
      </c>
      <c r="H413" s="165">
        <f t="shared" si="91"/>
        <v>0</v>
      </c>
      <c r="I413" s="403" t="str">
        <f>IF(J413=0,"",MAX($I$387:I412)+1)</f>
        <v/>
      </c>
      <c r="J413" s="197">
        <f t="shared" si="92"/>
        <v>0</v>
      </c>
      <c r="N413" s="402"/>
      <c r="O413" s="2530"/>
      <c r="P413" s="2530"/>
      <c r="Q413" s="401"/>
      <c r="AC413" s="203">
        <v>25</v>
      </c>
      <c r="AD413" s="403" t="str">
        <f>IF(AE413=0,"",MAX($AD$387:AD412)+1)</f>
        <v/>
      </c>
      <c r="AE413" s="165">
        <f t="shared" si="93"/>
        <v>0</v>
      </c>
      <c r="AF413" s="403" t="str">
        <f>IF(AG413=0,"",MAX($AF$387:AF412)+1)</f>
        <v/>
      </c>
      <c r="AG413" s="165">
        <f t="shared" si="94"/>
        <v>0</v>
      </c>
      <c r="AH413" s="403" t="str">
        <f>IF(AI413=0,"",MAX($AH$387:AH412)+1)</f>
        <v/>
      </c>
      <c r="AI413" s="197">
        <f t="shared" si="95"/>
        <v>0</v>
      </c>
      <c r="AM413" s="402"/>
      <c r="AN413" s="2530"/>
      <c r="AO413" s="2530"/>
      <c r="AP413" s="401"/>
    </row>
    <row r="414" spans="4:42" ht="13.2" customHeight="1">
      <c r="D414" s="203">
        <v>26</v>
      </c>
      <c r="E414" s="403" t="str">
        <f>IF(F414=0,"",MAX($E$387:E413)+1)</f>
        <v/>
      </c>
      <c r="F414" s="165">
        <f t="shared" si="90"/>
        <v>0</v>
      </c>
      <c r="G414" s="403" t="str">
        <f>IF(H414=0,"",MAX($G$387:G413)+1)</f>
        <v/>
      </c>
      <c r="H414" s="165">
        <f t="shared" si="91"/>
        <v>0</v>
      </c>
      <c r="I414" s="403" t="str">
        <f>IF(J414=0,"",MAX($I$387:I413)+1)</f>
        <v/>
      </c>
      <c r="J414" s="197">
        <f t="shared" si="92"/>
        <v>0</v>
      </c>
      <c r="N414" s="402"/>
      <c r="O414" s="2530"/>
      <c r="P414" s="2530"/>
      <c r="Q414" s="401"/>
      <c r="AC414" s="203">
        <v>26</v>
      </c>
      <c r="AD414" s="403" t="str">
        <f>IF(AE414=0,"",MAX($AD$387:AD413)+1)</f>
        <v/>
      </c>
      <c r="AE414" s="165">
        <f t="shared" si="93"/>
        <v>0</v>
      </c>
      <c r="AF414" s="403" t="str">
        <f>IF(AG414=0,"",MAX($AF$387:AF413)+1)</f>
        <v/>
      </c>
      <c r="AG414" s="165">
        <f t="shared" si="94"/>
        <v>0</v>
      </c>
      <c r="AH414" s="403" t="str">
        <f>IF(AI414=0,"",MAX($AH$387:AH413)+1)</f>
        <v/>
      </c>
      <c r="AI414" s="197">
        <f t="shared" si="95"/>
        <v>0</v>
      </c>
      <c r="AM414" s="402"/>
      <c r="AN414" s="2530"/>
      <c r="AO414" s="2530"/>
      <c r="AP414" s="401"/>
    </row>
    <row r="415" spans="4:42" ht="13.2" customHeight="1">
      <c r="D415" s="203">
        <v>27</v>
      </c>
      <c r="E415" s="403" t="str">
        <f>IF(F415=0,"",MAX($E$387:E414)+1)</f>
        <v/>
      </c>
      <c r="F415" s="165">
        <f t="shared" si="90"/>
        <v>0</v>
      </c>
      <c r="G415" s="403" t="str">
        <f>IF(H415=0,"",MAX($G$387:G414)+1)</f>
        <v/>
      </c>
      <c r="H415" s="165">
        <f t="shared" si="91"/>
        <v>0</v>
      </c>
      <c r="I415" s="403" t="str">
        <f>IF(J415=0,"",MAX($I$387:I414)+1)</f>
        <v/>
      </c>
      <c r="J415" s="197">
        <f t="shared" si="92"/>
        <v>0</v>
      </c>
      <c r="N415" s="402"/>
      <c r="O415" s="2530"/>
      <c r="P415" s="2530"/>
      <c r="Q415" s="401"/>
      <c r="AC415" s="203">
        <v>27</v>
      </c>
      <c r="AD415" s="403" t="str">
        <f>IF(AE415=0,"",MAX($AD$387:AD414)+1)</f>
        <v/>
      </c>
      <c r="AE415" s="165">
        <f t="shared" si="93"/>
        <v>0</v>
      </c>
      <c r="AF415" s="403" t="str">
        <f>IF(AG415=0,"",MAX($AF$387:AF414)+1)</f>
        <v/>
      </c>
      <c r="AG415" s="165">
        <f t="shared" si="94"/>
        <v>0</v>
      </c>
      <c r="AH415" s="403" t="str">
        <f>IF(AI415=0,"",MAX($AH$387:AH414)+1)</f>
        <v/>
      </c>
      <c r="AI415" s="197">
        <f t="shared" si="95"/>
        <v>0</v>
      </c>
      <c r="AM415" s="402"/>
      <c r="AN415" s="2530"/>
      <c r="AO415" s="2530"/>
      <c r="AP415" s="401"/>
    </row>
    <row r="416" spans="4:42" ht="13.2" customHeight="1">
      <c r="D416" s="203">
        <v>28</v>
      </c>
      <c r="E416" s="403" t="str">
        <f>IF(F416=0,"",MAX($E$387:E415)+1)</f>
        <v/>
      </c>
      <c r="F416" s="165">
        <f t="shared" si="90"/>
        <v>0</v>
      </c>
      <c r="G416" s="403" t="str">
        <f>IF(H416=0,"",MAX($G$387:G415)+1)</f>
        <v/>
      </c>
      <c r="H416" s="165">
        <f t="shared" si="91"/>
        <v>0</v>
      </c>
      <c r="I416" s="403" t="str">
        <f>IF(J416=0,"",MAX($I$387:I415)+1)</f>
        <v/>
      </c>
      <c r="J416" s="197">
        <f t="shared" si="92"/>
        <v>0</v>
      </c>
      <c r="N416" s="402"/>
      <c r="O416" s="2530"/>
      <c r="P416" s="2530"/>
      <c r="Q416" s="401"/>
      <c r="AC416" s="203">
        <v>28</v>
      </c>
      <c r="AD416" s="403" t="str">
        <f>IF(AE416=0,"",MAX($AD$387:AD415)+1)</f>
        <v/>
      </c>
      <c r="AE416" s="165">
        <f t="shared" si="93"/>
        <v>0</v>
      </c>
      <c r="AF416" s="403" t="str">
        <f>IF(AG416=0,"",MAX($AF$387:AF415)+1)</f>
        <v/>
      </c>
      <c r="AG416" s="165">
        <f t="shared" si="94"/>
        <v>0</v>
      </c>
      <c r="AH416" s="403" t="str">
        <f>IF(AI416=0,"",MAX($AH$387:AH415)+1)</f>
        <v/>
      </c>
      <c r="AI416" s="197">
        <f t="shared" si="95"/>
        <v>0</v>
      </c>
      <c r="AM416" s="402"/>
      <c r="AN416" s="2530"/>
      <c r="AO416" s="2530"/>
      <c r="AP416" s="401"/>
    </row>
    <row r="417" spans="2:42" ht="13.2" customHeight="1">
      <c r="D417" s="203">
        <v>29</v>
      </c>
      <c r="E417" s="403" t="str">
        <f>IF(F417=0,"",MAX($E$387:E416)+1)</f>
        <v/>
      </c>
      <c r="F417" s="165">
        <f t="shared" si="90"/>
        <v>0</v>
      </c>
      <c r="G417" s="403" t="str">
        <f>IF(H417=0,"",MAX($G$387:G416)+1)</f>
        <v/>
      </c>
      <c r="H417" s="165">
        <f t="shared" si="91"/>
        <v>0</v>
      </c>
      <c r="I417" s="403" t="str">
        <f>IF(J417=0,"",MAX($I$387:I416)+1)</f>
        <v/>
      </c>
      <c r="J417" s="197">
        <f t="shared" si="92"/>
        <v>0</v>
      </c>
      <c r="N417" s="402"/>
      <c r="O417" s="2530"/>
      <c r="P417" s="2530"/>
      <c r="Q417" s="401"/>
      <c r="AC417" s="203">
        <v>29</v>
      </c>
      <c r="AD417" s="403" t="str">
        <f>IF(AE417=0,"",MAX($AD$387:AD416)+1)</f>
        <v/>
      </c>
      <c r="AE417" s="165">
        <f t="shared" si="93"/>
        <v>0</v>
      </c>
      <c r="AF417" s="403" t="str">
        <f>IF(AG417=0,"",MAX($AF$387:AF416)+1)</f>
        <v/>
      </c>
      <c r="AG417" s="165">
        <f t="shared" si="94"/>
        <v>0</v>
      </c>
      <c r="AH417" s="403" t="str">
        <f>IF(AI417=0,"",MAX($AH$387:AH416)+1)</f>
        <v/>
      </c>
      <c r="AI417" s="197">
        <f t="shared" si="95"/>
        <v>0</v>
      </c>
      <c r="AM417" s="402"/>
      <c r="AN417" s="2530"/>
      <c r="AO417" s="2530"/>
      <c r="AP417" s="401"/>
    </row>
    <row r="418" spans="2:42" ht="13.2" customHeight="1">
      <c r="D418" s="203">
        <v>30</v>
      </c>
      <c r="E418" s="403" t="str">
        <f>IF(F418=0,"",MAX($E$387:E417)+1)</f>
        <v/>
      </c>
      <c r="F418" s="165">
        <f t="shared" si="90"/>
        <v>0</v>
      </c>
      <c r="G418" s="403" t="str">
        <f>IF(H418=0,"",MAX($G$387:G417)+1)</f>
        <v/>
      </c>
      <c r="H418" s="165">
        <f t="shared" si="91"/>
        <v>0</v>
      </c>
      <c r="I418" s="403" t="str">
        <f>IF(J418=0,"",MAX($I$387:I417)+1)</f>
        <v/>
      </c>
      <c r="J418" s="197">
        <f t="shared" si="92"/>
        <v>0</v>
      </c>
      <c r="N418" s="402"/>
      <c r="O418" s="2530"/>
      <c r="P418" s="2530"/>
      <c r="Q418" s="401"/>
      <c r="AC418" s="203">
        <v>30</v>
      </c>
      <c r="AD418" s="403" t="str">
        <f>IF(AE418=0,"",MAX($AD$387:AD417)+1)</f>
        <v/>
      </c>
      <c r="AE418" s="165">
        <f t="shared" si="93"/>
        <v>0</v>
      </c>
      <c r="AF418" s="403" t="str">
        <f>IF(AG418=0,"",MAX($AF$387:AF417)+1)</f>
        <v/>
      </c>
      <c r="AG418" s="165">
        <f t="shared" si="94"/>
        <v>0</v>
      </c>
      <c r="AH418" s="403" t="str">
        <f>IF(AI418=0,"",MAX($AH$387:AH417)+1)</f>
        <v/>
      </c>
      <c r="AI418" s="197">
        <f t="shared" si="95"/>
        <v>0</v>
      </c>
      <c r="AM418" s="402"/>
      <c r="AN418" s="2530"/>
      <c r="AO418" s="2530"/>
      <c r="AP418" s="401"/>
    </row>
    <row r="419" spans="2:42" ht="13.2" customHeight="1">
      <c r="D419" s="203">
        <v>31</v>
      </c>
      <c r="E419" s="403" t="str">
        <f>IF(F419=0,"",MAX($E$387:E418)+1)</f>
        <v/>
      </c>
      <c r="F419" s="165">
        <f t="shared" si="90"/>
        <v>0</v>
      </c>
      <c r="G419" s="403" t="str">
        <f>IF(H419=0,"",MAX($G$387:G418)+1)</f>
        <v/>
      </c>
      <c r="H419" s="165">
        <f t="shared" si="91"/>
        <v>0</v>
      </c>
      <c r="I419" s="403" t="str">
        <f>IF(J419=0,"",MAX($I$387:I418)+1)</f>
        <v/>
      </c>
      <c r="J419" s="197">
        <f t="shared" si="92"/>
        <v>0</v>
      </c>
      <c r="N419" s="402"/>
      <c r="O419" s="2530"/>
      <c r="P419" s="2530"/>
      <c r="Q419" s="401"/>
      <c r="AC419" s="203">
        <v>31</v>
      </c>
      <c r="AD419" s="403" t="str">
        <f>IF(AE419=0,"",MAX($AD$387:AD418)+1)</f>
        <v/>
      </c>
      <c r="AE419" s="165">
        <f t="shared" si="93"/>
        <v>0</v>
      </c>
      <c r="AF419" s="403" t="str">
        <f>IF(AG419=0,"",MAX($AF$387:AF418)+1)</f>
        <v/>
      </c>
      <c r="AG419" s="165">
        <f t="shared" si="94"/>
        <v>0</v>
      </c>
      <c r="AH419" s="403" t="str">
        <f>IF(AI419=0,"",MAX($AH$387:AH418)+1)</f>
        <v/>
      </c>
      <c r="AI419" s="197">
        <f t="shared" si="95"/>
        <v>0</v>
      </c>
      <c r="AM419" s="402"/>
      <c r="AN419" s="2530"/>
      <c r="AO419" s="2530"/>
      <c r="AP419" s="401"/>
    </row>
    <row r="420" spans="2:42" ht="13.2" customHeight="1">
      <c r="D420" s="203">
        <v>32</v>
      </c>
      <c r="E420" s="403" t="str">
        <f>IF(F420=0,"",MAX($E$387:E419)+1)</f>
        <v/>
      </c>
      <c r="F420" s="165">
        <f t="shared" si="90"/>
        <v>0</v>
      </c>
      <c r="G420" s="403" t="str">
        <f>IF(H420=0,"",MAX($G$387:G419)+1)</f>
        <v/>
      </c>
      <c r="H420" s="165">
        <f t="shared" si="91"/>
        <v>0</v>
      </c>
      <c r="I420" s="403" t="str">
        <f>IF(J420=0,"",MAX($I$387:I419)+1)</f>
        <v/>
      </c>
      <c r="J420" s="197">
        <f t="shared" si="92"/>
        <v>0</v>
      </c>
      <c r="N420" s="402"/>
      <c r="O420" s="2530"/>
      <c r="P420" s="2530"/>
      <c r="Q420" s="401"/>
      <c r="AC420" s="203">
        <v>32</v>
      </c>
      <c r="AD420" s="403" t="str">
        <f>IF(AE420=0,"",MAX($AD$387:AD419)+1)</f>
        <v/>
      </c>
      <c r="AE420" s="165">
        <f t="shared" si="93"/>
        <v>0</v>
      </c>
      <c r="AF420" s="403" t="str">
        <f>IF(AG420=0,"",MAX($AF$387:AF419)+1)</f>
        <v/>
      </c>
      <c r="AG420" s="165">
        <f t="shared" si="94"/>
        <v>0</v>
      </c>
      <c r="AH420" s="403" t="str">
        <f>IF(AI420=0,"",MAX($AH$387:AH419)+1)</f>
        <v/>
      </c>
      <c r="AI420" s="197">
        <f t="shared" si="95"/>
        <v>0</v>
      </c>
      <c r="AM420" s="402"/>
      <c r="AN420" s="2530"/>
      <c r="AO420" s="2530"/>
      <c r="AP420" s="401"/>
    </row>
    <row r="421" spans="2:42" ht="13.2" customHeight="1">
      <c r="D421" s="203">
        <v>33</v>
      </c>
      <c r="E421" s="403" t="str">
        <f>IF(F421=0,"",MAX($E$387:E420)+1)</f>
        <v/>
      </c>
      <c r="F421" s="165">
        <f t="shared" si="90"/>
        <v>0</v>
      </c>
      <c r="G421" s="403" t="str">
        <f>IF(H421=0,"",MAX($G$387:G420)+1)</f>
        <v/>
      </c>
      <c r="H421" s="165">
        <f t="shared" si="91"/>
        <v>0</v>
      </c>
      <c r="I421" s="403" t="str">
        <f>IF(J421=0,"",MAX($I$387:I420)+1)</f>
        <v/>
      </c>
      <c r="J421" s="197">
        <f>I376+J376</f>
        <v>0</v>
      </c>
      <c r="N421" s="402"/>
      <c r="O421" s="2530"/>
      <c r="P421" s="2530"/>
      <c r="Q421" s="401"/>
      <c r="AC421" s="203">
        <v>33</v>
      </c>
      <c r="AD421" s="403" t="str">
        <f>IF(AE421=0,"",MAX($AD$387:AD420)+1)</f>
        <v/>
      </c>
      <c r="AE421" s="165">
        <f t="shared" si="93"/>
        <v>0</v>
      </c>
      <c r="AF421" s="403" t="str">
        <f>IF(AG421=0,"",MAX($AF$387:AF420)+1)</f>
        <v/>
      </c>
      <c r="AG421" s="165">
        <f t="shared" si="94"/>
        <v>0</v>
      </c>
      <c r="AH421" s="403" t="str">
        <f>IF(AI421=0,"",MAX($AH$387:AH420)+1)</f>
        <v/>
      </c>
      <c r="AI421" s="197">
        <f>AH376+AI376</f>
        <v>0</v>
      </c>
      <c r="AM421" s="402"/>
      <c r="AN421" s="2530"/>
      <c r="AO421" s="2530"/>
      <c r="AP421" s="401"/>
    </row>
    <row r="422" spans="2:42" ht="13.2" customHeight="1">
      <c r="D422" s="203">
        <v>34</v>
      </c>
      <c r="E422" s="403" t="str">
        <f>IF(F422=0,"",MAX($E$387:E421)+1)</f>
        <v/>
      </c>
      <c r="F422" s="165">
        <f t="shared" si="90"/>
        <v>0</v>
      </c>
      <c r="G422" s="403" t="str">
        <f>IF(H422=0,"",MAX($G$387:G421)+1)</f>
        <v/>
      </c>
      <c r="H422" s="165">
        <f t="shared" si="91"/>
        <v>0</v>
      </c>
      <c r="I422" s="403" t="str">
        <f>IF(J422=0,"",MAX($I$387:I421)+1)</f>
        <v/>
      </c>
      <c r="J422" s="197">
        <f t="shared" si="92"/>
        <v>0</v>
      </c>
      <c r="N422" s="402"/>
      <c r="O422" s="2530"/>
      <c r="P422" s="2530"/>
      <c r="Q422" s="401"/>
      <c r="AC422" s="203">
        <v>34</v>
      </c>
      <c r="AD422" s="403" t="str">
        <f>IF(AE422=0,"",MAX($AD$387:AD421)+1)</f>
        <v/>
      </c>
      <c r="AE422" s="165">
        <f t="shared" si="93"/>
        <v>0</v>
      </c>
      <c r="AF422" s="403" t="str">
        <f>IF(AG422=0,"",MAX($AF$387:AF421)+1)</f>
        <v/>
      </c>
      <c r="AG422" s="165">
        <f t="shared" si="94"/>
        <v>0</v>
      </c>
      <c r="AH422" s="403" t="str">
        <f>IF(AI422=0,"",MAX($AH$387:AH421)+1)</f>
        <v/>
      </c>
      <c r="AI422" s="197">
        <f t="shared" si="95"/>
        <v>0</v>
      </c>
      <c r="AM422" s="402"/>
      <c r="AN422" s="2530"/>
      <c r="AO422" s="2530"/>
      <c r="AP422" s="401"/>
    </row>
    <row r="423" spans="2:42" ht="13.2" customHeight="1">
      <c r="D423" s="203">
        <v>35</v>
      </c>
      <c r="E423" s="403" t="str">
        <f>IF(F423=0,"",MAX($E$387:E422)+1)</f>
        <v/>
      </c>
      <c r="F423" s="165">
        <f t="shared" si="90"/>
        <v>0</v>
      </c>
      <c r="G423" s="403" t="str">
        <f>IF(H423=0,"",MAX($G$387:G422)+1)</f>
        <v/>
      </c>
      <c r="H423" s="165">
        <f t="shared" si="91"/>
        <v>0</v>
      </c>
      <c r="I423" s="403" t="str">
        <f>IF(J423=0,"",MAX($I$387:I422)+1)</f>
        <v/>
      </c>
      <c r="J423" s="197">
        <f t="shared" si="92"/>
        <v>0</v>
      </c>
      <c r="N423" s="402"/>
      <c r="O423" s="2530"/>
      <c r="P423" s="2530"/>
      <c r="Q423" s="401"/>
      <c r="AC423" s="203">
        <v>35</v>
      </c>
      <c r="AD423" s="403" t="str">
        <f>IF(AE423=0,"",MAX($AD$387:AD422)+1)</f>
        <v/>
      </c>
      <c r="AE423" s="165">
        <f t="shared" si="93"/>
        <v>0</v>
      </c>
      <c r="AF423" s="403" t="str">
        <f>IF(AG423=0,"",MAX($AF$387:AF422)+1)</f>
        <v/>
      </c>
      <c r="AG423" s="165">
        <f t="shared" si="94"/>
        <v>0</v>
      </c>
      <c r="AH423" s="403" t="str">
        <f>IF(AI423=0,"",MAX($AH$387:AH422)+1)</f>
        <v/>
      </c>
      <c r="AI423" s="197">
        <f t="shared" si="95"/>
        <v>0</v>
      </c>
      <c r="AM423" s="402"/>
      <c r="AN423" s="2530"/>
      <c r="AO423" s="2530"/>
      <c r="AP423" s="401"/>
    </row>
    <row r="424" spans="2:42" ht="13.2" customHeight="1">
      <c r="D424" s="203">
        <v>36</v>
      </c>
      <c r="E424" s="403" t="str">
        <f>IF(F424=0,"",MAX($E$387:E423)+1)</f>
        <v/>
      </c>
      <c r="F424" s="165">
        <f t="shared" si="90"/>
        <v>0</v>
      </c>
      <c r="G424" s="403" t="str">
        <f>IF(H424=0,"",MAX($G$387:G423)+1)</f>
        <v/>
      </c>
      <c r="H424" s="165">
        <f t="shared" si="91"/>
        <v>0</v>
      </c>
      <c r="I424" s="403" t="str">
        <f>IF(J424=0,"",MAX($I$387:I423)+1)</f>
        <v/>
      </c>
      <c r="J424" s="197">
        <f t="shared" si="92"/>
        <v>0</v>
      </c>
      <c r="N424" s="402"/>
      <c r="O424" s="2530"/>
      <c r="P424" s="2530"/>
      <c r="Q424" s="401"/>
      <c r="AC424" s="203">
        <v>36</v>
      </c>
      <c r="AD424" s="403" t="str">
        <f>IF(AE424=0,"",MAX($AD$387:AD423)+1)</f>
        <v/>
      </c>
      <c r="AE424" s="165">
        <f t="shared" si="93"/>
        <v>0</v>
      </c>
      <c r="AF424" s="403" t="str">
        <f>IF(AG424=0,"",MAX($AF$387:AF423)+1)</f>
        <v/>
      </c>
      <c r="AG424" s="165">
        <f t="shared" si="94"/>
        <v>0</v>
      </c>
      <c r="AH424" s="403" t="str">
        <f>IF(AI424=0,"",MAX($AH$387:AH423)+1)</f>
        <v/>
      </c>
      <c r="AI424" s="197">
        <f t="shared" si="95"/>
        <v>0</v>
      </c>
      <c r="AM424" s="402"/>
      <c r="AN424" s="2530"/>
      <c r="AO424" s="2530"/>
      <c r="AP424" s="401"/>
    </row>
    <row r="425" spans="2:42" ht="13.2" customHeight="1">
      <c r="D425" s="203">
        <v>37</v>
      </c>
      <c r="E425" s="403" t="str">
        <f>IF(F425=0,"",MAX($E$387:E424)+1)</f>
        <v/>
      </c>
      <c r="F425" s="165">
        <f t="shared" si="90"/>
        <v>0</v>
      </c>
      <c r="G425" s="403" t="str">
        <f>IF(H425=0,"",MAX($G$387:G424)+1)</f>
        <v/>
      </c>
      <c r="H425" s="165">
        <f t="shared" si="91"/>
        <v>0</v>
      </c>
      <c r="I425" s="403" t="str">
        <f>IF(J425=0,"",MAX($I$387:I424)+1)</f>
        <v/>
      </c>
      <c r="J425" s="197">
        <f t="shared" si="92"/>
        <v>0</v>
      </c>
      <c r="N425" s="402"/>
      <c r="O425" s="2530"/>
      <c r="P425" s="2530"/>
      <c r="Q425" s="401"/>
      <c r="AC425" s="203">
        <v>37</v>
      </c>
      <c r="AD425" s="403" t="str">
        <f>IF(AE425=0,"",MAX($AD$387:AD424)+1)</f>
        <v/>
      </c>
      <c r="AE425" s="165">
        <f t="shared" si="93"/>
        <v>0</v>
      </c>
      <c r="AF425" s="403" t="str">
        <f>IF(AG425=0,"",MAX($AF$387:AF424)+1)</f>
        <v/>
      </c>
      <c r="AG425" s="165">
        <f t="shared" si="94"/>
        <v>0</v>
      </c>
      <c r="AH425" s="403" t="str">
        <f>IF(AI425=0,"",MAX($AH$387:AH424)+1)</f>
        <v/>
      </c>
      <c r="AI425" s="197">
        <f t="shared" si="95"/>
        <v>0</v>
      </c>
      <c r="AM425" s="402"/>
      <c r="AN425" s="2530"/>
      <c r="AO425" s="2530"/>
      <c r="AP425" s="401"/>
    </row>
    <row r="426" spans="2:42" ht="13.2" customHeight="1">
      <c r="D426" s="203">
        <v>38</v>
      </c>
      <c r="E426" s="403" t="str">
        <f>IF(F426=0,"",MAX($E$387:E425)+1)</f>
        <v/>
      </c>
      <c r="F426" s="165">
        <f t="shared" si="90"/>
        <v>0</v>
      </c>
      <c r="G426" s="403" t="str">
        <f>IF(H426=0,"",MAX($G$387:G425)+1)</f>
        <v/>
      </c>
      <c r="H426" s="165">
        <f t="shared" si="91"/>
        <v>0</v>
      </c>
      <c r="I426" s="403" t="str">
        <f>IF(J426=0,"",MAX($I$387:I425)+1)</f>
        <v/>
      </c>
      <c r="J426" s="197">
        <f t="shared" si="92"/>
        <v>0</v>
      </c>
      <c r="N426" s="402"/>
      <c r="O426" s="2530"/>
      <c r="P426" s="2530"/>
      <c r="Q426" s="401"/>
      <c r="AC426" s="203">
        <v>38</v>
      </c>
      <c r="AD426" s="403" t="str">
        <f>IF(AE426=0,"",MAX($AD$387:AD425)+1)</f>
        <v/>
      </c>
      <c r="AE426" s="165">
        <f t="shared" si="93"/>
        <v>0</v>
      </c>
      <c r="AF426" s="403" t="str">
        <f>IF(AG426=0,"",MAX($AF$387:AF425)+1)</f>
        <v/>
      </c>
      <c r="AG426" s="165">
        <f t="shared" si="94"/>
        <v>0</v>
      </c>
      <c r="AH426" s="403" t="str">
        <f>IF(AI426=0,"",MAX($AH$387:AH425)+1)</f>
        <v/>
      </c>
      <c r="AI426" s="197">
        <f t="shared" si="95"/>
        <v>0</v>
      </c>
      <c r="AM426" s="402"/>
      <c r="AN426" s="2530"/>
      <c r="AO426" s="2530"/>
      <c r="AP426" s="401"/>
    </row>
    <row r="427" spans="2:42" ht="13.2" customHeight="1">
      <c r="D427" s="203">
        <v>39</v>
      </c>
      <c r="E427" s="403" t="str">
        <f>IF(F427=0,"",MAX($E$387:E426)+1)</f>
        <v/>
      </c>
      <c r="F427" s="165">
        <f t="shared" si="90"/>
        <v>0</v>
      </c>
      <c r="G427" s="403" t="str">
        <f>IF(H427=0,"",MAX($G$387:G426)+1)</f>
        <v/>
      </c>
      <c r="H427" s="165">
        <f t="shared" si="91"/>
        <v>0</v>
      </c>
      <c r="I427" s="403" t="str">
        <f>IF(J427=0,"",MAX($I$387:I426)+1)</f>
        <v/>
      </c>
      <c r="J427" s="197">
        <f t="shared" si="92"/>
        <v>0</v>
      </c>
      <c r="N427" s="402"/>
      <c r="O427" s="2530"/>
      <c r="P427" s="2530"/>
      <c r="Q427" s="401"/>
      <c r="AC427" s="203">
        <v>39</v>
      </c>
      <c r="AD427" s="403" t="str">
        <f>IF(AE427=0,"",MAX($AD$387:AD426)+1)</f>
        <v/>
      </c>
      <c r="AE427" s="165">
        <f t="shared" si="93"/>
        <v>0</v>
      </c>
      <c r="AF427" s="403" t="str">
        <f>IF(AG427=0,"",MAX($AF$387:AF426)+1)</f>
        <v/>
      </c>
      <c r="AG427" s="165">
        <f t="shared" si="94"/>
        <v>0</v>
      </c>
      <c r="AH427" s="403" t="str">
        <f>IF(AI427=0,"",MAX($AH$387:AH426)+1)</f>
        <v/>
      </c>
      <c r="AI427" s="197">
        <f t="shared" si="95"/>
        <v>0</v>
      </c>
      <c r="AM427" s="402"/>
      <c r="AN427" s="2530"/>
      <c r="AO427" s="2530"/>
      <c r="AP427" s="401"/>
    </row>
    <row r="428" spans="2:42" ht="13.2" customHeight="1" thickBot="1">
      <c r="D428" s="200">
        <v>40</v>
      </c>
      <c r="E428" s="404" t="str">
        <f>IF(F428=0,"",MAX($E$387:E427)+1)</f>
        <v/>
      </c>
      <c r="F428" s="198">
        <f t="shared" si="90"/>
        <v>0</v>
      </c>
      <c r="G428" s="404" t="str">
        <f>IF(H428=0,"",MAX($G$387:G427)+1)</f>
        <v/>
      </c>
      <c r="H428" s="198">
        <f>G383+H383</f>
        <v>0</v>
      </c>
      <c r="I428" s="404" t="str">
        <f>IF(J428=0,"",MAX($I$387:I427)+1)</f>
        <v/>
      </c>
      <c r="J428" s="199">
        <f>I383+J383</f>
        <v>0</v>
      </c>
      <c r="N428" s="402"/>
      <c r="O428" s="2530"/>
      <c r="P428" s="2530"/>
      <c r="Q428" s="401"/>
      <c r="AC428" s="200">
        <v>40</v>
      </c>
      <c r="AD428" s="404" t="str">
        <f>IF(AE428=0,"",MAX($AD$387:AD427)+1)</f>
        <v/>
      </c>
      <c r="AE428" s="198">
        <f t="shared" si="93"/>
        <v>0</v>
      </c>
      <c r="AF428" s="404" t="str">
        <f>IF(AG428=0,"",MAX($AF$387:AF427)+1)</f>
        <v/>
      </c>
      <c r="AG428" s="198">
        <f>AF383+AG383</f>
        <v>0</v>
      </c>
      <c r="AH428" s="404" t="str">
        <f>IF(AI428=0,"",MAX($AH$387:AH427)+1)</f>
        <v/>
      </c>
      <c r="AI428" s="199">
        <f>AH383+AI383</f>
        <v>0</v>
      </c>
      <c r="AM428" s="402"/>
      <c r="AN428" s="2530"/>
      <c r="AO428" s="2530"/>
      <c r="AP428" s="401"/>
    </row>
    <row r="430" spans="2:42" ht="13.2" customHeight="1">
      <c r="B430" s="2" t="s">
        <v>84</v>
      </c>
      <c r="AA430" s="2" t="s">
        <v>84</v>
      </c>
    </row>
    <row r="431" spans="2:42" ht="13.2" customHeight="1" thickBot="1">
      <c r="D431" s="2" t="s">
        <v>85</v>
      </c>
      <c r="H431" s="2" t="s">
        <v>90</v>
      </c>
      <c r="AC431" s="2" t="s">
        <v>85</v>
      </c>
      <c r="AG431" s="2" t="s">
        <v>90</v>
      </c>
    </row>
    <row r="432" spans="2:42" ht="13.2" customHeight="1">
      <c r="D432" s="2199"/>
      <c r="E432" s="2200" t="s">
        <v>87</v>
      </c>
      <c r="F432" s="2239"/>
      <c r="H432" s="2199"/>
      <c r="I432" s="2200" t="s">
        <v>87</v>
      </c>
      <c r="J432" s="2239"/>
      <c r="AC432" s="2199"/>
      <c r="AD432" s="2200" t="s">
        <v>87</v>
      </c>
      <c r="AE432" s="2239"/>
      <c r="AG432" s="2199"/>
      <c r="AH432" s="2200" t="s">
        <v>87</v>
      </c>
      <c r="AI432" s="2239"/>
    </row>
    <row r="433" spans="4:35" ht="13.2" customHeight="1">
      <c r="D433" s="2238"/>
      <c r="E433" s="21" t="s">
        <v>368</v>
      </c>
      <c r="F433" s="194" t="s">
        <v>369</v>
      </c>
      <c r="H433" s="2238"/>
      <c r="I433" s="21" t="s">
        <v>368</v>
      </c>
      <c r="J433" s="194" t="s">
        <v>369</v>
      </c>
      <c r="AC433" s="2238"/>
      <c r="AD433" s="21" t="s">
        <v>368</v>
      </c>
      <c r="AE433" s="194" t="s">
        <v>369</v>
      </c>
      <c r="AG433" s="2238"/>
      <c r="AH433" s="21" t="s">
        <v>368</v>
      </c>
      <c r="AI433" s="194" t="s">
        <v>369</v>
      </c>
    </row>
    <row r="434" spans="4:35" ht="13.2" customHeight="1">
      <c r="D434" s="195">
        <v>1</v>
      </c>
      <c r="E434" s="46">
        <f t="shared" ref="E434:E493" si="96">IF($E$22&lt;&gt;"再生砕石",0,SUMIF($E$23,D434,$E$16)+SUMIF($E$23,D434,$E$19))</f>
        <v>0</v>
      </c>
      <c r="F434" s="201">
        <f t="shared" ref="F434:F493" si="97">IF($E$22&lt;&gt;"粒調砕石",0,SUMIF($E$23,D434,$E$16)+SUMIF($E$23,D434,$E$19))</f>
        <v>0</v>
      </c>
      <c r="H434" s="195">
        <v>1</v>
      </c>
      <c r="I434" s="46">
        <f t="shared" ref="I434:I493" si="98">IF($E$44&lt;&gt;"再生砕石",0,SUMIF($E$45,H434,$E$38)+SUMIF($E$45,H434,$E$41))</f>
        <v>0</v>
      </c>
      <c r="J434" s="201">
        <f t="shared" ref="J434:J493" si="99">IF($E$44&lt;&gt;"粒調砕石",0,SUMIF($E$45,H434,$E$38)+SUMIF($E$45,H434,$E$41))</f>
        <v>0</v>
      </c>
      <c r="AC434" s="195">
        <v>1</v>
      </c>
      <c r="AD434" s="46">
        <f t="shared" ref="AD434:AD493" si="100">IF($AD$22&lt;&gt;"再生砕石",0,SUMIF($AD$23,AC434,$AD$16)+SUMIF($AD$23,AC434,$AD$19))</f>
        <v>0</v>
      </c>
      <c r="AE434" s="201">
        <f t="shared" ref="AE434:AE493" si="101">IF($AD$22&lt;&gt;"粒調砕石",0,SUMIF($AD$23,AC434,$AD$16)+SUMIF($AD$23,AC434,$AD$19))</f>
        <v>0</v>
      </c>
      <c r="AG434" s="195">
        <v>1</v>
      </c>
      <c r="AH434" s="46">
        <f t="shared" ref="AH434:AH493" si="102">IF($AD$44&lt;&gt;"再生砕石",0,SUMIF($AD$45,AG434,$AD$38)+SUMIF($AD$45,AG434,$AD$41))</f>
        <v>0</v>
      </c>
      <c r="AI434" s="201">
        <f t="shared" ref="AI434:AI493" si="103">IF($AD$44&lt;&gt;"粒調砕石",0,SUMIF($AD$45,AG434,$AD$38)+SUMIF($AD$45,AG434,$AD$41))</f>
        <v>0</v>
      </c>
    </row>
    <row r="435" spans="4:35" ht="13.2" customHeight="1">
      <c r="D435" s="195">
        <v>2</v>
      </c>
      <c r="E435" s="46">
        <f t="shared" si="96"/>
        <v>0</v>
      </c>
      <c r="F435" s="201">
        <f t="shared" si="97"/>
        <v>0</v>
      </c>
      <c r="H435" s="195">
        <v>2</v>
      </c>
      <c r="I435" s="46">
        <f t="shared" si="98"/>
        <v>0</v>
      </c>
      <c r="J435" s="201">
        <f t="shared" si="99"/>
        <v>0</v>
      </c>
      <c r="AC435" s="195">
        <v>2</v>
      </c>
      <c r="AD435" s="46">
        <f t="shared" si="100"/>
        <v>0</v>
      </c>
      <c r="AE435" s="201">
        <f t="shared" si="101"/>
        <v>0</v>
      </c>
      <c r="AG435" s="195">
        <v>2</v>
      </c>
      <c r="AH435" s="46">
        <f t="shared" si="102"/>
        <v>0</v>
      </c>
      <c r="AI435" s="201">
        <f t="shared" si="103"/>
        <v>0</v>
      </c>
    </row>
    <row r="436" spans="4:35" ht="13.2" customHeight="1">
      <c r="D436" s="195">
        <v>3</v>
      </c>
      <c r="E436" s="46">
        <f t="shared" si="96"/>
        <v>0</v>
      </c>
      <c r="F436" s="201">
        <f t="shared" si="97"/>
        <v>0</v>
      </c>
      <c r="H436" s="195">
        <v>3</v>
      </c>
      <c r="I436" s="46">
        <f t="shared" si="98"/>
        <v>0</v>
      </c>
      <c r="J436" s="201">
        <f t="shared" si="99"/>
        <v>0</v>
      </c>
      <c r="AC436" s="195">
        <v>3</v>
      </c>
      <c r="AD436" s="46">
        <f t="shared" si="100"/>
        <v>0</v>
      </c>
      <c r="AE436" s="201">
        <f t="shared" si="101"/>
        <v>0</v>
      </c>
      <c r="AG436" s="195">
        <v>3</v>
      </c>
      <c r="AH436" s="46">
        <f t="shared" si="102"/>
        <v>0</v>
      </c>
      <c r="AI436" s="201">
        <f t="shared" si="103"/>
        <v>0</v>
      </c>
    </row>
    <row r="437" spans="4:35" ht="13.2" customHeight="1">
      <c r="D437" s="195">
        <v>4</v>
      </c>
      <c r="E437" s="46">
        <f t="shared" si="96"/>
        <v>0</v>
      </c>
      <c r="F437" s="201">
        <f t="shared" si="97"/>
        <v>0</v>
      </c>
      <c r="H437" s="195">
        <v>4</v>
      </c>
      <c r="I437" s="46">
        <f t="shared" si="98"/>
        <v>0</v>
      </c>
      <c r="J437" s="201">
        <f t="shared" si="99"/>
        <v>0</v>
      </c>
      <c r="AC437" s="195">
        <v>4</v>
      </c>
      <c r="AD437" s="46">
        <f t="shared" si="100"/>
        <v>0</v>
      </c>
      <c r="AE437" s="201">
        <f t="shared" si="101"/>
        <v>0</v>
      </c>
      <c r="AG437" s="195">
        <v>4</v>
      </c>
      <c r="AH437" s="46">
        <f t="shared" si="102"/>
        <v>0</v>
      </c>
      <c r="AI437" s="201">
        <f t="shared" si="103"/>
        <v>0</v>
      </c>
    </row>
    <row r="438" spans="4:35" ht="13.2" customHeight="1">
      <c r="D438" s="195">
        <v>5</v>
      </c>
      <c r="E438" s="46">
        <f t="shared" si="96"/>
        <v>0</v>
      </c>
      <c r="F438" s="201">
        <f t="shared" si="97"/>
        <v>0</v>
      </c>
      <c r="H438" s="195">
        <v>5</v>
      </c>
      <c r="I438" s="46">
        <f t="shared" si="98"/>
        <v>0</v>
      </c>
      <c r="J438" s="201">
        <f t="shared" si="99"/>
        <v>0</v>
      </c>
      <c r="AC438" s="195">
        <v>5</v>
      </c>
      <c r="AD438" s="46">
        <f t="shared" si="100"/>
        <v>0</v>
      </c>
      <c r="AE438" s="201">
        <f t="shared" si="101"/>
        <v>0</v>
      </c>
      <c r="AG438" s="195">
        <v>5</v>
      </c>
      <c r="AH438" s="46">
        <f t="shared" si="102"/>
        <v>0</v>
      </c>
      <c r="AI438" s="201">
        <f t="shared" si="103"/>
        <v>0</v>
      </c>
    </row>
    <row r="439" spans="4:35" ht="13.2" customHeight="1">
      <c r="D439" s="195">
        <v>6</v>
      </c>
      <c r="E439" s="46">
        <f t="shared" si="96"/>
        <v>0</v>
      </c>
      <c r="F439" s="201">
        <f t="shared" si="97"/>
        <v>0</v>
      </c>
      <c r="H439" s="195">
        <v>6</v>
      </c>
      <c r="I439" s="46">
        <f t="shared" si="98"/>
        <v>0</v>
      </c>
      <c r="J439" s="201">
        <f t="shared" si="99"/>
        <v>0</v>
      </c>
      <c r="AC439" s="195">
        <v>6</v>
      </c>
      <c r="AD439" s="46">
        <f t="shared" si="100"/>
        <v>0</v>
      </c>
      <c r="AE439" s="201">
        <f t="shared" si="101"/>
        <v>0</v>
      </c>
      <c r="AG439" s="195">
        <v>6</v>
      </c>
      <c r="AH439" s="46">
        <f t="shared" si="102"/>
        <v>0</v>
      </c>
      <c r="AI439" s="201">
        <f t="shared" si="103"/>
        <v>0</v>
      </c>
    </row>
    <row r="440" spans="4:35" ht="13.2" customHeight="1">
      <c r="D440" s="195">
        <v>7</v>
      </c>
      <c r="E440" s="46">
        <f t="shared" si="96"/>
        <v>0</v>
      </c>
      <c r="F440" s="201">
        <f t="shared" si="97"/>
        <v>0</v>
      </c>
      <c r="H440" s="195">
        <v>7</v>
      </c>
      <c r="I440" s="46">
        <f t="shared" si="98"/>
        <v>0</v>
      </c>
      <c r="J440" s="201">
        <f t="shared" si="99"/>
        <v>0</v>
      </c>
      <c r="AC440" s="195">
        <v>7</v>
      </c>
      <c r="AD440" s="46">
        <f t="shared" si="100"/>
        <v>0</v>
      </c>
      <c r="AE440" s="201">
        <f t="shared" si="101"/>
        <v>0</v>
      </c>
      <c r="AG440" s="195">
        <v>7</v>
      </c>
      <c r="AH440" s="46">
        <f t="shared" si="102"/>
        <v>0</v>
      </c>
      <c r="AI440" s="201">
        <f t="shared" si="103"/>
        <v>0</v>
      </c>
    </row>
    <row r="441" spans="4:35" ht="13.2" customHeight="1">
      <c r="D441" s="195">
        <v>8</v>
      </c>
      <c r="E441" s="46">
        <f t="shared" si="96"/>
        <v>0</v>
      </c>
      <c r="F441" s="201">
        <f t="shared" si="97"/>
        <v>0</v>
      </c>
      <c r="H441" s="195">
        <v>8</v>
      </c>
      <c r="I441" s="46">
        <f t="shared" si="98"/>
        <v>0</v>
      </c>
      <c r="J441" s="201">
        <f t="shared" si="99"/>
        <v>0</v>
      </c>
      <c r="AC441" s="195">
        <v>8</v>
      </c>
      <c r="AD441" s="46">
        <f t="shared" si="100"/>
        <v>0</v>
      </c>
      <c r="AE441" s="201">
        <f t="shared" si="101"/>
        <v>0</v>
      </c>
      <c r="AG441" s="195">
        <v>8</v>
      </c>
      <c r="AH441" s="46">
        <f t="shared" si="102"/>
        <v>0</v>
      </c>
      <c r="AI441" s="201">
        <f t="shared" si="103"/>
        <v>0</v>
      </c>
    </row>
    <row r="442" spans="4:35" ht="13.2" customHeight="1">
      <c r="D442" s="195">
        <v>9</v>
      </c>
      <c r="E442" s="46">
        <f t="shared" si="96"/>
        <v>0</v>
      </c>
      <c r="F442" s="201">
        <f t="shared" si="97"/>
        <v>0</v>
      </c>
      <c r="H442" s="195">
        <v>9</v>
      </c>
      <c r="I442" s="46">
        <f t="shared" si="98"/>
        <v>0</v>
      </c>
      <c r="J442" s="201">
        <f t="shared" si="99"/>
        <v>0</v>
      </c>
      <c r="AC442" s="195">
        <v>9</v>
      </c>
      <c r="AD442" s="46">
        <f t="shared" si="100"/>
        <v>0</v>
      </c>
      <c r="AE442" s="201">
        <f t="shared" si="101"/>
        <v>0</v>
      </c>
      <c r="AG442" s="195">
        <v>9</v>
      </c>
      <c r="AH442" s="46">
        <f t="shared" si="102"/>
        <v>0</v>
      </c>
      <c r="AI442" s="201">
        <f t="shared" si="103"/>
        <v>0</v>
      </c>
    </row>
    <row r="443" spans="4:35" ht="13.2" customHeight="1">
      <c r="D443" s="195">
        <v>10</v>
      </c>
      <c r="E443" s="46">
        <f t="shared" si="96"/>
        <v>0</v>
      </c>
      <c r="F443" s="201">
        <f t="shared" si="97"/>
        <v>0</v>
      </c>
      <c r="H443" s="195">
        <v>10</v>
      </c>
      <c r="I443" s="46">
        <f t="shared" si="98"/>
        <v>0</v>
      </c>
      <c r="J443" s="201">
        <f t="shared" si="99"/>
        <v>0</v>
      </c>
      <c r="AC443" s="195">
        <v>10</v>
      </c>
      <c r="AD443" s="46">
        <f t="shared" si="100"/>
        <v>0</v>
      </c>
      <c r="AE443" s="201">
        <f t="shared" si="101"/>
        <v>0</v>
      </c>
      <c r="AG443" s="195">
        <v>10</v>
      </c>
      <c r="AH443" s="46">
        <f t="shared" si="102"/>
        <v>0</v>
      </c>
      <c r="AI443" s="201">
        <f t="shared" si="103"/>
        <v>0</v>
      </c>
    </row>
    <row r="444" spans="4:35" ht="13.2" customHeight="1">
      <c r="D444" s="195">
        <v>11</v>
      </c>
      <c r="E444" s="46">
        <f t="shared" si="96"/>
        <v>0</v>
      </c>
      <c r="F444" s="201">
        <f t="shared" si="97"/>
        <v>0</v>
      </c>
      <c r="H444" s="195">
        <v>11</v>
      </c>
      <c r="I444" s="46">
        <f t="shared" si="98"/>
        <v>0</v>
      </c>
      <c r="J444" s="201">
        <f t="shared" si="99"/>
        <v>0</v>
      </c>
      <c r="AC444" s="195">
        <v>11</v>
      </c>
      <c r="AD444" s="46">
        <f t="shared" si="100"/>
        <v>0</v>
      </c>
      <c r="AE444" s="201">
        <f t="shared" si="101"/>
        <v>0</v>
      </c>
      <c r="AG444" s="195">
        <v>11</v>
      </c>
      <c r="AH444" s="46">
        <f t="shared" si="102"/>
        <v>0</v>
      </c>
      <c r="AI444" s="201">
        <f t="shared" si="103"/>
        <v>0</v>
      </c>
    </row>
    <row r="445" spans="4:35" ht="13.2" customHeight="1">
      <c r="D445" s="195">
        <v>12</v>
      </c>
      <c r="E445" s="46">
        <f t="shared" si="96"/>
        <v>0</v>
      </c>
      <c r="F445" s="201">
        <f t="shared" si="97"/>
        <v>0</v>
      </c>
      <c r="H445" s="195">
        <v>12</v>
      </c>
      <c r="I445" s="46">
        <f t="shared" si="98"/>
        <v>0</v>
      </c>
      <c r="J445" s="201">
        <f t="shared" si="99"/>
        <v>0</v>
      </c>
      <c r="AC445" s="195">
        <v>12</v>
      </c>
      <c r="AD445" s="46">
        <f t="shared" si="100"/>
        <v>0</v>
      </c>
      <c r="AE445" s="201">
        <f t="shared" si="101"/>
        <v>0</v>
      </c>
      <c r="AG445" s="195">
        <v>12</v>
      </c>
      <c r="AH445" s="46">
        <f t="shared" si="102"/>
        <v>0</v>
      </c>
      <c r="AI445" s="201">
        <f t="shared" si="103"/>
        <v>0</v>
      </c>
    </row>
    <row r="446" spans="4:35" ht="13.2" customHeight="1">
      <c r="D446" s="195">
        <v>13</v>
      </c>
      <c r="E446" s="46">
        <f t="shared" si="96"/>
        <v>0</v>
      </c>
      <c r="F446" s="201">
        <f t="shared" si="97"/>
        <v>0</v>
      </c>
      <c r="H446" s="195">
        <v>13</v>
      </c>
      <c r="I446" s="46">
        <f t="shared" si="98"/>
        <v>0</v>
      </c>
      <c r="J446" s="201">
        <f t="shared" si="99"/>
        <v>0</v>
      </c>
      <c r="AC446" s="195">
        <v>13</v>
      </c>
      <c r="AD446" s="46">
        <f t="shared" si="100"/>
        <v>0</v>
      </c>
      <c r="AE446" s="201">
        <f t="shared" si="101"/>
        <v>0</v>
      </c>
      <c r="AG446" s="195">
        <v>13</v>
      </c>
      <c r="AH446" s="46">
        <f t="shared" si="102"/>
        <v>0</v>
      </c>
      <c r="AI446" s="201">
        <f t="shared" si="103"/>
        <v>0</v>
      </c>
    </row>
    <row r="447" spans="4:35" ht="13.2" customHeight="1">
      <c r="D447" s="195">
        <v>14</v>
      </c>
      <c r="E447" s="46">
        <f t="shared" si="96"/>
        <v>0</v>
      </c>
      <c r="F447" s="201">
        <f t="shared" si="97"/>
        <v>0</v>
      </c>
      <c r="H447" s="195">
        <v>14</v>
      </c>
      <c r="I447" s="46">
        <f t="shared" si="98"/>
        <v>0</v>
      </c>
      <c r="J447" s="201">
        <f t="shared" si="99"/>
        <v>0</v>
      </c>
      <c r="AC447" s="195">
        <v>14</v>
      </c>
      <c r="AD447" s="46">
        <f t="shared" si="100"/>
        <v>0</v>
      </c>
      <c r="AE447" s="201">
        <f t="shared" si="101"/>
        <v>0</v>
      </c>
      <c r="AG447" s="195">
        <v>14</v>
      </c>
      <c r="AH447" s="46">
        <f t="shared" si="102"/>
        <v>0</v>
      </c>
      <c r="AI447" s="201">
        <f t="shared" si="103"/>
        <v>0</v>
      </c>
    </row>
    <row r="448" spans="4:35" ht="13.2" customHeight="1">
      <c r="D448" s="195">
        <v>15</v>
      </c>
      <c r="E448" s="46">
        <f t="shared" si="96"/>
        <v>0</v>
      </c>
      <c r="F448" s="201">
        <f t="shared" si="97"/>
        <v>0</v>
      </c>
      <c r="H448" s="195">
        <v>15</v>
      </c>
      <c r="I448" s="46">
        <f t="shared" si="98"/>
        <v>0</v>
      </c>
      <c r="J448" s="201">
        <f t="shared" si="99"/>
        <v>0</v>
      </c>
      <c r="AC448" s="195">
        <v>15</v>
      </c>
      <c r="AD448" s="46">
        <f t="shared" si="100"/>
        <v>0</v>
      </c>
      <c r="AE448" s="201">
        <f t="shared" si="101"/>
        <v>0</v>
      </c>
      <c r="AG448" s="195">
        <v>15</v>
      </c>
      <c r="AH448" s="46">
        <f t="shared" si="102"/>
        <v>0</v>
      </c>
      <c r="AI448" s="201">
        <f t="shared" si="103"/>
        <v>0</v>
      </c>
    </row>
    <row r="449" spans="4:35" ht="13.2" customHeight="1">
      <c r="D449" s="195">
        <v>16</v>
      </c>
      <c r="E449" s="46">
        <f t="shared" si="96"/>
        <v>0</v>
      </c>
      <c r="F449" s="201">
        <f t="shared" si="97"/>
        <v>0</v>
      </c>
      <c r="H449" s="195">
        <v>16</v>
      </c>
      <c r="I449" s="46">
        <f t="shared" si="98"/>
        <v>0</v>
      </c>
      <c r="J449" s="201">
        <f t="shared" si="99"/>
        <v>0</v>
      </c>
      <c r="AC449" s="195">
        <v>16</v>
      </c>
      <c r="AD449" s="46">
        <f t="shared" si="100"/>
        <v>0</v>
      </c>
      <c r="AE449" s="201">
        <f t="shared" si="101"/>
        <v>0</v>
      </c>
      <c r="AG449" s="195">
        <v>16</v>
      </c>
      <c r="AH449" s="46">
        <f t="shared" si="102"/>
        <v>0</v>
      </c>
      <c r="AI449" s="201">
        <f t="shared" si="103"/>
        <v>0</v>
      </c>
    </row>
    <row r="450" spans="4:35" ht="13.2" customHeight="1">
      <c r="D450" s="195">
        <v>17</v>
      </c>
      <c r="E450" s="46">
        <f t="shared" si="96"/>
        <v>0</v>
      </c>
      <c r="F450" s="201">
        <f t="shared" si="97"/>
        <v>0</v>
      </c>
      <c r="H450" s="195">
        <v>17</v>
      </c>
      <c r="I450" s="46">
        <f t="shared" si="98"/>
        <v>0</v>
      </c>
      <c r="J450" s="201">
        <f t="shared" si="99"/>
        <v>0</v>
      </c>
      <c r="AC450" s="195">
        <v>17</v>
      </c>
      <c r="AD450" s="46">
        <f t="shared" si="100"/>
        <v>0</v>
      </c>
      <c r="AE450" s="201">
        <f t="shared" si="101"/>
        <v>0</v>
      </c>
      <c r="AG450" s="195">
        <v>17</v>
      </c>
      <c r="AH450" s="46">
        <f t="shared" si="102"/>
        <v>0</v>
      </c>
      <c r="AI450" s="201">
        <f t="shared" si="103"/>
        <v>0</v>
      </c>
    </row>
    <row r="451" spans="4:35" ht="13.2" customHeight="1">
      <c r="D451" s="195">
        <v>18</v>
      </c>
      <c r="E451" s="46">
        <f t="shared" si="96"/>
        <v>0</v>
      </c>
      <c r="F451" s="201">
        <f t="shared" si="97"/>
        <v>0</v>
      </c>
      <c r="H451" s="195">
        <v>18</v>
      </c>
      <c r="I451" s="46">
        <f t="shared" si="98"/>
        <v>0</v>
      </c>
      <c r="J451" s="201">
        <f t="shared" si="99"/>
        <v>0</v>
      </c>
      <c r="AC451" s="195">
        <v>18</v>
      </c>
      <c r="AD451" s="46">
        <f t="shared" si="100"/>
        <v>0</v>
      </c>
      <c r="AE451" s="201">
        <f t="shared" si="101"/>
        <v>0</v>
      </c>
      <c r="AG451" s="195">
        <v>18</v>
      </c>
      <c r="AH451" s="46">
        <f t="shared" si="102"/>
        <v>0</v>
      </c>
      <c r="AI451" s="201">
        <f t="shared" si="103"/>
        <v>0</v>
      </c>
    </row>
    <row r="452" spans="4:35" ht="13.2" customHeight="1">
      <c r="D452" s="195">
        <v>19</v>
      </c>
      <c r="E452" s="46">
        <f t="shared" si="96"/>
        <v>0</v>
      </c>
      <c r="F452" s="201">
        <f t="shared" si="97"/>
        <v>0</v>
      </c>
      <c r="H452" s="195">
        <v>19</v>
      </c>
      <c r="I452" s="46">
        <f t="shared" si="98"/>
        <v>0</v>
      </c>
      <c r="J452" s="201">
        <f t="shared" si="99"/>
        <v>0</v>
      </c>
      <c r="AC452" s="195">
        <v>19</v>
      </c>
      <c r="AD452" s="46">
        <f t="shared" si="100"/>
        <v>0</v>
      </c>
      <c r="AE452" s="201">
        <f t="shared" si="101"/>
        <v>0</v>
      </c>
      <c r="AG452" s="195">
        <v>19</v>
      </c>
      <c r="AH452" s="46">
        <f t="shared" si="102"/>
        <v>0</v>
      </c>
      <c r="AI452" s="201">
        <f t="shared" si="103"/>
        <v>0</v>
      </c>
    </row>
    <row r="453" spans="4:35" ht="13.2" customHeight="1">
      <c r="D453" s="195">
        <v>20</v>
      </c>
      <c r="E453" s="46">
        <f t="shared" si="96"/>
        <v>0</v>
      </c>
      <c r="F453" s="201">
        <f t="shared" si="97"/>
        <v>0</v>
      </c>
      <c r="H453" s="195">
        <v>20</v>
      </c>
      <c r="I453" s="46">
        <f t="shared" si="98"/>
        <v>0</v>
      </c>
      <c r="J453" s="201">
        <f t="shared" si="99"/>
        <v>0</v>
      </c>
      <c r="AC453" s="195">
        <v>20</v>
      </c>
      <c r="AD453" s="46">
        <f t="shared" si="100"/>
        <v>0</v>
      </c>
      <c r="AE453" s="201">
        <f t="shared" si="101"/>
        <v>0</v>
      </c>
      <c r="AG453" s="195">
        <v>20</v>
      </c>
      <c r="AH453" s="46">
        <f t="shared" si="102"/>
        <v>0</v>
      </c>
      <c r="AI453" s="201">
        <f t="shared" si="103"/>
        <v>0</v>
      </c>
    </row>
    <row r="454" spans="4:35" ht="13.2" customHeight="1">
      <c r="D454" s="195">
        <v>21</v>
      </c>
      <c r="E454" s="46">
        <f t="shared" si="96"/>
        <v>0</v>
      </c>
      <c r="F454" s="201">
        <f t="shared" si="97"/>
        <v>0</v>
      </c>
      <c r="H454" s="195">
        <v>21</v>
      </c>
      <c r="I454" s="46">
        <f t="shared" si="98"/>
        <v>0</v>
      </c>
      <c r="J454" s="201">
        <f t="shared" si="99"/>
        <v>0</v>
      </c>
      <c r="AC454" s="195">
        <v>21</v>
      </c>
      <c r="AD454" s="46">
        <f t="shared" si="100"/>
        <v>0</v>
      </c>
      <c r="AE454" s="201">
        <f t="shared" si="101"/>
        <v>0</v>
      </c>
      <c r="AG454" s="195">
        <v>21</v>
      </c>
      <c r="AH454" s="46">
        <f t="shared" si="102"/>
        <v>0</v>
      </c>
      <c r="AI454" s="201">
        <f t="shared" si="103"/>
        <v>0</v>
      </c>
    </row>
    <row r="455" spans="4:35" ht="13.2" customHeight="1">
      <c r="D455" s="195">
        <v>22</v>
      </c>
      <c r="E455" s="46">
        <f t="shared" si="96"/>
        <v>0</v>
      </c>
      <c r="F455" s="201">
        <f t="shared" si="97"/>
        <v>0</v>
      </c>
      <c r="H455" s="195">
        <v>22</v>
      </c>
      <c r="I455" s="46">
        <f t="shared" si="98"/>
        <v>0</v>
      </c>
      <c r="J455" s="201">
        <f t="shared" si="99"/>
        <v>0</v>
      </c>
      <c r="AC455" s="195">
        <v>22</v>
      </c>
      <c r="AD455" s="46">
        <f t="shared" si="100"/>
        <v>0</v>
      </c>
      <c r="AE455" s="201">
        <f t="shared" si="101"/>
        <v>0</v>
      </c>
      <c r="AG455" s="195">
        <v>22</v>
      </c>
      <c r="AH455" s="46">
        <f t="shared" si="102"/>
        <v>0</v>
      </c>
      <c r="AI455" s="201">
        <f t="shared" si="103"/>
        <v>0</v>
      </c>
    </row>
    <row r="456" spans="4:35" ht="13.2" customHeight="1">
      <c r="D456" s="195">
        <v>23</v>
      </c>
      <c r="E456" s="46">
        <f t="shared" si="96"/>
        <v>0</v>
      </c>
      <c r="F456" s="201">
        <f t="shared" si="97"/>
        <v>0</v>
      </c>
      <c r="H456" s="195">
        <v>23</v>
      </c>
      <c r="I456" s="46">
        <f t="shared" si="98"/>
        <v>0</v>
      </c>
      <c r="J456" s="201">
        <f t="shared" si="99"/>
        <v>0</v>
      </c>
      <c r="AC456" s="195">
        <v>23</v>
      </c>
      <c r="AD456" s="46">
        <f t="shared" si="100"/>
        <v>0</v>
      </c>
      <c r="AE456" s="201">
        <f t="shared" si="101"/>
        <v>0</v>
      </c>
      <c r="AG456" s="195">
        <v>23</v>
      </c>
      <c r="AH456" s="46">
        <f t="shared" si="102"/>
        <v>0</v>
      </c>
      <c r="AI456" s="201">
        <f t="shared" si="103"/>
        <v>0</v>
      </c>
    </row>
    <row r="457" spans="4:35" ht="13.2" customHeight="1">
      <c r="D457" s="195">
        <v>24</v>
      </c>
      <c r="E457" s="46">
        <f t="shared" si="96"/>
        <v>0</v>
      </c>
      <c r="F457" s="201">
        <f t="shared" si="97"/>
        <v>0</v>
      </c>
      <c r="H457" s="195">
        <v>24</v>
      </c>
      <c r="I457" s="46">
        <f t="shared" si="98"/>
        <v>0</v>
      </c>
      <c r="J457" s="201">
        <f t="shared" si="99"/>
        <v>0</v>
      </c>
      <c r="AC457" s="195">
        <v>24</v>
      </c>
      <c r="AD457" s="46">
        <f t="shared" si="100"/>
        <v>0</v>
      </c>
      <c r="AE457" s="201">
        <f t="shared" si="101"/>
        <v>0</v>
      </c>
      <c r="AG457" s="195">
        <v>24</v>
      </c>
      <c r="AH457" s="46">
        <f t="shared" si="102"/>
        <v>0</v>
      </c>
      <c r="AI457" s="201">
        <f t="shared" si="103"/>
        <v>0</v>
      </c>
    </row>
    <row r="458" spans="4:35" ht="13.2" customHeight="1">
      <c r="D458" s="195">
        <v>25</v>
      </c>
      <c r="E458" s="46">
        <f t="shared" si="96"/>
        <v>0</v>
      </c>
      <c r="F458" s="201">
        <f t="shared" si="97"/>
        <v>0</v>
      </c>
      <c r="H458" s="195">
        <v>25</v>
      </c>
      <c r="I458" s="46">
        <f t="shared" si="98"/>
        <v>0</v>
      </c>
      <c r="J458" s="201">
        <f t="shared" si="99"/>
        <v>0</v>
      </c>
      <c r="AC458" s="195">
        <v>25</v>
      </c>
      <c r="AD458" s="46">
        <f t="shared" si="100"/>
        <v>0</v>
      </c>
      <c r="AE458" s="201">
        <f t="shared" si="101"/>
        <v>0</v>
      </c>
      <c r="AG458" s="195">
        <v>25</v>
      </c>
      <c r="AH458" s="46">
        <f t="shared" si="102"/>
        <v>0</v>
      </c>
      <c r="AI458" s="201">
        <f t="shared" si="103"/>
        <v>0</v>
      </c>
    </row>
    <row r="459" spans="4:35" ht="13.2" customHeight="1">
      <c r="D459" s="195">
        <v>26</v>
      </c>
      <c r="E459" s="46">
        <f t="shared" si="96"/>
        <v>0</v>
      </c>
      <c r="F459" s="201">
        <f t="shared" si="97"/>
        <v>0</v>
      </c>
      <c r="H459" s="195">
        <v>26</v>
      </c>
      <c r="I459" s="46">
        <f t="shared" si="98"/>
        <v>0</v>
      </c>
      <c r="J459" s="201">
        <f t="shared" si="99"/>
        <v>0</v>
      </c>
      <c r="AC459" s="195">
        <v>26</v>
      </c>
      <c r="AD459" s="46">
        <f t="shared" si="100"/>
        <v>0</v>
      </c>
      <c r="AE459" s="201">
        <f t="shared" si="101"/>
        <v>0</v>
      </c>
      <c r="AG459" s="195">
        <v>26</v>
      </c>
      <c r="AH459" s="46">
        <f t="shared" si="102"/>
        <v>0</v>
      </c>
      <c r="AI459" s="201">
        <f t="shared" si="103"/>
        <v>0</v>
      </c>
    </row>
    <row r="460" spans="4:35" ht="13.2" customHeight="1">
      <c r="D460" s="195">
        <v>27</v>
      </c>
      <c r="E460" s="46">
        <f t="shared" si="96"/>
        <v>0</v>
      </c>
      <c r="F460" s="201">
        <f t="shared" si="97"/>
        <v>0</v>
      </c>
      <c r="H460" s="195">
        <v>27</v>
      </c>
      <c r="I460" s="46">
        <f t="shared" si="98"/>
        <v>0</v>
      </c>
      <c r="J460" s="201">
        <f t="shared" si="99"/>
        <v>0</v>
      </c>
      <c r="AC460" s="195">
        <v>27</v>
      </c>
      <c r="AD460" s="46">
        <f t="shared" si="100"/>
        <v>0</v>
      </c>
      <c r="AE460" s="201">
        <f t="shared" si="101"/>
        <v>0</v>
      </c>
      <c r="AG460" s="195">
        <v>27</v>
      </c>
      <c r="AH460" s="46">
        <f t="shared" si="102"/>
        <v>0</v>
      </c>
      <c r="AI460" s="201">
        <f t="shared" si="103"/>
        <v>0</v>
      </c>
    </row>
    <row r="461" spans="4:35" ht="13.2" customHeight="1">
      <c r="D461" s="195">
        <v>28</v>
      </c>
      <c r="E461" s="46">
        <f t="shared" si="96"/>
        <v>0</v>
      </c>
      <c r="F461" s="201">
        <f t="shared" si="97"/>
        <v>0</v>
      </c>
      <c r="H461" s="195">
        <v>28</v>
      </c>
      <c r="I461" s="46">
        <f t="shared" si="98"/>
        <v>0</v>
      </c>
      <c r="J461" s="201">
        <f t="shared" si="99"/>
        <v>0</v>
      </c>
      <c r="AC461" s="195">
        <v>28</v>
      </c>
      <c r="AD461" s="46">
        <f t="shared" si="100"/>
        <v>0</v>
      </c>
      <c r="AE461" s="201">
        <f t="shared" si="101"/>
        <v>0</v>
      </c>
      <c r="AG461" s="195">
        <v>28</v>
      </c>
      <c r="AH461" s="46">
        <f t="shared" si="102"/>
        <v>0</v>
      </c>
      <c r="AI461" s="201">
        <f t="shared" si="103"/>
        <v>0</v>
      </c>
    </row>
    <row r="462" spans="4:35" ht="13.2" customHeight="1">
      <c r="D462" s="195">
        <v>29</v>
      </c>
      <c r="E462" s="46">
        <f t="shared" si="96"/>
        <v>0</v>
      </c>
      <c r="F462" s="201">
        <f t="shared" si="97"/>
        <v>0</v>
      </c>
      <c r="H462" s="195">
        <v>29</v>
      </c>
      <c r="I462" s="46">
        <f t="shared" si="98"/>
        <v>0</v>
      </c>
      <c r="J462" s="201">
        <f t="shared" si="99"/>
        <v>0</v>
      </c>
      <c r="AC462" s="195">
        <v>29</v>
      </c>
      <c r="AD462" s="46">
        <f t="shared" si="100"/>
        <v>0</v>
      </c>
      <c r="AE462" s="201">
        <f t="shared" si="101"/>
        <v>0</v>
      </c>
      <c r="AG462" s="195">
        <v>29</v>
      </c>
      <c r="AH462" s="46">
        <f t="shared" si="102"/>
        <v>0</v>
      </c>
      <c r="AI462" s="201">
        <f t="shared" si="103"/>
        <v>0</v>
      </c>
    </row>
    <row r="463" spans="4:35" ht="13.2" customHeight="1">
      <c r="D463" s="195">
        <v>30</v>
      </c>
      <c r="E463" s="46">
        <f t="shared" si="96"/>
        <v>0</v>
      </c>
      <c r="F463" s="201">
        <f t="shared" si="97"/>
        <v>0</v>
      </c>
      <c r="H463" s="195">
        <v>30</v>
      </c>
      <c r="I463" s="46">
        <f t="shared" si="98"/>
        <v>0</v>
      </c>
      <c r="J463" s="201">
        <f t="shared" si="99"/>
        <v>0</v>
      </c>
      <c r="AC463" s="195">
        <v>30</v>
      </c>
      <c r="AD463" s="46">
        <f t="shared" si="100"/>
        <v>0</v>
      </c>
      <c r="AE463" s="201">
        <f t="shared" si="101"/>
        <v>0</v>
      </c>
      <c r="AG463" s="195">
        <v>30</v>
      </c>
      <c r="AH463" s="46">
        <f t="shared" si="102"/>
        <v>0</v>
      </c>
      <c r="AI463" s="201">
        <f t="shared" si="103"/>
        <v>0</v>
      </c>
    </row>
    <row r="464" spans="4:35" ht="13.2" customHeight="1">
      <c r="D464" s="195">
        <v>31</v>
      </c>
      <c r="E464" s="46">
        <f t="shared" si="96"/>
        <v>0</v>
      </c>
      <c r="F464" s="201">
        <f t="shared" si="97"/>
        <v>0</v>
      </c>
      <c r="H464" s="195">
        <v>31</v>
      </c>
      <c r="I464" s="46">
        <f t="shared" si="98"/>
        <v>0</v>
      </c>
      <c r="J464" s="201">
        <f t="shared" si="99"/>
        <v>0</v>
      </c>
      <c r="AC464" s="195">
        <v>31</v>
      </c>
      <c r="AD464" s="46">
        <f t="shared" si="100"/>
        <v>0</v>
      </c>
      <c r="AE464" s="201">
        <f t="shared" si="101"/>
        <v>0</v>
      </c>
      <c r="AG464" s="195">
        <v>31</v>
      </c>
      <c r="AH464" s="46">
        <f t="shared" si="102"/>
        <v>0</v>
      </c>
      <c r="AI464" s="201">
        <f t="shared" si="103"/>
        <v>0</v>
      </c>
    </row>
    <row r="465" spans="4:35" ht="13.2" customHeight="1">
      <c r="D465" s="195">
        <v>32</v>
      </c>
      <c r="E465" s="46">
        <f t="shared" si="96"/>
        <v>0</v>
      </c>
      <c r="F465" s="201">
        <f t="shared" si="97"/>
        <v>0</v>
      </c>
      <c r="H465" s="195">
        <v>32</v>
      </c>
      <c r="I465" s="46">
        <f t="shared" si="98"/>
        <v>0</v>
      </c>
      <c r="J465" s="201">
        <f t="shared" si="99"/>
        <v>0</v>
      </c>
      <c r="AC465" s="195">
        <v>32</v>
      </c>
      <c r="AD465" s="46">
        <f t="shared" si="100"/>
        <v>0</v>
      </c>
      <c r="AE465" s="201">
        <f t="shared" si="101"/>
        <v>0</v>
      </c>
      <c r="AG465" s="195">
        <v>32</v>
      </c>
      <c r="AH465" s="46">
        <f t="shared" si="102"/>
        <v>0</v>
      </c>
      <c r="AI465" s="201">
        <f t="shared" si="103"/>
        <v>0</v>
      </c>
    </row>
    <row r="466" spans="4:35" ht="13.2" customHeight="1">
      <c r="D466" s="195">
        <v>33</v>
      </c>
      <c r="E466" s="46">
        <f t="shared" si="96"/>
        <v>0</v>
      </c>
      <c r="F466" s="201">
        <f t="shared" si="97"/>
        <v>0</v>
      </c>
      <c r="H466" s="195">
        <v>33</v>
      </c>
      <c r="I466" s="46">
        <f t="shared" si="98"/>
        <v>0</v>
      </c>
      <c r="J466" s="201">
        <f t="shared" si="99"/>
        <v>0</v>
      </c>
      <c r="AC466" s="195">
        <v>33</v>
      </c>
      <c r="AD466" s="46">
        <f t="shared" si="100"/>
        <v>0</v>
      </c>
      <c r="AE466" s="201">
        <f t="shared" si="101"/>
        <v>0</v>
      </c>
      <c r="AG466" s="195">
        <v>33</v>
      </c>
      <c r="AH466" s="46">
        <f t="shared" si="102"/>
        <v>0</v>
      </c>
      <c r="AI466" s="201">
        <f t="shared" si="103"/>
        <v>0</v>
      </c>
    </row>
    <row r="467" spans="4:35" ht="13.2" customHeight="1">
      <c r="D467" s="195">
        <v>34</v>
      </c>
      <c r="E467" s="46">
        <f t="shared" si="96"/>
        <v>0</v>
      </c>
      <c r="F467" s="201">
        <f t="shared" si="97"/>
        <v>0</v>
      </c>
      <c r="H467" s="195">
        <v>34</v>
      </c>
      <c r="I467" s="46">
        <f t="shared" si="98"/>
        <v>0</v>
      </c>
      <c r="J467" s="201">
        <f t="shared" si="99"/>
        <v>0</v>
      </c>
      <c r="AC467" s="195">
        <v>34</v>
      </c>
      <c r="AD467" s="46">
        <f t="shared" si="100"/>
        <v>0</v>
      </c>
      <c r="AE467" s="201">
        <f t="shared" si="101"/>
        <v>0</v>
      </c>
      <c r="AG467" s="195">
        <v>34</v>
      </c>
      <c r="AH467" s="46">
        <f t="shared" si="102"/>
        <v>0</v>
      </c>
      <c r="AI467" s="201">
        <f t="shared" si="103"/>
        <v>0</v>
      </c>
    </row>
    <row r="468" spans="4:35" ht="13.2" customHeight="1">
      <c r="D468" s="195">
        <v>35</v>
      </c>
      <c r="E468" s="46">
        <f t="shared" si="96"/>
        <v>0</v>
      </c>
      <c r="F468" s="201">
        <f t="shared" si="97"/>
        <v>0</v>
      </c>
      <c r="H468" s="195">
        <v>35</v>
      </c>
      <c r="I468" s="46">
        <f t="shared" si="98"/>
        <v>0</v>
      </c>
      <c r="J468" s="201">
        <f t="shared" si="99"/>
        <v>0</v>
      </c>
      <c r="AC468" s="195">
        <v>35</v>
      </c>
      <c r="AD468" s="46">
        <f t="shared" si="100"/>
        <v>0</v>
      </c>
      <c r="AE468" s="201">
        <f t="shared" si="101"/>
        <v>0</v>
      </c>
      <c r="AG468" s="195">
        <v>35</v>
      </c>
      <c r="AH468" s="46">
        <f t="shared" si="102"/>
        <v>0</v>
      </c>
      <c r="AI468" s="201">
        <f t="shared" si="103"/>
        <v>0</v>
      </c>
    </row>
    <row r="469" spans="4:35" ht="13.2" customHeight="1">
      <c r="D469" s="195">
        <v>36</v>
      </c>
      <c r="E469" s="46">
        <f t="shared" si="96"/>
        <v>0</v>
      </c>
      <c r="F469" s="201">
        <f t="shared" si="97"/>
        <v>0</v>
      </c>
      <c r="H469" s="195">
        <v>36</v>
      </c>
      <c r="I469" s="46">
        <f t="shared" si="98"/>
        <v>0</v>
      </c>
      <c r="J469" s="201">
        <f t="shared" si="99"/>
        <v>0</v>
      </c>
      <c r="AC469" s="195">
        <v>36</v>
      </c>
      <c r="AD469" s="46">
        <f t="shared" si="100"/>
        <v>0</v>
      </c>
      <c r="AE469" s="201">
        <f t="shared" si="101"/>
        <v>0</v>
      </c>
      <c r="AG469" s="195">
        <v>36</v>
      </c>
      <c r="AH469" s="46">
        <f t="shared" si="102"/>
        <v>0</v>
      </c>
      <c r="AI469" s="201">
        <f t="shared" si="103"/>
        <v>0</v>
      </c>
    </row>
    <row r="470" spans="4:35" ht="13.2" customHeight="1">
      <c r="D470" s="195">
        <v>37</v>
      </c>
      <c r="E470" s="46">
        <f t="shared" si="96"/>
        <v>0</v>
      </c>
      <c r="F470" s="201">
        <f t="shared" si="97"/>
        <v>0</v>
      </c>
      <c r="H470" s="195">
        <v>37</v>
      </c>
      <c r="I470" s="46">
        <f t="shared" si="98"/>
        <v>0</v>
      </c>
      <c r="J470" s="201">
        <f t="shared" si="99"/>
        <v>0</v>
      </c>
      <c r="AC470" s="195">
        <v>37</v>
      </c>
      <c r="AD470" s="46">
        <f t="shared" si="100"/>
        <v>0</v>
      </c>
      <c r="AE470" s="201">
        <f t="shared" si="101"/>
        <v>0</v>
      </c>
      <c r="AG470" s="195">
        <v>37</v>
      </c>
      <c r="AH470" s="46">
        <f t="shared" si="102"/>
        <v>0</v>
      </c>
      <c r="AI470" s="201">
        <f t="shared" si="103"/>
        <v>0</v>
      </c>
    </row>
    <row r="471" spans="4:35" ht="13.2" customHeight="1">
      <c r="D471" s="195">
        <v>38</v>
      </c>
      <c r="E471" s="46">
        <f t="shared" si="96"/>
        <v>0</v>
      </c>
      <c r="F471" s="201">
        <f t="shared" si="97"/>
        <v>0</v>
      </c>
      <c r="H471" s="195">
        <v>38</v>
      </c>
      <c r="I471" s="46">
        <f t="shared" si="98"/>
        <v>0</v>
      </c>
      <c r="J471" s="201">
        <f t="shared" si="99"/>
        <v>0</v>
      </c>
      <c r="AC471" s="195">
        <v>38</v>
      </c>
      <c r="AD471" s="46">
        <f t="shared" si="100"/>
        <v>0</v>
      </c>
      <c r="AE471" s="201">
        <f t="shared" si="101"/>
        <v>0</v>
      </c>
      <c r="AG471" s="195">
        <v>38</v>
      </c>
      <c r="AH471" s="46">
        <f t="shared" si="102"/>
        <v>0</v>
      </c>
      <c r="AI471" s="201">
        <f t="shared" si="103"/>
        <v>0</v>
      </c>
    </row>
    <row r="472" spans="4:35" ht="13.2" customHeight="1">
      <c r="D472" s="195">
        <v>39</v>
      </c>
      <c r="E472" s="46">
        <f t="shared" si="96"/>
        <v>0</v>
      </c>
      <c r="F472" s="201">
        <f t="shared" si="97"/>
        <v>0</v>
      </c>
      <c r="H472" s="195">
        <v>39</v>
      </c>
      <c r="I472" s="46">
        <f t="shared" si="98"/>
        <v>0</v>
      </c>
      <c r="J472" s="201">
        <f t="shared" si="99"/>
        <v>0</v>
      </c>
      <c r="AC472" s="195">
        <v>39</v>
      </c>
      <c r="AD472" s="46">
        <f t="shared" si="100"/>
        <v>0</v>
      </c>
      <c r="AE472" s="201">
        <f t="shared" si="101"/>
        <v>0</v>
      </c>
      <c r="AG472" s="195">
        <v>39</v>
      </c>
      <c r="AH472" s="46">
        <f t="shared" si="102"/>
        <v>0</v>
      </c>
      <c r="AI472" s="201">
        <f t="shared" si="103"/>
        <v>0</v>
      </c>
    </row>
    <row r="473" spans="4:35" ht="13.2" customHeight="1">
      <c r="D473" s="195">
        <v>40</v>
      </c>
      <c r="E473" s="46">
        <f t="shared" si="96"/>
        <v>0</v>
      </c>
      <c r="F473" s="201">
        <f t="shared" si="97"/>
        <v>0</v>
      </c>
      <c r="H473" s="195">
        <v>40</v>
      </c>
      <c r="I473" s="46">
        <f t="shared" si="98"/>
        <v>0</v>
      </c>
      <c r="J473" s="201">
        <f t="shared" si="99"/>
        <v>0</v>
      </c>
      <c r="AC473" s="195">
        <v>40</v>
      </c>
      <c r="AD473" s="46">
        <f t="shared" si="100"/>
        <v>0</v>
      </c>
      <c r="AE473" s="201">
        <f t="shared" si="101"/>
        <v>0</v>
      </c>
      <c r="AG473" s="195">
        <v>40</v>
      </c>
      <c r="AH473" s="46">
        <f t="shared" si="102"/>
        <v>0</v>
      </c>
      <c r="AI473" s="201">
        <f t="shared" si="103"/>
        <v>0</v>
      </c>
    </row>
    <row r="474" spans="4:35" ht="13.2" customHeight="1">
      <c r="D474" s="195">
        <v>41</v>
      </c>
      <c r="E474" s="46">
        <f t="shared" si="96"/>
        <v>0</v>
      </c>
      <c r="F474" s="201">
        <f t="shared" si="97"/>
        <v>0</v>
      </c>
      <c r="H474" s="195">
        <v>41</v>
      </c>
      <c r="I474" s="46">
        <f t="shared" si="98"/>
        <v>0</v>
      </c>
      <c r="J474" s="201">
        <f t="shared" si="99"/>
        <v>0</v>
      </c>
      <c r="AC474" s="195">
        <v>41</v>
      </c>
      <c r="AD474" s="46">
        <f t="shared" si="100"/>
        <v>0</v>
      </c>
      <c r="AE474" s="201">
        <f t="shared" si="101"/>
        <v>0</v>
      </c>
      <c r="AG474" s="195">
        <v>41</v>
      </c>
      <c r="AH474" s="46">
        <f t="shared" si="102"/>
        <v>0</v>
      </c>
      <c r="AI474" s="201">
        <f t="shared" si="103"/>
        <v>0</v>
      </c>
    </row>
    <row r="475" spans="4:35" ht="13.2" customHeight="1">
      <c r="D475" s="195">
        <v>42</v>
      </c>
      <c r="E475" s="46">
        <f t="shared" si="96"/>
        <v>0</v>
      </c>
      <c r="F475" s="201">
        <f t="shared" si="97"/>
        <v>0</v>
      </c>
      <c r="H475" s="195">
        <v>42</v>
      </c>
      <c r="I475" s="46">
        <f t="shared" si="98"/>
        <v>0</v>
      </c>
      <c r="J475" s="201">
        <f t="shared" si="99"/>
        <v>0</v>
      </c>
      <c r="AC475" s="195">
        <v>42</v>
      </c>
      <c r="AD475" s="46">
        <f t="shared" si="100"/>
        <v>0</v>
      </c>
      <c r="AE475" s="201">
        <f t="shared" si="101"/>
        <v>0</v>
      </c>
      <c r="AG475" s="195">
        <v>42</v>
      </c>
      <c r="AH475" s="46">
        <f t="shared" si="102"/>
        <v>0</v>
      </c>
      <c r="AI475" s="201">
        <f t="shared" si="103"/>
        <v>0</v>
      </c>
    </row>
    <row r="476" spans="4:35" ht="13.2" customHeight="1">
      <c r="D476" s="195">
        <v>43</v>
      </c>
      <c r="E476" s="46">
        <f t="shared" si="96"/>
        <v>0</v>
      </c>
      <c r="F476" s="201">
        <f t="shared" si="97"/>
        <v>0</v>
      </c>
      <c r="H476" s="195">
        <v>43</v>
      </c>
      <c r="I476" s="46">
        <f t="shared" si="98"/>
        <v>0</v>
      </c>
      <c r="J476" s="201">
        <f t="shared" si="99"/>
        <v>0</v>
      </c>
      <c r="AC476" s="195">
        <v>43</v>
      </c>
      <c r="AD476" s="46">
        <f t="shared" si="100"/>
        <v>0</v>
      </c>
      <c r="AE476" s="201">
        <f t="shared" si="101"/>
        <v>0</v>
      </c>
      <c r="AG476" s="195">
        <v>43</v>
      </c>
      <c r="AH476" s="46">
        <f t="shared" si="102"/>
        <v>0</v>
      </c>
      <c r="AI476" s="201">
        <f t="shared" si="103"/>
        <v>0</v>
      </c>
    </row>
    <row r="477" spans="4:35" ht="13.2" customHeight="1">
      <c r="D477" s="195">
        <v>44</v>
      </c>
      <c r="E477" s="46">
        <f t="shared" si="96"/>
        <v>0</v>
      </c>
      <c r="F477" s="201">
        <f t="shared" si="97"/>
        <v>0</v>
      </c>
      <c r="H477" s="195">
        <v>44</v>
      </c>
      <c r="I477" s="46">
        <f t="shared" si="98"/>
        <v>0</v>
      </c>
      <c r="J477" s="201">
        <f t="shared" si="99"/>
        <v>0</v>
      </c>
      <c r="AC477" s="195">
        <v>44</v>
      </c>
      <c r="AD477" s="46">
        <f t="shared" si="100"/>
        <v>0</v>
      </c>
      <c r="AE477" s="201">
        <f t="shared" si="101"/>
        <v>0</v>
      </c>
      <c r="AG477" s="195">
        <v>44</v>
      </c>
      <c r="AH477" s="46">
        <f t="shared" si="102"/>
        <v>0</v>
      </c>
      <c r="AI477" s="201">
        <f t="shared" si="103"/>
        <v>0</v>
      </c>
    </row>
    <row r="478" spans="4:35" ht="13.2" customHeight="1">
      <c r="D478" s="195">
        <v>45</v>
      </c>
      <c r="E478" s="46">
        <f t="shared" si="96"/>
        <v>0</v>
      </c>
      <c r="F478" s="201">
        <f t="shared" si="97"/>
        <v>0</v>
      </c>
      <c r="H478" s="195">
        <v>45</v>
      </c>
      <c r="I478" s="46">
        <f t="shared" si="98"/>
        <v>0</v>
      </c>
      <c r="J478" s="201">
        <f t="shared" si="99"/>
        <v>0</v>
      </c>
      <c r="AC478" s="195">
        <v>45</v>
      </c>
      <c r="AD478" s="46">
        <f t="shared" si="100"/>
        <v>0</v>
      </c>
      <c r="AE478" s="201">
        <f t="shared" si="101"/>
        <v>0</v>
      </c>
      <c r="AG478" s="195">
        <v>45</v>
      </c>
      <c r="AH478" s="46">
        <f t="shared" si="102"/>
        <v>0</v>
      </c>
      <c r="AI478" s="201">
        <f t="shared" si="103"/>
        <v>0</v>
      </c>
    </row>
    <row r="479" spans="4:35" ht="13.2" customHeight="1">
      <c r="D479" s="195">
        <v>46</v>
      </c>
      <c r="E479" s="46">
        <f t="shared" si="96"/>
        <v>0</v>
      </c>
      <c r="F479" s="201">
        <f t="shared" si="97"/>
        <v>0</v>
      </c>
      <c r="H479" s="195">
        <v>46</v>
      </c>
      <c r="I479" s="46">
        <f t="shared" si="98"/>
        <v>0</v>
      </c>
      <c r="J479" s="201">
        <f t="shared" si="99"/>
        <v>0</v>
      </c>
      <c r="AC479" s="195">
        <v>46</v>
      </c>
      <c r="AD479" s="46">
        <f t="shared" si="100"/>
        <v>0</v>
      </c>
      <c r="AE479" s="201">
        <f t="shared" si="101"/>
        <v>0</v>
      </c>
      <c r="AG479" s="195">
        <v>46</v>
      </c>
      <c r="AH479" s="46">
        <f t="shared" si="102"/>
        <v>0</v>
      </c>
      <c r="AI479" s="201">
        <f t="shared" si="103"/>
        <v>0</v>
      </c>
    </row>
    <row r="480" spans="4:35" ht="13.2" customHeight="1">
      <c r="D480" s="195">
        <v>47</v>
      </c>
      <c r="E480" s="46">
        <f t="shared" si="96"/>
        <v>0</v>
      </c>
      <c r="F480" s="201">
        <f t="shared" si="97"/>
        <v>0</v>
      </c>
      <c r="H480" s="195">
        <v>47</v>
      </c>
      <c r="I480" s="46">
        <f t="shared" si="98"/>
        <v>0</v>
      </c>
      <c r="J480" s="201">
        <f t="shared" si="99"/>
        <v>0</v>
      </c>
      <c r="AC480" s="195">
        <v>47</v>
      </c>
      <c r="AD480" s="46">
        <f t="shared" si="100"/>
        <v>0</v>
      </c>
      <c r="AE480" s="201">
        <f t="shared" si="101"/>
        <v>0</v>
      </c>
      <c r="AG480" s="195">
        <v>47</v>
      </c>
      <c r="AH480" s="46">
        <f t="shared" si="102"/>
        <v>0</v>
      </c>
      <c r="AI480" s="201">
        <f t="shared" si="103"/>
        <v>0</v>
      </c>
    </row>
    <row r="481" spans="4:35" ht="13.2" customHeight="1">
      <c r="D481" s="195">
        <v>48</v>
      </c>
      <c r="E481" s="46">
        <f t="shared" si="96"/>
        <v>0</v>
      </c>
      <c r="F481" s="201">
        <f t="shared" si="97"/>
        <v>0</v>
      </c>
      <c r="H481" s="195">
        <v>48</v>
      </c>
      <c r="I481" s="46">
        <f t="shared" si="98"/>
        <v>0</v>
      </c>
      <c r="J481" s="201">
        <f t="shared" si="99"/>
        <v>0</v>
      </c>
      <c r="AC481" s="195">
        <v>48</v>
      </c>
      <c r="AD481" s="46">
        <f t="shared" si="100"/>
        <v>0</v>
      </c>
      <c r="AE481" s="201">
        <f t="shared" si="101"/>
        <v>0</v>
      </c>
      <c r="AG481" s="195">
        <v>48</v>
      </c>
      <c r="AH481" s="46">
        <f t="shared" si="102"/>
        <v>0</v>
      </c>
      <c r="AI481" s="201">
        <f t="shared" si="103"/>
        <v>0</v>
      </c>
    </row>
    <row r="482" spans="4:35" ht="13.2" customHeight="1">
      <c r="D482" s="195">
        <v>49</v>
      </c>
      <c r="E482" s="46">
        <f t="shared" si="96"/>
        <v>0</v>
      </c>
      <c r="F482" s="201">
        <f t="shared" si="97"/>
        <v>0</v>
      </c>
      <c r="H482" s="195">
        <v>49</v>
      </c>
      <c r="I482" s="46">
        <f t="shared" si="98"/>
        <v>0</v>
      </c>
      <c r="J482" s="201">
        <f t="shared" si="99"/>
        <v>0</v>
      </c>
      <c r="AC482" s="195">
        <v>49</v>
      </c>
      <c r="AD482" s="46">
        <f t="shared" si="100"/>
        <v>0</v>
      </c>
      <c r="AE482" s="201">
        <f t="shared" si="101"/>
        <v>0</v>
      </c>
      <c r="AG482" s="195">
        <v>49</v>
      </c>
      <c r="AH482" s="46">
        <f t="shared" si="102"/>
        <v>0</v>
      </c>
      <c r="AI482" s="201">
        <f t="shared" si="103"/>
        <v>0</v>
      </c>
    </row>
    <row r="483" spans="4:35" ht="13.2" customHeight="1">
      <c r="D483" s="195">
        <v>50</v>
      </c>
      <c r="E483" s="46">
        <f t="shared" si="96"/>
        <v>0</v>
      </c>
      <c r="F483" s="201">
        <f t="shared" si="97"/>
        <v>0</v>
      </c>
      <c r="H483" s="195">
        <v>50</v>
      </c>
      <c r="I483" s="46">
        <f t="shared" si="98"/>
        <v>0</v>
      </c>
      <c r="J483" s="201">
        <f t="shared" si="99"/>
        <v>0</v>
      </c>
      <c r="AC483" s="195">
        <v>50</v>
      </c>
      <c r="AD483" s="46">
        <f t="shared" si="100"/>
        <v>0</v>
      </c>
      <c r="AE483" s="201">
        <f t="shared" si="101"/>
        <v>0</v>
      </c>
      <c r="AG483" s="195">
        <v>50</v>
      </c>
      <c r="AH483" s="46">
        <f t="shared" si="102"/>
        <v>0</v>
      </c>
      <c r="AI483" s="201">
        <f t="shared" si="103"/>
        <v>0</v>
      </c>
    </row>
    <row r="484" spans="4:35" ht="13.2" customHeight="1">
      <c r="D484" s="195">
        <v>51</v>
      </c>
      <c r="E484" s="46">
        <f t="shared" si="96"/>
        <v>0</v>
      </c>
      <c r="F484" s="201">
        <f t="shared" si="97"/>
        <v>0</v>
      </c>
      <c r="H484" s="195">
        <v>51</v>
      </c>
      <c r="I484" s="46">
        <f t="shared" si="98"/>
        <v>0</v>
      </c>
      <c r="J484" s="201">
        <f t="shared" si="99"/>
        <v>0</v>
      </c>
      <c r="AC484" s="195">
        <v>51</v>
      </c>
      <c r="AD484" s="46">
        <f t="shared" si="100"/>
        <v>0</v>
      </c>
      <c r="AE484" s="201">
        <f t="shared" si="101"/>
        <v>0</v>
      </c>
      <c r="AG484" s="195">
        <v>51</v>
      </c>
      <c r="AH484" s="46">
        <f t="shared" si="102"/>
        <v>0</v>
      </c>
      <c r="AI484" s="201">
        <f t="shared" si="103"/>
        <v>0</v>
      </c>
    </row>
    <row r="485" spans="4:35" ht="13.2" customHeight="1">
      <c r="D485" s="195">
        <v>52</v>
      </c>
      <c r="E485" s="46">
        <f t="shared" si="96"/>
        <v>0</v>
      </c>
      <c r="F485" s="201">
        <f t="shared" si="97"/>
        <v>0</v>
      </c>
      <c r="H485" s="195">
        <v>52</v>
      </c>
      <c r="I485" s="46">
        <f t="shared" si="98"/>
        <v>0</v>
      </c>
      <c r="J485" s="201">
        <f t="shared" si="99"/>
        <v>0</v>
      </c>
      <c r="AC485" s="195">
        <v>52</v>
      </c>
      <c r="AD485" s="46">
        <f t="shared" si="100"/>
        <v>0</v>
      </c>
      <c r="AE485" s="201">
        <f t="shared" si="101"/>
        <v>0</v>
      </c>
      <c r="AG485" s="195">
        <v>52</v>
      </c>
      <c r="AH485" s="46">
        <f t="shared" si="102"/>
        <v>0</v>
      </c>
      <c r="AI485" s="201">
        <f t="shared" si="103"/>
        <v>0</v>
      </c>
    </row>
    <row r="486" spans="4:35" ht="13.2" customHeight="1">
      <c r="D486" s="195">
        <v>53</v>
      </c>
      <c r="E486" s="46">
        <f t="shared" si="96"/>
        <v>0</v>
      </c>
      <c r="F486" s="201">
        <f t="shared" si="97"/>
        <v>0</v>
      </c>
      <c r="H486" s="195">
        <v>53</v>
      </c>
      <c r="I486" s="46">
        <f t="shared" si="98"/>
        <v>0</v>
      </c>
      <c r="J486" s="201">
        <f t="shared" si="99"/>
        <v>0</v>
      </c>
      <c r="AC486" s="195">
        <v>53</v>
      </c>
      <c r="AD486" s="46">
        <f t="shared" si="100"/>
        <v>0</v>
      </c>
      <c r="AE486" s="201">
        <f t="shared" si="101"/>
        <v>0</v>
      </c>
      <c r="AG486" s="195">
        <v>53</v>
      </c>
      <c r="AH486" s="46">
        <f t="shared" si="102"/>
        <v>0</v>
      </c>
      <c r="AI486" s="201">
        <f t="shared" si="103"/>
        <v>0</v>
      </c>
    </row>
    <row r="487" spans="4:35" ht="13.2" customHeight="1">
      <c r="D487" s="195">
        <v>54</v>
      </c>
      <c r="E487" s="46">
        <f t="shared" si="96"/>
        <v>0</v>
      </c>
      <c r="F487" s="201">
        <f t="shared" si="97"/>
        <v>0</v>
      </c>
      <c r="H487" s="195">
        <v>54</v>
      </c>
      <c r="I487" s="46">
        <f t="shared" si="98"/>
        <v>0</v>
      </c>
      <c r="J487" s="201">
        <f t="shared" si="99"/>
        <v>0</v>
      </c>
      <c r="AC487" s="195">
        <v>54</v>
      </c>
      <c r="AD487" s="46">
        <f t="shared" si="100"/>
        <v>0</v>
      </c>
      <c r="AE487" s="201">
        <f t="shared" si="101"/>
        <v>0</v>
      </c>
      <c r="AG487" s="195">
        <v>54</v>
      </c>
      <c r="AH487" s="46">
        <f t="shared" si="102"/>
        <v>0</v>
      </c>
      <c r="AI487" s="201">
        <f t="shared" si="103"/>
        <v>0</v>
      </c>
    </row>
    <row r="488" spans="4:35" ht="13.2" customHeight="1">
      <c r="D488" s="195">
        <v>55</v>
      </c>
      <c r="E488" s="46">
        <f t="shared" si="96"/>
        <v>0</v>
      </c>
      <c r="F488" s="201">
        <f t="shared" si="97"/>
        <v>0</v>
      </c>
      <c r="H488" s="195">
        <v>55</v>
      </c>
      <c r="I488" s="46">
        <f t="shared" si="98"/>
        <v>0</v>
      </c>
      <c r="J488" s="201">
        <f t="shared" si="99"/>
        <v>0</v>
      </c>
      <c r="AC488" s="195">
        <v>55</v>
      </c>
      <c r="AD488" s="46">
        <f t="shared" si="100"/>
        <v>0</v>
      </c>
      <c r="AE488" s="201">
        <f t="shared" si="101"/>
        <v>0</v>
      </c>
      <c r="AG488" s="195">
        <v>55</v>
      </c>
      <c r="AH488" s="46">
        <f t="shared" si="102"/>
        <v>0</v>
      </c>
      <c r="AI488" s="201">
        <f t="shared" si="103"/>
        <v>0</v>
      </c>
    </row>
    <row r="489" spans="4:35" ht="13.2" customHeight="1">
      <c r="D489" s="195">
        <v>56</v>
      </c>
      <c r="E489" s="46">
        <f t="shared" si="96"/>
        <v>0</v>
      </c>
      <c r="F489" s="201">
        <f t="shared" si="97"/>
        <v>0</v>
      </c>
      <c r="H489" s="195">
        <v>56</v>
      </c>
      <c r="I489" s="46">
        <f t="shared" si="98"/>
        <v>0</v>
      </c>
      <c r="J489" s="201">
        <f t="shared" si="99"/>
        <v>0</v>
      </c>
      <c r="AC489" s="195">
        <v>56</v>
      </c>
      <c r="AD489" s="46">
        <f t="shared" si="100"/>
        <v>0</v>
      </c>
      <c r="AE489" s="201">
        <f t="shared" si="101"/>
        <v>0</v>
      </c>
      <c r="AG489" s="195">
        <v>56</v>
      </c>
      <c r="AH489" s="46">
        <f t="shared" si="102"/>
        <v>0</v>
      </c>
      <c r="AI489" s="201">
        <f t="shared" si="103"/>
        <v>0</v>
      </c>
    </row>
    <row r="490" spans="4:35" ht="13.2" customHeight="1">
      <c r="D490" s="195">
        <v>57</v>
      </c>
      <c r="E490" s="46">
        <f t="shared" si="96"/>
        <v>0</v>
      </c>
      <c r="F490" s="201">
        <f t="shared" si="97"/>
        <v>0</v>
      </c>
      <c r="H490" s="195">
        <v>57</v>
      </c>
      <c r="I490" s="46">
        <f t="shared" si="98"/>
        <v>0</v>
      </c>
      <c r="J490" s="201">
        <f t="shared" si="99"/>
        <v>0</v>
      </c>
      <c r="AC490" s="195">
        <v>57</v>
      </c>
      <c r="AD490" s="46">
        <f t="shared" si="100"/>
        <v>0</v>
      </c>
      <c r="AE490" s="201">
        <f t="shared" si="101"/>
        <v>0</v>
      </c>
      <c r="AG490" s="195">
        <v>57</v>
      </c>
      <c r="AH490" s="46">
        <f t="shared" si="102"/>
        <v>0</v>
      </c>
      <c r="AI490" s="201">
        <f t="shared" si="103"/>
        <v>0</v>
      </c>
    </row>
    <row r="491" spans="4:35" ht="13.2" customHeight="1">
      <c r="D491" s="195">
        <v>58</v>
      </c>
      <c r="E491" s="46">
        <f t="shared" si="96"/>
        <v>0</v>
      </c>
      <c r="F491" s="201">
        <f t="shared" si="97"/>
        <v>0</v>
      </c>
      <c r="H491" s="195">
        <v>58</v>
      </c>
      <c r="I491" s="46">
        <f t="shared" si="98"/>
        <v>0</v>
      </c>
      <c r="J491" s="201">
        <f t="shared" si="99"/>
        <v>0</v>
      </c>
      <c r="AC491" s="195">
        <v>58</v>
      </c>
      <c r="AD491" s="46">
        <f t="shared" si="100"/>
        <v>0</v>
      </c>
      <c r="AE491" s="201">
        <f t="shared" si="101"/>
        <v>0</v>
      </c>
      <c r="AG491" s="195">
        <v>58</v>
      </c>
      <c r="AH491" s="46">
        <f t="shared" si="102"/>
        <v>0</v>
      </c>
      <c r="AI491" s="201">
        <f t="shared" si="103"/>
        <v>0</v>
      </c>
    </row>
    <row r="492" spans="4:35" ht="13.2" customHeight="1">
      <c r="D492" s="195">
        <v>59</v>
      </c>
      <c r="E492" s="46">
        <f t="shared" si="96"/>
        <v>0</v>
      </c>
      <c r="F492" s="201">
        <f t="shared" si="97"/>
        <v>0</v>
      </c>
      <c r="H492" s="195">
        <v>59</v>
      </c>
      <c r="I492" s="46">
        <f t="shared" si="98"/>
        <v>0</v>
      </c>
      <c r="J492" s="201">
        <f t="shared" si="99"/>
        <v>0</v>
      </c>
      <c r="AC492" s="195">
        <v>59</v>
      </c>
      <c r="AD492" s="46">
        <f t="shared" si="100"/>
        <v>0</v>
      </c>
      <c r="AE492" s="201">
        <f t="shared" si="101"/>
        <v>0</v>
      </c>
      <c r="AG492" s="195">
        <v>59</v>
      </c>
      <c r="AH492" s="46">
        <f t="shared" si="102"/>
        <v>0</v>
      </c>
      <c r="AI492" s="201">
        <f t="shared" si="103"/>
        <v>0</v>
      </c>
    </row>
    <row r="493" spans="4:35" ht="13.2" customHeight="1" thickBot="1">
      <c r="D493" s="196">
        <v>60</v>
      </c>
      <c r="E493" s="47">
        <f t="shared" si="96"/>
        <v>0</v>
      </c>
      <c r="F493" s="202">
        <f t="shared" si="97"/>
        <v>0</v>
      </c>
      <c r="H493" s="196">
        <v>60</v>
      </c>
      <c r="I493" s="47">
        <f t="shared" si="98"/>
        <v>0</v>
      </c>
      <c r="J493" s="202">
        <f t="shared" si="99"/>
        <v>0</v>
      </c>
      <c r="AC493" s="196">
        <v>60</v>
      </c>
      <c r="AD493" s="47">
        <f t="shared" si="100"/>
        <v>0</v>
      </c>
      <c r="AE493" s="202">
        <f t="shared" si="101"/>
        <v>0</v>
      </c>
      <c r="AG493" s="196">
        <v>60</v>
      </c>
      <c r="AH493" s="47">
        <f t="shared" si="102"/>
        <v>0</v>
      </c>
      <c r="AI493" s="202">
        <f t="shared" si="103"/>
        <v>0</v>
      </c>
    </row>
    <row r="495" spans="4:35" ht="13.2" customHeight="1" thickBot="1">
      <c r="D495" s="2" t="s">
        <v>88</v>
      </c>
      <c r="H495" s="2" t="s">
        <v>91</v>
      </c>
      <c r="AC495" s="2" t="s">
        <v>88</v>
      </c>
      <c r="AG495" s="2" t="s">
        <v>91</v>
      </c>
    </row>
    <row r="496" spans="4:35" ht="13.2" customHeight="1">
      <c r="D496" s="2199"/>
      <c r="E496" s="2200" t="s">
        <v>87</v>
      </c>
      <c r="F496" s="2239"/>
      <c r="H496" s="2199"/>
      <c r="I496" s="2200" t="s">
        <v>87</v>
      </c>
      <c r="J496" s="2239"/>
      <c r="AC496" s="2199"/>
      <c r="AD496" s="2200" t="s">
        <v>87</v>
      </c>
      <c r="AE496" s="2239"/>
      <c r="AG496" s="2199"/>
      <c r="AH496" s="2200" t="s">
        <v>87</v>
      </c>
      <c r="AI496" s="2239"/>
    </row>
    <row r="497" spans="4:35" ht="13.2" customHeight="1">
      <c r="D497" s="2238"/>
      <c r="E497" s="21" t="s">
        <v>368</v>
      </c>
      <c r="F497" s="194" t="s">
        <v>369</v>
      </c>
      <c r="H497" s="2238"/>
      <c r="I497" s="21" t="s">
        <v>368</v>
      </c>
      <c r="J497" s="194" t="s">
        <v>369</v>
      </c>
      <c r="AC497" s="2238"/>
      <c r="AD497" s="21" t="s">
        <v>368</v>
      </c>
      <c r="AE497" s="194" t="s">
        <v>369</v>
      </c>
      <c r="AG497" s="2238"/>
      <c r="AH497" s="21" t="s">
        <v>368</v>
      </c>
      <c r="AI497" s="194" t="s">
        <v>369</v>
      </c>
    </row>
    <row r="498" spans="4:35" ht="13.2" customHeight="1">
      <c r="D498" s="195">
        <v>1</v>
      </c>
      <c r="E498" s="46">
        <f t="shared" ref="E498:E557" si="104">IF($H$22&lt;&gt;"再生砕石",0,SUMIF($H$23,D498,$H$16)+SUMIF($H$23,D498,$H$19))</f>
        <v>0</v>
      </c>
      <c r="F498" s="201">
        <f t="shared" ref="F498:F557" si="105">IF($H$22&lt;&gt;"粒調砕石",0,SUMIF($H$23,D498,$H$16)+SUMIF($H$23,D498,$H$19))</f>
        <v>0</v>
      </c>
      <c r="H498" s="195">
        <v>1</v>
      </c>
      <c r="I498" s="46">
        <f t="shared" ref="I498:I557" si="106">IF($H$44&lt;&gt;"再生砕石",0,SUMIF($H$45,H498,$H$38)+SUMIF($H$45,H498,$H$41))</f>
        <v>0</v>
      </c>
      <c r="J498" s="201">
        <f t="shared" ref="J498:J557" si="107">IF($H$44&lt;&gt;"粒調砕石",0,SUMIF($H$45,H498,$H$38)+SUMIF($H$45,H498,$H$41))</f>
        <v>0</v>
      </c>
      <c r="AC498" s="195">
        <v>1</v>
      </c>
      <c r="AD498" s="46">
        <f t="shared" ref="AD498:AD557" si="108">IF($AG$22&lt;&gt;"再生砕石",0,SUMIF($AG$23,AC498,$AG$16)+SUMIF($AG$23,AC498,$AG$19))</f>
        <v>0</v>
      </c>
      <c r="AE498" s="201">
        <f t="shared" ref="AE498:AE557" si="109">IF($AG$22&lt;&gt;"粒調砕石",0,SUMIF($AG$23,AC498,$AG$16)+SUMIF($AG$23,AC498,$AG$19))</f>
        <v>0</v>
      </c>
      <c r="AG498" s="195">
        <v>1</v>
      </c>
      <c r="AH498" s="46">
        <f t="shared" ref="AH498:AH557" si="110">IF($AG$44&lt;&gt;"再生砕石",0,SUMIF($AG$45,AG498,$AG$38)+SUMIF($AG$45,AG498,$AG$41))</f>
        <v>0</v>
      </c>
      <c r="AI498" s="201">
        <f t="shared" ref="AI498:AI557" si="111">IF($AG$44&lt;&gt;"粒調砕石",0,SUMIF($AG$45,AG498,$AG$38)+SUMIF($AG$45,AG498,$AG$41))</f>
        <v>0</v>
      </c>
    </row>
    <row r="499" spans="4:35" ht="13.2" customHeight="1">
      <c r="D499" s="195">
        <v>2</v>
      </c>
      <c r="E499" s="46">
        <f t="shared" si="104"/>
        <v>0</v>
      </c>
      <c r="F499" s="201">
        <f t="shared" si="105"/>
        <v>0</v>
      </c>
      <c r="H499" s="195">
        <v>2</v>
      </c>
      <c r="I499" s="46">
        <f t="shared" si="106"/>
        <v>0</v>
      </c>
      <c r="J499" s="201">
        <f t="shared" si="107"/>
        <v>0</v>
      </c>
      <c r="AC499" s="195">
        <v>2</v>
      </c>
      <c r="AD499" s="46">
        <f t="shared" si="108"/>
        <v>0</v>
      </c>
      <c r="AE499" s="201">
        <f t="shared" si="109"/>
        <v>0</v>
      </c>
      <c r="AG499" s="195">
        <v>2</v>
      </c>
      <c r="AH499" s="46">
        <f t="shared" si="110"/>
        <v>0</v>
      </c>
      <c r="AI499" s="201">
        <f t="shared" si="111"/>
        <v>0</v>
      </c>
    </row>
    <row r="500" spans="4:35" ht="13.2" customHeight="1">
      <c r="D500" s="195">
        <v>3</v>
      </c>
      <c r="E500" s="46">
        <f t="shared" si="104"/>
        <v>0</v>
      </c>
      <c r="F500" s="201">
        <f t="shared" si="105"/>
        <v>0</v>
      </c>
      <c r="H500" s="195">
        <v>3</v>
      </c>
      <c r="I500" s="46">
        <f t="shared" si="106"/>
        <v>0</v>
      </c>
      <c r="J500" s="201">
        <f t="shared" si="107"/>
        <v>0</v>
      </c>
      <c r="AC500" s="195">
        <v>3</v>
      </c>
      <c r="AD500" s="46">
        <f t="shared" si="108"/>
        <v>0</v>
      </c>
      <c r="AE500" s="201">
        <f t="shared" si="109"/>
        <v>0</v>
      </c>
      <c r="AG500" s="195">
        <v>3</v>
      </c>
      <c r="AH500" s="46">
        <f t="shared" si="110"/>
        <v>0</v>
      </c>
      <c r="AI500" s="201">
        <f t="shared" si="111"/>
        <v>0</v>
      </c>
    </row>
    <row r="501" spans="4:35" ht="13.2" customHeight="1">
      <c r="D501" s="195">
        <v>4</v>
      </c>
      <c r="E501" s="46">
        <f t="shared" si="104"/>
        <v>0</v>
      </c>
      <c r="F501" s="201">
        <f t="shared" si="105"/>
        <v>0</v>
      </c>
      <c r="H501" s="195">
        <v>4</v>
      </c>
      <c r="I501" s="46">
        <f t="shared" si="106"/>
        <v>0</v>
      </c>
      <c r="J501" s="201">
        <f t="shared" si="107"/>
        <v>0</v>
      </c>
      <c r="AC501" s="195">
        <v>4</v>
      </c>
      <c r="AD501" s="46">
        <f t="shared" si="108"/>
        <v>0</v>
      </c>
      <c r="AE501" s="201">
        <f t="shared" si="109"/>
        <v>0</v>
      </c>
      <c r="AG501" s="195">
        <v>4</v>
      </c>
      <c r="AH501" s="46">
        <f t="shared" si="110"/>
        <v>0</v>
      </c>
      <c r="AI501" s="201">
        <f t="shared" si="111"/>
        <v>0</v>
      </c>
    </row>
    <row r="502" spans="4:35" ht="13.2" customHeight="1">
      <c r="D502" s="195">
        <v>5</v>
      </c>
      <c r="E502" s="46">
        <f t="shared" si="104"/>
        <v>0</v>
      </c>
      <c r="F502" s="201">
        <f t="shared" si="105"/>
        <v>0</v>
      </c>
      <c r="H502" s="195">
        <v>5</v>
      </c>
      <c r="I502" s="46">
        <f t="shared" si="106"/>
        <v>0</v>
      </c>
      <c r="J502" s="201">
        <f t="shared" si="107"/>
        <v>0</v>
      </c>
      <c r="AC502" s="195">
        <v>5</v>
      </c>
      <c r="AD502" s="46">
        <f t="shared" si="108"/>
        <v>0</v>
      </c>
      <c r="AE502" s="201">
        <f t="shared" si="109"/>
        <v>0</v>
      </c>
      <c r="AG502" s="195">
        <v>5</v>
      </c>
      <c r="AH502" s="46">
        <f t="shared" si="110"/>
        <v>0</v>
      </c>
      <c r="AI502" s="201">
        <f t="shared" si="111"/>
        <v>0</v>
      </c>
    </row>
    <row r="503" spans="4:35" ht="13.2" customHeight="1">
      <c r="D503" s="195">
        <v>6</v>
      </c>
      <c r="E503" s="46">
        <f t="shared" si="104"/>
        <v>0</v>
      </c>
      <c r="F503" s="201">
        <f t="shared" si="105"/>
        <v>0</v>
      </c>
      <c r="H503" s="195">
        <v>6</v>
      </c>
      <c r="I503" s="46">
        <f t="shared" si="106"/>
        <v>0</v>
      </c>
      <c r="J503" s="201">
        <f t="shared" si="107"/>
        <v>0</v>
      </c>
      <c r="AC503" s="195">
        <v>6</v>
      </c>
      <c r="AD503" s="46">
        <f t="shared" si="108"/>
        <v>0</v>
      </c>
      <c r="AE503" s="201">
        <f t="shared" si="109"/>
        <v>0</v>
      </c>
      <c r="AG503" s="195">
        <v>6</v>
      </c>
      <c r="AH503" s="46">
        <f t="shared" si="110"/>
        <v>0</v>
      </c>
      <c r="AI503" s="201">
        <f t="shared" si="111"/>
        <v>0</v>
      </c>
    </row>
    <row r="504" spans="4:35" ht="13.2" customHeight="1">
      <c r="D504" s="195">
        <v>7</v>
      </c>
      <c r="E504" s="46">
        <f t="shared" si="104"/>
        <v>0</v>
      </c>
      <c r="F504" s="201">
        <f t="shared" si="105"/>
        <v>0</v>
      </c>
      <c r="H504" s="195">
        <v>7</v>
      </c>
      <c r="I504" s="46">
        <f t="shared" si="106"/>
        <v>0</v>
      </c>
      <c r="J504" s="201">
        <f t="shared" si="107"/>
        <v>0</v>
      </c>
      <c r="AC504" s="195">
        <v>7</v>
      </c>
      <c r="AD504" s="46">
        <f t="shared" si="108"/>
        <v>0</v>
      </c>
      <c r="AE504" s="201">
        <f t="shared" si="109"/>
        <v>0</v>
      </c>
      <c r="AG504" s="195">
        <v>7</v>
      </c>
      <c r="AH504" s="46">
        <f t="shared" si="110"/>
        <v>0</v>
      </c>
      <c r="AI504" s="201">
        <f t="shared" si="111"/>
        <v>0</v>
      </c>
    </row>
    <row r="505" spans="4:35" ht="13.2" customHeight="1">
      <c r="D505" s="195">
        <v>8</v>
      </c>
      <c r="E505" s="46">
        <f t="shared" si="104"/>
        <v>0</v>
      </c>
      <c r="F505" s="201">
        <f t="shared" si="105"/>
        <v>0</v>
      </c>
      <c r="H505" s="195">
        <v>8</v>
      </c>
      <c r="I505" s="46">
        <f t="shared" si="106"/>
        <v>0</v>
      </c>
      <c r="J505" s="201">
        <f t="shared" si="107"/>
        <v>0</v>
      </c>
      <c r="AC505" s="195">
        <v>8</v>
      </c>
      <c r="AD505" s="46">
        <f t="shared" si="108"/>
        <v>0</v>
      </c>
      <c r="AE505" s="201">
        <f t="shared" si="109"/>
        <v>0</v>
      </c>
      <c r="AG505" s="195">
        <v>8</v>
      </c>
      <c r="AH505" s="46">
        <f t="shared" si="110"/>
        <v>0</v>
      </c>
      <c r="AI505" s="201">
        <f t="shared" si="111"/>
        <v>0</v>
      </c>
    </row>
    <row r="506" spans="4:35" ht="13.2" customHeight="1">
      <c r="D506" s="195">
        <v>9</v>
      </c>
      <c r="E506" s="46">
        <f t="shared" si="104"/>
        <v>0</v>
      </c>
      <c r="F506" s="201">
        <f t="shared" si="105"/>
        <v>0</v>
      </c>
      <c r="H506" s="195">
        <v>9</v>
      </c>
      <c r="I506" s="46">
        <f t="shared" si="106"/>
        <v>0</v>
      </c>
      <c r="J506" s="201">
        <f t="shared" si="107"/>
        <v>0</v>
      </c>
      <c r="AC506" s="195">
        <v>9</v>
      </c>
      <c r="AD506" s="46">
        <f t="shared" si="108"/>
        <v>0</v>
      </c>
      <c r="AE506" s="201">
        <f t="shared" si="109"/>
        <v>0</v>
      </c>
      <c r="AG506" s="195">
        <v>9</v>
      </c>
      <c r="AH506" s="46">
        <f t="shared" si="110"/>
        <v>0</v>
      </c>
      <c r="AI506" s="201">
        <f t="shared" si="111"/>
        <v>0</v>
      </c>
    </row>
    <row r="507" spans="4:35" ht="13.2" customHeight="1">
      <c r="D507" s="195">
        <v>10</v>
      </c>
      <c r="E507" s="46">
        <f t="shared" si="104"/>
        <v>0</v>
      </c>
      <c r="F507" s="201">
        <f t="shared" si="105"/>
        <v>0</v>
      </c>
      <c r="H507" s="195">
        <v>10</v>
      </c>
      <c r="I507" s="46">
        <f t="shared" si="106"/>
        <v>0</v>
      </c>
      <c r="J507" s="201">
        <f t="shared" si="107"/>
        <v>0</v>
      </c>
      <c r="AC507" s="195">
        <v>10</v>
      </c>
      <c r="AD507" s="46">
        <f t="shared" si="108"/>
        <v>0</v>
      </c>
      <c r="AE507" s="201">
        <f t="shared" si="109"/>
        <v>0</v>
      </c>
      <c r="AG507" s="195">
        <v>10</v>
      </c>
      <c r="AH507" s="46">
        <f t="shared" si="110"/>
        <v>0</v>
      </c>
      <c r="AI507" s="201">
        <f t="shared" si="111"/>
        <v>0</v>
      </c>
    </row>
    <row r="508" spans="4:35" ht="13.2" customHeight="1">
      <c r="D508" s="195">
        <v>11</v>
      </c>
      <c r="E508" s="46">
        <f t="shared" si="104"/>
        <v>0</v>
      </c>
      <c r="F508" s="201">
        <f t="shared" si="105"/>
        <v>0</v>
      </c>
      <c r="H508" s="195">
        <v>11</v>
      </c>
      <c r="I508" s="46">
        <f t="shared" si="106"/>
        <v>0</v>
      </c>
      <c r="J508" s="201">
        <f t="shared" si="107"/>
        <v>0</v>
      </c>
      <c r="AC508" s="195">
        <v>11</v>
      </c>
      <c r="AD508" s="46">
        <f t="shared" si="108"/>
        <v>0</v>
      </c>
      <c r="AE508" s="201">
        <f t="shared" si="109"/>
        <v>0</v>
      </c>
      <c r="AG508" s="195">
        <v>11</v>
      </c>
      <c r="AH508" s="46">
        <f t="shared" si="110"/>
        <v>0</v>
      </c>
      <c r="AI508" s="201">
        <f t="shared" si="111"/>
        <v>0</v>
      </c>
    </row>
    <row r="509" spans="4:35" ht="13.2" customHeight="1">
      <c r="D509" s="195">
        <v>12</v>
      </c>
      <c r="E509" s="46">
        <f t="shared" si="104"/>
        <v>0</v>
      </c>
      <c r="F509" s="201">
        <f t="shared" si="105"/>
        <v>0</v>
      </c>
      <c r="H509" s="195">
        <v>12</v>
      </c>
      <c r="I509" s="46">
        <f t="shared" si="106"/>
        <v>0</v>
      </c>
      <c r="J509" s="201">
        <f t="shared" si="107"/>
        <v>0</v>
      </c>
      <c r="AC509" s="195">
        <v>12</v>
      </c>
      <c r="AD509" s="46">
        <f t="shared" si="108"/>
        <v>0</v>
      </c>
      <c r="AE509" s="201">
        <f t="shared" si="109"/>
        <v>0</v>
      </c>
      <c r="AG509" s="195">
        <v>12</v>
      </c>
      <c r="AH509" s="46">
        <f t="shared" si="110"/>
        <v>0</v>
      </c>
      <c r="AI509" s="201">
        <f t="shared" si="111"/>
        <v>0</v>
      </c>
    </row>
    <row r="510" spans="4:35" ht="13.2" customHeight="1">
      <c r="D510" s="195">
        <v>13</v>
      </c>
      <c r="E510" s="46">
        <f t="shared" si="104"/>
        <v>0</v>
      </c>
      <c r="F510" s="201">
        <f t="shared" si="105"/>
        <v>0</v>
      </c>
      <c r="H510" s="195">
        <v>13</v>
      </c>
      <c r="I510" s="46">
        <f t="shared" si="106"/>
        <v>0</v>
      </c>
      <c r="J510" s="201">
        <f t="shared" si="107"/>
        <v>0</v>
      </c>
      <c r="AC510" s="195">
        <v>13</v>
      </c>
      <c r="AD510" s="46">
        <f t="shared" si="108"/>
        <v>0</v>
      </c>
      <c r="AE510" s="201">
        <f t="shared" si="109"/>
        <v>0</v>
      </c>
      <c r="AG510" s="195">
        <v>13</v>
      </c>
      <c r="AH510" s="46">
        <f t="shared" si="110"/>
        <v>0</v>
      </c>
      <c r="AI510" s="201">
        <f t="shared" si="111"/>
        <v>0</v>
      </c>
    </row>
    <row r="511" spans="4:35" ht="13.2" customHeight="1">
      <c r="D511" s="195">
        <v>14</v>
      </c>
      <c r="E511" s="46">
        <f t="shared" si="104"/>
        <v>0</v>
      </c>
      <c r="F511" s="201">
        <f t="shared" si="105"/>
        <v>0</v>
      </c>
      <c r="H511" s="195">
        <v>14</v>
      </c>
      <c r="I511" s="46">
        <f t="shared" si="106"/>
        <v>0</v>
      </c>
      <c r="J511" s="201">
        <f t="shared" si="107"/>
        <v>0</v>
      </c>
      <c r="AC511" s="195">
        <v>14</v>
      </c>
      <c r="AD511" s="46">
        <f t="shared" si="108"/>
        <v>0</v>
      </c>
      <c r="AE511" s="201">
        <f t="shared" si="109"/>
        <v>0</v>
      </c>
      <c r="AG511" s="195">
        <v>14</v>
      </c>
      <c r="AH511" s="46">
        <f t="shared" si="110"/>
        <v>0</v>
      </c>
      <c r="AI511" s="201">
        <f t="shared" si="111"/>
        <v>0</v>
      </c>
    </row>
    <row r="512" spans="4:35" ht="13.2" customHeight="1">
      <c r="D512" s="195">
        <v>15</v>
      </c>
      <c r="E512" s="46">
        <f t="shared" si="104"/>
        <v>0</v>
      </c>
      <c r="F512" s="201">
        <f t="shared" si="105"/>
        <v>0</v>
      </c>
      <c r="H512" s="195">
        <v>15</v>
      </c>
      <c r="I512" s="46">
        <f t="shared" si="106"/>
        <v>0</v>
      </c>
      <c r="J512" s="201">
        <f t="shared" si="107"/>
        <v>0</v>
      </c>
      <c r="AC512" s="195">
        <v>15</v>
      </c>
      <c r="AD512" s="46">
        <f t="shared" si="108"/>
        <v>0</v>
      </c>
      <c r="AE512" s="201">
        <f t="shared" si="109"/>
        <v>0</v>
      </c>
      <c r="AG512" s="195">
        <v>15</v>
      </c>
      <c r="AH512" s="46">
        <f t="shared" si="110"/>
        <v>0</v>
      </c>
      <c r="AI512" s="201">
        <f t="shared" si="111"/>
        <v>0</v>
      </c>
    </row>
    <row r="513" spans="4:35" ht="13.2" customHeight="1">
      <c r="D513" s="195">
        <v>16</v>
      </c>
      <c r="E513" s="46">
        <f t="shared" si="104"/>
        <v>0</v>
      </c>
      <c r="F513" s="201">
        <f t="shared" si="105"/>
        <v>0</v>
      </c>
      <c r="H513" s="195">
        <v>16</v>
      </c>
      <c r="I513" s="46">
        <f t="shared" si="106"/>
        <v>0</v>
      </c>
      <c r="J513" s="201">
        <f t="shared" si="107"/>
        <v>0</v>
      </c>
      <c r="AC513" s="195">
        <v>16</v>
      </c>
      <c r="AD513" s="46">
        <f t="shared" si="108"/>
        <v>0</v>
      </c>
      <c r="AE513" s="201">
        <f t="shared" si="109"/>
        <v>0</v>
      </c>
      <c r="AG513" s="195">
        <v>16</v>
      </c>
      <c r="AH513" s="46">
        <f t="shared" si="110"/>
        <v>0</v>
      </c>
      <c r="AI513" s="201">
        <f t="shared" si="111"/>
        <v>0</v>
      </c>
    </row>
    <row r="514" spans="4:35" ht="13.2" customHeight="1">
      <c r="D514" s="195">
        <v>17</v>
      </c>
      <c r="E514" s="46">
        <f t="shared" si="104"/>
        <v>0</v>
      </c>
      <c r="F514" s="201">
        <f t="shared" si="105"/>
        <v>0</v>
      </c>
      <c r="H514" s="195">
        <v>17</v>
      </c>
      <c r="I514" s="46">
        <f t="shared" si="106"/>
        <v>0</v>
      </c>
      <c r="J514" s="201">
        <f t="shared" si="107"/>
        <v>0</v>
      </c>
      <c r="AC514" s="195">
        <v>17</v>
      </c>
      <c r="AD514" s="46">
        <f t="shared" si="108"/>
        <v>0</v>
      </c>
      <c r="AE514" s="201">
        <f t="shared" si="109"/>
        <v>0</v>
      </c>
      <c r="AG514" s="195">
        <v>17</v>
      </c>
      <c r="AH514" s="46">
        <f t="shared" si="110"/>
        <v>0</v>
      </c>
      <c r="AI514" s="201">
        <f t="shared" si="111"/>
        <v>0</v>
      </c>
    </row>
    <row r="515" spans="4:35" ht="13.2" customHeight="1">
      <c r="D515" s="195">
        <v>18</v>
      </c>
      <c r="E515" s="46">
        <f t="shared" si="104"/>
        <v>0</v>
      </c>
      <c r="F515" s="201">
        <f t="shared" si="105"/>
        <v>0</v>
      </c>
      <c r="H515" s="195">
        <v>18</v>
      </c>
      <c r="I515" s="46">
        <f t="shared" si="106"/>
        <v>0</v>
      </c>
      <c r="J515" s="201">
        <f t="shared" si="107"/>
        <v>0</v>
      </c>
      <c r="AC515" s="195">
        <v>18</v>
      </c>
      <c r="AD515" s="46">
        <f t="shared" si="108"/>
        <v>0</v>
      </c>
      <c r="AE515" s="201">
        <f t="shared" si="109"/>
        <v>0</v>
      </c>
      <c r="AG515" s="195">
        <v>18</v>
      </c>
      <c r="AH515" s="46">
        <f t="shared" si="110"/>
        <v>0</v>
      </c>
      <c r="AI515" s="201">
        <f t="shared" si="111"/>
        <v>0</v>
      </c>
    </row>
    <row r="516" spans="4:35" ht="13.2" customHeight="1">
      <c r="D516" s="195">
        <v>19</v>
      </c>
      <c r="E516" s="46">
        <f t="shared" si="104"/>
        <v>0</v>
      </c>
      <c r="F516" s="201">
        <f t="shared" si="105"/>
        <v>0</v>
      </c>
      <c r="H516" s="195">
        <v>19</v>
      </c>
      <c r="I516" s="46">
        <f t="shared" si="106"/>
        <v>0</v>
      </c>
      <c r="J516" s="201">
        <f t="shared" si="107"/>
        <v>0</v>
      </c>
      <c r="AC516" s="195">
        <v>19</v>
      </c>
      <c r="AD516" s="46">
        <f t="shared" si="108"/>
        <v>0</v>
      </c>
      <c r="AE516" s="201">
        <f t="shared" si="109"/>
        <v>0</v>
      </c>
      <c r="AG516" s="195">
        <v>19</v>
      </c>
      <c r="AH516" s="46">
        <f t="shared" si="110"/>
        <v>0</v>
      </c>
      <c r="AI516" s="201">
        <f t="shared" si="111"/>
        <v>0</v>
      </c>
    </row>
    <row r="517" spans="4:35" ht="13.2" customHeight="1">
      <c r="D517" s="195">
        <v>20</v>
      </c>
      <c r="E517" s="46">
        <f t="shared" si="104"/>
        <v>0</v>
      </c>
      <c r="F517" s="201">
        <f t="shared" si="105"/>
        <v>0</v>
      </c>
      <c r="H517" s="195">
        <v>20</v>
      </c>
      <c r="I517" s="46">
        <f t="shared" si="106"/>
        <v>0</v>
      </c>
      <c r="J517" s="201">
        <f t="shared" si="107"/>
        <v>0</v>
      </c>
      <c r="AC517" s="195">
        <v>20</v>
      </c>
      <c r="AD517" s="46">
        <f t="shared" si="108"/>
        <v>0</v>
      </c>
      <c r="AE517" s="201">
        <f t="shared" si="109"/>
        <v>0</v>
      </c>
      <c r="AG517" s="195">
        <v>20</v>
      </c>
      <c r="AH517" s="46">
        <f t="shared" si="110"/>
        <v>0</v>
      </c>
      <c r="AI517" s="201">
        <f t="shared" si="111"/>
        <v>0</v>
      </c>
    </row>
    <row r="518" spans="4:35" ht="13.2" customHeight="1">
      <c r="D518" s="195">
        <v>21</v>
      </c>
      <c r="E518" s="46">
        <f t="shared" si="104"/>
        <v>0</v>
      </c>
      <c r="F518" s="201">
        <f t="shared" si="105"/>
        <v>0</v>
      </c>
      <c r="H518" s="195">
        <v>21</v>
      </c>
      <c r="I518" s="46">
        <f t="shared" si="106"/>
        <v>0</v>
      </c>
      <c r="J518" s="201">
        <f t="shared" si="107"/>
        <v>0</v>
      </c>
      <c r="AC518" s="195">
        <v>21</v>
      </c>
      <c r="AD518" s="46">
        <f t="shared" si="108"/>
        <v>0</v>
      </c>
      <c r="AE518" s="201">
        <f t="shared" si="109"/>
        <v>0</v>
      </c>
      <c r="AG518" s="195">
        <v>21</v>
      </c>
      <c r="AH518" s="46">
        <f t="shared" si="110"/>
        <v>0</v>
      </c>
      <c r="AI518" s="201">
        <f t="shared" si="111"/>
        <v>0</v>
      </c>
    </row>
    <row r="519" spans="4:35" ht="13.2" customHeight="1">
      <c r="D519" s="195">
        <v>22</v>
      </c>
      <c r="E519" s="46">
        <f t="shared" si="104"/>
        <v>0</v>
      </c>
      <c r="F519" s="201">
        <f t="shared" si="105"/>
        <v>0</v>
      </c>
      <c r="H519" s="195">
        <v>22</v>
      </c>
      <c r="I519" s="46">
        <f t="shared" si="106"/>
        <v>0</v>
      </c>
      <c r="J519" s="201">
        <f t="shared" si="107"/>
        <v>0</v>
      </c>
      <c r="AC519" s="195">
        <v>22</v>
      </c>
      <c r="AD519" s="46">
        <f t="shared" si="108"/>
        <v>0</v>
      </c>
      <c r="AE519" s="201">
        <f t="shared" si="109"/>
        <v>0</v>
      </c>
      <c r="AG519" s="195">
        <v>22</v>
      </c>
      <c r="AH519" s="46">
        <f t="shared" si="110"/>
        <v>0</v>
      </c>
      <c r="AI519" s="201">
        <f t="shared" si="111"/>
        <v>0</v>
      </c>
    </row>
    <row r="520" spans="4:35" ht="13.2" customHeight="1">
      <c r="D520" s="195">
        <v>23</v>
      </c>
      <c r="E520" s="46">
        <f t="shared" si="104"/>
        <v>0</v>
      </c>
      <c r="F520" s="201">
        <f t="shared" si="105"/>
        <v>0</v>
      </c>
      <c r="H520" s="195">
        <v>23</v>
      </c>
      <c r="I520" s="46">
        <f t="shared" si="106"/>
        <v>0</v>
      </c>
      <c r="J520" s="201">
        <f t="shared" si="107"/>
        <v>0</v>
      </c>
      <c r="AC520" s="195">
        <v>23</v>
      </c>
      <c r="AD520" s="46">
        <f t="shared" si="108"/>
        <v>0</v>
      </c>
      <c r="AE520" s="201">
        <f t="shared" si="109"/>
        <v>0</v>
      </c>
      <c r="AG520" s="195">
        <v>23</v>
      </c>
      <c r="AH520" s="46">
        <f t="shared" si="110"/>
        <v>0</v>
      </c>
      <c r="AI520" s="201">
        <f t="shared" si="111"/>
        <v>0</v>
      </c>
    </row>
    <row r="521" spans="4:35" ht="13.2" customHeight="1">
      <c r="D521" s="195">
        <v>24</v>
      </c>
      <c r="E521" s="46">
        <f t="shared" si="104"/>
        <v>0</v>
      </c>
      <c r="F521" s="201">
        <f t="shared" si="105"/>
        <v>0</v>
      </c>
      <c r="H521" s="195">
        <v>24</v>
      </c>
      <c r="I521" s="46">
        <f t="shared" si="106"/>
        <v>0</v>
      </c>
      <c r="J521" s="201">
        <f t="shared" si="107"/>
        <v>0</v>
      </c>
      <c r="AC521" s="195">
        <v>24</v>
      </c>
      <c r="AD521" s="46">
        <f t="shared" si="108"/>
        <v>0</v>
      </c>
      <c r="AE521" s="201">
        <f t="shared" si="109"/>
        <v>0</v>
      </c>
      <c r="AG521" s="195">
        <v>24</v>
      </c>
      <c r="AH521" s="46">
        <f t="shared" si="110"/>
        <v>0</v>
      </c>
      <c r="AI521" s="201">
        <f t="shared" si="111"/>
        <v>0</v>
      </c>
    </row>
    <row r="522" spans="4:35" ht="13.2" customHeight="1">
      <c r="D522" s="195">
        <v>25</v>
      </c>
      <c r="E522" s="46">
        <f t="shared" si="104"/>
        <v>0</v>
      </c>
      <c r="F522" s="201">
        <f t="shared" si="105"/>
        <v>0</v>
      </c>
      <c r="H522" s="195">
        <v>25</v>
      </c>
      <c r="I522" s="46">
        <f t="shared" si="106"/>
        <v>0</v>
      </c>
      <c r="J522" s="201">
        <f t="shared" si="107"/>
        <v>0</v>
      </c>
      <c r="AC522" s="195">
        <v>25</v>
      </c>
      <c r="AD522" s="46">
        <f t="shared" si="108"/>
        <v>0</v>
      </c>
      <c r="AE522" s="201">
        <f t="shared" si="109"/>
        <v>0</v>
      </c>
      <c r="AG522" s="195">
        <v>25</v>
      </c>
      <c r="AH522" s="46">
        <f t="shared" si="110"/>
        <v>0</v>
      </c>
      <c r="AI522" s="201">
        <f t="shared" si="111"/>
        <v>0</v>
      </c>
    </row>
    <row r="523" spans="4:35" ht="13.2" customHeight="1">
      <c r="D523" s="195">
        <v>26</v>
      </c>
      <c r="E523" s="46">
        <f t="shared" si="104"/>
        <v>0</v>
      </c>
      <c r="F523" s="201">
        <f t="shared" si="105"/>
        <v>0</v>
      </c>
      <c r="H523" s="195">
        <v>26</v>
      </c>
      <c r="I523" s="46">
        <f t="shared" si="106"/>
        <v>0</v>
      </c>
      <c r="J523" s="201">
        <f t="shared" si="107"/>
        <v>0</v>
      </c>
      <c r="AC523" s="195">
        <v>26</v>
      </c>
      <c r="AD523" s="46">
        <f t="shared" si="108"/>
        <v>0</v>
      </c>
      <c r="AE523" s="201">
        <f t="shared" si="109"/>
        <v>0</v>
      </c>
      <c r="AG523" s="195">
        <v>26</v>
      </c>
      <c r="AH523" s="46">
        <f t="shared" si="110"/>
        <v>0</v>
      </c>
      <c r="AI523" s="201">
        <f t="shared" si="111"/>
        <v>0</v>
      </c>
    </row>
    <row r="524" spans="4:35" ht="13.2" customHeight="1">
      <c r="D524" s="195">
        <v>27</v>
      </c>
      <c r="E524" s="46">
        <f t="shared" si="104"/>
        <v>0</v>
      </c>
      <c r="F524" s="201">
        <f t="shared" si="105"/>
        <v>0</v>
      </c>
      <c r="H524" s="195">
        <v>27</v>
      </c>
      <c r="I524" s="46">
        <f t="shared" si="106"/>
        <v>0</v>
      </c>
      <c r="J524" s="201">
        <f t="shared" si="107"/>
        <v>0</v>
      </c>
      <c r="AC524" s="195">
        <v>27</v>
      </c>
      <c r="AD524" s="46">
        <f t="shared" si="108"/>
        <v>0</v>
      </c>
      <c r="AE524" s="201">
        <f t="shared" si="109"/>
        <v>0</v>
      </c>
      <c r="AG524" s="195">
        <v>27</v>
      </c>
      <c r="AH524" s="46">
        <f t="shared" si="110"/>
        <v>0</v>
      </c>
      <c r="AI524" s="201">
        <f t="shared" si="111"/>
        <v>0</v>
      </c>
    </row>
    <row r="525" spans="4:35" ht="13.2" customHeight="1">
      <c r="D525" s="195">
        <v>28</v>
      </c>
      <c r="E525" s="46">
        <f t="shared" si="104"/>
        <v>0</v>
      </c>
      <c r="F525" s="201">
        <f t="shared" si="105"/>
        <v>0</v>
      </c>
      <c r="H525" s="195">
        <v>28</v>
      </c>
      <c r="I525" s="46">
        <f t="shared" si="106"/>
        <v>0</v>
      </c>
      <c r="J525" s="201">
        <f t="shared" si="107"/>
        <v>0</v>
      </c>
      <c r="AC525" s="195">
        <v>28</v>
      </c>
      <c r="AD525" s="46">
        <f t="shared" si="108"/>
        <v>0</v>
      </c>
      <c r="AE525" s="201">
        <f t="shared" si="109"/>
        <v>0</v>
      </c>
      <c r="AG525" s="195">
        <v>28</v>
      </c>
      <c r="AH525" s="46">
        <f t="shared" si="110"/>
        <v>0</v>
      </c>
      <c r="AI525" s="201">
        <f t="shared" si="111"/>
        <v>0</v>
      </c>
    </row>
    <row r="526" spans="4:35" ht="13.2" customHeight="1">
      <c r="D526" s="195">
        <v>29</v>
      </c>
      <c r="E526" s="46">
        <f t="shared" si="104"/>
        <v>0</v>
      </c>
      <c r="F526" s="201">
        <f t="shared" si="105"/>
        <v>0</v>
      </c>
      <c r="H526" s="195">
        <v>29</v>
      </c>
      <c r="I526" s="46">
        <f t="shared" si="106"/>
        <v>0</v>
      </c>
      <c r="J526" s="201">
        <f t="shared" si="107"/>
        <v>0</v>
      </c>
      <c r="AC526" s="195">
        <v>29</v>
      </c>
      <c r="AD526" s="46">
        <f t="shared" si="108"/>
        <v>0</v>
      </c>
      <c r="AE526" s="201">
        <f t="shared" si="109"/>
        <v>0</v>
      </c>
      <c r="AG526" s="195">
        <v>29</v>
      </c>
      <c r="AH526" s="46">
        <f t="shared" si="110"/>
        <v>0</v>
      </c>
      <c r="AI526" s="201">
        <f t="shared" si="111"/>
        <v>0</v>
      </c>
    </row>
    <row r="527" spans="4:35" ht="13.2" customHeight="1">
      <c r="D527" s="195">
        <v>30</v>
      </c>
      <c r="E527" s="46">
        <f t="shared" si="104"/>
        <v>0</v>
      </c>
      <c r="F527" s="201">
        <f t="shared" si="105"/>
        <v>0</v>
      </c>
      <c r="H527" s="195">
        <v>30</v>
      </c>
      <c r="I527" s="46">
        <f t="shared" si="106"/>
        <v>0</v>
      </c>
      <c r="J527" s="201">
        <f t="shared" si="107"/>
        <v>0</v>
      </c>
      <c r="AC527" s="195">
        <v>30</v>
      </c>
      <c r="AD527" s="46">
        <f t="shared" si="108"/>
        <v>0</v>
      </c>
      <c r="AE527" s="201">
        <f t="shared" si="109"/>
        <v>0</v>
      </c>
      <c r="AG527" s="195">
        <v>30</v>
      </c>
      <c r="AH527" s="46">
        <f t="shared" si="110"/>
        <v>0</v>
      </c>
      <c r="AI527" s="201">
        <f t="shared" si="111"/>
        <v>0</v>
      </c>
    </row>
    <row r="528" spans="4:35" ht="13.2" customHeight="1">
      <c r="D528" s="195">
        <v>31</v>
      </c>
      <c r="E528" s="46">
        <f t="shared" si="104"/>
        <v>0</v>
      </c>
      <c r="F528" s="201">
        <f t="shared" si="105"/>
        <v>0</v>
      </c>
      <c r="H528" s="195">
        <v>31</v>
      </c>
      <c r="I528" s="46">
        <f t="shared" si="106"/>
        <v>0</v>
      </c>
      <c r="J528" s="201">
        <f t="shared" si="107"/>
        <v>0</v>
      </c>
      <c r="AC528" s="195">
        <v>31</v>
      </c>
      <c r="AD528" s="46">
        <f t="shared" si="108"/>
        <v>0</v>
      </c>
      <c r="AE528" s="201">
        <f t="shared" si="109"/>
        <v>0</v>
      </c>
      <c r="AG528" s="195">
        <v>31</v>
      </c>
      <c r="AH528" s="46">
        <f t="shared" si="110"/>
        <v>0</v>
      </c>
      <c r="AI528" s="201">
        <f t="shared" si="111"/>
        <v>0</v>
      </c>
    </row>
    <row r="529" spans="4:35" ht="13.2" customHeight="1">
      <c r="D529" s="195">
        <v>32</v>
      </c>
      <c r="E529" s="46">
        <f t="shared" si="104"/>
        <v>0</v>
      </c>
      <c r="F529" s="201">
        <f t="shared" si="105"/>
        <v>0</v>
      </c>
      <c r="H529" s="195">
        <v>32</v>
      </c>
      <c r="I529" s="46">
        <f t="shared" si="106"/>
        <v>0</v>
      </c>
      <c r="J529" s="201">
        <f t="shared" si="107"/>
        <v>0</v>
      </c>
      <c r="AC529" s="195">
        <v>32</v>
      </c>
      <c r="AD529" s="46">
        <f t="shared" si="108"/>
        <v>0</v>
      </c>
      <c r="AE529" s="201">
        <f t="shared" si="109"/>
        <v>0</v>
      </c>
      <c r="AG529" s="195">
        <v>32</v>
      </c>
      <c r="AH529" s="46">
        <f t="shared" si="110"/>
        <v>0</v>
      </c>
      <c r="AI529" s="201">
        <f t="shared" si="111"/>
        <v>0</v>
      </c>
    </row>
    <row r="530" spans="4:35" ht="13.2" customHeight="1">
      <c r="D530" s="195">
        <v>33</v>
      </c>
      <c r="E530" s="46">
        <f t="shared" si="104"/>
        <v>0</v>
      </c>
      <c r="F530" s="201">
        <f t="shared" si="105"/>
        <v>0</v>
      </c>
      <c r="H530" s="195">
        <v>33</v>
      </c>
      <c r="I530" s="46">
        <f t="shared" si="106"/>
        <v>0</v>
      </c>
      <c r="J530" s="201">
        <f t="shared" si="107"/>
        <v>0</v>
      </c>
      <c r="AC530" s="195">
        <v>33</v>
      </c>
      <c r="AD530" s="46">
        <f t="shared" si="108"/>
        <v>0</v>
      </c>
      <c r="AE530" s="201">
        <f t="shared" si="109"/>
        <v>0</v>
      </c>
      <c r="AG530" s="195">
        <v>33</v>
      </c>
      <c r="AH530" s="46">
        <f t="shared" si="110"/>
        <v>0</v>
      </c>
      <c r="AI530" s="201">
        <f t="shared" si="111"/>
        <v>0</v>
      </c>
    </row>
    <row r="531" spans="4:35" ht="13.2" customHeight="1">
      <c r="D531" s="195">
        <v>34</v>
      </c>
      <c r="E531" s="46">
        <f t="shared" si="104"/>
        <v>0</v>
      </c>
      <c r="F531" s="201">
        <f t="shared" si="105"/>
        <v>0</v>
      </c>
      <c r="H531" s="195">
        <v>34</v>
      </c>
      <c r="I531" s="46">
        <f t="shared" si="106"/>
        <v>0</v>
      </c>
      <c r="J531" s="201">
        <f t="shared" si="107"/>
        <v>0</v>
      </c>
      <c r="AC531" s="195">
        <v>34</v>
      </c>
      <c r="AD531" s="46">
        <f t="shared" si="108"/>
        <v>0</v>
      </c>
      <c r="AE531" s="201">
        <f t="shared" si="109"/>
        <v>0</v>
      </c>
      <c r="AG531" s="195">
        <v>34</v>
      </c>
      <c r="AH531" s="46">
        <f t="shared" si="110"/>
        <v>0</v>
      </c>
      <c r="AI531" s="201">
        <f t="shared" si="111"/>
        <v>0</v>
      </c>
    </row>
    <row r="532" spans="4:35" ht="13.2" customHeight="1">
      <c r="D532" s="195">
        <v>35</v>
      </c>
      <c r="E532" s="46">
        <f t="shared" si="104"/>
        <v>0</v>
      </c>
      <c r="F532" s="201">
        <f t="shared" si="105"/>
        <v>0</v>
      </c>
      <c r="H532" s="195">
        <v>35</v>
      </c>
      <c r="I532" s="46">
        <f t="shared" si="106"/>
        <v>0</v>
      </c>
      <c r="J532" s="201">
        <f t="shared" si="107"/>
        <v>0</v>
      </c>
      <c r="AC532" s="195">
        <v>35</v>
      </c>
      <c r="AD532" s="46">
        <f t="shared" si="108"/>
        <v>0</v>
      </c>
      <c r="AE532" s="201">
        <f t="shared" si="109"/>
        <v>0</v>
      </c>
      <c r="AG532" s="195">
        <v>35</v>
      </c>
      <c r="AH532" s="46">
        <f t="shared" si="110"/>
        <v>0</v>
      </c>
      <c r="AI532" s="201">
        <f t="shared" si="111"/>
        <v>0</v>
      </c>
    </row>
    <row r="533" spans="4:35" ht="13.2" customHeight="1">
      <c r="D533" s="195">
        <v>36</v>
      </c>
      <c r="E533" s="46">
        <f t="shared" si="104"/>
        <v>0</v>
      </c>
      <c r="F533" s="201">
        <f t="shared" si="105"/>
        <v>0</v>
      </c>
      <c r="H533" s="195">
        <v>36</v>
      </c>
      <c r="I533" s="46">
        <f t="shared" si="106"/>
        <v>0</v>
      </c>
      <c r="J533" s="201">
        <f t="shared" si="107"/>
        <v>0</v>
      </c>
      <c r="AC533" s="195">
        <v>36</v>
      </c>
      <c r="AD533" s="46">
        <f t="shared" si="108"/>
        <v>0</v>
      </c>
      <c r="AE533" s="201">
        <f t="shared" si="109"/>
        <v>0</v>
      </c>
      <c r="AG533" s="195">
        <v>36</v>
      </c>
      <c r="AH533" s="46">
        <f t="shared" si="110"/>
        <v>0</v>
      </c>
      <c r="AI533" s="201">
        <f t="shared" si="111"/>
        <v>0</v>
      </c>
    </row>
    <row r="534" spans="4:35" ht="13.2" customHeight="1">
      <c r="D534" s="195">
        <v>37</v>
      </c>
      <c r="E534" s="46">
        <f t="shared" si="104"/>
        <v>0</v>
      </c>
      <c r="F534" s="201">
        <f t="shared" si="105"/>
        <v>0</v>
      </c>
      <c r="H534" s="195">
        <v>37</v>
      </c>
      <c r="I534" s="46">
        <f t="shared" si="106"/>
        <v>0</v>
      </c>
      <c r="J534" s="201">
        <f t="shared" si="107"/>
        <v>0</v>
      </c>
      <c r="AC534" s="195">
        <v>37</v>
      </c>
      <c r="AD534" s="46">
        <f t="shared" si="108"/>
        <v>0</v>
      </c>
      <c r="AE534" s="201">
        <f t="shared" si="109"/>
        <v>0</v>
      </c>
      <c r="AG534" s="195">
        <v>37</v>
      </c>
      <c r="AH534" s="46">
        <f t="shared" si="110"/>
        <v>0</v>
      </c>
      <c r="AI534" s="201">
        <f t="shared" si="111"/>
        <v>0</v>
      </c>
    </row>
    <row r="535" spans="4:35" ht="13.2" customHeight="1">
      <c r="D535" s="195">
        <v>38</v>
      </c>
      <c r="E535" s="46">
        <f t="shared" si="104"/>
        <v>0</v>
      </c>
      <c r="F535" s="201">
        <f t="shared" si="105"/>
        <v>0</v>
      </c>
      <c r="H535" s="195">
        <v>38</v>
      </c>
      <c r="I535" s="46">
        <f t="shared" si="106"/>
        <v>0</v>
      </c>
      <c r="J535" s="201">
        <f t="shared" si="107"/>
        <v>0</v>
      </c>
      <c r="AC535" s="195">
        <v>38</v>
      </c>
      <c r="AD535" s="46">
        <f t="shared" si="108"/>
        <v>0</v>
      </c>
      <c r="AE535" s="201">
        <f t="shared" si="109"/>
        <v>0</v>
      </c>
      <c r="AG535" s="195">
        <v>38</v>
      </c>
      <c r="AH535" s="46">
        <f t="shared" si="110"/>
        <v>0</v>
      </c>
      <c r="AI535" s="201">
        <f t="shared" si="111"/>
        <v>0</v>
      </c>
    </row>
    <row r="536" spans="4:35" ht="13.2" customHeight="1">
      <c r="D536" s="195">
        <v>39</v>
      </c>
      <c r="E536" s="46">
        <f t="shared" si="104"/>
        <v>0</v>
      </c>
      <c r="F536" s="201">
        <f t="shared" si="105"/>
        <v>0</v>
      </c>
      <c r="H536" s="195">
        <v>39</v>
      </c>
      <c r="I536" s="46">
        <f t="shared" si="106"/>
        <v>0</v>
      </c>
      <c r="J536" s="201">
        <f t="shared" si="107"/>
        <v>0</v>
      </c>
      <c r="AC536" s="195">
        <v>39</v>
      </c>
      <c r="AD536" s="46">
        <f t="shared" si="108"/>
        <v>0</v>
      </c>
      <c r="AE536" s="201">
        <f t="shared" si="109"/>
        <v>0</v>
      </c>
      <c r="AG536" s="195">
        <v>39</v>
      </c>
      <c r="AH536" s="46">
        <f t="shared" si="110"/>
        <v>0</v>
      </c>
      <c r="AI536" s="201">
        <f t="shared" si="111"/>
        <v>0</v>
      </c>
    </row>
    <row r="537" spans="4:35" ht="13.2" customHeight="1">
      <c r="D537" s="195">
        <v>40</v>
      </c>
      <c r="E537" s="46">
        <f t="shared" si="104"/>
        <v>0</v>
      </c>
      <c r="F537" s="201">
        <f t="shared" si="105"/>
        <v>0</v>
      </c>
      <c r="H537" s="195">
        <v>40</v>
      </c>
      <c r="I537" s="46">
        <f t="shared" si="106"/>
        <v>0</v>
      </c>
      <c r="J537" s="201">
        <f t="shared" si="107"/>
        <v>0</v>
      </c>
      <c r="AC537" s="195">
        <v>40</v>
      </c>
      <c r="AD537" s="46">
        <f t="shared" si="108"/>
        <v>0</v>
      </c>
      <c r="AE537" s="201">
        <f t="shared" si="109"/>
        <v>0</v>
      </c>
      <c r="AG537" s="195">
        <v>40</v>
      </c>
      <c r="AH537" s="46">
        <f t="shared" si="110"/>
        <v>0</v>
      </c>
      <c r="AI537" s="201">
        <f t="shared" si="111"/>
        <v>0</v>
      </c>
    </row>
    <row r="538" spans="4:35" ht="13.2" customHeight="1">
      <c r="D538" s="195">
        <v>41</v>
      </c>
      <c r="E538" s="46">
        <f t="shared" si="104"/>
        <v>0</v>
      </c>
      <c r="F538" s="201">
        <f t="shared" si="105"/>
        <v>0</v>
      </c>
      <c r="H538" s="195">
        <v>41</v>
      </c>
      <c r="I538" s="46">
        <f t="shared" si="106"/>
        <v>0</v>
      </c>
      <c r="J538" s="201">
        <f t="shared" si="107"/>
        <v>0</v>
      </c>
      <c r="AC538" s="195">
        <v>41</v>
      </c>
      <c r="AD538" s="46">
        <f t="shared" si="108"/>
        <v>0</v>
      </c>
      <c r="AE538" s="201">
        <f t="shared" si="109"/>
        <v>0</v>
      </c>
      <c r="AG538" s="195">
        <v>41</v>
      </c>
      <c r="AH538" s="46">
        <f t="shared" si="110"/>
        <v>0</v>
      </c>
      <c r="AI538" s="201">
        <f t="shared" si="111"/>
        <v>0</v>
      </c>
    </row>
    <row r="539" spans="4:35" ht="13.2" customHeight="1">
      <c r="D539" s="195">
        <v>42</v>
      </c>
      <c r="E539" s="46">
        <f t="shared" si="104"/>
        <v>0</v>
      </c>
      <c r="F539" s="201">
        <f t="shared" si="105"/>
        <v>0</v>
      </c>
      <c r="H539" s="195">
        <v>42</v>
      </c>
      <c r="I539" s="46">
        <f t="shared" si="106"/>
        <v>0</v>
      </c>
      <c r="J539" s="201">
        <f t="shared" si="107"/>
        <v>0</v>
      </c>
      <c r="AC539" s="195">
        <v>42</v>
      </c>
      <c r="AD539" s="46">
        <f t="shared" si="108"/>
        <v>0</v>
      </c>
      <c r="AE539" s="201">
        <f t="shared" si="109"/>
        <v>0</v>
      </c>
      <c r="AG539" s="195">
        <v>42</v>
      </c>
      <c r="AH539" s="46">
        <f t="shared" si="110"/>
        <v>0</v>
      </c>
      <c r="AI539" s="201">
        <f t="shared" si="111"/>
        <v>0</v>
      </c>
    </row>
    <row r="540" spans="4:35" ht="13.2" customHeight="1">
      <c r="D540" s="195">
        <v>43</v>
      </c>
      <c r="E540" s="46">
        <f t="shared" si="104"/>
        <v>0</v>
      </c>
      <c r="F540" s="201">
        <f t="shared" si="105"/>
        <v>0</v>
      </c>
      <c r="H540" s="195">
        <v>43</v>
      </c>
      <c r="I540" s="46">
        <f t="shared" si="106"/>
        <v>0</v>
      </c>
      <c r="J540" s="201">
        <f t="shared" si="107"/>
        <v>0</v>
      </c>
      <c r="AC540" s="195">
        <v>43</v>
      </c>
      <c r="AD540" s="46">
        <f t="shared" si="108"/>
        <v>0</v>
      </c>
      <c r="AE540" s="201">
        <f t="shared" si="109"/>
        <v>0</v>
      </c>
      <c r="AG540" s="195">
        <v>43</v>
      </c>
      <c r="AH540" s="46">
        <f t="shared" si="110"/>
        <v>0</v>
      </c>
      <c r="AI540" s="201">
        <f t="shared" si="111"/>
        <v>0</v>
      </c>
    </row>
    <row r="541" spans="4:35" ht="13.2" customHeight="1">
      <c r="D541" s="195">
        <v>44</v>
      </c>
      <c r="E541" s="46">
        <f t="shared" si="104"/>
        <v>0</v>
      </c>
      <c r="F541" s="201">
        <f t="shared" si="105"/>
        <v>0</v>
      </c>
      <c r="H541" s="195">
        <v>44</v>
      </c>
      <c r="I541" s="46">
        <f t="shared" si="106"/>
        <v>0</v>
      </c>
      <c r="J541" s="201">
        <f t="shared" si="107"/>
        <v>0</v>
      </c>
      <c r="AC541" s="195">
        <v>44</v>
      </c>
      <c r="AD541" s="46">
        <f t="shared" si="108"/>
        <v>0</v>
      </c>
      <c r="AE541" s="201">
        <f t="shared" si="109"/>
        <v>0</v>
      </c>
      <c r="AG541" s="195">
        <v>44</v>
      </c>
      <c r="AH541" s="46">
        <f t="shared" si="110"/>
        <v>0</v>
      </c>
      <c r="AI541" s="201">
        <f t="shared" si="111"/>
        <v>0</v>
      </c>
    </row>
    <row r="542" spans="4:35" ht="13.2" customHeight="1">
      <c r="D542" s="195">
        <v>45</v>
      </c>
      <c r="E542" s="46">
        <f t="shared" si="104"/>
        <v>0</v>
      </c>
      <c r="F542" s="201">
        <f t="shared" si="105"/>
        <v>0</v>
      </c>
      <c r="H542" s="195">
        <v>45</v>
      </c>
      <c r="I542" s="46">
        <f t="shared" si="106"/>
        <v>0</v>
      </c>
      <c r="J542" s="201">
        <f t="shared" si="107"/>
        <v>0</v>
      </c>
      <c r="AC542" s="195">
        <v>45</v>
      </c>
      <c r="AD542" s="46">
        <f t="shared" si="108"/>
        <v>0</v>
      </c>
      <c r="AE542" s="201">
        <f t="shared" si="109"/>
        <v>0</v>
      </c>
      <c r="AG542" s="195">
        <v>45</v>
      </c>
      <c r="AH542" s="46">
        <f t="shared" si="110"/>
        <v>0</v>
      </c>
      <c r="AI542" s="201">
        <f t="shared" si="111"/>
        <v>0</v>
      </c>
    </row>
    <row r="543" spans="4:35" ht="13.2" customHeight="1">
      <c r="D543" s="195">
        <v>46</v>
      </c>
      <c r="E543" s="46">
        <f t="shared" si="104"/>
        <v>0</v>
      </c>
      <c r="F543" s="201">
        <f t="shared" si="105"/>
        <v>0</v>
      </c>
      <c r="H543" s="195">
        <v>46</v>
      </c>
      <c r="I543" s="46">
        <f t="shared" si="106"/>
        <v>0</v>
      </c>
      <c r="J543" s="201">
        <f t="shared" si="107"/>
        <v>0</v>
      </c>
      <c r="AC543" s="195">
        <v>46</v>
      </c>
      <c r="AD543" s="46">
        <f t="shared" si="108"/>
        <v>0</v>
      </c>
      <c r="AE543" s="201">
        <f t="shared" si="109"/>
        <v>0</v>
      </c>
      <c r="AG543" s="195">
        <v>46</v>
      </c>
      <c r="AH543" s="46">
        <f t="shared" si="110"/>
        <v>0</v>
      </c>
      <c r="AI543" s="201">
        <f t="shared" si="111"/>
        <v>0</v>
      </c>
    </row>
    <row r="544" spans="4:35" ht="13.2" customHeight="1">
      <c r="D544" s="195">
        <v>47</v>
      </c>
      <c r="E544" s="46">
        <f t="shared" si="104"/>
        <v>0</v>
      </c>
      <c r="F544" s="201">
        <f t="shared" si="105"/>
        <v>0</v>
      </c>
      <c r="H544" s="195">
        <v>47</v>
      </c>
      <c r="I544" s="46">
        <f t="shared" si="106"/>
        <v>0</v>
      </c>
      <c r="J544" s="201">
        <f t="shared" si="107"/>
        <v>0</v>
      </c>
      <c r="AC544" s="195">
        <v>47</v>
      </c>
      <c r="AD544" s="46">
        <f t="shared" si="108"/>
        <v>0</v>
      </c>
      <c r="AE544" s="201">
        <f t="shared" si="109"/>
        <v>0</v>
      </c>
      <c r="AG544" s="195">
        <v>47</v>
      </c>
      <c r="AH544" s="46">
        <f t="shared" si="110"/>
        <v>0</v>
      </c>
      <c r="AI544" s="201">
        <f t="shared" si="111"/>
        <v>0</v>
      </c>
    </row>
    <row r="545" spans="4:35" ht="13.2" customHeight="1">
      <c r="D545" s="195">
        <v>48</v>
      </c>
      <c r="E545" s="46">
        <f t="shared" si="104"/>
        <v>0</v>
      </c>
      <c r="F545" s="201">
        <f t="shared" si="105"/>
        <v>0</v>
      </c>
      <c r="H545" s="195">
        <v>48</v>
      </c>
      <c r="I545" s="46">
        <f t="shared" si="106"/>
        <v>0</v>
      </c>
      <c r="J545" s="201">
        <f t="shared" si="107"/>
        <v>0</v>
      </c>
      <c r="AC545" s="195">
        <v>48</v>
      </c>
      <c r="AD545" s="46">
        <f t="shared" si="108"/>
        <v>0</v>
      </c>
      <c r="AE545" s="201">
        <f t="shared" si="109"/>
        <v>0</v>
      </c>
      <c r="AG545" s="195">
        <v>48</v>
      </c>
      <c r="AH545" s="46">
        <f t="shared" si="110"/>
        <v>0</v>
      </c>
      <c r="AI545" s="201">
        <f t="shared" si="111"/>
        <v>0</v>
      </c>
    </row>
    <row r="546" spans="4:35" ht="13.2" customHeight="1">
      <c r="D546" s="195">
        <v>49</v>
      </c>
      <c r="E546" s="46">
        <f t="shared" si="104"/>
        <v>0</v>
      </c>
      <c r="F546" s="201">
        <f t="shared" si="105"/>
        <v>0</v>
      </c>
      <c r="H546" s="195">
        <v>49</v>
      </c>
      <c r="I546" s="46">
        <f t="shared" si="106"/>
        <v>0</v>
      </c>
      <c r="J546" s="201">
        <f t="shared" si="107"/>
        <v>0</v>
      </c>
      <c r="AC546" s="195">
        <v>49</v>
      </c>
      <c r="AD546" s="46">
        <f t="shared" si="108"/>
        <v>0</v>
      </c>
      <c r="AE546" s="201">
        <f t="shared" si="109"/>
        <v>0</v>
      </c>
      <c r="AG546" s="195">
        <v>49</v>
      </c>
      <c r="AH546" s="46">
        <f t="shared" si="110"/>
        <v>0</v>
      </c>
      <c r="AI546" s="201">
        <f t="shared" si="111"/>
        <v>0</v>
      </c>
    </row>
    <row r="547" spans="4:35" ht="13.2" customHeight="1">
      <c r="D547" s="195">
        <v>50</v>
      </c>
      <c r="E547" s="46">
        <f t="shared" si="104"/>
        <v>0</v>
      </c>
      <c r="F547" s="201">
        <f t="shared" si="105"/>
        <v>0</v>
      </c>
      <c r="H547" s="195">
        <v>50</v>
      </c>
      <c r="I547" s="46">
        <f t="shared" si="106"/>
        <v>0</v>
      </c>
      <c r="J547" s="201">
        <f t="shared" si="107"/>
        <v>0</v>
      </c>
      <c r="AC547" s="195">
        <v>50</v>
      </c>
      <c r="AD547" s="46">
        <f t="shared" si="108"/>
        <v>0</v>
      </c>
      <c r="AE547" s="201">
        <f t="shared" si="109"/>
        <v>0</v>
      </c>
      <c r="AG547" s="195">
        <v>50</v>
      </c>
      <c r="AH547" s="46">
        <f t="shared" si="110"/>
        <v>0</v>
      </c>
      <c r="AI547" s="201">
        <f t="shared" si="111"/>
        <v>0</v>
      </c>
    </row>
    <row r="548" spans="4:35" ht="13.2" customHeight="1">
      <c r="D548" s="195">
        <v>51</v>
      </c>
      <c r="E548" s="46">
        <f t="shared" si="104"/>
        <v>0</v>
      </c>
      <c r="F548" s="201">
        <f t="shared" si="105"/>
        <v>0</v>
      </c>
      <c r="H548" s="195">
        <v>51</v>
      </c>
      <c r="I548" s="46">
        <f t="shared" si="106"/>
        <v>0</v>
      </c>
      <c r="J548" s="201">
        <f t="shared" si="107"/>
        <v>0</v>
      </c>
      <c r="AC548" s="195">
        <v>51</v>
      </c>
      <c r="AD548" s="46">
        <f t="shared" si="108"/>
        <v>0</v>
      </c>
      <c r="AE548" s="201">
        <f t="shared" si="109"/>
        <v>0</v>
      </c>
      <c r="AG548" s="195">
        <v>51</v>
      </c>
      <c r="AH548" s="46">
        <f t="shared" si="110"/>
        <v>0</v>
      </c>
      <c r="AI548" s="201">
        <f t="shared" si="111"/>
        <v>0</v>
      </c>
    </row>
    <row r="549" spans="4:35" ht="13.2" customHeight="1">
      <c r="D549" s="195">
        <v>52</v>
      </c>
      <c r="E549" s="46">
        <f t="shared" si="104"/>
        <v>0</v>
      </c>
      <c r="F549" s="201">
        <f t="shared" si="105"/>
        <v>0</v>
      </c>
      <c r="H549" s="195">
        <v>52</v>
      </c>
      <c r="I549" s="46">
        <f t="shared" si="106"/>
        <v>0</v>
      </c>
      <c r="J549" s="201">
        <f t="shared" si="107"/>
        <v>0</v>
      </c>
      <c r="AC549" s="195">
        <v>52</v>
      </c>
      <c r="AD549" s="46">
        <f t="shared" si="108"/>
        <v>0</v>
      </c>
      <c r="AE549" s="201">
        <f t="shared" si="109"/>
        <v>0</v>
      </c>
      <c r="AG549" s="195">
        <v>52</v>
      </c>
      <c r="AH549" s="46">
        <f t="shared" si="110"/>
        <v>0</v>
      </c>
      <c r="AI549" s="201">
        <f t="shared" si="111"/>
        <v>0</v>
      </c>
    </row>
    <row r="550" spans="4:35" ht="13.2" customHeight="1">
      <c r="D550" s="195">
        <v>53</v>
      </c>
      <c r="E550" s="46">
        <f t="shared" si="104"/>
        <v>0</v>
      </c>
      <c r="F550" s="201">
        <f t="shared" si="105"/>
        <v>0</v>
      </c>
      <c r="H550" s="195">
        <v>53</v>
      </c>
      <c r="I550" s="46">
        <f t="shared" si="106"/>
        <v>0</v>
      </c>
      <c r="J550" s="201">
        <f t="shared" si="107"/>
        <v>0</v>
      </c>
      <c r="AC550" s="195">
        <v>53</v>
      </c>
      <c r="AD550" s="46">
        <f t="shared" si="108"/>
        <v>0</v>
      </c>
      <c r="AE550" s="201">
        <f t="shared" si="109"/>
        <v>0</v>
      </c>
      <c r="AG550" s="195">
        <v>53</v>
      </c>
      <c r="AH550" s="46">
        <f t="shared" si="110"/>
        <v>0</v>
      </c>
      <c r="AI550" s="201">
        <f t="shared" si="111"/>
        <v>0</v>
      </c>
    </row>
    <row r="551" spans="4:35" ht="13.2" customHeight="1">
      <c r="D551" s="195">
        <v>54</v>
      </c>
      <c r="E551" s="46">
        <f t="shared" si="104"/>
        <v>0</v>
      </c>
      <c r="F551" s="201">
        <f t="shared" si="105"/>
        <v>0</v>
      </c>
      <c r="H551" s="195">
        <v>54</v>
      </c>
      <c r="I551" s="46">
        <f t="shared" si="106"/>
        <v>0</v>
      </c>
      <c r="J551" s="201">
        <f t="shared" si="107"/>
        <v>0</v>
      </c>
      <c r="AC551" s="195">
        <v>54</v>
      </c>
      <c r="AD551" s="46">
        <f t="shared" si="108"/>
        <v>0</v>
      </c>
      <c r="AE551" s="201">
        <f t="shared" si="109"/>
        <v>0</v>
      </c>
      <c r="AG551" s="195">
        <v>54</v>
      </c>
      <c r="AH551" s="46">
        <f t="shared" si="110"/>
        <v>0</v>
      </c>
      <c r="AI551" s="201">
        <f t="shared" si="111"/>
        <v>0</v>
      </c>
    </row>
    <row r="552" spans="4:35" ht="13.2" customHeight="1">
      <c r="D552" s="195">
        <v>55</v>
      </c>
      <c r="E552" s="46">
        <f t="shared" si="104"/>
        <v>0</v>
      </c>
      <c r="F552" s="201">
        <f t="shared" si="105"/>
        <v>0</v>
      </c>
      <c r="H552" s="195">
        <v>55</v>
      </c>
      <c r="I552" s="46">
        <f t="shared" si="106"/>
        <v>0</v>
      </c>
      <c r="J552" s="201">
        <f t="shared" si="107"/>
        <v>0</v>
      </c>
      <c r="AC552" s="195">
        <v>55</v>
      </c>
      <c r="AD552" s="46">
        <f t="shared" si="108"/>
        <v>0</v>
      </c>
      <c r="AE552" s="201">
        <f t="shared" si="109"/>
        <v>0</v>
      </c>
      <c r="AG552" s="195">
        <v>55</v>
      </c>
      <c r="AH552" s="46">
        <f t="shared" si="110"/>
        <v>0</v>
      </c>
      <c r="AI552" s="201">
        <f t="shared" si="111"/>
        <v>0</v>
      </c>
    </row>
    <row r="553" spans="4:35" ht="13.2" customHeight="1">
      <c r="D553" s="195">
        <v>56</v>
      </c>
      <c r="E553" s="46">
        <f t="shared" si="104"/>
        <v>0</v>
      </c>
      <c r="F553" s="201">
        <f t="shared" si="105"/>
        <v>0</v>
      </c>
      <c r="H553" s="195">
        <v>56</v>
      </c>
      <c r="I553" s="46">
        <f t="shared" si="106"/>
        <v>0</v>
      </c>
      <c r="J553" s="201">
        <f t="shared" si="107"/>
        <v>0</v>
      </c>
      <c r="AC553" s="195">
        <v>56</v>
      </c>
      <c r="AD553" s="46">
        <f t="shared" si="108"/>
        <v>0</v>
      </c>
      <c r="AE553" s="201">
        <f t="shared" si="109"/>
        <v>0</v>
      </c>
      <c r="AG553" s="195">
        <v>56</v>
      </c>
      <c r="AH553" s="46">
        <f t="shared" si="110"/>
        <v>0</v>
      </c>
      <c r="AI553" s="201">
        <f t="shared" si="111"/>
        <v>0</v>
      </c>
    </row>
    <row r="554" spans="4:35" ht="13.2" customHeight="1">
      <c r="D554" s="195">
        <v>57</v>
      </c>
      <c r="E554" s="46">
        <f t="shared" si="104"/>
        <v>0</v>
      </c>
      <c r="F554" s="201">
        <f t="shared" si="105"/>
        <v>0</v>
      </c>
      <c r="H554" s="195">
        <v>57</v>
      </c>
      <c r="I554" s="46">
        <f t="shared" si="106"/>
        <v>0</v>
      </c>
      <c r="J554" s="201">
        <f t="shared" si="107"/>
        <v>0</v>
      </c>
      <c r="AC554" s="195">
        <v>57</v>
      </c>
      <c r="AD554" s="46">
        <f t="shared" si="108"/>
        <v>0</v>
      </c>
      <c r="AE554" s="201">
        <f t="shared" si="109"/>
        <v>0</v>
      </c>
      <c r="AG554" s="195">
        <v>57</v>
      </c>
      <c r="AH554" s="46">
        <f t="shared" si="110"/>
        <v>0</v>
      </c>
      <c r="AI554" s="201">
        <f t="shared" si="111"/>
        <v>0</v>
      </c>
    </row>
    <row r="555" spans="4:35" ht="13.2" customHeight="1">
      <c r="D555" s="195">
        <v>58</v>
      </c>
      <c r="E555" s="46">
        <f t="shared" si="104"/>
        <v>0</v>
      </c>
      <c r="F555" s="201">
        <f t="shared" si="105"/>
        <v>0</v>
      </c>
      <c r="H555" s="195">
        <v>58</v>
      </c>
      <c r="I555" s="46">
        <f t="shared" si="106"/>
        <v>0</v>
      </c>
      <c r="J555" s="201">
        <f t="shared" si="107"/>
        <v>0</v>
      </c>
      <c r="AC555" s="195">
        <v>58</v>
      </c>
      <c r="AD555" s="46">
        <f t="shared" si="108"/>
        <v>0</v>
      </c>
      <c r="AE555" s="201">
        <f t="shared" si="109"/>
        <v>0</v>
      </c>
      <c r="AG555" s="195">
        <v>58</v>
      </c>
      <c r="AH555" s="46">
        <f t="shared" si="110"/>
        <v>0</v>
      </c>
      <c r="AI555" s="201">
        <f t="shared" si="111"/>
        <v>0</v>
      </c>
    </row>
    <row r="556" spans="4:35" ht="13.2" customHeight="1">
      <c r="D556" s="195">
        <v>59</v>
      </c>
      <c r="E556" s="46">
        <f t="shared" si="104"/>
        <v>0</v>
      </c>
      <c r="F556" s="201">
        <f t="shared" si="105"/>
        <v>0</v>
      </c>
      <c r="H556" s="195">
        <v>59</v>
      </c>
      <c r="I556" s="46">
        <f t="shared" si="106"/>
        <v>0</v>
      </c>
      <c r="J556" s="201">
        <f t="shared" si="107"/>
        <v>0</v>
      </c>
      <c r="AC556" s="195">
        <v>59</v>
      </c>
      <c r="AD556" s="46">
        <f t="shared" si="108"/>
        <v>0</v>
      </c>
      <c r="AE556" s="201">
        <f t="shared" si="109"/>
        <v>0</v>
      </c>
      <c r="AG556" s="195">
        <v>59</v>
      </c>
      <c r="AH556" s="46">
        <f t="shared" si="110"/>
        <v>0</v>
      </c>
      <c r="AI556" s="201">
        <f t="shared" si="111"/>
        <v>0</v>
      </c>
    </row>
    <row r="557" spans="4:35" ht="13.2" customHeight="1" thickBot="1">
      <c r="D557" s="196">
        <v>60</v>
      </c>
      <c r="E557" s="47">
        <f t="shared" si="104"/>
        <v>0</v>
      </c>
      <c r="F557" s="202">
        <f t="shared" si="105"/>
        <v>0</v>
      </c>
      <c r="H557" s="196">
        <v>60</v>
      </c>
      <c r="I557" s="47">
        <f t="shared" si="106"/>
        <v>0</v>
      </c>
      <c r="J557" s="202">
        <f t="shared" si="107"/>
        <v>0</v>
      </c>
      <c r="AC557" s="196">
        <v>60</v>
      </c>
      <c r="AD557" s="47">
        <f t="shared" si="108"/>
        <v>0</v>
      </c>
      <c r="AE557" s="202">
        <f t="shared" si="109"/>
        <v>0</v>
      </c>
      <c r="AG557" s="196">
        <v>60</v>
      </c>
      <c r="AH557" s="47">
        <f t="shared" si="110"/>
        <v>0</v>
      </c>
      <c r="AI557" s="202">
        <f t="shared" si="111"/>
        <v>0</v>
      </c>
    </row>
    <row r="559" spans="4:35" ht="13.2" customHeight="1" thickBot="1">
      <c r="D559" s="2" t="s">
        <v>89</v>
      </c>
      <c r="H559" s="2" t="s">
        <v>92</v>
      </c>
      <c r="AC559" s="2" t="s">
        <v>89</v>
      </c>
      <c r="AG559" s="2" t="s">
        <v>92</v>
      </c>
    </row>
    <row r="560" spans="4:35" ht="13.2" customHeight="1">
      <c r="D560" s="2199"/>
      <c r="E560" s="2200" t="s">
        <v>87</v>
      </c>
      <c r="F560" s="2239"/>
      <c r="H560" s="2199"/>
      <c r="I560" s="2200" t="s">
        <v>87</v>
      </c>
      <c r="J560" s="2239"/>
      <c r="AC560" s="2199"/>
      <c r="AD560" s="2200" t="s">
        <v>87</v>
      </c>
      <c r="AE560" s="2239"/>
      <c r="AG560" s="2199"/>
      <c r="AH560" s="2200" t="s">
        <v>87</v>
      </c>
      <c r="AI560" s="2239"/>
    </row>
    <row r="561" spans="4:35" ht="13.2" customHeight="1">
      <c r="D561" s="2238"/>
      <c r="E561" s="21" t="s">
        <v>368</v>
      </c>
      <c r="F561" s="194" t="s">
        <v>369</v>
      </c>
      <c r="H561" s="2238"/>
      <c r="I561" s="21" t="s">
        <v>368</v>
      </c>
      <c r="J561" s="194" t="s">
        <v>369</v>
      </c>
      <c r="AC561" s="2238"/>
      <c r="AD561" s="21" t="s">
        <v>368</v>
      </c>
      <c r="AE561" s="194" t="s">
        <v>369</v>
      </c>
      <c r="AG561" s="2238"/>
      <c r="AH561" s="21" t="s">
        <v>368</v>
      </c>
      <c r="AI561" s="194" t="s">
        <v>369</v>
      </c>
    </row>
    <row r="562" spans="4:35" ht="13.2" customHeight="1">
      <c r="D562" s="195">
        <v>1</v>
      </c>
      <c r="E562" s="46">
        <f t="shared" ref="E562:E621" si="112">IF($K$22&lt;&gt;"再生砕石",0,SUMIF($K$23,D562,$K$16)+SUMIF($K$23,D562,$K$19))</f>
        <v>0</v>
      </c>
      <c r="F562" s="201">
        <f t="shared" ref="F562:F621" si="113">IF($K$22&lt;&gt;"粒調砕石",0,SUMIF($K$23,D562,$K$16)+SUMIF($K$23,D562,$K$19))</f>
        <v>0</v>
      </c>
      <c r="H562" s="195">
        <v>1</v>
      </c>
      <c r="I562" s="46">
        <f t="shared" ref="I562:I621" si="114">IF($K$44&lt;&gt;"再生砕石",0,SUMIF($K$45,H562,$K$38)+SUMIF($K$45,H562,$K$41))</f>
        <v>0</v>
      </c>
      <c r="J562" s="201">
        <f t="shared" ref="J562:J621" si="115">IF($K$44&lt;&gt;"粒調砕石",0,SUMIF($K$45,H562,$K$38)+SUMIF($K$45,H562,$K$41))</f>
        <v>0</v>
      </c>
      <c r="AC562" s="195">
        <v>1</v>
      </c>
      <c r="AD562" s="46">
        <f t="shared" ref="AD562:AD621" si="116">IF($AJ$22&lt;&gt;"再生砕石",0,SUMIF($AJ$23,AC562,$AJ$16)+SUMIF($AJ$23,AC562,$AJ$19))</f>
        <v>0</v>
      </c>
      <c r="AE562" s="201">
        <f t="shared" ref="AE562:AE621" si="117">IF($AJ$22&lt;&gt;"粒調砕石",0,SUMIF($AJ$23,AC562,$AJ$16)+SUMIF($AJ$23,AC562,$AJ$19))</f>
        <v>0</v>
      </c>
      <c r="AG562" s="195">
        <v>1</v>
      </c>
      <c r="AH562" s="46">
        <f t="shared" ref="AH562:AH621" si="118">IF($AJ$44&lt;&gt;"再生砕石",0,SUMIF($AJ$45,AG562,$AJ$38)+SUMIF($AJ$45,AG562,$AJ$41))</f>
        <v>0</v>
      </c>
      <c r="AI562" s="201">
        <f t="shared" ref="AI562:AI621" si="119">IF($AJ$44&lt;&gt;"粒調砕石",0,SUMIF($AJ$45,AG562,$AJ$38)+SUMIF($AJ$45,AG562,$AJ$41))</f>
        <v>0</v>
      </c>
    </row>
    <row r="563" spans="4:35" ht="13.2" customHeight="1">
      <c r="D563" s="195">
        <v>2</v>
      </c>
      <c r="E563" s="46">
        <f t="shared" si="112"/>
        <v>0</v>
      </c>
      <c r="F563" s="201">
        <f t="shared" si="113"/>
        <v>0</v>
      </c>
      <c r="H563" s="195">
        <v>2</v>
      </c>
      <c r="I563" s="46">
        <f t="shared" si="114"/>
        <v>0</v>
      </c>
      <c r="J563" s="201">
        <f t="shared" si="115"/>
        <v>0</v>
      </c>
      <c r="AC563" s="195">
        <v>2</v>
      </c>
      <c r="AD563" s="46">
        <f t="shared" si="116"/>
        <v>0</v>
      </c>
      <c r="AE563" s="201">
        <f t="shared" si="117"/>
        <v>0</v>
      </c>
      <c r="AG563" s="195">
        <v>2</v>
      </c>
      <c r="AH563" s="46">
        <f t="shared" si="118"/>
        <v>0</v>
      </c>
      <c r="AI563" s="201">
        <f t="shared" si="119"/>
        <v>0</v>
      </c>
    </row>
    <row r="564" spans="4:35" ht="13.2" customHeight="1">
      <c r="D564" s="195">
        <v>3</v>
      </c>
      <c r="E564" s="46">
        <f t="shared" si="112"/>
        <v>0</v>
      </c>
      <c r="F564" s="201">
        <f t="shared" si="113"/>
        <v>0</v>
      </c>
      <c r="H564" s="195">
        <v>3</v>
      </c>
      <c r="I564" s="46">
        <f t="shared" si="114"/>
        <v>0</v>
      </c>
      <c r="J564" s="201">
        <f t="shared" si="115"/>
        <v>0</v>
      </c>
      <c r="AC564" s="195">
        <v>3</v>
      </c>
      <c r="AD564" s="46">
        <f t="shared" si="116"/>
        <v>0</v>
      </c>
      <c r="AE564" s="201">
        <f t="shared" si="117"/>
        <v>0</v>
      </c>
      <c r="AG564" s="195">
        <v>3</v>
      </c>
      <c r="AH564" s="46">
        <f t="shared" si="118"/>
        <v>0</v>
      </c>
      <c r="AI564" s="201">
        <f t="shared" si="119"/>
        <v>0</v>
      </c>
    </row>
    <row r="565" spans="4:35" ht="13.2" customHeight="1">
      <c r="D565" s="195">
        <v>4</v>
      </c>
      <c r="E565" s="46">
        <f t="shared" si="112"/>
        <v>0</v>
      </c>
      <c r="F565" s="201">
        <f t="shared" si="113"/>
        <v>0</v>
      </c>
      <c r="H565" s="195">
        <v>4</v>
      </c>
      <c r="I565" s="46">
        <f t="shared" si="114"/>
        <v>0</v>
      </c>
      <c r="J565" s="201">
        <f t="shared" si="115"/>
        <v>0</v>
      </c>
      <c r="AC565" s="195">
        <v>4</v>
      </c>
      <c r="AD565" s="46">
        <f t="shared" si="116"/>
        <v>0</v>
      </c>
      <c r="AE565" s="201">
        <f t="shared" si="117"/>
        <v>0</v>
      </c>
      <c r="AG565" s="195">
        <v>4</v>
      </c>
      <c r="AH565" s="46">
        <f t="shared" si="118"/>
        <v>0</v>
      </c>
      <c r="AI565" s="201">
        <f t="shared" si="119"/>
        <v>0</v>
      </c>
    </row>
    <row r="566" spans="4:35" ht="13.2" customHeight="1">
      <c r="D566" s="195">
        <v>5</v>
      </c>
      <c r="E566" s="46">
        <f t="shared" si="112"/>
        <v>0</v>
      </c>
      <c r="F566" s="201">
        <f t="shared" si="113"/>
        <v>0</v>
      </c>
      <c r="H566" s="195">
        <v>5</v>
      </c>
      <c r="I566" s="46">
        <f t="shared" si="114"/>
        <v>0</v>
      </c>
      <c r="J566" s="201">
        <f t="shared" si="115"/>
        <v>0</v>
      </c>
      <c r="AC566" s="195">
        <v>5</v>
      </c>
      <c r="AD566" s="46">
        <f t="shared" si="116"/>
        <v>0</v>
      </c>
      <c r="AE566" s="201">
        <f t="shared" si="117"/>
        <v>0</v>
      </c>
      <c r="AG566" s="195">
        <v>5</v>
      </c>
      <c r="AH566" s="46">
        <f t="shared" si="118"/>
        <v>0</v>
      </c>
      <c r="AI566" s="201">
        <f t="shared" si="119"/>
        <v>0</v>
      </c>
    </row>
    <row r="567" spans="4:35" ht="13.2" customHeight="1">
      <c r="D567" s="195">
        <v>6</v>
      </c>
      <c r="E567" s="46">
        <f t="shared" si="112"/>
        <v>0</v>
      </c>
      <c r="F567" s="201">
        <f t="shared" si="113"/>
        <v>0</v>
      </c>
      <c r="H567" s="195">
        <v>6</v>
      </c>
      <c r="I567" s="46">
        <f t="shared" si="114"/>
        <v>0</v>
      </c>
      <c r="J567" s="201">
        <f t="shared" si="115"/>
        <v>0</v>
      </c>
      <c r="AC567" s="195">
        <v>6</v>
      </c>
      <c r="AD567" s="46">
        <f t="shared" si="116"/>
        <v>0</v>
      </c>
      <c r="AE567" s="201">
        <f t="shared" si="117"/>
        <v>0</v>
      </c>
      <c r="AG567" s="195">
        <v>6</v>
      </c>
      <c r="AH567" s="46">
        <f t="shared" si="118"/>
        <v>0</v>
      </c>
      <c r="AI567" s="201">
        <f t="shared" si="119"/>
        <v>0</v>
      </c>
    </row>
    <row r="568" spans="4:35" ht="13.2" customHeight="1">
      <c r="D568" s="195">
        <v>7</v>
      </c>
      <c r="E568" s="46">
        <f t="shared" si="112"/>
        <v>0</v>
      </c>
      <c r="F568" s="201">
        <f t="shared" si="113"/>
        <v>0</v>
      </c>
      <c r="H568" s="195">
        <v>7</v>
      </c>
      <c r="I568" s="46">
        <f t="shared" si="114"/>
        <v>0</v>
      </c>
      <c r="J568" s="201">
        <f t="shared" si="115"/>
        <v>0</v>
      </c>
      <c r="AC568" s="195">
        <v>7</v>
      </c>
      <c r="AD568" s="46">
        <f t="shared" si="116"/>
        <v>0</v>
      </c>
      <c r="AE568" s="201">
        <f t="shared" si="117"/>
        <v>0</v>
      </c>
      <c r="AG568" s="195">
        <v>7</v>
      </c>
      <c r="AH568" s="46">
        <f t="shared" si="118"/>
        <v>0</v>
      </c>
      <c r="AI568" s="201">
        <f t="shared" si="119"/>
        <v>0</v>
      </c>
    </row>
    <row r="569" spans="4:35" ht="13.2" customHeight="1">
      <c r="D569" s="195">
        <v>8</v>
      </c>
      <c r="E569" s="46">
        <f t="shared" si="112"/>
        <v>0</v>
      </c>
      <c r="F569" s="201">
        <f t="shared" si="113"/>
        <v>0</v>
      </c>
      <c r="H569" s="195">
        <v>8</v>
      </c>
      <c r="I569" s="46">
        <f t="shared" si="114"/>
        <v>0</v>
      </c>
      <c r="J569" s="201">
        <f t="shared" si="115"/>
        <v>0</v>
      </c>
      <c r="AC569" s="195">
        <v>8</v>
      </c>
      <c r="AD569" s="46">
        <f t="shared" si="116"/>
        <v>0</v>
      </c>
      <c r="AE569" s="201">
        <f t="shared" si="117"/>
        <v>0</v>
      </c>
      <c r="AG569" s="195">
        <v>8</v>
      </c>
      <c r="AH569" s="46">
        <f t="shared" si="118"/>
        <v>0</v>
      </c>
      <c r="AI569" s="201">
        <f t="shared" si="119"/>
        <v>0</v>
      </c>
    </row>
    <row r="570" spans="4:35" ht="13.2" customHeight="1">
      <c r="D570" s="195">
        <v>9</v>
      </c>
      <c r="E570" s="46">
        <f t="shared" si="112"/>
        <v>0</v>
      </c>
      <c r="F570" s="201">
        <f t="shared" si="113"/>
        <v>0</v>
      </c>
      <c r="H570" s="195">
        <v>9</v>
      </c>
      <c r="I570" s="46">
        <f t="shared" si="114"/>
        <v>0</v>
      </c>
      <c r="J570" s="201">
        <f t="shared" si="115"/>
        <v>0</v>
      </c>
      <c r="AC570" s="195">
        <v>9</v>
      </c>
      <c r="AD570" s="46">
        <f t="shared" si="116"/>
        <v>0</v>
      </c>
      <c r="AE570" s="201">
        <f t="shared" si="117"/>
        <v>0</v>
      </c>
      <c r="AG570" s="195">
        <v>9</v>
      </c>
      <c r="AH570" s="46">
        <f t="shared" si="118"/>
        <v>0</v>
      </c>
      <c r="AI570" s="201">
        <f t="shared" si="119"/>
        <v>0</v>
      </c>
    </row>
    <row r="571" spans="4:35" ht="13.2" customHeight="1">
      <c r="D571" s="195">
        <v>10</v>
      </c>
      <c r="E571" s="46">
        <f t="shared" si="112"/>
        <v>0</v>
      </c>
      <c r="F571" s="201">
        <f t="shared" si="113"/>
        <v>0</v>
      </c>
      <c r="H571" s="195">
        <v>10</v>
      </c>
      <c r="I571" s="46">
        <f t="shared" si="114"/>
        <v>0</v>
      </c>
      <c r="J571" s="201">
        <f t="shared" si="115"/>
        <v>0</v>
      </c>
      <c r="AC571" s="195">
        <v>10</v>
      </c>
      <c r="AD571" s="46">
        <f t="shared" si="116"/>
        <v>0</v>
      </c>
      <c r="AE571" s="201">
        <f t="shared" si="117"/>
        <v>0</v>
      </c>
      <c r="AG571" s="195">
        <v>10</v>
      </c>
      <c r="AH571" s="46">
        <f t="shared" si="118"/>
        <v>0</v>
      </c>
      <c r="AI571" s="201">
        <f t="shared" si="119"/>
        <v>0</v>
      </c>
    </row>
    <row r="572" spans="4:35" ht="13.2" customHeight="1">
      <c r="D572" s="195">
        <v>11</v>
      </c>
      <c r="E572" s="46">
        <f t="shared" si="112"/>
        <v>0</v>
      </c>
      <c r="F572" s="201">
        <f t="shared" si="113"/>
        <v>0</v>
      </c>
      <c r="H572" s="195">
        <v>11</v>
      </c>
      <c r="I572" s="46">
        <f t="shared" si="114"/>
        <v>0</v>
      </c>
      <c r="J572" s="201">
        <f t="shared" si="115"/>
        <v>0</v>
      </c>
      <c r="AC572" s="195">
        <v>11</v>
      </c>
      <c r="AD572" s="46">
        <f t="shared" si="116"/>
        <v>0</v>
      </c>
      <c r="AE572" s="201">
        <f t="shared" si="117"/>
        <v>0</v>
      </c>
      <c r="AG572" s="195">
        <v>11</v>
      </c>
      <c r="AH572" s="46">
        <f t="shared" si="118"/>
        <v>0</v>
      </c>
      <c r="AI572" s="201">
        <f t="shared" si="119"/>
        <v>0</v>
      </c>
    </row>
    <row r="573" spans="4:35" ht="13.2" customHeight="1">
      <c r="D573" s="195">
        <v>12</v>
      </c>
      <c r="E573" s="46">
        <f t="shared" si="112"/>
        <v>0</v>
      </c>
      <c r="F573" s="201">
        <f t="shared" si="113"/>
        <v>0</v>
      </c>
      <c r="H573" s="195">
        <v>12</v>
      </c>
      <c r="I573" s="46">
        <f t="shared" si="114"/>
        <v>0</v>
      </c>
      <c r="J573" s="201">
        <f t="shared" si="115"/>
        <v>0</v>
      </c>
      <c r="AC573" s="195">
        <v>12</v>
      </c>
      <c r="AD573" s="46">
        <f t="shared" si="116"/>
        <v>0</v>
      </c>
      <c r="AE573" s="201">
        <f t="shared" si="117"/>
        <v>0</v>
      </c>
      <c r="AG573" s="195">
        <v>12</v>
      </c>
      <c r="AH573" s="46">
        <f t="shared" si="118"/>
        <v>0</v>
      </c>
      <c r="AI573" s="201">
        <f t="shared" si="119"/>
        <v>0</v>
      </c>
    </row>
    <row r="574" spans="4:35" ht="13.2" customHeight="1">
      <c r="D574" s="195">
        <v>13</v>
      </c>
      <c r="E574" s="46">
        <f t="shared" si="112"/>
        <v>0</v>
      </c>
      <c r="F574" s="201">
        <f t="shared" si="113"/>
        <v>0</v>
      </c>
      <c r="H574" s="195">
        <v>13</v>
      </c>
      <c r="I574" s="46">
        <f t="shared" si="114"/>
        <v>0</v>
      </c>
      <c r="J574" s="201">
        <f t="shared" si="115"/>
        <v>0</v>
      </c>
      <c r="AC574" s="195">
        <v>13</v>
      </c>
      <c r="AD574" s="46">
        <f t="shared" si="116"/>
        <v>0</v>
      </c>
      <c r="AE574" s="201">
        <f t="shared" si="117"/>
        <v>0</v>
      </c>
      <c r="AG574" s="195">
        <v>13</v>
      </c>
      <c r="AH574" s="46">
        <f t="shared" si="118"/>
        <v>0</v>
      </c>
      <c r="AI574" s="201">
        <f t="shared" si="119"/>
        <v>0</v>
      </c>
    </row>
    <row r="575" spans="4:35" ht="13.2" customHeight="1">
      <c r="D575" s="195">
        <v>14</v>
      </c>
      <c r="E575" s="46">
        <f t="shared" si="112"/>
        <v>0</v>
      </c>
      <c r="F575" s="201">
        <f t="shared" si="113"/>
        <v>0</v>
      </c>
      <c r="H575" s="195">
        <v>14</v>
      </c>
      <c r="I575" s="46">
        <f t="shared" si="114"/>
        <v>0</v>
      </c>
      <c r="J575" s="201">
        <f t="shared" si="115"/>
        <v>0</v>
      </c>
      <c r="AC575" s="195">
        <v>14</v>
      </c>
      <c r="AD575" s="46">
        <f t="shared" si="116"/>
        <v>0</v>
      </c>
      <c r="AE575" s="201">
        <f t="shared" si="117"/>
        <v>0</v>
      </c>
      <c r="AG575" s="195">
        <v>14</v>
      </c>
      <c r="AH575" s="46">
        <f t="shared" si="118"/>
        <v>0</v>
      </c>
      <c r="AI575" s="201">
        <f t="shared" si="119"/>
        <v>0</v>
      </c>
    </row>
    <row r="576" spans="4:35" ht="13.2" customHeight="1">
      <c r="D576" s="195">
        <v>15</v>
      </c>
      <c r="E576" s="46">
        <f t="shared" si="112"/>
        <v>0</v>
      </c>
      <c r="F576" s="201">
        <f t="shared" si="113"/>
        <v>0</v>
      </c>
      <c r="H576" s="195">
        <v>15</v>
      </c>
      <c r="I576" s="46">
        <f t="shared" si="114"/>
        <v>0</v>
      </c>
      <c r="J576" s="201">
        <f t="shared" si="115"/>
        <v>0</v>
      </c>
      <c r="AC576" s="195">
        <v>15</v>
      </c>
      <c r="AD576" s="46">
        <f t="shared" si="116"/>
        <v>0</v>
      </c>
      <c r="AE576" s="201">
        <f t="shared" si="117"/>
        <v>0</v>
      </c>
      <c r="AG576" s="195">
        <v>15</v>
      </c>
      <c r="AH576" s="46">
        <f t="shared" si="118"/>
        <v>0</v>
      </c>
      <c r="AI576" s="201">
        <f t="shared" si="119"/>
        <v>0</v>
      </c>
    </row>
    <row r="577" spans="4:35" ht="13.2" customHeight="1">
      <c r="D577" s="195">
        <v>16</v>
      </c>
      <c r="E577" s="46">
        <f t="shared" si="112"/>
        <v>0</v>
      </c>
      <c r="F577" s="201">
        <f t="shared" si="113"/>
        <v>0</v>
      </c>
      <c r="H577" s="195">
        <v>16</v>
      </c>
      <c r="I577" s="46">
        <f t="shared" si="114"/>
        <v>0</v>
      </c>
      <c r="J577" s="201">
        <f t="shared" si="115"/>
        <v>0</v>
      </c>
      <c r="AC577" s="195">
        <v>16</v>
      </c>
      <c r="AD577" s="46">
        <f t="shared" si="116"/>
        <v>0</v>
      </c>
      <c r="AE577" s="201">
        <f t="shared" si="117"/>
        <v>0</v>
      </c>
      <c r="AG577" s="195">
        <v>16</v>
      </c>
      <c r="AH577" s="46">
        <f t="shared" si="118"/>
        <v>0</v>
      </c>
      <c r="AI577" s="201">
        <f t="shared" si="119"/>
        <v>0</v>
      </c>
    </row>
    <row r="578" spans="4:35" ht="13.2" customHeight="1">
      <c r="D578" s="195">
        <v>17</v>
      </c>
      <c r="E578" s="46">
        <f t="shared" si="112"/>
        <v>0</v>
      </c>
      <c r="F578" s="201">
        <f t="shared" si="113"/>
        <v>0</v>
      </c>
      <c r="H578" s="195">
        <v>17</v>
      </c>
      <c r="I578" s="46">
        <f t="shared" si="114"/>
        <v>0</v>
      </c>
      <c r="J578" s="201">
        <f t="shared" si="115"/>
        <v>0</v>
      </c>
      <c r="AC578" s="195">
        <v>17</v>
      </c>
      <c r="AD578" s="46">
        <f t="shared" si="116"/>
        <v>0</v>
      </c>
      <c r="AE578" s="201">
        <f t="shared" si="117"/>
        <v>0</v>
      </c>
      <c r="AG578" s="195">
        <v>17</v>
      </c>
      <c r="AH578" s="46">
        <f t="shared" si="118"/>
        <v>0</v>
      </c>
      <c r="AI578" s="201">
        <f t="shared" si="119"/>
        <v>0</v>
      </c>
    </row>
    <row r="579" spans="4:35" ht="13.2" customHeight="1">
      <c r="D579" s="195">
        <v>18</v>
      </c>
      <c r="E579" s="46">
        <f t="shared" si="112"/>
        <v>0</v>
      </c>
      <c r="F579" s="201">
        <f t="shared" si="113"/>
        <v>0</v>
      </c>
      <c r="H579" s="195">
        <v>18</v>
      </c>
      <c r="I579" s="46">
        <f t="shared" si="114"/>
        <v>0</v>
      </c>
      <c r="J579" s="201">
        <f t="shared" si="115"/>
        <v>0</v>
      </c>
      <c r="AC579" s="195">
        <v>18</v>
      </c>
      <c r="AD579" s="46">
        <f t="shared" si="116"/>
        <v>0</v>
      </c>
      <c r="AE579" s="201">
        <f t="shared" si="117"/>
        <v>0</v>
      </c>
      <c r="AG579" s="195">
        <v>18</v>
      </c>
      <c r="AH579" s="46">
        <f t="shared" si="118"/>
        <v>0</v>
      </c>
      <c r="AI579" s="201">
        <f t="shared" si="119"/>
        <v>0</v>
      </c>
    </row>
    <row r="580" spans="4:35" ht="13.2" customHeight="1">
      <c r="D580" s="195">
        <v>19</v>
      </c>
      <c r="E580" s="46">
        <f t="shared" si="112"/>
        <v>0</v>
      </c>
      <c r="F580" s="201">
        <f t="shared" si="113"/>
        <v>0</v>
      </c>
      <c r="H580" s="195">
        <v>19</v>
      </c>
      <c r="I580" s="46">
        <f t="shared" si="114"/>
        <v>0</v>
      </c>
      <c r="J580" s="201">
        <f t="shared" si="115"/>
        <v>0</v>
      </c>
      <c r="AC580" s="195">
        <v>19</v>
      </c>
      <c r="AD580" s="46">
        <f t="shared" si="116"/>
        <v>0</v>
      </c>
      <c r="AE580" s="201">
        <f t="shared" si="117"/>
        <v>0</v>
      </c>
      <c r="AG580" s="195">
        <v>19</v>
      </c>
      <c r="AH580" s="46">
        <f t="shared" si="118"/>
        <v>0</v>
      </c>
      <c r="AI580" s="201">
        <f t="shared" si="119"/>
        <v>0</v>
      </c>
    </row>
    <row r="581" spans="4:35" ht="13.2" customHeight="1">
      <c r="D581" s="195">
        <v>20</v>
      </c>
      <c r="E581" s="46">
        <f t="shared" si="112"/>
        <v>0</v>
      </c>
      <c r="F581" s="201">
        <f t="shared" si="113"/>
        <v>0</v>
      </c>
      <c r="H581" s="195">
        <v>20</v>
      </c>
      <c r="I581" s="46">
        <f t="shared" si="114"/>
        <v>0</v>
      </c>
      <c r="J581" s="201">
        <f t="shared" si="115"/>
        <v>0</v>
      </c>
      <c r="AC581" s="195">
        <v>20</v>
      </c>
      <c r="AD581" s="46">
        <f t="shared" si="116"/>
        <v>0</v>
      </c>
      <c r="AE581" s="201">
        <f t="shared" si="117"/>
        <v>0</v>
      </c>
      <c r="AG581" s="195">
        <v>20</v>
      </c>
      <c r="AH581" s="46">
        <f t="shared" si="118"/>
        <v>0</v>
      </c>
      <c r="AI581" s="201">
        <f t="shared" si="119"/>
        <v>0</v>
      </c>
    </row>
    <row r="582" spans="4:35" ht="13.2" customHeight="1">
      <c r="D582" s="195">
        <v>21</v>
      </c>
      <c r="E582" s="46">
        <f t="shared" si="112"/>
        <v>0</v>
      </c>
      <c r="F582" s="201">
        <f t="shared" si="113"/>
        <v>0</v>
      </c>
      <c r="H582" s="195">
        <v>21</v>
      </c>
      <c r="I582" s="46">
        <f t="shared" si="114"/>
        <v>0</v>
      </c>
      <c r="J582" s="201">
        <f t="shared" si="115"/>
        <v>0</v>
      </c>
      <c r="AC582" s="195">
        <v>21</v>
      </c>
      <c r="AD582" s="46">
        <f t="shared" si="116"/>
        <v>0</v>
      </c>
      <c r="AE582" s="201">
        <f t="shared" si="117"/>
        <v>0</v>
      </c>
      <c r="AG582" s="195">
        <v>21</v>
      </c>
      <c r="AH582" s="46">
        <f t="shared" si="118"/>
        <v>0</v>
      </c>
      <c r="AI582" s="201">
        <f t="shared" si="119"/>
        <v>0</v>
      </c>
    </row>
    <row r="583" spans="4:35" ht="13.2" customHeight="1">
      <c r="D583" s="195">
        <v>22</v>
      </c>
      <c r="E583" s="46">
        <f t="shared" si="112"/>
        <v>0</v>
      </c>
      <c r="F583" s="201">
        <f t="shared" si="113"/>
        <v>0</v>
      </c>
      <c r="H583" s="195">
        <v>22</v>
      </c>
      <c r="I583" s="46">
        <f t="shared" si="114"/>
        <v>0</v>
      </c>
      <c r="J583" s="201">
        <f t="shared" si="115"/>
        <v>0</v>
      </c>
      <c r="AC583" s="195">
        <v>22</v>
      </c>
      <c r="AD583" s="46">
        <f t="shared" si="116"/>
        <v>0</v>
      </c>
      <c r="AE583" s="201">
        <f t="shared" si="117"/>
        <v>0</v>
      </c>
      <c r="AG583" s="195">
        <v>22</v>
      </c>
      <c r="AH583" s="46">
        <f t="shared" si="118"/>
        <v>0</v>
      </c>
      <c r="AI583" s="201">
        <f t="shared" si="119"/>
        <v>0</v>
      </c>
    </row>
    <row r="584" spans="4:35" ht="13.2" customHeight="1">
      <c r="D584" s="195">
        <v>23</v>
      </c>
      <c r="E584" s="46">
        <f t="shared" si="112"/>
        <v>0</v>
      </c>
      <c r="F584" s="201">
        <f t="shared" si="113"/>
        <v>0</v>
      </c>
      <c r="H584" s="195">
        <v>23</v>
      </c>
      <c r="I584" s="46">
        <f t="shared" si="114"/>
        <v>0</v>
      </c>
      <c r="J584" s="201">
        <f t="shared" si="115"/>
        <v>0</v>
      </c>
      <c r="AC584" s="195">
        <v>23</v>
      </c>
      <c r="AD584" s="46">
        <f t="shared" si="116"/>
        <v>0</v>
      </c>
      <c r="AE584" s="201">
        <f t="shared" si="117"/>
        <v>0</v>
      </c>
      <c r="AG584" s="195">
        <v>23</v>
      </c>
      <c r="AH584" s="46">
        <f t="shared" si="118"/>
        <v>0</v>
      </c>
      <c r="AI584" s="201">
        <f t="shared" si="119"/>
        <v>0</v>
      </c>
    </row>
    <row r="585" spans="4:35" ht="13.2" customHeight="1">
      <c r="D585" s="195">
        <v>24</v>
      </c>
      <c r="E585" s="46">
        <f t="shared" si="112"/>
        <v>0</v>
      </c>
      <c r="F585" s="201">
        <f t="shared" si="113"/>
        <v>0</v>
      </c>
      <c r="H585" s="195">
        <v>24</v>
      </c>
      <c r="I585" s="46">
        <f t="shared" si="114"/>
        <v>0</v>
      </c>
      <c r="J585" s="201">
        <f t="shared" si="115"/>
        <v>0</v>
      </c>
      <c r="AC585" s="195">
        <v>24</v>
      </c>
      <c r="AD585" s="46">
        <f t="shared" si="116"/>
        <v>0</v>
      </c>
      <c r="AE585" s="201">
        <f t="shared" si="117"/>
        <v>0</v>
      </c>
      <c r="AG585" s="195">
        <v>24</v>
      </c>
      <c r="AH585" s="46">
        <f t="shared" si="118"/>
        <v>0</v>
      </c>
      <c r="AI585" s="201">
        <f t="shared" si="119"/>
        <v>0</v>
      </c>
    </row>
    <row r="586" spans="4:35" ht="13.2" customHeight="1">
      <c r="D586" s="195">
        <v>25</v>
      </c>
      <c r="E586" s="46">
        <f t="shared" si="112"/>
        <v>0</v>
      </c>
      <c r="F586" s="201">
        <f t="shared" si="113"/>
        <v>0</v>
      </c>
      <c r="H586" s="195">
        <v>25</v>
      </c>
      <c r="I586" s="46">
        <f t="shared" si="114"/>
        <v>0</v>
      </c>
      <c r="J586" s="201">
        <f t="shared" si="115"/>
        <v>0</v>
      </c>
      <c r="AC586" s="195">
        <v>25</v>
      </c>
      <c r="AD586" s="46">
        <f t="shared" si="116"/>
        <v>0</v>
      </c>
      <c r="AE586" s="201">
        <f t="shared" si="117"/>
        <v>0</v>
      </c>
      <c r="AG586" s="195">
        <v>25</v>
      </c>
      <c r="AH586" s="46">
        <f t="shared" si="118"/>
        <v>0</v>
      </c>
      <c r="AI586" s="201">
        <f t="shared" si="119"/>
        <v>0</v>
      </c>
    </row>
    <row r="587" spans="4:35" ht="13.2" customHeight="1">
      <c r="D587" s="195">
        <v>26</v>
      </c>
      <c r="E587" s="46">
        <f t="shared" si="112"/>
        <v>0</v>
      </c>
      <c r="F587" s="201">
        <f t="shared" si="113"/>
        <v>0</v>
      </c>
      <c r="H587" s="195">
        <v>26</v>
      </c>
      <c r="I587" s="46">
        <f t="shared" si="114"/>
        <v>0</v>
      </c>
      <c r="J587" s="201">
        <f t="shared" si="115"/>
        <v>0</v>
      </c>
      <c r="AC587" s="195">
        <v>26</v>
      </c>
      <c r="AD587" s="46">
        <f t="shared" si="116"/>
        <v>0</v>
      </c>
      <c r="AE587" s="201">
        <f t="shared" si="117"/>
        <v>0</v>
      </c>
      <c r="AG587" s="195">
        <v>26</v>
      </c>
      <c r="AH587" s="46">
        <f t="shared" si="118"/>
        <v>0</v>
      </c>
      <c r="AI587" s="201">
        <f t="shared" si="119"/>
        <v>0</v>
      </c>
    </row>
    <row r="588" spans="4:35" ht="13.2" customHeight="1">
      <c r="D588" s="195">
        <v>27</v>
      </c>
      <c r="E588" s="46">
        <f t="shared" si="112"/>
        <v>0</v>
      </c>
      <c r="F588" s="201">
        <f t="shared" si="113"/>
        <v>0</v>
      </c>
      <c r="H588" s="195">
        <v>27</v>
      </c>
      <c r="I588" s="46">
        <f t="shared" si="114"/>
        <v>0</v>
      </c>
      <c r="J588" s="201">
        <f t="shared" si="115"/>
        <v>0</v>
      </c>
      <c r="AC588" s="195">
        <v>27</v>
      </c>
      <c r="AD588" s="46">
        <f t="shared" si="116"/>
        <v>0</v>
      </c>
      <c r="AE588" s="201">
        <f t="shared" si="117"/>
        <v>0</v>
      </c>
      <c r="AG588" s="195">
        <v>27</v>
      </c>
      <c r="AH588" s="46">
        <f t="shared" si="118"/>
        <v>0</v>
      </c>
      <c r="AI588" s="201">
        <f t="shared" si="119"/>
        <v>0</v>
      </c>
    </row>
    <row r="589" spans="4:35" ht="13.2" customHeight="1">
      <c r="D589" s="195">
        <v>28</v>
      </c>
      <c r="E589" s="46">
        <f t="shared" si="112"/>
        <v>0</v>
      </c>
      <c r="F589" s="201">
        <f t="shared" si="113"/>
        <v>0</v>
      </c>
      <c r="H589" s="195">
        <v>28</v>
      </c>
      <c r="I589" s="46">
        <f t="shared" si="114"/>
        <v>0</v>
      </c>
      <c r="J589" s="201">
        <f t="shared" si="115"/>
        <v>0</v>
      </c>
      <c r="AC589" s="195">
        <v>28</v>
      </c>
      <c r="AD589" s="46">
        <f t="shared" si="116"/>
        <v>0</v>
      </c>
      <c r="AE589" s="201">
        <f t="shared" si="117"/>
        <v>0</v>
      </c>
      <c r="AG589" s="195">
        <v>28</v>
      </c>
      <c r="AH589" s="46">
        <f t="shared" si="118"/>
        <v>0</v>
      </c>
      <c r="AI589" s="201">
        <f t="shared" si="119"/>
        <v>0</v>
      </c>
    </row>
    <row r="590" spans="4:35" ht="13.2" customHeight="1">
      <c r="D590" s="195">
        <v>29</v>
      </c>
      <c r="E590" s="46">
        <f t="shared" si="112"/>
        <v>0</v>
      </c>
      <c r="F590" s="201">
        <f t="shared" si="113"/>
        <v>0</v>
      </c>
      <c r="H590" s="195">
        <v>29</v>
      </c>
      <c r="I590" s="46">
        <f t="shared" si="114"/>
        <v>0</v>
      </c>
      <c r="J590" s="201">
        <f t="shared" si="115"/>
        <v>0</v>
      </c>
      <c r="AC590" s="195">
        <v>29</v>
      </c>
      <c r="AD590" s="46">
        <f t="shared" si="116"/>
        <v>0</v>
      </c>
      <c r="AE590" s="201">
        <f t="shared" si="117"/>
        <v>0</v>
      </c>
      <c r="AG590" s="195">
        <v>29</v>
      </c>
      <c r="AH590" s="46">
        <f t="shared" si="118"/>
        <v>0</v>
      </c>
      <c r="AI590" s="201">
        <f t="shared" si="119"/>
        <v>0</v>
      </c>
    </row>
    <row r="591" spans="4:35" ht="13.2" customHeight="1">
      <c r="D591" s="195">
        <v>30</v>
      </c>
      <c r="E591" s="46">
        <f t="shared" si="112"/>
        <v>0</v>
      </c>
      <c r="F591" s="201">
        <f t="shared" si="113"/>
        <v>0</v>
      </c>
      <c r="H591" s="195">
        <v>30</v>
      </c>
      <c r="I591" s="46">
        <f t="shared" si="114"/>
        <v>0</v>
      </c>
      <c r="J591" s="201">
        <f t="shared" si="115"/>
        <v>0</v>
      </c>
      <c r="AC591" s="195">
        <v>30</v>
      </c>
      <c r="AD591" s="46">
        <f t="shared" si="116"/>
        <v>0</v>
      </c>
      <c r="AE591" s="201">
        <f t="shared" si="117"/>
        <v>0</v>
      </c>
      <c r="AG591" s="195">
        <v>30</v>
      </c>
      <c r="AH591" s="46">
        <f t="shared" si="118"/>
        <v>0</v>
      </c>
      <c r="AI591" s="201">
        <f t="shared" si="119"/>
        <v>0</v>
      </c>
    </row>
    <row r="592" spans="4:35" ht="13.2" customHeight="1">
      <c r="D592" s="195">
        <v>31</v>
      </c>
      <c r="E592" s="46">
        <f t="shared" si="112"/>
        <v>0</v>
      </c>
      <c r="F592" s="201">
        <f t="shared" si="113"/>
        <v>0</v>
      </c>
      <c r="H592" s="195">
        <v>31</v>
      </c>
      <c r="I592" s="46">
        <f t="shared" si="114"/>
        <v>0</v>
      </c>
      <c r="J592" s="201">
        <f t="shared" si="115"/>
        <v>0</v>
      </c>
      <c r="AC592" s="195">
        <v>31</v>
      </c>
      <c r="AD592" s="46">
        <f t="shared" si="116"/>
        <v>0</v>
      </c>
      <c r="AE592" s="201">
        <f t="shared" si="117"/>
        <v>0</v>
      </c>
      <c r="AG592" s="195">
        <v>31</v>
      </c>
      <c r="AH592" s="46">
        <f t="shared" si="118"/>
        <v>0</v>
      </c>
      <c r="AI592" s="201">
        <f t="shared" si="119"/>
        <v>0</v>
      </c>
    </row>
    <row r="593" spans="4:35" ht="13.2" customHeight="1">
      <c r="D593" s="195">
        <v>32</v>
      </c>
      <c r="E593" s="46">
        <f t="shared" si="112"/>
        <v>0</v>
      </c>
      <c r="F593" s="201">
        <f t="shared" si="113"/>
        <v>0</v>
      </c>
      <c r="H593" s="195">
        <v>32</v>
      </c>
      <c r="I593" s="46">
        <f t="shared" si="114"/>
        <v>0</v>
      </c>
      <c r="J593" s="201">
        <f t="shared" si="115"/>
        <v>0</v>
      </c>
      <c r="AC593" s="195">
        <v>32</v>
      </c>
      <c r="AD593" s="46">
        <f t="shared" si="116"/>
        <v>0</v>
      </c>
      <c r="AE593" s="201">
        <f t="shared" si="117"/>
        <v>0</v>
      </c>
      <c r="AG593" s="195">
        <v>32</v>
      </c>
      <c r="AH593" s="46">
        <f t="shared" si="118"/>
        <v>0</v>
      </c>
      <c r="AI593" s="201">
        <f t="shared" si="119"/>
        <v>0</v>
      </c>
    </row>
    <row r="594" spans="4:35" ht="13.2" customHeight="1">
      <c r="D594" s="195">
        <v>33</v>
      </c>
      <c r="E594" s="46">
        <f t="shared" si="112"/>
        <v>0</v>
      </c>
      <c r="F594" s="201">
        <f t="shared" si="113"/>
        <v>0</v>
      </c>
      <c r="H594" s="195">
        <v>33</v>
      </c>
      <c r="I594" s="46">
        <f t="shared" si="114"/>
        <v>0</v>
      </c>
      <c r="J594" s="201">
        <f t="shared" si="115"/>
        <v>0</v>
      </c>
      <c r="AC594" s="195">
        <v>33</v>
      </c>
      <c r="AD594" s="46">
        <f t="shared" si="116"/>
        <v>0</v>
      </c>
      <c r="AE594" s="201">
        <f t="shared" si="117"/>
        <v>0</v>
      </c>
      <c r="AG594" s="195">
        <v>33</v>
      </c>
      <c r="AH594" s="46">
        <f t="shared" si="118"/>
        <v>0</v>
      </c>
      <c r="AI594" s="201">
        <f t="shared" si="119"/>
        <v>0</v>
      </c>
    </row>
    <row r="595" spans="4:35" ht="13.2" customHeight="1">
      <c r="D595" s="195">
        <v>34</v>
      </c>
      <c r="E595" s="46">
        <f t="shared" si="112"/>
        <v>0</v>
      </c>
      <c r="F595" s="201">
        <f t="shared" si="113"/>
        <v>0</v>
      </c>
      <c r="H595" s="195">
        <v>34</v>
      </c>
      <c r="I595" s="46">
        <f t="shared" si="114"/>
        <v>0</v>
      </c>
      <c r="J595" s="201">
        <f t="shared" si="115"/>
        <v>0</v>
      </c>
      <c r="AC595" s="195">
        <v>34</v>
      </c>
      <c r="AD595" s="46">
        <f t="shared" si="116"/>
        <v>0</v>
      </c>
      <c r="AE595" s="201">
        <f t="shared" si="117"/>
        <v>0</v>
      </c>
      <c r="AG595" s="195">
        <v>34</v>
      </c>
      <c r="AH595" s="46">
        <f t="shared" si="118"/>
        <v>0</v>
      </c>
      <c r="AI595" s="201">
        <f t="shared" si="119"/>
        <v>0</v>
      </c>
    </row>
    <row r="596" spans="4:35" ht="13.2" customHeight="1">
      <c r="D596" s="195">
        <v>35</v>
      </c>
      <c r="E596" s="46">
        <f t="shared" si="112"/>
        <v>0</v>
      </c>
      <c r="F596" s="201">
        <f t="shared" si="113"/>
        <v>0</v>
      </c>
      <c r="H596" s="195">
        <v>35</v>
      </c>
      <c r="I596" s="46">
        <f t="shared" si="114"/>
        <v>0</v>
      </c>
      <c r="J596" s="201">
        <f t="shared" si="115"/>
        <v>0</v>
      </c>
      <c r="AC596" s="195">
        <v>35</v>
      </c>
      <c r="AD596" s="46">
        <f t="shared" si="116"/>
        <v>0</v>
      </c>
      <c r="AE596" s="201">
        <f t="shared" si="117"/>
        <v>0</v>
      </c>
      <c r="AG596" s="195">
        <v>35</v>
      </c>
      <c r="AH596" s="46">
        <f t="shared" si="118"/>
        <v>0</v>
      </c>
      <c r="AI596" s="201">
        <f t="shared" si="119"/>
        <v>0</v>
      </c>
    </row>
    <row r="597" spans="4:35" ht="13.2" customHeight="1">
      <c r="D597" s="195">
        <v>36</v>
      </c>
      <c r="E597" s="46">
        <f t="shared" si="112"/>
        <v>0</v>
      </c>
      <c r="F597" s="201">
        <f t="shared" si="113"/>
        <v>0</v>
      </c>
      <c r="H597" s="195">
        <v>36</v>
      </c>
      <c r="I597" s="46">
        <f t="shared" si="114"/>
        <v>0</v>
      </c>
      <c r="J597" s="201">
        <f t="shared" si="115"/>
        <v>0</v>
      </c>
      <c r="AC597" s="195">
        <v>36</v>
      </c>
      <c r="AD597" s="46">
        <f t="shared" si="116"/>
        <v>0</v>
      </c>
      <c r="AE597" s="201">
        <f t="shared" si="117"/>
        <v>0</v>
      </c>
      <c r="AG597" s="195">
        <v>36</v>
      </c>
      <c r="AH597" s="46">
        <f t="shared" si="118"/>
        <v>0</v>
      </c>
      <c r="AI597" s="201">
        <f t="shared" si="119"/>
        <v>0</v>
      </c>
    </row>
    <row r="598" spans="4:35" ht="13.2" customHeight="1">
      <c r="D598" s="195">
        <v>37</v>
      </c>
      <c r="E598" s="46">
        <f t="shared" si="112"/>
        <v>0</v>
      </c>
      <c r="F598" s="201">
        <f t="shared" si="113"/>
        <v>0</v>
      </c>
      <c r="H598" s="195">
        <v>37</v>
      </c>
      <c r="I598" s="46">
        <f t="shared" si="114"/>
        <v>0</v>
      </c>
      <c r="J598" s="201">
        <f t="shared" si="115"/>
        <v>0</v>
      </c>
      <c r="AC598" s="195">
        <v>37</v>
      </c>
      <c r="AD598" s="46">
        <f t="shared" si="116"/>
        <v>0</v>
      </c>
      <c r="AE598" s="201">
        <f t="shared" si="117"/>
        <v>0</v>
      </c>
      <c r="AG598" s="195">
        <v>37</v>
      </c>
      <c r="AH598" s="46">
        <f t="shared" si="118"/>
        <v>0</v>
      </c>
      <c r="AI598" s="201">
        <f t="shared" si="119"/>
        <v>0</v>
      </c>
    </row>
    <row r="599" spans="4:35" ht="13.2" customHeight="1">
      <c r="D599" s="195">
        <v>38</v>
      </c>
      <c r="E599" s="46">
        <f t="shared" si="112"/>
        <v>0</v>
      </c>
      <c r="F599" s="201">
        <f t="shared" si="113"/>
        <v>0</v>
      </c>
      <c r="H599" s="195">
        <v>38</v>
      </c>
      <c r="I599" s="46">
        <f t="shared" si="114"/>
        <v>0</v>
      </c>
      <c r="J599" s="201">
        <f t="shared" si="115"/>
        <v>0</v>
      </c>
      <c r="AC599" s="195">
        <v>38</v>
      </c>
      <c r="AD599" s="46">
        <f t="shared" si="116"/>
        <v>0</v>
      </c>
      <c r="AE599" s="201">
        <f t="shared" si="117"/>
        <v>0</v>
      </c>
      <c r="AG599" s="195">
        <v>38</v>
      </c>
      <c r="AH599" s="46">
        <f t="shared" si="118"/>
        <v>0</v>
      </c>
      <c r="AI599" s="201">
        <f t="shared" si="119"/>
        <v>0</v>
      </c>
    </row>
    <row r="600" spans="4:35" ht="13.2" customHeight="1">
      <c r="D600" s="195">
        <v>39</v>
      </c>
      <c r="E600" s="46">
        <f t="shared" si="112"/>
        <v>0</v>
      </c>
      <c r="F600" s="201">
        <f t="shared" si="113"/>
        <v>0</v>
      </c>
      <c r="H600" s="195">
        <v>39</v>
      </c>
      <c r="I600" s="46">
        <f t="shared" si="114"/>
        <v>0</v>
      </c>
      <c r="J600" s="201">
        <f t="shared" si="115"/>
        <v>0</v>
      </c>
      <c r="AC600" s="195">
        <v>39</v>
      </c>
      <c r="AD600" s="46">
        <f t="shared" si="116"/>
        <v>0</v>
      </c>
      <c r="AE600" s="201">
        <f t="shared" si="117"/>
        <v>0</v>
      </c>
      <c r="AG600" s="195">
        <v>39</v>
      </c>
      <c r="AH600" s="46">
        <f t="shared" si="118"/>
        <v>0</v>
      </c>
      <c r="AI600" s="201">
        <f t="shared" si="119"/>
        <v>0</v>
      </c>
    </row>
    <row r="601" spans="4:35" ht="13.2" customHeight="1">
      <c r="D601" s="195">
        <v>40</v>
      </c>
      <c r="E601" s="46">
        <f t="shared" si="112"/>
        <v>0</v>
      </c>
      <c r="F601" s="201">
        <f t="shared" si="113"/>
        <v>0</v>
      </c>
      <c r="H601" s="195">
        <v>40</v>
      </c>
      <c r="I601" s="46">
        <f t="shared" si="114"/>
        <v>0</v>
      </c>
      <c r="J601" s="201">
        <f t="shared" si="115"/>
        <v>0</v>
      </c>
      <c r="AC601" s="195">
        <v>40</v>
      </c>
      <c r="AD601" s="46">
        <f t="shared" si="116"/>
        <v>0</v>
      </c>
      <c r="AE601" s="201">
        <f t="shared" si="117"/>
        <v>0</v>
      </c>
      <c r="AG601" s="195">
        <v>40</v>
      </c>
      <c r="AH601" s="46">
        <f t="shared" si="118"/>
        <v>0</v>
      </c>
      <c r="AI601" s="201">
        <f t="shared" si="119"/>
        <v>0</v>
      </c>
    </row>
    <row r="602" spans="4:35" ht="13.2" customHeight="1">
      <c r="D602" s="195">
        <v>41</v>
      </c>
      <c r="E602" s="46">
        <f t="shared" si="112"/>
        <v>0</v>
      </c>
      <c r="F602" s="201">
        <f t="shared" si="113"/>
        <v>0</v>
      </c>
      <c r="H602" s="195">
        <v>41</v>
      </c>
      <c r="I602" s="46">
        <f t="shared" si="114"/>
        <v>0</v>
      </c>
      <c r="J602" s="201">
        <f t="shared" si="115"/>
        <v>0</v>
      </c>
      <c r="AC602" s="195">
        <v>41</v>
      </c>
      <c r="AD602" s="46">
        <f t="shared" si="116"/>
        <v>0</v>
      </c>
      <c r="AE602" s="201">
        <f t="shared" si="117"/>
        <v>0</v>
      </c>
      <c r="AG602" s="195">
        <v>41</v>
      </c>
      <c r="AH602" s="46">
        <f t="shared" si="118"/>
        <v>0</v>
      </c>
      <c r="AI602" s="201">
        <f t="shared" si="119"/>
        <v>0</v>
      </c>
    </row>
    <row r="603" spans="4:35" ht="13.2" customHeight="1">
      <c r="D603" s="195">
        <v>42</v>
      </c>
      <c r="E603" s="46">
        <f t="shared" si="112"/>
        <v>0</v>
      </c>
      <c r="F603" s="201">
        <f t="shared" si="113"/>
        <v>0</v>
      </c>
      <c r="H603" s="195">
        <v>42</v>
      </c>
      <c r="I603" s="46">
        <f t="shared" si="114"/>
        <v>0</v>
      </c>
      <c r="J603" s="201">
        <f t="shared" si="115"/>
        <v>0</v>
      </c>
      <c r="AC603" s="195">
        <v>42</v>
      </c>
      <c r="AD603" s="46">
        <f t="shared" si="116"/>
        <v>0</v>
      </c>
      <c r="AE603" s="201">
        <f t="shared" si="117"/>
        <v>0</v>
      </c>
      <c r="AG603" s="195">
        <v>42</v>
      </c>
      <c r="AH603" s="46">
        <f t="shared" si="118"/>
        <v>0</v>
      </c>
      <c r="AI603" s="201">
        <f t="shared" si="119"/>
        <v>0</v>
      </c>
    </row>
    <row r="604" spans="4:35" ht="13.2" customHeight="1">
      <c r="D604" s="195">
        <v>43</v>
      </c>
      <c r="E604" s="46">
        <f t="shared" si="112"/>
        <v>0</v>
      </c>
      <c r="F604" s="201">
        <f t="shared" si="113"/>
        <v>0</v>
      </c>
      <c r="H604" s="195">
        <v>43</v>
      </c>
      <c r="I604" s="46">
        <f t="shared" si="114"/>
        <v>0</v>
      </c>
      <c r="J604" s="201">
        <f t="shared" si="115"/>
        <v>0</v>
      </c>
      <c r="AC604" s="195">
        <v>43</v>
      </c>
      <c r="AD604" s="46">
        <f t="shared" si="116"/>
        <v>0</v>
      </c>
      <c r="AE604" s="201">
        <f t="shared" si="117"/>
        <v>0</v>
      </c>
      <c r="AG604" s="195">
        <v>43</v>
      </c>
      <c r="AH604" s="46">
        <f t="shared" si="118"/>
        <v>0</v>
      </c>
      <c r="AI604" s="201">
        <f t="shared" si="119"/>
        <v>0</v>
      </c>
    </row>
    <row r="605" spans="4:35" ht="13.2" customHeight="1">
      <c r="D605" s="195">
        <v>44</v>
      </c>
      <c r="E605" s="46">
        <f t="shared" si="112"/>
        <v>0</v>
      </c>
      <c r="F605" s="201">
        <f t="shared" si="113"/>
        <v>0</v>
      </c>
      <c r="H605" s="195">
        <v>44</v>
      </c>
      <c r="I605" s="46">
        <f t="shared" si="114"/>
        <v>0</v>
      </c>
      <c r="J605" s="201">
        <f t="shared" si="115"/>
        <v>0</v>
      </c>
      <c r="AC605" s="195">
        <v>44</v>
      </c>
      <c r="AD605" s="46">
        <f t="shared" si="116"/>
        <v>0</v>
      </c>
      <c r="AE605" s="201">
        <f t="shared" si="117"/>
        <v>0</v>
      </c>
      <c r="AG605" s="195">
        <v>44</v>
      </c>
      <c r="AH605" s="46">
        <f t="shared" si="118"/>
        <v>0</v>
      </c>
      <c r="AI605" s="201">
        <f t="shared" si="119"/>
        <v>0</v>
      </c>
    </row>
    <row r="606" spans="4:35" ht="13.2" customHeight="1">
      <c r="D606" s="195">
        <v>45</v>
      </c>
      <c r="E606" s="46">
        <f t="shared" si="112"/>
        <v>0</v>
      </c>
      <c r="F606" s="201">
        <f t="shared" si="113"/>
        <v>0</v>
      </c>
      <c r="H606" s="195">
        <v>45</v>
      </c>
      <c r="I606" s="46">
        <f t="shared" si="114"/>
        <v>0</v>
      </c>
      <c r="J606" s="201">
        <f t="shared" si="115"/>
        <v>0</v>
      </c>
      <c r="AC606" s="195">
        <v>45</v>
      </c>
      <c r="AD606" s="46">
        <f t="shared" si="116"/>
        <v>0</v>
      </c>
      <c r="AE606" s="201">
        <f t="shared" si="117"/>
        <v>0</v>
      </c>
      <c r="AG606" s="195">
        <v>45</v>
      </c>
      <c r="AH606" s="46">
        <f t="shared" si="118"/>
        <v>0</v>
      </c>
      <c r="AI606" s="201">
        <f t="shared" si="119"/>
        <v>0</v>
      </c>
    </row>
    <row r="607" spans="4:35" ht="13.2" customHeight="1">
      <c r="D607" s="195">
        <v>46</v>
      </c>
      <c r="E607" s="46">
        <f t="shared" si="112"/>
        <v>0</v>
      </c>
      <c r="F607" s="201">
        <f t="shared" si="113"/>
        <v>0</v>
      </c>
      <c r="H607" s="195">
        <v>46</v>
      </c>
      <c r="I607" s="46">
        <f t="shared" si="114"/>
        <v>0</v>
      </c>
      <c r="J607" s="201">
        <f t="shared" si="115"/>
        <v>0</v>
      </c>
      <c r="AC607" s="195">
        <v>46</v>
      </c>
      <c r="AD607" s="46">
        <f t="shared" si="116"/>
        <v>0</v>
      </c>
      <c r="AE607" s="201">
        <f t="shared" si="117"/>
        <v>0</v>
      </c>
      <c r="AG607" s="195">
        <v>46</v>
      </c>
      <c r="AH607" s="46">
        <f t="shared" si="118"/>
        <v>0</v>
      </c>
      <c r="AI607" s="201">
        <f t="shared" si="119"/>
        <v>0</v>
      </c>
    </row>
    <row r="608" spans="4:35" ht="13.2" customHeight="1">
      <c r="D608" s="195">
        <v>47</v>
      </c>
      <c r="E608" s="46">
        <f t="shared" si="112"/>
        <v>0</v>
      </c>
      <c r="F608" s="201">
        <f t="shared" si="113"/>
        <v>0</v>
      </c>
      <c r="H608" s="195">
        <v>47</v>
      </c>
      <c r="I608" s="46">
        <f t="shared" si="114"/>
        <v>0</v>
      </c>
      <c r="J608" s="201">
        <f t="shared" si="115"/>
        <v>0</v>
      </c>
      <c r="AC608" s="195">
        <v>47</v>
      </c>
      <c r="AD608" s="46">
        <f t="shared" si="116"/>
        <v>0</v>
      </c>
      <c r="AE608" s="201">
        <f t="shared" si="117"/>
        <v>0</v>
      </c>
      <c r="AG608" s="195">
        <v>47</v>
      </c>
      <c r="AH608" s="46">
        <f t="shared" si="118"/>
        <v>0</v>
      </c>
      <c r="AI608" s="201">
        <f t="shared" si="119"/>
        <v>0</v>
      </c>
    </row>
    <row r="609" spans="4:35" ht="13.2" customHeight="1">
      <c r="D609" s="195">
        <v>48</v>
      </c>
      <c r="E609" s="46">
        <f t="shared" si="112"/>
        <v>0</v>
      </c>
      <c r="F609" s="201">
        <f t="shared" si="113"/>
        <v>0</v>
      </c>
      <c r="H609" s="195">
        <v>48</v>
      </c>
      <c r="I609" s="46">
        <f t="shared" si="114"/>
        <v>0</v>
      </c>
      <c r="J609" s="201">
        <f t="shared" si="115"/>
        <v>0</v>
      </c>
      <c r="AC609" s="195">
        <v>48</v>
      </c>
      <c r="AD609" s="46">
        <f t="shared" si="116"/>
        <v>0</v>
      </c>
      <c r="AE609" s="201">
        <f t="shared" si="117"/>
        <v>0</v>
      </c>
      <c r="AG609" s="195">
        <v>48</v>
      </c>
      <c r="AH609" s="46">
        <f t="shared" si="118"/>
        <v>0</v>
      </c>
      <c r="AI609" s="201">
        <f t="shared" si="119"/>
        <v>0</v>
      </c>
    </row>
    <row r="610" spans="4:35" ht="13.2" customHeight="1">
      <c r="D610" s="195">
        <v>49</v>
      </c>
      <c r="E610" s="46">
        <f t="shared" si="112"/>
        <v>0</v>
      </c>
      <c r="F610" s="201">
        <f t="shared" si="113"/>
        <v>0</v>
      </c>
      <c r="H610" s="195">
        <v>49</v>
      </c>
      <c r="I610" s="46">
        <f t="shared" si="114"/>
        <v>0</v>
      </c>
      <c r="J610" s="201">
        <f t="shared" si="115"/>
        <v>0</v>
      </c>
      <c r="AC610" s="195">
        <v>49</v>
      </c>
      <c r="AD610" s="46">
        <f t="shared" si="116"/>
        <v>0</v>
      </c>
      <c r="AE610" s="201">
        <f t="shared" si="117"/>
        <v>0</v>
      </c>
      <c r="AG610" s="195">
        <v>49</v>
      </c>
      <c r="AH610" s="46">
        <f t="shared" si="118"/>
        <v>0</v>
      </c>
      <c r="AI610" s="201">
        <f t="shared" si="119"/>
        <v>0</v>
      </c>
    </row>
    <row r="611" spans="4:35" ht="13.2" customHeight="1">
      <c r="D611" s="195">
        <v>50</v>
      </c>
      <c r="E611" s="46">
        <f t="shared" si="112"/>
        <v>0</v>
      </c>
      <c r="F611" s="201">
        <f t="shared" si="113"/>
        <v>0</v>
      </c>
      <c r="H611" s="195">
        <v>50</v>
      </c>
      <c r="I611" s="46">
        <f t="shared" si="114"/>
        <v>0</v>
      </c>
      <c r="J611" s="201">
        <f t="shared" si="115"/>
        <v>0</v>
      </c>
      <c r="AC611" s="195">
        <v>50</v>
      </c>
      <c r="AD611" s="46">
        <f t="shared" si="116"/>
        <v>0</v>
      </c>
      <c r="AE611" s="201">
        <f t="shared" si="117"/>
        <v>0</v>
      </c>
      <c r="AG611" s="195">
        <v>50</v>
      </c>
      <c r="AH611" s="46">
        <f t="shared" si="118"/>
        <v>0</v>
      </c>
      <c r="AI611" s="201">
        <f t="shared" si="119"/>
        <v>0</v>
      </c>
    </row>
    <row r="612" spans="4:35" ht="13.2" customHeight="1">
      <c r="D612" s="195">
        <v>51</v>
      </c>
      <c r="E612" s="46">
        <f t="shared" si="112"/>
        <v>0</v>
      </c>
      <c r="F612" s="201">
        <f t="shared" si="113"/>
        <v>0</v>
      </c>
      <c r="H612" s="195">
        <v>51</v>
      </c>
      <c r="I612" s="46">
        <f t="shared" si="114"/>
        <v>0</v>
      </c>
      <c r="J612" s="201">
        <f t="shared" si="115"/>
        <v>0</v>
      </c>
      <c r="AC612" s="195">
        <v>51</v>
      </c>
      <c r="AD612" s="46">
        <f t="shared" si="116"/>
        <v>0</v>
      </c>
      <c r="AE612" s="201">
        <f t="shared" si="117"/>
        <v>0</v>
      </c>
      <c r="AG612" s="195">
        <v>51</v>
      </c>
      <c r="AH612" s="46">
        <f t="shared" si="118"/>
        <v>0</v>
      </c>
      <c r="AI612" s="201">
        <f t="shared" si="119"/>
        <v>0</v>
      </c>
    </row>
    <row r="613" spans="4:35" ht="13.2" customHeight="1">
      <c r="D613" s="195">
        <v>52</v>
      </c>
      <c r="E613" s="46">
        <f t="shared" si="112"/>
        <v>0</v>
      </c>
      <c r="F613" s="201">
        <f t="shared" si="113"/>
        <v>0</v>
      </c>
      <c r="H613" s="195">
        <v>52</v>
      </c>
      <c r="I613" s="46">
        <f t="shared" si="114"/>
        <v>0</v>
      </c>
      <c r="J613" s="201">
        <f t="shared" si="115"/>
        <v>0</v>
      </c>
      <c r="AC613" s="195">
        <v>52</v>
      </c>
      <c r="AD613" s="46">
        <f t="shared" si="116"/>
        <v>0</v>
      </c>
      <c r="AE613" s="201">
        <f t="shared" si="117"/>
        <v>0</v>
      </c>
      <c r="AG613" s="195">
        <v>52</v>
      </c>
      <c r="AH613" s="46">
        <f t="shared" si="118"/>
        <v>0</v>
      </c>
      <c r="AI613" s="201">
        <f t="shared" si="119"/>
        <v>0</v>
      </c>
    </row>
    <row r="614" spans="4:35" ht="13.2" customHeight="1">
      <c r="D614" s="195">
        <v>53</v>
      </c>
      <c r="E614" s="46">
        <f t="shared" si="112"/>
        <v>0</v>
      </c>
      <c r="F614" s="201">
        <f t="shared" si="113"/>
        <v>0</v>
      </c>
      <c r="H614" s="195">
        <v>53</v>
      </c>
      <c r="I614" s="46">
        <f t="shared" si="114"/>
        <v>0</v>
      </c>
      <c r="J614" s="201">
        <f t="shared" si="115"/>
        <v>0</v>
      </c>
      <c r="AC614" s="195">
        <v>53</v>
      </c>
      <c r="AD614" s="46">
        <f t="shared" si="116"/>
        <v>0</v>
      </c>
      <c r="AE614" s="201">
        <f t="shared" si="117"/>
        <v>0</v>
      </c>
      <c r="AG614" s="195">
        <v>53</v>
      </c>
      <c r="AH614" s="46">
        <f t="shared" si="118"/>
        <v>0</v>
      </c>
      <c r="AI614" s="201">
        <f t="shared" si="119"/>
        <v>0</v>
      </c>
    </row>
    <row r="615" spans="4:35" ht="13.2" customHeight="1">
      <c r="D615" s="195">
        <v>54</v>
      </c>
      <c r="E615" s="46">
        <f t="shared" si="112"/>
        <v>0</v>
      </c>
      <c r="F615" s="201">
        <f t="shared" si="113"/>
        <v>0</v>
      </c>
      <c r="H615" s="195">
        <v>54</v>
      </c>
      <c r="I615" s="46">
        <f t="shared" si="114"/>
        <v>0</v>
      </c>
      <c r="J615" s="201">
        <f t="shared" si="115"/>
        <v>0</v>
      </c>
      <c r="AC615" s="195">
        <v>54</v>
      </c>
      <c r="AD615" s="46">
        <f t="shared" si="116"/>
        <v>0</v>
      </c>
      <c r="AE615" s="201">
        <f t="shared" si="117"/>
        <v>0</v>
      </c>
      <c r="AG615" s="195">
        <v>54</v>
      </c>
      <c r="AH615" s="46">
        <f t="shared" si="118"/>
        <v>0</v>
      </c>
      <c r="AI615" s="201">
        <f t="shared" si="119"/>
        <v>0</v>
      </c>
    </row>
    <row r="616" spans="4:35" ht="13.2" customHeight="1">
      <c r="D616" s="195">
        <v>55</v>
      </c>
      <c r="E616" s="46">
        <f t="shared" si="112"/>
        <v>0</v>
      </c>
      <c r="F616" s="201">
        <f t="shared" si="113"/>
        <v>0</v>
      </c>
      <c r="H616" s="195">
        <v>55</v>
      </c>
      <c r="I616" s="46">
        <f t="shared" si="114"/>
        <v>0</v>
      </c>
      <c r="J616" s="201">
        <f t="shared" si="115"/>
        <v>0</v>
      </c>
      <c r="AC616" s="195">
        <v>55</v>
      </c>
      <c r="AD616" s="46">
        <f t="shared" si="116"/>
        <v>0</v>
      </c>
      <c r="AE616" s="201">
        <f t="shared" si="117"/>
        <v>0</v>
      </c>
      <c r="AG616" s="195">
        <v>55</v>
      </c>
      <c r="AH616" s="46">
        <f t="shared" si="118"/>
        <v>0</v>
      </c>
      <c r="AI616" s="201">
        <f t="shared" si="119"/>
        <v>0</v>
      </c>
    </row>
    <row r="617" spans="4:35" ht="13.2" customHeight="1">
      <c r="D617" s="195">
        <v>56</v>
      </c>
      <c r="E617" s="46">
        <f t="shared" si="112"/>
        <v>0</v>
      </c>
      <c r="F617" s="201">
        <f t="shared" si="113"/>
        <v>0</v>
      </c>
      <c r="H617" s="195">
        <v>56</v>
      </c>
      <c r="I617" s="46">
        <f t="shared" si="114"/>
        <v>0</v>
      </c>
      <c r="J617" s="201">
        <f t="shared" si="115"/>
        <v>0</v>
      </c>
      <c r="AC617" s="195">
        <v>56</v>
      </c>
      <c r="AD617" s="46">
        <f t="shared" si="116"/>
        <v>0</v>
      </c>
      <c r="AE617" s="201">
        <f t="shared" si="117"/>
        <v>0</v>
      </c>
      <c r="AG617" s="195">
        <v>56</v>
      </c>
      <c r="AH617" s="46">
        <f t="shared" si="118"/>
        <v>0</v>
      </c>
      <c r="AI617" s="201">
        <f t="shared" si="119"/>
        <v>0</v>
      </c>
    </row>
    <row r="618" spans="4:35" ht="13.2" customHeight="1">
      <c r="D618" s="195">
        <v>57</v>
      </c>
      <c r="E618" s="46">
        <f t="shared" si="112"/>
        <v>0</v>
      </c>
      <c r="F618" s="201">
        <f t="shared" si="113"/>
        <v>0</v>
      </c>
      <c r="H618" s="195">
        <v>57</v>
      </c>
      <c r="I618" s="46">
        <f t="shared" si="114"/>
        <v>0</v>
      </c>
      <c r="J618" s="201">
        <f t="shared" si="115"/>
        <v>0</v>
      </c>
      <c r="AC618" s="195">
        <v>57</v>
      </c>
      <c r="AD618" s="46">
        <f t="shared" si="116"/>
        <v>0</v>
      </c>
      <c r="AE618" s="201">
        <f t="shared" si="117"/>
        <v>0</v>
      </c>
      <c r="AG618" s="195">
        <v>57</v>
      </c>
      <c r="AH618" s="46">
        <f t="shared" si="118"/>
        <v>0</v>
      </c>
      <c r="AI618" s="201">
        <f t="shared" si="119"/>
        <v>0</v>
      </c>
    </row>
    <row r="619" spans="4:35" ht="13.2" customHeight="1">
      <c r="D619" s="195">
        <v>58</v>
      </c>
      <c r="E619" s="46">
        <f t="shared" si="112"/>
        <v>0</v>
      </c>
      <c r="F619" s="201">
        <f t="shared" si="113"/>
        <v>0</v>
      </c>
      <c r="H619" s="195">
        <v>58</v>
      </c>
      <c r="I619" s="46">
        <f t="shared" si="114"/>
        <v>0</v>
      </c>
      <c r="J619" s="201">
        <f t="shared" si="115"/>
        <v>0</v>
      </c>
      <c r="AC619" s="195">
        <v>58</v>
      </c>
      <c r="AD619" s="46">
        <f t="shared" si="116"/>
        <v>0</v>
      </c>
      <c r="AE619" s="201">
        <f t="shared" si="117"/>
        <v>0</v>
      </c>
      <c r="AG619" s="195">
        <v>58</v>
      </c>
      <c r="AH619" s="46">
        <f t="shared" si="118"/>
        <v>0</v>
      </c>
      <c r="AI619" s="201">
        <f t="shared" si="119"/>
        <v>0</v>
      </c>
    </row>
    <row r="620" spans="4:35" ht="13.2" customHeight="1">
      <c r="D620" s="195">
        <v>59</v>
      </c>
      <c r="E620" s="46">
        <f t="shared" si="112"/>
        <v>0</v>
      </c>
      <c r="F620" s="201">
        <f t="shared" si="113"/>
        <v>0</v>
      </c>
      <c r="H620" s="195">
        <v>59</v>
      </c>
      <c r="I620" s="46">
        <f t="shared" si="114"/>
        <v>0</v>
      </c>
      <c r="J620" s="201">
        <f t="shared" si="115"/>
        <v>0</v>
      </c>
      <c r="AC620" s="195">
        <v>59</v>
      </c>
      <c r="AD620" s="46">
        <f t="shared" si="116"/>
        <v>0</v>
      </c>
      <c r="AE620" s="201">
        <f t="shared" si="117"/>
        <v>0</v>
      </c>
      <c r="AG620" s="195">
        <v>59</v>
      </c>
      <c r="AH620" s="46">
        <f t="shared" si="118"/>
        <v>0</v>
      </c>
      <c r="AI620" s="201">
        <f t="shared" si="119"/>
        <v>0</v>
      </c>
    </row>
    <row r="621" spans="4:35" ht="13.2" customHeight="1" thickBot="1">
      <c r="D621" s="196">
        <v>60</v>
      </c>
      <c r="E621" s="47">
        <f t="shared" si="112"/>
        <v>0</v>
      </c>
      <c r="F621" s="202">
        <f t="shared" si="113"/>
        <v>0</v>
      </c>
      <c r="H621" s="196">
        <v>60</v>
      </c>
      <c r="I621" s="47">
        <f t="shared" si="114"/>
        <v>0</v>
      </c>
      <c r="J621" s="202">
        <f t="shared" si="115"/>
        <v>0</v>
      </c>
      <c r="AC621" s="196">
        <v>60</v>
      </c>
      <c r="AD621" s="47">
        <f t="shared" si="116"/>
        <v>0</v>
      </c>
      <c r="AE621" s="202">
        <f t="shared" si="117"/>
        <v>0</v>
      </c>
      <c r="AG621" s="196">
        <v>60</v>
      </c>
      <c r="AH621" s="47">
        <f t="shared" si="118"/>
        <v>0</v>
      </c>
      <c r="AI621" s="202">
        <f t="shared" si="119"/>
        <v>0</v>
      </c>
    </row>
    <row r="623" spans="4:35" ht="13.2" customHeight="1" thickBot="1">
      <c r="F623" s="2" t="s">
        <v>370</v>
      </c>
      <c r="AE623" s="2" t="s">
        <v>370</v>
      </c>
    </row>
    <row r="624" spans="4:35" ht="13.2" customHeight="1">
      <c r="F624" s="2199"/>
      <c r="G624" s="2200" t="s">
        <v>87</v>
      </c>
      <c r="H624" s="2200"/>
      <c r="I624" s="2200"/>
      <c r="J624" s="2239"/>
      <c r="AE624" s="2199"/>
      <c r="AF624" s="2200" t="s">
        <v>87</v>
      </c>
      <c r="AG624" s="2200"/>
      <c r="AH624" s="2200"/>
      <c r="AI624" s="2239"/>
    </row>
    <row r="625" spans="6:35" ht="13.2" customHeight="1">
      <c r="F625" s="2238"/>
      <c r="G625" s="2151" t="s">
        <v>368</v>
      </c>
      <c r="H625" s="2153"/>
      <c r="I625" s="2151" t="s">
        <v>369</v>
      </c>
      <c r="J625" s="2529"/>
      <c r="AE625" s="2238"/>
      <c r="AF625" s="2151" t="s">
        <v>368</v>
      </c>
      <c r="AG625" s="2153"/>
      <c r="AH625" s="2151" t="s">
        <v>369</v>
      </c>
      <c r="AI625" s="2529"/>
    </row>
    <row r="626" spans="6:35" ht="13.2" customHeight="1">
      <c r="F626" s="195">
        <v>1</v>
      </c>
      <c r="G626" s="400" t="str">
        <f>IF(H626=0,"",MAX($G$624:G625)+1)</f>
        <v/>
      </c>
      <c r="H626" s="46">
        <f t="shared" ref="H626:H685" si="120">E434+I434+E498+I498+E562+I562</f>
        <v>0</v>
      </c>
      <c r="I626" s="400" t="str">
        <f>IF(J626=0,"",MAX($I$624:I625)+1)</f>
        <v/>
      </c>
      <c r="J626" s="201">
        <f t="shared" ref="J626:J685" si="121">F434+J434+F498+J498+F562+J562</f>
        <v>0</v>
      </c>
      <c r="AE626" s="195">
        <v>1</v>
      </c>
      <c r="AF626" s="400" t="str">
        <f>IF(AG626=0,"",MAX($AF$624:AF625)+1)</f>
        <v/>
      </c>
      <c r="AG626" s="46">
        <f t="shared" ref="AG626:AG685" si="122">AD434+AH434+AD498+AH498+AD562+AH562</f>
        <v>0</v>
      </c>
      <c r="AH626" s="400" t="str">
        <f>IF(AI626=0,"",MAX($AH$624:AH625)+1)</f>
        <v/>
      </c>
      <c r="AI626" s="201">
        <f t="shared" ref="AI626:AI685" si="123">AE434+AI434+AE498+AI498+AE562+AI562</f>
        <v>0</v>
      </c>
    </row>
    <row r="627" spans="6:35" ht="13.2" customHeight="1">
      <c r="F627" s="195">
        <v>2</v>
      </c>
      <c r="G627" s="400" t="str">
        <f>IF(H627=0,"",MAX($G$624:G626)+1)</f>
        <v/>
      </c>
      <c r="H627" s="46">
        <f t="shared" si="120"/>
        <v>0</v>
      </c>
      <c r="I627" s="400" t="str">
        <f>IF(J627=0,"",MAX($I$624:I626)+1)</f>
        <v/>
      </c>
      <c r="J627" s="201">
        <f t="shared" si="121"/>
        <v>0</v>
      </c>
      <c r="AE627" s="195">
        <v>2</v>
      </c>
      <c r="AF627" s="400" t="str">
        <f>IF(AG627=0,"",MAX($AF$624:AF626)+1)</f>
        <v/>
      </c>
      <c r="AG627" s="46">
        <f t="shared" si="122"/>
        <v>0</v>
      </c>
      <c r="AH627" s="400" t="str">
        <f>IF(AI627=0,"",MAX($AH$624:AH626)+1)</f>
        <v/>
      </c>
      <c r="AI627" s="201">
        <f t="shared" si="123"/>
        <v>0</v>
      </c>
    </row>
    <row r="628" spans="6:35" ht="13.2" customHeight="1">
      <c r="F628" s="195">
        <v>3</v>
      </c>
      <c r="G628" s="400" t="str">
        <f>IF(H628=0,"",MAX($G$624:G627)+1)</f>
        <v/>
      </c>
      <c r="H628" s="46">
        <f t="shared" si="120"/>
        <v>0</v>
      </c>
      <c r="I628" s="400" t="str">
        <f>IF(J628=0,"",MAX($I$624:I627)+1)</f>
        <v/>
      </c>
      <c r="J628" s="201">
        <f t="shared" si="121"/>
        <v>0</v>
      </c>
      <c r="AE628" s="195">
        <v>3</v>
      </c>
      <c r="AF628" s="400" t="str">
        <f>IF(AG628=0,"",MAX($AF$624:AF627)+1)</f>
        <v/>
      </c>
      <c r="AG628" s="46">
        <f t="shared" si="122"/>
        <v>0</v>
      </c>
      <c r="AH628" s="400" t="str">
        <f>IF(AI628=0,"",MAX($AH$624:AH627)+1)</f>
        <v/>
      </c>
      <c r="AI628" s="201">
        <f t="shared" si="123"/>
        <v>0</v>
      </c>
    </row>
    <row r="629" spans="6:35" ht="13.2" customHeight="1">
      <c r="F629" s="195">
        <v>4</v>
      </c>
      <c r="G629" s="400" t="str">
        <f>IF(H629=0,"",MAX($G$624:G628)+1)</f>
        <v/>
      </c>
      <c r="H629" s="46">
        <f t="shared" si="120"/>
        <v>0</v>
      </c>
      <c r="I629" s="400" t="str">
        <f>IF(J629=0,"",MAX($I$624:I628)+1)</f>
        <v/>
      </c>
      <c r="J629" s="201">
        <f t="shared" si="121"/>
        <v>0</v>
      </c>
      <c r="AE629" s="195">
        <v>4</v>
      </c>
      <c r="AF629" s="400" t="str">
        <f>IF(AG629=0,"",MAX($AF$624:AF628)+1)</f>
        <v/>
      </c>
      <c r="AG629" s="46">
        <f t="shared" si="122"/>
        <v>0</v>
      </c>
      <c r="AH629" s="400" t="str">
        <f>IF(AI629=0,"",MAX($AH$624:AH628)+1)</f>
        <v/>
      </c>
      <c r="AI629" s="201">
        <f t="shared" si="123"/>
        <v>0</v>
      </c>
    </row>
    <row r="630" spans="6:35" ht="13.2" customHeight="1">
      <c r="F630" s="195">
        <v>5</v>
      </c>
      <c r="G630" s="400" t="str">
        <f>IF(H630=0,"",MAX($G$624:G629)+1)</f>
        <v/>
      </c>
      <c r="H630" s="46">
        <f t="shared" si="120"/>
        <v>0</v>
      </c>
      <c r="I630" s="400" t="str">
        <f>IF(J630=0,"",MAX($I$624:I629)+1)</f>
        <v/>
      </c>
      <c r="J630" s="201">
        <f t="shared" si="121"/>
        <v>0</v>
      </c>
      <c r="AE630" s="195">
        <v>5</v>
      </c>
      <c r="AF630" s="400" t="str">
        <f>IF(AG630=0,"",MAX($AF$624:AF629)+1)</f>
        <v/>
      </c>
      <c r="AG630" s="46">
        <f t="shared" si="122"/>
        <v>0</v>
      </c>
      <c r="AH630" s="400" t="str">
        <f>IF(AI630=0,"",MAX($AH$624:AH629)+1)</f>
        <v/>
      </c>
      <c r="AI630" s="201">
        <f t="shared" si="123"/>
        <v>0</v>
      </c>
    </row>
    <row r="631" spans="6:35" ht="13.2" customHeight="1">
      <c r="F631" s="195">
        <v>6</v>
      </c>
      <c r="G631" s="400" t="str">
        <f>IF(H631=0,"",MAX($G$624:G630)+1)</f>
        <v/>
      </c>
      <c r="H631" s="46">
        <f t="shared" si="120"/>
        <v>0</v>
      </c>
      <c r="I631" s="400" t="str">
        <f>IF(J631=0,"",MAX($I$624:I630)+1)</f>
        <v/>
      </c>
      <c r="J631" s="201">
        <f t="shared" si="121"/>
        <v>0</v>
      </c>
      <c r="AE631" s="195">
        <v>6</v>
      </c>
      <c r="AF631" s="400" t="str">
        <f>IF(AG631=0,"",MAX($AF$624:AF630)+1)</f>
        <v/>
      </c>
      <c r="AG631" s="46">
        <f t="shared" si="122"/>
        <v>0</v>
      </c>
      <c r="AH631" s="400" t="str">
        <f>IF(AI631=0,"",MAX($AH$624:AH630)+1)</f>
        <v/>
      </c>
      <c r="AI631" s="201">
        <f t="shared" si="123"/>
        <v>0</v>
      </c>
    </row>
    <row r="632" spans="6:35" ht="13.2" customHeight="1">
      <c r="F632" s="195">
        <v>7</v>
      </c>
      <c r="G632" s="400" t="str">
        <f>IF(H632=0,"",MAX($G$624:G631)+1)</f>
        <v/>
      </c>
      <c r="H632" s="46">
        <f t="shared" si="120"/>
        <v>0</v>
      </c>
      <c r="I632" s="400" t="str">
        <f>IF(J632=0,"",MAX($I$624:I631)+1)</f>
        <v/>
      </c>
      <c r="J632" s="201">
        <f t="shared" si="121"/>
        <v>0</v>
      </c>
      <c r="AE632" s="195">
        <v>7</v>
      </c>
      <c r="AF632" s="400" t="str">
        <f>IF(AG632=0,"",MAX($AF$624:AF631)+1)</f>
        <v/>
      </c>
      <c r="AG632" s="46">
        <f t="shared" si="122"/>
        <v>0</v>
      </c>
      <c r="AH632" s="400" t="str">
        <f>IF(AI632=0,"",MAX($AH$624:AH631)+1)</f>
        <v/>
      </c>
      <c r="AI632" s="201">
        <f t="shared" si="123"/>
        <v>0</v>
      </c>
    </row>
    <row r="633" spans="6:35" ht="13.2" customHeight="1">
      <c r="F633" s="195">
        <v>8</v>
      </c>
      <c r="G633" s="400" t="str">
        <f>IF(H633=0,"",MAX($G$624:G632)+1)</f>
        <v/>
      </c>
      <c r="H633" s="46">
        <f t="shared" si="120"/>
        <v>0</v>
      </c>
      <c r="I633" s="400" t="str">
        <f>IF(J633=0,"",MAX($I$624:I632)+1)</f>
        <v/>
      </c>
      <c r="J633" s="201">
        <f t="shared" si="121"/>
        <v>0</v>
      </c>
      <c r="AE633" s="195">
        <v>8</v>
      </c>
      <c r="AF633" s="400" t="str">
        <f>IF(AG633=0,"",MAX($AF$624:AF632)+1)</f>
        <v/>
      </c>
      <c r="AG633" s="46">
        <f t="shared" si="122"/>
        <v>0</v>
      </c>
      <c r="AH633" s="400" t="str">
        <f>IF(AI633=0,"",MAX($AH$624:AH632)+1)</f>
        <v/>
      </c>
      <c r="AI633" s="201">
        <f t="shared" si="123"/>
        <v>0</v>
      </c>
    </row>
    <row r="634" spans="6:35" ht="13.2" customHeight="1">
      <c r="F634" s="195">
        <v>9</v>
      </c>
      <c r="G634" s="400" t="str">
        <f>IF(H634=0,"",MAX($G$624:G633)+1)</f>
        <v/>
      </c>
      <c r="H634" s="46">
        <f t="shared" si="120"/>
        <v>0</v>
      </c>
      <c r="I634" s="400" t="str">
        <f>IF(J634=0,"",MAX($I$624:I633)+1)</f>
        <v/>
      </c>
      <c r="J634" s="201">
        <f t="shared" si="121"/>
        <v>0</v>
      </c>
      <c r="AE634" s="195">
        <v>9</v>
      </c>
      <c r="AF634" s="400" t="str">
        <f>IF(AG634=0,"",MAX($AF$624:AF633)+1)</f>
        <v/>
      </c>
      <c r="AG634" s="46">
        <f t="shared" si="122"/>
        <v>0</v>
      </c>
      <c r="AH634" s="400" t="str">
        <f>IF(AI634=0,"",MAX($AH$624:AH633)+1)</f>
        <v/>
      </c>
      <c r="AI634" s="201">
        <f t="shared" si="123"/>
        <v>0</v>
      </c>
    </row>
    <row r="635" spans="6:35" ht="13.2" customHeight="1">
      <c r="F635" s="195">
        <v>10</v>
      </c>
      <c r="G635" s="400" t="str">
        <f>IF(H635=0,"",MAX($G$624:G634)+1)</f>
        <v/>
      </c>
      <c r="H635" s="46">
        <f t="shared" si="120"/>
        <v>0</v>
      </c>
      <c r="I635" s="400" t="str">
        <f>IF(J635=0,"",MAX($I$624:I634)+1)</f>
        <v/>
      </c>
      <c r="J635" s="201">
        <f t="shared" si="121"/>
        <v>0</v>
      </c>
      <c r="AE635" s="195">
        <v>10</v>
      </c>
      <c r="AF635" s="400" t="str">
        <f>IF(AG635=0,"",MAX($AF$624:AF634)+1)</f>
        <v/>
      </c>
      <c r="AG635" s="46">
        <f t="shared" si="122"/>
        <v>0</v>
      </c>
      <c r="AH635" s="400" t="str">
        <f>IF(AI635=0,"",MAX($AH$624:AH634)+1)</f>
        <v/>
      </c>
      <c r="AI635" s="201">
        <f t="shared" si="123"/>
        <v>0</v>
      </c>
    </row>
    <row r="636" spans="6:35" ht="13.2" customHeight="1">
      <c r="F636" s="195">
        <v>11</v>
      </c>
      <c r="G636" s="400" t="str">
        <f>IF(H636=0,"",MAX($G$624:G635)+1)</f>
        <v/>
      </c>
      <c r="H636" s="46">
        <f t="shared" si="120"/>
        <v>0</v>
      </c>
      <c r="I636" s="400" t="str">
        <f>IF(J636=0,"",MAX($I$624:I635)+1)</f>
        <v/>
      </c>
      <c r="J636" s="201">
        <f t="shared" si="121"/>
        <v>0</v>
      </c>
      <c r="AE636" s="195">
        <v>11</v>
      </c>
      <c r="AF636" s="400" t="str">
        <f>IF(AG636=0,"",MAX($AF$624:AF635)+1)</f>
        <v/>
      </c>
      <c r="AG636" s="46">
        <f t="shared" si="122"/>
        <v>0</v>
      </c>
      <c r="AH636" s="400" t="str">
        <f>IF(AI636=0,"",MAX($AH$624:AH635)+1)</f>
        <v/>
      </c>
      <c r="AI636" s="201">
        <f t="shared" si="123"/>
        <v>0</v>
      </c>
    </row>
    <row r="637" spans="6:35" ht="13.2" customHeight="1">
      <c r="F637" s="195">
        <v>12</v>
      </c>
      <c r="G637" s="400" t="str">
        <f>IF(H637=0,"",MAX($G$624:G636)+1)</f>
        <v/>
      </c>
      <c r="H637" s="46">
        <f t="shared" si="120"/>
        <v>0</v>
      </c>
      <c r="I637" s="400" t="str">
        <f>IF(J637=0,"",MAX($I$624:I636)+1)</f>
        <v/>
      </c>
      <c r="J637" s="201">
        <f t="shared" si="121"/>
        <v>0</v>
      </c>
      <c r="AE637" s="195">
        <v>12</v>
      </c>
      <c r="AF637" s="400" t="str">
        <f>IF(AG637=0,"",MAX($AF$624:AF636)+1)</f>
        <v/>
      </c>
      <c r="AG637" s="46">
        <f t="shared" si="122"/>
        <v>0</v>
      </c>
      <c r="AH637" s="400" t="str">
        <f>IF(AI637=0,"",MAX($AH$624:AH636)+1)</f>
        <v/>
      </c>
      <c r="AI637" s="201">
        <f t="shared" si="123"/>
        <v>0</v>
      </c>
    </row>
    <row r="638" spans="6:35" ht="13.2" customHeight="1">
      <c r="F638" s="195">
        <v>13</v>
      </c>
      <c r="G638" s="400" t="str">
        <f>IF(H638=0,"",MAX($G$624:G637)+1)</f>
        <v/>
      </c>
      <c r="H638" s="46">
        <f t="shared" si="120"/>
        <v>0</v>
      </c>
      <c r="I638" s="400" t="str">
        <f>IF(J638=0,"",MAX($I$624:I637)+1)</f>
        <v/>
      </c>
      <c r="J638" s="201">
        <f t="shared" si="121"/>
        <v>0</v>
      </c>
      <c r="AE638" s="195">
        <v>13</v>
      </c>
      <c r="AF638" s="400" t="str">
        <f>IF(AG638=0,"",MAX($AF$624:AF637)+1)</f>
        <v/>
      </c>
      <c r="AG638" s="46">
        <f t="shared" si="122"/>
        <v>0</v>
      </c>
      <c r="AH638" s="400" t="str">
        <f>IF(AI638=0,"",MAX($AH$624:AH637)+1)</f>
        <v/>
      </c>
      <c r="AI638" s="201">
        <f t="shared" si="123"/>
        <v>0</v>
      </c>
    </row>
    <row r="639" spans="6:35" ht="13.2" customHeight="1">
      <c r="F639" s="195">
        <v>14</v>
      </c>
      <c r="G639" s="400" t="str">
        <f>IF(H639=0,"",MAX($G$624:G638)+1)</f>
        <v/>
      </c>
      <c r="H639" s="46">
        <f t="shared" si="120"/>
        <v>0</v>
      </c>
      <c r="I639" s="400" t="str">
        <f>IF(J639=0,"",MAX($I$624:I638)+1)</f>
        <v/>
      </c>
      <c r="J639" s="201">
        <f t="shared" si="121"/>
        <v>0</v>
      </c>
      <c r="AE639" s="195">
        <v>14</v>
      </c>
      <c r="AF639" s="400" t="str">
        <f>IF(AG639=0,"",MAX($AF$624:AF638)+1)</f>
        <v/>
      </c>
      <c r="AG639" s="46">
        <f t="shared" si="122"/>
        <v>0</v>
      </c>
      <c r="AH639" s="400" t="str">
        <f>IF(AI639=0,"",MAX($AH$624:AH638)+1)</f>
        <v/>
      </c>
      <c r="AI639" s="201">
        <f t="shared" si="123"/>
        <v>0</v>
      </c>
    </row>
    <row r="640" spans="6:35" ht="13.2" customHeight="1">
      <c r="F640" s="195">
        <v>15</v>
      </c>
      <c r="G640" s="400" t="str">
        <f>IF(H640=0,"",MAX($G$624:G639)+1)</f>
        <v/>
      </c>
      <c r="H640" s="46">
        <f t="shared" si="120"/>
        <v>0</v>
      </c>
      <c r="I640" s="400" t="str">
        <f>IF(J640=0,"",MAX($I$624:I639)+1)</f>
        <v/>
      </c>
      <c r="J640" s="201">
        <f t="shared" si="121"/>
        <v>0</v>
      </c>
      <c r="AE640" s="195">
        <v>15</v>
      </c>
      <c r="AF640" s="400" t="str">
        <f>IF(AG640=0,"",MAX($AF$624:AF639)+1)</f>
        <v/>
      </c>
      <c r="AG640" s="46">
        <f t="shared" si="122"/>
        <v>0</v>
      </c>
      <c r="AH640" s="400" t="str">
        <f>IF(AI640=0,"",MAX($AH$624:AH639)+1)</f>
        <v/>
      </c>
      <c r="AI640" s="201">
        <f t="shared" si="123"/>
        <v>0</v>
      </c>
    </row>
    <row r="641" spans="6:35" ht="13.2" customHeight="1">
      <c r="F641" s="195">
        <v>16</v>
      </c>
      <c r="G641" s="400" t="str">
        <f>IF(H641=0,"",MAX($G$624:G640)+1)</f>
        <v/>
      </c>
      <c r="H641" s="46">
        <f t="shared" si="120"/>
        <v>0</v>
      </c>
      <c r="I641" s="400" t="str">
        <f>IF(J641=0,"",MAX($I$624:I640)+1)</f>
        <v/>
      </c>
      <c r="J641" s="201">
        <f t="shared" si="121"/>
        <v>0</v>
      </c>
      <c r="AE641" s="195">
        <v>16</v>
      </c>
      <c r="AF641" s="400" t="str">
        <f>IF(AG641=0,"",MAX($AF$624:AF640)+1)</f>
        <v/>
      </c>
      <c r="AG641" s="46">
        <f t="shared" si="122"/>
        <v>0</v>
      </c>
      <c r="AH641" s="400" t="str">
        <f>IF(AI641=0,"",MAX($AH$624:AH640)+1)</f>
        <v/>
      </c>
      <c r="AI641" s="201">
        <f t="shared" si="123"/>
        <v>0</v>
      </c>
    </row>
    <row r="642" spans="6:35" ht="13.2" customHeight="1">
      <c r="F642" s="195">
        <v>17</v>
      </c>
      <c r="G642" s="400" t="str">
        <f>IF(H642=0,"",MAX($G$624:G641)+1)</f>
        <v/>
      </c>
      <c r="H642" s="46">
        <f t="shared" si="120"/>
        <v>0</v>
      </c>
      <c r="I642" s="400" t="str">
        <f>IF(J642=0,"",MAX($I$624:I641)+1)</f>
        <v/>
      </c>
      <c r="J642" s="201">
        <f t="shared" si="121"/>
        <v>0</v>
      </c>
      <c r="AE642" s="195">
        <v>17</v>
      </c>
      <c r="AF642" s="400" t="str">
        <f>IF(AG642=0,"",MAX($AF$624:AF641)+1)</f>
        <v/>
      </c>
      <c r="AG642" s="46">
        <f t="shared" si="122"/>
        <v>0</v>
      </c>
      <c r="AH642" s="400" t="str">
        <f>IF(AI642=0,"",MAX($AH$624:AH641)+1)</f>
        <v/>
      </c>
      <c r="AI642" s="201">
        <f t="shared" si="123"/>
        <v>0</v>
      </c>
    </row>
    <row r="643" spans="6:35" ht="13.2" customHeight="1">
      <c r="F643" s="195">
        <v>18</v>
      </c>
      <c r="G643" s="400" t="str">
        <f>IF(H643=0,"",MAX($G$624:G642)+1)</f>
        <v/>
      </c>
      <c r="H643" s="46">
        <f t="shared" si="120"/>
        <v>0</v>
      </c>
      <c r="I643" s="400" t="str">
        <f>IF(J643=0,"",MAX($I$624:I642)+1)</f>
        <v/>
      </c>
      <c r="J643" s="201">
        <f t="shared" si="121"/>
        <v>0</v>
      </c>
      <c r="AE643" s="195">
        <v>18</v>
      </c>
      <c r="AF643" s="400" t="str">
        <f>IF(AG643=0,"",MAX($AF$624:AF642)+1)</f>
        <v/>
      </c>
      <c r="AG643" s="46">
        <f t="shared" si="122"/>
        <v>0</v>
      </c>
      <c r="AH643" s="400" t="str">
        <f>IF(AI643=0,"",MAX($AH$624:AH642)+1)</f>
        <v/>
      </c>
      <c r="AI643" s="201">
        <f t="shared" si="123"/>
        <v>0</v>
      </c>
    </row>
    <row r="644" spans="6:35" ht="13.2" customHeight="1">
      <c r="F644" s="195">
        <v>19</v>
      </c>
      <c r="G644" s="400" t="str">
        <f>IF(H644=0,"",MAX($G$624:G643)+1)</f>
        <v/>
      </c>
      <c r="H644" s="46">
        <f t="shared" si="120"/>
        <v>0</v>
      </c>
      <c r="I644" s="400" t="str">
        <f>IF(J644=0,"",MAX($I$624:I643)+1)</f>
        <v/>
      </c>
      <c r="J644" s="201">
        <f t="shared" si="121"/>
        <v>0</v>
      </c>
      <c r="AE644" s="195">
        <v>19</v>
      </c>
      <c r="AF644" s="400" t="str">
        <f>IF(AG644=0,"",MAX($AF$624:AF643)+1)</f>
        <v/>
      </c>
      <c r="AG644" s="46">
        <f t="shared" si="122"/>
        <v>0</v>
      </c>
      <c r="AH644" s="400" t="str">
        <f>IF(AI644=0,"",MAX($AH$624:AH643)+1)</f>
        <v/>
      </c>
      <c r="AI644" s="201">
        <f t="shared" si="123"/>
        <v>0</v>
      </c>
    </row>
    <row r="645" spans="6:35" ht="13.2" customHeight="1">
      <c r="F645" s="195">
        <v>20</v>
      </c>
      <c r="G645" s="400" t="str">
        <f>IF(H645=0,"",MAX($G$624:G644)+1)</f>
        <v/>
      </c>
      <c r="H645" s="46">
        <f t="shared" si="120"/>
        <v>0</v>
      </c>
      <c r="I645" s="400" t="str">
        <f>IF(J645=0,"",MAX($I$624:I644)+1)</f>
        <v/>
      </c>
      <c r="J645" s="201">
        <f t="shared" si="121"/>
        <v>0</v>
      </c>
      <c r="AE645" s="195">
        <v>20</v>
      </c>
      <c r="AF645" s="400" t="str">
        <f>IF(AG645=0,"",MAX($AF$624:AF644)+1)</f>
        <v/>
      </c>
      <c r="AG645" s="46">
        <f t="shared" si="122"/>
        <v>0</v>
      </c>
      <c r="AH645" s="400" t="str">
        <f>IF(AI645=0,"",MAX($AH$624:AH644)+1)</f>
        <v/>
      </c>
      <c r="AI645" s="201">
        <f t="shared" si="123"/>
        <v>0</v>
      </c>
    </row>
    <row r="646" spans="6:35" ht="13.2" customHeight="1">
      <c r="F646" s="195">
        <v>21</v>
      </c>
      <c r="G646" s="400" t="str">
        <f>IF(H646=0,"",MAX($G$624:G645)+1)</f>
        <v/>
      </c>
      <c r="H646" s="46">
        <f t="shared" si="120"/>
        <v>0</v>
      </c>
      <c r="I646" s="400" t="str">
        <f>IF(J646=0,"",MAX($I$624:I645)+1)</f>
        <v/>
      </c>
      <c r="J646" s="201">
        <f t="shared" si="121"/>
        <v>0</v>
      </c>
      <c r="AE646" s="195">
        <v>21</v>
      </c>
      <c r="AF646" s="400" t="str">
        <f>IF(AG646=0,"",MAX($AF$624:AF645)+1)</f>
        <v/>
      </c>
      <c r="AG646" s="46">
        <f t="shared" si="122"/>
        <v>0</v>
      </c>
      <c r="AH646" s="400" t="str">
        <f>IF(AI646=0,"",MAX($AH$624:AH645)+1)</f>
        <v/>
      </c>
      <c r="AI646" s="201">
        <f t="shared" si="123"/>
        <v>0</v>
      </c>
    </row>
    <row r="647" spans="6:35" ht="13.2" customHeight="1">
      <c r="F647" s="195">
        <v>22</v>
      </c>
      <c r="G647" s="400" t="str">
        <f>IF(H647=0,"",MAX($G$624:G646)+1)</f>
        <v/>
      </c>
      <c r="H647" s="46">
        <f t="shared" si="120"/>
        <v>0</v>
      </c>
      <c r="I647" s="400" t="str">
        <f>IF(J647=0,"",MAX($I$624:I646)+1)</f>
        <v/>
      </c>
      <c r="J647" s="201">
        <f t="shared" si="121"/>
        <v>0</v>
      </c>
      <c r="AE647" s="195">
        <v>22</v>
      </c>
      <c r="AF647" s="400" t="str">
        <f>IF(AG647=0,"",MAX($AF$624:AF646)+1)</f>
        <v/>
      </c>
      <c r="AG647" s="46">
        <f t="shared" si="122"/>
        <v>0</v>
      </c>
      <c r="AH647" s="400" t="str">
        <f>IF(AI647=0,"",MAX($AH$624:AH646)+1)</f>
        <v/>
      </c>
      <c r="AI647" s="201">
        <f t="shared" si="123"/>
        <v>0</v>
      </c>
    </row>
    <row r="648" spans="6:35" ht="13.2" customHeight="1">
      <c r="F648" s="195">
        <v>23</v>
      </c>
      <c r="G648" s="400" t="str">
        <f>IF(H648=0,"",MAX($G$624:G647)+1)</f>
        <v/>
      </c>
      <c r="H648" s="46">
        <f t="shared" si="120"/>
        <v>0</v>
      </c>
      <c r="I648" s="400" t="str">
        <f>IF(J648=0,"",MAX($I$624:I647)+1)</f>
        <v/>
      </c>
      <c r="J648" s="201">
        <f t="shared" si="121"/>
        <v>0</v>
      </c>
      <c r="AE648" s="195">
        <v>23</v>
      </c>
      <c r="AF648" s="400" t="str">
        <f>IF(AG648=0,"",MAX($AF$624:AF647)+1)</f>
        <v/>
      </c>
      <c r="AG648" s="46">
        <f t="shared" si="122"/>
        <v>0</v>
      </c>
      <c r="AH648" s="400" t="str">
        <f>IF(AI648=0,"",MAX($AH$624:AH647)+1)</f>
        <v/>
      </c>
      <c r="AI648" s="201">
        <f t="shared" si="123"/>
        <v>0</v>
      </c>
    </row>
    <row r="649" spans="6:35" ht="13.2" customHeight="1">
      <c r="F649" s="195">
        <v>24</v>
      </c>
      <c r="G649" s="400" t="str">
        <f>IF(H649=0,"",MAX($G$624:G648)+1)</f>
        <v/>
      </c>
      <c r="H649" s="46">
        <f t="shared" si="120"/>
        <v>0</v>
      </c>
      <c r="I649" s="400" t="str">
        <f>IF(J649=0,"",MAX($I$624:I648)+1)</f>
        <v/>
      </c>
      <c r="J649" s="201">
        <f t="shared" si="121"/>
        <v>0</v>
      </c>
      <c r="AE649" s="195">
        <v>24</v>
      </c>
      <c r="AF649" s="400" t="str">
        <f>IF(AG649=0,"",MAX($AF$624:AF648)+1)</f>
        <v/>
      </c>
      <c r="AG649" s="46">
        <f t="shared" si="122"/>
        <v>0</v>
      </c>
      <c r="AH649" s="400" t="str">
        <f>IF(AI649=0,"",MAX($AH$624:AH648)+1)</f>
        <v/>
      </c>
      <c r="AI649" s="201">
        <f t="shared" si="123"/>
        <v>0</v>
      </c>
    </row>
    <row r="650" spans="6:35" ht="13.2" customHeight="1">
      <c r="F650" s="195">
        <v>25</v>
      </c>
      <c r="G650" s="400" t="str">
        <f>IF(H650=0,"",MAX($G$624:G649)+1)</f>
        <v/>
      </c>
      <c r="H650" s="46">
        <f t="shared" si="120"/>
        <v>0</v>
      </c>
      <c r="I650" s="400" t="str">
        <f>IF(J650=0,"",MAX($I$624:I649)+1)</f>
        <v/>
      </c>
      <c r="J650" s="201">
        <f t="shared" si="121"/>
        <v>0</v>
      </c>
      <c r="AE650" s="195">
        <v>25</v>
      </c>
      <c r="AF650" s="400" t="str">
        <f>IF(AG650=0,"",MAX($AF$624:AF649)+1)</f>
        <v/>
      </c>
      <c r="AG650" s="46">
        <f t="shared" si="122"/>
        <v>0</v>
      </c>
      <c r="AH650" s="400" t="str">
        <f>IF(AI650=0,"",MAX($AH$624:AH649)+1)</f>
        <v/>
      </c>
      <c r="AI650" s="201">
        <f t="shared" si="123"/>
        <v>0</v>
      </c>
    </row>
    <row r="651" spans="6:35" ht="13.2" customHeight="1">
      <c r="F651" s="195">
        <v>26</v>
      </c>
      <c r="G651" s="400" t="str">
        <f>IF(H651=0,"",MAX($G$624:G650)+1)</f>
        <v/>
      </c>
      <c r="H651" s="46">
        <f t="shared" si="120"/>
        <v>0</v>
      </c>
      <c r="I651" s="400" t="str">
        <f>IF(J651=0,"",MAX($I$624:I650)+1)</f>
        <v/>
      </c>
      <c r="J651" s="201">
        <f t="shared" si="121"/>
        <v>0</v>
      </c>
      <c r="AE651" s="195">
        <v>26</v>
      </c>
      <c r="AF651" s="400" t="str">
        <f>IF(AG651=0,"",MAX($AF$624:AF650)+1)</f>
        <v/>
      </c>
      <c r="AG651" s="46">
        <f t="shared" si="122"/>
        <v>0</v>
      </c>
      <c r="AH651" s="400" t="str">
        <f>IF(AI651=0,"",MAX($AH$624:AH650)+1)</f>
        <v/>
      </c>
      <c r="AI651" s="201">
        <f t="shared" si="123"/>
        <v>0</v>
      </c>
    </row>
    <row r="652" spans="6:35" ht="13.2" customHeight="1">
      <c r="F652" s="195">
        <v>27</v>
      </c>
      <c r="G652" s="400" t="str">
        <f>IF(H652=0,"",MAX($G$624:G651)+1)</f>
        <v/>
      </c>
      <c r="H652" s="46">
        <f t="shared" si="120"/>
        <v>0</v>
      </c>
      <c r="I652" s="400" t="str">
        <f>IF(J652=0,"",MAX($I$624:I651)+1)</f>
        <v/>
      </c>
      <c r="J652" s="201">
        <f t="shared" si="121"/>
        <v>0</v>
      </c>
      <c r="AE652" s="195">
        <v>27</v>
      </c>
      <c r="AF652" s="400" t="str">
        <f>IF(AG652=0,"",MAX($AF$624:AF651)+1)</f>
        <v/>
      </c>
      <c r="AG652" s="46">
        <f t="shared" si="122"/>
        <v>0</v>
      </c>
      <c r="AH652" s="400" t="str">
        <f>IF(AI652=0,"",MAX($AH$624:AH651)+1)</f>
        <v/>
      </c>
      <c r="AI652" s="201">
        <f t="shared" si="123"/>
        <v>0</v>
      </c>
    </row>
    <row r="653" spans="6:35" ht="13.2" customHeight="1">
      <c r="F653" s="195">
        <v>28</v>
      </c>
      <c r="G653" s="400" t="str">
        <f>IF(H653=0,"",MAX($G$624:G652)+1)</f>
        <v/>
      </c>
      <c r="H653" s="46">
        <f t="shared" si="120"/>
        <v>0</v>
      </c>
      <c r="I653" s="400" t="str">
        <f>IF(J653=0,"",MAX($I$624:I652)+1)</f>
        <v/>
      </c>
      <c r="J653" s="201">
        <f t="shared" si="121"/>
        <v>0</v>
      </c>
      <c r="AE653" s="195">
        <v>28</v>
      </c>
      <c r="AF653" s="400" t="str">
        <f>IF(AG653=0,"",MAX($AF$624:AF652)+1)</f>
        <v/>
      </c>
      <c r="AG653" s="46">
        <f t="shared" si="122"/>
        <v>0</v>
      </c>
      <c r="AH653" s="400" t="str">
        <f>IF(AI653=0,"",MAX($AH$624:AH652)+1)</f>
        <v/>
      </c>
      <c r="AI653" s="201">
        <f t="shared" si="123"/>
        <v>0</v>
      </c>
    </row>
    <row r="654" spans="6:35" ht="13.2" customHeight="1">
      <c r="F654" s="195">
        <v>29</v>
      </c>
      <c r="G654" s="400" t="str">
        <f>IF(H654=0,"",MAX($G$624:G653)+1)</f>
        <v/>
      </c>
      <c r="H654" s="46">
        <f t="shared" si="120"/>
        <v>0</v>
      </c>
      <c r="I654" s="400" t="str">
        <f>IF(J654=0,"",MAX($I$624:I653)+1)</f>
        <v/>
      </c>
      <c r="J654" s="201">
        <f t="shared" si="121"/>
        <v>0</v>
      </c>
      <c r="AE654" s="195">
        <v>29</v>
      </c>
      <c r="AF654" s="400" t="str">
        <f>IF(AG654=0,"",MAX($AF$624:AF653)+1)</f>
        <v/>
      </c>
      <c r="AG654" s="46">
        <f t="shared" si="122"/>
        <v>0</v>
      </c>
      <c r="AH654" s="400" t="str">
        <f>IF(AI654=0,"",MAX($AH$624:AH653)+1)</f>
        <v/>
      </c>
      <c r="AI654" s="201">
        <f t="shared" si="123"/>
        <v>0</v>
      </c>
    </row>
    <row r="655" spans="6:35" ht="13.2" customHeight="1">
      <c r="F655" s="195">
        <v>30</v>
      </c>
      <c r="G655" s="400" t="str">
        <f>IF(H655=0,"",MAX($G$624:G654)+1)</f>
        <v/>
      </c>
      <c r="H655" s="46">
        <f t="shared" si="120"/>
        <v>0</v>
      </c>
      <c r="I655" s="400" t="str">
        <f>IF(J655=0,"",MAX($I$624:I654)+1)</f>
        <v/>
      </c>
      <c r="J655" s="201">
        <f t="shared" si="121"/>
        <v>0</v>
      </c>
      <c r="AE655" s="195">
        <v>30</v>
      </c>
      <c r="AF655" s="400" t="str">
        <f>IF(AG655=0,"",MAX($AF$624:AF654)+1)</f>
        <v/>
      </c>
      <c r="AG655" s="46">
        <f t="shared" si="122"/>
        <v>0</v>
      </c>
      <c r="AH655" s="400" t="str">
        <f>IF(AI655=0,"",MAX($AH$624:AH654)+1)</f>
        <v/>
      </c>
      <c r="AI655" s="201">
        <f t="shared" si="123"/>
        <v>0</v>
      </c>
    </row>
    <row r="656" spans="6:35" ht="13.2" customHeight="1">
      <c r="F656" s="195">
        <v>31</v>
      </c>
      <c r="G656" s="400" t="str">
        <f>IF(H656=0,"",MAX($G$624:G655)+1)</f>
        <v/>
      </c>
      <c r="H656" s="46">
        <f t="shared" si="120"/>
        <v>0</v>
      </c>
      <c r="I656" s="400" t="str">
        <f>IF(J656=0,"",MAX($I$624:I655)+1)</f>
        <v/>
      </c>
      <c r="J656" s="201">
        <f t="shared" si="121"/>
        <v>0</v>
      </c>
      <c r="AE656" s="195">
        <v>31</v>
      </c>
      <c r="AF656" s="400" t="str">
        <f>IF(AG656=0,"",MAX($AF$624:AF655)+1)</f>
        <v/>
      </c>
      <c r="AG656" s="46">
        <f t="shared" si="122"/>
        <v>0</v>
      </c>
      <c r="AH656" s="400" t="str">
        <f>IF(AI656=0,"",MAX($AH$624:AH655)+1)</f>
        <v/>
      </c>
      <c r="AI656" s="201">
        <f t="shared" si="123"/>
        <v>0</v>
      </c>
    </row>
    <row r="657" spans="6:35" ht="13.2" customHeight="1">
      <c r="F657" s="195">
        <v>32</v>
      </c>
      <c r="G657" s="400" t="str">
        <f>IF(H657=0,"",MAX($G$624:G656)+1)</f>
        <v/>
      </c>
      <c r="H657" s="46">
        <f t="shared" si="120"/>
        <v>0</v>
      </c>
      <c r="I657" s="400" t="str">
        <f>IF(J657=0,"",MAX($I$624:I656)+1)</f>
        <v/>
      </c>
      <c r="J657" s="201">
        <f t="shared" si="121"/>
        <v>0</v>
      </c>
      <c r="AE657" s="195">
        <v>32</v>
      </c>
      <c r="AF657" s="400" t="str">
        <f>IF(AG657=0,"",MAX($AF$624:AF656)+1)</f>
        <v/>
      </c>
      <c r="AG657" s="46">
        <f t="shared" si="122"/>
        <v>0</v>
      </c>
      <c r="AH657" s="400" t="str">
        <f>IF(AI657=0,"",MAX($AH$624:AH656)+1)</f>
        <v/>
      </c>
      <c r="AI657" s="201">
        <f t="shared" si="123"/>
        <v>0</v>
      </c>
    </row>
    <row r="658" spans="6:35" ht="13.2" customHeight="1">
      <c r="F658" s="195">
        <v>33</v>
      </c>
      <c r="G658" s="400" t="str">
        <f>IF(H658=0,"",MAX($G$624:G657)+1)</f>
        <v/>
      </c>
      <c r="H658" s="46">
        <f t="shared" si="120"/>
        <v>0</v>
      </c>
      <c r="I658" s="400" t="str">
        <f>IF(J658=0,"",MAX($I$624:I657)+1)</f>
        <v/>
      </c>
      <c r="J658" s="201">
        <f t="shared" si="121"/>
        <v>0</v>
      </c>
      <c r="AE658" s="195">
        <v>33</v>
      </c>
      <c r="AF658" s="400" t="str">
        <f>IF(AG658=0,"",MAX($AF$624:AF657)+1)</f>
        <v/>
      </c>
      <c r="AG658" s="46">
        <f t="shared" si="122"/>
        <v>0</v>
      </c>
      <c r="AH658" s="400" t="str">
        <f>IF(AI658=0,"",MAX($AH$624:AH657)+1)</f>
        <v/>
      </c>
      <c r="AI658" s="201">
        <f t="shared" si="123"/>
        <v>0</v>
      </c>
    </row>
    <row r="659" spans="6:35" ht="13.2" customHeight="1">
      <c r="F659" s="195">
        <v>34</v>
      </c>
      <c r="G659" s="400" t="str">
        <f>IF(H659=0,"",MAX($G$624:G658)+1)</f>
        <v/>
      </c>
      <c r="H659" s="46">
        <f t="shared" si="120"/>
        <v>0</v>
      </c>
      <c r="I659" s="400" t="str">
        <f>IF(J659=0,"",MAX($I$624:I658)+1)</f>
        <v/>
      </c>
      <c r="J659" s="201">
        <f t="shared" si="121"/>
        <v>0</v>
      </c>
      <c r="AE659" s="195">
        <v>34</v>
      </c>
      <c r="AF659" s="400" t="str">
        <f>IF(AG659=0,"",MAX($AF$624:AF658)+1)</f>
        <v/>
      </c>
      <c r="AG659" s="46">
        <f t="shared" si="122"/>
        <v>0</v>
      </c>
      <c r="AH659" s="400" t="str">
        <f>IF(AI659=0,"",MAX($AH$624:AH658)+1)</f>
        <v/>
      </c>
      <c r="AI659" s="201">
        <f t="shared" si="123"/>
        <v>0</v>
      </c>
    </row>
    <row r="660" spans="6:35" ht="13.2" customHeight="1">
      <c r="F660" s="195">
        <v>35</v>
      </c>
      <c r="G660" s="400" t="str">
        <f>IF(H660=0,"",MAX($G$624:G659)+1)</f>
        <v/>
      </c>
      <c r="H660" s="46">
        <f t="shared" si="120"/>
        <v>0</v>
      </c>
      <c r="I660" s="400" t="str">
        <f>IF(J660=0,"",MAX($I$624:I659)+1)</f>
        <v/>
      </c>
      <c r="J660" s="201">
        <f t="shared" si="121"/>
        <v>0</v>
      </c>
      <c r="AE660" s="195">
        <v>35</v>
      </c>
      <c r="AF660" s="400" t="str">
        <f>IF(AG660=0,"",MAX($AF$624:AF659)+1)</f>
        <v/>
      </c>
      <c r="AG660" s="46">
        <f t="shared" si="122"/>
        <v>0</v>
      </c>
      <c r="AH660" s="400" t="str">
        <f>IF(AI660=0,"",MAX($AH$624:AH659)+1)</f>
        <v/>
      </c>
      <c r="AI660" s="201">
        <f t="shared" si="123"/>
        <v>0</v>
      </c>
    </row>
    <row r="661" spans="6:35" ht="13.2" customHeight="1">
      <c r="F661" s="195">
        <v>36</v>
      </c>
      <c r="G661" s="400" t="str">
        <f>IF(H661=0,"",MAX($G$624:G660)+1)</f>
        <v/>
      </c>
      <c r="H661" s="46">
        <f t="shared" si="120"/>
        <v>0</v>
      </c>
      <c r="I661" s="400" t="str">
        <f>IF(J661=0,"",MAX($I$624:I660)+1)</f>
        <v/>
      </c>
      <c r="J661" s="201">
        <f t="shared" si="121"/>
        <v>0</v>
      </c>
      <c r="AE661" s="195">
        <v>36</v>
      </c>
      <c r="AF661" s="400" t="str">
        <f>IF(AG661=0,"",MAX($AF$624:AF660)+1)</f>
        <v/>
      </c>
      <c r="AG661" s="46">
        <f t="shared" si="122"/>
        <v>0</v>
      </c>
      <c r="AH661" s="400" t="str">
        <f>IF(AI661=0,"",MAX($AH$624:AH660)+1)</f>
        <v/>
      </c>
      <c r="AI661" s="201">
        <f t="shared" si="123"/>
        <v>0</v>
      </c>
    </row>
    <row r="662" spans="6:35" ht="13.2" customHeight="1">
      <c r="F662" s="195">
        <v>37</v>
      </c>
      <c r="G662" s="400" t="str">
        <f>IF(H662=0,"",MAX($G$624:G661)+1)</f>
        <v/>
      </c>
      <c r="H662" s="46">
        <f t="shared" si="120"/>
        <v>0</v>
      </c>
      <c r="I662" s="400" t="str">
        <f>IF(J662=0,"",MAX($I$624:I661)+1)</f>
        <v/>
      </c>
      <c r="J662" s="201">
        <f t="shared" si="121"/>
        <v>0</v>
      </c>
      <c r="AE662" s="195">
        <v>37</v>
      </c>
      <c r="AF662" s="400" t="str">
        <f>IF(AG662=0,"",MAX($AF$624:AF661)+1)</f>
        <v/>
      </c>
      <c r="AG662" s="46">
        <f t="shared" si="122"/>
        <v>0</v>
      </c>
      <c r="AH662" s="400" t="str">
        <f>IF(AI662=0,"",MAX($AH$624:AH661)+1)</f>
        <v/>
      </c>
      <c r="AI662" s="201">
        <f t="shared" si="123"/>
        <v>0</v>
      </c>
    </row>
    <row r="663" spans="6:35" ht="13.2" customHeight="1">
      <c r="F663" s="195">
        <v>38</v>
      </c>
      <c r="G663" s="400" t="str">
        <f>IF(H663=0,"",MAX($G$624:G662)+1)</f>
        <v/>
      </c>
      <c r="H663" s="46">
        <f t="shared" si="120"/>
        <v>0</v>
      </c>
      <c r="I663" s="400" t="str">
        <f>IF(J663=0,"",MAX($I$624:I662)+1)</f>
        <v/>
      </c>
      <c r="J663" s="201">
        <f t="shared" si="121"/>
        <v>0</v>
      </c>
      <c r="AE663" s="195">
        <v>38</v>
      </c>
      <c r="AF663" s="400" t="str">
        <f>IF(AG663=0,"",MAX($AF$624:AF662)+1)</f>
        <v/>
      </c>
      <c r="AG663" s="46">
        <f t="shared" si="122"/>
        <v>0</v>
      </c>
      <c r="AH663" s="400" t="str">
        <f>IF(AI663=0,"",MAX($AH$624:AH662)+1)</f>
        <v/>
      </c>
      <c r="AI663" s="201">
        <f t="shared" si="123"/>
        <v>0</v>
      </c>
    </row>
    <row r="664" spans="6:35" ht="13.2" customHeight="1">
      <c r="F664" s="195">
        <v>39</v>
      </c>
      <c r="G664" s="400" t="str">
        <f>IF(H664=0,"",MAX($G$624:G663)+1)</f>
        <v/>
      </c>
      <c r="H664" s="46">
        <f t="shared" si="120"/>
        <v>0</v>
      </c>
      <c r="I664" s="400" t="str">
        <f>IF(J664=0,"",MAX($I$624:I663)+1)</f>
        <v/>
      </c>
      <c r="J664" s="201">
        <f t="shared" si="121"/>
        <v>0</v>
      </c>
      <c r="AE664" s="195">
        <v>39</v>
      </c>
      <c r="AF664" s="400" t="str">
        <f>IF(AG664=0,"",MAX($AF$624:AF663)+1)</f>
        <v/>
      </c>
      <c r="AG664" s="46">
        <f t="shared" si="122"/>
        <v>0</v>
      </c>
      <c r="AH664" s="400" t="str">
        <f>IF(AI664=0,"",MAX($AH$624:AH663)+1)</f>
        <v/>
      </c>
      <c r="AI664" s="201">
        <f t="shared" si="123"/>
        <v>0</v>
      </c>
    </row>
    <row r="665" spans="6:35" ht="13.2" customHeight="1">
      <c r="F665" s="195">
        <v>40</v>
      </c>
      <c r="G665" s="400" t="str">
        <f>IF(H665=0,"",MAX($G$624:G664)+1)</f>
        <v/>
      </c>
      <c r="H665" s="46">
        <f t="shared" si="120"/>
        <v>0</v>
      </c>
      <c r="I665" s="400" t="str">
        <f>IF(J665=0,"",MAX($I$624:I664)+1)</f>
        <v/>
      </c>
      <c r="J665" s="201">
        <f t="shared" si="121"/>
        <v>0</v>
      </c>
      <c r="AE665" s="195">
        <v>40</v>
      </c>
      <c r="AF665" s="400" t="str">
        <f>IF(AG665=0,"",MAX($AF$624:AF664)+1)</f>
        <v/>
      </c>
      <c r="AG665" s="46">
        <f t="shared" si="122"/>
        <v>0</v>
      </c>
      <c r="AH665" s="400" t="str">
        <f>IF(AI665=0,"",MAX($AH$624:AH664)+1)</f>
        <v/>
      </c>
      <c r="AI665" s="201">
        <f t="shared" si="123"/>
        <v>0</v>
      </c>
    </row>
    <row r="666" spans="6:35" ht="13.2" customHeight="1">
      <c r="F666" s="195">
        <v>41</v>
      </c>
      <c r="G666" s="400" t="str">
        <f>IF(H666=0,"",MAX($G$624:G665)+1)</f>
        <v/>
      </c>
      <c r="H666" s="46">
        <f t="shared" si="120"/>
        <v>0</v>
      </c>
      <c r="I666" s="400" t="str">
        <f>IF(J666=0,"",MAX($I$624:I665)+1)</f>
        <v/>
      </c>
      <c r="J666" s="201">
        <f t="shared" si="121"/>
        <v>0</v>
      </c>
      <c r="AE666" s="195">
        <v>41</v>
      </c>
      <c r="AF666" s="400" t="str">
        <f>IF(AG666=0,"",MAX($AF$624:AF665)+1)</f>
        <v/>
      </c>
      <c r="AG666" s="46">
        <f t="shared" si="122"/>
        <v>0</v>
      </c>
      <c r="AH666" s="400" t="str">
        <f>IF(AI666=0,"",MAX($AH$624:AH665)+1)</f>
        <v/>
      </c>
      <c r="AI666" s="201">
        <f t="shared" si="123"/>
        <v>0</v>
      </c>
    </row>
    <row r="667" spans="6:35" ht="13.2" customHeight="1">
      <c r="F667" s="195">
        <v>42</v>
      </c>
      <c r="G667" s="400" t="str">
        <f>IF(H667=0,"",MAX($G$624:G666)+1)</f>
        <v/>
      </c>
      <c r="H667" s="46">
        <f t="shared" si="120"/>
        <v>0</v>
      </c>
      <c r="I667" s="400" t="str">
        <f>IF(J667=0,"",MAX($I$624:I666)+1)</f>
        <v/>
      </c>
      <c r="J667" s="201">
        <f t="shared" si="121"/>
        <v>0</v>
      </c>
      <c r="AE667" s="195">
        <v>42</v>
      </c>
      <c r="AF667" s="400" t="str">
        <f>IF(AG667=0,"",MAX($AF$624:AF666)+1)</f>
        <v/>
      </c>
      <c r="AG667" s="46">
        <f t="shared" si="122"/>
        <v>0</v>
      </c>
      <c r="AH667" s="400" t="str">
        <f>IF(AI667=0,"",MAX($AH$624:AH666)+1)</f>
        <v/>
      </c>
      <c r="AI667" s="201">
        <f t="shared" si="123"/>
        <v>0</v>
      </c>
    </row>
    <row r="668" spans="6:35" ht="13.2" customHeight="1">
      <c r="F668" s="195">
        <v>43</v>
      </c>
      <c r="G668" s="400" t="str">
        <f>IF(H668=0,"",MAX($G$624:G667)+1)</f>
        <v/>
      </c>
      <c r="H668" s="46">
        <f t="shared" si="120"/>
        <v>0</v>
      </c>
      <c r="I668" s="400" t="str">
        <f>IF(J668=0,"",MAX($I$624:I667)+1)</f>
        <v/>
      </c>
      <c r="J668" s="201">
        <f t="shared" si="121"/>
        <v>0</v>
      </c>
      <c r="AE668" s="195">
        <v>43</v>
      </c>
      <c r="AF668" s="400" t="str">
        <f>IF(AG668=0,"",MAX($AF$624:AF667)+1)</f>
        <v/>
      </c>
      <c r="AG668" s="46">
        <f t="shared" si="122"/>
        <v>0</v>
      </c>
      <c r="AH668" s="400" t="str">
        <f>IF(AI668=0,"",MAX($AH$624:AH667)+1)</f>
        <v/>
      </c>
      <c r="AI668" s="201">
        <f t="shared" si="123"/>
        <v>0</v>
      </c>
    </row>
    <row r="669" spans="6:35" ht="13.2" customHeight="1">
      <c r="F669" s="195">
        <v>44</v>
      </c>
      <c r="G669" s="400" t="str">
        <f>IF(H669=0,"",MAX($G$624:G668)+1)</f>
        <v/>
      </c>
      <c r="H669" s="46">
        <f t="shared" si="120"/>
        <v>0</v>
      </c>
      <c r="I669" s="400" t="str">
        <f>IF(J669=0,"",MAX($I$624:I668)+1)</f>
        <v/>
      </c>
      <c r="J669" s="201">
        <f t="shared" si="121"/>
        <v>0</v>
      </c>
      <c r="AE669" s="195">
        <v>44</v>
      </c>
      <c r="AF669" s="400" t="str">
        <f>IF(AG669=0,"",MAX($AF$624:AF668)+1)</f>
        <v/>
      </c>
      <c r="AG669" s="46">
        <f t="shared" si="122"/>
        <v>0</v>
      </c>
      <c r="AH669" s="400" t="str">
        <f>IF(AI669=0,"",MAX($AH$624:AH668)+1)</f>
        <v/>
      </c>
      <c r="AI669" s="201">
        <f t="shared" si="123"/>
        <v>0</v>
      </c>
    </row>
    <row r="670" spans="6:35" ht="13.2" customHeight="1">
      <c r="F670" s="195">
        <v>45</v>
      </c>
      <c r="G670" s="400" t="str">
        <f>IF(H670=0,"",MAX($G$624:G669)+1)</f>
        <v/>
      </c>
      <c r="H670" s="46">
        <f t="shared" si="120"/>
        <v>0</v>
      </c>
      <c r="I670" s="400" t="str">
        <f>IF(J670=0,"",MAX($I$624:I669)+1)</f>
        <v/>
      </c>
      <c r="J670" s="201">
        <f t="shared" si="121"/>
        <v>0</v>
      </c>
      <c r="AE670" s="195">
        <v>45</v>
      </c>
      <c r="AF670" s="400" t="str">
        <f>IF(AG670=0,"",MAX($AF$624:AF669)+1)</f>
        <v/>
      </c>
      <c r="AG670" s="46">
        <f t="shared" si="122"/>
        <v>0</v>
      </c>
      <c r="AH670" s="400" t="str">
        <f>IF(AI670=0,"",MAX($AH$624:AH669)+1)</f>
        <v/>
      </c>
      <c r="AI670" s="201">
        <f t="shared" si="123"/>
        <v>0</v>
      </c>
    </row>
    <row r="671" spans="6:35" ht="13.2" customHeight="1">
      <c r="F671" s="195">
        <v>46</v>
      </c>
      <c r="G671" s="400" t="str">
        <f>IF(H671=0,"",MAX($G$624:G670)+1)</f>
        <v/>
      </c>
      <c r="H671" s="46">
        <f t="shared" si="120"/>
        <v>0</v>
      </c>
      <c r="I671" s="400" t="str">
        <f>IF(J671=0,"",MAX($I$624:I670)+1)</f>
        <v/>
      </c>
      <c r="J671" s="201">
        <f t="shared" si="121"/>
        <v>0</v>
      </c>
      <c r="AE671" s="195">
        <v>46</v>
      </c>
      <c r="AF671" s="400" t="str">
        <f>IF(AG671=0,"",MAX($AF$624:AF670)+1)</f>
        <v/>
      </c>
      <c r="AG671" s="46">
        <f t="shared" si="122"/>
        <v>0</v>
      </c>
      <c r="AH671" s="400" t="str">
        <f>IF(AI671=0,"",MAX($AH$624:AH670)+1)</f>
        <v/>
      </c>
      <c r="AI671" s="201">
        <f t="shared" si="123"/>
        <v>0</v>
      </c>
    </row>
    <row r="672" spans="6:35" ht="13.2" customHeight="1">
      <c r="F672" s="195">
        <v>47</v>
      </c>
      <c r="G672" s="400" t="str">
        <f>IF(H672=0,"",MAX($G$624:G671)+1)</f>
        <v/>
      </c>
      <c r="H672" s="46">
        <f t="shared" si="120"/>
        <v>0</v>
      </c>
      <c r="I672" s="400" t="str">
        <f>IF(J672=0,"",MAX($I$624:I671)+1)</f>
        <v/>
      </c>
      <c r="J672" s="201">
        <f t="shared" si="121"/>
        <v>0</v>
      </c>
      <c r="AE672" s="195">
        <v>47</v>
      </c>
      <c r="AF672" s="400" t="str">
        <f>IF(AG672=0,"",MAX($AF$624:AF671)+1)</f>
        <v/>
      </c>
      <c r="AG672" s="46">
        <f t="shared" si="122"/>
        <v>0</v>
      </c>
      <c r="AH672" s="400" t="str">
        <f>IF(AI672=0,"",MAX($AH$624:AH671)+1)</f>
        <v/>
      </c>
      <c r="AI672" s="201">
        <f t="shared" si="123"/>
        <v>0</v>
      </c>
    </row>
    <row r="673" spans="2:35" ht="13.2" customHeight="1">
      <c r="F673" s="195">
        <v>48</v>
      </c>
      <c r="G673" s="400" t="str">
        <f>IF(H673=0,"",MAX($G$624:G672)+1)</f>
        <v/>
      </c>
      <c r="H673" s="46">
        <f t="shared" si="120"/>
        <v>0</v>
      </c>
      <c r="I673" s="400" t="str">
        <f>IF(J673=0,"",MAX($I$624:I672)+1)</f>
        <v/>
      </c>
      <c r="J673" s="201">
        <f t="shared" si="121"/>
        <v>0</v>
      </c>
      <c r="AE673" s="195">
        <v>48</v>
      </c>
      <c r="AF673" s="400" t="str">
        <f>IF(AG673=0,"",MAX($AF$624:AF672)+1)</f>
        <v/>
      </c>
      <c r="AG673" s="46">
        <f t="shared" si="122"/>
        <v>0</v>
      </c>
      <c r="AH673" s="400" t="str">
        <f>IF(AI673=0,"",MAX($AH$624:AH672)+1)</f>
        <v/>
      </c>
      <c r="AI673" s="201">
        <f t="shared" si="123"/>
        <v>0</v>
      </c>
    </row>
    <row r="674" spans="2:35" ht="13.2" customHeight="1">
      <c r="F674" s="195">
        <v>49</v>
      </c>
      <c r="G674" s="400" t="str">
        <f>IF(H674=0,"",MAX($G$624:G673)+1)</f>
        <v/>
      </c>
      <c r="H674" s="46">
        <f t="shared" si="120"/>
        <v>0</v>
      </c>
      <c r="I674" s="400" t="str">
        <f>IF(J674=0,"",MAX($I$624:I673)+1)</f>
        <v/>
      </c>
      <c r="J674" s="201">
        <f t="shared" si="121"/>
        <v>0</v>
      </c>
      <c r="AE674" s="195">
        <v>49</v>
      </c>
      <c r="AF674" s="400" t="str">
        <f>IF(AG674=0,"",MAX($AF$624:AF673)+1)</f>
        <v/>
      </c>
      <c r="AG674" s="46">
        <f t="shared" si="122"/>
        <v>0</v>
      </c>
      <c r="AH674" s="400" t="str">
        <f>IF(AI674=0,"",MAX($AH$624:AH673)+1)</f>
        <v/>
      </c>
      <c r="AI674" s="201">
        <f t="shared" si="123"/>
        <v>0</v>
      </c>
    </row>
    <row r="675" spans="2:35" ht="13.2" customHeight="1">
      <c r="F675" s="195">
        <v>50</v>
      </c>
      <c r="G675" s="400" t="str">
        <f>IF(H675=0,"",MAX($G$624:G674)+1)</f>
        <v/>
      </c>
      <c r="H675" s="46">
        <f t="shared" si="120"/>
        <v>0</v>
      </c>
      <c r="I675" s="400" t="str">
        <f>IF(J675=0,"",MAX($I$624:I674)+1)</f>
        <v/>
      </c>
      <c r="J675" s="201">
        <f t="shared" si="121"/>
        <v>0</v>
      </c>
      <c r="AE675" s="195">
        <v>50</v>
      </c>
      <c r="AF675" s="400" t="str">
        <f>IF(AG675=0,"",MAX($AF$624:AF674)+1)</f>
        <v/>
      </c>
      <c r="AG675" s="46">
        <f t="shared" si="122"/>
        <v>0</v>
      </c>
      <c r="AH675" s="400" t="str">
        <f>IF(AI675=0,"",MAX($AH$624:AH674)+1)</f>
        <v/>
      </c>
      <c r="AI675" s="201">
        <f t="shared" si="123"/>
        <v>0</v>
      </c>
    </row>
    <row r="676" spans="2:35" ht="13.2" customHeight="1">
      <c r="F676" s="195">
        <v>51</v>
      </c>
      <c r="G676" s="400" t="str">
        <f>IF(H676=0,"",MAX($G$624:G675)+1)</f>
        <v/>
      </c>
      <c r="H676" s="46">
        <f t="shared" si="120"/>
        <v>0</v>
      </c>
      <c r="I676" s="400" t="str">
        <f>IF(J676=0,"",MAX($I$624:I675)+1)</f>
        <v/>
      </c>
      <c r="J676" s="201">
        <f t="shared" si="121"/>
        <v>0</v>
      </c>
      <c r="AE676" s="195">
        <v>51</v>
      </c>
      <c r="AF676" s="400" t="str">
        <f>IF(AG676=0,"",MAX($AF$624:AF675)+1)</f>
        <v/>
      </c>
      <c r="AG676" s="46">
        <f t="shared" si="122"/>
        <v>0</v>
      </c>
      <c r="AH676" s="400" t="str">
        <f>IF(AI676=0,"",MAX($AH$624:AH675)+1)</f>
        <v/>
      </c>
      <c r="AI676" s="201">
        <f t="shared" si="123"/>
        <v>0</v>
      </c>
    </row>
    <row r="677" spans="2:35" ht="13.2" customHeight="1">
      <c r="F677" s="195">
        <v>52</v>
      </c>
      <c r="G677" s="400" t="str">
        <f>IF(H677=0,"",MAX($G$624:G676)+1)</f>
        <v/>
      </c>
      <c r="H677" s="46">
        <f t="shared" si="120"/>
        <v>0</v>
      </c>
      <c r="I677" s="400" t="str">
        <f>IF(J677=0,"",MAX($I$624:I676)+1)</f>
        <v/>
      </c>
      <c r="J677" s="201">
        <f t="shared" si="121"/>
        <v>0</v>
      </c>
      <c r="AE677" s="195">
        <v>52</v>
      </c>
      <c r="AF677" s="400" t="str">
        <f>IF(AG677=0,"",MAX($AF$624:AF676)+1)</f>
        <v/>
      </c>
      <c r="AG677" s="46">
        <f t="shared" si="122"/>
        <v>0</v>
      </c>
      <c r="AH677" s="400" t="str">
        <f>IF(AI677=0,"",MAX($AH$624:AH676)+1)</f>
        <v/>
      </c>
      <c r="AI677" s="201">
        <f t="shared" si="123"/>
        <v>0</v>
      </c>
    </row>
    <row r="678" spans="2:35" ht="13.2" customHeight="1">
      <c r="F678" s="195">
        <v>53</v>
      </c>
      <c r="G678" s="400" t="str">
        <f>IF(H678=0,"",MAX($G$624:G677)+1)</f>
        <v/>
      </c>
      <c r="H678" s="46">
        <f t="shared" si="120"/>
        <v>0</v>
      </c>
      <c r="I678" s="400" t="str">
        <f>IF(J678=0,"",MAX($I$624:I677)+1)</f>
        <v/>
      </c>
      <c r="J678" s="201">
        <f t="shared" si="121"/>
        <v>0</v>
      </c>
      <c r="AE678" s="195">
        <v>53</v>
      </c>
      <c r="AF678" s="400" t="str">
        <f>IF(AG678=0,"",MAX($AF$624:AF677)+1)</f>
        <v/>
      </c>
      <c r="AG678" s="46">
        <f t="shared" si="122"/>
        <v>0</v>
      </c>
      <c r="AH678" s="400" t="str">
        <f>IF(AI678=0,"",MAX($AH$624:AH677)+1)</f>
        <v/>
      </c>
      <c r="AI678" s="201">
        <f t="shared" si="123"/>
        <v>0</v>
      </c>
    </row>
    <row r="679" spans="2:35" ht="13.2" customHeight="1">
      <c r="F679" s="195">
        <v>54</v>
      </c>
      <c r="G679" s="400" t="str">
        <f>IF(H679=0,"",MAX($G$624:G678)+1)</f>
        <v/>
      </c>
      <c r="H679" s="46">
        <f t="shared" si="120"/>
        <v>0</v>
      </c>
      <c r="I679" s="400" t="str">
        <f>IF(J679=0,"",MAX($I$624:I678)+1)</f>
        <v/>
      </c>
      <c r="J679" s="201">
        <f t="shared" si="121"/>
        <v>0</v>
      </c>
      <c r="AE679" s="195">
        <v>54</v>
      </c>
      <c r="AF679" s="400" t="str">
        <f>IF(AG679=0,"",MAX($AF$624:AF678)+1)</f>
        <v/>
      </c>
      <c r="AG679" s="46">
        <f t="shared" si="122"/>
        <v>0</v>
      </c>
      <c r="AH679" s="400" t="str">
        <f>IF(AI679=0,"",MAX($AH$624:AH678)+1)</f>
        <v/>
      </c>
      <c r="AI679" s="201">
        <f t="shared" si="123"/>
        <v>0</v>
      </c>
    </row>
    <row r="680" spans="2:35" ht="13.2" customHeight="1">
      <c r="F680" s="195">
        <v>55</v>
      </c>
      <c r="G680" s="400" t="str">
        <f>IF(H680=0,"",MAX($G$624:G679)+1)</f>
        <v/>
      </c>
      <c r="H680" s="46">
        <f t="shared" si="120"/>
        <v>0</v>
      </c>
      <c r="I680" s="400" t="str">
        <f>IF(J680=0,"",MAX($I$624:I679)+1)</f>
        <v/>
      </c>
      <c r="J680" s="201">
        <f t="shared" si="121"/>
        <v>0</v>
      </c>
      <c r="AE680" s="195">
        <v>55</v>
      </c>
      <c r="AF680" s="400" t="str">
        <f>IF(AG680=0,"",MAX($AF$624:AF679)+1)</f>
        <v/>
      </c>
      <c r="AG680" s="46">
        <f t="shared" si="122"/>
        <v>0</v>
      </c>
      <c r="AH680" s="400" t="str">
        <f>IF(AI680=0,"",MAX($AH$624:AH679)+1)</f>
        <v/>
      </c>
      <c r="AI680" s="201">
        <f t="shared" si="123"/>
        <v>0</v>
      </c>
    </row>
    <row r="681" spans="2:35" ht="13.2" customHeight="1">
      <c r="F681" s="195">
        <v>56</v>
      </c>
      <c r="G681" s="400" t="str">
        <f>IF(H681=0,"",MAX($G$624:G680)+1)</f>
        <v/>
      </c>
      <c r="H681" s="46">
        <f t="shared" si="120"/>
        <v>0</v>
      </c>
      <c r="I681" s="400" t="str">
        <f>IF(J681=0,"",MAX($I$624:I680)+1)</f>
        <v/>
      </c>
      <c r="J681" s="201">
        <f t="shared" si="121"/>
        <v>0</v>
      </c>
      <c r="AE681" s="195">
        <v>56</v>
      </c>
      <c r="AF681" s="400" t="str">
        <f>IF(AG681=0,"",MAX($AF$624:AF680)+1)</f>
        <v/>
      </c>
      <c r="AG681" s="46">
        <f t="shared" si="122"/>
        <v>0</v>
      </c>
      <c r="AH681" s="400" t="str">
        <f>IF(AI681=0,"",MAX($AH$624:AH680)+1)</f>
        <v/>
      </c>
      <c r="AI681" s="201">
        <f t="shared" si="123"/>
        <v>0</v>
      </c>
    </row>
    <row r="682" spans="2:35" ht="13.2" customHeight="1">
      <c r="F682" s="195">
        <v>57</v>
      </c>
      <c r="G682" s="400" t="str">
        <f>IF(H682=0,"",MAX($G$624:G681)+1)</f>
        <v/>
      </c>
      <c r="H682" s="46">
        <f t="shared" si="120"/>
        <v>0</v>
      </c>
      <c r="I682" s="400" t="str">
        <f>IF(J682=0,"",MAX($I$624:I681)+1)</f>
        <v/>
      </c>
      <c r="J682" s="201">
        <f t="shared" si="121"/>
        <v>0</v>
      </c>
      <c r="AE682" s="195">
        <v>57</v>
      </c>
      <c r="AF682" s="400" t="str">
        <f>IF(AG682=0,"",MAX($AF$624:AF681)+1)</f>
        <v/>
      </c>
      <c r="AG682" s="46">
        <f t="shared" si="122"/>
        <v>0</v>
      </c>
      <c r="AH682" s="400" t="str">
        <f>IF(AI682=0,"",MAX($AH$624:AH681)+1)</f>
        <v/>
      </c>
      <c r="AI682" s="201">
        <f t="shared" si="123"/>
        <v>0</v>
      </c>
    </row>
    <row r="683" spans="2:35" ht="13.2" customHeight="1">
      <c r="F683" s="195">
        <v>58</v>
      </c>
      <c r="G683" s="400" t="str">
        <f>IF(H683=0,"",MAX($G$624:G682)+1)</f>
        <v/>
      </c>
      <c r="H683" s="46">
        <f t="shared" si="120"/>
        <v>0</v>
      </c>
      <c r="I683" s="400" t="str">
        <f>IF(J683=0,"",MAX($I$624:I682)+1)</f>
        <v/>
      </c>
      <c r="J683" s="201">
        <f t="shared" si="121"/>
        <v>0</v>
      </c>
      <c r="AE683" s="195">
        <v>58</v>
      </c>
      <c r="AF683" s="400" t="str">
        <f>IF(AG683=0,"",MAX($AF$624:AF682)+1)</f>
        <v/>
      </c>
      <c r="AG683" s="46">
        <f t="shared" si="122"/>
        <v>0</v>
      </c>
      <c r="AH683" s="400" t="str">
        <f>IF(AI683=0,"",MAX($AH$624:AH682)+1)</f>
        <v/>
      </c>
      <c r="AI683" s="201">
        <f t="shared" si="123"/>
        <v>0</v>
      </c>
    </row>
    <row r="684" spans="2:35" ht="13.2" customHeight="1">
      <c r="F684" s="195">
        <v>59</v>
      </c>
      <c r="G684" s="400" t="str">
        <f>IF(H684=0,"",MAX($G$624:G683)+1)</f>
        <v/>
      </c>
      <c r="H684" s="46">
        <f t="shared" si="120"/>
        <v>0</v>
      </c>
      <c r="I684" s="400" t="str">
        <f>IF(J684=0,"",MAX($I$624:I683)+1)</f>
        <v/>
      </c>
      <c r="J684" s="201">
        <f t="shared" si="121"/>
        <v>0</v>
      </c>
      <c r="AE684" s="195">
        <v>59</v>
      </c>
      <c r="AF684" s="400" t="str">
        <f>IF(AG684=0,"",MAX($AF$624:AF683)+1)</f>
        <v/>
      </c>
      <c r="AG684" s="46">
        <f t="shared" si="122"/>
        <v>0</v>
      </c>
      <c r="AH684" s="400" t="str">
        <f>IF(AI684=0,"",MAX($AH$624:AH683)+1)</f>
        <v/>
      </c>
      <c r="AI684" s="201">
        <f t="shared" si="123"/>
        <v>0</v>
      </c>
    </row>
    <row r="685" spans="2:35" ht="13.2" customHeight="1" thickBot="1">
      <c r="F685" s="196">
        <v>60</v>
      </c>
      <c r="G685" s="406" t="str">
        <f>IF(H685=0,"",MAX($G$624:G684)+1)</f>
        <v/>
      </c>
      <c r="H685" s="47">
        <f t="shared" si="120"/>
        <v>0</v>
      </c>
      <c r="I685" s="406" t="str">
        <f>IF(J685=0,"",MAX($I$624:I684)+1)</f>
        <v/>
      </c>
      <c r="J685" s="202">
        <f t="shared" si="121"/>
        <v>0</v>
      </c>
      <c r="AE685" s="196">
        <v>60</v>
      </c>
      <c r="AF685" s="406" t="str">
        <f>IF(AG685=0,"",MAX($AF$624:AF684)+1)</f>
        <v/>
      </c>
      <c r="AG685" s="47">
        <f t="shared" si="122"/>
        <v>0</v>
      </c>
      <c r="AH685" s="406" t="str">
        <f>IF(AI685=0,"",MAX($AH$624:AH684)+1)</f>
        <v/>
      </c>
      <c r="AI685" s="202">
        <f t="shared" si="123"/>
        <v>0</v>
      </c>
    </row>
    <row r="687" spans="2:35" ht="13.2" customHeight="1" thickBot="1">
      <c r="B687" s="2" t="s">
        <v>212</v>
      </c>
      <c r="AA687" s="2" t="s">
        <v>212</v>
      </c>
    </row>
    <row r="688" spans="2:35" ht="13.2" customHeight="1">
      <c r="E688" s="48" t="s">
        <v>213</v>
      </c>
      <c r="F688" s="51"/>
      <c r="G688" s="51"/>
      <c r="H688" s="52" t="s">
        <v>214</v>
      </c>
      <c r="I688" s="51"/>
      <c r="J688" s="56"/>
      <c r="AD688" s="48" t="s">
        <v>213</v>
      </c>
      <c r="AE688" s="51"/>
      <c r="AF688" s="51"/>
      <c r="AG688" s="52" t="s">
        <v>214</v>
      </c>
      <c r="AH688" s="51"/>
      <c r="AI688" s="56"/>
    </row>
    <row r="689" spans="5:35" ht="13.2" customHeight="1">
      <c r="E689" s="2171" t="s">
        <v>196</v>
      </c>
      <c r="F689" s="2142"/>
      <c r="G689" s="2142"/>
      <c r="H689" s="53" t="s">
        <v>196</v>
      </c>
      <c r="I689" s="2564"/>
      <c r="J689" s="2146"/>
      <c r="AD689" s="2171" t="s">
        <v>196</v>
      </c>
      <c r="AE689" s="2142"/>
      <c r="AF689" s="2142"/>
      <c r="AG689" s="53" t="s">
        <v>196</v>
      </c>
      <c r="AH689" s="2564"/>
      <c r="AI689" s="2146"/>
    </row>
    <row r="690" spans="5:35" ht="13.2" customHeight="1">
      <c r="E690" s="2172"/>
      <c r="F690" s="21" t="s">
        <v>555</v>
      </c>
      <c r="G690" s="21" t="s">
        <v>557</v>
      </c>
      <c r="H690" s="574" t="s">
        <v>556</v>
      </c>
      <c r="I690" s="21" t="s">
        <v>555</v>
      </c>
      <c r="J690" s="194" t="s">
        <v>557</v>
      </c>
      <c r="AD690" s="2172"/>
      <c r="AE690" s="21" t="s">
        <v>555</v>
      </c>
      <c r="AF690" s="21" t="s">
        <v>557</v>
      </c>
      <c r="AG690" s="574" t="s">
        <v>556</v>
      </c>
      <c r="AH690" s="21" t="s">
        <v>555</v>
      </c>
      <c r="AI690" s="194" t="s">
        <v>557</v>
      </c>
    </row>
    <row r="691" spans="5:35" ht="13.2" customHeight="1">
      <c r="E691" s="49" t="s">
        <v>543</v>
      </c>
      <c r="F691" s="629">
        <v>0.55000000000000004</v>
      </c>
      <c r="G691" s="629">
        <v>0.55000000000000004</v>
      </c>
      <c r="H691" s="586" t="s">
        <v>543</v>
      </c>
      <c r="I691" s="594">
        <v>0.85</v>
      </c>
      <c r="J691" s="57"/>
      <c r="AD691" s="49" t="s">
        <v>543</v>
      </c>
      <c r="AE691" s="629">
        <v>0.55000000000000004</v>
      </c>
      <c r="AF691" s="629">
        <v>0.55000000000000004</v>
      </c>
      <c r="AG691" s="586" t="s">
        <v>543</v>
      </c>
      <c r="AH691" s="594">
        <v>0.85</v>
      </c>
      <c r="AI691" s="57"/>
    </row>
    <row r="692" spans="5:35" ht="13.2" customHeight="1">
      <c r="E692" s="49" t="s">
        <v>544</v>
      </c>
      <c r="F692" s="629">
        <v>0.55000000000000004</v>
      </c>
      <c r="G692" s="629">
        <v>0.55000000000000004</v>
      </c>
      <c r="H692" s="586" t="s">
        <v>544</v>
      </c>
      <c r="I692" s="594">
        <v>0.85</v>
      </c>
      <c r="J692" s="57"/>
      <c r="AD692" s="49" t="s">
        <v>544</v>
      </c>
      <c r="AE692" s="629">
        <v>0.55000000000000004</v>
      </c>
      <c r="AF692" s="629">
        <v>0.55000000000000004</v>
      </c>
      <c r="AG692" s="586" t="s">
        <v>544</v>
      </c>
      <c r="AH692" s="594">
        <v>0.85</v>
      </c>
      <c r="AI692" s="57"/>
    </row>
    <row r="693" spans="5:35" ht="13.2" customHeight="1">
      <c r="E693" s="49">
        <v>75</v>
      </c>
      <c r="F693" s="629">
        <v>0.55000000000000004</v>
      </c>
      <c r="G693" s="598">
        <v>0.8</v>
      </c>
      <c r="H693" s="597">
        <v>75</v>
      </c>
      <c r="I693" s="594">
        <v>0.85</v>
      </c>
      <c r="J693" s="593">
        <v>0.9</v>
      </c>
      <c r="AD693" s="49">
        <v>75</v>
      </c>
      <c r="AE693" s="629">
        <v>0.55000000000000004</v>
      </c>
      <c r="AF693" s="598">
        <v>0.8</v>
      </c>
      <c r="AG693" s="597">
        <v>75</v>
      </c>
      <c r="AH693" s="594">
        <v>0.85</v>
      </c>
      <c r="AI693" s="593">
        <v>0.9</v>
      </c>
    </row>
    <row r="694" spans="5:35" ht="13.2" customHeight="1">
      <c r="E694" s="49">
        <v>100</v>
      </c>
      <c r="F694" s="629">
        <v>0.55000000000000004</v>
      </c>
      <c r="G694" s="598">
        <v>0.8</v>
      </c>
      <c r="H694" s="597">
        <v>100</v>
      </c>
      <c r="I694" s="594">
        <v>0.85</v>
      </c>
      <c r="J694" s="593">
        <v>0.9</v>
      </c>
      <c r="AD694" s="49">
        <v>100</v>
      </c>
      <c r="AE694" s="629">
        <v>0.55000000000000004</v>
      </c>
      <c r="AF694" s="598">
        <v>0.8</v>
      </c>
      <c r="AG694" s="597">
        <v>100</v>
      </c>
      <c r="AH694" s="594">
        <v>0.85</v>
      </c>
      <c r="AI694" s="593">
        <v>0.9</v>
      </c>
    </row>
    <row r="695" spans="5:35" ht="13.2" customHeight="1">
      <c r="E695" s="49">
        <v>150</v>
      </c>
      <c r="F695" s="629">
        <v>0.55000000000000004</v>
      </c>
      <c r="G695" s="598">
        <v>0.8</v>
      </c>
      <c r="H695" s="597">
        <v>150</v>
      </c>
      <c r="I695" s="594">
        <v>0.85</v>
      </c>
      <c r="J695" s="593">
        <v>0.9</v>
      </c>
      <c r="AD695" s="49">
        <v>150</v>
      </c>
      <c r="AE695" s="629">
        <v>0.55000000000000004</v>
      </c>
      <c r="AF695" s="598">
        <v>0.8</v>
      </c>
      <c r="AG695" s="597">
        <v>150</v>
      </c>
      <c r="AH695" s="594">
        <v>0.85</v>
      </c>
      <c r="AI695" s="593">
        <v>0.9</v>
      </c>
    </row>
    <row r="696" spans="5:35" ht="13.2" customHeight="1">
      <c r="E696" s="49">
        <v>200</v>
      </c>
      <c r="F696" s="630">
        <v>0.6</v>
      </c>
      <c r="G696" s="598">
        <v>0.8</v>
      </c>
      <c r="H696" s="597">
        <v>200</v>
      </c>
      <c r="I696" s="595">
        <v>0.85</v>
      </c>
      <c r="J696" s="593">
        <v>0.9</v>
      </c>
      <c r="AD696" s="49">
        <v>200</v>
      </c>
      <c r="AE696" s="630">
        <v>0.6</v>
      </c>
      <c r="AF696" s="598">
        <v>0.8</v>
      </c>
      <c r="AG696" s="597">
        <v>200</v>
      </c>
      <c r="AH696" s="595">
        <v>0.85</v>
      </c>
      <c r="AI696" s="593">
        <v>0.9</v>
      </c>
    </row>
    <row r="697" spans="5:35" ht="13.2" customHeight="1">
      <c r="E697" s="49">
        <v>300</v>
      </c>
      <c r="F697" s="630">
        <v>0.7</v>
      </c>
      <c r="G697" s="598">
        <v>0.8</v>
      </c>
      <c r="H697" s="597">
        <v>300</v>
      </c>
      <c r="I697" s="595">
        <v>0.9</v>
      </c>
      <c r="J697" s="593">
        <v>0.9</v>
      </c>
      <c r="AD697" s="49">
        <v>300</v>
      </c>
      <c r="AE697" s="630">
        <v>0.7</v>
      </c>
      <c r="AF697" s="598">
        <v>0.8</v>
      </c>
      <c r="AG697" s="597">
        <v>300</v>
      </c>
      <c r="AH697" s="595">
        <v>0.9</v>
      </c>
      <c r="AI697" s="593">
        <v>0.9</v>
      </c>
    </row>
    <row r="698" spans="5:35" ht="13.2" customHeight="1">
      <c r="E698" s="49">
        <v>400</v>
      </c>
      <c r="F698" s="631" t="s">
        <v>215</v>
      </c>
      <c r="G698" s="631" t="s">
        <v>215</v>
      </c>
      <c r="H698" s="54">
        <v>400</v>
      </c>
      <c r="I698" s="591">
        <v>1</v>
      </c>
      <c r="J698" s="592">
        <v>1</v>
      </c>
      <c r="AD698" s="49">
        <v>400</v>
      </c>
      <c r="AE698" s="631" t="s">
        <v>215</v>
      </c>
      <c r="AF698" s="631" t="s">
        <v>215</v>
      </c>
      <c r="AG698" s="54">
        <v>400</v>
      </c>
      <c r="AH698" s="591">
        <v>1</v>
      </c>
      <c r="AI698" s="592">
        <v>1</v>
      </c>
    </row>
    <row r="699" spans="5:35" ht="13.2" customHeight="1">
      <c r="E699" s="49">
        <v>500</v>
      </c>
      <c r="F699" s="631" t="s">
        <v>215</v>
      </c>
      <c r="G699" s="631" t="s">
        <v>215</v>
      </c>
      <c r="H699" s="54">
        <v>500</v>
      </c>
      <c r="I699" s="591">
        <v>1.1000000000000001</v>
      </c>
      <c r="J699" s="592">
        <v>1.1000000000000001</v>
      </c>
      <c r="AD699" s="49">
        <v>500</v>
      </c>
      <c r="AE699" s="631" t="s">
        <v>215</v>
      </c>
      <c r="AF699" s="631" t="s">
        <v>215</v>
      </c>
      <c r="AG699" s="54">
        <v>500</v>
      </c>
      <c r="AH699" s="591">
        <v>1.1000000000000001</v>
      </c>
      <c r="AI699" s="592">
        <v>1.1000000000000001</v>
      </c>
    </row>
    <row r="700" spans="5:35" ht="13.2" customHeight="1">
      <c r="E700" s="49">
        <v>600</v>
      </c>
      <c r="F700" s="631" t="s">
        <v>215</v>
      </c>
      <c r="G700" s="631" t="s">
        <v>215</v>
      </c>
      <c r="H700" s="54">
        <v>600</v>
      </c>
      <c r="I700" s="587">
        <v>1.2</v>
      </c>
      <c r="J700" s="588">
        <v>1.2</v>
      </c>
      <c r="AD700" s="49">
        <v>600</v>
      </c>
      <c r="AE700" s="631" t="s">
        <v>215</v>
      </c>
      <c r="AF700" s="631" t="s">
        <v>215</v>
      </c>
      <c r="AG700" s="54">
        <v>600</v>
      </c>
      <c r="AH700" s="587">
        <v>1.2</v>
      </c>
      <c r="AI700" s="588">
        <v>1.2</v>
      </c>
    </row>
    <row r="701" spans="5:35" ht="13.2" customHeight="1">
      <c r="E701" s="49">
        <v>700</v>
      </c>
      <c r="F701" s="631" t="s">
        <v>215</v>
      </c>
      <c r="G701" s="631" t="s">
        <v>215</v>
      </c>
      <c r="H701" s="54">
        <v>700</v>
      </c>
      <c r="I701" s="587">
        <v>1.5</v>
      </c>
      <c r="J701" s="588">
        <v>1.5</v>
      </c>
      <c r="AD701" s="49">
        <v>700</v>
      </c>
      <c r="AE701" s="631" t="s">
        <v>215</v>
      </c>
      <c r="AF701" s="631" t="s">
        <v>215</v>
      </c>
      <c r="AG701" s="54">
        <v>700</v>
      </c>
      <c r="AH701" s="587">
        <v>1.5</v>
      </c>
      <c r="AI701" s="588">
        <v>1.5</v>
      </c>
    </row>
    <row r="702" spans="5:35" ht="13.2" customHeight="1">
      <c r="E702" s="49">
        <v>800</v>
      </c>
      <c r="F702" s="631" t="s">
        <v>215</v>
      </c>
      <c r="G702" s="631" t="s">
        <v>215</v>
      </c>
      <c r="H702" s="54">
        <v>800</v>
      </c>
      <c r="I702" s="587">
        <v>1.6</v>
      </c>
      <c r="J702" s="588">
        <v>1.6</v>
      </c>
      <c r="AD702" s="49">
        <v>800</v>
      </c>
      <c r="AE702" s="631" t="s">
        <v>215</v>
      </c>
      <c r="AF702" s="631" t="s">
        <v>215</v>
      </c>
      <c r="AG702" s="54">
        <v>800</v>
      </c>
      <c r="AH702" s="587">
        <v>1.6</v>
      </c>
      <c r="AI702" s="588">
        <v>1.6</v>
      </c>
    </row>
    <row r="703" spans="5:35" ht="13.2" customHeight="1" thickBot="1">
      <c r="E703" s="50">
        <v>900</v>
      </c>
      <c r="F703" s="632" t="s">
        <v>215</v>
      </c>
      <c r="G703" s="632" t="s">
        <v>215</v>
      </c>
      <c r="H703" s="55">
        <v>900</v>
      </c>
      <c r="I703" s="589">
        <v>1.9</v>
      </c>
      <c r="J703" s="590">
        <v>1.9</v>
      </c>
      <c r="AD703" s="50">
        <v>900</v>
      </c>
      <c r="AE703" s="632" t="s">
        <v>215</v>
      </c>
      <c r="AF703" s="632" t="s">
        <v>215</v>
      </c>
      <c r="AG703" s="55">
        <v>900</v>
      </c>
      <c r="AH703" s="589">
        <v>1.9</v>
      </c>
      <c r="AI703" s="590">
        <v>1.9</v>
      </c>
    </row>
  </sheetData>
  <mergeCells count="619">
    <mergeCell ref="F624:F625"/>
    <mergeCell ref="G624:J624"/>
    <mergeCell ref="AE624:AE625"/>
    <mergeCell ref="AF624:AI624"/>
    <mergeCell ref="G625:H625"/>
    <mergeCell ref="I625:J625"/>
    <mergeCell ref="AF625:AG625"/>
    <mergeCell ref="AH625:AI625"/>
    <mergeCell ref="E689:E690"/>
    <mergeCell ref="F689:G689"/>
    <mergeCell ref="I689:J689"/>
    <mergeCell ref="AD689:AD690"/>
    <mergeCell ref="AE689:AF689"/>
    <mergeCell ref="AH689:AI689"/>
    <mergeCell ref="D496:D497"/>
    <mergeCell ref="E496:F496"/>
    <mergeCell ref="H496:H497"/>
    <mergeCell ref="I496:J496"/>
    <mergeCell ref="AC496:AC497"/>
    <mergeCell ref="AD496:AE496"/>
    <mergeCell ref="AG496:AG497"/>
    <mergeCell ref="AH496:AI496"/>
    <mergeCell ref="D560:D561"/>
    <mergeCell ref="E560:F560"/>
    <mergeCell ref="H560:H561"/>
    <mergeCell ref="I560:J560"/>
    <mergeCell ref="AC560:AC561"/>
    <mergeCell ref="AD560:AE560"/>
    <mergeCell ref="AG560:AG561"/>
    <mergeCell ref="AH560:AI560"/>
    <mergeCell ref="O428:P428"/>
    <mergeCell ref="AN428:AO428"/>
    <mergeCell ref="D432:D433"/>
    <mergeCell ref="E432:F432"/>
    <mergeCell ref="H432:H433"/>
    <mergeCell ref="I432:J432"/>
    <mergeCell ref="AC432:AC433"/>
    <mergeCell ref="AD432:AE432"/>
    <mergeCell ref="AG432:AG433"/>
    <mergeCell ref="AH432:AI432"/>
    <mergeCell ref="O423:P423"/>
    <mergeCell ref="AN423:AO423"/>
    <mergeCell ref="O424:P424"/>
    <mergeCell ref="AN424:AO424"/>
    <mergeCell ref="O425:P425"/>
    <mergeCell ref="AN425:AO425"/>
    <mergeCell ref="O426:P426"/>
    <mergeCell ref="AN426:AO426"/>
    <mergeCell ref="O427:P427"/>
    <mergeCell ref="AN427:AO427"/>
    <mergeCell ref="O418:P418"/>
    <mergeCell ref="AN418:AO418"/>
    <mergeCell ref="O419:P419"/>
    <mergeCell ref="AN419:AO419"/>
    <mergeCell ref="O420:P420"/>
    <mergeCell ref="AN420:AO420"/>
    <mergeCell ref="O421:P421"/>
    <mergeCell ref="AN421:AO421"/>
    <mergeCell ref="O422:P422"/>
    <mergeCell ref="AN422:AO422"/>
    <mergeCell ref="O413:P413"/>
    <mergeCell ref="AN413:AO413"/>
    <mergeCell ref="O414:P414"/>
    <mergeCell ref="AN414:AO414"/>
    <mergeCell ref="O415:P415"/>
    <mergeCell ref="AN415:AO415"/>
    <mergeCell ref="O416:P416"/>
    <mergeCell ref="AN416:AO416"/>
    <mergeCell ref="O417:P417"/>
    <mergeCell ref="AN417:AO417"/>
    <mergeCell ref="O408:P408"/>
    <mergeCell ref="AN408:AO408"/>
    <mergeCell ref="O409:P409"/>
    <mergeCell ref="AN409:AO409"/>
    <mergeCell ref="O410:P410"/>
    <mergeCell ref="AN410:AO410"/>
    <mergeCell ref="O411:P411"/>
    <mergeCell ref="AN411:AO411"/>
    <mergeCell ref="O412:P412"/>
    <mergeCell ref="AN412:AO412"/>
    <mergeCell ref="O403:P403"/>
    <mergeCell ref="AN403:AO403"/>
    <mergeCell ref="O404:P404"/>
    <mergeCell ref="AN404:AO404"/>
    <mergeCell ref="O405:P405"/>
    <mergeCell ref="AN405:AO405"/>
    <mergeCell ref="O406:P406"/>
    <mergeCell ref="AN406:AO406"/>
    <mergeCell ref="O407:P407"/>
    <mergeCell ref="AN407:AO407"/>
    <mergeCell ref="O398:P398"/>
    <mergeCell ref="AN398:AO398"/>
    <mergeCell ref="O399:P399"/>
    <mergeCell ref="AN399:AO399"/>
    <mergeCell ref="O400:P400"/>
    <mergeCell ref="AN400:AO400"/>
    <mergeCell ref="O401:P401"/>
    <mergeCell ref="AN401:AO401"/>
    <mergeCell ref="O402:P402"/>
    <mergeCell ref="AN402:AO402"/>
    <mergeCell ref="O393:P393"/>
    <mergeCell ref="AN393:AO393"/>
    <mergeCell ref="O394:P394"/>
    <mergeCell ref="AN394:AO394"/>
    <mergeCell ref="O395:P395"/>
    <mergeCell ref="AN395:AO395"/>
    <mergeCell ref="O396:P396"/>
    <mergeCell ref="AN396:AO396"/>
    <mergeCell ref="O397:P397"/>
    <mergeCell ref="AN397:AO397"/>
    <mergeCell ref="AN388:AO388"/>
    <mergeCell ref="O389:P389"/>
    <mergeCell ref="AN389:AO389"/>
    <mergeCell ref="O390:P390"/>
    <mergeCell ref="AN390:AO390"/>
    <mergeCell ref="O391:P391"/>
    <mergeCell ref="AN391:AO391"/>
    <mergeCell ref="O392:P392"/>
    <mergeCell ref="AN392:AO392"/>
    <mergeCell ref="D342:D343"/>
    <mergeCell ref="E342:F342"/>
    <mergeCell ref="G342:H342"/>
    <mergeCell ref="I342:J342"/>
    <mergeCell ref="AC342:AC343"/>
    <mergeCell ref="AD342:AE342"/>
    <mergeCell ref="AF342:AG342"/>
    <mergeCell ref="AH342:AI342"/>
    <mergeCell ref="D386:D388"/>
    <mergeCell ref="E386:H386"/>
    <mergeCell ref="I386:J386"/>
    <mergeCell ref="AC386:AC388"/>
    <mergeCell ref="AD386:AG386"/>
    <mergeCell ref="AH386:AI386"/>
    <mergeCell ref="E387:F388"/>
    <mergeCell ref="G387:H388"/>
    <mergeCell ref="I387:J388"/>
    <mergeCell ref="AD387:AE388"/>
    <mergeCell ref="AF387:AG388"/>
    <mergeCell ref="AH387:AI388"/>
    <mergeCell ref="O388:P388"/>
    <mergeCell ref="D254:D255"/>
    <mergeCell ref="E254:F254"/>
    <mergeCell ref="G254:H254"/>
    <mergeCell ref="I254:J254"/>
    <mergeCell ref="AC254:AC255"/>
    <mergeCell ref="AD254:AE254"/>
    <mergeCell ref="AF254:AG254"/>
    <mergeCell ref="AH254:AI254"/>
    <mergeCell ref="D298:D299"/>
    <mergeCell ref="E298:F298"/>
    <mergeCell ref="G298:H298"/>
    <mergeCell ref="I298:J298"/>
    <mergeCell ref="AC298:AC299"/>
    <mergeCell ref="AD298:AE298"/>
    <mergeCell ref="AF298:AG298"/>
    <mergeCell ref="AH298:AI298"/>
    <mergeCell ref="D166:D167"/>
    <mergeCell ref="E166:F166"/>
    <mergeCell ref="G166:H166"/>
    <mergeCell ref="I166:J166"/>
    <mergeCell ref="AC166:AC167"/>
    <mergeCell ref="AD166:AE166"/>
    <mergeCell ref="AF166:AG166"/>
    <mergeCell ref="AH166:AI166"/>
    <mergeCell ref="D210:D211"/>
    <mergeCell ref="E210:F210"/>
    <mergeCell ref="G210:H210"/>
    <mergeCell ref="I210:J210"/>
    <mergeCell ref="AC210:AC211"/>
    <mergeCell ref="AD210:AE210"/>
    <mergeCell ref="AF210:AG210"/>
    <mergeCell ref="AH210:AI210"/>
    <mergeCell ref="D78:D79"/>
    <mergeCell ref="E78:F78"/>
    <mergeCell ref="G78:H78"/>
    <mergeCell ref="I78:J78"/>
    <mergeCell ref="AC78:AC79"/>
    <mergeCell ref="AD78:AE78"/>
    <mergeCell ref="AF78:AG78"/>
    <mergeCell ref="AH78:AI78"/>
    <mergeCell ref="D122:D123"/>
    <mergeCell ref="E122:F122"/>
    <mergeCell ref="G122:H122"/>
    <mergeCell ref="I122:J122"/>
    <mergeCell ref="AC122:AC123"/>
    <mergeCell ref="AD122:AE122"/>
    <mergeCell ref="AF122:AG122"/>
    <mergeCell ref="AH122:AI122"/>
    <mergeCell ref="D63:D65"/>
    <mergeCell ref="G63:G65"/>
    <mergeCell ref="AC63:AC65"/>
    <mergeCell ref="AF63:AF65"/>
    <mergeCell ref="D67:D69"/>
    <mergeCell ref="G67:G69"/>
    <mergeCell ref="AC67:AC69"/>
    <mergeCell ref="AF67:AF69"/>
    <mergeCell ref="D71:D73"/>
    <mergeCell ref="G71:G73"/>
    <mergeCell ref="AC71:AC73"/>
    <mergeCell ref="AF71:AF73"/>
    <mergeCell ref="D51:D53"/>
    <mergeCell ref="G51:G53"/>
    <mergeCell ref="AC51:AC53"/>
    <mergeCell ref="AF51:AF53"/>
    <mergeCell ref="D55:D57"/>
    <mergeCell ref="G55:G57"/>
    <mergeCell ref="AC55:AC57"/>
    <mergeCell ref="AF55:AF57"/>
    <mergeCell ref="D59:D61"/>
    <mergeCell ref="G59:G61"/>
    <mergeCell ref="AC59:AC61"/>
    <mergeCell ref="AF59:AF61"/>
    <mergeCell ref="C46:D46"/>
    <mergeCell ref="E46:G46"/>
    <mergeCell ref="H46:J46"/>
    <mergeCell ref="K46:N46"/>
    <mergeCell ref="T46:W46"/>
    <mergeCell ref="AB46:AC46"/>
    <mergeCell ref="AD46:AF46"/>
    <mergeCell ref="AG46:AI46"/>
    <mergeCell ref="AJ46:AM46"/>
    <mergeCell ref="AB44:AC45"/>
    <mergeCell ref="AD44:AF44"/>
    <mergeCell ref="AG44:AI44"/>
    <mergeCell ref="AJ44:AM44"/>
    <mergeCell ref="AQ44:AR44"/>
    <mergeCell ref="AU44:AV44"/>
    <mergeCell ref="V45:W45"/>
    <mergeCell ref="AD45:AF45"/>
    <mergeCell ref="AG45:AI45"/>
    <mergeCell ref="AJ45:AM45"/>
    <mergeCell ref="AS45:AV45"/>
    <mergeCell ref="C44:D45"/>
    <mergeCell ref="E44:G44"/>
    <mergeCell ref="H44:J44"/>
    <mergeCell ref="K44:N44"/>
    <mergeCell ref="R44:S44"/>
    <mergeCell ref="V44:W44"/>
    <mergeCell ref="E45:G45"/>
    <mergeCell ref="H45:J45"/>
    <mergeCell ref="K45:N45"/>
    <mergeCell ref="R45:S45"/>
    <mergeCell ref="AU41:AV41"/>
    <mergeCell ref="C42:D43"/>
    <mergeCell ref="E42:G42"/>
    <mergeCell ref="H42:J42"/>
    <mergeCell ref="K42:N42"/>
    <mergeCell ref="Q42:S42"/>
    <mergeCell ref="U42:W42"/>
    <mergeCell ref="AG42:AI42"/>
    <mergeCell ref="AJ42:AM42"/>
    <mergeCell ref="AQ42:AR42"/>
    <mergeCell ref="AU42:AV42"/>
    <mergeCell ref="AG43:AI43"/>
    <mergeCell ref="AJ43:AM43"/>
    <mergeCell ref="AQ43:AR43"/>
    <mergeCell ref="AU43:AV43"/>
    <mergeCell ref="E43:G43"/>
    <mergeCell ref="H43:J43"/>
    <mergeCell ref="K43:N43"/>
    <mergeCell ref="R43:S43"/>
    <mergeCell ref="V43:W43"/>
    <mergeCell ref="AD43:AF43"/>
    <mergeCell ref="AB42:AC43"/>
    <mergeCell ref="AD42:AF42"/>
    <mergeCell ref="C41:D41"/>
    <mergeCell ref="E41:G41"/>
    <mergeCell ref="H41:J41"/>
    <mergeCell ref="K41:N41"/>
    <mergeCell ref="AB41:AC41"/>
    <mergeCell ref="AD41:AF41"/>
    <mergeCell ref="AG41:AI41"/>
    <mergeCell ref="AJ41:AM41"/>
    <mergeCell ref="AQ41:AR41"/>
    <mergeCell ref="AJ38:AM38"/>
    <mergeCell ref="R38:S38"/>
    <mergeCell ref="V38:W38"/>
    <mergeCell ref="AB38:AC38"/>
    <mergeCell ref="AD38:AF38"/>
    <mergeCell ref="AG38:AI38"/>
    <mergeCell ref="AS38:AV38"/>
    <mergeCell ref="C39:D40"/>
    <mergeCell ref="E39:G39"/>
    <mergeCell ref="H39:J39"/>
    <mergeCell ref="K39:N39"/>
    <mergeCell ref="R39:S39"/>
    <mergeCell ref="V39:W39"/>
    <mergeCell ref="AB39:AC40"/>
    <mergeCell ref="AD39:AF39"/>
    <mergeCell ref="AG39:AI39"/>
    <mergeCell ref="AJ39:AM39"/>
    <mergeCell ref="E40:G40"/>
    <mergeCell ref="H40:J40"/>
    <mergeCell ref="K40:N40"/>
    <mergeCell ref="T40:W40"/>
    <mergeCell ref="AD40:AF40"/>
    <mergeCell ref="AG40:AI40"/>
    <mergeCell ref="AJ40:AM40"/>
    <mergeCell ref="AP40:AR40"/>
    <mergeCell ref="AT40:AV40"/>
    <mergeCell ref="C38:D38"/>
    <mergeCell ref="E38:G38"/>
    <mergeCell ref="H38:J38"/>
    <mergeCell ref="K38:N38"/>
    <mergeCell ref="AJ36:AM36"/>
    <mergeCell ref="AQ36:AR36"/>
    <mergeCell ref="AU36:AV36"/>
    <mergeCell ref="C37:D37"/>
    <mergeCell ref="E37:G37"/>
    <mergeCell ref="H37:J37"/>
    <mergeCell ref="K37:N37"/>
    <mergeCell ref="R37:S37"/>
    <mergeCell ref="V37:W37"/>
    <mergeCell ref="AB37:AC37"/>
    <mergeCell ref="AD37:AF37"/>
    <mergeCell ref="AG37:AI37"/>
    <mergeCell ref="AJ37:AM37"/>
    <mergeCell ref="AQ37:AR37"/>
    <mergeCell ref="AU37:AV37"/>
    <mergeCell ref="C36:D36"/>
    <mergeCell ref="E36:G36"/>
    <mergeCell ref="H36:J36"/>
    <mergeCell ref="K36:N36"/>
    <mergeCell ref="R36:S36"/>
    <mergeCell ref="V36:W36"/>
    <mergeCell ref="AB36:AC36"/>
    <mergeCell ref="AD36:AF36"/>
    <mergeCell ref="AG36:AI36"/>
    <mergeCell ref="L34:M34"/>
    <mergeCell ref="R34:S34"/>
    <mergeCell ref="V34:W34"/>
    <mergeCell ref="AK34:AL34"/>
    <mergeCell ref="AQ34:AR34"/>
    <mergeCell ref="AU34:AV34"/>
    <mergeCell ref="L35:M35"/>
    <mergeCell ref="R35:S35"/>
    <mergeCell ref="V35:W35"/>
    <mergeCell ref="AK35:AL35"/>
    <mergeCell ref="AQ35:AR35"/>
    <mergeCell ref="AU35:AV35"/>
    <mergeCell ref="L32:M32"/>
    <mergeCell ref="AK32:AL32"/>
    <mergeCell ref="AQ32:AR32"/>
    <mergeCell ref="AU32:AV32"/>
    <mergeCell ref="L33:M33"/>
    <mergeCell ref="Q33:S33"/>
    <mergeCell ref="U33:W33"/>
    <mergeCell ref="AK33:AL33"/>
    <mergeCell ref="AQ33:AR33"/>
    <mergeCell ref="AU33:AV33"/>
    <mergeCell ref="AJ29:AM29"/>
    <mergeCell ref="L30:M30"/>
    <mergeCell ref="R30:S30"/>
    <mergeCell ref="V30:W30"/>
    <mergeCell ref="AK30:AL30"/>
    <mergeCell ref="AP30:AR30"/>
    <mergeCell ref="AT30:AV30"/>
    <mergeCell ref="L31:M31"/>
    <mergeCell ref="AK31:AL31"/>
    <mergeCell ref="AQ31:AR31"/>
    <mergeCell ref="AU31:AV31"/>
    <mergeCell ref="C29:D29"/>
    <mergeCell ref="E29:G29"/>
    <mergeCell ref="H29:J29"/>
    <mergeCell ref="K29:N29"/>
    <mergeCell ref="R29:S29"/>
    <mergeCell ref="V29:W29"/>
    <mergeCell ref="AB29:AC29"/>
    <mergeCell ref="AD29:AF29"/>
    <mergeCell ref="AG29:AI29"/>
    <mergeCell ref="AB27:AC28"/>
    <mergeCell ref="AD27:AF27"/>
    <mergeCell ref="AG27:AI27"/>
    <mergeCell ref="AJ27:AM27"/>
    <mergeCell ref="AQ27:AR27"/>
    <mergeCell ref="AU27:AV27"/>
    <mergeCell ref="V28:W28"/>
    <mergeCell ref="AD28:AF28"/>
    <mergeCell ref="AG28:AI28"/>
    <mergeCell ref="AJ28:AM28"/>
    <mergeCell ref="C27:D28"/>
    <mergeCell ref="E27:G27"/>
    <mergeCell ref="H27:J27"/>
    <mergeCell ref="K27:N27"/>
    <mergeCell ref="R27:S27"/>
    <mergeCell ref="V27:W27"/>
    <mergeCell ref="E28:G28"/>
    <mergeCell ref="H28:J28"/>
    <mergeCell ref="K28:N28"/>
    <mergeCell ref="R28:S28"/>
    <mergeCell ref="AU25:AV25"/>
    <mergeCell ref="C26:D26"/>
    <mergeCell ref="E26:G26"/>
    <mergeCell ref="H26:J26"/>
    <mergeCell ref="K26:N26"/>
    <mergeCell ref="Q26:S26"/>
    <mergeCell ref="U26:W26"/>
    <mergeCell ref="AB26:AC26"/>
    <mergeCell ref="AD26:AF26"/>
    <mergeCell ref="AG26:AI26"/>
    <mergeCell ref="AJ26:AM26"/>
    <mergeCell ref="AQ26:AR26"/>
    <mergeCell ref="AU26:AV26"/>
    <mergeCell ref="C25:D25"/>
    <mergeCell ref="E25:G25"/>
    <mergeCell ref="H25:J25"/>
    <mergeCell ref="K25:N25"/>
    <mergeCell ref="AB25:AC25"/>
    <mergeCell ref="AD25:AF25"/>
    <mergeCell ref="AG25:AI25"/>
    <mergeCell ref="AJ25:AM25"/>
    <mergeCell ref="AQ25:AR25"/>
    <mergeCell ref="AQ23:AR23"/>
    <mergeCell ref="AU23:AV23"/>
    <mergeCell ref="AB22:AC23"/>
    <mergeCell ref="AD22:AF22"/>
    <mergeCell ref="AG22:AI22"/>
    <mergeCell ref="AJ22:AM22"/>
    <mergeCell ref="AQ22:AR22"/>
    <mergeCell ref="AU22:AV22"/>
    <mergeCell ref="C24:D24"/>
    <mergeCell ref="E24:G24"/>
    <mergeCell ref="H24:J24"/>
    <mergeCell ref="K24:N24"/>
    <mergeCell ref="AB24:AC24"/>
    <mergeCell ref="AD24:AF24"/>
    <mergeCell ref="AG24:AI24"/>
    <mergeCell ref="AJ24:AM24"/>
    <mergeCell ref="AQ24:AR24"/>
    <mergeCell ref="AU24:AV24"/>
    <mergeCell ref="AJ21:AM21"/>
    <mergeCell ref="V23:W23"/>
    <mergeCell ref="AD23:AF23"/>
    <mergeCell ref="AG23:AI23"/>
    <mergeCell ref="AJ23:AM23"/>
    <mergeCell ref="C22:D23"/>
    <mergeCell ref="E22:G22"/>
    <mergeCell ref="H22:J22"/>
    <mergeCell ref="K22:N22"/>
    <mergeCell ref="R22:S22"/>
    <mergeCell ref="V22:W22"/>
    <mergeCell ref="E23:G23"/>
    <mergeCell ref="H23:J23"/>
    <mergeCell ref="K23:N23"/>
    <mergeCell ref="R23:S23"/>
    <mergeCell ref="AJ19:AM19"/>
    <mergeCell ref="AQ19:AR19"/>
    <mergeCell ref="AU19:AV19"/>
    <mergeCell ref="C20:D21"/>
    <mergeCell ref="E20:G20"/>
    <mergeCell ref="H20:J20"/>
    <mergeCell ref="K20:N20"/>
    <mergeCell ref="R20:S20"/>
    <mergeCell ref="V20:W20"/>
    <mergeCell ref="E21:G21"/>
    <mergeCell ref="H21:J21"/>
    <mergeCell ref="K21:N21"/>
    <mergeCell ref="R21:S21"/>
    <mergeCell ref="AQ21:AR21"/>
    <mergeCell ref="AU21:AV21"/>
    <mergeCell ref="AB20:AC21"/>
    <mergeCell ref="AD20:AF20"/>
    <mergeCell ref="AG20:AI20"/>
    <mergeCell ref="AJ20:AM20"/>
    <mergeCell ref="AQ20:AR20"/>
    <mergeCell ref="AU20:AV20"/>
    <mergeCell ref="V21:W21"/>
    <mergeCell ref="AD21:AF21"/>
    <mergeCell ref="AG21:AI21"/>
    <mergeCell ref="C19:D19"/>
    <mergeCell ref="E19:G19"/>
    <mergeCell ref="H19:J19"/>
    <mergeCell ref="K19:N19"/>
    <mergeCell ref="R19:S19"/>
    <mergeCell ref="V19:W19"/>
    <mergeCell ref="AB19:AC19"/>
    <mergeCell ref="AD19:AF19"/>
    <mergeCell ref="AG19:AI19"/>
    <mergeCell ref="AT17:AV17"/>
    <mergeCell ref="AG18:AI18"/>
    <mergeCell ref="AJ18:AM18"/>
    <mergeCell ref="AQ18:AR18"/>
    <mergeCell ref="AU18:AV18"/>
    <mergeCell ref="E18:G18"/>
    <mergeCell ref="H18:J18"/>
    <mergeCell ref="K18:N18"/>
    <mergeCell ref="R18:S18"/>
    <mergeCell ref="V18:W18"/>
    <mergeCell ref="AD18:AF18"/>
    <mergeCell ref="AB17:AC18"/>
    <mergeCell ref="AD17:AF17"/>
    <mergeCell ref="C17:D18"/>
    <mergeCell ref="E17:G17"/>
    <mergeCell ref="H17:J17"/>
    <mergeCell ref="K17:N17"/>
    <mergeCell ref="R17:S17"/>
    <mergeCell ref="V17:W17"/>
    <mergeCell ref="AG17:AI17"/>
    <mergeCell ref="AJ17:AM17"/>
    <mergeCell ref="AP17:AR17"/>
    <mergeCell ref="AJ15:AM15"/>
    <mergeCell ref="C16:D16"/>
    <mergeCell ref="E16:G16"/>
    <mergeCell ref="H16:J16"/>
    <mergeCell ref="K16:N16"/>
    <mergeCell ref="R16:S16"/>
    <mergeCell ref="V16:W16"/>
    <mergeCell ref="AB16:AC16"/>
    <mergeCell ref="AD16:AF16"/>
    <mergeCell ref="AG16:AI16"/>
    <mergeCell ref="AJ16:AM16"/>
    <mergeCell ref="C15:D15"/>
    <mergeCell ref="E15:G15"/>
    <mergeCell ref="H15:J15"/>
    <mergeCell ref="K15:N15"/>
    <mergeCell ref="Q15:S15"/>
    <mergeCell ref="U15:W15"/>
    <mergeCell ref="AB15:AC15"/>
    <mergeCell ref="AD15:AF15"/>
    <mergeCell ref="AG15:AI15"/>
    <mergeCell ref="L13:M13"/>
    <mergeCell ref="AK13:AL13"/>
    <mergeCell ref="AQ13:AR13"/>
    <mergeCell ref="AU13:AV13"/>
    <mergeCell ref="C14:D14"/>
    <mergeCell ref="E14:G14"/>
    <mergeCell ref="H14:J14"/>
    <mergeCell ref="K14:N14"/>
    <mergeCell ref="AB14:AC14"/>
    <mergeCell ref="AD14:AF14"/>
    <mergeCell ref="AG14:AI14"/>
    <mergeCell ref="AJ14:AM14"/>
    <mergeCell ref="AQ14:AR14"/>
    <mergeCell ref="AU14:AV14"/>
    <mergeCell ref="AP10:AR10"/>
    <mergeCell ref="AT10:AV10"/>
    <mergeCell ref="L11:M11"/>
    <mergeCell ref="R11:S11"/>
    <mergeCell ref="V11:W11"/>
    <mergeCell ref="AK11:AL11"/>
    <mergeCell ref="AQ11:AR11"/>
    <mergeCell ref="AU11:AV11"/>
    <mergeCell ref="L12:M12"/>
    <mergeCell ref="R12:S12"/>
    <mergeCell ref="V12:W12"/>
    <mergeCell ref="AK12:AL12"/>
    <mergeCell ref="AQ12:AR12"/>
    <mergeCell ref="AU12:AV12"/>
    <mergeCell ref="L8:M8"/>
    <mergeCell ref="AK8:AL8"/>
    <mergeCell ref="L9:M9"/>
    <mergeCell ref="Q9:S9"/>
    <mergeCell ref="U9:W9"/>
    <mergeCell ref="AK9:AL9"/>
    <mergeCell ref="L10:M10"/>
    <mergeCell ref="R10:S10"/>
    <mergeCell ref="V10:W10"/>
    <mergeCell ref="AK10:AL10"/>
    <mergeCell ref="AT6:AU6"/>
    <mergeCell ref="C7:D7"/>
    <mergeCell ref="E7:G7"/>
    <mergeCell ref="H7:J7"/>
    <mergeCell ref="K7:N7"/>
    <mergeCell ref="T7:W7"/>
    <mergeCell ref="AB7:AC7"/>
    <mergeCell ref="AD7:AF7"/>
    <mergeCell ref="AG7:AI7"/>
    <mergeCell ref="AJ7:AM7"/>
    <mergeCell ref="AP7:AV7"/>
    <mergeCell ref="AJ4:AM4"/>
    <mergeCell ref="AP4:AQ4"/>
    <mergeCell ref="AT4:AU4"/>
    <mergeCell ref="C5:D6"/>
    <mergeCell ref="E5:G5"/>
    <mergeCell ref="H5:J5"/>
    <mergeCell ref="K5:N5"/>
    <mergeCell ref="Q5:R5"/>
    <mergeCell ref="U5:V5"/>
    <mergeCell ref="AB5:AC6"/>
    <mergeCell ref="AD5:AF5"/>
    <mergeCell ref="AG5:AI5"/>
    <mergeCell ref="AJ5:AM5"/>
    <mergeCell ref="AP5:AQ5"/>
    <mergeCell ref="AT5:AU5"/>
    <mergeCell ref="E6:G6"/>
    <mergeCell ref="H6:J6"/>
    <mergeCell ref="K6:N6"/>
    <mergeCell ref="Q6:R6"/>
    <mergeCell ref="U6:V6"/>
    <mergeCell ref="AD6:AF6"/>
    <mergeCell ref="AG6:AI6"/>
    <mergeCell ref="AJ6:AM6"/>
    <mergeCell ref="AP6:AQ6"/>
    <mergeCell ref="C4:D4"/>
    <mergeCell ref="E4:G4"/>
    <mergeCell ref="H4:J4"/>
    <mergeCell ref="K4:N4"/>
    <mergeCell ref="Q4:R4"/>
    <mergeCell ref="U4:V4"/>
    <mergeCell ref="AB4:AC4"/>
    <mergeCell ref="AD4:AF4"/>
    <mergeCell ref="AG4:AI4"/>
    <mergeCell ref="N1:Q1"/>
    <mergeCell ref="R1:X1"/>
    <mergeCell ref="Z1:AL1"/>
    <mergeCell ref="AM1:AP1"/>
    <mergeCell ref="AQ1:AW1"/>
    <mergeCell ref="C3:D3"/>
    <mergeCell ref="E3:G3"/>
    <mergeCell ref="H3:J3"/>
    <mergeCell ref="K3:N3"/>
    <mergeCell ref="Q3:R3"/>
    <mergeCell ref="U3:V3"/>
    <mergeCell ref="AB3:AC3"/>
    <mergeCell ref="AD3:AF3"/>
    <mergeCell ref="AG3:AI3"/>
    <mergeCell ref="AJ3:AM3"/>
    <mergeCell ref="AP3:AQ3"/>
    <mergeCell ref="AT3:AU3"/>
  </mergeCells>
  <phoneticPr fontId="2"/>
  <dataValidations count="7">
    <dataValidation type="list" allowBlank="1" showInputMessage="1" showErrorMessage="1" sqref="U29:U30">
      <formula1>"As（車道）＋As（歩道）,As（車道）＋Co,As（歩道）＋Co,全種"</formula1>
    </dataValidation>
    <dataValidation type="list" allowBlank="1" showInputMessage="1" showErrorMessage="1" sqref="AG17:AM17 E42:N42 E39:N39 H17:N17 AD20:AM20 AD42:AM42 AD39:AM39 E20:N20 AT14">
      <formula1>"As,Co,As+Co"</formula1>
    </dataValidation>
    <dataValidation type="list" allowBlank="1" showInputMessage="1" showErrorMessage="1" sqref="E6:N6 E28:N28 AD6:AM6 AD28:AM28">
      <formula1>"W &lt; 1.4,1.4 ≦ W &lt; 3.0,3.0 &lt; W"</formula1>
    </dataValidation>
    <dataValidation type="list" allowBlank="1" showInputMessage="1" showErrorMessage="1" sqref="E29:N29 E7:N7 AD29:AM29 AD7:AM7">
      <formula1>"昼間施工,夜間施工"</formula1>
    </dataValidation>
    <dataValidation type="list" allowBlank="1" showInputMessage="1" showErrorMessage="1" sqref="AC9:AC13 D31:D35 D9:D13 AC31:AC35">
      <formula1>"有,無"</formula1>
    </dataValidation>
    <dataValidation type="list" allowBlank="1" showInputMessage="1" showErrorMessage="1" sqref="E27:N27 E5:N5 AD27:AM27 AD5:AM5">
      <formula1>"車 道,歩 道"</formula1>
    </dataValidation>
    <dataValidation type="list" allowBlank="1" showInputMessage="1" showErrorMessage="1" sqref="E44:N44 E22:N22 AD44:AM44 AD22:AM22">
      <formula1>"再生砕石,粒調砕石"</formula1>
    </dataValidation>
  </dataValidations>
  <printOptions horizontalCentered="1"/>
  <pageMargins left="0.39370078740157483" right="0.39370078740157483" top="0.39370078740157483" bottom="0.19685039370078741" header="0.43307086614173229" footer="0.19685039370078741"/>
  <pageSetup paperSize="9" scale="92" orientation="landscape" verticalDpi="1200" r:id="rId1"/>
  <headerFooter alignWithMargins="0"/>
  <colBreaks count="1" manualBreakCount="1">
    <brk id="25" max="4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C30"/>
  <sheetViews>
    <sheetView showGridLines="0" showZeros="0" view="pageBreakPreview" zoomScaleNormal="100" zoomScaleSheetLayoutView="100" workbookViewId="0">
      <selection activeCell="D24" sqref="D24"/>
    </sheetView>
  </sheetViews>
  <sheetFormatPr defaultColWidth="9" defaultRowHeight="17.100000000000001" customHeight="1"/>
  <cols>
    <col min="1" max="2" width="0.88671875" style="2" customWidth="1"/>
    <col min="3" max="3" width="5.109375" style="2" customWidth="1"/>
    <col min="4" max="5" width="8.109375" style="2" customWidth="1"/>
    <col min="6" max="6" width="7.6640625" style="2" customWidth="1"/>
    <col min="7" max="8" width="0.88671875" style="2" customWidth="1"/>
    <col min="9" max="9" width="4.6640625" style="31" customWidth="1"/>
    <col min="10" max="10" width="2.6640625" style="31" customWidth="1"/>
    <col min="11" max="29" width="5.6640625" style="31" customWidth="1"/>
    <col min="30" max="30" width="2.6640625" style="2" customWidth="1"/>
    <col min="31" max="16384" width="9" style="2"/>
  </cols>
  <sheetData>
    <row r="1" spans="1:29" ht="25.2" customHeight="1">
      <c r="A1" s="1" t="s">
        <v>616</v>
      </c>
      <c r="T1" s="2249" t="s">
        <v>157</v>
      </c>
      <c r="U1" s="2249"/>
      <c r="V1" s="2191" t="str">
        <f>表紙!C2</f>
        <v>東白川特2高層配水池揚水管取替工事</v>
      </c>
      <c r="W1" s="2191"/>
      <c r="X1" s="2191"/>
      <c r="Y1" s="2191"/>
      <c r="Z1" s="2191"/>
      <c r="AA1" s="2191"/>
      <c r="AB1" s="2191"/>
      <c r="AC1" s="2191"/>
    </row>
    <row r="2" spans="1:29" ht="17.100000000000001" customHeight="1" thickBot="1">
      <c r="B2" s="2" t="s">
        <v>216</v>
      </c>
      <c r="H2" s="2" t="s">
        <v>231</v>
      </c>
    </row>
    <row r="3" spans="1:29" ht="17.100000000000001" customHeight="1">
      <c r="C3" s="34" t="s">
        <v>202</v>
      </c>
      <c r="D3" s="35" t="s">
        <v>201</v>
      </c>
      <c r="E3" s="35" t="s">
        <v>197</v>
      </c>
      <c r="F3" s="44" t="s">
        <v>203</v>
      </c>
      <c r="I3" s="2251" t="s">
        <v>202</v>
      </c>
      <c r="J3" s="2179"/>
      <c r="K3" s="2177" t="s">
        <v>221</v>
      </c>
      <c r="L3" s="2178"/>
      <c r="M3" s="2179"/>
      <c r="N3" s="2178" t="s">
        <v>222</v>
      </c>
      <c r="O3" s="2178"/>
      <c r="P3" s="2178"/>
      <c r="Q3" s="2177" t="s">
        <v>691</v>
      </c>
      <c r="R3" s="2178"/>
      <c r="S3" s="2179"/>
      <c r="T3" s="2177" t="s">
        <v>692</v>
      </c>
      <c r="U3" s="2178"/>
      <c r="V3" s="2179"/>
      <c r="W3" s="2177" t="s">
        <v>223</v>
      </c>
      <c r="X3" s="2178"/>
      <c r="Y3" s="2179"/>
      <c r="Z3" s="2177" t="s">
        <v>225</v>
      </c>
      <c r="AA3" s="2178"/>
      <c r="AB3" s="2178"/>
      <c r="AC3" s="2384"/>
    </row>
    <row r="4" spans="1:29" ht="17.100000000000001" customHeight="1">
      <c r="C4" s="58">
        <v>500</v>
      </c>
      <c r="D4" s="59"/>
      <c r="E4" s="69"/>
      <c r="F4" s="138">
        <f t="shared" ref="F4:F11" si="0">ROUND(D4*E4,2)</f>
        <v>0</v>
      </c>
      <c r="I4" s="327">
        <v>600</v>
      </c>
      <c r="J4" s="322"/>
      <c r="K4" s="96"/>
      <c r="L4" s="99">
        <f>ROUND(I4/1000*I4/1000*PI()/4,2)</f>
        <v>0.28000000000000003</v>
      </c>
      <c r="M4" s="97">
        <f>ROUND(K4*L4,2)</f>
        <v>0</v>
      </c>
      <c r="N4" s="98"/>
      <c r="O4" s="99"/>
      <c r="P4" s="100">
        <f>ROUND(N4*O4,2)</f>
        <v>0</v>
      </c>
      <c r="Q4" s="101"/>
      <c r="R4" s="99">
        <v>0.15</v>
      </c>
      <c r="S4" s="97">
        <f>ROUND(Q4*R4,2)</f>
        <v>0</v>
      </c>
      <c r="T4" s="98"/>
      <c r="U4" s="99">
        <v>0.34</v>
      </c>
      <c r="V4" s="100">
        <f>ROUND(T4*U4,2)</f>
        <v>0</v>
      </c>
      <c r="W4" s="101"/>
      <c r="X4" s="99">
        <v>0.98</v>
      </c>
      <c r="Y4" s="97">
        <f>ROUND(W4*X4,2)</f>
        <v>0</v>
      </c>
      <c r="Z4" s="102" t="s">
        <v>246</v>
      </c>
      <c r="AA4" s="98"/>
      <c r="AB4" s="99">
        <v>6.3</v>
      </c>
      <c r="AC4" s="103">
        <f>ROUND(AA4*AB4,2)</f>
        <v>0</v>
      </c>
    </row>
    <row r="5" spans="1:29" ht="17.100000000000001" customHeight="1">
      <c r="C5" s="60">
        <v>600</v>
      </c>
      <c r="D5" s="61"/>
      <c r="E5" s="70"/>
      <c r="F5" s="139">
        <f t="shared" si="0"/>
        <v>0</v>
      </c>
      <c r="I5" s="328">
        <v>700</v>
      </c>
      <c r="J5" s="323"/>
      <c r="K5" s="85"/>
      <c r="L5" s="65">
        <f>ROUND(I5/1000*I5/1000*PI()/4,2)</f>
        <v>0.38</v>
      </c>
      <c r="M5" s="86">
        <f>ROUND(K5*L5,2)</f>
        <v>0</v>
      </c>
      <c r="N5" s="64"/>
      <c r="O5" s="65"/>
      <c r="P5" s="63">
        <f>ROUND(N5*O5,2)</f>
        <v>0</v>
      </c>
      <c r="Q5" s="90"/>
      <c r="R5" s="65">
        <v>0.15</v>
      </c>
      <c r="S5" s="86">
        <f>ROUND(Q5*R5,2)</f>
        <v>0</v>
      </c>
      <c r="T5" s="64"/>
      <c r="U5" s="65">
        <v>0.34</v>
      </c>
      <c r="V5" s="63">
        <f>ROUND(T5*U5,2)</f>
        <v>0</v>
      </c>
      <c r="W5" s="90"/>
      <c r="X5" s="65">
        <v>1.01</v>
      </c>
      <c r="Y5" s="91">
        <f>ROUND(W5*X5,2)</f>
        <v>0</v>
      </c>
      <c r="Z5" s="78" t="s">
        <v>247</v>
      </c>
      <c r="AA5" s="64"/>
      <c r="AB5" s="65">
        <v>8.8000000000000007</v>
      </c>
      <c r="AC5" s="66">
        <f>ROUND(AA5*AB5,2)</f>
        <v>0</v>
      </c>
    </row>
    <row r="6" spans="1:29" ht="17.100000000000001" customHeight="1">
      <c r="C6" s="60">
        <v>700</v>
      </c>
      <c r="D6" s="61"/>
      <c r="E6" s="70"/>
      <c r="F6" s="139">
        <f t="shared" si="0"/>
        <v>0</v>
      </c>
      <c r="I6" s="325">
        <v>800</v>
      </c>
      <c r="J6" s="323"/>
      <c r="K6" s="85"/>
      <c r="L6" s="65">
        <f>ROUND(I6/1000*I6/1000*PI()/4,2)</f>
        <v>0.5</v>
      </c>
      <c r="M6" s="86">
        <f>ROUND(K6*L6,2)</f>
        <v>0</v>
      </c>
      <c r="N6" s="64"/>
      <c r="O6" s="65"/>
      <c r="P6" s="63">
        <f>ROUND(N6*O6,2)</f>
        <v>0</v>
      </c>
      <c r="Q6" s="90"/>
      <c r="R6" s="65">
        <v>0.15</v>
      </c>
      <c r="S6" s="86">
        <f>ROUND(Q6*R6,2)</f>
        <v>0</v>
      </c>
      <c r="T6" s="64"/>
      <c r="U6" s="65">
        <v>0.34</v>
      </c>
      <c r="V6" s="63">
        <f>ROUND(T6*U6,2)</f>
        <v>0</v>
      </c>
      <c r="W6" s="90"/>
      <c r="X6" s="65">
        <v>1.68</v>
      </c>
      <c r="Y6" s="91">
        <f>ROUND(W6*X6,2)</f>
        <v>0</v>
      </c>
      <c r="Z6" s="79" t="s">
        <v>226</v>
      </c>
      <c r="AA6" s="64"/>
      <c r="AB6" s="65">
        <v>2.95</v>
      </c>
      <c r="AC6" s="66">
        <f>ROUND(AA6*AB6,2)</f>
        <v>0</v>
      </c>
    </row>
    <row r="7" spans="1:29" ht="17.100000000000001" customHeight="1">
      <c r="C7" s="60">
        <v>800</v>
      </c>
      <c r="D7" s="61"/>
      <c r="E7" s="70"/>
      <c r="F7" s="139">
        <f t="shared" si="0"/>
        <v>0</v>
      </c>
      <c r="I7" s="325">
        <v>900</v>
      </c>
      <c r="J7" s="323"/>
      <c r="K7" s="85"/>
      <c r="L7" s="65">
        <f>ROUND(I7/1000*I7/1000*PI()/4,2)</f>
        <v>0.64</v>
      </c>
      <c r="M7" s="86">
        <f>ROUND(K7*L7,2)</f>
        <v>0</v>
      </c>
      <c r="N7" s="64"/>
      <c r="O7" s="65"/>
      <c r="P7" s="63">
        <f>ROUND(N7*O7,2)</f>
        <v>0</v>
      </c>
      <c r="Q7" s="90"/>
      <c r="R7" s="65">
        <v>0.15</v>
      </c>
      <c r="S7" s="86">
        <f>ROUND(Q7*R7,2)</f>
        <v>0</v>
      </c>
      <c r="T7" s="64"/>
      <c r="U7" s="65">
        <v>0.34</v>
      </c>
      <c r="V7" s="63">
        <f>ROUND(T7*U7,2)</f>
        <v>0</v>
      </c>
      <c r="W7" s="90"/>
      <c r="X7" s="65">
        <v>1.73</v>
      </c>
      <c r="Y7" s="91">
        <f>ROUND(W7*X7,2)</f>
        <v>0</v>
      </c>
      <c r="Z7" s="79" t="s">
        <v>227</v>
      </c>
      <c r="AA7" s="64"/>
      <c r="AB7" s="65">
        <v>0.31</v>
      </c>
      <c r="AC7" s="66">
        <f>ROUND(AA7*AB7,2)</f>
        <v>0</v>
      </c>
    </row>
    <row r="8" spans="1:29" ht="17.100000000000001" customHeight="1">
      <c r="C8" s="60">
        <v>900</v>
      </c>
      <c r="D8" s="61"/>
      <c r="E8" s="70"/>
      <c r="F8" s="139">
        <f t="shared" si="0"/>
        <v>0</v>
      </c>
      <c r="I8" s="326"/>
      <c r="J8" s="324"/>
      <c r="K8" s="329"/>
      <c r="L8" s="80">
        <f>ROUND(I8/1000*I8/1000*PI()/4,2)</f>
        <v>0</v>
      </c>
      <c r="M8" s="89">
        <f>ROUND(K8*L8,2)</f>
        <v>0</v>
      </c>
      <c r="N8" s="64"/>
      <c r="O8" s="65"/>
      <c r="P8" s="63">
        <f>ROUND(N8*O8,2)</f>
        <v>0</v>
      </c>
      <c r="Q8" s="90"/>
      <c r="R8" s="65"/>
      <c r="S8" s="86">
        <f>ROUND(Q8*R8,2)</f>
        <v>0</v>
      </c>
      <c r="T8" s="64"/>
      <c r="U8" s="65"/>
      <c r="V8" s="63">
        <f>ROUND(T8*U8,2)</f>
        <v>0</v>
      </c>
      <c r="W8" s="90"/>
      <c r="X8" s="65">
        <v>1.29</v>
      </c>
      <c r="Y8" s="91">
        <f>ROUND(W8*X8,2)</f>
        <v>0</v>
      </c>
      <c r="Z8" s="83"/>
      <c r="AA8" s="82"/>
      <c r="AB8" s="82"/>
      <c r="AC8" s="84"/>
    </row>
    <row r="9" spans="1:29" ht="17.100000000000001" customHeight="1">
      <c r="C9" s="60"/>
      <c r="D9" s="61"/>
      <c r="E9" s="70"/>
      <c r="F9" s="139">
        <f t="shared" si="0"/>
        <v>0</v>
      </c>
      <c r="I9" s="2587"/>
      <c r="J9" s="2588"/>
      <c r="K9" s="104"/>
      <c r="L9" s="105" t="s">
        <v>224</v>
      </c>
      <c r="M9" s="89">
        <f>SUMIF(J4:J8,"補",M4:M8)</f>
        <v>0</v>
      </c>
      <c r="N9" s="82"/>
      <c r="O9" s="82"/>
      <c r="P9" s="81"/>
      <c r="Q9" s="83"/>
      <c r="R9" s="82"/>
      <c r="S9" s="89"/>
      <c r="T9" s="82"/>
      <c r="U9" s="82"/>
      <c r="V9" s="81"/>
      <c r="W9" s="83"/>
      <c r="X9" s="82"/>
      <c r="Y9" s="89"/>
      <c r="Z9" s="2589" t="s">
        <v>228</v>
      </c>
      <c r="AA9" s="2590"/>
      <c r="AB9" s="2591">
        <f>SUM(M4:M8,P4:P8,S4:S8,V4:V8,Y4:Y8,AC4:AC8)-M9</f>
        <v>0</v>
      </c>
      <c r="AC9" s="2592"/>
    </row>
    <row r="10" spans="1:29" ht="17.100000000000001" customHeight="1">
      <c r="C10" s="60"/>
      <c r="D10" s="61"/>
      <c r="E10" s="70"/>
      <c r="F10" s="139">
        <f t="shared" si="0"/>
        <v>0</v>
      </c>
      <c r="I10" s="2593" t="s">
        <v>234</v>
      </c>
      <c r="J10" s="2594"/>
      <c r="K10" s="106"/>
      <c r="L10" s="107" t="s">
        <v>248</v>
      </c>
      <c r="M10" s="108"/>
      <c r="N10" s="107" t="s">
        <v>248</v>
      </c>
      <c r="O10" s="108"/>
      <c r="P10" s="107" t="s">
        <v>121</v>
      </c>
      <c r="Q10" s="109">
        <f>ROUND(K10*M10*O10,3)</f>
        <v>0</v>
      </c>
      <c r="R10" s="110"/>
      <c r="S10" s="108"/>
      <c r="T10" s="107" t="s">
        <v>248</v>
      </c>
      <c r="U10" s="108"/>
      <c r="V10" s="107" t="s">
        <v>248</v>
      </c>
      <c r="W10" s="108"/>
      <c r="X10" s="107" t="s">
        <v>121</v>
      </c>
      <c r="Y10" s="109">
        <f>ROUND(S10*U10*W10,3)</f>
        <v>0</v>
      </c>
      <c r="Z10" s="110"/>
      <c r="AA10" s="110"/>
      <c r="AB10" s="110"/>
      <c r="AC10" s="111"/>
    </row>
    <row r="11" spans="1:29" ht="17.100000000000001" customHeight="1">
      <c r="C11" s="62"/>
      <c r="D11" s="137"/>
      <c r="E11" s="71"/>
      <c r="F11" s="140">
        <f t="shared" si="0"/>
        <v>0</v>
      </c>
      <c r="I11" s="2595"/>
      <c r="J11" s="2596"/>
      <c r="K11" s="112"/>
      <c r="L11" s="113" t="s">
        <v>248</v>
      </c>
      <c r="M11" s="114"/>
      <c r="N11" s="113" t="s">
        <v>248</v>
      </c>
      <c r="O11" s="114"/>
      <c r="P11" s="113" t="s">
        <v>121</v>
      </c>
      <c r="Q11" s="115">
        <f>ROUND(K11*M11*O11,3)</f>
        <v>0</v>
      </c>
      <c r="R11" s="116"/>
      <c r="S11" s="114"/>
      <c r="T11" s="113" t="s">
        <v>248</v>
      </c>
      <c r="U11" s="114"/>
      <c r="V11" s="113" t="s">
        <v>248</v>
      </c>
      <c r="W11" s="114"/>
      <c r="X11" s="113" t="s">
        <v>121</v>
      </c>
      <c r="Y11" s="115">
        <f>ROUND(S11*U11*W11,3)</f>
        <v>0</v>
      </c>
      <c r="Z11" s="2576" t="s">
        <v>229</v>
      </c>
      <c r="AA11" s="2576"/>
      <c r="AB11" s="2577">
        <f>SUM(Q10:Q11,Y10:Y11)</f>
        <v>0</v>
      </c>
      <c r="AC11" s="2578"/>
    </row>
    <row r="12" spans="1:29" ht="17.100000000000001" customHeight="1" thickBot="1">
      <c r="C12" s="2581" t="s">
        <v>217</v>
      </c>
      <c r="D12" s="2582"/>
      <c r="E12" s="2582"/>
      <c r="F12" s="72">
        <f>'管工（土量集計'!P30</f>
        <v>0</v>
      </c>
      <c r="I12" s="2570" t="s">
        <v>230</v>
      </c>
      <c r="J12" s="2571"/>
      <c r="K12" s="2571"/>
      <c r="L12" s="2571"/>
      <c r="M12" s="2571"/>
      <c r="N12" s="2571"/>
      <c r="O12" s="2571"/>
      <c r="P12" s="2571"/>
      <c r="Q12" s="2571"/>
      <c r="R12" s="2571"/>
      <c r="S12" s="2571"/>
      <c r="T12" s="2571"/>
      <c r="U12" s="2571"/>
      <c r="V12" s="2571"/>
      <c r="W12" s="2571"/>
      <c r="X12" s="2571"/>
      <c r="Y12" s="2571"/>
      <c r="Z12" s="2571"/>
      <c r="AA12" s="2571"/>
      <c r="AB12" s="2572">
        <f>AB9+AB11</f>
        <v>0</v>
      </c>
      <c r="AC12" s="2573"/>
    </row>
    <row r="13" spans="1:29" ht="17.100000000000001" customHeight="1">
      <c r="C13" s="34" t="s">
        <v>202</v>
      </c>
      <c r="D13" s="35" t="s">
        <v>220</v>
      </c>
      <c r="E13" s="35" t="s">
        <v>197</v>
      </c>
      <c r="F13" s="44" t="s">
        <v>203</v>
      </c>
      <c r="Q13" s="2565" t="s">
        <v>693</v>
      </c>
      <c r="R13" s="2565"/>
      <c r="S13" s="2565"/>
      <c r="T13" s="2565"/>
      <c r="U13" s="2565"/>
      <c r="V13" s="2565"/>
      <c r="W13" s="2565"/>
      <c r="X13" s="2565"/>
      <c r="Y13" s="2565"/>
      <c r="Z13" s="2565"/>
      <c r="AA13" s="2565"/>
      <c r="AB13" s="2565"/>
    </row>
    <row r="14" spans="1:29" ht="17.100000000000001" customHeight="1" thickBot="1">
      <c r="C14" s="58">
        <v>600</v>
      </c>
      <c r="D14" s="142"/>
      <c r="E14" s="73">
        <f>ROUND(0.6*0.8*1.2,2)</f>
        <v>0.57999999999999996</v>
      </c>
      <c r="F14" s="138">
        <f>ROUND(D14*E14,2)</f>
        <v>0</v>
      </c>
      <c r="H14" s="2" t="s">
        <v>232</v>
      </c>
    </row>
    <row r="15" spans="1:29" ht="17.100000000000001" customHeight="1">
      <c r="C15" s="60">
        <v>700</v>
      </c>
      <c r="D15" s="143"/>
      <c r="E15" s="74">
        <f>ROUND(0.6*0.8*1.5,2)</f>
        <v>0.72</v>
      </c>
      <c r="F15" s="139">
        <f>ROUND(D15*E15,2)</f>
        <v>0</v>
      </c>
      <c r="I15" s="2251" t="s">
        <v>202</v>
      </c>
      <c r="J15" s="2179"/>
      <c r="K15" s="2245" t="s">
        <v>221</v>
      </c>
      <c r="L15" s="2585"/>
      <c r="M15" s="2586"/>
      <c r="N15" s="2585" t="s">
        <v>222</v>
      </c>
      <c r="O15" s="2585"/>
      <c r="P15" s="2585"/>
      <c r="Q15" s="2245" t="s">
        <v>691</v>
      </c>
      <c r="R15" s="2585"/>
      <c r="S15" s="2586"/>
      <c r="T15" s="2245" t="s">
        <v>692</v>
      </c>
      <c r="U15" s="2585"/>
      <c r="V15" s="2586"/>
      <c r="W15" s="2245" t="s">
        <v>223</v>
      </c>
      <c r="X15" s="2585"/>
      <c r="Y15" s="2586"/>
      <c r="Z15" s="2245" t="s">
        <v>225</v>
      </c>
      <c r="AA15" s="2585"/>
      <c r="AB15" s="2585"/>
      <c r="AC15" s="2246"/>
    </row>
    <row r="16" spans="1:29" ht="17.100000000000001" customHeight="1">
      <c r="C16" s="60">
        <v>800</v>
      </c>
      <c r="D16" s="143"/>
      <c r="E16" s="74">
        <f>ROUND(0.6*0.8*1.6,2)</f>
        <v>0.77</v>
      </c>
      <c r="F16" s="139">
        <f>ROUND(D16*E16,2)</f>
        <v>0</v>
      </c>
      <c r="I16" s="2622">
        <v>600</v>
      </c>
      <c r="J16" s="2623"/>
      <c r="K16" s="117"/>
      <c r="L16" s="121">
        <f>ROUND(I16/1000*I16/1000*PI()/4,2)</f>
        <v>0.28000000000000003</v>
      </c>
      <c r="M16" s="119">
        <f>ROUND(K16*L16,2)</f>
        <v>0</v>
      </c>
      <c r="N16" s="120"/>
      <c r="O16" s="121"/>
      <c r="P16" s="109">
        <f>ROUND(N16*O16,2)</f>
        <v>0</v>
      </c>
      <c r="Q16" s="122"/>
      <c r="R16" s="121">
        <v>0.95</v>
      </c>
      <c r="S16" s="119">
        <f>ROUND(Q16*R16,2)</f>
        <v>0</v>
      </c>
      <c r="T16" s="120"/>
      <c r="U16" s="121">
        <v>1.2</v>
      </c>
      <c r="V16" s="109">
        <f>ROUND(T16*U16,2)</f>
        <v>0</v>
      </c>
      <c r="W16" s="122"/>
      <c r="X16" s="121">
        <v>3.61</v>
      </c>
      <c r="Y16" s="119">
        <f>ROUND(W16*X16,2)</f>
        <v>0</v>
      </c>
      <c r="Z16" s="123" t="s">
        <v>246</v>
      </c>
      <c r="AA16" s="120"/>
      <c r="AB16" s="121">
        <f>0.41+6.3</f>
        <v>6.71</v>
      </c>
      <c r="AC16" s="124">
        <f>ROUND(AA16*AB16,2)</f>
        <v>0</v>
      </c>
    </row>
    <row r="17" spans="2:29" ht="17.100000000000001" customHeight="1">
      <c r="C17" s="60">
        <v>900</v>
      </c>
      <c r="D17" s="143"/>
      <c r="E17" s="74">
        <f>ROUND(0.6*0.8*1.9,2)</f>
        <v>0.91</v>
      </c>
      <c r="F17" s="139">
        <f>ROUND(D17*E17,2)</f>
        <v>0</v>
      </c>
      <c r="I17" s="2568">
        <v>700</v>
      </c>
      <c r="J17" s="2569"/>
      <c r="K17" s="85"/>
      <c r="L17" s="65">
        <f>ROUND(I17/1000*I17/1000*PI()/4,2)</f>
        <v>0.38</v>
      </c>
      <c r="M17" s="86">
        <f>ROUND(K17*L17,2)</f>
        <v>0</v>
      </c>
      <c r="N17" s="64"/>
      <c r="O17" s="65"/>
      <c r="P17" s="63">
        <f>ROUND(N17*O17,2)</f>
        <v>0</v>
      </c>
      <c r="Q17" s="90"/>
      <c r="R17" s="65">
        <v>1.1599999999999999</v>
      </c>
      <c r="S17" s="86">
        <f>ROUND(Q17*R17,2)</f>
        <v>0</v>
      </c>
      <c r="T17" s="64"/>
      <c r="U17" s="65">
        <v>1.26</v>
      </c>
      <c r="V17" s="63">
        <f>ROUND(T17*U17,2)</f>
        <v>0</v>
      </c>
      <c r="W17" s="90"/>
      <c r="X17" s="65">
        <v>4.58</v>
      </c>
      <c r="Y17" s="86">
        <f>ROUND(W17*X17,2)</f>
        <v>0</v>
      </c>
      <c r="Z17" s="78" t="s">
        <v>247</v>
      </c>
      <c r="AA17" s="64"/>
      <c r="AB17" s="65">
        <f>0.55+8.8</f>
        <v>9.3500000000000014</v>
      </c>
      <c r="AC17" s="66">
        <f>ROUND(AA17*AB17,2)</f>
        <v>0</v>
      </c>
    </row>
    <row r="18" spans="2:29" ht="17.100000000000001" customHeight="1">
      <c r="C18" s="62"/>
      <c r="D18" s="318"/>
      <c r="E18" s="573"/>
      <c r="F18" s="140">
        <f>ROUND(D18*E18,2)</f>
        <v>0</v>
      </c>
      <c r="I18" s="2568">
        <v>800</v>
      </c>
      <c r="J18" s="2569"/>
      <c r="K18" s="85"/>
      <c r="L18" s="65">
        <f>ROUND(I18/1000*I18/1000*PI()/4,2)</f>
        <v>0.5</v>
      </c>
      <c r="M18" s="86">
        <f>ROUND(K18*L18,2)</f>
        <v>0</v>
      </c>
      <c r="N18" s="64"/>
      <c r="O18" s="65"/>
      <c r="P18" s="63">
        <f>ROUND(N18*O18,2)</f>
        <v>0</v>
      </c>
      <c r="Q18" s="90"/>
      <c r="R18" s="65">
        <v>1.22</v>
      </c>
      <c r="S18" s="86">
        <f>ROUND(Q18*R18,2)</f>
        <v>0</v>
      </c>
      <c r="T18" s="64"/>
      <c r="U18" s="65">
        <v>1.43</v>
      </c>
      <c r="V18" s="63">
        <f>ROUND(T18*U18,2)</f>
        <v>0</v>
      </c>
      <c r="W18" s="90"/>
      <c r="X18" s="65">
        <v>5.86</v>
      </c>
      <c r="Y18" s="86">
        <f>ROUND(W18*X18,2)</f>
        <v>0</v>
      </c>
      <c r="Z18" s="79" t="s">
        <v>226</v>
      </c>
      <c r="AA18" s="64"/>
      <c r="AB18" s="65">
        <f>0.35+2.95</f>
        <v>3.3000000000000003</v>
      </c>
      <c r="AC18" s="66">
        <f>ROUND(AA18*AB18,2)</f>
        <v>0</v>
      </c>
    </row>
    <row r="19" spans="2:29" ht="17.100000000000001" customHeight="1">
      <c r="C19" s="2583" t="s">
        <v>218</v>
      </c>
      <c r="D19" s="2584"/>
      <c r="E19" s="2584"/>
      <c r="F19" s="12">
        <f>SUM(F14:F18)</f>
        <v>0</v>
      </c>
      <c r="I19" s="2568">
        <v>900</v>
      </c>
      <c r="J19" s="2569"/>
      <c r="K19" s="85"/>
      <c r="L19" s="65">
        <f>ROUND(I19/1000*I19/1000*PI()/4,2)</f>
        <v>0.64</v>
      </c>
      <c r="M19" s="86">
        <f>ROUND(K19*L19,2)</f>
        <v>0</v>
      </c>
      <c r="N19" s="64"/>
      <c r="O19" s="65"/>
      <c r="P19" s="63">
        <f>ROUND(N19*O19,2)</f>
        <v>0</v>
      </c>
      <c r="Q19" s="90"/>
      <c r="R19" s="65">
        <v>1.42</v>
      </c>
      <c r="S19" s="86">
        <f>ROUND(Q19*R19,2)</f>
        <v>0</v>
      </c>
      <c r="T19" s="64"/>
      <c r="U19" s="65">
        <v>1.62</v>
      </c>
      <c r="V19" s="63">
        <f>ROUND(T19*U19,2)</f>
        <v>0</v>
      </c>
      <c r="W19" s="90"/>
      <c r="X19" s="65">
        <v>7.12</v>
      </c>
      <c r="Y19" s="86">
        <f>ROUND(W19*X19,2)</f>
        <v>0</v>
      </c>
      <c r="Z19" s="79" t="s">
        <v>227</v>
      </c>
      <c r="AA19" s="64"/>
      <c r="AB19" s="65">
        <v>0.31</v>
      </c>
      <c r="AC19" s="66">
        <f>ROUND(AA19*AB19,2)</f>
        <v>0</v>
      </c>
    </row>
    <row r="20" spans="2:29" ht="17.100000000000001" customHeight="1" thickBot="1">
      <c r="C20" s="2579" t="s">
        <v>219</v>
      </c>
      <c r="D20" s="2580"/>
      <c r="E20" s="2580"/>
      <c r="F20" s="76">
        <f>F19+F12</f>
        <v>0</v>
      </c>
      <c r="I20" s="2574"/>
      <c r="J20" s="2575"/>
      <c r="K20" s="134"/>
      <c r="L20" s="126">
        <f>ROUND(I20/1000*I20/1000*PI()/4,2)</f>
        <v>0</v>
      </c>
      <c r="M20" s="127">
        <f>ROUND(K20*L20,2)</f>
        <v>0</v>
      </c>
      <c r="N20" s="319"/>
      <c r="O20" s="126"/>
      <c r="P20" s="116"/>
      <c r="Q20" s="320"/>
      <c r="R20" s="116"/>
      <c r="S20" s="129"/>
      <c r="T20" s="319"/>
      <c r="U20" s="126"/>
      <c r="V20" s="116">
        <f>ROUND(T20*U20,2)</f>
        <v>0</v>
      </c>
      <c r="W20" s="320"/>
      <c r="X20" s="126"/>
      <c r="Y20" s="129">
        <f>ROUND(W20*X20,2)</f>
        <v>0</v>
      </c>
      <c r="Z20" s="128"/>
      <c r="AA20" s="116"/>
      <c r="AB20" s="116"/>
      <c r="AC20" s="130"/>
    </row>
    <row r="21" spans="2:29" ht="17.100000000000001" customHeight="1" thickBot="1">
      <c r="B21" s="675" t="s">
        <v>635</v>
      </c>
      <c r="C21" s="677"/>
      <c r="D21" s="677"/>
      <c r="E21" s="677"/>
      <c r="F21" s="677"/>
      <c r="I21" s="2570" t="s">
        <v>233</v>
      </c>
      <c r="J21" s="2571"/>
      <c r="K21" s="2571"/>
      <c r="L21" s="2571"/>
      <c r="M21" s="2571"/>
      <c r="N21" s="2571"/>
      <c r="O21" s="2571"/>
      <c r="P21" s="2571"/>
      <c r="Q21" s="2571"/>
      <c r="R21" s="2571"/>
      <c r="S21" s="2571"/>
      <c r="T21" s="2571"/>
      <c r="U21" s="2571"/>
      <c r="V21" s="2571"/>
      <c r="W21" s="2571"/>
      <c r="X21" s="2571"/>
      <c r="Y21" s="2571"/>
      <c r="Z21" s="2571"/>
      <c r="AA21" s="2571"/>
      <c r="AB21" s="2572">
        <f>SUM(M16:M20,P16:P20,S16:S20,V16:V20,Y16:Y20,AC16:AC20)</f>
        <v>0</v>
      </c>
      <c r="AC21" s="2573"/>
    </row>
    <row r="22" spans="2:29" ht="17.100000000000001" customHeight="1">
      <c r="B22" s="675"/>
      <c r="C22" s="34" t="s">
        <v>202</v>
      </c>
      <c r="D22" s="679" t="s">
        <v>201</v>
      </c>
      <c r="E22" s="679" t="s">
        <v>197</v>
      </c>
      <c r="F22" s="674" t="s">
        <v>203</v>
      </c>
      <c r="Q22" s="2565" t="s">
        <v>694</v>
      </c>
      <c r="R22" s="2565"/>
      <c r="S22" s="2565"/>
      <c r="T22" s="2565"/>
      <c r="U22" s="2565"/>
      <c r="V22" s="2565"/>
      <c r="W22" s="2565"/>
      <c r="X22" s="2565"/>
      <c r="Y22" s="2565"/>
      <c r="Z22" s="2565"/>
      <c r="AA22" s="2565"/>
      <c r="AB22" s="2565"/>
    </row>
    <row r="23" spans="2:29" ht="17.100000000000001" customHeight="1" thickBot="1">
      <c r="B23" s="675"/>
      <c r="C23" s="680">
        <v>600</v>
      </c>
      <c r="D23" s="59"/>
      <c r="E23" s="69">
        <f>ROUND((0.6+0.3)*1.2*1,2)-0.28</f>
        <v>0.8</v>
      </c>
      <c r="F23" s="138">
        <f>ROUND(D23*E23,2)</f>
        <v>0</v>
      </c>
    </row>
    <row r="24" spans="2:29" ht="17.100000000000001" customHeight="1">
      <c r="B24" s="675"/>
      <c r="C24" s="681">
        <v>700</v>
      </c>
      <c r="D24" s="61"/>
      <c r="E24" s="70">
        <f>ROUND((0.7+0.3)*1.5*1,2)-0.38</f>
        <v>1.1200000000000001</v>
      </c>
      <c r="F24" s="139">
        <f>ROUND(D24*E24,2)</f>
        <v>0</v>
      </c>
      <c r="I24" s="2251"/>
      <c r="J24" s="2179"/>
      <c r="K24" s="42"/>
      <c r="L24" s="33"/>
      <c r="M24" s="33"/>
      <c r="N24" s="33"/>
      <c r="O24" s="131"/>
      <c r="P24" s="33"/>
      <c r="Q24" s="33"/>
      <c r="R24" s="33"/>
      <c r="S24" s="33"/>
      <c r="T24" s="33"/>
      <c r="U24" s="33"/>
      <c r="V24" s="33"/>
      <c r="W24" s="33"/>
      <c r="X24" s="10"/>
      <c r="Y24" s="10"/>
      <c r="Z24" s="10"/>
      <c r="AA24" s="10"/>
      <c r="AB24" s="10"/>
      <c r="AC24" s="11"/>
    </row>
    <row r="25" spans="2:29" ht="17.100000000000001" customHeight="1">
      <c r="B25" s="675"/>
      <c r="C25" s="681">
        <v>800</v>
      </c>
      <c r="D25" s="61"/>
      <c r="E25" s="70">
        <f>ROUND((0.8+0.3)*1.6*1,2)-0.5</f>
        <v>1.26</v>
      </c>
      <c r="F25" s="139">
        <f>ROUND(D25*E25,2)</f>
        <v>0</v>
      </c>
      <c r="I25" s="2566"/>
      <c r="J25" s="2567"/>
      <c r="K25" s="117"/>
      <c r="L25" s="107" t="s">
        <v>249</v>
      </c>
      <c r="M25" s="59"/>
      <c r="N25" s="107" t="s">
        <v>25</v>
      </c>
      <c r="O25" s="133">
        <f>IF(I25="",0,0.3)</f>
        <v>0</v>
      </c>
      <c r="P25" s="107" t="s">
        <v>25</v>
      </c>
      <c r="Q25" s="59"/>
      <c r="R25" s="107" t="s">
        <v>25</v>
      </c>
      <c r="S25" s="59"/>
      <c r="T25" s="107" t="s">
        <v>250</v>
      </c>
      <c r="U25" s="59"/>
      <c r="V25" s="107" t="s">
        <v>121</v>
      </c>
      <c r="W25" s="132">
        <f>ROUND(K25*(M25-O25-Q25-S25)*U25,2)</f>
        <v>0</v>
      </c>
      <c r="X25" s="110"/>
      <c r="Y25" s="110"/>
      <c r="Z25" s="110"/>
      <c r="AA25" s="110"/>
      <c r="AB25" s="110"/>
      <c r="AC25" s="111"/>
    </row>
    <row r="26" spans="2:29" ht="17.100000000000001" customHeight="1">
      <c r="B26" s="675"/>
      <c r="C26" s="681">
        <v>900</v>
      </c>
      <c r="D26" s="61"/>
      <c r="E26" s="70">
        <f>ROUND((0.9+0.3)*1.9*1,2)-0.64</f>
        <v>1.6399999999999997</v>
      </c>
      <c r="F26" s="139">
        <f>ROUND(D26*E26,2)</f>
        <v>0</v>
      </c>
      <c r="I26" s="2568"/>
      <c r="J26" s="2569"/>
      <c r="K26" s="85"/>
      <c r="L26" s="93" t="s">
        <v>249</v>
      </c>
      <c r="M26" s="61"/>
      <c r="N26" s="93" t="s">
        <v>25</v>
      </c>
      <c r="O26" s="95">
        <f>IF(I26="",0,0.3)</f>
        <v>0</v>
      </c>
      <c r="P26" s="93" t="s">
        <v>25</v>
      </c>
      <c r="Q26" s="61"/>
      <c r="R26" s="93" t="s">
        <v>25</v>
      </c>
      <c r="S26" s="61"/>
      <c r="T26" s="93" t="s">
        <v>250</v>
      </c>
      <c r="U26" s="61"/>
      <c r="V26" s="93" t="s">
        <v>121</v>
      </c>
      <c r="W26" s="94">
        <f>ROUND(K26*(M26-O26-Q26-S26)*U26,2)</f>
        <v>0</v>
      </c>
      <c r="X26" s="67"/>
      <c r="Y26" s="67"/>
      <c r="Z26" s="67"/>
      <c r="AA26" s="67"/>
      <c r="AB26" s="67"/>
      <c r="AC26" s="68"/>
    </row>
    <row r="27" spans="2:29" ht="17.100000000000001" customHeight="1">
      <c r="B27" s="675"/>
      <c r="C27" s="77"/>
      <c r="D27" s="683"/>
      <c r="E27" s="684"/>
      <c r="F27" s="141">
        <f>ROUND(D27*E27,2)</f>
        <v>0</v>
      </c>
      <c r="I27" s="2568"/>
      <c r="J27" s="2569"/>
      <c r="K27" s="85"/>
      <c r="L27" s="93" t="s">
        <v>249</v>
      </c>
      <c r="M27" s="61"/>
      <c r="N27" s="93" t="s">
        <v>25</v>
      </c>
      <c r="O27" s="95">
        <f>IF(I27="",0,0.3)</f>
        <v>0</v>
      </c>
      <c r="P27" s="93" t="s">
        <v>25</v>
      </c>
      <c r="Q27" s="61"/>
      <c r="R27" s="93" t="s">
        <v>25</v>
      </c>
      <c r="S27" s="61"/>
      <c r="T27" s="93" t="s">
        <v>250</v>
      </c>
      <c r="U27" s="61"/>
      <c r="V27" s="93" t="s">
        <v>121</v>
      </c>
      <c r="W27" s="94">
        <f>ROUND(K27*(M27-O27-Q27-S27)*U27,2)</f>
        <v>0</v>
      </c>
      <c r="X27" s="67"/>
      <c r="Y27" s="67"/>
      <c r="Z27" s="67"/>
      <c r="AA27" s="67"/>
      <c r="AB27" s="67"/>
      <c r="AC27" s="68"/>
    </row>
    <row r="28" spans="2:29" ht="17.100000000000001" customHeight="1">
      <c r="B28" s="675"/>
      <c r="C28" s="2583" t="s">
        <v>631</v>
      </c>
      <c r="D28" s="2584"/>
      <c r="E28" s="2584"/>
      <c r="F28" s="12">
        <f>SUM(F23:F27)</f>
        <v>0</v>
      </c>
      <c r="I28" s="2568"/>
      <c r="J28" s="2569"/>
      <c r="K28" s="85"/>
      <c r="L28" s="93" t="s">
        <v>249</v>
      </c>
      <c r="M28" s="61"/>
      <c r="N28" s="93" t="s">
        <v>25</v>
      </c>
      <c r="O28" s="95">
        <f>IF(I28="",0,0.3)</f>
        <v>0</v>
      </c>
      <c r="P28" s="93" t="s">
        <v>25</v>
      </c>
      <c r="Q28" s="61"/>
      <c r="R28" s="93" t="s">
        <v>25</v>
      </c>
      <c r="S28" s="61"/>
      <c r="T28" s="93" t="s">
        <v>250</v>
      </c>
      <c r="U28" s="61"/>
      <c r="V28" s="93" t="s">
        <v>121</v>
      </c>
      <c r="W28" s="94">
        <f>ROUND(K28*(M28-O28-Q28-S28)*U28,2)</f>
        <v>0</v>
      </c>
      <c r="X28" s="67"/>
      <c r="Y28" s="67"/>
      <c r="Z28" s="67"/>
      <c r="AA28" s="67"/>
      <c r="AB28" s="67"/>
      <c r="AC28" s="68"/>
    </row>
    <row r="29" spans="2:29" ht="17.100000000000001" customHeight="1" thickBot="1">
      <c r="B29" s="675"/>
      <c r="C29" s="2579" t="s">
        <v>632</v>
      </c>
      <c r="D29" s="2580"/>
      <c r="E29" s="2580"/>
      <c r="F29" s="678">
        <f>F28</f>
        <v>0</v>
      </c>
      <c r="I29" s="2574"/>
      <c r="J29" s="2575"/>
      <c r="K29" s="134"/>
      <c r="L29" s="113" t="s">
        <v>249</v>
      </c>
      <c r="M29" s="137"/>
      <c r="N29" s="113" t="s">
        <v>25</v>
      </c>
      <c r="O29" s="136">
        <f>IF(I29="",0,0.3)</f>
        <v>0</v>
      </c>
      <c r="P29" s="113" t="s">
        <v>25</v>
      </c>
      <c r="Q29" s="137"/>
      <c r="R29" s="113" t="s">
        <v>25</v>
      </c>
      <c r="S29" s="137"/>
      <c r="T29" s="113" t="s">
        <v>250</v>
      </c>
      <c r="U29" s="137"/>
      <c r="V29" s="113" t="s">
        <v>121</v>
      </c>
      <c r="W29" s="135">
        <f>ROUND(K29*(M29-O29-Q29-S29)*U29,2)</f>
        <v>0</v>
      </c>
      <c r="X29" s="116"/>
      <c r="Y29" s="116"/>
      <c r="Z29" s="2576"/>
      <c r="AA29" s="2576"/>
      <c r="AB29" s="2577"/>
      <c r="AC29" s="2578"/>
    </row>
    <row r="30" spans="2:29" ht="17.100000000000001" customHeight="1" thickBot="1">
      <c r="B30" s="675"/>
      <c r="I30" s="2570"/>
      <c r="J30" s="2571"/>
      <c r="K30" s="2571"/>
      <c r="L30" s="2571"/>
      <c r="M30" s="2571"/>
      <c r="N30" s="2571"/>
      <c r="O30" s="2571"/>
      <c r="P30" s="2571"/>
      <c r="Q30" s="2571"/>
      <c r="R30" s="2571"/>
      <c r="S30" s="2571"/>
      <c r="T30" s="2571"/>
      <c r="U30" s="2571"/>
      <c r="V30" s="2571"/>
      <c r="W30" s="2571"/>
      <c r="X30" s="2571"/>
      <c r="Y30" s="2571"/>
      <c r="Z30" s="2571"/>
      <c r="AA30" s="2571"/>
      <c r="AB30" s="2572">
        <f>SUM(W25:W29)</f>
        <v>0</v>
      </c>
      <c r="AC30" s="2573"/>
    </row>
  </sheetData>
  <mergeCells count="48">
    <mergeCell ref="C28:E28"/>
    <mergeCell ref="C29:E29"/>
    <mergeCell ref="I25:J25"/>
    <mergeCell ref="I26:J26"/>
    <mergeCell ref="I27:J27"/>
    <mergeCell ref="I30:AA30"/>
    <mergeCell ref="AB30:AC30"/>
    <mergeCell ref="I28:J28"/>
    <mergeCell ref="I29:J29"/>
    <mergeCell ref="Z29:AA29"/>
    <mergeCell ref="AB29:AC29"/>
    <mergeCell ref="C20:E20"/>
    <mergeCell ref="I20:J20"/>
    <mergeCell ref="I21:AA21"/>
    <mergeCell ref="AB21:AC21"/>
    <mergeCell ref="I24:J24"/>
    <mergeCell ref="Q22:AB22"/>
    <mergeCell ref="I16:J16"/>
    <mergeCell ref="I17:J17"/>
    <mergeCell ref="I18:J18"/>
    <mergeCell ref="C19:E19"/>
    <mergeCell ref="I19:J19"/>
    <mergeCell ref="C12:E12"/>
    <mergeCell ref="I12:AA12"/>
    <mergeCell ref="AB12:AC12"/>
    <mergeCell ref="I15:J15"/>
    <mergeCell ref="K15:M15"/>
    <mergeCell ref="N15:P15"/>
    <mergeCell ref="Q15:S15"/>
    <mergeCell ref="T15:V15"/>
    <mergeCell ref="W15:Y15"/>
    <mergeCell ref="Z15:AC15"/>
    <mergeCell ref="Q13:AB13"/>
    <mergeCell ref="I9:J9"/>
    <mergeCell ref="Z9:AA9"/>
    <mergeCell ref="AB9:AC9"/>
    <mergeCell ref="I10:J11"/>
    <mergeCell ref="Z11:AA11"/>
    <mergeCell ref="AB11:AC11"/>
    <mergeCell ref="T1:U1"/>
    <mergeCell ref="V1:AC1"/>
    <mergeCell ref="I3:J3"/>
    <mergeCell ref="K3:M3"/>
    <mergeCell ref="N3:P3"/>
    <mergeCell ref="Q3:S3"/>
    <mergeCell ref="T3:V3"/>
    <mergeCell ref="W3:Y3"/>
    <mergeCell ref="Z3:AC3"/>
  </mergeCells>
  <phoneticPr fontId="2"/>
  <dataValidations count="2">
    <dataValidation type="list" allowBlank="1" showInputMessage="1" showErrorMessage="1" sqref="J4:J8">
      <formula1>"補"</formula1>
    </dataValidation>
    <dataValidation type="list" allowBlank="1" showInputMessage="1" showErrorMessage="1" sqref="L9">
      <formula1>"補充分"</formula1>
    </dataValidation>
  </dataValidations>
  <printOptions horizontalCentered="1"/>
  <pageMargins left="0" right="0" top="0.78740157480314965" bottom="0.78740157480314965" header="0.51181102362204722" footer="0.51181102362204722"/>
  <pageSetup paperSize="9" scale="93" orientation="landscape" verticalDpi="1200" r:id="rId1"/>
  <headerFooter alignWithMargins="0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X52"/>
  <sheetViews>
    <sheetView showGridLines="0" showZeros="0" view="pageBreakPreview" zoomScaleNormal="100" zoomScaleSheetLayoutView="100" workbookViewId="0">
      <selection activeCell="AA40" sqref="AA40"/>
    </sheetView>
  </sheetViews>
  <sheetFormatPr defaultColWidth="9" defaultRowHeight="11.1" customHeight="1"/>
  <cols>
    <col min="1" max="3" width="2.109375" style="760" customWidth="1"/>
    <col min="4" max="4" width="8.6640625" style="760" customWidth="1"/>
    <col min="5" max="5" width="2.6640625" style="760" customWidth="1"/>
    <col min="6" max="6" width="8.6640625" style="760" customWidth="1"/>
    <col min="7" max="7" width="6.109375" style="760" customWidth="1"/>
    <col min="8" max="8" width="8.6640625" style="760" customWidth="1"/>
    <col min="9" max="12" width="2.6640625" style="760" customWidth="1"/>
    <col min="13" max="13" width="12.6640625" style="769" customWidth="1"/>
    <col min="14" max="15" width="2.109375" style="769" customWidth="1"/>
    <col min="16" max="16" width="6.6640625" style="769" customWidth="1"/>
    <col min="17" max="19" width="2.109375" style="769" customWidth="1"/>
    <col min="20" max="20" width="6.6640625" style="809" customWidth="1"/>
    <col min="21" max="23" width="2.109375" style="769" customWidth="1"/>
    <col min="24" max="24" width="6.6640625" style="809" customWidth="1"/>
    <col min="25" max="27" width="2.109375" style="769" customWidth="1"/>
    <col min="28" max="28" width="6.6640625" style="809" customWidth="1"/>
    <col min="29" max="30" width="2.109375" style="769" customWidth="1"/>
    <col min="31" max="31" width="8.6640625" style="809" customWidth="1"/>
    <col min="32" max="32" width="2.6640625" style="760" customWidth="1"/>
    <col min="33" max="35" width="9" style="760" customWidth="1"/>
    <col min="36" max="36" width="4" style="760" customWidth="1"/>
    <col min="37" max="16384" width="9" style="760"/>
  </cols>
  <sheetData>
    <row r="1" spans="1:50" ht="25.2" customHeight="1">
      <c r="A1" s="1" t="s">
        <v>617</v>
      </c>
      <c r="N1" s="760"/>
      <c r="P1" s="2319" t="s">
        <v>157</v>
      </c>
      <c r="Q1" s="2319"/>
      <c r="R1" s="2319"/>
      <c r="S1" s="2319"/>
      <c r="T1" s="2319"/>
      <c r="U1" s="2320" t="str">
        <f>表紙!C2</f>
        <v>東白川特2高層配水池揚水管取替工事</v>
      </c>
      <c r="V1" s="2320"/>
      <c r="W1" s="2320"/>
      <c r="X1" s="2320"/>
      <c r="Y1" s="2320"/>
      <c r="Z1" s="2320"/>
      <c r="AA1" s="2320"/>
      <c r="AB1" s="2320"/>
      <c r="AC1" s="2320"/>
      <c r="AD1" s="2320"/>
      <c r="AE1" s="2320"/>
    </row>
    <row r="2" spans="1:50" ht="11.1" customHeight="1">
      <c r="A2" s="1" t="s">
        <v>564</v>
      </c>
      <c r="B2" s="760" t="s">
        <v>235</v>
      </c>
    </row>
    <row r="3" spans="1:50" ht="11.1" customHeight="1" thickBot="1">
      <c r="C3" s="760" t="s">
        <v>236</v>
      </c>
      <c r="J3" s="760" t="s">
        <v>442</v>
      </c>
      <c r="P3" s="809" t="s">
        <v>119</v>
      </c>
      <c r="AE3" s="809" t="s">
        <v>190</v>
      </c>
    </row>
    <row r="4" spans="1:50" ht="11.1" customHeight="1">
      <c r="D4" s="2251" t="s">
        <v>238</v>
      </c>
      <c r="E4" s="2178"/>
      <c r="F4" s="819" t="s">
        <v>1</v>
      </c>
      <c r="G4" s="819" t="s">
        <v>237</v>
      </c>
      <c r="H4" s="750"/>
      <c r="M4" s="769" t="s">
        <v>242</v>
      </c>
      <c r="O4" s="769" t="s">
        <v>23</v>
      </c>
      <c r="P4" s="36">
        <f>'管工（土量1）600'!$AB$11</f>
        <v>0</v>
      </c>
      <c r="Q4" s="769" t="s">
        <v>24</v>
      </c>
      <c r="T4" s="36"/>
      <c r="AD4" s="769" t="s">
        <v>121</v>
      </c>
      <c r="AE4" s="39">
        <f>P4</f>
        <v>0</v>
      </c>
    </row>
    <row r="5" spans="1:50" ht="11.1" customHeight="1">
      <c r="D5" s="183"/>
      <c r="E5" s="2252" t="s">
        <v>8</v>
      </c>
      <c r="F5" s="59"/>
      <c r="G5" s="144"/>
      <c r="H5" s="138">
        <f t="shared" ref="H5:H15" si="0">ROUND(F5*G5,2)</f>
        <v>0</v>
      </c>
      <c r="J5" s="760" t="s">
        <v>443</v>
      </c>
      <c r="V5" s="2250" t="s">
        <v>148</v>
      </c>
      <c r="W5" s="2250"/>
      <c r="X5" s="770" t="s">
        <v>438</v>
      </c>
      <c r="Y5" s="40" t="s">
        <v>149</v>
      </c>
      <c r="Z5" s="40"/>
    </row>
    <row r="6" spans="1:50" ht="11.1" customHeight="1">
      <c r="D6" s="379"/>
      <c r="E6" s="2253"/>
      <c r="F6" s="380"/>
      <c r="G6" s="381"/>
      <c r="H6" s="139">
        <f t="shared" si="0"/>
        <v>0</v>
      </c>
      <c r="N6" s="4"/>
      <c r="P6" s="809" t="s">
        <v>265</v>
      </c>
    </row>
    <row r="7" spans="1:50" ht="11.1" customHeight="1">
      <c r="D7" s="379"/>
      <c r="E7" s="2253"/>
      <c r="F7" s="380"/>
      <c r="G7" s="381"/>
      <c r="H7" s="139">
        <f t="shared" si="0"/>
        <v>0</v>
      </c>
      <c r="M7" s="769" t="s">
        <v>137</v>
      </c>
      <c r="N7" s="4"/>
      <c r="O7" s="769" t="s">
        <v>23</v>
      </c>
      <c r="P7" s="36">
        <f>IF($X$5="仮置無し",0,$H$17)</f>
        <v>0</v>
      </c>
      <c r="Q7" s="769" t="s">
        <v>24</v>
      </c>
      <c r="T7" s="36"/>
      <c r="AD7" s="769" t="s">
        <v>121</v>
      </c>
      <c r="AE7" s="39">
        <f>P7</f>
        <v>0</v>
      </c>
    </row>
    <row r="8" spans="1:50" ht="11.1" customHeight="1">
      <c r="D8" s="379"/>
      <c r="E8" s="2253"/>
      <c r="F8" s="380"/>
      <c r="G8" s="381"/>
      <c r="H8" s="139">
        <f t="shared" si="0"/>
        <v>0</v>
      </c>
      <c r="N8" s="4"/>
      <c r="P8" s="809" t="s">
        <v>266</v>
      </c>
    </row>
    <row r="9" spans="1:50" ht="11.1" customHeight="1">
      <c r="D9" s="379"/>
      <c r="E9" s="2253"/>
      <c r="F9" s="380"/>
      <c r="G9" s="381"/>
      <c r="H9" s="139">
        <f t="shared" si="0"/>
        <v>0</v>
      </c>
      <c r="M9" s="769" t="s">
        <v>140</v>
      </c>
      <c r="N9" s="4"/>
      <c r="O9" s="769" t="s">
        <v>23</v>
      </c>
      <c r="P9" s="36">
        <f>IF($X$5="仮置無し",0,$H$30)</f>
        <v>0</v>
      </c>
      <c r="Q9" s="769" t="s">
        <v>24</v>
      </c>
      <c r="T9" s="36"/>
      <c r="AD9" s="769" t="s">
        <v>121</v>
      </c>
      <c r="AE9" s="39">
        <f>P9</f>
        <v>0</v>
      </c>
    </row>
    <row r="10" spans="1:50" ht="11.1" customHeight="1">
      <c r="D10" s="379"/>
      <c r="E10" s="2253"/>
      <c r="F10" s="380"/>
      <c r="G10" s="381"/>
      <c r="H10" s="139">
        <f t="shared" si="0"/>
        <v>0</v>
      </c>
      <c r="N10" s="4"/>
      <c r="P10" s="809" t="s">
        <v>267</v>
      </c>
      <c r="T10" s="809" t="s">
        <v>190</v>
      </c>
    </row>
    <row r="11" spans="1:50" ht="11.1" customHeight="1">
      <c r="D11" s="379"/>
      <c r="E11" s="2253"/>
      <c r="F11" s="380"/>
      <c r="G11" s="381"/>
      <c r="H11" s="139">
        <f t="shared" si="0"/>
        <v>0</v>
      </c>
      <c r="M11" s="769" t="s">
        <v>83</v>
      </c>
      <c r="N11" s="4"/>
      <c r="O11" s="769" t="s">
        <v>23</v>
      </c>
      <c r="P11" s="36">
        <f>IF($X$5="仮置無し",0,$H$43)</f>
        <v>0</v>
      </c>
      <c r="Q11" s="769" t="s">
        <v>24</v>
      </c>
      <c r="R11" s="769" t="s">
        <v>139</v>
      </c>
      <c r="S11" s="769" t="s">
        <v>23</v>
      </c>
      <c r="T11" s="36">
        <f>IF($X$5="仮置無し",0,$AE$4)</f>
        <v>0</v>
      </c>
      <c r="U11" s="769" t="s">
        <v>24</v>
      </c>
      <c r="AD11" s="769" t="s">
        <v>121</v>
      </c>
      <c r="AE11" s="39">
        <f>P11+T11</f>
        <v>0</v>
      </c>
      <c r="AH11" s="349"/>
      <c r="AI11" s="2599"/>
      <c r="AJ11" s="2599"/>
      <c r="AK11" s="2599"/>
      <c r="AL11" s="2600"/>
      <c r="AM11" s="2600"/>
      <c r="AN11" s="2600"/>
      <c r="AO11" s="2600"/>
      <c r="AP11" s="2600"/>
      <c r="AQ11" s="2600"/>
      <c r="AR11" s="2600"/>
      <c r="AS11" s="2600"/>
      <c r="AT11" s="2600"/>
      <c r="AU11" s="2600"/>
      <c r="AV11" s="2600"/>
      <c r="AW11" s="2600"/>
      <c r="AX11" s="2600"/>
    </row>
    <row r="12" spans="1:50" ht="11.1" customHeight="1">
      <c r="D12" s="379"/>
      <c r="E12" s="2253"/>
      <c r="F12" s="380"/>
      <c r="G12" s="381"/>
      <c r="H12" s="139">
        <f t="shared" si="0"/>
        <v>0</v>
      </c>
      <c r="J12" s="760" t="s">
        <v>444</v>
      </c>
      <c r="AG12" s="353"/>
      <c r="AH12" s="349"/>
      <c r="AI12" s="349"/>
      <c r="AJ12" s="349"/>
      <c r="AK12" s="349"/>
      <c r="AL12" s="349"/>
      <c r="AM12" s="349"/>
      <c r="AN12" s="349"/>
      <c r="AO12" s="349"/>
      <c r="AP12" s="349"/>
      <c r="AQ12" s="349"/>
      <c r="AR12" s="349"/>
      <c r="AS12" s="349"/>
      <c r="AT12" s="349"/>
      <c r="AU12" s="349"/>
      <c r="AV12" s="349"/>
      <c r="AW12" s="349"/>
      <c r="AX12" s="349"/>
    </row>
    <row r="13" spans="1:50" ht="11.1" customHeight="1">
      <c r="D13" s="184"/>
      <c r="E13" s="2253"/>
      <c r="F13" s="61"/>
      <c r="G13" s="145"/>
      <c r="H13" s="139">
        <f t="shared" si="0"/>
        <v>0</v>
      </c>
      <c r="K13" s="760" t="s">
        <v>528</v>
      </c>
      <c r="P13" s="809" t="s">
        <v>27</v>
      </c>
      <c r="T13" s="809" t="s">
        <v>118</v>
      </c>
      <c r="X13" s="809" t="s">
        <v>119</v>
      </c>
      <c r="AG13" s="354"/>
      <c r="AH13" s="349"/>
      <c r="AI13" s="349"/>
      <c r="AJ13" s="349"/>
      <c r="AK13" s="349"/>
      <c r="AL13" s="349"/>
      <c r="AM13" s="349"/>
      <c r="AN13" s="349"/>
      <c r="AO13" s="349"/>
      <c r="AP13" s="349"/>
      <c r="AQ13" s="349"/>
      <c r="AR13" s="349"/>
      <c r="AS13" s="349"/>
      <c r="AT13" s="349"/>
      <c r="AU13" s="349"/>
      <c r="AV13" s="349"/>
      <c r="AW13" s="349"/>
      <c r="AX13" s="349"/>
    </row>
    <row r="14" spans="1:50" ht="11.1" customHeight="1">
      <c r="D14" s="184"/>
      <c r="E14" s="2253"/>
      <c r="F14" s="61"/>
      <c r="G14" s="145"/>
      <c r="H14" s="139">
        <f t="shared" si="0"/>
        <v>0</v>
      </c>
      <c r="M14" s="769" t="s">
        <v>51</v>
      </c>
      <c r="O14" s="769" t="s">
        <v>23</v>
      </c>
      <c r="P14" s="36">
        <f>'管工（土量1）600'!$F$20</f>
        <v>0</v>
      </c>
      <c r="Q14" s="769" t="s">
        <v>24</v>
      </c>
      <c r="R14" s="769" t="s">
        <v>25</v>
      </c>
      <c r="S14" s="769" t="s">
        <v>23</v>
      </c>
      <c r="T14" s="36">
        <f>'管工（土量1）600'!$AB$9</f>
        <v>0</v>
      </c>
      <c r="U14" s="769" t="s">
        <v>24</v>
      </c>
      <c r="V14" s="769" t="s">
        <v>25</v>
      </c>
      <c r="W14" s="769" t="s">
        <v>23</v>
      </c>
      <c r="X14" s="36">
        <f>'管工（土量1）600'!$AB$11</f>
        <v>0</v>
      </c>
      <c r="Y14" s="769" t="s">
        <v>24</v>
      </c>
      <c r="AG14" s="353"/>
      <c r="AH14" s="349"/>
      <c r="AI14" s="349"/>
      <c r="AJ14" s="349"/>
      <c r="AK14" s="349"/>
      <c r="AL14" s="349"/>
      <c r="AM14" s="349"/>
      <c r="AN14" s="349"/>
      <c r="AO14" s="349"/>
      <c r="AP14" s="349"/>
      <c r="AQ14" s="349"/>
      <c r="AR14" s="349"/>
      <c r="AS14" s="349"/>
      <c r="AT14" s="349"/>
      <c r="AU14" s="349"/>
      <c r="AV14" s="349"/>
      <c r="AW14" s="349"/>
      <c r="AX14" s="349"/>
    </row>
    <row r="15" spans="1:50" ht="11.1" customHeight="1">
      <c r="D15" s="184"/>
      <c r="E15" s="2253"/>
      <c r="F15" s="61"/>
      <c r="G15" s="145"/>
      <c r="H15" s="139">
        <f t="shared" si="0"/>
        <v>0</v>
      </c>
      <c r="P15" s="809" t="s">
        <v>265</v>
      </c>
      <c r="T15" s="809" t="s">
        <v>266</v>
      </c>
      <c r="X15" s="809" t="s">
        <v>267</v>
      </c>
      <c r="AE15" s="809" t="s">
        <v>191</v>
      </c>
      <c r="AG15" s="354"/>
      <c r="AH15" s="349"/>
      <c r="AI15" s="349"/>
      <c r="AJ15" s="349"/>
      <c r="AK15" s="349"/>
      <c r="AL15" s="349"/>
      <c r="AM15" s="349"/>
      <c r="AN15" s="349"/>
      <c r="AO15" s="349"/>
      <c r="AP15" s="349"/>
      <c r="AQ15" s="349"/>
      <c r="AR15" s="349"/>
      <c r="AS15" s="349"/>
      <c r="AT15" s="349"/>
      <c r="AU15" s="349"/>
      <c r="AV15" s="349"/>
      <c r="AW15" s="349"/>
      <c r="AX15" s="349"/>
    </row>
    <row r="16" spans="1:50" ht="11.1" customHeight="1">
      <c r="D16" s="185"/>
      <c r="E16" s="2254"/>
      <c r="F16" s="137"/>
      <c r="G16" s="146"/>
      <c r="H16" s="140">
        <f>ROUND(F16*G16,2)</f>
        <v>0</v>
      </c>
      <c r="N16" s="769" t="s">
        <v>25</v>
      </c>
      <c r="O16" s="769" t="s">
        <v>23</v>
      </c>
      <c r="P16" s="36">
        <f>$H$17</f>
        <v>0</v>
      </c>
      <c r="Q16" s="769" t="s">
        <v>24</v>
      </c>
      <c r="R16" s="769" t="s">
        <v>25</v>
      </c>
      <c r="S16" s="769" t="s">
        <v>23</v>
      </c>
      <c r="T16" s="36">
        <f>$H$30</f>
        <v>0</v>
      </c>
      <c r="U16" s="769" t="s">
        <v>24</v>
      </c>
      <c r="V16" s="769" t="s">
        <v>25</v>
      </c>
      <c r="W16" s="769" t="s">
        <v>23</v>
      </c>
      <c r="X16" s="36">
        <f>$H$43</f>
        <v>0</v>
      </c>
      <c r="Y16" s="769" t="s">
        <v>24</v>
      </c>
      <c r="AD16" s="769" t="s">
        <v>121</v>
      </c>
      <c r="AE16" s="39">
        <f>P14-T14-X14-P16-T16-X16</f>
        <v>0</v>
      </c>
      <c r="AG16" s="353"/>
      <c r="AH16" s="349"/>
      <c r="AI16" s="349"/>
      <c r="AJ16" s="349"/>
      <c r="AK16" s="349"/>
      <c r="AL16" s="349"/>
      <c r="AM16" s="349"/>
      <c r="AN16" s="349"/>
      <c r="AO16" s="349"/>
      <c r="AP16" s="349"/>
      <c r="AQ16" s="349"/>
      <c r="AR16" s="349"/>
      <c r="AS16" s="349"/>
      <c r="AT16" s="349"/>
      <c r="AU16" s="349"/>
      <c r="AV16" s="349"/>
      <c r="AW16" s="349"/>
      <c r="AX16" s="349"/>
    </row>
    <row r="17" spans="4:50" ht="11.1" customHeight="1">
      <c r="D17" s="2260" t="s">
        <v>239</v>
      </c>
      <c r="E17" s="2598"/>
      <c r="F17" s="2598"/>
      <c r="G17" s="2598"/>
      <c r="H17" s="72">
        <f>SUM(H5:H16)</f>
        <v>0</v>
      </c>
      <c r="AG17" s="353"/>
      <c r="AH17" s="349"/>
      <c r="AI17" s="349"/>
      <c r="AJ17" s="349"/>
      <c r="AK17" s="349"/>
      <c r="AL17" s="349"/>
      <c r="AM17" s="349"/>
      <c r="AN17" s="349"/>
      <c r="AO17" s="349"/>
      <c r="AP17" s="349"/>
      <c r="AQ17" s="349"/>
      <c r="AR17" s="349"/>
      <c r="AS17" s="349"/>
      <c r="AT17" s="349"/>
      <c r="AU17" s="349"/>
      <c r="AV17" s="349"/>
      <c r="AW17" s="349"/>
      <c r="AX17" s="349"/>
    </row>
    <row r="18" spans="4:50" ht="11.1" customHeight="1">
      <c r="D18" s="183"/>
      <c r="E18" s="2252" t="s">
        <v>9</v>
      </c>
      <c r="F18" s="59"/>
      <c r="G18" s="144"/>
      <c r="H18" s="138">
        <f t="shared" ref="H18:H28" si="1">ROUND(F18*G18,2)</f>
        <v>0</v>
      </c>
      <c r="K18" s="760" t="s">
        <v>445</v>
      </c>
      <c r="N18" s="4"/>
      <c r="P18" s="809" t="s">
        <v>191</v>
      </c>
      <c r="AG18" s="353"/>
      <c r="AH18" s="349"/>
      <c r="AI18" s="349"/>
      <c r="AJ18" s="349"/>
      <c r="AK18" s="349"/>
      <c r="AL18" s="349"/>
      <c r="AM18" s="349"/>
      <c r="AN18" s="349"/>
      <c r="AO18" s="349"/>
      <c r="AP18" s="349"/>
      <c r="AQ18" s="349"/>
      <c r="AR18" s="349"/>
      <c r="AS18" s="349"/>
      <c r="AT18" s="349"/>
      <c r="AU18" s="349"/>
      <c r="AV18" s="349"/>
      <c r="AW18" s="349"/>
      <c r="AX18" s="349"/>
    </row>
    <row r="19" spans="4:50" ht="11.1" customHeight="1">
      <c r="D19" s="379"/>
      <c r="E19" s="2253"/>
      <c r="F19" s="380"/>
      <c r="G19" s="381"/>
      <c r="H19" s="139">
        <f t="shared" si="1"/>
        <v>0</v>
      </c>
      <c r="M19" s="769" t="s">
        <v>144</v>
      </c>
      <c r="N19" s="4"/>
      <c r="O19" s="769" t="s">
        <v>23</v>
      </c>
      <c r="P19" s="36">
        <f>$AE$16</f>
        <v>0</v>
      </c>
      <c r="Q19" s="769" t="s">
        <v>24</v>
      </c>
      <c r="AD19" s="769" t="s">
        <v>121</v>
      </c>
      <c r="AE19" s="39">
        <f>P19</f>
        <v>0</v>
      </c>
      <c r="AG19" s="354"/>
      <c r="AH19" s="349"/>
      <c r="AI19" s="349"/>
      <c r="AJ19" s="349"/>
      <c r="AK19" s="349"/>
      <c r="AL19" s="349"/>
      <c r="AM19" s="349"/>
      <c r="AN19" s="349"/>
      <c r="AO19" s="349"/>
      <c r="AP19" s="349"/>
      <c r="AQ19" s="349"/>
      <c r="AR19" s="349"/>
      <c r="AS19" s="349"/>
      <c r="AT19" s="349"/>
      <c r="AU19" s="349"/>
      <c r="AV19" s="349"/>
      <c r="AW19" s="349"/>
      <c r="AX19" s="349"/>
    </row>
    <row r="20" spans="4:50" ht="11.1" customHeight="1">
      <c r="D20" s="379"/>
      <c r="E20" s="2253"/>
      <c r="F20" s="380"/>
      <c r="G20" s="381"/>
      <c r="H20" s="139">
        <f t="shared" si="1"/>
        <v>0</v>
      </c>
      <c r="J20" s="760" t="s">
        <v>446</v>
      </c>
      <c r="AG20" s="353"/>
      <c r="AH20" s="349"/>
      <c r="AI20" s="349"/>
      <c r="AJ20" s="350"/>
      <c r="AK20" s="349"/>
      <c r="AL20" s="349"/>
      <c r="AM20" s="349"/>
      <c r="AN20" s="349"/>
      <c r="AO20" s="349"/>
      <c r="AP20" s="349"/>
      <c r="AQ20" s="349"/>
      <c r="AR20" s="349"/>
      <c r="AS20" s="349"/>
      <c r="AT20" s="349"/>
      <c r="AU20" s="349"/>
      <c r="AV20" s="349"/>
      <c r="AW20" s="349"/>
      <c r="AX20" s="349"/>
    </row>
    <row r="21" spans="4:50" ht="11.1" customHeight="1">
      <c r="D21" s="379"/>
      <c r="E21" s="2253"/>
      <c r="F21" s="380"/>
      <c r="G21" s="381"/>
      <c r="H21" s="139">
        <f>ROUND(F21*G21,2)</f>
        <v>0</v>
      </c>
      <c r="K21" s="760" t="s">
        <v>447</v>
      </c>
      <c r="P21" s="809" t="s">
        <v>27</v>
      </c>
      <c r="T21" s="809" t="s">
        <v>28</v>
      </c>
      <c r="X21" s="809" t="s">
        <v>271</v>
      </c>
      <c r="AB21" s="809" t="s">
        <v>272</v>
      </c>
      <c r="AH21" s="349"/>
      <c r="AI21" s="349"/>
      <c r="AJ21" s="349"/>
      <c r="AK21" s="349"/>
      <c r="AL21" s="349"/>
      <c r="AM21" s="349"/>
      <c r="AN21" s="349"/>
      <c r="AO21" s="349"/>
      <c r="AP21" s="349"/>
      <c r="AQ21" s="349"/>
      <c r="AR21" s="349"/>
      <c r="AS21" s="349"/>
      <c r="AT21" s="349"/>
      <c r="AU21" s="349"/>
      <c r="AV21" s="349"/>
      <c r="AW21" s="349"/>
      <c r="AX21" s="349"/>
    </row>
    <row r="22" spans="4:50" ht="11.1" customHeight="1">
      <c r="D22" s="379"/>
      <c r="E22" s="2253"/>
      <c r="F22" s="380"/>
      <c r="G22" s="381"/>
      <c r="H22" s="139">
        <f t="shared" si="1"/>
        <v>0</v>
      </c>
      <c r="M22" s="769" t="s">
        <v>144</v>
      </c>
      <c r="N22" s="769" t="s">
        <v>434</v>
      </c>
      <c r="O22" s="769" t="s">
        <v>23</v>
      </c>
      <c r="P22" s="36">
        <f>'管工（土量1）600'!$F$20</f>
        <v>0</v>
      </c>
      <c r="Q22" s="769" t="s">
        <v>24</v>
      </c>
      <c r="R22" s="769" t="s">
        <v>25</v>
      </c>
      <c r="S22" s="769" t="s">
        <v>23</v>
      </c>
      <c r="T22" s="36">
        <f>'管工（土量1）600'!$AB$21</f>
        <v>0</v>
      </c>
      <c r="U22" s="769" t="s">
        <v>24</v>
      </c>
      <c r="V22" s="769" t="s">
        <v>25</v>
      </c>
      <c r="W22" s="769" t="s">
        <v>23</v>
      </c>
      <c r="X22" s="36">
        <f>IF('管工（舗600'!$AW$38="",'管工（舗600'!$X$40,'管工（舗600'!$AW$38)</f>
        <v>0</v>
      </c>
      <c r="Y22" s="769" t="s">
        <v>24</v>
      </c>
      <c r="Z22" s="769" t="s">
        <v>25</v>
      </c>
      <c r="AA22" s="769" t="s">
        <v>23</v>
      </c>
      <c r="AB22" s="36">
        <f>IF('管工（舗600'!$AW$45="",'管工（舗600'!$X$46,'管工（舗600'!$AW$45)</f>
        <v>0</v>
      </c>
      <c r="AC22" s="769" t="s">
        <v>24</v>
      </c>
      <c r="AH22" s="349"/>
      <c r="AI22" s="159"/>
      <c r="AJ22" s="159"/>
      <c r="AK22" s="351"/>
      <c r="AL22" s="351"/>
      <c r="AM22" s="351"/>
      <c r="AN22" s="351"/>
      <c r="AO22" s="349"/>
      <c r="AP22" s="349"/>
      <c r="AQ22" s="349"/>
      <c r="AR22" s="349"/>
      <c r="AS22" s="349"/>
      <c r="AT22" s="349"/>
      <c r="AU22" s="349"/>
      <c r="AV22" s="349"/>
      <c r="AW22" s="349"/>
      <c r="AX22" s="349"/>
    </row>
    <row r="23" spans="4:50" ht="11.1" customHeight="1">
      <c r="D23" s="379"/>
      <c r="E23" s="2253"/>
      <c r="F23" s="380"/>
      <c r="G23" s="381"/>
      <c r="H23" s="139">
        <f t="shared" si="1"/>
        <v>0</v>
      </c>
      <c r="P23" s="809" t="s">
        <v>639</v>
      </c>
      <c r="S23" s="809"/>
      <c r="T23" s="809" t="s">
        <v>244</v>
      </c>
      <c r="U23" s="809"/>
      <c r="W23" s="2278" t="s">
        <v>437</v>
      </c>
      <c r="X23" s="2278"/>
      <c r="Y23" s="2278"/>
      <c r="AB23" s="809" t="s">
        <v>441</v>
      </c>
      <c r="AE23" s="809" t="s">
        <v>193</v>
      </c>
      <c r="AH23" s="349"/>
      <c r="AI23" s="159"/>
      <c r="AJ23" s="159"/>
      <c r="AK23" s="351"/>
      <c r="AL23" s="351"/>
      <c r="AM23" s="351"/>
      <c r="AN23" s="351"/>
      <c r="AO23" s="349"/>
      <c r="AP23" s="349"/>
      <c r="AQ23" s="349"/>
      <c r="AR23" s="349"/>
      <c r="AS23" s="349"/>
      <c r="AT23" s="349"/>
      <c r="AU23" s="349"/>
      <c r="AV23" s="349"/>
      <c r="AW23" s="349"/>
      <c r="AX23" s="349"/>
    </row>
    <row r="24" spans="4:50" ht="11.1" customHeight="1">
      <c r="D24" s="379"/>
      <c r="E24" s="2253"/>
      <c r="F24" s="380"/>
      <c r="G24" s="381"/>
      <c r="H24" s="139">
        <f t="shared" si="1"/>
        <v>0</v>
      </c>
      <c r="N24" s="769" t="s">
        <v>25</v>
      </c>
      <c r="O24" s="769" t="s">
        <v>23</v>
      </c>
      <c r="P24" s="36">
        <f>'管工（土量1）600'!F29</f>
        <v>0</v>
      </c>
      <c r="Q24" s="769" t="s">
        <v>24</v>
      </c>
      <c r="R24" s="769" t="s">
        <v>139</v>
      </c>
      <c r="S24" s="769" t="s">
        <v>23</v>
      </c>
      <c r="T24" s="356">
        <f>'管工（土量1）600'!M9</f>
        <v>0</v>
      </c>
      <c r="U24" s="769" t="s">
        <v>24</v>
      </c>
      <c r="V24" s="769" t="s">
        <v>24</v>
      </c>
      <c r="W24" s="769" t="s">
        <v>436</v>
      </c>
      <c r="X24" s="356">
        <v>0.9</v>
      </c>
      <c r="Z24" s="769" t="s">
        <v>139</v>
      </c>
      <c r="AA24" s="769" t="s">
        <v>23</v>
      </c>
      <c r="AB24" s="356">
        <f>H47</f>
        <v>0</v>
      </c>
      <c r="AC24" s="769" t="s">
        <v>24</v>
      </c>
      <c r="AD24" s="769" t="s">
        <v>121</v>
      </c>
      <c r="AE24" s="39">
        <f>ROUND((P22-T22-X22-AB22-P24+T24)/X24,2)+AB24</f>
        <v>0</v>
      </c>
      <c r="AH24" s="349"/>
      <c r="AI24" s="349"/>
      <c r="AJ24" s="349"/>
      <c r="AK24" s="349"/>
      <c r="AL24" s="349"/>
      <c r="AM24" s="349"/>
      <c r="AN24" s="349"/>
      <c r="AO24" s="349"/>
      <c r="AP24" s="349"/>
      <c r="AQ24" s="349"/>
      <c r="AR24" s="349"/>
      <c r="AS24" s="349"/>
      <c r="AT24" s="349"/>
      <c r="AU24" s="349"/>
      <c r="AV24" s="349"/>
      <c r="AW24" s="349"/>
      <c r="AX24" s="349"/>
    </row>
    <row r="25" spans="4:50" ht="11.1" customHeight="1">
      <c r="D25" s="379"/>
      <c r="E25" s="2253"/>
      <c r="F25" s="380"/>
      <c r="G25" s="381"/>
      <c r="H25" s="139">
        <f t="shared" si="1"/>
        <v>0</v>
      </c>
      <c r="K25" s="760" t="s">
        <v>245</v>
      </c>
      <c r="N25" s="4"/>
      <c r="P25" s="809" t="s">
        <v>193</v>
      </c>
      <c r="AH25" s="349"/>
      <c r="AI25" s="159"/>
      <c r="AJ25" s="159"/>
      <c r="AK25" s="351"/>
      <c r="AL25" s="351"/>
      <c r="AM25" s="351"/>
      <c r="AN25" s="351"/>
      <c r="AO25" s="349"/>
      <c r="AP25" s="349"/>
      <c r="AQ25" s="349"/>
      <c r="AR25" s="349"/>
      <c r="AS25" s="349"/>
      <c r="AT25" s="349"/>
      <c r="AU25" s="349"/>
      <c r="AV25" s="349"/>
      <c r="AW25" s="349"/>
      <c r="AX25" s="349"/>
    </row>
    <row r="26" spans="4:50" ht="11.1" customHeight="1">
      <c r="D26" s="379"/>
      <c r="E26" s="2253"/>
      <c r="F26" s="380"/>
      <c r="G26" s="381"/>
      <c r="H26" s="139">
        <f t="shared" si="1"/>
        <v>0</v>
      </c>
      <c r="M26" s="769" t="s">
        <v>144</v>
      </c>
      <c r="N26" s="4"/>
      <c r="O26" s="769" t="s">
        <v>23</v>
      </c>
      <c r="P26" s="36">
        <f>$AE$24</f>
        <v>0</v>
      </c>
      <c r="Q26" s="769" t="s">
        <v>24</v>
      </c>
      <c r="AD26" s="769" t="s">
        <v>121</v>
      </c>
      <c r="AE26" s="39">
        <f>P26</f>
        <v>0</v>
      </c>
      <c r="AH26" s="349"/>
      <c r="AI26" s="349"/>
      <c r="AJ26" s="349"/>
      <c r="AK26" s="349"/>
      <c r="AL26" s="349"/>
      <c r="AM26" s="349"/>
      <c r="AN26" s="349"/>
      <c r="AO26" s="349"/>
      <c r="AP26" s="349"/>
      <c r="AQ26" s="349"/>
      <c r="AR26" s="349"/>
      <c r="AS26" s="349"/>
      <c r="AT26" s="349"/>
      <c r="AU26" s="349"/>
      <c r="AV26" s="349"/>
      <c r="AW26" s="349"/>
      <c r="AX26" s="349"/>
    </row>
    <row r="27" spans="4:50" ht="11.1" customHeight="1">
      <c r="D27" s="379"/>
      <c r="E27" s="2253"/>
      <c r="F27" s="380"/>
      <c r="G27" s="381"/>
      <c r="H27" s="139">
        <f t="shared" si="1"/>
        <v>0</v>
      </c>
      <c r="K27" s="760" t="s">
        <v>451</v>
      </c>
      <c r="P27" s="809"/>
      <c r="AB27" s="769"/>
      <c r="AH27" s="349"/>
      <c r="AI27" s="159"/>
      <c r="AJ27" s="159"/>
      <c r="AK27" s="351"/>
      <c r="AL27" s="351"/>
      <c r="AM27" s="351"/>
      <c r="AN27" s="351"/>
      <c r="AO27" s="349"/>
      <c r="AP27" s="349"/>
      <c r="AQ27" s="349"/>
      <c r="AR27" s="349"/>
      <c r="AS27" s="349"/>
      <c r="AT27" s="349"/>
      <c r="AU27" s="349"/>
      <c r="AV27" s="349"/>
      <c r="AW27" s="349"/>
      <c r="AX27" s="349"/>
    </row>
    <row r="28" spans="4:50" ht="11.1" customHeight="1">
      <c r="D28" s="184"/>
      <c r="E28" s="2253"/>
      <c r="F28" s="61"/>
      <c r="G28" s="145"/>
      <c r="H28" s="139">
        <f t="shared" si="1"/>
        <v>0</v>
      </c>
      <c r="P28" s="809" t="s">
        <v>648</v>
      </c>
      <c r="AE28" s="682" t="s">
        <v>638</v>
      </c>
      <c r="AH28" s="349"/>
      <c r="AI28" s="352"/>
      <c r="AJ28" s="352"/>
      <c r="AK28" s="351"/>
      <c r="AL28" s="351"/>
      <c r="AM28" s="351"/>
      <c r="AN28" s="351"/>
      <c r="AO28" s="349"/>
      <c r="AP28" s="349"/>
      <c r="AQ28" s="349"/>
      <c r="AR28" s="349"/>
      <c r="AS28" s="349"/>
      <c r="AT28" s="349"/>
      <c r="AU28" s="349"/>
      <c r="AV28" s="349"/>
      <c r="AW28" s="349"/>
      <c r="AX28" s="349"/>
    </row>
    <row r="29" spans="4:50" ht="11.1" customHeight="1">
      <c r="D29" s="185"/>
      <c r="E29" s="2254"/>
      <c r="F29" s="137"/>
      <c r="G29" s="146"/>
      <c r="H29" s="140">
        <f>ROUND(F29*G29,2)</f>
        <v>0</v>
      </c>
      <c r="M29" s="769" t="s">
        <v>715</v>
      </c>
      <c r="O29" s="769" t="s">
        <v>23</v>
      </c>
      <c r="P29" s="36">
        <f>'管工（土量1）600'!F29</f>
        <v>0</v>
      </c>
      <c r="Q29" s="769" t="s">
        <v>24</v>
      </c>
      <c r="T29" s="36"/>
      <c r="X29" s="36"/>
      <c r="AB29" s="36"/>
      <c r="AD29" s="769" t="s">
        <v>647</v>
      </c>
      <c r="AE29" s="46">
        <f>P29</f>
        <v>0</v>
      </c>
      <c r="AH29" s="349"/>
      <c r="AI29" s="352"/>
      <c r="AJ29" s="352"/>
      <c r="AK29" s="351"/>
      <c r="AL29" s="351"/>
      <c r="AM29" s="351"/>
      <c r="AN29" s="351"/>
      <c r="AO29" s="349"/>
      <c r="AP29" s="349"/>
      <c r="AQ29" s="349"/>
      <c r="AR29" s="349"/>
      <c r="AS29" s="349"/>
      <c r="AT29" s="349"/>
      <c r="AU29" s="349"/>
      <c r="AV29" s="349"/>
      <c r="AW29" s="349"/>
      <c r="AX29" s="349"/>
    </row>
    <row r="30" spans="4:50" ht="11.1" customHeight="1">
      <c r="D30" s="2262" t="s">
        <v>240</v>
      </c>
      <c r="E30" s="2263"/>
      <c r="F30" s="2263"/>
      <c r="G30" s="2263"/>
      <c r="H30" s="72">
        <f>SUM(H18:H29)</f>
        <v>0</v>
      </c>
      <c r="P30" s="809" t="s">
        <v>27</v>
      </c>
      <c r="T30" s="809" t="s">
        <v>28</v>
      </c>
      <c r="X30" s="809" t="s">
        <v>271</v>
      </c>
      <c r="AB30" s="809" t="s">
        <v>272</v>
      </c>
      <c r="AE30" s="682"/>
      <c r="AH30" s="349"/>
      <c r="AI30" s="352"/>
      <c r="AJ30" s="352"/>
      <c r="AK30" s="351"/>
      <c r="AL30" s="351"/>
      <c r="AM30" s="351"/>
      <c r="AN30" s="351"/>
      <c r="AO30" s="349"/>
      <c r="AP30" s="349"/>
      <c r="AQ30" s="349"/>
      <c r="AR30" s="349"/>
      <c r="AS30" s="349"/>
      <c r="AT30" s="349"/>
      <c r="AU30" s="349"/>
      <c r="AV30" s="349"/>
      <c r="AW30" s="349"/>
      <c r="AX30" s="349"/>
    </row>
    <row r="31" spans="4:50" ht="11.1" customHeight="1">
      <c r="D31" s="183"/>
      <c r="E31" s="2252" t="s">
        <v>83</v>
      </c>
      <c r="F31" s="59"/>
      <c r="G31" s="144"/>
      <c r="H31" s="138">
        <f t="shared" ref="H31:H41" si="2">ROUND(F31*G31,2)</f>
        <v>0</v>
      </c>
      <c r="M31" s="769" t="s">
        <v>192</v>
      </c>
      <c r="N31" s="769" t="s">
        <v>434</v>
      </c>
      <c r="O31" s="769" t="s">
        <v>23</v>
      </c>
      <c r="P31" s="36">
        <f>'管工（土量1）600'!$F$20</f>
        <v>0</v>
      </c>
      <c r="Q31" s="769" t="s">
        <v>24</v>
      </c>
      <c r="R31" s="769" t="s">
        <v>25</v>
      </c>
      <c r="S31" s="769" t="s">
        <v>23</v>
      </c>
      <c r="T31" s="36">
        <f>'管工（土量1）600'!$AB$21</f>
        <v>0</v>
      </c>
      <c r="U31" s="769" t="s">
        <v>24</v>
      </c>
      <c r="V31" s="769" t="s">
        <v>25</v>
      </c>
      <c r="W31" s="769" t="s">
        <v>23</v>
      </c>
      <c r="X31" s="36">
        <f>$X$22</f>
        <v>0</v>
      </c>
      <c r="Y31" s="769" t="s">
        <v>24</v>
      </c>
      <c r="Z31" s="769" t="s">
        <v>25</v>
      </c>
      <c r="AA31" s="769" t="s">
        <v>23</v>
      </c>
      <c r="AB31" s="36">
        <f>$AB$22</f>
        <v>0</v>
      </c>
      <c r="AC31" s="769" t="s">
        <v>24</v>
      </c>
      <c r="AH31" s="349"/>
      <c r="AI31" s="352"/>
      <c r="AJ31" s="352"/>
      <c r="AK31" s="351"/>
      <c r="AL31" s="351"/>
      <c r="AM31" s="351"/>
      <c r="AN31" s="351"/>
      <c r="AO31" s="349"/>
      <c r="AP31" s="349"/>
      <c r="AQ31" s="349"/>
      <c r="AR31" s="349"/>
      <c r="AS31" s="349"/>
      <c r="AT31" s="349"/>
      <c r="AU31" s="349"/>
      <c r="AV31" s="349"/>
      <c r="AW31" s="349"/>
      <c r="AX31" s="349"/>
    </row>
    <row r="32" spans="4:50" ht="11.1" customHeight="1">
      <c r="D32" s="379"/>
      <c r="E32" s="2253"/>
      <c r="F32" s="380"/>
      <c r="G32" s="381"/>
      <c r="H32" s="139">
        <f t="shared" si="2"/>
        <v>0</v>
      </c>
      <c r="P32" s="809"/>
      <c r="T32" s="809" t="s">
        <v>638</v>
      </c>
      <c r="X32" s="809" t="s">
        <v>244</v>
      </c>
      <c r="AH32" s="349"/>
      <c r="AI32" s="352"/>
      <c r="AJ32" s="352"/>
      <c r="AK32" s="351"/>
      <c r="AL32" s="351"/>
      <c r="AM32" s="351"/>
      <c r="AN32" s="351"/>
      <c r="AO32" s="349"/>
      <c r="AP32" s="349"/>
      <c r="AQ32" s="349"/>
      <c r="AR32" s="349"/>
      <c r="AS32" s="349"/>
      <c r="AT32" s="349"/>
      <c r="AU32" s="349"/>
      <c r="AV32" s="349"/>
      <c r="AW32" s="349"/>
      <c r="AX32" s="349"/>
    </row>
    <row r="33" spans="3:50" ht="11.1" customHeight="1">
      <c r="D33" s="379"/>
      <c r="E33" s="2253"/>
      <c r="F33" s="380"/>
      <c r="G33" s="381"/>
      <c r="H33" s="139">
        <f t="shared" si="2"/>
        <v>0</v>
      </c>
      <c r="P33" s="36"/>
      <c r="R33" s="769" t="s">
        <v>636</v>
      </c>
      <c r="S33" s="769" t="s">
        <v>649</v>
      </c>
      <c r="T33" s="36">
        <f>AE29</f>
        <v>0</v>
      </c>
      <c r="U33" s="769" t="s">
        <v>24</v>
      </c>
      <c r="V33" s="769" t="s">
        <v>139</v>
      </c>
      <c r="W33" s="769" t="s">
        <v>23</v>
      </c>
      <c r="X33" s="36">
        <f>'管工（土量1）600'!M9</f>
        <v>0</v>
      </c>
      <c r="Y33" s="769" t="s">
        <v>24</v>
      </c>
      <c r="AB33" s="347"/>
      <c r="AD33" s="769" t="s">
        <v>121</v>
      </c>
      <c r="AE33" s="39">
        <f>P31-T31-X31-AB31-T33+X33</f>
        <v>0</v>
      </c>
      <c r="AH33" s="349"/>
      <c r="AI33" s="349"/>
      <c r="AJ33" s="349"/>
      <c r="AK33" s="349"/>
      <c r="AL33" s="349"/>
      <c r="AM33" s="349"/>
      <c r="AN33" s="349"/>
      <c r="AO33" s="349"/>
      <c r="AP33" s="349"/>
      <c r="AQ33" s="349"/>
      <c r="AR33" s="349"/>
      <c r="AS33" s="349"/>
      <c r="AT33" s="349"/>
      <c r="AU33" s="349"/>
      <c r="AV33" s="349"/>
      <c r="AW33" s="349"/>
      <c r="AX33" s="349"/>
    </row>
    <row r="34" spans="3:50" ht="11.1" customHeight="1">
      <c r="D34" s="379"/>
      <c r="E34" s="2253"/>
      <c r="F34" s="380"/>
      <c r="G34" s="381"/>
      <c r="H34" s="139">
        <f t="shared" si="2"/>
        <v>0</v>
      </c>
      <c r="J34" s="760" t="str">
        <f>IF(X5="仮置有り","□As殻Co殻運搬処理（仮置場～処分地）","□As殻Co殻運搬処理（現場～処分地）")</f>
        <v>□As殻Co殻運搬処理（現場～処分地）</v>
      </c>
      <c r="AH34" s="349"/>
      <c r="AI34" s="349"/>
      <c r="AJ34" s="349"/>
      <c r="AK34" s="349"/>
      <c r="AL34" s="349"/>
      <c r="AM34" s="349"/>
      <c r="AN34" s="349"/>
      <c r="AO34" s="349"/>
      <c r="AP34" s="349"/>
      <c r="AQ34" s="349"/>
      <c r="AR34" s="349"/>
      <c r="AS34" s="349"/>
      <c r="AT34" s="349"/>
      <c r="AU34" s="349"/>
      <c r="AV34" s="349"/>
      <c r="AW34" s="349"/>
      <c r="AX34" s="349"/>
    </row>
    <row r="35" spans="3:50" ht="11.1" customHeight="1">
      <c r="D35" s="379"/>
      <c r="E35" s="2253"/>
      <c r="F35" s="380"/>
      <c r="G35" s="381"/>
      <c r="H35" s="139">
        <f t="shared" si="2"/>
        <v>0</v>
      </c>
      <c r="K35" s="760" t="s">
        <v>22</v>
      </c>
      <c r="P35" s="809" t="s">
        <v>265</v>
      </c>
      <c r="T35" s="809" t="s">
        <v>266</v>
      </c>
      <c r="V35" s="2250" t="s">
        <v>148</v>
      </c>
      <c r="W35" s="2250"/>
      <c r="X35" s="775" t="str">
        <f>X5</f>
        <v>仮置無し</v>
      </c>
      <c r="Y35" s="40" t="s">
        <v>149</v>
      </c>
      <c r="AH35" s="349"/>
      <c r="AI35" s="349"/>
      <c r="AJ35" s="349"/>
      <c r="AK35" s="349"/>
      <c r="AL35" s="349"/>
      <c r="AM35" s="349"/>
      <c r="AN35" s="349"/>
      <c r="AO35" s="349"/>
      <c r="AP35" s="349"/>
      <c r="AQ35" s="349"/>
      <c r="AR35" s="349"/>
      <c r="AS35" s="349"/>
      <c r="AT35" s="349"/>
      <c r="AU35" s="349"/>
      <c r="AV35" s="349"/>
      <c r="AW35" s="349"/>
      <c r="AX35" s="349"/>
    </row>
    <row r="36" spans="3:50" ht="11.1" customHeight="1">
      <c r="D36" s="379"/>
      <c r="E36" s="2253"/>
      <c r="F36" s="380"/>
      <c r="G36" s="381"/>
      <c r="H36" s="139">
        <f t="shared" si="2"/>
        <v>0</v>
      </c>
      <c r="M36" s="769" t="s">
        <v>56</v>
      </c>
      <c r="O36" s="769" t="s">
        <v>23</v>
      </c>
      <c r="P36" s="36">
        <f>IF($X$5="仮置無し",0,$H$17)</f>
        <v>0</v>
      </c>
      <c r="Q36" s="769" t="s">
        <v>24</v>
      </c>
      <c r="R36" s="769" t="s">
        <v>139</v>
      </c>
      <c r="S36" s="769" t="s">
        <v>23</v>
      </c>
      <c r="T36" s="36">
        <f>IF($X$5="仮置無し",0,$H$30)</f>
        <v>0</v>
      </c>
      <c r="U36" s="769" t="s">
        <v>24</v>
      </c>
      <c r="X36" s="36"/>
      <c r="AD36" s="769" t="s">
        <v>121</v>
      </c>
      <c r="AE36" s="39">
        <f>P36+T36</f>
        <v>0</v>
      </c>
      <c r="AH36" s="349"/>
      <c r="AI36" s="349"/>
      <c r="AJ36" s="349"/>
      <c r="AK36" s="349"/>
      <c r="AL36" s="349"/>
      <c r="AM36" s="349"/>
      <c r="AN36" s="349"/>
      <c r="AO36" s="349"/>
      <c r="AP36" s="349"/>
      <c r="AQ36" s="349"/>
      <c r="AR36" s="349"/>
      <c r="AS36" s="349"/>
      <c r="AT36" s="349"/>
      <c r="AU36" s="349"/>
      <c r="AV36" s="349"/>
      <c r="AW36" s="349"/>
      <c r="AX36" s="349"/>
    </row>
    <row r="37" spans="3:50" ht="11.1" customHeight="1">
      <c r="D37" s="379"/>
      <c r="E37" s="2253"/>
      <c r="F37" s="380"/>
      <c r="G37" s="381"/>
      <c r="H37" s="139">
        <f t="shared" si="2"/>
        <v>0</v>
      </c>
      <c r="N37" s="4"/>
      <c r="P37" s="809" t="s">
        <v>267</v>
      </c>
      <c r="T37" s="809" t="s">
        <v>190</v>
      </c>
    </row>
    <row r="38" spans="3:50" ht="11.1" customHeight="1">
      <c r="D38" s="379"/>
      <c r="E38" s="2253"/>
      <c r="F38" s="380"/>
      <c r="G38" s="381"/>
      <c r="H38" s="139">
        <f t="shared" si="2"/>
        <v>0</v>
      </c>
      <c r="M38" s="769" t="s">
        <v>83</v>
      </c>
      <c r="N38" s="4"/>
      <c r="O38" s="769" t="s">
        <v>23</v>
      </c>
      <c r="P38" s="36">
        <f>IF($X$5="仮置無し",0,$H$43)</f>
        <v>0</v>
      </c>
      <c r="Q38" s="769" t="s">
        <v>24</v>
      </c>
      <c r="R38" s="769" t="s">
        <v>139</v>
      </c>
      <c r="S38" s="769" t="s">
        <v>23</v>
      </c>
      <c r="T38" s="36">
        <f>IF($X$5="仮置無し",0,$AE$4)</f>
        <v>0</v>
      </c>
      <c r="U38" s="769" t="s">
        <v>24</v>
      </c>
      <c r="AD38" s="769" t="s">
        <v>121</v>
      </c>
      <c r="AE38" s="39">
        <f>P38+T38</f>
        <v>0</v>
      </c>
    </row>
    <row r="39" spans="3:50" ht="11.1" customHeight="1">
      <c r="D39" s="379"/>
      <c r="E39" s="2253"/>
      <c r="F39" s="380"/>
      <c r="G39" s="381"/>
      <c r="H39" s="139">
        <f t="shared" si="2"/>
        <v>0</v>
      </c>
      <c r="K39" s="760" t="s">
        <v>448</v>
      </c>
      <c r="P39" s="809" t="s">
        <v>265</v>
      </c>
    </row>
    <row r="40" spans="3:50" ht="11.1" customHeight="1">
      <c r="D40" s="379"/>
      <c r="E40" s="2253"/>
      <c r="F40" s="380"/>
      <c r="G40" s="381"/>
      <c r="H40" s="139">
        <f t="shared" si="2"/>
        <v>0</v>
      </c>
      <c r="M40" s="769" t="s">
        <v>137</v>
      </c>
      <c r="O40" s="769" t="s">
        <v>23</v>
      </c>
      <c r="P40" s="36">
        <f>$H$17</f>
        <v>0</v>
      </c>
      <c r="Q40" s="769" t="s">
        <v>24</v>
      </c>
      <c r="AD40" s="769" t="s">
        <v>121</v>
      </c>
      <c r="AE40" s="39">
        <f>P40</f>
        <v>0</v>
      </c>
    </row>
    <row r="41" spans="3:50" ht="11.1" customHeight="1">
      <c r="D41" s="184"/>
      <c r="E41" s="2253"/>
      <c r="F41" s="61"/>
      <c r="G41" s="145"/>
      <c r="H41" s="139">
        <f t="shared" si="2"/>
        <v>0</v>
      </c>
      <c r="P41" s="809" t="s">
        <v>266</v>
      </c>
    </row>
    <row r="42" spans="3:50" ht="11.1" customHeight="1">
      <c r="D42" s="185"/>
      <c r="E42" s="2254"/>
      <c r="F42" s="137"/>
      <c r="G42" s="146"/>
      <c r="H42" s="140">
        <f>ROUND(F42*G42,2)</f>
        <v>0</v>
      </c>
      <c r="M42" s="769" t="s">
        <v>140</v>
      </c>
      <c r="O42" s="769" t="s">
        <v>23</v>
      </c>
      <c r="P42" s="36">
        <f>$H$30</f>
        <v>0</v>
      </c>
      <c r="Q42" s="769" t="s">
        <v>24</v>
      </c>
      <c r="AD42" s="769" t="s">
        <v>121</v>
      </c>
      <c r="AE42" s="39">
        <f>P42</f>
        <v>0</v>
      </c>
    </row>
    <row r="43" spans="3:50" ht="11.1" customHeight="1" thickBot="1">
      <c r="D43" s="2264" t="s">
        <v>241</v>
      </c>
      <c r="E43" s="2265"/>
      <c r="F43" s="2265"/>
      <c r="G43" s="2265"/>
      <c r="H43" s="822">
        <f>SUM(H31:H42)</f>
        <v>0</v>
      </c>
      <c r="P43" s="809" t="s">
        <v>267</v>
      </c>
      <c r="T43" s="809" t="s">
        <v>190</v>
      </c>
    </row>
    <row r="44" spans="3:50" ht="11.1" customHeight="1">
      <c r="D44" s="809"/>
      <c r="E44" s="809"/>
      <c r="F44" s="809"/>
      <c r="G44" s="809"/>
      <c r="H44" s="809"/>
      <c r="M44" s="769" t="s">
        <v>83</v>
      </c>
      <c r="O44" s="769" t="s">
        <v>23</v>
      </c>
      <c r="P44" s="36">
        <f>$H$43</f>
        <v>0</v>
      </c>
      <c r="Q44" s="769" t="s">
        <v>24</v>
      </c>
      <c r="R44" s="769" t="s">
        <v>139</v>
      </c>
      <c r="S44" s="769" t="s">
        <v>23</v>
      </c>
      <c r="T44" s="36">
        <f>$AE$4</f>
        <v>0</v>
      </c>
      <c r="U44" s="769" t="s">
        <v>24</v>
      </c>
      <c r="AD44" s="769" t="s">
        <v>121</v>
      </c>
      <c r="AE44" s="39">
        <f>P44+T44</f>
        <v>0</v>
      </c>
    </row>
    <row r="45" spans="3:50" ht="11.1" customHeight="1" thickBot="1">
      <c r="C45" s="760" t="s">
        <v>495</v>
      </c>
      <c r="P45" s="36"/>
      <c r="T45" s="36"/>
      <c r="AE45" s="43"/>
    </row>
    <row r="46" spans="3:50" ht="11.1" customHeight="1">
      <c r="D46" s="2256" t="s">
        <v>504</v>
      </c>
      <c r="E46" s="2257"/>
      <c r="F46" s="2257"/>
      <c r="G46" s="2257"/>
      <c r="H46" s="485">
        <f>SUM('管工（舗600'!X40,'管工（舗600'!AT52)</f>
        <v>0</v>
      </c>
      <c r="J46" s="760" t="s">
        <v>450</v>
      </c>
    </row>
    <row r="47" spans="3:50" ht="11.1" customHeight="1">
      <c r="D47" s="2260" t="s">
        <v>508</v>
      </c>
      <c r="E47" s="2597"/>
      <c r="F47" s="2597"/>
      <c r="G47" s="2597"/>
      <c r="H47" s="12">
        <f>SUM('管工（舗600'!X7,'管工（舗600'!AT53)</f>
        <v>0</v>
      </c>
      <c r="K47" s="760" t="s">
        <v>449</v>
      </c>
      <c r="P47" s="809" t="s">
        <v>191</v>
      </c>
      <c r="T47" s="809" t="s">
        <v>193</v>
      </c>
    </row>
    <row r="48" spans="3:50" ht="11.1" customHeight="1" thickBot="1">
      <c r="D48" s="2258" t="s">
        <v>494</v>
      </c>
      <c r="E48" s="2259"/>
      <c r="F48" s="2259"/>
      <c r="G48" s="2259"/>
      <c r="H48" s="13">
        <f>SUM('管工（舗600'!X46,'管工（舗600'!AT54)</f>
        <v>0</v>
      </c>
      <c r="M48" s="769" t="s">
        <v>144</v>
      </c>
      <c r="O48" s="769" t="s">
        <v>23</v>
      </c>
      <c r="P48" s="36">
        <f>$AE$16</f>
        <v>0</v>
      </c>
      <c r="Q48" s="769" t="s">
        <v>24</v>
      </c>
      <c r="R48" s="769" t="s">
        <v>25</v>
      </c>
      <c r="S48" s="769" t="s">
        <v>23</v>
      </c>
      <c r="T48" s="36">
        <f>$AE$24</f>
        <v>0</v>
      </c>
      <c r="U48" s="769" t="s">
        <v>24</v>
      </c>
      <c r="AD48" s="769" t="s">
        <v>121</v>
      </c>
      <c r="AE48" s="39">
        <f>P48-T48</f>
        <v>0</v>
      </c>
    </row>
    <row r="49" spans="11:31" ht="11.1" customHeight="1">
      <c r="K49" s="760" t="s">
        <v>452</v>
      </c>
      <c r="P49" s="809" t="s">
        <v>191</v>
      </c>
      <c r="T49" s="809" t="s">
        <v>193</v>
      </c>
      <c r="X49" s="809" t="s">
        <v>713</v>
      </c>
    </row>
    <row r="50" spans="11:31" ht="11.1" customHeight="1">
      <c r="M50" s="769" t="s">
        <v>144</v>
      </c>
      <c r="O50" s="769" t="s">
        <v>23</v>
      </c>
      <c r="P50" s="36">
        <f>$AE$16</f>
        <v>0</v>
      </c>
      <c r="Q50" s="769" t="s">
        <v>24</v>
      </c>
      <c r="R50" s="769" t="s">
        <v>25</v>
      </c>
      <c r="S50" s="769" t="s">
        <v>23</v>
      </c>
      <c r="T50" s="36">
        <f>$AE$24</f>
        <v>0</v>
      </c>
      <c r="U50" s="769" t="s">
        <v>24</v>
      </c>
      <c r="V50" s="769" t="s">
        <v>25</v>
      </c>
      <c r="W50" s="769" t="s">
        <v>23</v>
      </c>
      <c r="X50" s="838">
        <f>P52</f>
        <v>0</v>
      </c>
      <c r="Y50" s="769" t="s">
        <v>24</v>
      </c>
      <c r="AD50" s="769" t="s">
        <v>121</v>
      </c>
      <c r="AE50" s="39">
        <f>P50-T50-X50</f>
        <v>0</v>
      </c>
    </row>
    <row r="51" spans="11:31" ht="11.1" customHeight="1">
      <c r="P51" s="809" t="s">
        <v>711</v>
      </c>
    </row>
    <row r="52" spans="11:31" ht="11.1" customHeight="1">
      <c r="M52" s="809" t="s">
        <v>712</v>
      </c>
      <c r="O52" s="769" t="s">
        <v>23</v>
      </c>
      <c r="P52" s="356"/>
      <c r="Q52" s="769" t="s">
        <v>24</v>
      </c>
      <c r="AD52" s="769" t="s">
        <v>121</v>
      </c>
      <c r="AE52" s="39">
        <f>P52</f>
        <v>0</v>
      </c>
    </row>
  </sheetData>
  <mergeCells count="16">
    <mergeCell ref="D43:G43"/>
    <mergeCell ref="D46:G46"/>
    <mergeCell ref="D47:G47"/>
    <mergeCell ref="D48:G48"/>
    <mergeCell ref="D17:G17"/>
    <mergeCell ref="E18:E29"/>
    <mergeCell ref="P1:T1"/>
    <mergeCell ref="U1:AE1"/>
    <mergeCell ref="D4:E4"/>
    <mergeCell ref="E5:E16"/>
    <mergeCell ref="V5:W5"/>
    <mergeCell ref="AI11:AX11"/>
    <mergeCell ref="D30:G30"/>
    <mergeCell ref="E31:E42"/>
    <mergeCell ref="V35:W35"/>
    <mergeCell ref="W23:Y23"/>
  </mergeCells>
  <phoneticPr fontId="2"/>
  <dataValidations count="1">
    <dataValidation type="list" allowBlank="1" showInputMessage="1" showErrorMessage="1" sqref="X5">
      <formula1>"仮置有り,仮置無し"</formula1>
    </dataValidation>
  </dataValidations>
  <printOptions horizontalCentered="1"/>
  <pageMargins left="0.39370078740157483" right="0.39370078740157483" top="0.78740157480314965" bottom="0.19685039370078741" header="0.51181102362204722" footer="0.19685039370078741"/>
  <pageSetup paperSize="9" scale="95" orientation="landscape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G390"/>
  <sheetViews>
    <sheetView showGridLines="0" showZeros="0" view="pageBreakPreview" zoomScaleNormal="40" zoomScaleSheetLayoutView="100" workbookViewId="0">
      <selection activeCell="H27" sqref="H27"/>
    </sheetView>
  </sheetViews>
  <sheetFormatPr defaultColWidth="0" defaultRowHeight="15.6" customHeight="1"/>
  <cols>
    <col min="1" max="2" width="2.6640625" style="2" customWidth="1"/>
    <col min="3" max="3" width="3.109375" style="2" customWidth="1"/>
    <col min="4" max="5" width="8.6640625" style="2" customWidth="1"/>
    <col min="6" max="8" width="12.6640625" style="2" customWidth="1"/>
    <col min="9" max="10" width="2.6640625" style="2" customWidth="1"/>
    <col min="11" max="11" width="5.109375" style="2" customWidth="1"/>
    <col min="12" max="13" width="9.6640625" style="2" customWidth="1"/>
    <col min="14" max="14" width="5.109375" style="2" customWidth="1"/>
    <col min="15" max="16" width="9.6640625" style="2" customWidth="1"/>
    <col min="17" max="17" width="2.77734375" style="2" customWidth="1"/>
    <col min="18" max="19" width="2.6640625" style="2" customWidth="1"/>
    <col min="20" max="20" width="3.109375" style="2" customWidth="1"/>
    <col min="21" max="22" width="8.6640625" style="2" customWidth="1"/>
    <col min="23" max="25" width="12.6640625" style="2" customWidth="1"/>
    <col min="26" max="27" width="2.6640625" style="2" customWidth="1"/>
    <col min="28" max="28" width="5.109375" style="2" customWidth="1"/>
    <col min="29" max="30" width="9.6640625" style="2" customWidth="1"/>
    <col min="31" max="31" width="5.109375" style="2" customWidth="1"/>
    <col min="32" max="33" width="9.6640625" style="2" customWidth="1"/>
    <col min="34" max="34" width="2.77734375" style="2" customWidth="1"/>
    <col min="35" max="35" width="2.6640625" style="2" customWidth="1"/>
    <col min="36" max="16384" width="0" style="2" hidden="1"/>
  </cols>
  <sheetData>
    <row r="1" spans="1:33" ht="25.2" customHeight="1">
      <c r="A1" s="1" t="str">
        <f>IF(AB41="×","■舗装復旧　積算用集計表","■舗装復旧　積算用集計表No.1")</f>
        <v>■舗装復旧　積算用集計表No.1</v>
      </c>
      <c r="I1" s="2190" t="s">
        <v>157</v>
      </c>
      <c r="J1" s="2190"/>
      <c r="K1" s="2190"/>
      <c r="L1" s="2191" t="str">
        <f>表紙!C2</f>
        <v>東白川特2高層配水池揚水管取替工事</v>
      </c>
      <c r="M1" s="2191"/>
      <c r="N1" s="2191"/>
      <c r="O1" s="2191"/>
      <c r="P1" s="2191"/>
      <c r="R1" s="2338" t="str">
        <f>IF(AB41="×","二枚目使用する時は印刷範囲へ(※掘削延長を入力すると１Pも含め様式変換されます)","■舗装復旧　積算用集計表No.2")</f>
        <v>■舗装復旧　積算用集計表No.2</v>
      </c>
      <c r="S1" s="2338"/>
      <c r="T1" s="2338"/>
      <c r="U1" s="2338"/>
      <c r="V1" s="2338"/>
      <c r="W1" s="2338"/>
      <c r="X1" s="2338"/>
      <c r="Y1" s="2338"/>
      <c r="Z1" s="2190" t="s">
        <v>157</v>
      </c>
      <c r="AA1" s="2190"/>
      <c r="AB1" s="2190"/>
      <c r="AC1" s="2191" t="str">
        <f>表紙!C2</f>
        <v>東白川特2高層配水池揚水管取替工事</v>
      </c>
      <c r="AD1" s="2191"/>
      <c r="AE1" s="2191"/>
      <c r="AF1" s="2191"/>
      <c r="AG1" s="2191"/>
    </row>
    <row r="2" spans="1:33" ht="15.6" customHeight="1" thickBot="1">
      <c r="B2" s="2" t="str">
        <f>IF(AB41="×","□掘削面積","□掘削面積No.1")</f>
        <v>□掘削面積No.1</v>
      </c>
      <c r="I2" s="147"/>
      <c r="J2" s="2" t="str">
        <f>IF(AB41="×","□舗装切断工","□舗装切断工No.1")</f>
        <v>□舗装切断工No.1</v>
      </c>
      <c r="S2" s="2" t="s">
        <v>464</v>
      </c>
      <c r="Z2" s="147"/>
      <c r="AA2" s="2" t="s">
        <v>455</v>
      </c>
    </row>
    <row r="3" spans="1:33" ht="15.6" customHeight="1">
      <c r="C3" s="2626" t="s">
        <v>70</v>
      </c>
      <c r="D3" s="2627"/>
      <c r="E3" s="2628"/>
      <c r="F3" s="237" t="s">
        <v>361</v>
      </c>
      <c r="G3" s="237" t="s">
        <v>361</v>
      </c>
      <c r="H3" s="289" t="s">
        <v>361</v>
      </c>
      <c r="I3" s="147"/>
      <c r="K3" s="2199" t="s">
        <v>81</v>
      </c>
      <c r="L3" s="2200"/>
      <c r="M3" s="19" t="s">
        <v>66</v>
      </c>
      <c r="N3" s="2199" t="s">
        <v>81</v>
      </c>
      <c r="O3" s="2200"/>
      <c r="P3" s="20" t="s">
        <v>66</v>
      </c>
      <c r="T3" s="2626" t="s">
        <v>70</v>
      </c>
      <c r="U3" s="2627"/>
      <c r="V3" s="2628"/>
      <c r="W3" s="237" t="s">
        <v>361</v>
      </c>
      <c r="X3" s="237" t="s">
        <v>361</v>
      </c>
      <c r="Y3" s="289" t="s">
        <v>361</v>
      </c>
      <c r="Z3" s="147"/>
      <c r="AB3" s="2199" t="s">
        <v>81</v>
      </c>
      <c r="AC3" s="2200"/>
      <c r="AD3" s="19" t="s">
        <v>66</v>
      </c>
      <c r="AE3" s="2199" t="s">
        <v>81</v>
      </c>
      <c r="AF3" s="2200"/>
      <c r="AG3" s="20" t="s">
        <v>66</v>
      </c>
    </row>
    <row r="4" spans="1:33" ht="15.6" customHeight="1">
      <c r="C4" s="2273" t="s">
        <v>71</v>
      </c>
      <c r="D4" s="2624"/>
      <c r="E4" s="2274"/>
      <c r="F4" s="238" t="s">
        <v>674</v>
      </c>
      <c r="G4" s="238" t="s">
        <v>351</v>
      </c>
      <c r="H4" s="290" t="s">
        <v>538</v>
      </c>
      <c r="I4" s="147"/>
      <c r="K4" s="211" t="s">
        <v>56</v>
      </c>
      <c r="L4" s="247" t="s">
        <v>492</v>
      </c>
      <c r="M4" s="229">
        <v>648.1</v>
      </c>
      <c r="N4" s="211" t="s">
        <v>83</v>
      </c>
      <c r="O4" s="247" t="s">
        <v>492</v>
      </c>
      <c r="P4" s="298"/>
      <c r="T4" s="2273" t="s">
        <v>71</v>
      </c>
      <c r="U4" s="2624"/>
      <c r="V4" s="2274"/>
      <c r="W4" s="238" t="s">
        <v>884</v>
      </c>
      <c r="X4" s="238" t="s">
        <v>885</v>
      </c>
      <c r="Y4" s="290" t="s">
        <v>886</v>
      </c>
      <c r="Z4" s="147"/>
      <c r="AB4" s="211" t="s">
        <v>56</v>
      </c>
      <c r="AC4" s="247" t="s">
        <v>492</v>
      </c>
      <c r="AD4" s="229"/>
      <c r="AE4" s="211" t="s">
        <v>83</v>
      </c>
      <c r="AF4" s="247" t="s">
        <v>492</v>
      </c>
      <c r="AG4" s="298"/>
    </row>
    <row r="5" spans="1:33" ht="15.6" customHeight="1">
      <c r="C5" s="2273" t="s">
        <v>519</v>
      </c>
      <c r="D5" s="2624"/>
      <c r="E5" s="2274"/>
      <c r="F5" s="688" t="s">
        <v>887</v>
      </c>
      <c r="G5" s="688" t="s">
        <v>887</v>
      </c>
      <c r="H5" s="291" t="s">
        <v>887</v>
      </c>
      <c r="I5" s="147"/>
      <c r="K5" s="212" t="s">
        <v>56</v>
      </c>
      <c r="L5" s="248" t="s">
        <v>493</v>
      </c>
      <c r="M5" s="233"/>
      <c r="N5" s="212" t="s">
        <v>83</v>
      </c>
      <c r="O5" s="248" t="s">
        <v>493</v>
      </c>
      <c r="P5" s="299"/>
      <c r="T5" s="2273" t="s">
        <v>519</v>
      </c>
      <c r="U5" s="2624"/>
      <c r="V5" s="2274"/>
      <c r="W5" s="688" t="s">
        <v>888</v>
      </c>
      <c r="X5" s="688" t="s">
        <v>888</v>
      </c>
      <c r="Y5" s="291" t="s">
        <v>888</v>
      </c>
      <c r="Z5" s="147"/>
      <c r="AB5" s="212" t="s">
        <v>56</v>
      </c>
      <c r="AC5" s="248" t="s">
        <v>493</v>
      </c>
      <c r="AD5" s="233"/>
      <c r="AE5" s="212" t="s">
        <v>83</v>
      </c>
      <c r="AF5" s="248" t="s">
        <v>493</v>
      </c>
      <c r="AG5" s="299"/>
    </row>
    <row r="6" spans="1:33" ht="15.6" customHeight="1" thickBot="1">
      <c r="C6" s="2201" t="s">
        <v>518</v>
      </c>
      <c r="D6" s="2202"/>
      <c r="E6" s="2207"/>
      <c r="F6" s="688" t="s">
        <v>673</v>
      </c>
      <c r="G6" s="688" t="s">
        <v>673</v>
      </c>
      <c r="H6" s="291" t="s">
        <v>673</v>
      </c>
      <c r="I6" s="147"/>
      <c r="K6" s="212" t="s">
        <v>56</v>
      </c>
      <c r="L6" s="248" t="s">
        <v>516</v>
      </c>
      <c r="M6" s="233"/>
      <c r="N6" s="383"/>
      <c r="O6" s="499"/>
      <c r="P6" s="299"/>
      <c r="T6" s="2201" t="s">
        <v>518</v>
      </c>
      <c r="U6" s="2202"/>
      <c r="V6" s="2207"/>
      <c r="W6" s="688" t="s">
        <v>673</v>
      </c>
      <c r="X6" s="688" t="s">
        <v>673</v>
      </c>
      <c r="Y6" s="291" t="s">
        <v>673</v>
      </c>
      <c r="Z6" s="147"/>
      <c r="AB6" s="249" t="s">
        <v>56</v>
      </c>
      <c r="AC6" s="518" t="s">
        <v>516</v>
      </c>
      <c r="AD6" s="236"/>
      <c r="AE6" s="378"/>
      <c r="AF6" s="519"/>
      <c r="AG6" s="506"/>
    </row>
    <row r="7" spans="1:33" ht="15.6" customHeight="1">
      <c r="C7" s="2273" t="s">
        <v>59</v>
      </c>
      <c r="D7" s="2624"/>
      <c r="E7" s="2274"/>
      <c r="F7" s="688" t="s">
        <v>74</v>
      </c>
      <c r="G7" s="688" t="s">
        <v>74</v>
      </c>
      <c r="H7" s="291" t="s">
        <v>74</v>
      </c>
      <c r="I7" s="147"/>
      <c r="K7" s="383"/>
      <c r="L7" s="508"/>
      <c r="M7" s="233"/>
      <c r="N7" s="383"/>
      <c r="O7" s="478"/>
      <c r="P7" s="299"/>
      <c r="T7" s="2273" t="s">
        <v>59</v>
      </c>
      <c r="U7" s="2624"/>
      <c r="V7" s="2274"/>
      <c r="W7" s="688" t="s">
        <v>74</v>
      </c>
      <c r="X7" s="688" t="s">
        <v>74</v>
      </c>
      <c r="Y7" s="291" t="s">
        <v>74</v>
      </c>
      <c r="Z7" s="147"/>
      <c r="AB7" s="31"/>
      <c r="AC7" s="31"/>
      <c r="AD7" s="31"/>
      <c r="AE7" s="31"/>
      <c r="AF7" s="31"/>
      <c r="AG7" s="31"/>
    </row>
    <row r="8" spans="1:33" ht="15.6" customHeight="1" thickBot="1">
      <c r="C8" s="2273" t="s">
        <v>298</v>
      </c>
      <c r="D8" s="2624"/>
      <c r="E8" s="2274"/>
      <c r="F8" s="292">
        <v>1053.8</v>
      </c>
      <c r="G8" s="292">
        <v>4820</v>
      </c>
      <c r="H8" s="293">
        <v>177.6</v>
      </c>
      <c r="I8" s="147"/>
      <c r="K8" s="378"/>
      <c r="L8" s="507"/>
      <c r="M8" s="468"/>
      <c r="N8" s="378"/>
      <c r="O8" s="467"/>
      <c r="P8" s="469"/>
      <c r="T8" s="2273" t="s">
        <v>298</v>
      </c>
      <c r="U8" s="2624"/>
      <c r="V8" s="2274"/>
      <c r="W8" s="292">
        <v>45.7</v>
      </c>
      <c r="X8" s="292">
        <v>34.200000000000003</v>
      </c>
      <c r="Y8" s="293">
        <v>0.9</v>
      </c>
      <c r="Z8" s="147"/>
      <c r="AA8" s="2" t="s">
        <v>456</v>
      </c>
      <c r="AB8" s="31"/>
      <c r="AC8" s="31"/>
      <c r="AD8" s="31"/>
      <c r="AE8" s="31"/>
      <c r="AF8" s="31"/>
      <c r="AG8" s="31"/>
    </row>
    <row r="9" spans="1:33" ht="15.6" customHeight="1">
      <c r="C9" s="2629" t="s">
        <v>301</v>
      </c>
      <c r="D9" s="2630" t="s">
        <v>299</v>
      </c>
      <c r="E9" s="2213"/>
      <c r="F9" s="292">
        <f>'管工（舗75'!E16+'管工（舗400'!E16</f>
        <v>320.91999999999996</v>
      </c>
      <c r="G9" s="292">
        <f>'管工（舗50'!E16+'管工（舗75'!H16+'管工（舗400'!H16</f>
        <v>1647.51</v>
      </c>
      <c r="H9" s="293">
        <f>'管工（舗75'!K16+'管工（舗400'!K16</f>
        <v>56.89</v>
      </c>
      <c r="I9" s="147"/>
      <c r="K9" s="31"/>
      <c r="L9" s="31"/>
      <c r="M9" s="31"/>
      <c r="N9" s="31"/>
      <c r="O9" s="31"/>
      <c r="P9" s="31"/>
      <c r="T9" s="2629" t="s">
        <v>301</v>
      </c>
      <c r="U9" s="2630" t="s">
        <v>299</v>
      </c>
      <c r="V9" s="2213"/>
      <c r="W9" s="292"/>
      <c r="X9" s="292"/>
      <c r="Y9" s="293"/>
      <c r="Z9" s="147"/>
      <c r="AB9" s="2199" t="s">
        <v>81</v>
      </c>
      <c r="AC9" s="2200"/>
      <c r="AD9" s="20" t="s">
        <v>66</v>
      </c>
      <c r="AE9" s="2179" t="s">
        <v>81</v>
      </c>
      <c r="AF9" s="2200"/>
      <c r="AG9" s="20" t="s">
        <v>66</v>
      </c>
    </row>
    <row r="10" spans="1:33" ht="15.6" customHeight="1" thickBot="1">
      <c r="C10" s="2629"/>
      <c r="D10" s="2630" t="s">
        <v>408</v>
      </c>
      <c r="E10" s="2213"/>
      <c r="F10" s="292">
        <f>'試掘（舗400'!E9</f>
        <v>4</v>
      </c>
      <c r="G10" s="292">
        <f>'試掘（舗400'!H9+'試掘（舗50'!E9</f>
        <v>50.2</v>
      </c>
      <c r="H10" s="293">
        <f>'試掘（舗400'!E21</f>
        <v>2</v>
      </c>
      <c r="I10" s="147"/>
      <c r="J10" s="2" t="str">
        <f>IF(AB41="×","□舗装版破砕工","□舗装版破砕工No.1")</f>
        <v>□舗装版破砕工No.1</v>
      </c>
      <c r="K10" s="31"/>
      <c r="L10" s="31"/>
      <c r="M10" s="31"/>
      <c r="N10" s="31"/>
      <c r="O10" s="31"/>
      <c r="P10" s="31"/>
      <c r="T10" s="2629"/>
      <c r="U10" s="2630" t="s">
        <v>408</v>
      </c>
      <c r="V10" s="2213"/>
      <c r="W10" s="292"/>
      <c r="X10" s="292"/>
      <c r="Y10" s="293"/>
      <c r="Z10" s="147"/>
      <c r="AB10" s="211" t="s">
        <v>77</v>
      </c>
      <c r="AC10" s="432">
        <f>IF(MAX($AC$306:$AC$345)&lt;ROW()-9,"",INDEX($V$307:$V$346,MATCH(ROW()-9,$AC$306:$AC$345,0),1))</f>
        <v>4</v>
      </c>
      <c r="AD10" s="225">
        <f t="shared" ref="AD10:AD16" si="0">SUMIF($V$307:$V$346,AC10,$W$307:$W$346)+SUMIF($V$307:$V$346,AC10,$X$307:$X$346)</f>
        <v>45.7</v>
      </c>
      <c r="AE10" s="466" t="s">
        <v>82</v>
      </c>
      <c r="AF10" s="371">
        <f>IF(MAX($AD$306:$AD$345)&lt;ROW()-9,"",INDEX($V$307:$V$346,MATCH(ROW()-9,$AD$306:$AD$345,0),1))</f>
        <v>14</v>
      </c>
      <c r="AG10" s="225">
        <f t="shared" ref="AG10:AG16" si="1">SUMIF($V$307:$V$346,AF10,$Y$307:$Y$346)</f>
        <v>0.9</v>
      </c>
    </row>
    <row r="11" spans="1:33" ht="15.6" customHeight="1">
      <c r="C11" s="2629"/>
      <c r="D11" s="2630" t="s">
        <v>156</v>
      </c>
      <c r="E11" s="2213"/>
      <c r="F11" s="292"/>
      <c r="G11" s="292"/>
      <c r="H11" s="293"/>
      <c r="I11" s="147"/>
      <c r="K11" s="2199" t="s">
        <v>81</v>
      </c>
      <c r="L11" s="2200"/>
      <c r="M11" s="20" t="s">
        <v>66</v>
      </c>
      <c r="N11" s="2179" t="s">
        <v>81</v>
      </c>
      <c r="O11" s="2200"/>
      <c r="P11" s="20" t="s">
        <v>66</v>
      </c>
      <c r="T11" s="2629"/>
      <c r="U11" s="2630" t="s">
        <v>156</v>
      </c>
      <c r="V11" s="2213"/>
      <c r="W11" s="292"/>
      <c r="X11" s="292"/>
      <c r="Y11" s="293"/>
      <c r="Z11" s="147"/>
      <c r="AB11" s="212" t="s">
        <v>77</v>
      </c>
      <c r="AC11" s="433">
        <f t="shared" ref="AC11:AC16" si="2">IF(MAX($AC$306:$AC$345)&lt;ROW()-9,"",INDEX($V$307:$V$346,MATCH(ROW()-9,$AC$306:$AC$345,0),1))</f>
        <v>10</v>
      </c>
      <c r="AD11" s="227">
        <f t="shared" si="0"/>
        <v>34.200000000000003</v>
      </c>
      <c r="AE11" s="462" t="s">
        <v>82</v>
      </c>
      <c r="AF11" s="370" t="str">
        <f t="shared" ref="AF11:AF16" si="3">IF(MAX($AD$306:$AD$345)&lt;ROW()-9,"",INDEX($V$307:$V$346,MATCH(ROW()-9,$AD$306:$AD$345,0),1))</f>
        <v/>
      </c>
      <c r="AG11" s="227">
        <f t="shared" si="1"/>
        <v>0</v>
      </c>
    </row>
    <row r="12" spans="1:33" ht="15.6" customHeight="1">
      <c r="C12" s="2629"/>
      <c r="D12" s="2630" t="s">
        <v>300</v>
      </c>
      <c r="E12" s="2213"/>
      <c r="F12" s="292"/>
      <c r="G12" s="292"/>
      <c r="H12" s="293"/>
      <c r="I12" s="147"/>
      <c r="K12" s="211" t="s">
        <v>77</v>
      </c>
      <c r="L12" s="432">
        <f>IF(MAX($L$307:$L$346)&lt;ROW()-11,"",INDEX($E$307:$E$346,MATCH(ROW()-11,$L$307:$L$346,0),1))</f>
        <v>4</v>
      </c>
      <c r="M12" s="225">
        <f t="shared" ref="M12:M18" si="4">SUMIF($E$307:$E$346,L12,$F$307:$F$346)+SUMIF($E$307:$E$346,L12,$G$307:$G$346)</f>
        <v>36.700000000000003</v>
      </c>
      <c r="N12" s="466" t="s">
        <v>82</v>
      </c>
      <c r="O12" s="371">
        <f>IF(MAX($M$307:$M$346)&lt;ROW()-11,"",INDEX($E$307:$E$346,MATCH(ROW()-11,$M$307:$M$346,0),1))</f>
        <v>15</v>
      </c>
      <c r="P12" s="225">
        <f t="shared" ref="P12:P18" si="5">SUMIF($E$307:$E$346,O12,$H$307:$H$346)</f>
        <v>118.71</v>
      </c>
      <c r="T12" s="2629"/>
      <c r="U12" s="2630" t="s">
        <v>300</v>
      </c>
      <c r="V12" s="2213"/>
      <c r="W12" s="292"/>
      <c r="X12" s="292"/>
      <c r="Y12" s="293"/>
      <c r="Z12" s="147"/>
      <c r="AB12" s="212" t="s">
        <v>77</v>
      </c>
      <c r="AC12" s="433" t="str">
        <f t="shared" si="2"/>
        <v/>
      </c>
      <c r="AD12" s="227">
        <f t="shared" si="0"/>
        <v>0</v>
      </c>
      <c r="AE12" s="462" t="s">
        <v>82</v>
      </c>
      <c r="AF12" s="370" t="str">
        <f t="shared" si="3"/>
        <v/>
      </c>
      <c r="AG12" s="227">
        <f t="shared" si="1"/>
        <v>0</v>
      </c>
    </row>
    <row r="13" spans="1:33" ht="15.6" customHeight="1">
      <c r="C13" s="2629"/>
      <c r="D13" s="2630"/>
      <c r="E13" s="2213"/>
      <c r="F13" s="292"/>
      <c r="G13" s="292"/>
      <c r="H13" s="293"/>
      <c r="I13" s="147"/>
      <c r="K13" s="212" t="s">
        <v>77</v>
      </c>
      <c r="L13" s="433">
        <f t="shared" ref="L13:L18" si="6">IF(MAX($L$307:$L$346)&lt;ROW()-11,"",INDEX($E$307:$E$346,MATCH(ROW()-11,$L$307:$L$346,0),1))</f>
        <v>5</v>
      </c>
      <c r="M13" s="227">
        <f t="shared" si="4"/>
        <v>1763.4</v>
      </c>
      <c r="N13" s="462" t="s">
        <v>82</v>
      </c>
      <c r="O13" s="370" t="str">
        <f t="shared" ref="O13:O18" si="7">IF(MAX($M$307:$M$346)&lt;ROW()-11,"",INDEX($E$307:$E$346,MATCH(ROW()-11,$M$307:$M$346,0),1))</f>
        <v/>
      </c>
      <c r="P13" s="227">
        <f t="shared" si="5"/>
        <v>0</v>
      </c>
      <c r="T13" s="2629"/>
      <c r="U13" s="2630"/>
      <c r="V13" s="2213"/>
      <c r="W13" s="292"/>
      <c r="X13" s="292"/>
      <c r="Y13" s="293"/>
      <c r="Z13" s="147"/>
      <c r="AB13" s="212" t="s">
        <v>77</v>
      </c>
      <c r="AC13" s="433" t="str">
        <f t="shared" si="2"/>
        <v/>
      </c>
      <c r="AD13" s="227">
        <f t="shared" si="0"/>
        <v>0</v>
      </c>
      <c r="AE13" s="462" t="s">
        <v>82</v>
      </c>
      <c r="AF13" s="370" t="str">
        <f t="shared" si="3"/>
        <v/>
      </c>
      <c r="AG13" s="227">
        <f t="shared" si="1"/>
        <v>0</v>
      </c>
    </row>
    <row r="14" spans="1:33" ht="15.6" customHeight="1">
      <c r="C14" s="2273" t="s">
        <v>303</v>
      </c>
      <c r="D14" s="2624"/>
      <c r="E14" s="2274"/>
      <c r="F14" s="692">
        <f>SUM(F9:F13)</f>
        <v>324.91999999999996</v>
      </c>
      <c r="G14" s="294">
        <f>SUM(G9:G13)</f>
        <v>1697.71</v>
      </c>
      <c r="H14" s="295">
        <f>SUM(H9:H13)</f>
        <v>58.89</v>
      </c>
      <c r="I14" s="147"/>
      <c r="K14" s="212" t="s">
        <v>77</v>
      </c>
      <c r="L14" s="433">
        <f t="shared" si="6"/>
        <v>10</v>
      </c>
      <c r="M14" s="227">
        <f t="shared" si="4"/>
        <v>3450.31</v>
      </c>
      <c r="N14" s="462" t="s">
        <v>82</v>
      </c>
      <c r="O14" s="370" t="str">
        <f t="shared" si="7"/>
        <v/>
      </c>
      <c r="P14" s="227">
        <f t="shared" si="5"/>
        <v>0</v>
      </c>
      <c r="T14" s="2273" t="s">
        <v>303</v>
      </c>
      <c r="U14" s="2624"/>
      <c r="V14" s="2274"/>
      <c r="W14" s="692">
        <f>SUM(W9:W13)</f>
        <v>0</v>
      </c>
      <c r="X14" s="294">
        <f>SUM(X9:X13)</f>
        <v>0</v>
      </c>
      <c r="Y14" s="295">
        <f>SUM(Y9:Y13)</f>
        <v>0</v>
      </c>
      <c r="Z14" s="147"/>
      <c r="AB14" s="212" t="s">
        <v>77</v>
      </c>
      <c r="AC14" s="433" t="str">
        <f t="shared" si="2"/>
        <v/>
      </c>
      <c r="AD14" s="227">
        <f t="shared" si="0"/>
        <v>0</v>
      </c>
      <c r="AE14" s="462" t="s">
        <v>82</v>
      </c>
      <c r="AF14" s="370" t="str">
        <f t="shared" si="3"/>
        <v/>
      </c>
      <c r="AG14" s="227">
        <f t="shared" si="1"/>
        <v>0</v>
      </c>
    </row>
    <row r="15" spans="1:33" ht="15.6" customHeight="1">
      <c r="C15" s="2273" t="s">
        <v>302</v>
      </c>
      <c r="D15" s="2624"/>
      <c r="E15" s="2274"/>
      <c r="F15" s="692">
        <f>F8-F14</f>
        <v>728.88</v>
      </c>
      <c r="G15" s="294">
        <f>G8-G14</f>
        <v>3122.29</v>
      </c>
      <c r="H15" s="295">
        <f>H8-H14</f>
        <v>118.71</v>
      </c>
      <c r="I15" s="147"/>
      <c r="K15" s="212" t="s">
        <v>77</v>
      </c>
      <c r="L15" s="433">
        <f t="shared" si="6"/>
        <v>15</v>
      </c>
      <c r="M15" s="227">
        <f t="shared" si="4"/>
        <v>728.88</v>
      </c>
      <c r="N15" s="462" t="s">
        <v>82</v>
      </c>
      <c r="O15" s="370" t="str">
        <f t="shared" si="7"/>
        <v/>
      </c>
      <c r="P15" s="227">
        <f t="shared" si="5"/>
        <v>0</v>
      </c>
      <c r="T15" s="2273" t="s">
        <v>302</v>
      </c>
      <c r="U15" s="2624"/>
      <c r="V15" s="2274"/>
      <c r="W15" s="692">
        <f>W8-W14</f>
        <v>45.7</v>
      </c>
      <c r="X15" s="294">
        <f>X8-X14</f>
        <v>34.200000000000003</v>
      </c>
      <c r="Y15" s="295">
        <f>Y8-Y14</f>
        <v>0.9</v>
      </c>
      <c r="Z15" s="147"/>
      <c r="AB15" s="212" t="s">
        <v>77</v>
      </c>
      <c r="AC15" s="433" t="str">
        <f t="shared" si="2"/>
        <v/>
      </c>
      <c r="AD15" s="227">
        <f t="shared" si="0"/>
        <v>0</v>
      </c>
      <c r="AE15" s="462" t="s">
        <v>82</v>
      </c>
      <c r="AF15" s="370" t="str">
        <f t="shared" si="3"/>
        <v/>
      </c>
      <c r="AG15" s="227">
        <f t="shared" si="1"/>
        <v>0</v>
      </c>
    </row>
    <row r="16" spans="1:33" ht="15.6" customHeight="1" thickBot="1">
      <c r="C16" s="2273" t="s">
        <v>304</v>
      </c>
      <c r="D16" s="2624"/>
      <c r="E16" s="2274"/>
      <c r="F16" s="398" t="s">
        <v>77</v>
      </c>
      <c r="G16" s="398" t="s">
        <v>77</v>
      </c>
      <c r="H16" s="399" t="s">
        <v>77</v>
      </c>
      <c r="I16" s="147"/>
      <c r="K16" s="212" t="s">
        <v>77</v>
      </c>
      <c r="L16" s="433" t="str">
        <f t="shared" si="6"/>
        <v/>
      </c>
      <c r="M16" s="227">
        <f t="shared" si="4"/>
        <v>0</v>
      </c>
      <c r="N16" s="462" t="s">
        <v>82</v>
      </c>
      <c r="O16" s="370" t="str">
        <f t="shared" si="7"/>
        <v/>
      </c>
      <c r="P16" s="227">
        <f t="shared" si="5"/>
        <v>0</v>
      </c>
      <c r="T16" s="2273" t="s">
        <v>304</v>
      </c>
      <c r="U16" s="2624"/>
      <c r="V16" s="2274"/>
      <c r="W16" s="398" t="s">
        <v>77</v>
      </c>
      <c r="X16" s="398" t="s">
        <v>77</v>
      </c>
      <c r="Y16" s="399" t="s">
        <v>77</v>
      </c>
      <c r="Z16" s="147"/>
      <c r="AB16" s="249" t="s">
        <v>77</v>
      </c>
      <c r="AC16" s="434" t="str">
        <f t="shared" si="2"/>
        <v/>
      </c>
      <c r="AD16" s="498">
        <f t="shared" si="0"/>
        <v>0</v>
      </c>
      <c r="AE16" s="500" t="s">
        <v>82</v>
      </c>
      <c r="AF16" s="520" t="str">
        <f t="shared" si="3"/>
        <v/>
      </c>
      <c r="AG16" s="498">
        <f t="shared" si="1"/>
        <v>0</v>
      </c>
    </row>
    <row r="17" spans="2:33" ht="15.6" customHeight="1">
      <c r="C17" s="2273"/>
      <c r="D17" s="2624"/>
      <c r="E17" s="2274"/>
      <c r="F17" s="245">
        <v>10</v>
      </c>
      <c r="G17" s="245">
        <v>5</v>
      </c>
      <c r="H17" s="296">
        <v>5</v>
      </c>
      <c r="I17" s="147"/>
      <c r="K17" s="212" t="s">
        <v>77</v>
      </c>
      <c r="L17" s="433" t="str">
        <f t="shared" si="6"/>
        <v/>
      </c>
      <c r="M17" s="227">
        <f t="shared" si="4"/>
        <v>0</v>
      </c>
      <c r="N17" s="462" t="s">
        <v>82</v>
      </c>
      <c r="O17" s="370" t="str">
        <f t="shared" si="7"/>
        <v/>
      </c>
      <c r="P17" s="227">
        <f t="shared" si="5"/>
        <v>0</v>
      </c>
      <c r="T17" s="2273"/>
      <c r="U17" s="2624"/>
      <c r="V17" s="2274"/>
      <c r="W17" s="245">
        <v>4</v>
      </c>
      <c r="X17" s="245">
        <v>5</v>
      </c>
      <c r="Y17" s="296">
        <v>4</v>
      </c>
      <c r="Z17" s="147"/>
      <c r="AB17" s="315"/>
      <c r="AC17" s="38"/>
      <c r="AD17" s="37"/>
      <c r="AE17" s="315"/>
      <c r="AF17" s="521"/>
      <c r="AG17" s="37"/>
    </row>
    <row r="18" spans="2:33" ht="15.6" customHeight="1">
      <c r="C18" s="2273" t="s">
        <v>305</v>
      </c>
      <c r="D18" s="2624"/>
      <c r="E18" s="2274"/>
      <c r="F18" s="688" t="s">
        <v>77</v>
      </c>
      <c r="G18" s="688" t="s">
        <v>77</v>
      </c>
      <c r="H18" s="291" t="s">
        <v>82</v>
      </c>
      <c r="I18" s="147"/>
      <c r="K18" s="212" t="s">
        <v>77</v>
      </c>
      <c r="L18" s="433" t="str">
        <f t="shared" si="6"/>
        <v/>
      </c>
      <c r="M18" s="227">
        <f t="shared" si="4"/>
        <v>0</v>
      </c>
      <c r="N18" s="462" t="s">
        <v>82</v>
      </c>
      <c r="O18" s="370" t="str">
        <f t="shared" si="7"/>
        <v/>
      </c>
      <c r="P18" s="227">
        <f t="shared" si="5"/>
        <v>0</v>
      </c>
      <c r="T18" s="2273" t="s">
        <v>305</v>
      </c>
      <c r="U18" s="2624"/>
      <c r="V18" s="2274"/>
      <c r="W18" s="688" t="s">
        <v>77</v>
      </c>
      <c r="X18" s="688" t="s">
        <v>77</v>
      </c>
      <c r="Y18" s="291" t="s">
        <v>82</v>
      </c>
      <c r="Z18" s="147"/>
      <c r="AA18" s="349"/>
      <c r="AB18" s="161"/>
      <c r="AC18" s="38"/>
      <c r="AD18" s="38"/>
      <c r="AE18" s="315"/>
      <c r="AF18" s="521"/>
      <c r="AG18" s="37"/>
    </row>
    <row r="19" spans="2:33" ht="15.6" customHeight="1" thickBot="1">
      <c r="C19" s="2281"/>
      <c r="D19" s="2625"/>
      <c r="E19" s="2282"/>
      <c r="F19" s="246">
        <v>15</v>
      </c>
      <c r="G19" s="246">
        <v>10</v>
      </c>
      <c r="H19" s="297">
        <v>15</v>
      </c>
      <c r="I19" s="147"/>
      <c r="K19" s="471"/>
      <c r="L19" s="477"/>
      <c r="M19" s="473"/>
      <c r="N19" s="472"/>
      <c r="O19" s="477"/>
      <c r="P19" s="473"/>
      <c r="T19" s="2281"/>
      <c r="U19" s="2625"/>
      <c r="V19" s="2282"/>
      <c r="W19" s="246">
        <v>4</v>
      </c>
      <c r="X19" s="246">
        <v>10</v>
      </c>
      <c r="Y19" s="297">
        <v>14</v>
      </c>
      <c r="Z19" s="147"/>
      <c r="AA19" s="160"/>
      <c r="AB19" s="2232"/>
      <c r="AC19" s="2232"/>
      <c r="AD19" s="315"/>
      <c r="AE19" s="315"/>
      <c r="AF19" s="521"/>
      <c r="AG19" s="37"/>
    </row>
    <row r="20" spans="2:33" ht="15.6" customHeight="1">
      <c r="C20" s="2626" t="s">
        <v>70</v>
      </c>
      <c r="D20" s="2627"/>
      <c r="E20" s="2628"/>
      <c r="F20" s="691" t="s">
        <v>734</v>
      </c>
      <c r="G20" s="691" t="s">
        <v>734</v>
      </c>
      <c r="H20" s="394" t="s">
        <v>734</v>
      </c>
      <c r="I20" s="147"/>
      <c r="K20" s="160"/>
      <c r="L20" s="160"/>
      <c r="M20" s="160"/>
      <c r="N20" s="160"/>
      <c r="O20" s="160"/>
      <c r="P20" s="160"/>
      <c r="T20" s="2626" t="s">
        <v>70</v>
      </c>
      <c r="U20" s="2627"/>
      <c r="V20" s="2628"/>
      <c r="W20" s="691"/>
      <c r="X20" s="691"/>
      <c r="Y20" s="394"/>
      <c r="Z20" s="147"/>
      <c r="AA20" s="160"/>
      <c r="AB20" s="161"/>
      <c r="AC20" s="567"/>
      <c r="AD20" s="37"/>
      <c r="AE20" s="315"/>
      <c r="AF20" s="521"/>
      <c r="AG20" s="37"/>
    </row>
    <row r="21" spans="2:33" ht="15.6" customHeight="1" thickBot="1">
      <c r="B21" s="15"/>
      <c r="C21" s="2273" t="s">
        <v>71</v>
      </c>
      <c r="D21" s="2624"/>
      <c r="E21" s="2274"/>
      <c r="F21" s="690" t="s">
        <v>733</v>
      </c>
      <c r="G21" s="690" t="s">
        <v>737</v>
      </c>
      <c r="H21" s="395" t="s">
        <v>738</v>
      </c>
      <c r="I21" s="147"/>
      <c r="J21" s="2" t="s">
        <v>549</v>
      </c>
      <c r="K21" s="161"/>
      <c r="L21" s="38"/>
      <c r="M21" s="38"/>
      <c r="N21" s="37"/>
      <c r="O21" s="161"/>
      <c r="S21" s="15"/>
      <c r="T21" s="2273" t="s">
        <v>71</v>
      </c>
      <c r="U21" s="2624"/>
      <c r="V21" s="2274"/>
      <c r="W21" s="690"/>
      <c r="X21" s="690"/>
      <c r="Y21" s="395"/>
      <c r="Z21" s="147"/>
      <c r="AA21" s="160"/>
      <c r="AB21" s="161"/>
      <c r="AC21" s="503"/>
      <c r="AD21" s="37"/>
      <c r="AE21" s="315"/>
      <c r="AF21" s="521"/>
      <c r="AG21" s="37"/>
    </row>
    <row r="22" spans="2:33" ht="15.6" customHeight="1">
      <c r="C22" s="2273" t="s">
        <v>519</v>
      </c>
      <c r="D22" s="2624"/>
      <c r="E22" s="2274"/>
      <c r="F22" s="688" t="s">
        <v>888</v>
      </c>
      <c r="G22" s="688" t="s">
        <v>888</v>
      </c>
      <c r="H22" s="291" t="s">
        <v>888</v>
      </c>
      <c r="I22" s="147"/>
      <c r="J22" s="15"/>
      <c r="K22" s="2251" t="s">
        <v>81</v>
      </c>
      <c r="L22" s="2178"/>
      <c r="M22" s="20" t="s">
        <v>66</v>
      </c>
      <c r="N22" s="2251" t="s">
        <v>81</v>
      </c>
      <c r="O22" s="2178"/>
      <c r="P22" s="20" t="s">
        <v>66</v>
      </c>
      <c r="T22" s="2273" t="s">
        <v>519</v>
      </c>
      <c r="U22" s="2624"/>
      <c r="V22" s="2274"/>
      <c r="W22" s="688" t="s">
        <v>672</v>
      </c>
      <c r="X22" s="688" t="s">
        <v>672</v>
      </c>
      <c r="Y22" s="291" t="s">
        <v>672</v>
      </c>
      <c r="Z22" s="147"/>
      <c r="AB22" s="160"/>
      <c r="AC22" s="160"/>
      <c r="AD22" s="160"/>
      <c r="AE22" s="160"/>
      <c r="AF22" s="160"/>
      <c r="AG22" s="160"/>
    </row>
    <row r="23" spans="2:33" ht="15.6" customHeight="1" thickBot="1">
      <c r="C23" s="2201" t="s">
        <v>518</v>
      </c>
      <c r="D23" s="2202"/>
      <c r="E23" s="2207"/>
      <c r="F23" s="688" t="s">
        <v>673</v>
      </c>
      <c r="G23" s="688" t="s">
        <v>673</v>
      </c>
      <c r="H23" s="291" t="s">
        <v>673</v>
      </c>
      <c r="I23" s="147"/>
      <c r="J23" s="15"/>
      <c r="K23" s="535" t="s">
        <v>534</v>
      </c>
      <c r="L23" s="504">
        <v>15</v>
      </c>
      <c r="M23" s="527">
        <f>SUMPRODUCT(($E$307:$E$346&lt;=15)*$E$307:$E$346*($F$307:$F$346+$G$307:$G$346))/100+SUMPRODUCT(($V$307:$V$346&lt;=15)*$V$307:$V$346*($W$307:$W$346+$X$307:$X$346))/100-M25</f>
        <v>541.88299999999992</v>
      </c>
      <c r="N23" s="263" t="s">
        <v>548</v>
      </c>
      <c r="O23" s="504">
        <v>15</v>
      </c>
      <c r="P23" s="527">
        <f>SUMPRODUCT(($E$307:$E$346&lt;=15)*$E$307:$E$346*$H$307:$H$346)/100+SUMPRODUCT(($V$307:$V$346&lt;=15)*$V$307:$V$346*$Y$307:$Y$346)/100</f>
        <v>17.932500000000001</v>
      </c>
      <c r="T23" s="2201" t="s">
        <v>518</v>
      </c>
      <c r="U23" s="2202"/>
      <c r="V23" s="2207"/>
      <c r="W23" s="688" t="s">
        <v>517</v>
      </c>
      <c r="X23" s="688" t="s">
        <v>517</v>
      </c>
      <c r="Y23" s="291" t="s">
        <v>517</v>
      </c>
      <c r="Z23" s="147"/>
      <c r="AA23" s="2" t="s">
        <v>490</v>
      </c>
      <c r="AB23" s="31"/>
      <c r="AC23" s="31"/>
      <c r="AD23" s="31"/>
      <c r="AE23" s="31"/>
      <c r="AF23" s="31"/>
      <c r="AG23" s="31"/>
    </row>
    <row r="24" spans="2:33" ht="15.6" customHeight="1">
      <c r="C24" s="2273" t="s">
        <v>59</v>
      </c>
      <c r="D24" s="2624"/>
      <c r="E24" s="2274"/>
      <c r="F24" s="688" t="s">
        <v>74</v>
      </c>
      <c r="G24" s="688" t="s">
        <v>74</v>
      </c>
      <c r="H24" s="291" t="s">
        <v>74</v>
      </c>
      <c r="I24" s="147"/>
      <c r="J24" s="15"/>
      <c r="K24" s="410" t="s">
        <v>534</v>
      </c>
      <c r="L24" s="539">
        <v>15</v>
      </c>
      <c r="M24" s="542">
        <f>SUMPRODUCT(($E$307:$E$346&gt;15)*$E$307:$E$346*($F$307:$F$346+$G$307:$G$346))/100+SUMPRODUCT(($V$307:$V$346&gt;15)*$V$307:$V$346*($W$307:$W$346+$X$307:$X$346))/100-M26</f>
        <v>0</v>
      </c>
      <c r="N24" s="410" t="s">
        <v>550</v>
      </c>
      <c r="O24" s="564">
        <v>15</v>
      </c>
      <c r="P24" s="566">
        <f>SUMPRODUCT(($E$307:$E$346&gt;15)*$E$307:$E$346*$H$307:$H$346)/100+SUMPRODUCT(($V$307:$V$346&gt;15)*$V$307:$V$346*$Y$307:$Y$346)/100</f>
        <v>0</v>
      </c>
      <c r="T24" s="2273" t="s">
        <v>59</v>
      </c>
      <c r="U24" s="2624"/>
      <c r="V24" s="2274"/>
      <c r="W24" s="688" t="s">
        <v>74</v>
      </c>
      <c r="X24" s="688" t="s">
        <v>74</v>
      </c>
      <c r="Y24" s="291" t="s">
        <v>74</v>
      </c>
      <c r="Z24" s="147"/>
      <c r="AB24" s="2199" t="s">
        <v>81</v>
      </c>
      <c r="AC24" s="2200"/>
      <c r="AD24" s="20" t="s">
        <v>66</v>
      </c>
      <c r="AE24" s="2179" t="s">
        <v>81</v>
      </c>
      <c r="AF24" s="2200"/>
      <c r="AG24" s="20" t="s">
        <v>66</v>
      </c>
    </row>
    <row r="25" spans="2:33" ht="15.6" customHeight="1">
      <c r="C25" s="2273" t="s">
        <v>298</v>
      </c>
      <c r="D25" s="2624"/>
      <c r="E25" s="2274"/>
      <c r="F25" s="292">
        <v>3.7</v>
      </c>
      <c r="G25" s="292">
        <v>9.9</v>
      </c>
      <c r="H25" s="293">
        <v>33</v>
      </c>
      <c r="I25" s="147"/>
      <c r="K25" s="263" t="s">
        <v>532</v>
      </c>
      <c r="L25" s="533">
        <v>15</v>
      </c>
      <c r="M25" s="529">
        <f>'舗装（土量）'!AD10</f>
        <v>7.3660000000000005</v>
      </c>
      <c r="N25" s="547" t="s">
        <v>533</v>
      </c>
      <c r="O25" s="533">
        <v>15</v>
      </c>
      <c r="P25" s="530">
        <f>IF($N$25="全種",$M$23+$P$23+$M$25,"0")+IF($N$25="As（車道）＋As（歩道）",$M$23+$M$25,"0")+IF($N$25="As（車道）＋Co",$M$23+$P$23,"0")+IF($N$25="As（歩道）＋Co",$M$25+$P$23,"0")</f>
        <v>567.18149999999991</v>
      </c>
      <c r="T25" s="2273" t="s">
        <v>298</v>
      </c>
      <c r="U25" s="2624"/>
      <c r="V25" s="2274"/>
      <c r="W25" s="292"/>
      <c r="X25" s="292"/>
      <c r="Y25" s="293"/>
      <c r="Z25" s="147"/>
      <c r="AB25" s="211" t="s">
        <v>77</v>
      </c>
      <c r="AC25" s="432">
        <f>IF(MAX($AC$350:$AC$389)&lt;ROW()-24,"",INDEX($V$351:$V$390,MATCH(ROW()-24,$AC$350:$AC$389,0),1))</f>
        <v>4</v>
      </c>
      <c r="AD25" s="225">
        <f t="shared" ref="AD25:AD31" si="8">SUMIF($V$351:$V$390,AC25,$W$351:$W$390)+SUMIF($V$351:$V$390,AC25,$X$351:$X$390)</f>
        <v>82.4</v>
      </c>
      <c r="AE25" s="211" t="s">
        <v>82</v>
      </c>
      <c r="AF25" s="432">
        <f>IF(MAX($AD$350:$AD$389)&lt;ROW()-24,"",INDEX($V$351:$V$390,MATCH(ROW()-24,$AD$350:$AD$389,0),1))</f>
        <v>14</v>
      </c>
      <c r="AG25" s="225">
        <f t="shared" ref="AG25:AG31" si="9">SUMIF($V$351:$V$390,AF25,$Y$351:$Y$390)</f>
        <v>0.9</v>
      </c>
    </row>
    <row r="26" spans="2:33" ht="15.6" customHeight="1" thickBot="1">
      <c r="C26" s="2629" t="s">
        <v>301</v>
      </c>
      <c r="D26" s="2630" t="s">
        <v>299</v>
      </c>
      <c r="E26" s="2213"/>
      <c r="F26" s="292">
        <f>'管工（舗75'!E38</f>
        <v>3.3600000000000003</v>
      </c>
      <c r="G26" s="292">
        <f>'管工（舗400'!H38</f>
        <v>5.8</v>
      </c>
      <c r="H26" s="293">
        <f>'管工（舗400'!K38+'管工（舗50'!H16</f>
        <v>12.15</v>
      </c>
      <c r="I26" s="147"/>
      <c r="J26" s="147"/>
      <c r="K26" s="385" t="s">
        <v>532</v>
      </c>
      <c r="L26" s="534">
        <v>15</v>
      </c>
      <c r="M26" s="548"/>
      <c r="N26" s="549" t="s">
        <v>533</v>
      </c>
      <c r="O26" s="534">
        <v>15</v>
      </c>
      <c r="P26" s="528">
        <f>IF($N$26="全種",$M$24+$P$24+$M$26,"0")+IF($N$26="As（車道）＋As（歩道）",$M$24+$M$26,"0")+IF($N$26="As（車道）＋Co",$M$24+$P$24,"0")+IF($N$26="As（歩道）＋Co",$M$26+$P$24,"0")</f>
        <v>0</v>
      </c>
      <c r="T26" s="2629" t="s">
        <v>301</v>
      </c>
      <c r="U26" s="2630" t="s">
        <v>299</v>
      </c>
      <c r="V26" s="2213"/>
      <c r="W26" s="292"/>
      <c r="X26" s="292"/>
      <c r="Y26" s="293"/>
      <c r="Z26" s="147"/>
      <c r="AB26" s="212" t="s">
        <v>77</v>
      </c>
      <c r="AC26" s="433">
        <f t="shared" ref="AC26:AC31" si="10">IF(MAX($AC$350:$AC$389)&lt;ROW()-24,"",INDEX($V$351:$V$390,MATCH(ROW()-24,$AC$350:$AC$389,0),1))</f>
        <v>5</v>
      </c>
      <c r="AD26" s="227">
        <f t="shared" si="8"/>
        <v>1763.4</v>
      </c>
      <c r="AE26" s="517" t="s">
        <v>82</v>
      </c>
      <c r="AF26" s="433">
        <f t="shared" ref="AF26:AF31" si="11">IF(MAX($AD$350:$AD$389)&lt;ROW()-24,"",INDEX($V$351:$V$390,MATCH(ROW()-24,$AD$350:$AD$389,0),1))</f>
        <v>15</v>
      </c>
      <c r="AG26" s="227">
        <f t="shared" si="9"/>
        <v>118.71</v>
      </c>
    </row>
    <row r="27" spans="2:33" ht="15.6" customHeight="1">
      <c r="C27" s="2629"/>
      <c r="D27" s="2630" t="s">
        <v>408</v>
      </c>
      <c r="E27" s="2213"/>
      <c r="F27" s="292"/>
      <c r="G27" s="292">
        <f>'試掘（舗400'!E33</f>
        <v>1</v>
      </c>
      <c r="H27" s="293">
        <f>'試掘（舗400'!H33+'試掘（舗50'!H9</f>
        <v>1.6</v>
      </c>
      <c r="I27" s="147"/>
      <c r="N27" s="148"/>
      <c r="O27" s="148"/>
      <c r="P27" s="148"/>
      <c r="T27" s="2629"/>
      <c r="U27" s="2630" t="s">
        <v>408</v>
      </c>
      <c r="V27" s="2213"/>
      <c r="W27" s="292"/>
      <c r="X27" s="292"/>
      <c r="Y27" s="293"/>
      <c r="Z27" s="147"/>
      <c r="AB27" s="212" t="s">
        <v>77</v>
      </c>
      <c r="AC27" s="433">
        <f t="shared" si="10"/>
        <v>10</v>
      </c>
      <c r="AD27" s="227">
        <f t="shared" si="8"/>
        <v>3484.5099999999998</v>
      </c>
      <c r="AE27" s="462" t="s">
        <v>82</v>
      </c>
      <c r="AF27" s="433" t="str">
        <f t="shared" si="11"/>
        <v/>
      </c>
      <c r="AG27" s="227">
        <f t="shared" si="9"/>
        <v>0</v>
      </c>
    </row>
    <row r="28" spans="2:33" ht="15.6" customHeight="1">
      <c r="C28" s="2629"/>
      <c r="D28" s="2630" t="s">
        <v>156</v>
      </c>
      <c r="E28" s="2213"/>
      <c r="F28" s="292"/>
      <c r="G28" s="292"/>
      <c r="H28" s="293"/>
      <c r="I28" s="147"/>
      <c r="N28" s="148"/>
      <c r="O28" s="148"/>
      <c r="P28" s="148"/>
      <c r="T28" s="2629"/>
      <c r="U28" s="2630" t="s">
        <v>156</v>
      </c>
      <c r="V28" s="2213"/>
      <c r="W28" s="292"/>
      <c r="X28" s="292"/>
      <c r="Y28" s="293"/>
      <c r="Z28" s="147"/>
      <c r="AB28" s="212" t="s">
        <v>77</v>
      </c>
      <c r="AC28" s="433">
        <f t="shared" si="10"/>
        <v>15</v>
      </c>
      <c r="AD28" s="227">
        <f t="shared" si="8"/>
        <v>728.88</v>
      </c>
      <c r="AE28" s="462" t="s">
        <v>82</v>
      </c>
      <c r="AF28" s="433" t="str">
        <f t="shared" si="11"/>
        <v/>
      </c>
      <c r="AG28" s="227">
        <f t="shared" si="9"/>
        <v>0</v>
      </c>
    </row>
    <row r="29" spans="2:33" ht="15.6" customHeight="1">
      <c r="C29" s="2629"/>
      <c r="D29" s="2630" t="s">
        <v>300</v>
      </c>
      <c r="E29" s="2213"/>
      <c r="F29" s="292"/>
      <c r="G29" s="292"/>
      <c r="H29" s="293"/>
      <c r="I29" s="147"/>
      <c r="N29" s="148"/>
      <c r="O29" s="148"/>
      <c r="P29" s="148"/>
      <c r="T29" s="2629"/>
      <c r="U29" s="2630" t="s">
        <v>300</v>
      </c>
      <c r="V29" s="2213"/>
      <c r="W29" s="292"/>
      <c r="X29" s="292"/>
      <c r="Y29" s="293"/>
      <c r="Z29" s="147"/>
      <c r="AB29" s="212" t="s">
        <v>77</v>
      </c>
      <c r="AC29" s="433" t="str">
        <f t="shared" si="10"/>
        <v/>
      </c>
      <c r="AD29" s="227">
        <f t="shared" si="8"/>
        <v>0</v>
      </c>
      <c r="AE29" s="462" t="s">
        <v>82</v>
      </c>
      <c r="AF29" s="433" t="str">
        <f t="shared" si="11"/>
        <v/>
      </c>
      <c r="AG29" s="227">
        <f t="shared" si="9"/>
        <v>0</v>
      </c>
    </row>
    <row r="30" spans="2:33" ht="15.6" customHeight="1">
      <c r="C30" s="2629"/>
      <c r="D30" s="2630"/>
      <c r="E30" s="2213"/>
      <c r="F30" s="292"/>
      <c r="G30" s="292"/>
      <c r="H30" s="293"/>
      <c r="I30" s="147"/>
      <c r="N30" s="148"/>
      <c r="O30" s="148"/>
      <c r="P30" s="148"/>
      <c r="T30" s="2629"/>
      <c r="U30" s="2630"/>
      <c r="V30" s="2213"/>
      <c r="W30" s="292"/>
      <c r="X30" s="292"/>
      <c r="Y30" s="293"/>
      <c r="Z30" s="147"/>
      <c r="AB30" s="212" t="s">
        <v>77</v>
      </c>
      <c r="AC30" s="433" t="str">
        <f t="shared" si="10"/>
        <v/>
      </c>
      <c r="AD30" s="227">
        <f t="shared" si="8"/>
        <v>0</v>
      </c>
      <c r="AE30" s="462" t="s">
        <v>82</v>
      </c>
      <c r="AF30" s="433" t="str">
        <f t="shared" si="11"/>
        <v/>
      </c>
      <c r="AG30" s="227">
        <f t="shared" si="9"/>
        <v>0</v>
      </c>
    </row>
    <row r="31" spans="2:33" ht="15.6" customHeight="1" thickBot="1">
      <c r="C31" s="2273" t="s">
        <v>303</v>
      </c>
      <c r="D31" s="2624"/>
      <c r="E31" s="2274"/>
      <c r="F31" s="692">
        <f>SUM(F26:F30)</f>
        <v>3.3600000000000003</v>
      </c>
      <c r="G31" s="294">
        <f>SUM(G26:G30)</f>
        <v>6.8</v>
      </c>
      <c r="H31" s="295">
        <f>SUM(H26:H30)</f>
        <v>13.75</v>
      </c>
      <c r="I31" s="147"/>
      <c r="J31" s="147"/>
      <c r="K31" s="147"/>
      <c r="L31" s="148"/>
      <c r="M31" s="148"/>
      <c r="N31" s="148"/>
      <c r="O31" s="148"/>
      <c r="P31" s="148"/>
      <c r="T31" s="2273" t="s">
        <v>303</v>
      </c>
      <c r="U31" s="2624"/>
      <c r="V31" s="2274"/>
      <c r="W31" s="692">
        <f>SUM(W26:W30)</f>
        <v>0</v>
      </c>
      <c r="X31" s="294">
        <f>SUM(X26:X30)</f>
        <v>0</v>
      </c>
      <c r="Y31" s="295">
        <f>SUM(Y26:Y30)</f>
        <v>0</v>
      </c>
      <c r="Z31" s="147"/>
      <c r="AB31" s="249" t="s">
        <v>77</v>
      </c>
      <c r="AC31" s="434" t="str">
        <f t="shared" si="10"/>
        <v/>
      </c>
      <c r="AD31" s="498">
        <f t="shared" si="8"/>
        <v>0</v>
      </c>
      <c r="AE31" s="500" t="s">
        <v>82</v>
      </c>
      <c r="AF31" s="434" t="str">
        <f t="shared" si="11"/>
        <v/>
      </c>
      <c r="AG31" s="498">
        <f t="shared" si="9"/>
        <v>0</v>
      </c>
    </row>
    <row r="32" spans="2:33" ht="15.6" customHeight="1">
      <c r="C32" s="2273" t="s">
        <v>302</v>
      </c>
      <c r="D32" s="2624"/>
      <c r="E32" s="2274"/>
      <c r="F32" s="692">
        <f>F25-F31</f>
        <v>0.33999999999999986</v>
      </c>
      <c r="G32" s="294">
        <f>G25-G31</f>
        <v>3.1000000000000005</v>
      </c>
      <c r="H32" s="295">
        <f>H25-H31</f>
        <v>19.25</v>
      </c>
      <c r="I32" s="147"/>
      <c r="J32" s="147"/>
      <c r="K32" s="147"/>
      <c r="L32" s="148"/>
      <c r="M32" s="148"/>
      <c r="N32" s="148"/>
      <c r="O32" s="148"/>
      <c r="P32" s="148"/>
      <c r="T32" s="2273" t="s">
        <v>302</v>
      </c>
      <c r="U32" s="2624"/>
      <c r="V32" s="2274"/>
      <c r="W32" s="692">
        <f>W25-W31</f>
        <v>0</v>
      </c>
      <c r="X32" s="294">
        <f>X25-X31</f>
        <v>0</v>
      </c>
      <c r="Y32" s="295">
        <f>Y25-Y31</f>
        <v>0</v>
      </c>
      <c r="Z32" s="147"/>
      <c r="AA32" s="147"/>
      <c r="AB32" s="147"/>
      <c r="AC32" s="148"/>
      <c r="AD32" s="148"/>
      <c r="AE32" s="148"/>
      <c r="AF32" s="148"/>
      <c r="AG32" s="148"/>
    </row>
    <row r="33" spans="2:33" ht="15.6" customHeight="1" thickBot="1">
      <c r="C33" s="2273" t="s">
        <v>304</v>
      </c>
      <c r="D33" s="2624"/>
      <c r="E33" s="2274"/>
      <c r="F33" s="398" t="s">
        <v>77</v>
      </c>
      <c r="G33" s="398" t="s">
        <v>77</v>
      </c>
      <c r="H33" s="399" t="s">
        <v>77</v>
      </c>
      <c r="I33" s="147"/>
      <c r="J33" s="147"/>
      <c r="K33" s="147"/>
      <c r="L33" s="148"/>
      <c r="M33" s="148"/>
      <c r="N33" s="148"/>
      <c r="O33" s="148"/>
      <c r="P33" s="148"/>
      <c r="T33" s="2273" t="s">
        <v>304</v>
      </c>
      <c r="U33" s="2624"/>
      <c r="V33" s="2274"/>
      <c r="W33" s="398" t="s">
        <v>77</v>
      </c>
      <c r="X33" s="398" t="s">
        <v>77</v>
      </c>
      <c r="Y33" s="399" t="s">
        <v>77</v>
      </c>
      <c r="Z33" s="147"/>
      <c r="AA33" s="2" t="s">
        <v>527</v>
      </c>
      <c r="AB33" s="161"/>
      <c r="AC33" s="38"/>
      <c r="AD33" s="38"/>
      <c r="AE33" s="148"/>
      <c r="AF33" s="148"/>
      <c r="AG33" s="148"/>
    </row>
    <row r="34" spans="2:33" ht="15.6" customHeight="1">
      <c r="C34" s="2273"/>
      <c r="D34" s="2624"/>
      <c r="E34" s="2274"/>
      <c r="F34" s="689">
        <v>4</v>
      </c>
      <c r="G34" s="689">
        <v>5</v>
      </c>
      <c r="H34" s="396">
        <v>4</v>
      </c>
      <c r="I34" s="147"/>
      <c r="J34" s="147"/>
      <c r="K34" s="147"/>
      <c r="L34" s="148"/>
      <c r="M34" s="148"/>
      <c r="N34" s="148"/>
      <c r="O34" s="148"/>
      <c r="P34" s="148"/>
      <c r="T34" s="2273"/>
      <c r="U34" s="2624"/>
      <c r="V34" s="2274"/>
      <c r="W34" s="689"/>
      <c r="X34" s="689"/>
      <c r="Y34" s="396"/>
      <c r="Z34" s="147"/>
      <c r="AA34" s="15"/>
      <c r="AB34" s="2251" t="s">
        <v>81</v>
      </c>
      <c r="AC34" s="2178"/>
      <c r="AD34" s="20" t="s">
        <v>66</v>
      </c>
      <c r="AE34" s="148"/>
      <c r="AF34" s="148"/>
      <c r="AG34" s="148"/>
    </row>
    <row r="35" spans="2:33" ht="15.6" customHeight="1">
      <c r="C35" s="2273" t="s">
        <v>305</v>
      </c>
      <c r="D35" s="2624"/>
      <c r="E35" s="2274"/>
      <c r="F35" s="398" t="s">
        <v>77</v>
      </c>
      <c r="G35" s="398" t="s">
        <v>77</v>
      </c>
      <c r="H35" s="399" t="s">
        <v>77</v>
      </c>
      <c r="I35" s="147"/>
      <c r="J35" s="147"/>
      <c r="K35" s="147"/>
      <c r="L35" s="148"/>
      <c r="M35" s="148"/>
      <c r="N35" s="148"/>
      <c r="O35" s="148"/>
      <c r="P35" s="148"/>
      <c r="T35" s="2273" t="s">
        <v>305</v>
      </c>
      <c r="U35" s="2624"/>
      <c r="V35" s="2274"/>
      <c r="W35" s="398" t="s">
        <v>77</v>
      </c>
      <c r="X35" s="398" t="s">
        <v>77</v>
      </c>
      <c r="Y35" s="399" t="s">
        <v>77</v>
      </c>
      <c r="Z35" s="147"/>
      <c r="AA35" s="15"/>
      <c r="AB35" s="263" t="s">
        <v>523</v>
      </c>
      <c r="AC35" s="504">
        <v>15</v>
      </c>
      <c r="AD35" s="505">
        <f>M23+P23</f>
        <v>559.81549999999993</v>
      </c>
      <c r="AE35" s="148"/>
      <c r="AF35" s="148"/>
      <c r="AG35" s="148"/>
    </row>
    <row r="36" spans="2:33" ht="15.6" customHeight="1" thickBot="1">
      <c r="C36" s="2281"/>
      <c r="D36" s="2625"/>
      <c r="E36" s="2282"/>
      <c r="F36" s="687">
        <v>4</v>
      </c>
      <c r="G36" s="687">
        <v>10</v>
      </c>
      <c r="H36" s="397">
        <v>4</v>
      </c>
      <c r="I36" s="147"/>
      <c r="J36" s="147"/>
      <c r="K36" s="147"/>
      <c r="L36" s="148"/>
      <c r="M36" s="148"/>
      <c r="N36" s="148"/>
      <c r="O36" s="148"/>
      <c r="P36" s="148"/>
      <c r="T36" s="2281"/>
      <c r="U36" s="2625"/>
      <c r="V36" s="2282"/>
      <c r="W36" s="687"/>
      <c r="X36" s="687"/>
      <c r="Y36" s="397"/>
      <c r="AA36" s="15"/>
      <c r="AB36" s="385" t="s">
        <v>524</v>
      </c>
      <c r="AC36" s="501">
        <v>15</v>
      </c>
      <c r="AD36" s="498">
        <f>M24+AD21</f>
        <v>0</v>
      </c>
    </row>
    <row r="39" spans="2:33" ht="15.6" customHeight="1">
      <c r="B39" s="2" t="s">
        <v>84</v>
      </c>
      <c r="S39" s="2" t="s">
        <v>84</v>
      </c>
    </row>
    <row r="40" spans="2:33" ht="15.6" customHeight="1" thickBot="1">
      <c r="E40" s="2" t="s">
        <v>85</v>
      </c>
      <c r="V40" s="2" t="s">
        <v>85</v>
      </c>
      <c r="AB40" s="4" t="s">
        <v>480</v>
      </c>
    </row>
    <row r="41" spans="2:33" ht="15.6" customHeight="1">
      <c r="E41" s="2199"/>
      <c r="F41" s="22" t="s">
        <v>301</v>
      </c>
      <c r="G41" s="2290" t="s">
        <v>302</v>
      </c>
      <c r="H41" s="2291"/>
      <c r="V41" s="2199"/>
      <c r="W41" s="22" t="s">
        <v>301</v>
      </c>
      <c r="X41" s="2290" t="s">
        <v>302</v>
      </c>
      <c r="Y41" s="2291"/>
      <c r="AB41" s="4" t="str">
        <f>IF(SUM(W8:Y13,W25:Y30)=0,"×","○")</f>
        <v>○</v>
      </c>
    </row>
    <row r="42" spans="2:33" ht="15.6" customHeight="1">
      <c r="E42" s="2238"/>
      <c r="F42" s="23" t="s">
        <v>56</v>
      </c>
      <c r="G42" s="23" t="s">
        <v>56</v>
      </c>
      <c r="H42" s="204" t="s">
        <v>83</v>
      </c>
      <c r="V42" s="2238"/>
      <c r="W42" s="23" t="s">
        <v>56</v>
      </c>
      <c r="X42" s="23" t="s">
        <v>56</v>
      </c>
      <c r="Y42" s="204" t="s">
        <v>83</v>
      </c>
    </row>
    <row r="43" spans="2:33" ht="15.6" customHeight="1">
      <c r="E43" s="195">
        <v>1</v>
      </c>
      <c r="F43" s="205">
        <f>SUMIF($F$17,E43,$F$14)</f>
        <v>0</v>
      </c>
      <c r="G43" s="205">
        <f t="shared" ref="G43:G82" si="12">IF($F$18&lt;&gt;"As",0,SUMIF($F$19,E43,$F$15))</f>
        <v>0</v>
      </c>
      <c r="H43" s="206">
        <f t="shared" ref="H43:H82" si="13">IF($F$18&lt;&gt;"Co",0,SUMIF($F$19,E43,$F$15))</f>
        <v>0</v>
      </c>
      <c r="V43" s="195">
        <v>1</v>
      </c>
      <c r="W43" s="205">
        <f t="shared" ref="W43:W82" si="14">SUMIF($W$17,V43,$W$14)</f>
        <v>0</v>
      </c>
      <c r="X43" s="205">
        <f t="shared" ref="X43:X82" si="15">IF($W$18&lt;&gt;"As",0,SUMIF($W$19,V43,$W$15))</f>
        <v>0</v>
      </c>
      <c r="Y43" s="206">
        <f t="shared" ref="Y43:Y82" si="16">IF($W$18&lt;&gt;"Co",0,SUMIF($W$19,V43,$W$15))</f>
        <v>0</v>
      </c>
    </row>
    <row r="44" spans="2:33" ht="15.6" customHeight="1">
      <c r="E44" s="195">
        <v>2</v>
      </c>
      <c r="F44" s="205">
        <f t="shared" ref="F44:F82" si="17">SUMIF($F$17,E44,$F$14)</f>
        <v>0</v>
      </c>
      <c r="G44" s="205">
        <f t="shared" si="12"/>
        <v>0</v>
      </c>
      <c r="H44" s="206">
        <f t="shared" si="13"/>
        <v>0</v>
      </c>
      <c r="V44" s="195">
        <v>2</v>
      </c>
      <c r="W44" s="205">
        <f t="shared" si="14"/>
        <v>0</v>
      </c>
      <c r="X44" s="205">
        <f t="shared" si="15"/>
        <v>0</v>
      </c>
      <c r="Y44" s="206">
        <f t="shared" si="16"/>
        <v>0</v>
      </c>
    </row>
    <row r="45" spans="2:33" ht="15.6" customHeight="1">
      <c r="E45" s="195">
        <v>3</v>
      </c>
      <c r="F45" s="205">
        <f t="shared" si="17"/>
        <v>0</v>
      </c>
      <c r="G45" s="205">
        <f t="shared" si="12"/>
        <v>0</v>
      </c>
      <c r="H45" s="206">
        <f t="shared" si="13"/>
        <v>0</v>
      </c>
      <c r="V45" s="195">
        <v>3</v>
      </c>
      <c r="W45" s="205">
        <f t="shared" si="14"/>
        <v>0</v>
      </c>
      <c r="X45" s="205">
        <f t="shared" si="15"/>
        <v>0</v>
      </c>
      <c r="Y45" s="206">
        <f t="shared" si="16"/>
        <v>0</v>
      </c>
    </row>
    <row r="46" spans="2:33" ht="15.6" customHeight="1">
      <c r="E46" s="195">
        <v>4</v>
      </c>
      <c r="F46" s="205">
        <f t="shared" si="17"/>
        <v>0</v>
      </c>
      <c r="G46" s="205">
        <f t="shared" si="12"/>
        <v>0</v>
      </c>
      <c r="H46" s="206">
        <f t="shared" si="13"/>
        <v>0</v>
      </c>
      <c r="V46" s="195">
        <v>4</v>
      </c>
      <c r="W46" s="205">
        <f t="shared" si="14"/>
        <v>0</v>
      </c>
      <c r="X46" s="205">
        <f t="shared" si="15"/>
        <v>45.7</v>
      </c>
      <c r="Y46" s="206">
        <f t="shared" si="16"/>
        <v>0</v>
      </c>
    </row>
    <row r="47" spans="2:33" ht="15.6" customHeight="1">
      <c r="E47" s="195">
        <v>5</v>
      </c>
      <c r="F47" s="205">
        <f t="shared" si="17"/>
        <v>0</v>
      </c>
      <c r="G47" s="205">
        <f t="shared" si="12"/>
        <v>0</v>
      </c>
      <c r="H47" s="206">
        <f t="shared" si="13"/>
        <v>0</v>
      </c>
      <c r="V47" s="195">
        <v>5</v>
      </c>
      <c r="W47" s="205">
        <f t="shared" si="14"/>
        <v>0</v>
      </c>
      <c r="X47" s="205">
        <f t="shared" si="15"/>
        <v>0</v>
      </c>
      <c r="Y47" s="206">
        <f t="shared" si="16"/>
        <v>0</v>
      </c>
    </row>
    <row r="48" spans="2:33" ht="15.6" customHeight="1">
      <c r="E48" s="195">
        <v>6</v>
      </c>
      <c r="F48" s="205">
        <f t="shared" si="17"/>
        <v>0</v>
      </c>
      <c r="G48" s="205">
        <f t="shared" si="12"/>
        <v>0</v>
      </c>
      <c r="H48" s="206">
        <f t="shared" si="13"/>
        <v>0</v>
      </c>
      <c r="V48" s="195">
        <v>6</v>
      </c>
      <c r="W48" s="205">
        <f t="shared" si="14"/>
        <v>0</v>
      </c>
      <c r="X48" s="205">
        <f t="shared" si="15"/>
        <v>0</v>
      </c>
      <c r="Y48" s="206">
        <f t="shared" si="16"/>
        <v>0</v>
      </c>
    </row>
    <row r="49" spans="5:25" ht="15.6" customHeight="1">
      <c r="E49" s="195">
        <v>7</v>
      </c>
      <c r="F49" s="205">
        <f t="shared" si="17"/>
        <v>0</v>
      </c>
      <c r="G49" s="205">
        <f t="shared" si="12"/>
        <v>0</v>
      </c>
      <c r="H49" s="206">
        <f t="shared" si="13"/>
        <v>0</v>
      </c>
      <c r="V49" s="195">
        <v>7</v>
      </c>
      <c r="W49" s="205">
        <f t="shared" si="14"/>
        <v>0</v>
      </c>
      <c r="X49" s="205">
        <f t="shared" si="15"/>
        <v>0</v>
      </c>
      <c r="Y49" s="206">
        <f t="shared" si="16"/>
        <v>0</v>
      </c>
    </row>
    <row r="50" spans="5:25" ht="15.6" customHeight="1">
      <c r="E50" s="195">
        <v>8</v>
      </c>
      <c r="F50" s="205">
        <f t="shared" si="17"/>
        <v>0</v>
      </c>
      <c r="G50" s="205">
        <f t="shared" si="12"/>
        <v>0</v>
      </c>
      <c r="H50" s="206">
        <f t="shared" si="13"/>
        <v>0</v>
      </c>
      <c r="V50" s="195">
        <v>8</v>
      </c>
      <c r="W50" s="205">
        <f t="shared" si="14"/>
        <v>0</v>
      </c>
      <c r="X50" s="205">
        <f t="shared" si="15"/>
        <v>0</v>
      </c>
      <c r="Y50" s="206">
        <f t="shared" si="16"/>
        <v>0</v>
      </c>
    </row>
    <row r="51" spans="5:25" ht="15.6" customHeight="1">
      <c r="E51" s="195">
        <v>9</v>
      </c>
      <c r="F51" s="205">
        <f t="shared" si="17"/>
        <v>0</v>
      </c>
      <c r="G51" s="205">
        <f t="shared" si="12"/>
        <v>0</v>
      </c>
      <c r="H51" s="206">
        <f t="shared" si="13"/>
        <v>0</v>
      </c>
      <c r="V51" s="195">
        <v>9</v>
      </c>
      <c r="W51" s="205">
        <f t="shared" si="14"/>
        <v>0</v>
      </c>
      <c r="X51" s="205">
        <f t="shared" si="15"/>
        <v>0</v>
      </c>
      <c r="Y51" s="206">
        <f t="shared" si="16"/>
        <v>0</v>
      </c>
    </row>
    <row r="52" spans="5:25" ht="15.6" customHeight="1">
      <c r="E52" s="195">
        <v>10</v>
      </c>
      <c r="F52" s="205">
        <f t="shared" si="17"/>
        <v>324.91999999999996</v>
      </c>
      <c r="G52" s="205">
        <f t="shared" si="12"/>
        <v>0</v>
      </c>
      <c r="H52" s="206">
        <f t="shared" si="13"/>
        <v>0</v>
      </c>
      <c r="V52" s="195">
        <v>10</v>
      </c>
      <c r="W52" s="205">
        <f t="shared" si="14"/>
        <v>0</v>
      </c>
      <c r="X52" s="205">
        <f t="shared" si="15"/>
        <v>0</v>
      </c>
      <c r="Y52" s="206">
        <f t="shared" si="16"/>
        <v>0</v>
      </c>
    </row>
    <row r="53" spans="5:25" ht="15.6" customHeight="1">
      <c r="E53" s="195">
        <v>11</v>
      </c>
      <c r="F53" s="205">
        <f t="shared" si="17"/>
        <v>0</v>
      </c>
      <c r="G53" s="205">
        <f t="shared" si="12"/>
        <v>0</v>
      </c>
      <c r="H53" s="206">
        <f t="shared" si="13"/>
        <v>0</v>
      </c>
      <c r="V53" s="195">
        <v>11</v>
      </c>
      <c r="W53" s="205">
        <f t="shared" si="14"/>
        <v>0</v>
      </c>
      <c r="X53" s="205">
        <f t="shared" si="15"/>
        <v>0</v>
      </c>
      <c r="Y53" s="206">
        <f t="shared" si="16"/>
        <v>0</v>
      </c>
    </row>
    <row r="54" spans="5:25" ht="15.6" customHeight="1">
      <c r="E54" s="195">
        <v>12</v>
      </c>
      <c r="F54" s="205">
        <f t="shared" si="17"/>
        <v>0</v>
      </c>
      <c r="G54" s="205">
        <f t="shared" si="12"/>
        <v>0</v>
      </c>
      <c r="H54" s="206">
        <f t="shared" si="13"/>
        <v>0</v>
      </c>
      <c r="V54" s="195">
        <v>12</v>
      </c>
      <c r="W54" s="205">
        <f t="shared" si="14"/>
        <v>0</v>
      </c>
      <c r="X54" s="205">
        <f t="shared" si="15"/>
        <v>0</v>
      </c>
      <c r="Y54" s="206">
        <f t="shared" si="16"/>
        <v>0</v>
      </c>
    </row>
    <row r="55" spans="5:25" ht="15.6" customHeight="1">
      <c r="E55" s="195">
        <v>13</v>
      </c>
      <c r="F55" s="205">
        <f t="shared" si="17"/>
        <v>0</v>
      </c>
      <c r="G55" s="205">
        <f t="shared" si="12"/>
        <v>0</v>
      </c>
      <c r="H55" s="206">
        <f t="shared" si="13"/>
        <v>0</v>
      </c>
      <c r="V55" s="195">
        <v>13</v>
      </c>
      <c r="W55" s="205">
        <f t="shared" si="14"/>
        <v>0</v>
      </c>
      <c r="X55" s="205">
        <f t="shared" si="15"/>
        <v>0</v>
      </c>
      <c r="Y55" s="206">
        <f t="shared" si="16"/>
        <v>0</v>
      </c>
    </row>
    <row r="56" spans="5:25" ht="15.6" customHeight="1">
      <c r="E56" s="195">
        <v>14</v>
      </c>
      <c r="F56" s="205">
        <f t="shared" si="17"/>
        <v>0</v>
      </c>
      <c r="G56" s="205">
        <f t="shared" si="12"/>
        <v>0</v>
      </c>
      <c r="H56" s="206">
        <f t="shared" si="13"/>
        <v>0</v>
      </c>
      <c r="V56" s="195">
        <v>14</v>
      </c>
      <c r="W56" s="205">
        <f t="shared" si="14"/>
        <v>0</v>
      </c>
      <c r="X56" s="205">
        <f t="shared" si="15"/>
        <v>0</v>
      </c>
      <c r="Y56" s="206">
        <f t="shared" si="16"/>
        <v>0</v>
      </c>
    </row>
    <row r="57" spans="5:25" ht="15.6" customHeight="1">
      <c r="E57" s="195">
        <v>15</v>
      </c>
      <c r="F57" s="205">
        <f t="shared" si="17"/>
        <v>0</v>
      </c>
      <c r="G57" s="205">
        <f t="shared" si="12"/>
        <v>728.88</v>
      </c>
      <c r="H57" s="206">
        <f t="shared" si="13"/>
        <v>0</v>
      </c>
      <c r="V57" s="195">
        <v>15</v>
      </c>
      <c r="W57" s="205">
        <f t="shared" si="14"/>
        <v>0</v>
      </c>
      <c r="X57" s="205">
        <f t="shared" si="15"/>
        <v>0</v>
      </c>
      <c r="Y57" s="206">
        <f t="shared" si="16"/>
        <v>0</v>
      </c>
    </row>
    <row r="58" spans="5:25" ht="15.6" customHeight="1">
      <c r="E58" s="195">
        <v>16</v>
      </c>
      <c r="F58" s="205">
        <f t="shared" si="17"/>
        <v>0</v>
      </c>
      <c r="G58" s="205">
        <f t="shared" si="12"/>
        <v>0</v>
      </c>
      <c r="H58" s="206">
        <f t="shared" si="13"/>
        <v>0</v>
      </c>
      <c r="V58" s="195">
        <v>16</v>
      </c>
      <c r="W58" s="205">
        <f t="shared" si="14"/>
        <v>0</v>
      </c>
      <c r="X58" s="205">
        <f t="shared" si="15"/>
        <v>0</v>
      </c>
      <c r="Y58" s="206">
        <f t="shared" si="16"/>
        <v>0</v>
      </c>
    </row>
    <row r="59" spans="5:25" ht="15.6" customHeight="1">
      <c r="E59" s="195">
        <v>17</v>
      </c>
      <c r="F59" s="205">
        <f t="shared" si="17"/>
        <v>0</v>
      </c>
      <c r="G59" s="205">
        <f t="shared" si="12"/>
        <v>0</v>
      </c>
      <c r="H59" s="206">
        <f t="shared" si="13"/>
        <v>0</v>
      </c>
      <c r="V59" s="195">
        <v>17</v>
      </c>
      <c r="W59" s="205">
        <f t="shared" si="14"/>
        <v>0</v>
      </c>
      <c r="X59" s="205">
        <f t="shared" si="15"/>
        <v>0</v>
      </c>
      <c r="Y59" s="206">
        <f t="shared" si="16"/>
        <v>0</v>
      </c>
    </row>
    <row r="60" spans="5:25" ht="15.6" customHeight="1">
      <c r="E60" s="195">
        <v>18</v>
      </c>
      <c r="F60" s="205">
        <f t="shared" si="17"/>
        <v>0</v>
      </c>
      <c r="G60" s="205">
        <f t="shared" si="12"/>
        <v>0</v>
      </c>
      <c r="H60" s="206">
        <f t="shared" si="13"/>
        <v>0</v>
      </c>
      <c r="V60" s="195">
        <v>18</v>
      </c>
      <c r="W60" s="205">
        <f t="shared" si="14"/>
        <v>0</v>
      </c>
      <c r="X60" s="205">
        <f t="shared" si="15"/>
        <v>0</v>
      </c>
      <c r="Y60" s="206">
        <f t="shared" si="16"/>
        <v>0</v>
      </c>
    </row>
    <row r="61" spans="5:25" ht="15.6" customHeight="1">
      <c r="E61" s="195">
        <v>19</v>
      </c>
      <c r="F61" s="205">
        <f t="shared" si="17"/>
        <v>0</v>
      </c>
      <c r="G61" s="205">
        <f t="shared" si="12"/>
        <v>0</v>
      </c>
      <c r="H61" s="206">
        <f t="shared" si="13"/>
        <v>0</v>
      </c>
      <c r="V61" s="195">
        <v>19</v>
      </c>
      <c r="W61" s="205">
        <f t="shared" si="14"/>
        <v>0</v>
      </c>
      <c r="X61" s="205">
        <f t="shared" si="15"/>
        <v>0</v>
      </c>
      <c r="Y61" s="206">
        <f t="shared" si="16"/>
        <v>0</v>
      </c>
    </row>
    <row r="62" spans="5:25" ht="15.6" customHeight="1">
      <c r="E62" s="195">
        <v>20</v>
      </c>
      <c r="F62" s="205">
        <f t="shared" si="17"/>
        <v>0</v>
      </c>
      <c r="G62" s="205">
        <f t="shared" si="12"/>
        <v>0</v>
      </c>
      <c r="H62" s="206">
        <f t="shared" si="13"/>
        <v>0</v>
      </c>
      <c r="V62" s="195">
        <v>20</v>
      </c>
      <c r="W62" s="205">
        <f t="shared" si="14"/>
        <v>0</v>
      </c>
      <c r="X62" s="205">
        <f t="shared" si="15"/>
        <v>0</v>
      </c>
      <c r="Y62" s="206">
        <f t="shared" si="16"/>
        <v>0</v>
      </c>
    </row>
    <row r="63" spans="5:25" ht="15.6" customHeight="1">
      <c r="E63" s="195">
        <v>21</v>
      </c>
      <c r="F63" s="205">
        <f t="shared" si="17"/>
        <v>0</v>
      </c>
      <c r="G63" s="205">
        <f t="shared" si="12"/>
        <v>0</v>
      </c>
      <c r="H63" s="206">
        <f t="shared" si="13"/>
        <v>0</v>
      </c>
      <c r="V63" s="195">
        <v>21</v>
      </c>
      <c r="W63" s="205">
        <f t="shared" si="14"/>
        <v>0</v>
      </c>
      <c r="X63" s="205">
        <f t="shared" si="15"/>
        <v>0</v>
      </c>
      <c r="Y63" s="206">
        <f t="shared" si="16"/>
        <v>0</v>
      </c>
    </row>
    <row r="64" spans="5:25" ht="15.6" customHeight="1">
      <c r="E64" s="195">
        <v>22</v>
      </c>
      <c r="F64" s="205">
        <f t="shared" si="17"/>
        <v>0</v>
      </c>
      <c r="G64" s="205">
        <f t="shared" si="12"/>
        <v>0</v>
      </c>
      <c r="H64" s="206">
        <f t="shared" si="13"/>
        <v>0</v>
      </c>
      <c r="V64" s="195">
        <v>22</v>
      </c>
      <c r="W64" s="205">
        <f t="shared" si="14"/>
        <v>0</v>
      </c>
      <c r="X64" s="205">
        <f t="shared" si="15"/>
        <v>0</v>
      </c>
      <c r="Y64" s="206">
        <f t="shared" si="16"/>
        <v>0</v>
      </c>
    </row>
    <row r="65" spans="5:25" ht="15.6" customHeight="1">
      <c r="E65" s="195">
        <v>23</v>
      </c>
      <c r="F65" s="205">
        <f t="shared" si="17"/>
        <v>0</v>
      </c>
      <c r="G65" s="205">
        <f t="shared" si="12"/>
        <v>0</v>
      </c>
      <c r="H65" s="206">
        <f t="shared" si="13"/>
        <v>0</v>
      </c>
      <c r="V65" s="195">
        <v>23</v>
      </c>
      <c r="W65" s="205">
        <f t="shared" si="14"/>
        <v>0</v>
      </c>
      <c r="X65" s="205">
        <f t="shared" si="15"/>
        <v>0</v>
      </c>
      <c r="Y65" s="206">
        <f t="shared" si="16"/>
        <v>0</v>
      </c>
    </row>
    <row r="66" spans="5:25" ht="15.6" customHeight="1">
      <c r="E66" s="195">
        <v>24</v>
      </c>
      <c r="F66" s="205">
        <f t="shared" si="17"/>
        <v>0</v>
      </c>
      <c r="G66" s="205">
        <f t="shared" si="12"/>
        <v>0</v>
      </c>
      <c r="H66" s="206">
        <f t="shared" si="13"/>
        <v>0</v>
      </c>
      <c r="V66" s="195">
        <v>24</v>
      </c>
      <c r="W66" s="205">
        <f t="shared" si="14"/>
        <v>0</v>
      </c>
      <c r="X66" s="205">
        <f t="shared" si="15"/>
        <v>0</v>
      </c>
      <c r="Y66" s="206">
        <f t="shared" si="16"/>
        <v>0</v>
      </c>
    </row>
    <row r="67" spans="5:25" ht="15.6" customHeight="1">
      <c r="E67" s="195">
        <v>25</v>
      </c>
      <c r="F67" s="205">
        <f t="shared" si="17"/>
        <v>0</v>
      </c>
      <c r="G67" s="205">
        <f t="shared" si="12"/>
        <v>0</v>
      </c>
      <c r="H67" s="206">
        <f t="shared" si="13"/>
        <v>0</v>
      </c>
      <c r="V67" s="195">
        <v>25</v>
      </c>
      <c r="W67" s="205">
        <f t="shared" si="14"/>
        <v>0</v>
      </c>
      <c r="X67" s="205">
        <f t="shared" si="15"/>
        <v>0</v>
      </c>
      <c r="Y67" s="206">
        <f t="shared" si="16"/>
        <v>0</v>
      </c>
    </row>
    <row r="68" spans="5:25" ht="15.6" customHeight="1">
      <c r="E68" s="195">
        <v>26</v>
      </c>
      <c r="F68" s="205">
        <f t="shared" si="17"/>
        <v>0</v>
      </c>
      <c r="G68" s="205">
        <f t="shared" si="12"/>
        <v>0</v>
      </c>
      <c r="H68" s="206">
        <f t="shared" si="13"/>
        <v>0</v>
      </c>
      <c r="V68" s="195">
        <v>26</v>
      </c>
      <c r="W68" s="205">
        <f t="shared" si="14"/>
        <v>0</v>
      </c>
      <c r="X68" s="205">
        <f t="shared" si="15"/>
        <v>0</v>
      </c>
      <c r="Y68" s="206">
        <f t="shared" si="16"/>
        <v>0</v>
      </c>
    </row>
    <row r="69" spans="5:25" ht="15.6" customHeight="1">
      <c r="E69" s="195">
        <v>27</v>
      </c>
      <c r="F69" s="205">
        <f t="shared" si="17"/>
        <v>0</v>
      </c>
      <c r="G69" s="205">
        <f t="shared" si="12"/>
        <v>0</v>
      </c>
      <c r="H69" s="206">
        <f t="shared" si="13"/>
        <v>0</v>
      </c>
      <c r="V69" s="195">
        <v>27</v>
      </c>
      <c r="W69" s="205">
        <f t="shared" si="14"/>
        <v>0</v>
      </c>
      <c r="X69" s="205">
        <f t="shared" si="15"/>
        <v>0</v>
      </c>
      <c r="Y69" s="206">
        <f t="shared" si="16"/>
        <v>0</v>
      </c>
    </row>
    <row r="70" spans="5:25" ht="15.6" customHeight="1">
      <c r="E70" s="195">
        <v>28</v>
      </c>
      <c r="F70" s="205">
        <f t="shared" si="17"/>
        <v>0</v>
      </c>
      <c r="G70" s="205">
        <f t="shared" si="12"/>
        <v>0</v>
      </c>
      <c r="H70" s="206">
        <f t="shared" si="13"/>
        <v>0</v>
      </c>
      <c r="V70" s="195">
        <v>28</v>
      </c>
      <c r="W70" s="205">
        <f t="shared" si="14"/>
        <v>0</v>
      </c>
      <c r="X70" s="205">
        <f t="shared" si="15"/>
        <v>0</v>
      </c>
      <c r="Y70" s="206">
        <f t="shared" si="16"/>
        <v>0</v>
      </c>
    </row>
    <row r="71" spans="5:25" ht="15.6" customHeight="1">
      <c r="E71" s="195">
        <v>29</v>
      </c>
      <c r="F71" s="205">
        <f t="shared" si="17"/>
        <v>0</v>
      </c>
      <c r="G71" s="205">
        <f t="shared" si="12"/>
        <v>0</v>
      </c>
      <c r="H71" s="206">
        <f t="shared" si="13"/>
        <v>0</v>
      </c>
      <c r="V71" s="195">
        <v>29</v>
      </c>
      <c r="W71" s="205">
        <f t="shared" si="14"/>
        <v>0</v>
      </c>
      <c r="X71" s="205">
        <f t="shared" si="15"/>
        <v>0</v>
      </c>
      <c r="Y71" s="206">
        <f t="shared" si="16"/>
        <v>0</v>
      </c>
    </row>
    <row r="72" spans="5:25" ht="15.6" customHeight="1">
      <c r="E72" s="195">
        <v>30</v>
      </c>
      <c r="F72" s="205">
        <f t="shared" si="17"/>
        <v>0</v>
      </c>
      <c r="G72" s="205">
        <f t="shared" si="12"/>
        <v>0</v>
      </c>
      <c r="H72" s="206">
        <f t="shared" si="13"/>
        <v>0</v>
      </c>
      <c r="V72" s="195">
        <v>30</v>
      </c>
      <c r="W72" s="205">
        <f t="shared" si="14"/>
        <v>0</v>
      </c>
      <c r="X72" s="205">
        <f t="shared" si="15"/>
        <v>0</v>
      </c>
      <c r="Y72" s="206">
        <f t="shared" si="16"/>
        <v>0</v>
      </c>
    </row>
    <row r="73" spans="5:25" ht="15.6" customHeight="1">
      <c r="E73" s="195">
        <v>31</v>
      </c>
      <c r="F73" s="205">
        <f t="shared" si="17"/>
        <v>0</v>
      </c>
      <c r="G73" s="205">
        <f t="shared" si="12"/>
        <v>0</v>
      </c>
      <c r="H73" s="206">
        <f t="shared" si="13"/>
        <v>0</v>
      </c>
      <c r="V73" s="195">
        <v>31</v>
      </c>
      <c r="W73" s="205">
        <f t="shared" si="14"/>
        <v>0</v>
      </c>
      <c r="X73" s="205">
        <f t="shared" si="15"/>
        <v>0</v>
      </c>
      <c r="Y73" s="206">
        <f t="shared" si="16"/>
        <v>0</v>
      </c>
    </row>
    <row r="74" spans="5:25" ht="15.6" customHeight="1">
      <c r="E74" s="195">
        <v>32</v>
      </c>
      <c r="F74" s="205">
        <f t="shared" si="17"/>
        <v>0</v>
      </c>
      <c r="G74" s="205">
        <f t="shared" si="12"/>
        <v>0</v>
      </c>
      <c r="H74" s="206">
        <f t="shared" si="13"/>
        <v>0</v>
      </c>
      <c r="V74" s="195">
        <v>32</v>
      </c>
      <c r="W74" s="205">
        <f t="shared" si="14"/>
        <v>0</v>
      </c>
      <c r="X74" s="205">
        <f t="shared" si="15"/>
        <v>0</v>
      </c>
      <c r="Y74" s="206">
        <f t="shared" si="16"/>
        <v>0</v>
      </c>
    </row>
    <row r="75" spans="5:25" ht="15.6" customHeight="1">
      <c r="E75" s="195">
        <v>33</v>
      </c>
      <c r="F75" s="205">
        <f t="shared" si="17"/>
        <v>0</v>
      </c>
      <c r="G75" s="205">
        <f t="shared" si="12"/>
        <v>0</v>
      </c>
      <c r="H75" s="206">
        <f t="shared" si="13"/>
        <v>0</v>
      </c>
      <c r="V75" s="195">
        <v>33</v>
      </c>
      <c r="W75" s="205">
        <f t="shared" si="14"/>
        <v>0</v>
      </c>
      <c r="X75" s="205">
        <f t="shared" si="15"/>
        <v>0</v>
      </c>
      <c r="Y75" s="206">
        <f t="shared" si="16"/>
        <v>0</v>
      </c>
    </row>
    <row r="76" spans="5:25" ht="15.6" customHeight="1">
      <c r="E76" s="195">
        <v>34</v>
      </c>
      <c r="F76" s="205">
        <f t="shared" si="17"/>
        <v>0</v>
      </c>
      <c r="G76" s="205">
        <f t="shared" si="12"/>
        <v>0</v>
      </c>
      <c r="H76" s="206">
        <f t="shared" si="13"/>
        <v>0</v>
      </c>
      <c r="V76" s="195">
        <v>34</v>
      </c>
      <c r="W76" s="205">
        <f t="shared" si="14"/>
        <v>0</v>
      </c>
      <c r="X76" s="205">
        <f t="shared" si="15"/>
        <v>0</v>
      </c>
      <c r="Y76" s="206">
        <f t="shared" si="16"/>
        <v>0</v>
      </c>
    </row>
    <row r="77" spans="5:25" ht="15.6" customHeight="1">
      <c r="E77" s="195">
        <v>35</v>
      </c>
      <c r="F77" s="205">
        <f t="shared" si="17"/>
        <v>0</v>
      </c>
      <c r="G77" s="205">
        <f t="shared" si="12"/>
        <v>0</v>
      </c>
      <c r="H77" s="206">
        <f t="shared" si="13"/>
        <v>0</v>
      </c>
      <c r="V77" s="195">
        <v>35</v>
      </c>
      <c r="W77" s="205">
        <f t="shared" si="14"/>
        <v>0</v>
      </c>
      <c r="X77" s="205">
        <f t="shared" si="15"/>
        <v>0</v>
      </c>
      <c r="Y77" s="206">
        <f t="shared" si="16"/>
        <v>0</v>
      </c>
    </row>
    <row r="78" spans="5:25" ht="15.6" customHeight="1">
      <c r="E78" s="195">
        <v>36</v>
      </c>
      <c r="F78" s="205">
        <f t="shared" si="17"/>
        <v>0</v>
      </c>
      <c r="G78" s="205">
        <f t="shared" si="12"/>
        <v>0</v>
      </c>
      <c r="H78" s="206">
        <f t="shared" si="13"/>
        <v>0</v>
      </c>
      <c r="V78" s="195">
        <v>36</v>
      </c>
      <c r="W78" s="205">
        <f t="shared" si="14"/>
        <v>0</v>
      </c>
      <c r="X78" s="205">
        <f t="shared" si="15"/>
        <v>0</v>
      </c>
      <c r="Y78" s="206">
        <f t="shared" si="16"/>
        <v>0</v>
      </c>
    </row>
    <row r="79" spans="5:25" ht="15.6" customHeight="1">
      <c r="E79" s="195">
        <v>37</v>
      </c>
      <c r="F79" s="205">
        <f t="shared" si="17"/>
        <v>0</v>
      </c>
      <c r="G79" s="205">
        <f t="shared" si="12"/>
        <v>0</v>
      </c>
      <c r="H79" s="206">
        <f t="shared" si="13"/>
        <v>0</v>
      </c>
      <c r="V79" s="195">
        <v>37</v>
      </c>
      <c r="W79" s="205">
        <f t="shared" si="14"/>
        <v>0</v>
      </c>
      <c r="X79" s="205">
        <f t="shared" si="15"/>
        <v>0</v>
      </c>
      <c r="Y79" s="206">
        <f t="shared" si="16"/>
        <v>0</v>
      </c>
    </row>
    <row r="80" spans="5:25" ht="15.6" customHeight="1">
      <c r="E80" s="195">
        <v>38</v>
      </c>
      <c r="F80" s="205">
        <f t="shared" si="17"/>
        <v>0</v>
      </c>
      <c r="G80" s="205">
        <f t="shared" si="12"/>
        <v>0</v>
      </c>
      <c r="H80" s="206">
        <f t="shared" si="13"/>
        <v>0</v>
      </c>
      <c r="V80" s="195">
        <v>38</v>
      </c>
      <c r="W80" s="205">
        <f t="shared" si="14"/>
        <v>0</v>
      </c>
      <c r="X80" s="205">
        <f t="shared" si="15"/>
        <v>0</v>
      </c>
      <c r="Y80" s="206">
        <f t="shared" si="16"/>
        <v>0</v>
      </c>
    </row>
    <row r="81" spans="5:25" ht="15.6" customHeight="1">
      <c r="E81" s="195">
        <v>39</v>
      </c>
      <c r="F81" s="205">
        <f t="shared" si="17"/>
        <v>0</v>
      </c>
      <c r="G81" s="205">
        <f t="shared" si="12"/>
        <v>0</v>
      </c>
      <c r="H81" s="206">
        <f t="shared" si="13"/>
        <v>0</v>
      </c>
      <c r="V81" s="195">
        <v>39</v>
      </c>
      <c r="W81" s="205">
        <f t="shared" si="14"/>
        <v>0</v>
      </c>
      <c r="X81" s="205">
        <f t="shared" si="15"/>
        <v>0</v>
      </c>
      <c r="Y81" s="206">
        <f t="shared" si="16"/>
        <v>0</v>
      </c>
    </row>
    <row r="82" spans="5:25" ht="15.6" customHeight="1" thickBot="1">
      <c r="E82" s="196">
        <v>40</v>
      </c>
      <c r="F82" s="207">
        <f t="shared" si="17"/>
        <v>0</v>
      </c>
      <c r="G82" s="207">
        <f t="shared" si="12"/>
        <v>0</v>
      </c>
      <c r="H82" s="208">
        <f t="shared" si="13"/>
        <v>0</v>
      </c>
      <c r="V82" s="196">
        <v>40</v>
      </c>
      <c r="W82" s="207">
        <f t="shared" si="14"/>
        <v>0</v>
      </c>
      <c r="X82" s="207">
        <f t="shared" si="15"/>
        <v>0</v>
      </c>
      <c r="Y82" s="208">
        <f t="shared" si="16"/>
        <v>0</v>
      </c>
    </row>
    <row r="84" spans="5:25" ht="15.6" customHeight="1" thickBot="1">
      <c r="E84" s="2" t="s">
        <v>88</v>
      </c>
      <c r="V84" s="2" t="s">
        <v>88</v>
      </c>
    </row>
    <row r="85" spans="5:25" ht="15.6" customHeight="1">
      <c r="E85" s="2199"/>
      <c r="F85" s="22" t="s">
        <v>301</v>
      </c>
      <c r="G85" s="2290" t="s">
        <v>302</v>
      </c>
      <c r="H85" s="2291"/>
      <c r="V85" s="2199"/>
      <c r="W85" s="22" t="s">
        <v>301</v>
      </c>
      <c r="X85" s="2290" t="s">
        <v>302</v>
      </c>
      <c r="Y85" s="2291"/>
    </row>
    <row r="86" spans="5:25" ht="15.6" customHeight="1">
      <c r="E86" s="2238"/>
      <c r="F86" s="23" t="s">
        <v>56</v>
      </c>
      <c r="G86" s="23" t="s">
        <v>56</v>
      </c>
      <c r="H86" s="204" t="s">
        <v>83</v>
      </c>
      <c r="V86" s="2238"/>
      <c r="W86" s="23" t="s">
        <v>56</v>
      </c>
      <c r="X86" s="23" t="s">
        <v>56</v>
      </c>
      <c r="Y86" s="204" t="s">
        <v>83</v>
      </c>
    </row>
    <row r="87" spans="5:25" ht="15.6" customHeight="1">
      <c r="E87" s="195">
        <v>1</v>
      </c>
      <c r="F87" s="205">
        <f t="shared" ref="F87:F126" si="18">SUMIF($G$17,E87,$G$14)</f>
        <v>0</v>
      </c>
      <c r="G87" s="205">
        <f t="shared" ref="G87:G126" si="19">IF($G$18&lt;&gt;"As",0,SUMIF($G$19,E87,$G$15))</f>
        <v>0</v>
      </c>
      <c r="H87" s="206">
        <f t="shared" ref="H87:H126" si="20">IF($G$18&lt;&gt;"Co",0,SUMIF($G$19,E87,$G$15))</f>
        <v>0</v>
      </c>
      <c r="V87" s="195">
        <v>1</v>
      </c>
      <c r="W87" s="205">
        <f t="shared" ref="W87:W126" si="21">SUMIF($X$17,V87,$X$14)</f>
        <v>0</v>
      </c>
      <c r="X87" s="205">
        <f t="shared" ref="X87:X126" si="22">IF($X$18&lt;&gt;"As",0,SUMIF($X$19,V87,$X$15))</f>
        <v>0</v>
      </c>
      <c r="Y87" s="206">
        <f t="shared" ref="Y87:Y126" si="23">IF($X$18&lt;&gt;"Co",0,SUMIF($X$19,V87,$X$15))</f>
        <v>0</v>
      </c>
    </row>
    <row r="88" spans="5:25" ht="15.6" customHeight="1">
      <c r="E88" s="195">
        <v>2</v>
      </c>
      <c r="F88" s="205">
        <f t="shared" si="18"/>
        <v>0</v>
      </c>
      <c r="G88" s="205">
        <f t="shared" si="19"/>
        <v>0</v>
      </c>
      <c r="H88" s="206">
        <f t="shared" si="20"/>
        <v>0</v>
      </c>
      <c r="V88" s="195">
        <v>2</v>
      </c>
      <c r="W88" s="205">
        <f t="shared" si="21"/>
        <v>0</v>
      </c>
      <c r="X88" s="205">
        <f t="shared" si="22"/>
        <v>0</v>
      </c>
      <c r="Y88" s="206">
        <f t="shared" si="23"/>
        <v>0</v>
      </c>
    </row>
    <row r="89" spans="5:25" ht="15.6" customHeight="1">
      <c r="E89" s="195">
        <v>3</v>
      </c>
      <c r="F89" s="205">
        <f t="shared" si="18"/>
        <v>0</v>
      </c>
      <c r="G89" s="205">
        <f t="shared" si="19"/>
        <v>0</v>
      </c>
      <c r="H89" s="206">
        <f t="shared" si="20"/>
        <v>0</v>
      </c>
      <c r="V89" s="195">
        <v>3</v>
      </c>
      <c r="W89" s="205">
        <f t="shared" si="21"/>
        <v>0</v>
      </c>
      <c r="X89" s="205">
        <f t="shared" si="22"/>
        <v>0</v>
      </c>
      <c r="Y89" s="206">
        <f t="shared" si="23"/>
        <v>0</v>
      </c>
    </row>
    <row r="90" spans="5:25" ht="15.6" customHeight="1">
      <c r="E90" s="195">
        <v>4</v>
      </c>
      <c r="F90" s="205">
        <f t="shared" si="18"/>
        <v>0</v>
      </c>
      <c r="G90" s="205">
        <f t="shared" si="19"/>
        <v>0</v>
      </c>
      <c r="H90" s="206">
        <f t="shared" si="20"/>
        <v>0</v>
      </c>
      <c r="V90" s="195">
        <v>4</v>
      </c>
      <c r="W90" s="205">
        <f t="shared" si="21"/>
        <v>0</v>
      </c>
      <c r="X90" s="205">
        <f t="shared" si="22"/>
        <v>0</v>
      </c>
      <c r="Y90" s="206">
        <f t="shared" si="23"/>
        <v>0</v>
      </c>
    </row>
    <row r="91" spans="5:25" ht="15.6" customHeight="1">
      <c r="E91" s="195">
        <v>5</v>
      </c>
      <c r="F91" s="205">
        <f t="shared" si="18"/>
        <v>1697.71</v>
      </c>
      <c r="G91" s="205">
        <f t="shared" si="19"/>
        <v>0</v>
      </c>
      <c r="H91" s="206">
        <f t="shared" si="20"/>
        <v>0</v>
      </c>
      <c r="V91" s="195">
        <v>5</v>
      </c>
      <c r="W91" s="205">
        <f t="shared" si="21"/>
        <v>0</v>
      </c>
      <c r="X91" s="205">
        <f t="shared" si="22"/>
        <v>0</v>
      </c>
      <c r="Y91" s="206">
        <f t="shared" si="23"/>
        <v>0</v>
      </c>
    </row>
    <row r="92" spans="5:25" ht="15.6" customHeight="1">
      <c r="E92" s="195">
        <v>6</v>
      </c>
      <c r="F92" s="205">
        <f t="shared" si="18"/>
        <v>0</v>
      </c>
      <c r="G92" s="205">
        <f t="shared" si="19"/>
        <v>0</v>
      </c>
      <c r="H92" s="206">
        <f t="shared" si="20"/>
        <v>0</v>
      </c>
      <c r="V92" s="195">
        <v>6</v>
      </c>
      <c r="W92" s="205">
        <f t="shared" si="21"/>
        <v>0</v>
      </c>
      <c r="X92" s="205">
        <f t="shared" si="22"/>
        <v>0</v>
      </c>
      <c r="Y92" s="206">
        <f t="shared" si="23"/>
        <v>0</v>
      </c>
    </row>
    <row r="93" spans="5:25" ht="15.6" customHeight="1">
      <c r="E93" s="195">
        <v>7</v>
      </c>
      <c r="F93" s="205">
        <f t="shared" si="18"/>
        <v>0</v>
      </c>
      <c r="G93" s="205">
        <f t="shared" si="19"/>
        <v>0</v>
      </c>
      <c r="H93" s="206">
        <f t="shared" si="20"/>
        <v>0</v>
      </c>
      <c r="V93" s="195">
        <v>7</v>
      </c>
      <c r="W93" s="205">
        <f t="shared" si="21"/>
        <v>0</v>
      </c>
      <c r="X93" s="205">
        <f t="shared" si="22"/>
        <v>0</v>
      </c>
      <c r="Y93" s="206">
        <f t="shared" si="23"/>
        <v>0</v>
      </c>
    </row>
    <row r="94" spans="5:25" ht="15.6" customHeight="1">
      <c r="E94" s="195">
        <v>8</v>
      </c>
      <c r="F94" s="205">
        <f t="shared" si="18"/>
        <v>0</v>
      </c>
      <c r="G94" s="205">
        <f t="shared" si="19"/>
        <v>0</v>
      </c>
      <c r="H94" s="206">
        <f t="shared" si="20"/>
        <v>0</v>
      </c>
      <c r="V94" s="195">
        <v>8</v>
      </c>
      <c r="W94" s="205">
        <f t="shared" si="21"/>
        <v>0</v>
      </c>
      <c r="X94" s="205">
        <f t="shared" si="22"/>
        <v>0</v>
      </c>
      <c r="Y94" s="206">
        <f t="shared" si="23"/>
        <v>0</v>
      </c>
    </row>
    <row r="95" spans="5:25" ht="15.6" customHeight="1">
      <c r="E95" s="195">
        <v>9</v>
      </c>
      <c r="F95" s="205">
        <f t="shared" si="18"/>
        <v>0</v>
      </c>
      <c r="G95" s="205">
        <f t="shared" si="19"/>
        <v>0</v>
      </c>
      <c r="H95" s="206">
        <f t="shared" si="20"/>
        <v>0</v>
      </c>
      <c r="V95" s="195">
        <v>9</v>
      </c>
      <c r="W95" s="205">
        <f t="shared" si="21"/>
        <v>0</v>
      </c>
      <c r="X95" s="205">
        <f t="shared" si="22"/>
        <v>0</v>
      </c>
      <c r="Y95" s="206">
        <f t="shared" si="23"/>
        <v>0</v>
      </c>
    </row>
    <row r="96" spans="5:25" ht="15.6" customHeight="1">
      <c r="E96" s="195">
        <v>10</v>
      </c>
      <c r="F96" s="205">
        <f t="shared" si="18"/>
        <v>0</v>
      </c>
      <c r="G96" s="205">
        <f t="shared" si="19"/>
        <v>3122.29</v>
      </c>
      <c r="H96" s="206">
        <f t="shared" si="20"/>
        <v>0</v>
      </c>
      <c r="V96" s="195">
        <v>10</v>
      </c>
      <c r="W96" s="205">
        <f t="shared" si="21"/>
        <v>0</v>
      </c>
      <c r="X96" s="205">
        <f t="shared" si="22"/>
        <v>34.200000000000003</v>
      </c>
      <c r="Y96" s="206">
        <f t="shared" si="23"/>
        <v>0</v>
      </c>
    </row>
    <row r="97" spans="5:25" ht="15.6" customHeight="1">
      <c r="E97" s="195">
        <v>11</v>
      </c>
      <c r="F97" s="205">
        <f t="shared" si="18"/>
        <v>0</v>
      </c>
      <c r="G97" s="205">
        <f t="shared" si="19"/>
        <v>0</v>
      </c>
      <c r="H97" s="206">
        <f t="shared" si="20"/>
        <v>0</v>
      </c>
      <c r="V97" s="195">
        <v>11</v>
      </c>
      <c r="W97" s="205">
        <f t="shared" si="21"/>
        <v>0</v>
      </c>
      <c r="X97" s="205">
        <f t="shared" si="22"/>
        <v>0</v>
      </c>
      <c r="Y97" s="206">
        <f t="shared" si="23"/>
        <v>0</v>
      </c>
    </row>
    <row r="98" spans="5:25" ht="15.6" customHeight="1">
      <c r="E98" s="195">
        <v>12</v>
      </c>
      <c r="F98" s="205">
        <f t="shared" si="18"/>
        <v>0</v>
      </c>
      <c r="G98" s="205">
        <f t="shared" si="19"/>
        <v>0</v>
      </c>
      <c r="H98" s="206">
        <f t="shared" si="20"/>
        <v>0</v>
      </c>
      <c r="V98" s="195">
        <v>12</v>
      </c>
      <c r="W98" s="205">
        <f t="shared" si="21"/>
        <v>0</v>
      </c>
      <c r="X98" s="205">
        <f t="shared" si="22"/>
        <v>0</v>
      </c>
      <c r="Y98" s="206">
        <f t="shared" si="23"/>
        <v>0</v>
      </c>
    </row>
    <row r="99" spans="5:25" ht="15.6" customHeight="1">
      <c r="E99" s="195">
        <v>13</v>
      </c>
      <c r="F99" s="205">
        <f t="shared" si="18"/>
        <v>0</v>
      </c>
      <c r="G99" s="205">
        <f t="shared" si="19"/>
        <v>0</v>
      </c>
      <c r="H99" s="206">
        <f t="shared" si="20"/>
        <v>0</v>
      </c>
      <c r="V99" s="195">
        <v>13</v>
      </c>
      <c r="W99" s="205">
        <f t="shared" si="21"/>
        <v>0</v>
      </c>
      <c r="X99" s="205">
        <f t="shared" si="22"/>
        <v>0</v>
      </c>
      <c r="Y99" s="206">
        <f t="shared" si="23"/>
        <v>0</v>
      </c>
    </row>
    <row r="100" spans="5:25" ht="15.6" customHeight="1">
      <c r="E100" s="195">
        <v>14</v>
      </c>
      <c r="F100" s="205">
        <f t="shared" si="18"/>
        <v>0</v>
      </c>
      <c r="G100" s="205">
        <f t="shared" si="19"/>
        <v>0</v>
      </c>
      <c r="H100" s="206">
        <f t="shared" si="20"/>
        <v>0</v>
      </c>
      <c r="V100" s="195">
        <v>14</v>
      </c>
      <c r="W100" s="205">
        <f t="shared" si="21"/>
        <v>0</v>
      </c>
      <c r="X100" s="205">
        <f t="shared" si="22"/>
        <v>0</v>
      </c>
      <c r="Y100" s="206">
        <f t="shared" si="23"/>
        <v>0</v>
      </c>
    </row>
    <row r="101" spans="5:25" ht="15.6" customHeight="1">
      <c r="E101" s="195">
        <v>15</v>
      </c>
      <c r="F101" s="205">
        <f t="shared" si="18"/>
        <v>0</v>
      </c>
      <c r="G101" s="205">
        <f t="shared" si="19"/>
        <v>0</v>
      </c>
      <c r="H101" s="206">
        <f t="shared" si="20"/>
        <v>0</v>
      </c>
      <c r="V101" s="195">
        <v>15</v>
      </c>
      <c r="W101" s="205">
        <f t="shared" si="21"/>
        <v>0</v>
      </c>
      <c r="X101" s="205">
        <f t="shared" si="22"/>
        <v>0</v>
      </c>
      <c r="Y101" s="206">
        <f t="shared" si="23"/>
        <v>0</v>
      </c>
    </row>
    <row r="102" spans="5:25" ht="15.6" customHeight="1">
      <c r="E102" s="195">
        <v>16</v>
      </c>
      <c r="F102" s="205">
        <f t="shared" si="18"/>
        <v>0</v>
      </c>
      <c r="G102" s="205">
        <f t="shared" si="19"/>
        <v>0</v>
      </c>
      <c r="H102" s="206">
        <f t="shared" si="20"/>
        <v>0</v>
      </c>
      <c r="V102" s="195">
        <v>16</v>
      </c>
      <c r="W102" s="205">
        <f t="shared" si="21"/>
        <v>0</v>
      </c>
      <c r="X102" s="205">
        <f t="shared" si="22"/>
        <v>0</v>
      </c>
      <c r="Y102" s="206">
        <f t="shared" si="23"/>
        <v>0</v>
      </c>
    </row>
    <row r="103" spans="5:25" ht="15.6" customHeight="1">
      <c r="E103" s="195">
        <v>17</v>
      </c>
      <c r="F103" s="205">
        <f t="shared" si="18"/>
        <v>0</v>
      </c>
      <c r="G103" s="205">
        <f t="shared" si="19"/>
        <v>0</v>
      </c>
      <c r="H103" s="206">
        <f t="shared" si="20"/>
        <v>0</v>
      </c>
      <c r="V103" s="195">
        <v>17</v>
      </c>
      <c r="W103" s="205">
        <f t="shared" si="21"/>
        <v>0</v>
      </c>
      <c r="X103" s="205">
        <f t="shared" si="22"/>
        <v>0</v>
      </c>
      <c r="Y103" s="206">
        <f t="shared" si="23"/>
        <v>0</v>
      </c>
    </row>
    <row r="104" spans="5:25" ht="15.6" customHeight="1">
      <c r="E104" s="195">
        <v>18</v>
      </c>
      <c r="F104" s="205">
        <f t="shared" si="18"/>
        <v>0</v>
      </c>
      <c r="G104" s="205">
        <f t="shared" si="19"/>
        <v>0</v>
      </c>
      <c r="H104" s="206">
        <f t="shared" si="20"/>
        <v>0</v>
      </c>
      <c r="V104" s="195">
        <v>18</v>
      </c>
      <c r="W104" s="205">
        <f t="shared" si="21"/>
        <v>0</v>
      </c>
      <c r="X104" s="205">
        <f t="shared" si="22"/>
        <v>0</v>
      </c>
      <c r="Y104" s="206">
        <f t="shared" si="23"/>
        <v>0</v>
      </c>
    </row>
    <row r="105" spans="5:25" ht="15.6" customHeight="1">
      <c r="E105" s="195">
        <v>19</v>
      </c>
      <c r="F105" s="205">
        <f t="shared" si="18"/>
        <v>0</v>
      </c>
      <c r="G105" s="205">
        <f t="shared" si="19"/>
        <v>0</v>
      </c>
      <c r="H105" s="206">
        <f t="shared" si="20"/>
        <v>0</v>
      </c>
      <c r="V105" s="195">
        <v>19</v>
      </c>
      <c r="W105" s="205">
        <f t="shared" si="21"/>
        <v>0</v>
      </c>
      <c r="X105" s="205">
        <f t="shared" si="22"/>
        <v>0</v>
      </c>
      <c r="Y105" s="206">
        <f t="shared" si="23"/>
        <v>0</v>
      </c>
    </row>
    <row r="106" spans="5:25" ht="15.6" customHeight="1">
      <c r="E106" s="195">
        <v>20</v>
      </c>
      <c r="F106" s="205">
        <f t="shared" si="18"/>
        <v>0</v>
      </c>
      <c r="G106" s="205">
        <f t="shared" si="19"/>
        <v>0</v>
      </c>
      <c r="H106" s="206">
        <f t="shared" si="20"/>
        <v>0</v>
      </c>
      <c r="V106" s="195">
        <v>20</v>
      </c>
      <c r="W106" s="205">
        <f t="shared" si="21"/>
        <v>0</v>
      </c>
      <c r="X106" s="205">
        <f t="shared" si="22"/>
        <v>0</v>
      </c>
      <c r="Y106" s="206">
        <f t="shared" si="23"/>
        <v>0</v>
      </c>
    </row>
    <row r="107" spans="5:25" ht="15.6" customHeight="1">
      <c r="E107" s="195">
        <v>21</v>
      </c>
      <c r="F107" s="205">
        <f t="shared" si="18"/>
        <v>0</v>
      </c>
      <c r="G107" s="205">
        <f t="shared" si="19"/>
        <v>0</v>
      </c>
      <c r="H107" s="206">
        <f t="shared" si="20"/>
        <v>0</v>
      </c>
      <c r="V107" s="195">
        <v>21</v>
      </c>
      <c r="W107" s="205">
        <f t="shared" si="21"/>
        <v>0</v>
      </c>
      <c r="X107" s="205">
        <f t="shared" si="22"/>
        <v>0</v>
      </c>
      <c r="Y107" s="206">
        <f t="shared" si="23"/>
        <v>0</v>
      </c>
    </row>
    <row r="108" spans="5:25" ht="15.6" customHeight="1">
      <c r="E108" s="195">
        <v>22</v>
      </c>
      <c r="F108" s="205">
        <f t="shared" si="18"/>
        <v>0</v>
      </c>
      <c r="G108" s="205">
        <f t="shared" si="19"/>
        <v>0</v>
      </c>
      <c r="H108" s="206">
        <f t="shared" si="20"/>
        <v>0</v>
      </c>
      <c r="V108" s="195">
        <v>22</v>
      </c>
      <c r="W108" s="205">
        <f t="shared" si="21"/>
        <v>0</v>
      </c>
      <c r="X108" s="205">
        <f t="shared" si="22"/>
        <v>0</v>
      </c>
      <c r="Y108" s="206">
        <f t="shared" si="23"/>
        <v>0</v>
      </c>
    </row>
    <row r="109" spans="5:25" ht="15.6" customHeight="1">
      <c r="E109" s="195">
        <v>23</v>
      </c>
      <c r="F109" s="205">
        <f t="shared" si="18"/>
        <v>0</v>
      </c>
      <c r="G109" s="205">
        <f t="shared" si="19"/>
        <v>0</v>
      </c>
      <c r="H109" s="206">
        <f t="shared" si="20"/>
        <v>0</v>
      </c>
      <c r="V109" s="195">
        <v>23</v>
      </c>
      <c r="W109" s="205">
        <f t="shared" si="21"/>
        <v>0</v>
      </c>
      <c r="X109" s="205">
        <f t="shared" si="22"/>
        <v>0</v>
      </c>
      <c r="Y109" s="206">
        <f t="shared" si="23"/>
        <v>0</v>
      </c>
    </row>
    <row r="110" spans="5:25" ht="15.6" customHeight="1">
      <c r="E110" s="195">
        <v>24</v>
      </c>
      <c r="F110" s="205">
        <f t="shared" si="18"/>
        <v>0</v>
      </c>
      <c r="G110" s="205">
        <f t="shared" si="19"/>
        <v>0</v>
      </c>
      <c r="H110" s="206">
        <f t="shared" si="20"/>
        <v>0</v>
      </c>
      <c r="V110" s="195">
        <v>24</v>
      </c>
      <c r="W110" s="205">
        <f t="shared" si="21"/>
        <v>0</v>
      </c>
      <c r="X110" s="205">
        <f t="shared" si="22"/>
        <v>0</v>
      </c>
      <c r="Y110" s="206">
        <f t="shared" si="23"/>
        <v>0</v>
      </c>
    </row>
    <row r="111" spans="5:25" ht="15.6" customHeight="1">
      <c r="E111" s="195">
        <v>25</v>
      </c>
      <c r="F111" s="205">
        <f t="shared" si="18"/>
        <v>0</v>
      </c>
      <c r="G111" s="205">
        <f t="shared" si="19"/>
        <v>0</v>
      </c>
      <c r="H111" s="206">
        <f t="shared" si="20"/>
        <v>0</v>
      </c>
      <c r="V111" s="195">
        <v>25</v>
      </c>
      <c r="W111" s="205">
        <f t="shared" si="21"/>
        <v>0</v>
      </c>
      <c r="X111" s="205">
        <f t="shared" si="22"/>
        <v>0</v>
      </c>
      <c r="Y111" s="206">
        <f t="shared" si="23"/>
        <v>0</v>
      </c>
    </row>
    <row r="112" spans="5:25" ht="15.6" customHeight="1">
      <c r="E112" s="195">
        <v>26</v>
      </c>
      <c r="F112" s="205">
        <f t="shared" si="18"/>
        <v>0</v>
      </c>
      <c r="G112" s="205">
        <f t="shared" si="19"/>
        <v>0</v>
      </c>
      <c r="H112" s="206">
        <f t="shared" si="20"/>
        <v>0</v>
      </c>
      <c r="V112" s="195">
        <v>26</v>
      </c>
      <c r="W112" s="205">
        <f t="shared" si="21"/>
        <v>0</v>
      </c>
      <c r="X112" s="205">
        <f t="shared" si="22"/>
        <v>0</v>
      </c>
      <c r="Y112" s="206">
        <f t="shared" si="23"/>
        <v>0</v>
      </c>
    </row>
    <row r="113" spans="5:25" ht="15.6" customHeight="1">
      <c r="E113" s="195">
        <v>27</v>
      </c>
      <c r="F113" s="205">
        <f t="shared" si="18"/>
        <v>0</v>
      </c>
      <c r="G113" s="205">
        <f t="shared" si="19"/>
        <v>0</v>
      </c>
      <c r="H113" s="206">
        <f t="shared" si="20"/>
        <v>0</v>
      </c>
      <c r="V113" s="195">
        <v>27</v>
      </c>
      <c r="W113" s="205">
        <f t="shared" si="21"/>
        <v>0</v>
      </c>
      <c r="X113" s="205">
        <f t="shared" si="22"/>
        <v>0</v>
      </c>
      <c r="Y113" s="206">
        <f t="shared" si="23"/>
        <v>0</v>
      </c>
    </row>
    <row r="114" spans="5:25" ht="15.6" customHeight="1">
      <c r="E114" s="195">
        <v>28</v>
      </c>
      <c r="F114" s="205">
        <f t="shared" si="18"/>
        <v>0</v>
      </c>
      <c r="G114" s="205">
        <f t="shared" si="19"/>
        <v>0</v>
      </c>
      <c r="H114" s="206">
        <f t="shared" si="20"/>
        <v>0</v>
      </c>
      <c r="V114" s="195">
        <v>28</v>
      </c>
      <c r="W114" s="205">
        <f t="shared" si="21"/>
        <v>0</v>
      </c>
      <c r="X114" s="205">
        <f t="shared" si="22"/>
        <v>0</v>
      </c>
      <c r="Y114" s="206">
        <f t="shared" si="23"/>
        <v>0</v>
      </c>
    </row>
    <row r="115" spans="5:25" ht="15.6" customHeight="1">
      <c r="E115" s="195">
        <v>29</v>
      </c>
      <c r="F115" s="205">
        <f t="shared" si="18"/>
        <v>0</v>
      </c>
      <c r="G115" s="205">
        <f t="shared" si="19"/>
        <v>0</v>
      </c>
      <c r="H115" s="206">
        <f t="shared" si="20"/>
        <v>0</v>
      </c>
      <c r="V115" s="195">
        <v>29</v>
      </c>
      <c r="W115" s="205">
        <f t="shared" si="21"/>
        <v>0</v>
      </c>
      <c r="X115" s="205">
        <f t="shared" si="22"/>
        <v>0</v>
      </c>
      <c r="Y115" s="206">
        <f t="shared" si="23"/>
        <v>0</v>
      </c>
    </row>
    <row r="116" spans="5:25" ht="15.6" customHeight="1">
      <c r="E116" s="195">
        <v>30</v>
      </c>
      <c r="F116" s="205">
        <f t="shared" si="18"/>
        <v>0</v>
      </c>
      <c r="G116" s="205">
        <f t="shared" si="19"/>
        <v>0</v>
      </c>
      <c r="H116" s="206">
        <f t="shared" si="20"/>
        <v>0</v>
      </c>
      <c r="V116" s="195">
        <v>30</v>
      </c>
      <c r="W116" s="205">
        <f t="shared" si="21"/>
        <v>0</v>
      </c>
      <c r="X116" s="205">
        <f t="shared" si="22"/>
        <v>0</v>
      </c>
      <c r="Y116" s="206">
        <f t="shared" si="23"/>
        <v>0</v>
      </c>
    </row>
    <row r="117" spans="5:25" ht="15.6" customHeight="1">
      <c r="E117" s="195">
        <v>31</v>
      </c>
      <c r="F117" s="205">
        <f t="shared" si="18"/>
        <v>0</v>
      </c>
      <c r="G117" s="205">
        <f t="shared" si="19"/>
        <v>0</v>
      </c>
      <c r="H117" s="206">
        <f t="shared" si="20"/>
        <v>0</v>
      </c>
      <c r="V117" s="195">
        <v>31</v>
      </c>
      <c r="W117" s="205">
        <f t="shared" si="21"/>
        <v>0</v>
      </c>
      <c r="X117" s="205">
        <f t="shared" si="22"/>
        <v>0</v>
      </c>
      <c r="Y117" s="206">
        <f t="shared" si="23"/>
        <v>0</v>
      </c>
    </row>
    <row r="118" spans="5:25" ht="15.6" customHeight="1">
      <c r="E118" s="195">
        <v>32</v>
      </c>
      <c r="F118" s="205">
        <f t="shared" si="18"/>
        <v>0</v>
      </c>
      <c r="G118" s="205">
        <f t="shared" si="19"/>
        <v>0</v>
      </c>
      <c r="H118" s="206">
        <f t="shared" si="20"/>
        <v>0</v>
      </c>
      <c r="V118" s="195">
        <v>32</v>
      </c>
      <c r="W118" s="205">
        <f t="shared" si="21"/>
        <v>0</v>
      </c>
      <c r="X118" s="205">
        <f t="shared" si="22"/>
        <v>0</v>
      </c>
      <c r="Y118" s="206">
        <f t="shared" si="23"/>
        <v>0</v>
      </c>
    </row>
    <row r="119" spans="5:25" ht="15.6" customHeight="1">
      <c r="E119" s="195">
        <v>33</v>
      </c>
      <c r="F119" s="205">
        <f t="shared" si="18"/>
        <v>0</v>
      </c>
      <c r="G119" s="205">
        <f t="shared" si="19"/>
        <v>0</v>
      </c>
      <c r="H119" s="206">
        <f t="shared" si="20"/>
        <v>0</v>
      </c>
      <c r="V119" s="195">
        <v>33</v>
      </c>
      <c r="W119" s="205">
        <f t="shared" si="21"/>
        <v>0</v>
      </c>
      <c r="X119" s="205">
        <f t="shared" si="22"/>
        <v>0</v>
      </c>
      <c r="Y119" s="206">
        <f t="shared" si="23"/>
        <v>0</v>
      </c>
    </row>
    <row r="120" spans="5:25" ht="15.6" customHeight="1">
      <c r="E120" s="195">
        <v>34</v>
      </c>
      <c r="F120" s="205">
        <f t="shared" si="18"/>
        <v>0</v>
      </c>
      <c r="G120" s="205">
        <f t="shared" si="19"/>
        <v>0</v>
      </c>
      <c r="H120" s="206">
        <f t="shared" si="20"/>
        <v>0</v>
      </c>
      <c r="V120" s="195">
        <v>34</v>
      </c>
      <c r="W120" s="205">
        <f t="shared" si="21"/>
        <v>0</v>
      </c>
      <c r="X120" s="205">
        <f t="shared" si="22"/>
        <v>0</v>
      </c>
      <c r="Y120" s="206">
        <f t="shared" si="23"/>
        <v>0</v>
      </c>
    </row>
    <row r="121" spans="5:25" ht="15.6" customHeight="1">
      <c r="E121" s="195">
        <v>35</v>
      </c>
      <c r="F121" s="205">
        <f t="shared" si="18"/>
        <v>0</v>
      </c>
      <c r="G121" s="205">
        <f t="shared" si="19"/>
        <v>0</v>
      </c>
      <c r="H121" s="206">
        <f t="shared" si="20"/>
        <v>0</v>
      </c>
      <c r="V121" s="195">
        <v>35</v>
      </c>
      <c r="W121" s="205">
        <f t="shared" si="21"/>
        <v>0</v>
      </c>
      <c r="X121" s="205">
        <f t="shared" si="22"/>
        <v>0</v>
      </c>
      <c r="Y121" s="206">
        <f t="shared" si="23"/>
        <v>0</v>
      </c>
    </row>
    <row r="122" spans="5:25" ht="15.6" customHeight="1">
      <c r="E122" s="195">
        <v>36</v>
      </c>
      <c r="F122" s="205">
        <f t="shared" si="18"/>
        <v>0</v>
      </c>
      <c r="G122" s="205">
        <f t="shared" si="19"/>
        <v>0</v>
      </c>
      <c r="H122" s="206">
        <f t="shared" si="20"/>
        <v>0</v>
      </c>
      <c r="V122" s="195">
        <v>36</v>
      </c>
      <c r="W122" s="205">
        <f t="shared" si="21"/>
        <v>0</v>
      </c>
      <c r="X122" s="205">
        <f t="shared" si="22"/>
        <v>0</v>
      </c>
      <c r="Y122" s="206">
        <f t="shared" si="23"/>
        <v>0</v>
      </c>
    </row>
    <row r="123" spans="5:25" ht="15.6" customHeight="1">
      <c r="E123" s="195">
        <v>37</v>
      </c>
      <c r="F123" s="205">
        <f t="shared" si="18"/>
        <v>0</v>
      </c>
      <c r="G123" s="205">
        <f t="shared" si="19"/>
        <v>0</v>
      </c>
      <c r="H123" s="206">
        <f t="shared" si="20"/>
        <v>0</v>
      </c>
      <c r="V123" s="195">
        <v>37</v>
      </c>
      <c r="W123" s="205">
        <f t="shared" si="21"/>
        <v>0</v>
      </c>
      <c r="X123" s="205">
        <f t="shared" si="22"/>
        <v>0</v>
      </c>
      <c r="Y123" s="206">
        <f t="shared" si="23"/>
        <v>0</v>
      </c>
    </row>
    <row r="124" spans="5:25" ht="15.6" customHeight="1">
      <c r="E124" s="195">
        <v>38</v>
      </c>
      <c r="F124" s="205">
        <f t="shared" si="18"/>
        <v>0</v>
      </c>
      <c r="G124" s="205">
        <f t="shared" si="19"/>
        <v>0</v>
      </c>
      <c r="H124" s="206">
        <f t="shared" si="20"/>
        <v>0</v>
      </c>
      <c r="V124" s="195">
        <v>38</v>
      </c>
      <c r="W124" s="205">
        <f t="shared" si="21"/>
        <v>0</v>
      </c>
      <c r="X124" s="205">
        <f t="shared" si="22"/>
        <v>0</v>
      </c>
      <c r="Y124" s="206">
        <f t="shared" si="23"/>
        <v>0</v>
      </c>
    </row>
    <row r="125" spans="5:25" ht="15.6" customHeight="1">
      <c r="E125" s="195">
        <v>39</v>
      </c>
      <c r="F125" s="205">
        <f t="shared" si="18"/>
        <v>0</v>
      </c>
      <c r="G125" s="205">
        <f t="shared" si="19"/>
        <v>0</v>
      </c>
      <c r="H125" s="206">
        <f t="shared" si="20"/>
        <v>0</v>
      </c>
      <c r="V125" s="195">
        <v>39</v>
      </c>
      <c r="W125" s="205">
        <f t="shared" si="21"/>
        <v>0</v>
      </c>
      <c r="X125" s="205">
        <f t="shared" si="22"/>
        <v>0</v>
      </c>
      <c r="Y125" s="206">
        <f t="shared" si="23"/>
        <v>0</v>
      </c>
    </row>
    <row r="126" spans="5:25" ht="15.6" customHeight="1" thickBot="1">
      <c r="E126" s="196">
        <v>40</v>
      </c>
      <c r="F126" s="207">
        <f t="shared" si="18"/>
        <v>0</v>
      </c>
      <c r="G126" s="207">
        <f t="shared" si="19"/>
        <v>0</v>
      </c>
      <c r="H126" s="208">
        <f t="shared" si="20"/>
        <v>0</v>
      </c>
      <c r="V126" s="196">
        <v>40</v>
      </c>
      <c r="W126" s="207">
        <f t="shared" si="21"/>
        <v>0</v>
      </c>
      <c r="X126" s="207">
        <f t="shared" si="22"/>
        <v>0</v>
      </c>
      <c r="Y126" s="208">
        <f t="shared" si="23"/>
        <v>0</v>
      </c>
    </row>
    <row r="128" spans="5:25" ht="15.6" customHeight="1" thickBot="1">
      <c r="E128" s="2" t="s">
        <v>89</v>
      </c>
      <c r="V128" s="2" t="s">
        <v>89</v>
      </c>
    </row>
    <row r="129" spans="5:25" ht="15.6" customHeight="1">
      <c r="E129" s="2199"/>
      <c r="F129" s="22" t="s">
        <v>301</v>
      </c>
      <c r="G129" s="2290" t="s">
        <v>302</v>
      </c>
      <c r="H129" s="2291"/>
      <c r="V129" s="2199"/>
      <c r="W129" s="22" t="s">
        <v>301</v>
      </c>
      <c r="X129" s="2290" t="s">
        <v>302</v>
      </c>
      <c r="Y129" s="2291"/>
    </row>
    <row r="130" spans="5:25" ht="15.6" customHeight="1">
      <c r="E130" s="2238"/>
      <c r="F130" s="23" t="s">
        <v>56</v>
      </c>
      <c r="G130" s="23" t="s">
        <v>56</v>
      </c>
      <c r="H130" s="204" t="s">
        <v>83</v>
      </c>
      <c r="V130" s="2238"/>
      <c r="W130" s="23" t="s">
        <v>56</v>
      </c>
      <c r="X130" s="23" t="s">
        <v>56</v>
      </c>
      <c r="Y130" s="204" t="s">
        <v>83</v>
      </c>
    </row>
    <row r="131" spans="5:25" ht="15.6" customHeight="1">
      <c r="E131" s="195">
        <v>1</v>
      </c>
      <c r="F131" s="205">
        <f t="shared" ref="F131:F170" si="24">SUMIF($H$17,E131,$H$14)</f>
        <v>0</v>
      </c>
      <c r="G131" s="205">
        <f t="shared" ref="G131:G170" si="25">IF($H$18&lt;&gt;"As",0,SUMIF($H$19,E131,$H$15))</f>
        <v>0</v>
      </c>
      <c r="H131" s="206">
        <f t="shared" ref="H131:H170" si="26">IF($H$18&lt;&gt;"Co",0,SUMIF($H$19,E131,$H$15))</f>
        <v>0</v>
      </c>
      <c r="V131" s="195">
        <v>1</v>
      </c>
      <c r="W131" s="205">
        <f t="shared" ref="W131:W170" si="27">SUMIF($Y$17,V131,$Y$14)</f>
        <v>0</v>
      </c>
      <c r="X131" s="205">
        <f t="shared" ref="X131:X170" si="28">IF($Y$18&lt;&gt;"As",0,SUMIF($Y$19,V131,$Y$15))</f>
        <v>0</v>
      </c>
      <c r="Y131" s="206">
        <f t="shared" ref="Y131:Y170" si="29">IF($Y$18&lt;&gt;"Co",0,SUMIF($Y$19,V131,$Y$15))</f>
        <v>0</v>
      </c>
    </row>
    <row r="132" spans="5:25" ht="15.6" customHeight="1">
      <c r="E132" s="195">
        <v>2</v>
      </c>
      <c r="F132" s="205">
        <f t="shared" si="24"/>
        <v>0</v>
      </c>
      <c r="G132" s="205">
        <f t="shared" si="25"/>
        <v>0</v>
      </c>
      <c r="H132" s="206">
        <f t="shared" si="26"/>
        <v>0</v>
      </c>
      <c r="V132" s="195">
        <v>2</v>
      </c>
      <c r="W132" s="205">
        <f t="shared" si="27"/>
        <v>0</v>
      </c>
      <c r="X132" s="205">
        <f t="shared" si="28"/>
        <v>0</v>
      </c>
      <c r="Y132" s="206">
        <f t="shared" si="29"/>
        <v>0</v>
      </c>
    </row>
    <row r="133" spans="5:25" ht="15.6" customHeight="1">
      <c r="E133" s="195">
        <v>3</v>
      </c>
      <c r="F133" s="205">
        <f t="shared" si="24"/>
        <v>0</v>
      </c>
      <c r="G133" s="205">
        <f t="shared" si="25"/>
        <v>0</v>
      </c>
      <c r="H133" s="206">
        <f t="shared" si="26"/>
        <v>0</v>
      </c>
      <c r="V133" s="195">
        <v>3</v>
      </c>
      <c r="W133" s="205">
        <f t="shared" si="27"/>
        <v>0</v>
      </c>
      <c r="X133" s="205">
        <f t="shared" si="28"/>
        <v>0</v>
      </c>
      <c r="Y133" s="206">
        <f t="shared" si="29"/>
        <v>0</v>
      </c>
    </row>
    <row r="134" spans="5:25" ht="15.6" customHeight="1">
      <c r="E134" s="195">
        <v>4</v>
      </c>
      <c r="F134" s="205">
        <f t="shared" si="24"/>
        <v>0</v>
      </c>
      <c r="G134" s="205">
        <f t="shared" si="25"/>
        <v>0</v>
      </c>
      <c r="H134" s="206">
        <f t="shared" si="26"/>
        <v>0</v>
      </c>
      <c r="V134" s="195">
        <v>4</v>
      </c>
      <c r="W134" s="205">
        <f t="shared" si="27"/>
        <v>0</v>
      </c>
      <c r="X134" s="205">
        <f t="shared" si="28"/>
        <v>0</v>
      </c>
      <c r="Y134" s="206">
        <f t="shared" si="29"/>
        <v>0</v>
      </c>
    </row>
    <row r="135" spans="5:25" ht="15.6" customHeight="1">
      <c r="E135" s="195">
        <v>5</v>
      </c>
      <c r="F135" s="205">
        <f t="shared" si="24"/>
        <v>58.89</v>
      </c>
      <c r="G135" s="205">
        <f t="shared" si="25"/>
        <v>0</v>
      </c>
      <c r="H135" s="206">
        <f t="shared" si="26"/>
        <v>0</v>
      </c>
      <c r="V135" s="195">
        <v>5</v>
      </c>
      <c r="W135" s="205">
        <f t="shared" si="27"/>
        <v>0</v>
      </c>
      <c r="X135" s="205">
        <f t="shared" si="28"/>
        <v>0</v>
      </c>
      <c r="Y135" s="206">
        <f t="shared" si="29"/>
        <v>0</v>
      </c>
    </row>
    <row r="136" spans="5:25" ht="15.6" customHeight="1">
      <c r="E136" s="195">
        <v>6</v>
      </c>
      <c r="F136" s="205">
        <f t="shared" si="24"/>
        <v>0</v>
      </c>
      <c r="G136" s="205">
        <f t="shared" si="25"/>
        <v>0</v>
      </c>
      <c r="H136" s="206">
        <f t="shared" si="26"/>
        <v>0</v>
      </c>
      <c r="V136" s="195">
        <v>6</v>
      </c>
      <c r="W136" s="205">
        <f t="shared" si="27"/>
        <v>0</v>
      </c>
      <c r="X136" s="205">
        <f t="shared" si="28"/>
        <v>0</v>
      </c>
      <c r="Y136" s="206">
        <f t="shared" si="29"/>
        <v>0</v>
      </c>
    </row>
    <row r="137" spans="5:25" ht="15.6" customHeight="1">
      <c r="E137" s="195">
        <v>7</v>
      </c>
      <c r="F137" s="205">
        <f t="shared" si="24"/>
        <v>0</v>
      </c>
      <c r="G137" s="205">
        <f t="shared" si="25"/>
        <v>0</v>
      </c>
      <c r="H137" s="206">
        <f t="shared" si="26"/>
        <v>0</v>
      </c>
      <c r="V137" s="195">
        <v>7</v>
      </c>
      <c r="W137" s="205">
        <f t="shared" si="27"/>
        <v>0</v>
      </c>
      <c r="X137" s="205">
        <f t="shared" si="28"/>
        <v>0</v>
      </c>
      <c r="Y137" s="206">
        <f t="shared" si="29"/>
        <v>0</v>
      </c>
    </row>
    <row r="138" spans="5:25" ht="15.6" customHeight="1">
      <c r="E138" s="195">
        <v>8</v>
      </c>
      <c r="F138" s="205">
        <f t="shared" si="24"/>
        <v>0</v>
      </c>
      <c r="G138" s="205">
        <f t="shared" si="25"/>
        <v>0</v>
      </c>
      <c r="H138" s="206">
        <f t="shared" si="26"/>
        <v>0</v>
      </c>
      <c r="V138" s="195">
        <v>8</v>
      </c>
      <c r="W138" s="205">
        <f t="shared" si="27"/>
        <v>0</v>
      </c>
      <c r="X138" s="205">
        <f t="shared" si="28"/>
        <v>0</v>
      </c>
      <c r="Y138" s="206">
        <f t="shared" si="29"/>
        <v>0</v>
      </c>
    </row>
    <row r="139" spans="5:25" ht="15.6" customHeight="1">
      <c r="E139" s="195">
        <v>9</v>
      </c>
      <c r="F139" s="205">
        <f t="shared" si="24"/>
        <v>0</v>
      </c>
      <c r="G139" s="205">
        <f t="shared" si="25"/>
        <v>0</v>
      </c>
      <c r="H139" s="206">
        <f t="shared" si="26"/>
        <v>0</v>
      </c>
      <c r="V139" s="195">
        <v>9</v>
      </c>
      <c r="W139" s="205">
        <f t="shared" si="27"/>
        <v>0</v>
      </c>
      <c r="X139" s="205">
        <f t="shared" si="28"/>
        <v>0</v>
      </c>
      <c r="Y139" s="206">
        <f t="shared" si="29"/>
        <v>0</v>
      </c>
    </row>
    <row r="140" spans="5:25" ht="15.6" customHeight="1">
      <c r="E140" s="195">
        <v>10</v>
      </c>
      <c r="F140" s="205">
        <f t="shared" si="24"/>
        <v>0</v>
      </c>
      <c r="G140" s="205">
        <f t="shared" si="25"/>
        <v>0</v>
      </c>
      <c r="H140" s="206">
        <f t="shared" si="26"/>
        <v>0</v>
      </c>
      <c r="V140" s="195">
        <v>10</v>
      </c>
      <c r="W140" s="205">
        <f t="shared" si="27"/>
        <v>0</v>
      </c>
      <c r="X140" s="205">
        <f t="shared" si="28"/>
        <v>0</v>
      </c>
      <c r="Y140" s="206">
        <f t="shared" si="29"/>
        <v>0</v>
      </c>
    </row>
    <row r="141" spans="5:25" ht="15.6" customHeight="1">
      <c r="E141" s="195">
        <v>11</v>
      </c>
      <c r="F141" s="205">
        <f t="shared" si="24"/>
        <v>0</v>
      </c>
      <c r="G141" s="205">
        <f t="shared" si="25"/>
        <v>0</v>
      </c>
      <c r="H141" s="206">
        <f t="shared" si="26"/>
        <v>0</v>
      </c>
      <c r="V141" s="195">
        <v>11</v>
      </c>
      <c r="W141" s="205">
        <f t="shared" si="27"/>
        <v>0</v>
      </c>
      <c r="X141" s="205">
        <f t="shared" si="28"/>
        <v>0</v>
      </c>
      <c r="Y141" s="206">
        <f t="shared" si="29"/>
        <v>0</v>
      </c>
    </row>
    <row r="142" spans="5:25" ht="15.6" customHeight="1">
      <c r="E142" s="195">
        <v>12</v>
      </c>
      <c r="F142" s="205">
        <f t="shared" si="24"/>
        <v>0</v>
      </c>
      <c r="G142" s="205">
        <f t="shared" si="25"/>
        <v>0</v>
      </c>
      <c r="H142" s="206">
        <f t="shared" si="26"/>
        <v>0</v>
      </c>
      <c r="V142" s="195">
        <v>12</v>
      </c>
      <c r="W142" s="205">
        <f t="shared" si="27"/>
        <v>0</v>
      </c>
      <c r="X142" s="205">
        <f t="shared" si="28"/>
        <v>0</v>
      </c>
      <c r="Y142" s="206">
        <f t="shared" si="29"/>
        <v>0</v>
      </c>
    </row>
    <row r="143" spans="5:25" ht="15.6" customHeight="1">
      <c r="E143" s="195">
        <v>13</v>
      </c>
      <c r="F143" s="205">
        <f t="shared" si="24"/>
        <v>0</v>
      </c>
      <c r="G143" s="205">
        <f t="shared" si="25"/>
        <v>0</v>
      </c>
      <c r="H143" s="206">
        <f t="shared" si="26"/>
        <v>0</v>
      </c>
      <c r="V143" s="195">
        <v>13</v>
      </c>
      <c r="W143" s="205">
        <f t="shared" si="27"/>
        <v>0</v>
      </c>
      <c r="X143" s="205">
        <f t="shared" si="28"/>
        <v>0</v>
      </c>
      <c r="Y143" s="206">
        <f t="shared" si="29"/>
        <v>0</v>
      </c>
    </row>
    <row r="144" spans="5:25" ht="15.6" customHeight="1">
      <c r="E144" s="195">
        <v>14</v>
      </c>
      <c r="F144" s="205">
        <f t="shared" si="24"/>
        <v>0</v>
      </c>
      <c r="G144" s="205">
        <f t="shared" si="25"/>
        <v>0</v>
      </c>
      <c r="H144" s="206">
        <f t="shared" si="26"/>
        <v>0</v>
      </c>
      <c r="V144" s="195">
        <v>14</v>
      </c>
      <c r="W144" s="205">
        <f t="shared" si="27"/>
        <v>0</v>
      </c>
      <c r="X144" s="205">
        <f t="shared" si="28"/>
        <v>0</v>
      </c>
      <c r="Y144" s="206">
        <f t="shared" si="29"/>
        <v>0.9</v>
      </c>
    </row>
    <row r="145" spans="5:25" ht="15.6" customHeight="1">
      <c r="E145" s="195">
        <v>15</v>
      </c>
      <c r="F145" s="205">
        <f t="shared" si="24"/>
        <v>0</v>
      </c>
      <c r="G145" s="205">
        <f t="shared" si="25"/>
        <v>0</v>
      </c>
      <c r="H145" s="206">
        <f t="shared" si="26"/>
        <v>118.71</v>
      </c>
      <c r="V145" s="195">
        <v>15</v>
      </c>
      <c r="W145" s="205">
        <f t="shared" si="27"/>
        <v>0</v>
      </c>
      <c r="X145" s="205">
        <f t="shared" si="28"/>
        <v>0</v>
      </c>
      <c r="Y145" s="206">
        <f t="shared" si="29"/>
        <v>0</v>
      </c>
    </row>
    <row r="146" spans="5:25" ht="15.6" customHeight="1">
      <c r="E146" s="195">
        <v>16</v>
      </c>
      <c r="F146" s="205">
        <f t="shared" si="24"/>
        <v>0</v>
      </c>
      <c r="G146" s="205">
        <f t="shared" si="25"/>
        <v>0</v>
      </c>
      <c r="H146" s="206">
        <f t="shared" si="26"/>
        <v>0</v>
      </c>
      <c r="V146" s="195">
        <v>16</v>
      </c>
      <c r="W146" s="205">
        <f t="shared" si="27"/>
        <v>0</v>
      </c>
      <c r="X146" s="205">
        <f t="shared" si="28"/>
        <v>0</v>
      </c>
      <c r="Y146" s="206">
        <f t="shared" si="29"/>
        <v>0</v>
      </c>
    </row>
    <row r="147" spans="5:25" ht="15.6" customHeight="1">
      <c r="E147" s="195">
        <v>17</v>
      </c>
      <c r="F147" s="205">
        <f t="shared" si="24"/>
        <v>0</v>
      </c>
      <c r="G147" s="205">
        <f t="shared" si="25"/>
        <v>0</v>
      </c>
      <c r="H147" s="206">
        <f t="shared" si="26"/>
        <v>0</v>
      </c>
      <c r="V147" s="195">
        <v>17</v>
      </c>
      <c r="W147" s="205">
        <f t="shared" si="27"/>
        <v>0</v>
      </c>
      <c r="X147" s="205">
        <f t="shared" si="28"/>
        <v>0</v>
      </c>
      <c r="Y147" s="206">
        <f t="shared" si="29"/>
        <v>0</v>
      </c>
    </row>
    <row r="148" spans="5:25" ht="15.6" customHeight="1">
      <c r="E148" s="195">
        <v>18</v>
      </c>
      <c r="F148" s="205">
        <f t="shared" si="24"/>
        <v>0</v>
      </c>
      <c r="G148" s="205">
        <f t="shared" si="25"/>
        <v>0</v>
      </c>
      <c r="H148" s="206">
        <f t="shared" si="26"/>
        <v>0</v>
      </c>
      <c r="V148" s="195">
        <v>18</v>
      </c>
      <c r="W148" s="205">
        <f t="shared" si="27"/>
        <v>0</v>
      </c>
      <c r="X148" s="205">
        <f t="shared" si="28"/>
        <v>0</v>
      </c>
      <c r="Y148" s="206">
        <f t="shared" si="29"/>
        <v>0</v>
      </c>
    </row>
    <row r="149" spans="5:25" ht="15.6" customHeight="1">
      <c r="E149" s="195">
        <v>19</v>
      </c>
      <c r="F149" s="205">
        <f t="shared" si="24"/>
        <v>0</v>
      </c>
      <c r="G149" s="205">
        <f t="shared" si="25"/>
        <v>0</v>
      </c>
      <c r="H149" s="206">
        <f t="shared" si="26"/>
        <v>0</v>
      </c>
      <c r="V149" s="195">
        <v>19</v>
      </c>
      <c r="W149" s="205">
        <f t="shared" si="27"/>
        <v>0</v>
      </c>
      <c r="X149" s="205">
        <f t="shared" si="28"/>
        <v>0</v>
      </c>
      <c r="Y149" s="206">
        <f t="shared" si="29"/>
        <v>0</v>
      </c>
    </row>
    <row r="150" spans="5:25" ht="15.6" customHeight="1">
      <c r="E150" s="195">
        <v>20</v>
      </c>
      <c r="F150" s="205">
        <f t="shared" si="24"/>
        <v>0</v>
      </c>
      <c r="G150" s="205">
        <f t="shared" si="25"/>
        <v>0</v>
      </c>
      <c r="H150" s="206">
        <f t="shared" si="26"/>
        <v>0</v>
      </c>
      <c r="V150" s="195">
        <v>20</v>
      </c>
      <c r="W150" s="205">
        <f t="shared" si="27"/>
        <v>0</v>
      </c>
      <c r="X150" s="205">
        <f t="shared" si="28"/>
        <v>0</v>
      </c>
      <c r="Y150" s="206">
        <f t="shared" si="29"/>
        <v>0</v>
      </c>
    </row>
    <row r="151" spans="5:25" ht="15.6" customHeight="1">
      <c r="E151" s="195">
        <v>21</v>
      </c>
      <c r="F151" s="205">
        <f t="shared" si="24"/>
        <v>0</v>
      </c>
      <c r="G151" s="205">
        <f t="shared" si="25"/>
        <v>0</v>
      </c>
      <c r="H151" s="206">
        <f t="shared" si="26"/>
        <v>0</v>
      </c>
      <c r="V151" s="195">
        <v>21</v>
      </c>
      <c r="W151" s="205">
        <f t="shared" si="27"/>
        <v>0</v>
      </c>
      <c r="X151" s="205">
        <f t="shared" si="28"/>
        <v>0</v>
      </c>
      <c r="Y151" s="206">
        <f t="shared" si="29"/>
        <v>0</v>
      </c>
    </row>
    <row r="152" spans="5:25" ht="15.6" customHeight="1">
      <c r="E152" s="195">
        <v>22</v>
      </c>
      <c r="F152" s="205">
        <f t="shared" si="24"/>
        <v>0</v>
      </c>
      <c r="G152" s="205">
        <f t="shared" si="25"/>
        <v>0</v>
      </c>
      <c r="H152" s="206">
        <f t="shared" si="26"/>
        <v>0</v>
      </c>
      <c r="V152" s="195">
        <v>22</v>
      </c>
      <c r="W152" s="205">
        <f t="shared" si="27"/>
        <v>0</v>
      </c>
      <c r="X152" s="205">
        <f t="shared" si="28"/>
        <v>0</v>
      </c>
      <c r="Y152" s="206">
        <f t="shared" si="29"/>
        <v>0</v>
      </c>
    </row>
    <row r="153" spans="5:25" ht="15.6" customHeight="1">
      <c r="E153" s="195">
        <v>23</v>
      </c>
      <c r="F153" s="205">
        <f t="shared" si="24"/>
        <v>0</v>
      </c>
      <c r="G153" s="205">
        <f t="shared" si="25"/>
        <v>0</v>
      </c>
      <c r="H153" s="206">
        <f t="shared" si="26"/>
        <v>0</v>
      </c>
      <c r="V153" s="195">
        <v>23</v>
      </c>
      <c r="W153" s="205">
        <f t="shared" si="27"/>
        <v>0</v>
      </c>
      <c r="X153" s="205">
        <f t="shared" si="28"/>
        <v>0</v>
      </c>
      <c r="Y153" s="206">
        <f t="shared" si="29"/>
        <v>0</v>
      </c>
    </row>
    <row r="154" spans="5:25" ht="15.6" customHeight="1">
      <c r="E154" s="195">
        <v>24</v>
      </c>
      <c r="F154" s="205">
        <f t="shared" si="24"/>
        <v>0</v>
      </c>
      <c r="G154" s="205">
        <f t="shared" si="25"/>
        <v>0</v>
      </c>
      <c r="H154" s="206">
        <f t="shared" si="26"/>
        <v>0</v>
      </c>
      <c r="V154" s="195">
        <v>24</v>
      </c>
      <c r="W154" s="205">
        <f t="shared" si="27"/>
        <v>0</v>
      </c>
      <c r="X154" s="205">
        <f t="shared" si="28"/>
        <v>0</v>
      </c>
      <c r="Y154" s="206">
        <f t="shared" si="29"/>
        <v>0</v>
      </c>
    </row>
    <row r="155" spans="5:25" ht="15.6" customHeight="1">
      <c r="E155" s="195">
        <v>25</v>
      </c>
      <c r="F155" s="205">
        <f t="shared" si="24"/>
        <v>0</v>
      </c>
      <c r="G155" s="205">
        <f t="shared" si="25"/>
        <v>0</v>
      </c>
      <c r="H155" s="206">
        <f t="shared" si="26"/>
        <v>0</v>
      </c>
      <c r="V155" s="195">
        <v>25</v>
      </c>
      <c r="W155" s="205">
        <f t="shared" si="27"/>
        <v>0</v>
      </c>
      <c r="X155" s="205">
        <f t="shared" si="28"/>
        <v>0</v>
      </c>
      <c r="Y155" s="206">
        <f t="shared" si="29"/>
        <v>0</v>
      </c>
    </row>
    <row r="156" spans="5:25" ht="15.6" customHeight="1">
      <c r="E156" s="195">
        <v>26</v>
      </c>
      <c r="F156" s="205">
        <f t="shared" si="24"/>
        <v>0</v>
      </c>
      <c r="G156" s="205">
        <f t="shared" si="25"/>
        <v>0</v>
      </c>
      <c r="H156" s="206">
        <f t="shared" si="26"/>
        <v>0</v>
      </c>
      <c r="V156" s="195">
        <v>26</v>
      </c>
      <c r="W156" s="205">
        <f t="shared" si="27"/>
        <v>0</v>
      </c>
      <c r="X156" s="205">
        <f t="shared" si="28"/>
        <v>0</v>
      </c>
      <c r="Y156" s="206">
        <f t="shared" si="29"/>
        <v>0</v>
      </c>
    </row>
    <row r="157" spans="5:25" ht="15.6" customHeight="1">
      <c r="E157" s="195">
        <v>27</v>
      </c>
      <c r="F157" s="205">
        <f t="shared" si="24"/>
        <v>0</v>
      </c>
      <c r="G157" s="205">
        <f t="shared" si="25"/>
        <v>0</v>
      </c>
      <c r="H157" s="206">
        <f t="shared" si="26"/>
        <v>0</v>
      </c>
      <c r="V157" s="195">
        <v>27</v>
      </c>
      <c r="W157" s="205">
        <f t="shared" si="27"/>
        <v>0</v>
      </c>
      <c r="X157" s="205">
        <f t="shared" si="28"/>
        <v>0</v>
      </c>
      <c r="Y157" s="206">
        <f t="shared" si="29"/>
        <v>0</v>
      </c>
    </row>
    <row r="158" spans="5:25" ht="15.6" customHeight="1">
      <c r="E158" s="195">
        <v>28</v>
      </c>
      <c r="F158" s="205">
        <f t="shared" si="24"/>
        <v>0</v>
      </c>
      <c r="G158" s="205">
        <f t="shared" si="25"/>
        <v>0</v>
      </c>
      <c r="H158" s="206">
        <f t="shared" si="26"/>
        <v>0</v>
      </c>
      <c r="V158" s="195">
        <v>28</v>
      </c>
      <c r="W158" s="205">
        <f t="shared" si="27"/>
        <v>0</v>
      </c>
      <c r="X158" s="205">
        <f t="shared" si="28"/>
        <v>0</v>
      </c>
      <c r="Y158" s="206">
        <f t="shared" si="29"/>
        <v>0</v>
      </c>
    </row>
    <row r="159" spans="5:25" ht="15.6" customHeight="1">
      <c r="E159" s="195">
        <v>29</v>
      </c>
      <c r="F159" s="205">
        <f t="shared" si="24"/>
        <v>0</v>
      </c>
      <c r="G159" s="205">
        <f t="shared" si="25"/>
        <v>0</v>
      </c>
      <c r="H159" s="206">
        <f t="shared" si="26"/>
        <v>0</v>
      </c>
      <c r="V159" s="195">
        <v>29</v>
      </c>
      <c r="W159" s="205">
        <f t="shared" si="27"/>
        <v>0</v>
      </c>
      <c r="X159" s="205">
        <f t="shared" si="28"/>
        <v>0</v>
      </c>
      <c r="Y159" s="206">
        <f t="shared" si="29"/>
        <v>0</v>
      </c>
    </row>
    <row r="160" spans="5:25" ht="15.6" customHeight="1">
      <c r="E160" s="195">
        <v>30</v>
      </c>
      <c r="F160" s="205">
        <f t="shared" si="24"/>
        <v>0</v>
      </c>
      <c r="G160" s="205">
        <f t="shared" si="25"/>
        <v>0</v>
      </c>
      <c r="H160" s="206">
        <f t="shared" si="26"/>
        <v>0</v>
      </c>
      <c r="V160" s="195">
        <v>30</v>
      </c>
      <c r="W160" s="205">
        <f t="shared" si="27"/>
        <v>0</v>
      </c>
      <c r="X160" s="205">
        <f t="shared" si="28"/>
        <v>0</v>
      </c>
      <c r="Y160" s="206">
        <f t="shared" si="29"/>
        <v>0</v>
      </c>
    </row>
    <row r="161" spans="5:25" ht="15.6" customHeight="1">
      <c r="E161" s="195">
        <v>31</v>
      </c>
      <c r="F161" s="205">
        <f t="shared" si="24"/>
        <v>0</v>
      </c>
      <c r="G161" s="205">
        <f t="shared" si="25"/>
        <v>0</v>
      </c>
      <c r="H161" s="206">
        <f t="shared" si="26"/>
        <v>0</v>
      </c>
      <c r="V161" s="195">
        <v>31</v>
      </c>
      <c r="W161" s="205">
        <f t="shared" si="27"/>
        <v>0</v>
      </c>
      <c r="X161" s="205">
        <f t="shared" si="28"/>
        <v>0</v>
      </c>
      <c r="Y161" s="206">
        <f t="shared" si="29"/>
        <v>0</v>
      </c>
    </row>
    <row r="162" spans="5:25" ht="15.6" customHeight="1">
      <c r="E162" s="195">
        <v>32</v>
      </c>
      <c r="F162" s="205">
        <f t="shared" si="24"/>
        <v>0</v>
      </c>
      <c r="G162" s="205">
        <f t="shared" si="25"/>
        <v>0</v>
      </c>
      <c r="H162" s="206">
        <f t="shared" si="26"/>
        <v>0</v>
      </c>
      <c r="V162" s="195">
        <v>32</v>
      </c>
      <c r="W162" s="205">
        <f t="shared" si="27"/>
        <v>0</v>
      </c>
      <c r="X162" s="205">
        <f t="shared" si="28"/>
        <v>0</v>
      </c>
      <c r="Y162" s="206">
        <f t="shared" si="29"/>
        <v>0</v>
      </c>
    </row>
    <row r="163" spans="5:25" ht="15.6" customHeight="1">
      <c r="E163" s="195">
        <v>33</v>
      </c>
      <c r="F163" s="205">
        <f t="shared" si="24"/>
        <v>0</v>
      </c>
      <c r="G163" s="205">
        <f t="shared" si="25"/>
        <v>0</v>
      </c>
      <c r="H163" s="206">
        <f t="shared" si="26"/>
        <v>0</v>
      </c>
      <c r="V163" s="195">
        <v>33</v>
      </c>
      <c r="W163" s="205">
        <f t="shared" si="27"/>
        <v>0</v>
      </c>
      <c r="X163" s="205">
        <f t="shared" si="28"/>
        <v>0</v>
      </c>
      <c r="Y163" s="206">
        <f t="shared" si="29"/>
        <v>0</v>
      </c>
    </row>
    <row r="164" spans="5:25" ht="15.6" customHeight="1">
      <c r="E164" s="195">
        <v>34</v>
      </c>
      <c r="F164" s="205">
        <f t="shared" si="24"/>
        <v>0</v>
      </c>
      <c r="G164" s="205">
        <f t="shared" si="25"/>
        <v>0</v>
      </c>
      <c r="H164" s="206">
        <f t="shared" si="26"/>
        <v>0</v>
      </c>
      <c r="V164" s="195">
        <v>34</v>
      </c>
      <c r="W164" s="205">
        <f t="shared" si="27"/>
        <v>0</v>
      </c>
      <c r="X164" s="205">
        <f t="shared" si="28"/>
        <v>0</v>
      </c>
      <c r="Y164" s="206">
        <f t="shared" si="29"/>
        <v>0</v>
      </c>
    </row>
    <row r="165" spans="5:25" ht="15.6" customHeight="1">
      <c r="E165" s="195">
        <v>35</v>
      </c>
      <c r="F165" s="205">
        <f t="shared" si="24"/>
        <v>0</v>
      </c>
      <c r="G165" s="205">
        <f t="shared" si="25"/>
        <v>0</v>
      </c>
      <c r="H165" s="206">
        <f t="shared" si="26"/>
        <v>0</v>
      </c>
      <c r="V165" s="195">
        <v>35</v>
      </c>
      <c r="W165" s="205">
        <f t="shared" si="27"/>
        <v>0</v>
      </c>
      <c r="X165" s="205">
        <f t="shared" si="28"/>
        <v>0</v>
      </c>
      <c r="Y165" s="206">
        <f t="shared" si="29"/>
        <v>0</v>
      </c>
    </row>
    <row r="166" spans="5:25" ht="15.6" customHeight="1">
      <c r="E166" s="195">
        <v>36</v>
      </c>
      <c r="F166" s="205">
        <f t="shared" si="24"/>
        <v>0</v>
      </c>
      <c r="G166" s="205">
        <f t="shared" si="25"/>
        <v>0</v>
      </c>
      <c r="H166" s="206">
        <f t="shared" si="26"/>
        <v>0</v>
      </c>
      <c r="V166" s="195">
        <v>36</v>
      </c>
      <c r="W166" s="205">
        <f t="shared" si="27"/>
        <v>0</v>
      </c>
      <c r="X166" s="205">
        <f t="shared" si="28"/>
        <v>0</v>
      </c>
      <c r="Y166" s="206">
        <f t="shared" si="29"/>
        <v>0</v>
      </c>
    </row>
    <row r="167" spans="5:25" ht="15.6" customHeight="1">
      <c r="E167" s="195">
        <v>37</v>
      </c>
      <c r="F167" s="205">
        <f t="shared" si="24"/>
        <v>0</v>
      </c>
      <c r="G167" s="205">
        <f t="shared" si="25"/>
        <v>0</v>
      </c>
      <c r="H167" s="206">
        <f t="shared" si="26"/>
        <v>0</v>
      </c>
      <c r="V167" s="195">
        <v>37</v>
      </c>
      <c r="W167" s="205">
        <f t="shared" si="27"/>
        <v>0</v>
      </c>
      <c r="X167" s="205">
        <f t="shared" si="28"/>
        <v>0</v>
      </c>
      <c r="Y167" s="206">
        <f t="shared" si="29"/>
        <v>0</v>
      </c>
    </row>
    <row r="168" spans="5:25" ht="15.6" customHeight="1">
      <c r="E168" s="195">
        <v>38</v>
      </c>
      <c r="F168" s="205">
        <f t="shared" si="24"/>
        <v>0</v>
      </c>
      <c r="G168" s="205">
        <f t="shared" si="25"/>
        <v>0</v>
      </c>
      <c r="H168" s="206">
        <f t="shared" si="26"/>
        <v>0</v>
      </c>
      <c r="V168" s="195">
        <v>38</v>
      </c>
      <c r="W168" s="205">
        <f t="shared" si="27"/>
        <v>0</v>
      </c>
      <c r="X168" s="205">
        <f t="shared" si="28"/>
        <v>0</v>
      </c>
      <c r="Y168" s="206">
        <f t="shared" si="29"/>
        <v>0</v>
      </c>
    </row>
    <row r="169" spans="5:25" ht="15.6" customHeight="1">
      <c r="E169" s="195">
        <v>39</v>
      </c>
      <c r="F169" s="205">
        <f t="shared" si="24"/>
        <v>0</v>
      </c>
      <c r="G169" s="205">
        <f t="shared" si="25"/>
        <v>0</v>
      </c>
      <c r="H169" s="206">
        <f t="shared" si="26"/>
        <v>0</v>
      </c>
      <c r="V169" s="195">
        <v>39</v>
      </c>
      <c r="W169" s="205">
        <f t="shared" si="27"/>
        <v>0</v>
      </c>
      <c r="X169" s="205">
        <f t="shared" si="28"/>
        <v>0</v>
      </c>
      <c r="Y169" s="206">
        <f t="shared" si="29"/>
        <v>0</v>
      </c>
    </row>
    <row r="170" spans="5:25" ht="15.6" customHeight="1" thickBot="1">
      <c r="E170" s="196">
        <v>40</v>
      </c>
      <c r="F170" s="207">
        <f t="shared" si="24"/>
        <v>0</v>
      </c>
      <c r="G170" s="207">
        <f t="shared" si="25"/>
        <v>0</v>
      </c>
      <c r="H170" s="208">
        <f t="shared" si="26"/>
        <v>0</v>
      </c>
      <c r="V170" s="196">
        <v>40</v>
      </c>
      <c r="W170" s="207">
        <f t="shared" si="27"/>
        <v>0</v>
      </c>
      <c r="X170" s="207">
        <f t="shared" si="28"/>
        <v>0</v>
      </c>
      <c r="Y170" s="208">
        <f t="shared" si="29"/>
        <v>0</v>
      </c>
    </row>
    <row r="172" spans="5:25" ht="15.6" customHeight="1" thickBot="1">
      <c r="E172" s="2" t="s">
        <v>90</v>
      </c>
      <c r="V172" s="2" t="s">
        <v>90</v>
      </c>
    </row>
    <row r="173" spans="5:25" ht="15.6" customHeight="1">
      <c r="E173" s="2199"/>
      <c r="F173" s="22" t="s">
        <v>301</v>
      </c>
      <c r="G173" s="2290" t="s">
        <v>302</v>
      </c>
      <c r="H173" s="2291"/>
      <c r="V173" s="2199"/>
      <c r="W173" s="22" t="s">
        <v>301</v>
      </c>
      <c r="X173" s="2290" t="s">
        <v>302</v>
      </c>
      <c r="Y173" s="2291"/>
    </row>
    <row r="174" spans="5:25" ht="15.6" customHeight="1">
      <c r="E174" s="2238"/>
      <c r="F174" s="23" t="s">
        <v>56</v>
      </c>
      <c r="G174" s="23" t="s">
        <v>56</v>
      </c>
      <c r="H174" s="204" t="s">
        <v>83</v>
      </c>
      <c r="V174" s="2238"/>
      <c r="W174" s="23" t="s">
        <v>56</v>
      </c>
      <c r="X174" s="23" t="s">
        <v>56</v>
      </c>
      <c r="Y174" s="204" t="s">
        <v>83</v>
      </c>
    </row>
    <row r="175" spans="5:25" ht="15.6" customHeight="1">
      <c r="E175" s="195">
        <v>1</v>
      </c>
      <c r="F175" s="205">
        <f t="shared" ref="F175:F214" si="30">SUMIF($F$34,E175,$F$31)</f>
        <v>0</v>
      </c>
      <c r="G175" s="205">
        <f t="shared" ref="G175:G214" si="31">IF($F$35&lt;&gt;"As",0,SUMIF($F$36,E175,$F$32))</f>
        <v>0</v>
      </c>
      <c r="H175" s="206">
        <f t="shared" ref="H175:H214" si="32">IF($F$35&lt;&gt;"Co",0,SUMIF($F$36,E175,$F$32))</f>
        <v>0</v>
      </c>
      <c r="V175" s="195">
        <v>1</v>
      </c>
      <c r="W175" s="205">
        <f t="shared" ref="W175:W214" si="33">SUMIF($W$34,V175,$W$31)</f>
        <v>0</v>
      </c>
      <c r="X175" s="205">
        <f t="shared" ref="X175:X214" si="34">IF($W$35&lt;&gt;"As",0,SUMIF($W$36,V175,$W$32))</f>
        <v>0</v>
      </c>
      <c r="Y175" s="206">
        <f t="shared" ref="Y175:Y214" si="35">IF($W$35&lt;&gt;"Co",0,SUMIF($W$36,V175,$W$32))</f>
        <v>0</v>
      </c>
    </row>
    <row r="176" spans="5:25" ht="15.6" customHeight="1">
      <c r="E176" s="195">
        <v>2</v>
      </c>
      <c r="F176" s="205">
        <f t="shared" si="30"/>
        <v>0</v>
      </c>
      <c r="G176" s="205">
        <f t="shared" si="31"/>
        <v>0</v>
      </c>
      <c r="H176" s="206">
        <f t="shared" si="32"/>
        <v>0</v>
      </c>
      <c r="V176" s="195">
        <v>2</v>
      </c>
      <c r="W176" s="205">
        <f t="shared" si="33"/>
        <v>0</v>
      </c>
      <c r="X176" s="205">
        <f t="shared" si="34"/>
        <v>0</v>
      </c>
      <c r="Y176" s="206">
        <f t="shared" si="35"/>
        <v>0</v>
      </c>
    </row>
    <row r="177" spans="5:25" ht="15.6" customHeight="1">
      <c r="E177" s="195">
        <v>3</v>
      </c>
      <c r="F177" s="205">
        <f t="shared" si="30"/>
        <v>0</v>
      </c>
      <c r="G177" s="205">
        <f t="shared" si="31"/>
        <v>0</v>
      </c>
      <c r="H177" s="206">
        <f t="shared" si="32"/>
        <v>0</v>
      </c>
      <c r="V177" s="195">
        <v>3</v>
      </c>
      <c r="W177" s="205">
        <f t="shared" si="33"/>
        <v>0</v>
      </c>
      <c r="X177" s="205">
        <f t="shared" si="34"/>
        <v>0</v>
      </c>
      <c r="Y177" s="206">
        <f t="shared" si="35"/>
        <v>0</v>
      </c>
    </row>
    <row r="178" spans="5:25" ht="15.6" customHeight="1">
      <c r="E178" s="195">
        <v>4</v>
      </c>
      <c r="F178" s="205">
        <f t="shared" si="30"/>
        <v>3.3600000000000003</v>
      </c>
      <c r="G178" s="205">
        <f t="shared" si="31"/>
        <v>0.33999999999999986</v>
      </c>
      <c r="H178" s="206">
        <f t="shared" si="32"/>
        <v>0</v>
      </c>
      <c r="V178" s="195">
        <v>4</v>
      </c>
      <c r="W178" s="205">
        <f t="shared" si="33"/>
        <v>0</v>
      </c>
      <c r="X178" s="205">
        <f t="shared" si="34"/>
        <v>0</v>
      </c>
      <c r="Y178" s="206">
        <f t="shared" si="35"/>
        <v>0</v>
      </c>
    </row>
    <row r="179" spans="5:25" ht="15.6" customHeight="1">
      <c r="E179" s="195">
        <v>5</v>
      </c>
      <c r="F179" s="205">
        <f t="shared" si="30"/>
        <v>0</v>
      </c>
      <c r="G179" s="205">
        <f t="shared" si="31"/>
        <v>0</v>
      </c>
      <c r="H179" s="206">
        <f t="shared" si="32"/>
        <v>0</v>
      </c>
      <c r="V179" s="195">
        <v>5</v>
      </c>
      <c r="W179" s="205">
        <f t="shared" si="33"/>
        <v>0</v>
      </c>
      <c r="X179" s="205">
        <f t="shared" si="34"/>
        <v>0</v>
      </c>
      <c r="Y179" s="206">
        <f t="shared" si="35"/>
        <v>0</v>
      </c>
    </row>
    <row r="180" spans="5:25" ht="15.6" customHeight="1">
      <c r="E180" s="195">
        <v>6</v>
      </c>
      <c r="F180" s="205">
        <f t="shared" si="30"/>
        <v>0</v>
      </c>
      <c r="G180" s="205">
        <f t="shared" si="31"/>
        <v>0</v>
      </c>
      <c r="H180" s="206">
        <f t="shared" si="32"/>
        <v>0</v>
      </c>
      <c r="V180" s="195">
        <v>6</v>
      </c>
      <c r="W180" s="205">
        <f t="shared" si="33"/>
        <v>0</v>
      </c>
      <c r="X180" s="205">
        <f t="shared" si="34"/>
        <v>0</v>
      </c>
      <c r="Y180" s="206">
        <f t="shared" si="35"/>
        <v>0</v>
      </c>
    </row>
    <row r="181" spans="5:25" ht="15.6" customHeight="1">
      <c r="E181" s="195">
        <v>7</v>
      </c>
      <c r="F181" s="205">
        <f t="shared" si="30"/>
        <v>0</v>
      </c>
      <c r="G181" s="205">
        <f t="shared" si="31"/>
        <v>0</v>
      </c>
      <c r="H181" s="206">
        <f t="shared" si="32"/>
        <v>0</v>
      </c>
      <c r="V181" s="195">
        <v>7</v>
      </c>
      <c r="W181" s="205">
        <f t="shared" si="33"/>
        <v>0</v>
      </c>
      <c r="X181" s="205">
        <f t="shared" si="34"/>
        <v>0</v>
      </c>
      <c r="Y181" s="206">
        <f t="shared" si="35"/>
        <v>0</v>
      </c>
    </row>
    <row r="182" spans="5:25" ht="15.6" customHeight="1">
      <c r="E182" s="195">
        <v>8</v>
      </c>
      <c r="F182" s="205">
        <f t="shared" si="30"/>
        <v>0</v>
      </c>
      <c r="G182" s="205">
        <f t="shared" si="31"/>
        <v>0</v>
      </c>
      <c r="H182" s="206">
        <f t="shared" si="32"/>
        <v>0</v>
      </c>
      <c r="V182" s="195">
        <v>8</v>
      </c>
      <c r="W182" s="205">
        <f t="shared" si="33"/>
        <v>0</v>
      </c>
      <c r="X182" s="205">
        <f t="shared" si="34"/>
        <v>0</v>
      </c>
      <c r="Y182" s="206">
        <f t="shared" si="35"/>
        <v>0</v>
      </c>
    </row>
    <row r="183" spans="5:25" ht="15.6" customHeight="1">
      <c r="E183" s="195">
        <v>9</v>
      </c>
      <c r="F183" s="205">
        <f t="shared" si="30"/>
        <v>0</v>
      </c>
      <c r="G183" s="205">
        <f t="shared" si="31"/>
        <v>0</v>
      </c>
      <c r="H183" s="206">
        <f t="shared" si="32"/>
        <v>0</v>
      </c>
      <c r="V183" s="195">
        <v>9</v>
      </c>
      <c r="W183" s="205">
        <f t="shared" si="33"/>
        <v>0</v>
      </c>
      <c r="X183" s="205">
        <f t="shared" si="34"/>
        <v>0</v>
      </c>
      <c r="Y183" s="206">
        <f t="shared" si="35"/>
        <v>0</v>
      </c>
    </row>
    <row r="184" spans="5:25" ht="15.6" customHeight="1">
      <c r="E184" s="195">
        <v>10</v>
      </c>
      <c r="F184" s="205">
        <f t="shared" si="30"/>
        <v>0</v>
      </c>
      <c r="G184" s="205">
        <f t="shared" si="31"/>
        <v>0</v>
      </c>
      <c r="H184" s="206">
        <f t="shared" si="32"/>
        <v>0</v>
      </c>
      <c r="V184" s="195">
        <v>10</v>
      </c>
      <c r="W184" s="205">
        <f t="shared" si="33"/>
        <v>0</v>
      </c>
      <c r="X184" s="205">
        <f t="shared" si="34"/>
        <v>0</v>
      </c>
      <c r="Y184" s="206">
        <f t="shared" si="35"/>
        <v>0</v>
      </c>
    </row>
    <row r="185" spans="5:25" ht="15.6" customHeight="1">
      <c r="E185" s="195">
        <v>11</v>
      </c>
      <c r="F185" s="205">
        <f t="shared" si="30"/>
        <v>0</v>
      </c>
      <c r="G185" s="205">
        <f t="shared" si="31"/>
        <v>0</v>
      </c>
      <c r="H185" s="206">
        <f t="shared" si="32"/>
        <v>0</v>
      </c>
      <c r="V185" s="195">
        <v>11</v>
      </c>
      <c r="W185" s="205">
        <f t="shared" si="33"/>
        <v>0</v>
      </c>
      <c r="X185" s="205">
        <f t="shared" si="34"/>
        <v>0</v>
      </c>
      <c r="Y185" s="206">
        <f t="shared" si="35"/>
        <v>0</v>
      </c>
    </row>
    <row r="186" spans="5:25" ht="15.6" customHeight="1">
      <c r="E186" s="195">
        <v>12</v>
      </c>
      <c r="F186" s="205">
        <f t="shared" si="30"/>
        <v>0</v>
      </c>
      <c r="G186" s="205">
        <f t="shared" si="31"/>
        <v>0</v>
      </c>
      <c r="H186" s="206">
        <f t="shared" si="32"/>
        <v>0</v>
      </c>
      <c r="V186" s="195">
        <v>12</v>
      </c>
      <c r="W186" s="205">
        <f t="shared" si="33"/>
        <v>0</v>
      </c>
      <c r="X186" s="205">
        <f t="shared" si="34"/>
        <v>0</v>
      </c>
      <c r="Y186" s="206">
        <f t="shared" si="35"/>
        <v>0</v>
      </c>
    </row>
    <row r="187" spans="5:25" ht="15.6" customHeight="1">
      <c r="E187" s="195">
        <v>13</v>
      </c>
      <c r="F187" s="205">
        <f t="shared" si="30"/>
        <v>0</v>
      </c>
      <c r="G187" s="205">
        <f t="shared" si="31"/>
        <v>0</v>
      </c>
      <c r="H187" s="206">
        <f t="shared" si="32"/>
        <v>0</v>
      </c>
      <c r="V187" s="195">
        <v>13</v>
      </c>
      <c r="W187" s="205">
        <f t="shared" si="33"/>
        <v>0</v>
      </c>
      <c r="X187" s="205">
        <f t="shared" si="34"/>
        <v>0</v>
      </c>
      <c r="Y187" s="206">
        <f t="shared" si="35"/>
        <v>0</v>
      </c>
    </row>
    <row r="188" spans="5:25" ht="15.6" customHeight="1">
      <c r="E188" s="195">
        <v>14</v>
      </c>
      <c r="F188" s="205">
        <f t="shared" si="30"/>
        <v>0</v>
      </c>
      <c r="G188" s="205">
        <f t="shared" si="31"/>
        <v>0</v>
      </c>
      <c r="H188" s="206">
        <f t="shared" si="32"/>
        <v>0</v>
      </c>
      <c r="V188" s="195">
        <v>14</v>
      </c>
      <c r="W188" s="205">
        <f t="shared" si="33"/>
        <v>0</v>
      </c>
      <c r="X188" s="205">
        <f t="shared" si="34"/>
        <v>0</v>
      </c>
      <c r="Y188" s="206">
        <f t="shared" si="35"/>
        <v>0</v>
      </c>
    </row>
    <row r="189" spans="5:25" ht="15.6" customHeight="1">
      <c r="E189" s="195">
        <v>15</v>
      </c>
      <c r="F189" s="205">
        <f t="shared" si="30"/>
        <v>0</v>
      </c>
      <c r="G189" s="205">
        <f t="shared" si="31"/>
        <v>0</v>
      </c>
      <c r="H189" s="206">
        <f t="shared" si="32"/>
        <v>0</v>
      </c>
      <c r="V189" s="195">
        <v>15</v>
      </c>
      <c r="W189" s="205">
        <f t="shared" si="33"/>
        <v>0</v>
      </c>
      <c r="X189" s="205">
        <f t="shared" si="34"/>
        <v>0</v>
      </c>
      <c r="Y189" s="206">
        <f t="shared" si="35"/>
        <v>0</v>
      </c>
    </row>
    <row r="190" spans="5:25" ht="15.6" customHeight="1">
      <c r="E190" s="195">
        <v>16</v>
      </c>
      <c r="F190" s="205">
        <f t="shared" si="30"/>
        <v>0</v>
      </c>
      <c r="G190" s="205">
        <f t="shared" si="31"/>
        <v>0</v>
      </c>
      <c r="H190" s="206">
        <f t="shared" si="32"/>
        <v>0</v>
      </c>
      <c r="V190" s="195">
        <v>16</v>
      </c>
      <c r="W190" s="205">
        <f t="shared" si="33"/>
        <v>0</v>
      </c>
      <c r="X190" s="205">
        <f t="shared" si="34"/>
        <v>0</v>
      </c>
      <c r="Y190" s="206">
        <f t="shared" si="35"/>
        <v>0</v>
      </c>
    </row>
    <row r="191" spans="5:25" ht="15.6" customHeight="1">
      <c r="E191" s="195">
        <v>17</v>
      </c>
      <c r="F191" s="205">
        <f t="shared" si="30"/>
        <v>0</v>
      </c>
      <c r="G191" s="205">
        <f t="shared" si="31"/>
        <v>0</v>
      </c>
      <c r="H191" s="206">
        <f t="shared" si="32"/>
        <v>0</v>
      </c>
      <c r="V191" s="195">
        <v>17</v>
      </c>
      <c r="W191" s="205">
        <f t="shared" si="33"/>
        <v>0</v>
      </c>
      <c r="X191" s="205">
        <f t="shared" si="34"/>
        <v>0</v>
      </c>
      <c r="Y191" s="206">
        <f t="shared" si="35"/>
        <v>0</v>
      </c>
    </row>
    <row r="192" spans="5:25" ht="15.6" customHeight="1">
      <c r="E192" s="195">
        <v>18</v>
      </c>
      <c r="F192" s="205">
        <f t="shared" si="30"/>
        <v>0</v>
      </c>
      <c r="G192" s="205">
        <f t="shared" si="31"/>
        <v>0</v>
      </c>
      <c r="H192" s="206">
        <f t="shared" si="32"/>
        <v>0</v>
      </c>
      <c r="V192" s="195">
        <v>18</v>
      </c>
      <c r="W192" s="205">
        <f t="shared" si="33"/>
        <v>0</v>
      </c>
      <c r="X192" s="205">
        <f t="shared" si="34"/>
        <v>0</v>
      </c>
      <c r="Y192" s="206">
        <f t="shared" si="35"/>
        <v>0</v>
      </c>
    </row>
    <row r="193" spans="5:25" ht="15.6" customHeight="1">
      <c r="E193" s="195">
        <v>19</v>
      </c>
      <c r="F193" s="205">
        <f t="shared" si="30"/>
        <v>0</v>
      </c>
      <c r="G193" s="205">
        <f t="shared" si="31"/>
        <v>0</v>
      </c>
      <c r="H193" s="206">
        <f t="shared" si="32"/>
        <v>0</v>
      </c>
      <c r="V193" s="195">
        <v>19</v>
      </c>
      <c r="W193" s="205">
        <f t="shared" si="33"/>
        <v>0</v>
      </c>
      <c r="X193" s="205">
        <f t="shared" si="34"/>
        <v>0</v>
      </c>
      <c r="Y193" s="206">
        <f t="shared" si="35"/>
        <v>0</v>
      </c>
    </row>
    <row r="194" spans="5:25" ht="15.6" customHeight="1">
      <c r="E194" s="195">
        <v>20</v>
      </c>
      <c r="F194" s="205">
        <f t="shared" si="30"/>
        <v>0</v>
      </c>
      <c r="G194" s="205">
        <f t="shared" si="31"/>
        <v>0</v>
      </c>
      <c r="H194" s="206">
        <f t="shared" si="32"/>
        <v>0</v>
      </c>
      <c r="V194" s="195">
        <v>20</v>
      </c>
      <c r="W194" s="205">
        <f t="shared" si="33"/>
        <v>0</v>
      </c>
      <c r="X194" s="205">
        <f t="shared" si="34"/>
        <v>0</v>
      </c>
      <c r="Y194" s="206">
        <f t="shared" si="35"/>
        <v>0</v>
      </c>
    </row>
    <row r="195" spans="5:25" ht="15.6" customHeight="1">
      <c r="E195" s="195">
        <v>21</v>
      </c>
      <c r="F195" s="205">
        <f t="shared" si="30"/>
        <v>0</v>
      </c>
      <c r="G195" s="205">
        <f t="shared" si="31"/>
        <v>0</v>
      </c>
      <c r="H195" s="206">
        <f t="shared" si="32"/>
        <v>0</v>
      </c>
      <c r="V195" s="195">
        <v>21</v>
      </c>
      <c r="W195" s="205">
        <f t="shared" si="33"/>
        <v>0</v>
      </c>
      <c r="X195" s="205">
        <f t="shared" si="34"/>
        <v>0</v>
      </c>
      <c r="Y195" s="206">
        <f t="shared" si="35"/>
        <v>0</v>
      </c>
    </row>
    <row r="196" spans="5:25" ht="15.6" customHeight="1">
      <c r="E196" s="195">
        <v>22</v>
      </c>
      <c r="F196" s="205">
        <f t="shared" si="30"/>
        <v>0</v>
      </c>
      <c r="G196" s="205">
        <f t="shared" si="31"/>
        <v>0</v>
      </c>
      <c r="H196" s="206">
        <f t="shared" si="32"/>
        <v>0</v>
      </c>
      <c r="V196" s="195">
        <v>22</v>
      </c>
      <c r="W196" s="205">
        <f t="shared" si="33"/>
        <v>0</v>
      </c>
      <c r="X196" s="205">
        <f t="shared" si="34"/>
        <v>0</v>
      </c>
      <c r="Y196" s="206">
        <f t="shared" si="35"/>
        <v>0</v>
      </c>
    </row>
    <row r="197" spans="5:25" ht="15.6" customHeight="1">
      <c r="E197" s="195">
        <v>23</v>
      </c>
      <c r="F197" s="205">
        <f t="shared" si="30"/>
        <v>0</v>
      </c>
      <c r="G197" s="205">
        <f t="shared" si="31"/>
        <v>0</v>
      </c>
      <c r="H197" s="206">
        <f t="shared" si="32"/>
        <v>0</v>
      </c>
      <c r="V197" s="195">
        <v>23</v>
      </c>
      <c r="W197" s="205">
        <f t="shared" si="33"/>
        <v>0</v>
      </c>
      <c r="X197" s="205">
        <f t="shared" si="34"/>
        <v>0</v>
      </c>
      <c r="Y197" s="206">
        <f t="shared" si="35"/>
        <v>0</v>
      </c>
    </row>
    <row r="198" spans="5:25" ht="15.6" customHeight="1">
      <c r="E198" s="195">
        <v>24</v>
      </c>
      <c r="F198" s="205">
        <f t="shared" si="30"/>
        <v>0</v>
      </c>
      <c r="G198" s="205">
        <f t="shared" si="31"/>
        <v>0</v>
      </c>
      <c r="H198" s="206">
        <f t="shared" si="32"/>
        <v>0</v>
      </c>
      <c r="V198" s="195">
        <v>24</v>
      </c>
      <c r="W198" s="205">
        <f t="shared" si="33"/>
        <v>0</v>
      </c>
      <c r="X198" s="205">
        <f t="shared" si="34"/>
        <v>0</v>
      </c>
      <c r="Y198" s="206">
        <f t="shared" si="35"/>
        <v>0</v>
      </c>
    </row>
    <row r="199" spans="5:25" ht="15.6" customHeight="1">
      <c r="E199" s="195">
        <v>25</v>
      </c>
      <c r="F199" s="205">
        <f t="shared" si="30"/>
        <v>0</v>
      </c>
      <c r="G199" s="205">
        <f t="shared" si="31"/>
        <v>0</v>
      </c>
      <c r="H199" s="206">
        <f t="shared" si="32"/>
        <v>0</v>
      </c>
      <c r="V199" s="195">
        <v>25</v>
      </c>
      <c r="W199" s="205">
        <f t="shared" si="33"/>
        <v>0</v>
      </c>
      <c r="X199" s="205">
        <f t="shared" si="34"/>
        <v>0</v>
      </c>
      <c r="Y199" s="206">
        <f t="shared" si="35"/>
        <v>0</v>
      </c>
    </row>
    <row r="200" spans="5:25" ht="15.6" customHeight="1">
      <c r="E200" s="195">
        <v>26</v>
      </c>
      <c r="F200" s="205">
        <f t="shared" si="30"/>
        <v>0</v>
      </c>
      <c r="G200" s="205">
        <f t="shared" si="31"/>
        <v>0</v>
      </c>
      <c r="H200" s="206">
        <f t="shared" si="32"/>
        <v>0</v>
      </c>
      <c r="V200" s="195">
        <v>26</v>
      </c>
      <c r="W200" s="205">
        <f t="shared" si="33"/>
        <v>0</v>
      </c>
      <c r="X200" s="205">
        <f t="shared" si="34"/>
        <v>0</v>
      </c>
      <c r="Y200" s="206">
        <f t="shared" si="35"/>
        <v>0</v>
      </c>
    </row>
    <row r="201" spans="5:25" ht="15.6" customHeight="1">
      <c r="E201" s="195">
        <v>27</v>
      </c>
      <c r="F201" s="205">
        <f t="shared" si="30"/>
        <v>0</v>
      </c>
      <c r="G201" s="205">
        <f t="shared" si="31"/>
        <v>0</v>
      </c>
      <c r="H201" s="206">
        <f t="shared" si="32"/>
        <v>0</v>
      </c>
      <c r="V201" s="195">
        <v>27</v>
      </c>
      <c r="W201" s="205">
        <f t="shared" si="33"/>
        <v>0</v>
      </c>
      <c r="X201" s="205">
        <f t="shared" si="34"/>
        <v>0</v>
      </c>
      <c r="Y201" s="206">
        <f t="shared" si="35"/>
        <v>0</v>
      </c>
    </row>
    <row r="202" spans="5:25" ht="15.6" customHeight="1">
      <c r="E202" s="195">
        <v>28</v>
      </c>
      <c r="F202" s="205">
        <f t="shared" si="30"/>
        <v>0</v>
      </c>
      <c r="G202" s="205">
        <f t="shared" si="31"/>
        <v>0</v>
      </c>
      <c r="H202" s="206">
        <f t="shared" si="32"/>
        <v>0</v>
      </c>
      <c r="V202" s="195">
        <v>28</v>
      </c>
      <c r="W202" s="205">
        <f t="shared" si="33"/>
        <v>0</v>
      </c>
      <c r="X202" s="205">
        <f t="shared" si="34"/>
        <v>0</v>
      </c>
      <c r="Y202" s="206">
        <f t="shared" si="35"/>
        <v>0</v>
      </c>
    </row>
    <row r="203" spans="5:25" ht="15.6" customHeight="1">
      <c r="E203" s="195">
        <v>29</v>
      </c>
      <c r="F203" s="205">
        <f t="shared" si="30"/>
        <v>0</v>
      </c>
      <c r="G203" s="205">
        <f t="shared" si="31"/>
        <v>0</v>
      </c>
      <c r="H203" s="206">
        <f t="shared" si="32"/>
        <v>0</v>
      </c>
      <c r="V203" s="195">
        <v>29</v>
      </c>
      <c r="W203" s="205">
        <f t="shared" si="33"/>
        <v>0</v>
      </c>
      <c r="X203" s="205">
        <f t="shared" si="34"/>
        <v>0</v>
      </c>
      <c r="Y203" s="206">
        <f t="shared" si="35"/>
        <v>0</v>
      </c>
    </row>
    <row r="204" spans="5:25" ht="15.6" customHeight="1">
      <c r="E204" s="195">
        <v>30</v>
      </c>
      <c r="F204" s="205">
        <f t="shared" si="30"/>
        <v>0</v>
      </c>
      <c r="G204" s="205">
        <f t="shared" si="31"/>
        <v>0</v>
      </c>
      <c r="H204" s="206">
        <f t="shared" si="32"/>
        <v>0</v>
      </c>
      <c r="V204" s="195">
        <v>30</v>
      </c>
      <c r="W204" s="205">
        <f t="shared" si="33"/>
        <v>0</v>
      </c>
      <c r="X204" s="205">
        <f t="shared" si="34"/>
        <v>0</v>
      </c>
      <c r="Y204" s="206">
        <f t="shared" si="35"/>
        <v>0</v>
      </c>
    </row>
    <row r="205" spans="5:25" ht="15.6" customHeight="1">
      <c r="E205" s="195">
        <v>31</v>
      </c>
      <c r="F205" s="205">
        <f t="shared" si="30"/>
        <v>0</v>
      </c>
      <c r="G205" s="205">
        <f t="shared" si="31"/>
        <v>0</v>
      </c>
      <c r="H205" s="206">
        <f t="shared" si="32"/>
        <v>0</v>
      </c>
      <c r="V205" s="195">
        <v>31</v>
      </c>
      <c r="W205" s="205">
        <f t="shared" si="33"/>
        <v>0</v>
      </c>
      <c r="X205" s="205">
        <f t="shared" si="34"/>
        <v>0</v>
      </c>
      <c r="Y205" s="206">
        <f t="shared" si="35"/>
        <v>0</v>
      </c>
    </row>
    <row r="206" spans="5:25" ht="15.6" customHeight="1">
      <c r="E206" s="195">
        <v>32</v>
      </c>
      <c r="F206" s="205">
        <f t="shared" si="30"/>
        <v>0</v>
      </c>
      <c r="G206" s="205">
        <f t="shared" si="31"/>
        <v>0</v>
      </c>
      <c r="H206" s="206">
        <f t="shared" si="32"/>
        <v>0</v>
      </c>
      <c r="V206" s="195">
        <v>32</v>
      </c>
      <c r="W206" s="205">
        <f t="shared" si="33"/>
        <v>0</v>
      </c>
      <c r="X206" s="205">
        <f t="shared" si="34"/>
        <v>0</v>
      </c>
      <c r="Y206" s="206">
        <f t="shared" si="35"/>
        <v>0</v>
      </c>
    </row>
    <row r="207" spans="5:25" ht="15.6" customHeight="1">
      <c r="E207" s="195">
        <v>33</v>
      </c>
      <c r="F207" s="205">
        <f t="shared" si="30"/>
        <v>0</v>
      </c>
      <c r="G207" s="205">
        <f t="shared" si="31"/>
        <v>0</v>
      </c>
      <c r="H207" s="206">
        <f t="shared" si="32"/>
        <v>0</v>
      </c>
      <c r="V207" s="195">
        <v>33</v>
      </c>
      <c r="W207" s="205">
        <f t="shared" si="33"/>
        <v>0</v>
      </c>
      <c r="X207" s="205">
        <f t="shared" si="34"/>
        <v>0</v>
      </c>
      <c r="Y207" s="206">
        <f t="shared" si="35"/>
        <v>0</v>
      </c>
    </row>
    <row r="208" spans="5:25" ht="15.6" customHeight="1">
      <c r="E208" s="195">
        <v>34</v>
      </c>
      <c r="F208" s="205">
        <f t="shared" si="30"/>
        <v>0</v>
      </c>
      <c r="G208" s="205">
        <f t="shared" si="31"/>
        <v>0</v>
      </c>
      <c r="H208" s="206">
        <f t="shared" si="32"/>
        <v>0</v>
      </c>
      <c r="V208" s="195">
        <v>34</v>
      </c>
      <c r="W208" s="205">
        <f t="shared" si="33"/>
        <v>0</v>
      </c>
      <c r="X208" s="205">
        <f t="shared" si="34"/>
        <v>0</v>
      </c>
      <c r="Y208" s="206">
        <f t="shared" si="35"/>
        <v>0</v>
      </c>
    </row>
    <row r="209" spans="5:25" ht="15.6" customHeight="1">
      <c r="E209" s="195">
        <v>35</v>
      </c>
      <c r="F209" s="205">
        <f t="shared" si="30"/>
        <v>0</v>
      </c>
      <c r="G209" s="205">
        <f t="shared" si="31"/>
        <v>0</v>
      </c>
      <c r="H209" s="206">
        <f t="shared" si="32"/>
        <v>0</v>
      </c>
      <c r="V209" s="195">
        <v>35</v>
      </c>
      <c r="W209" s="205">
        <f t="shared" si="33"/>
        <v>0</v>
      </c>
      <c r="X209" s="205">
        <f t="shared" si="34"/>
        <v>0</v>
      </c>
      <c r="Y209" s="206">
        <f t="shared" si="35"/>
        <v>0</v>
      </c>
    </row>
    <row r="210" spans="5:25" ht="15.6" customHeight="1">
      <c r="E210" s="195">
        <v>36</v>
      </c>
      <c r="F210" s="205">
        <f t="shared" si="30"/>
        <v>0</v>
      </c>
      <c r="G210" s="205">
        <f t="shared" si="31"/>
        <v>0</v>
      </c>
      <c r="H210" s="206">
        <f t="shared" si="32"/>
        <v>0</v>
      </c>
      <c r="V210" s="195">
        <v>36</v>
      </c>
      <c r="W210" s="205">
        <f t="shared" si="33"/>
        <v>0</v>
      </c>
      <c r="X210" s="205">
        <f t="shared" si="34"/>
        <v>0</v>
      </c>
      <c r="Y210" s="206">
        <f t="shared" si="35"/>
        <v>0</v>
      </c>
    </row>
    <row r="211" spans="5:25" ht="15.6" customHeight="1">
      <c r="E211" s="195">
        <v>37</v>
      </c>
      <c r="F211" s="205">
        <f t="shared" si="30"/>
        <v>0</v>
      </c>
      <c r="G211" s="205">
        <f t="shared" si="31"/>
        <v>0</v>
      </c>
      <c r="H211" s="206">
        <f t="shared" si="32"/>
        <v>0</v>
      </c>
      <c r="V211" s="195">
        <v>37</v>
      </c>
      <c r="W211" s="205">
        <f t="shared" si="33"/>
        <v>0</v>
      </c>
      <c r="X211" s="205">
        <f t="shared" si="34"/>
        <v>0</v>
      </c>
      <c r="Y211" s="206">
        <f t="shared" si="35"/>
        <v>0</v>
      </c>
    </row>
    <row r="212" spans="5:25" ht="15.6" customHeight="1">
      <c r="E212" s="195">
        <v>38</v>
      </c>
      <c r="F212" s="205">
        <f t="shared" si="30"/>
        <v>0</v>
      </c>
      <c r="G212" s="205">
        <f t="shared" si="31"/>
        <v>0</v>
      </c>
      <c r="H212" s="206">
        <f t="shared" si="32"/>
        <v>0</v>
      </c>
      <c r="V212" s="195">
        <v>38</v>
      </c>
      <c r="W212" s="205">
        <f t="shared" si="33"/>
        <v>0</v>
      </c>
      <c r="X212" s="205">
        <f t="shared" si="34"/>
        <v>0</v>
      </c>
      <c r="Y212" s="206">
        <f t="shared" si="35"/>
        <v>0</v>
      </c>
    </row>
    <row r="213" spans="5:25" ht="15.6" customHeight="1">
      <c r="E213" s="195">
        <v>39</v>
      </c>
      <c r="F213" s="205">
        <f t="shared" si="30"/>
        <v>0</v>
      </c>
      <c r="G213" s="205">
        <f t="shared" si="31"/>
        <v>0</v>
      </c>
      <c r="H213" s="206">
        <f t="shared" si="32"/>
        <v>0</v>
      </c>
      <c r="V213" s="195">
        <v>39</v>
      </c>
      <c r="W213" s="205">
        <f t="shared" si="33"/>
        <v>0</v>
      </c>
      <c r="X213" s="205">
        <f t="shared" si="34"/>
        <v>0</v>
      </c>
      <c r="Y213" s="206">
        <f t="shared" si="35"/>
        <v>0</v>
      </c>
    </row>
    <row r="214" spans="5:25" ht="15.6" customHeight="1" thickBot="1">
      <c r="E214" s="196">
        <v>40</v>
      </c>
      <c r="F214" s="207">
        <f t="shared" si="30"/>
        <v>0</v>
      </c>
      <c r="G214" s="207">
        <f t="shared" si="31"/>
        <v>0</v>
      </c>
      <c r="H214" s="208">
        <f t="shared" si="32"/>
        <v>0</v>
      </c>
      <c r="V214" s="196">
        <v>40</v>
      </c>
      <c r="W214" s="207">
        <f t="shared" si="33"/>
        <v>0</v>
      </c>
      <c r="X214" s="207">
        <f t="shared" si="34"/>
        <v>0</v>
      </c>
      <c r="Y214" s="208">
        <f t="shared" si="35"/>
        <v>0</v>
      </c>
    </row>
    <row r="216" spans="5:25" ht="15.6" customHeight="1" thickBot="1">
      <c r="E216" s="2" t="s">
        <v>91</v>
      </c>
      <c r="V216" s="2" t="s">
        <v>91</v>
      </c>
    </row>
    <row r="217" spans="5:25" ht="15.6" customHeight="1">
      <c r="E217" s="2199"/>
      <c r="F217" s="22" t="s">
        <v>301</v>
      </c>
      <c r="G217" s="2290" t="s">
        <v>302</v>
      </c>
      <c r="H217" s="2291"/>
      <c r="V217" s="2199"/>
      <c r="W217" s="22" t="s">
        <v>301</v>
      </c>
      <c r="X217" s="2290" t="s">
        <v>302</v>
      </c>
      <c r="Y217" s="2291"/>
    </row>
    <row r="218" spans="5:25" ht="15.6" customHeight="1">
      <c r="E218" s="2238"/>
      <c r="F218" s="23" t="s">
        <v>56</v>
      </c>
      <c r="G218" s="23" t="s">
        <v>56</v>
      </c>
      <c r="H218" s="204" t="s">
        <v>83</v>
      </c>
      <c r="V218" s="2238"/>
      <c r="W218" s="23" t="s">
        <v>56</v>
      </c>
      <c r="X218" s="23" t="s">
        <v>56</v>
      </c>
      <c r="Y218" s="204" t="s">
        <v>83</v>
      </c>
    </row>
    <row r="219" spans="5:25" ht="15.6" customHeight="1">
      <c r="E219" s="195">
        <v>1</v>
      </c>
      <c r="F219" s="205">
        <f t="shared" ref="F219:F258" si="36">SUMIF($G$34,E219,$G$31)</f>
        <v>0</v>
      </c>
      <c r="G219" s="205">
        <f t="shared" ref="G219:G258" si="37">IF($G$35&lt;&gt;"As",0,SUMIF($G$36,E219,$G$32))</f>
        <v>0</v>
      </c>
      <c r="H219" s="206">
        <f t="shared" ref="H219:H258" si="38">IF($G$35&lt;&gt;"Co",0,SUMIF($G$36,E219,$G$32))</f>
        <v>0</v>
      </c>
      <c r="V219" s="195">
        <v>1</v>
      </c>
      <c r="W219" s="205">
        <f t="shared" ref="W219:W258" si="39">SUMIF($X$34,V219,$X$31)</f>
        <v>0</v>
      </c>
      <c r="X219" s="205">
        <f t="shared" ref="X219:X258" si="40">IF($X$35&lt;&gt;"As",0,SUMIF($X$36,V219,$X$32))</f>
        <v>0</v>
      </c>
      <c r="Y219" s="206">
        <f t="shared" ref="Y219:Y258" si="41">IF($X$35&lt;&gt;"Co",0,SUMIF($X$36,V219,$X$32))</f>
        <v>0</v>
      </c>
    </row>
    <row r="220" spans="5:25" ht="15.6" customHeight="1">
      <c r="E220" s="195">
        <v>2</v>
      </c>
      <c r="F220" s="205">
        <f t="shared" si="36"/>
        <v>0</v>
      </c>
      <c r="G220" s="205">
        <f t="shared" si="37"/>
        <v>0</v>
      </c>
      <c r="H220" s="206">
        <f t="shared" si="38"/>
        <v>0</v>
      </c>
      <c r="V220" s="195">
        <v>2</v>
      </c>
      <c r="W220" s="205">
        <f t="shared" si="39"/>
        <v>0</v>
      </c>
      <c r="X220" s="205">
        <f t="shared" si="40"/>
        <v>0</v>
      </c>
      <c r="Y220" s="206">
        <f t="shared" si="41"/>
        <v>0</v>
      </c>
    </row>
    <row r="221" spans="5:25" ht="15.6" customHeight="1">
      <c r="E221" s="195">
        <v>3</v>
      </c>
      <c r="F221" s="205">
        <f t="shared" si="36"/>
        <v>0</v>
      </c>
      <c r="G221" s="205">
        <f t="shared" si="37"/>
        <v>0</v>
      </c>
      <c r="H221" s="206">
        <f t="shared" si="38"/>
        <v>0</v>
      </c>
      <c r="V221" s="195">
        <v>3</v>
      </c>
      <c r="W221" s="205">
        <f t="shared" si="39"/>
        <v>0</v>
      </c>
      <c r="X221" s="205">
        <f t="shared" si="40"/>
        <v>0</v>
      </c>
      <c r="Y221" s="206">
        <f t="shared" si="41"/>
        <v>0</v>
      </c>
    </row>
    <row r="222" spans="5:25" ht="15.6" customHeight="1">
      <c r="E222" s="195">
        <v>4</v>
      </c>
      <c r="F222" s="205">
        <f t="shared" si="36"/>
        <v>0</v>
      </c>
      <c r="G222" s="205">
        <f t="shared" si="37"/>
        <v>0</v>
      </c>
      <c r="H222" s="206">
        <f t="shared" si="38"/>
        <v>0</v>
      </c>
      <c r="V222" s="195">
        <v>4</v>
      </c>
      <c r="W222" s="205">
        <f t="shared" si="39"/>
        <v>0</v>
      </c>
      <c r="X222" s="205">
        <f t="shared" si="40"/>
        <v>0</v>
      </c>
      <c r="Y222" s="206">
        <f t="shared" si="41"/>
        <v>0</v>
      </c>
    </row>
    <row r="223" spans="5:25" ht="15.6" customHeight="1">
      <c r="E223" s="195">
        <v>5</v>
      </c>
      <c r="F223" s="205">
        <f t="shared" si="36"/>
        <v>6.8</v>
      </c>
      <c r="G223" s="205">
        <f t="shared" si="37"/>
        <v>0</v>
      </c>
      <c r="H223" s="206">
        <f t="shared" si="38"/>
        <v>0</v>
      </c>
      <c r="V223" s="195">
        <v>5</v>
      </c>
      <c r="W223" s="205">
        <f t="shared" si="39"/>
        <v>0</v>
      </c>
      <c r="X223" s="205">
        <f t="shared" si="40"/>
        <v>0</v>
      </c>
      <c r="Y223" s="206">
        <f t="shared" si="41"/>
        <v>0</v>
      </c>
    </row>
    <row r="224" spans="5:25" ht="15.6" customHeight="1">
      <c r="E224" s="195">
        <v>6</v>
      </c>
      <c r="F224" s="205">
        <f t="shared" si="36"/>
        <v>0</v>
      </c>
      <c r="G224" s="205">
        <f t="shared" si="37"/>
        <v>0</v>
      </c>
      <c r="H224" s="206">
        <f t="shared" si="38"/>
        <v>0</v>
      </c>
      <c r="V224" s="195">
        <v>6</v>
      </c>
      <c r="W224" s="205">
        <f t="shared" si="39"/>
        <v>0</v>
      </c>
      <c r="X224" s="205">
        <f t="shared" si="40"/>
        <v>0</v>
      </c>
      <c r="Y224" s="206">
        <f t="shared" si="41"/>
        <v>0</v>
      </c>
    </row>
    <row r="225" spans="5:25" ht="15.6" customHeight="1">
      <c r="E225" s="195">
        <v>7</v>
      </c>
      <c r="F225" s="205">
        <f t="shared" si="36"/>
        <v>0</v>
      </c>
      <c r="G225" s="205">
        <f t="shared" si="37"/>
        <v>0</v>
      </c>
      <c r="H225" s="206">
        <f t="shared" si="38"/>
        <v>0</v>
      </c>
      <c r="V225" s="195">
        <v>7</v>
      </c>
      <c r="W225" s="205">
        <f t="shared" si="39"/>
        <v>0</v>
      </c>
      <c r="X225" s="205">
        <f t="shared" si="40"/>
        <v>0</v>
      </c>
      <c r="Y225" s="206">
        <f t="shared" si="41"/>
        <v>0</v>
      </c>
    </row>
    <row r="226" spans="5:25" ht="15.6" customHeight="1">
      <c r="E226" s="195">
        <v>8</v>
      </c>
      <c r="F226" s="205">
        <f t="shared" si="36"/>
        <v>0</v>
      </c>
      <c r="G226" s="205">
        <f t="shared" si="37"/>
        <v>0</v>
      </c>
      <c r="H226" s="206">
        <f t="shared" si="38"/>
        <v>0</v>
      </c>
      <c r="V226" s="195">
        <v>8</v>
      </c>
      <c r="W226" s="205">
        <f t="shared" si="39"/>
        <v>0</v>
      </c>
      <c r="X226" s="205">
        <f t="shared" si="40"/>
        <v>0</v>
      </c>
      <c r="Y226" s="206">
        <f t="shared" si="41"/>
        <v>0</v>
      </c>
    </row>
    <row r="227" spans="5:25" ht="15.6" customHeight="1">
      <c r="E227" s="195">
        <v>9</v>
      </c>
      <c r="F227" s="205">
        <f t="shared" si="36"/>
        <v>0</v>
      </c>
      <c r="G227" s="205">
        <f t="shared" si="37"/>
        <v>0</v>
      </c>
      <c r="H227" s="206">
        <f t="shared" si="38"/>
        <v>0</v>
      </c>
      <c r="V227" s="195">
        <v>9</v>
      </c>
      <c r="W227" s="205">
        <f t="shared" si="39"/>
        <v>0</v>
      </c>
      <c r="X227" s="205">
        <f t="shared" si="40"/>
        <v>0</v>
      </c>
      <c r="Y227" s="206">
        <f t="shared" si="41"/>
        <v>0</v>
      </c>
    </row>
    <row r="228" spans="5:25" ht="15.6" customHeight="1">
      <c r="E228" s="195">
        <v>10</v>
      </c>
      <c r="F228" s="205">
        <f t="shared" si="36"/>
        <v>0</v>
      </c>
      <c r="G228" s="205">
        <f t="shared" si="37"/>
        <v>3.1000000000000005</v>
      </c>
      <c r="H228" s="206">
        <f t="shared" si="38"/>
        <v>0</v>
      </c>
      <c r="V228" s="195">
        <v>10</v>
      </c>
      <c r="W228" s="205">
        <f t="shared" si="39"/>
        <v>0</v>
      </c>
      <c r="X228" s="205">
        <f t="shared" si="40"/>
        <v>0</v>
      </c>
      <c r="Y228" s="206">
        <f t="shared" si="41"/>
        <v>0</v>
      </c>
    </row>
    <row r="229" spans="5:25" ht="15.6" customHeight="1">
      <c r="E229" s="195">
        <v>11</v>
      </c>
      <c r="F229" s="205">
        <f t="shared" si="36"/>
        <v>0</v>
      </c>
      <c r="G229" s="205">
        <f t="shared" si="37"/>
        <v>0</v>
      </c>
      <c r="H229" s="206">
        <f t="shared" si="38"/>
        <v>0</v>
      </c>
      <c r="V229" s="195">
        <v>11</v>
      </c>
      <c r="W229" s="205">
        <f t="shared" si="39"/>
        <v>0</v>
      </c>
      <c r="X229" s="205">
        <f t="shared" si="40"/>
        <v>0</v>
      </c>
      <c r="Y229" s="206">
        <f t="shared" si="41"/>
        <v>0</v>
      </c>
    </row>
    <row r="230" spans="5:25" ht="15.6" customHeight="1">
      <c r="E230" s="195">
        <v>12</v>
      </c>
      <c r="F230" s="205">
        <f t="shared" si="36"/>
        <v>0</v>
      </c>
      <c r="G230" s="205">
        <f t="shared" si="37"/>
        <v>0</v>
      </c>
      <c r="H230" s="206">
        <f t="shared" si="38"/>
        <v>0</v>
      </c>
      <c r="V230" s="195">
        <v>12</v>
      </c>
      <c r="W230" s="205">
        <f t="shared" si="39"/>
        <v>0</v>
      </c>
      <c r="X230" s="205">
        <f t="shared" si="40"/>
        <v>0</v>
      </c>
      <c r="Y230" s="206">
        <f t="shared" si="41"/>
        <v>0</v>
      </c>
    </row>
    <row r="231" spans="5:25" ht="15.6" customHeight="1">
      <c r="E231" s="195">
        <v>13</v>
      </c>
      <c r="F231" s="205">
        <f t="shared" si="36"/>
        <v>0</v>
      </c>
      <c r="G231" s="205">
        <f t="shared" si="37"/>
        <v>0</v>
      </c>
      <c r="H231" s="206">
        <f t="shared" si="38"/>
        <v>0</v>
      </c>
      <c r="V231" s="195">
        <v>13</v>
      </c>
      <c r="W231" s="205">
        <f t="shared" si="39"/>
        <v>0</v>
      </c>
      <c r="X231" s="205">
        <f t="shared" si="40"/>
        <v>0</v>
      </c>
      <c r="Y231" s="206">
        <f t="shared" si="41"/>
        <v>0</v>
      </c>
    </row>
    <row r="232" spans="5:25" ht="15.6" customHeight="1">
      <c r="E232" s="195">
        <v>14</v>
      </c>
      <c r="F232" s="205">
        <f t="shared" si="36"/>
        <v>0</v>
      </c>
      <c r="G232" s="205">
        <f t="shared" si="37"/>
        <v>0</v>
      </c>
      <c r="H232" s="206">
        <f t="shared" si="38"/>
        <v>0</v>
      </c>
      <c r="V232" s="195">
        <v>14</v>
      </c>
      <c r="W232" s="205">
        <f t="shared" si="39"/>
        <v>0</v>
      </c>
      <c r="X232" s="205">
        <f t="shared" si="40"/>
        <v>0</v>
      </c>
      <c r="Y232" s="206">
        <f t="shared" si="41"/>
        <v>0</v>
      </c>
    </row>
    <row r="233" spans="5:25" ht="15.6" customHeight="1">
      <c r="E233" s="195">
        <v>15</v>
      </c>
      <c r="F233" s="205">
        <f t="shared" si="36"/>
        <v>0</v>
      </c>
      <c r="G233" s="205">
        <f t="shared" si="37"/>
        <v>0</v>
      </c>
      <c r="H233" s="206">
        <f t="shared" si="38"/>
        <v>0</v>
      </c>
      <c r="V233" s="195">
        <v>15</v>
      </c>
      <c r="W233" s="205">
        <f t="shared" si="39"/>
        <v>0</v>
      </c>
      <c r="X233" s="205">
        <f t="shared" si="40"/>
        <v>0</v>
      </c>
      <c r="Y233" s="206">
        <f t="shared" si="41"/>
        <v>0</v>
      </c>
    </row>
    <row r="234" spans="5:25" ht="15.6" customHeight="1">
      <c r="E234" s="195">
        <v>16</v>
      </c>
      <c r="F234" s="205">
        <f t="shared" si="36"/>
        <v>0</v>
      </c>
      <c r="G234" s="205">
        <f t="shared" si="37"/>
        <v>0</v>
      </c>
      <c r="H234" s="206">
        <f t="shared" si="38"/>
        <v>0</v>
      </c>
      <c r="V234" s="195">
        <v>16</v>
      </c>
      <c r="W234" s="205">
        <f t="shared" si="39"/>
        <v>0</v>
      </c>
      <c r="X234" s="205">
        <f t="shared" si="40"/>
        <v>0</v>
      </c>
      <c r="Y234" s="206">
        <f t="shared" si="41"/>
        <v>0</v>
      </c>
    </row>
    <row r="235" spans="5:25" ht="15.6" customHeight="1">
      <c r="E235" s="195">
        <v>17</v>
      </c>
      <c r="F235" s="205">
        <f t="shared" si="36"/>
        <v>0</v>
      </c>
      <c r="G235" s="205">
        <f t="shared" si="37"/>
        <v>0</v>
      </c>
      <c r="H235" s="206">
        <f t="shared" si="38"/>
        <v>0</v>
      </c>
      <c r="V235" s="195">
        <v>17</v>
      </c>
      <c r="W235" s="205">
        <f t="shared" si="39"/>
        <v>0</v>
      </c>
      <c r="X235" s="205">
        <f t="shared" si="40"/>
        <v>0</v>
      </c>
      <c r="Y235" s="206">
        <f t="shared" si="41"/>
        <v>0</v>
      </c>
    </row>
    <row r="236" spans="5:25" ht="15.6" customHeight="1">
      <c r="E236" s="195">
        <v>18</v>
      </c>
      <c r="F236" s="205">
        <f t="shared" si="36"/>
        <v>0</v>
      </c>
      <c r="G236" s="205">
        <f t="shared" si="37"/>
        <v>0</v>
      </c>
      <c r="H236" s="206">
        <f t="shared" si="38"/>
        <v>0</v>
      </c>
      <c r="V236" s="195">
        <v>18</v>
      </c>
      <c r="W236" s="205">
        <f t="shared" si="39"/>
        <v>0</v>
      </c>
      <c r="X236" s="205">
        <f t="shared" si="40"/>
        <v>0</v>
      </c>
      <c r="Y236" s="206">
        <f t="shared" si="41"/>
        <v>0</v>
      </c>
    </row>
    <row r="237" spans="5:25" ht="15.6" customHeight="1">
      <c r="E237" s="195">
        <v>19</v>
      </c>
      <c r="F237" s="205">
        <f t="shared" si="36"/>
        <v>0</v>
      </c>
      <c r="G237" s="205">
        <f t="shared" si="37"/>
        <v>0</v>
      </c>
      <c r="H237" s="206">
        <f t="shared" si="38"/>
        <v>0</v>
      </c>
      <c r="V237" s="195">
        <v>19</v>
      </c>
      <c r="W237" s="205">
        <f t="shared" si="39"/>
        <v>0</v>
      </c>
      <c r="X237" s="205">
        <f t="shared" si="40"/>
        <v>0</v>
      </c>
      <c r="Y237" s="206">
        <f t="shared" si="41"/>
        <v>0</v>
      </c>
    </row>
    <row r="238" spans="5:25" ht="15.6" customHeight="1">
      <c r="E238" s="195">
        <v>20</v>
      </c>
      <c r="F238" s="205">
        <f t="shared" si="36"/>
        <v>0</v>
      </c>
      <c r="G238" s="205">
        <f t="shared" si="37"/>
        <v>0</v>
      </c>
      <c r="H238" s="206">
        <f t="shared" si="38"/>
        <v>0</v>
      </c>
      <c r="V238" s="195">
        <v>20</v>
      </c>
      <c r="W238" s="205">
        <f t="shared" si="39"/>
        <v>0</v>
      </c>
      <c r="X238" s="205">
        <f t="shared" si="40"/>
        <v>0</v>
      </c>
      <c r="Y238" s="206">
        <f t="shared" si="41"/>
        <v>0</v>
      </c>
    </row>
    <row r="239" spans="5:25" ht="15.6" customHeight="1">
      <c r="E239" s="195">
        <v>21</v>
      </c>
      <c r="F239" s="205">
        <f t="shared" si="36"/>
        <v>0</v>
      </c>
      <c r="G239" s="205">
        <f t="shared" si="37"/>
        <v>0</v>
      </c>
      <c r="H239" s="206">
        <f t="shared" si="38"/>
        <v>0</v>
      </c>
      <c r="V239" s="195">
        <v>21</v>
      </c>
      <c r="W239" s="205">
        <f t="shared" si="39"/>
        <v>0</v>
      </c>
      <c r="X239" s="205">
        <f t="shared" si="40"/>
        <v>0</v>
      </c>
      <c r="Y239" s="206">
        <f t="shared" si="41"/>
        <v>0</v>
      </c>
    </row>
    <row r="240" spans="5:25" ht="15.6" customHeight="1">
      <c r="E240" s="195">
        <v>22</v>
      </c>
      <c r="F240" s="205">
        <f t="shared" si="36"/>
        <v>0</v>
      </c>
      <c r="G240" s="205">
        <f t="shared" si="37"/>
        <v>0</v>
      </c>
      <c r="H240" s="206">
        <f t="shared" si="38"/>
        <v>0</v>
      </c>
      <c r="V240" s="195">
        <v>22</v>
      </c>
      <c r="W240" s="205">
        <f t="shared" si="39"/>
        <v>0</v>
      </c>
      <c r="X240" s="205">
        <f t="shared" si="40"/>
        <v>0</v>
      </c>
      <c r="Y240" s="206">
        <f t="shared" si="41"/>
        <v>0</v>
      </c>
    </row>
    <row r="241" spans="5:25" ht="15.6" customHeight="1">
      <c r="E241" s="195">
        <v>23</v>
      </c>
      <c r="F241" s="205">
        <f t="shared" si="36"/>
        <v>0</v>
      </c>
      <c r="G241" s="205">
        <f t="shared" si="37"/>
        <v>0</v>
      </c>
      <c r="H241" s="206">
        <f t="shared" si="38"/>
        <v>0</v>
      </c>
      <c r="V241" s="195">
        <v>23</v>
      </c>
      <c r="W241" s="205">
        <f t="shared" si="39"/>
        <v>0</v>
      </c>
      <c r="X241" s="205">
        <f t="shared" si="40"/>
        <v>0</v>
      </c>
      <c r="Y241" s="206">
        <f t="shared" si="41"/>
        <v>0</v>
      </c>
    </row>
    <row r="242" spans="5:25" ht="15.6" customHeight="1">
      <c r="E242" s="195">
        <v>24</v>
      </c>
      <c r="F242" s="205">
        <f t="shared" si="36"/>
        <v>0</v>
      </c>
      <c r="G242" s="205">
        <f t="shared" si="37"/>
        <v>0</v>
      </c>
      <c r="H242" s="206">
        <f t="shared" si="38"/>
        <v>0</v>
      </c>
      <c r="V242" s="195">
        <v>24</v>
      </c>
      <c r="W242" s="205">
        <f t="shared" si="39"/>
        <v>0</v>
      </c>
      <c r="X242" s="205">
        <f t="shared" si="40"/>
        <v>0</v>
      </c>
      <c r="Y242" s="206">
        <f t="shared" si="41"/>
        <v>0</v>
      </c>
    </row>
    <row r="243" spans="5:25" ht="15.6" customHeight="1">
      <c r="E243" s="195">
        <v>25</v>
      </c>
      <c r="F243" s="205">
        <f t="shared" si="36"/>
        <v>0</v>
      </c>
      <c r="G243" s="205">
        <f t="shared" si="37"/>
        <v>0</v>
      </c>
      <c r="H243" s="206">
        <f t="shared" si="38"/>
        <v>0</v>
      </c>
      <c r="V243" s="195">
        <v>25</v>
      </c>
      <c r="W243" s="205">
        <f t="shared" si="39"/>
        <v>0</v>
      </c>
      <c r="X243" s="205">
        <f t="shared" si="40"/>
        <v>0</v>
      </c>
      <c r="Y243" s="206">
        <f t="shared" si="41"/>
        <v>0</v>
      </c>
    </row>
    <row r="244" spans="5:25" ht="15.6" customHeight="1">
      <c r="E244" s="195">
        <v>26</v>
      </c>
      <c r="F244" s="205">
        <f t="shared" si="36"/>
        <v>0</v>
      </c>
      <c r="G244" s="205">
        <f t="shared" si="37"/>
        <v>0</v>
      </c>
      <c r="H244" s="206">
        <f t="shared" si="38"/>
        <v>0</v>
      </c>
      <c r="V244" s="195">
        <v>26</v>
      </c>
      <c r="W244" s="205">
        <f t="shared" si="39"/>
        <v>0</v>
      </c>
      <c r="X244" s="205">
        <f t="shared" si="40"/>
        <v>0</v>
      </c>
      <c r="Y244" s="206">
        <f t="shared" si="41"/>
        <v>0</v>
      </c>
    </row>
    <row r="245" spans="5:25" ht="15.6" customHeight="1">
      <c r="E245" s="195">
        <v>27</v>
      </c>
      <c r="F245" s="205">
        <f t="shared" si="36"/>
        <v>0</v>
      </c>
      <c r="G245" s="205">
        <f t="shared" si="37"/>
        <v>0</v>
      </c>
      <c r="H245" s="206">
        <f t="shared" si="38"/>
        <v>0</v>
      </c>
      <c r="V245" s="195">
        <v>27</v>
      </c>
      <c r="W245" s="205">
        <f t="shared" si="39"/>
        <v>0</v>
      </c>
      <c r="X245" s="205">
        <f t="shared" si="40"/>
        <v>0</v>
      </c>
      <c r="Y245" s="206">
        <f t="shared" si="41"/>
        <v>0</v>
      </c>
    </row>
    <row r="246" spans="5:25" ht="15.6" customHeight="1">
      <c r="E246" s="195">
        <v>28</v>
      </c>
      <c r="F246" s="205">
        <f t="shared" si="36"/>
        <v>0</v>
      </c>
      <c r="G246" s="205">
        <f t="shared" si="37"/>
        <v>0</v>
      </c>
      <c r="H246" s="206">
        <f t="shared" si="38"/>
        <v>0</v>
      </c>
      <c r="V246" s="195">
        <v>28</v>
      </c>
      <c r="W246" s="205">
        <f t="shared" si="39"/>
        <v>0</v>
      </c>
      <c r="X246" s="205">
        <f t="shared" si="40"/>
        <v>0</v>
      </c>
      <c r="Y246" s="206">
        <f t="shared" si="41"/>
        <v>0</v>
      </c>
    </row>
    <row r="247" spans="5:25" ht="15.6" customHeight="1">
      <c r="E247" s="195">
        <v>29</v>
      </c>
      <c r="F247" s="205">
        <f t="shared" si="36"/>
        <v>0</v>
      </c>
      <c r="G247" s="205">
        <f t="shared" si="37"/>
        <v>0</v>
      </c>
      <c r="H247" s="206">
        <f t="shared" si="38"/>
        <v>0</v>
      </c>
      <c r="V247" s="195">
        <v>29</v>
      </c>
      <c r="W247" s="205">
        <f t="shared" si="39"/>
        <v>0</v>
      </c>
      <c r="X247" s="205">
        <f t="shared" si="40"/>
        <v>0</v>
      </c>
      <c r="Y247" s="206">
        <f t="shared" si="41"/>
        <v>0</v>
      </c>
    </row>
    <row r="248" spans="5:25" ht="15.6" customHeight="1">
      <c r="E248" s="195">
        <v>30</v>
      </c>
      <c r="F248" s="205">
        <f t="shared" si="36"/>
        <v>0</v>
      </c>
      <c r="G248" s="205">
        <f t="shared" si="37"/>
        <v>0</v>
      </c>
      <c r="H248" s="206">
        <f t="shared" si="38"/>
        <v>0</v>
      </c>
      <c r="V248" s="195">
        <v>30</v>
      </c>
      <c r="W248" s="205">
        <f t="shared" si="39"/>
        <v>0</v>
      </c>
      <c r="X248" s="205">
        <f t="shared" si="40"/>
        <v>0</v>
      </c>
      <c r="Y248" s="206">
        <f t="shared" si="41"/>
        <v>0</v>
      </c>
    </row>
    <row r="249" spans="5:25" ht="15.6" customHeight="1">
      <c r="E249" s="195">
        <v>31</v>
      </c>
      <c r="F249" s="205">
        <f t="shared" si="36"/>
        <v>0</v>
      </c>
      <c r="G249" s="205">
        <f t="shared" si="37"/>
        <v>0</v>
      </c>
      <c r="H249" s="206">
        <f t="shared" si="38"/>
        <v>0</v>
      </c>
      <c r="V249" s="195">
        <v>31</v>
      </c>
      <c r="W249" s="205">
        <f t="shared" si="39"/>
        <v>0</v>
      </c>
      <c r="X249" s="205">
        <f t="shared" si="40"/>
        <v>0</v>
      </c>
      <c r="Y249" s="206">
        <f t="shared" si="41"/>
        <v>0</v>
      </c>
    </row>
    <row r="250" spans="5:25" ht="15.6" customHeight="1">
      <c r="E250" s="195">
        <v>32</v>
      </c>
      <c r="F250" s="205">
        <f t="shared" si="36"/>
        <v>0</v>
      </c>
      <c r="G250" s="205">
        <f t="shared" si="37"/>
        <v>0</v>
      </c>
      <c r="H250" s="206">
        <f t="shared" si="38"/>
        <v>0</v>
      </c>
      <c r="V250" s="195">
        <v>32</v>
      </c>
      <c r="W250" s="205">
        <f t="shared" si="39"/>
        <v>0</v>
      </c>
      <c r="X250" s="205">
        <f t="shared" si="40"/>
        <v>0</v>
      </c>
      <c r="Y250" s="206">
        <f t="shared" si="41"/>
        <v>0</v>
      </c>
    </row>
    <row r="251" spans="5:25" ht="15.6" customHeight="1">
      <c r="E251" s="195">
        <v>33</v>
      </c>
      <c r="F251" s="205">
        <f t="shared" si="36"/>
        <v>0</v>
      </c>
      <c r="G251" s="205">
        <f t="shared" si="37"/>
        <v>0</v>
      </c>
      <c r="H251" s="206">
        <f t="shared" si="38"/>
        <v>0</v>
      </c>
      <c r="V251" s="195">
        <v>33</v>
      </c>
      <c r="W251" s="205">
        <f t="shared" si="39"/>
        <v>0</v>
      </c>
      <c r="X251" s="205">
        <f t="shared" si="40"/>
        <v>0</v>
      </c>
      <c r="Y251" s="206">
        <f t="shared" si="41"/>
        <v>0</v>
      </c>
    </row>
    <row r="252" spans="5:25" ht="15.6" customHeight="1">
      <c r="E252" s="195">
        <v>34</v>
      </c>
      <c r="F252" s="205">
        <f t="shared" si="36"/>
        <v>0</v>
      </c>
      <c r="G252" s="205">
        <f t="shared" si="37"/>
        <v>0</v>
      </c>
      <c r="H252" s="206">
        <f t="shared" si="38"/>
        <v>0</v>
      </c>
      <c r="V252" s="195">
        <v>34</v>
      </c>
      <c r="W252" s="205">
        <f t="shared" si="39"/>
        <v>0</v>
      </c>
      <c r="X252" s="205">
        <f t="shared" si="40"/>
        <v>0</v>
      </c>
      <c r="Y252" s="206">
        <f t="shared" si="41"/>
        <v>0</v>
      </c>
    </row>
    <row r="253" spans="5:25" ht="15.6" customHeight="1">
      <c r="E253" s="195">
        <v>35</v>
      </c>
      <c r="F253" s="205">
        <f t="shared" si="36"/>
        <v>0</v>
      </c>
      <c r="G253" s="205">
        <f t="shared" si="37"/>
        <v>0</v>
      </c>
      <c r="H253" s="206">
        <f t="shared" si="38"/>
        <v>0</v>
      </c>
      <c r="V253" s="195">
        <v>35</v>
      </c>
      <c r="W253" s="205">
        <f t="shared" si="39"/>
        <v>0</v>
      </c>
      <c r="X253" s="205">
        <f t="shared" si="40"/>
        <v>0</v>
      </c>
      <c r="Y253" s="206">
        <f t="shared" si="41"/>
        <v>0</v>
      </c>
    </row>
    <row r="254" spans="5:25" ht="15.6" customHeight="1">
      <c r="E254" s="195">
        <v>36</v>
      </c>
      <c r="F254" s="205">
        <f t="shared" si="36"/>
        <v>0</v>
      </c>
      <c r="G254" s="205">
        <f t="shared" si="37"/>
        <v>0</v>
      </c>
      <c r="H254" s="206">
        <f t="shared" si="38"/>
        <v>0</v>
      </c>
      <c r="V254" s="195">
        <v>36</v>
      </c>
      <c r="W254" s="205">
        <f t="shared" si="39"/>
        <v>0</v>
      </c>
      <c r="X254" s="205">
        <f t="shared" si="40"/>
        <v>0</v>
      </c>
      <c r="Y254" s="206">
        <f t="shared" si="41"/>
        <v>0</v>
      </c>
    </row>
    <row r="255" spans="5:25" ht="15.6" customHeight="1">
      <c r="E255" s="195">
        <v>37</v>
      </c>
      <c r="F255" s="205">
        <f t="shared" si="36"/>
        <v>0</v>
      </c>
      <c r="G255" s="205">
        <f t="shared" si="37"/>
        <v>0</v>
      </c>
      <c r="H255" s="206">
        <f t="shared" si="38"/>
        <v>0</v>
      </c>
      <c r="V255" s="195">
        <v>37</v>
      </c>
      <c r="W255" s="205">
        <f t="shared" si="39"/>
        <v>0</v>
      </c>
      <c r="X255" s="205">
        <f t="shared" si="40"/>
        <v>0</v>
      </c>
      <c r="Y255" s="206">
        <f t="shared" si="41"/>
        <v>0</v>
      </c>
    </row>
    <row r="256" spans="5:25" ht="15.6" customHeight="1">
      <c r="E256" s="195">
        <v>38</v>
      </c>
      <c r="F256" s="205">
        <f t="shared" si="36"/>
        <v>0</v>
      </c>
      <c r="G256" s="205">
        <f t="shared" si="37"/>
        <v>0</v>
      </c>
      <c r="H256" s="206">
        <f t="shared" si="38"/>
        <v>0</v>
      </c>
      <c r="V256" s="195">
        <v>38</v>
      </c>
      <c r="W256" s="205">
        <f t="shared" si="39"/>
        <v>0</v>
      </c>
      <c r="X256" s="205">
        <f t="shared" si="40"/>
        <v>0</v>
      </c>
      <c r="Y256" s="206">
        <f t="shared" si="41"/>
        <v>0</v>
      </c>
    </row>
    <row r="257" spans="5:25" ht="15.6" customHeight="1">
      <c r="E257" s="195">
        <v>39</v>
      </c>
      <c r="F257" s="205">
        <f t="shared" si="36"/>
        <v>0</v>
      </c>
      <c r="G257" s="205">
        <f t="shared" si="37"/>
        <v>0</v>
      </c>
      <c r="H257" s="206">
        <f t="shared" si="38"/>
        <v>0</v>
      </c>
      <c r="V257" s="195">
        <v>39</v>
      </c>
      <c r="W257" s="205">
        <f t="shared" si="39"/>
        <v>0</v>
      </c>
      <c r="X257" s="205">
        <f t="shared" si="40"/>
        <v>0</v>
      </c>
      <c r="Y257" s="206">
        <f t="shared" si="41"/>
        <v>0</v>
      </c>
    </row>
    <row r="258" spans="5:25" ht="15.6" customHeight="1" thickBot="1">
      <c r="E258" s="196">
        <v>40</v>
      </c>
      <c r="F258" s="207">
        <f t="shared" si="36"/>
        <v>0</v>
      </c>
      <c r="G258" s="207">
        <f t="shared" si="37"/>
        <v>0</v>
      </c>
      <c r="H258" s="208">
        <f t="shared" si="38"/>
        <v>0</v>
      </c>
      <c r="V258" s="196">
        <v>40</v>
      </c>
      <c r="W258" s="207">
        <f t="shared" si="39"/>
        <v>0</v>
      </c>
      <c r="X258" s="207">
        <f t="shared" si="40"/>
        <v>0</v>
      </c>
      <c r="Y258" s="208">
        <f t="shared" si="41"/>
        <v>0</v>
      </c>
    </row>
    <row r="260" spans="5:25" ht="15.6" customHeight="1" thickBot="1">
      <c r="E260" s="2" t="s">
        <v>92</v>
      </c>
      <c r="V260" s="2" t="s">
        <v>92</v>
      </c>
    </row>
    <row r="261" spans="5:25" ht="15.6" customHeight="1">
      <c r="E261" s="2199"/>
      <c r="F261" s="22" t="s">
        <v>301</v>
      </c>
      <c r="G261" s="2290" t="s">
        <v>302</v>
      </c>
      <c r="H261" s="2291"/>
      <c r="V261" s="2199"/>
      <c r="W261" s="22" t="s">
        <v>301</v>
      </c>
      <c r="X261" s="2290" t="s">
        <v>302</v>
      </c>
      <c r="Y261" s="2291"/>
    </row>
    <row r="262" spans="5:25" ht="15.6" customHeight="1">
      <c r="E262" s="2238"/>
      <c r="F262" s="23" t="s">
        <v>56</v>
      </c>
      <c r="G262" s="23" t="s">
        <v>56</v>
      </c>
      <c r="H262" s="204" t="s">
        <v>83</v>
      </c>
      <c r="V262" s="2238"/>
      <c r="W262" s="23" t="s">
        <v>56</v>
      </c>
      <c r="X262" s="23" t="s">
        <v>56</v>
      </c>
      <c r="Y262" s="204" t="s">
        <v>83</v>
      </c>
    </row>
    <row r="263" spans="5:25" ht="15.6" customHeight="1">
      <c r="E263" s="195">
        <v>1</v>
      </c>
      <c r="F263" s="205">
        <f t="shared" ref="F263:F302" si="42">SUMIF($H$34,E263,$H$31)</f>
        <v>0</v>
      </c>
      <c r="G263" s="205">
        <f t="shared" ref="G263:G302" si="43">IF($H$35&lt;&gt;"As",0,SUMIF($H$36,E263,$H$32))</f>
        <v>0</v>
      </c>
      <c r="H263" s="206">
        <f t="shared" ref="H263:H302" si="44">IF($H$35&lt;&gt;"Co",0,SUMIF($H$36,E263,$H$32))</f>
        <v>0</v>
      </c>
      <c r="V263" s="195">
        <v>1</v>
      </c>
      <c r="W263" s="205">
        <f t="shared" ref="W263:W302" si="45">SUMIF($Y$34,V263,$Y$31)</f>
        <v>0</v>
      </c>
      <c r="X263" s="205">
        <f t="shared" ref="X263:X302" si="46">IF($Y$35&lt;&gt;"As",0,SUMIF($Y$36,V263,$Y$32))</f>
        <v>0</v>
      </c>
      <c r="Y263" s="206">
        <f t="shared" ref="Y263:Y302" si="47">IF($Y$35&lt;&gt;"Co",0,SUMIF($Y$36,V263,$Y$32))</f>
        <v>0</v>
      </c>
    </row>
    <row r="264" spans="5:25" ht="15.6" customHeight="1">
      <c r="E264" s="195">
        <v>2</v>
      </c>
      <c r="F264" s="205">
        <f t="shared" si="42"/>
        <v>0</v>
      </c>
      <c r="G264" s="205">
        <f t="shared" si="43"/>
        <v>0</v>
      </c>
      <c r="H264" s="206">
        <f t="shared" si="44"/>
        <v>0</v>
      </c>
      <c r="V264" s="195">
        <v>2</v>
      </c>
      <c r="W264" s="205">
        <f t="shared" si="45"/>
        <v>0</v>
      </c>
      <c r="X264" s="205">
        <f t="shared" si="46"/>
        <v>0</v>
      </c>
      <c r="Y264" s="206">
        <f t="shared" si="47"/>
        <v>0</v>
      </c>
    </row>
    <row r="265" spans="5:25" ht="15.6" customHeight="1">
      <c r="E265" s="195">
        <v>3</v>
      </c>
      <c r="F265" s="205">
        <f t="shared" si="42"/>
        <v>0</v>
      </c>
      <c r="G265" s="205">
        <f t="shared" si="43"/>
        <v>0</v>
      </c>
      <c r="H265" s="206">
        <f t="shared" si="44"/>
        <v>0</v>
      </c>
      <c r="V265" s="195">
        <v>3</v>
      </c>
      <c r="W265" s="205">
        <f t="shared" si="45"/>
        <v>0</v>
      </c>
      <c r="X265" s="205">
        <f t="shared" si="46"/>
        <v>0</v>
      </c>
      <c r="Y265" s="206">
        <f t="shared" si="47"/>
        <v>0</v>
      </c>
    </row>
    <row r="266" spans="5:25" ht="15.6" customHeight="1">
      <c r="E266" s="195">
        <v>4</v>
      </c>
      <c r="F266" s="205">
        <f t="shared" si="42"/>
        <v>13.75</v>
      </c>
      <c r="G266" s="205">
        <f t="shared" si="43"/>
        <v>19.25</v>
      </c>
      <c r="H266" s="206">
        <f t="shared" si="44"/>
        <v>0</v>
      </c>
      <c r="V266" s="195">
        <v>4</v>
      </c>
      <c r="W266" s="205">
        <f t="shared" si="45"/>
        <v>0</v>
      </c>
      <c r="X266" s="205">
        <f t="shared" si="46"/>
        <v>0</v>
      </c>
      <c r="Y266" s="206">
        <f t="shared" si="47"/>
        <v>0</v>
      </c>
    </row>
    <row r="267" spans="5:25" ht="15.6" customHeight="1">
      <c r="E267" s="195">
        <v>5</v>
      </c>
      <c r="F267" s="205">
        <f t="shared" si="42"/>
        <v>0</v>
      </c>
      <c r="G267" s="205">
        <f t="shared" si="43"/>
        <v>0</v>
      </c>
      <c r="H267" s="206">
        <f t="shared" si="44"/>
        <v>0</v>
      </c>
      <c r="V267" s="195">
        <v>5</v>
      </c>
      <c r="W267" s="205">
        <f t="shared" si="45"/>
        <v>0</v>
      </c>
      <c r="X267" s="205">
        <f t="shared" si="46"/>
        <v>0</v>
      </c>
      <c r="Y267" s="206">
        <f t="shared" si="47"/>
        <v>0</v>
      </c>
    </row>
    <row r="268" spans="5:25" ht="15.6" customHeight="1">
      <c r="E268" s="195">
        <v>6</v>
      </c>
      <c r="F268" s="205">
        <f t="shared" si="42"/>
        <v>0</v>
      </c>
      <c r="G268" s="205">
        <f t="shared" si="43"/>
        <v>0</v>
      </c>
      <c r="H268" s="206">
        <f t="shared" si="44"/>
        <v>0</v>
      </c>
      <c r="V268" s="195">
        <v>6</v>
      </c>
      <c r="W268" s="205">
        <f t="shared" si="45"/>
        <v>0</v>
      </c>
      <c r="X268" s="205">
        <f t="shared" si="46"/>
        <v>0</v>
      </c>
      <c r="Y268" s="206">
        <f t="shared" si="47"/>
        <v>0</v>
      </c>
    </row>
    <row r="269" spans="5:25" ht="15.6" customHeight="1">
      <c r="E269" s="195">
        <v>7</v>
      </c>
      <c r="F269" s="205">
        <f t="shared" si="42"/>
        <v>0</v>
      </c>
      <c r="G269" s="205">
        <f t="shared" si="43"/>
        <v>0</v>
      </c>
      <c r="H269" s="206">
        <f t="shared" si="44"/>
        <v>0</v>
      </c>
      <c r="V269" s="195">
        <v>7</v>
      </c>
      <c r="W269" s="205">
        <f t="shared" si="45"/>
        <v>0</v>
      </c>
      <c r="X269" s="205">
        <f t="shared" si="46"/>
        <v>0</v>
      </c>
      <c r="Y269" s="206">
        <f t="shared" si="47"/>
        <v>0</v>
      </c>
    </row>
    <row r="270" spans="5:25" ht="15.6" customHeight="1">
      <c r="E270" s="195">
        <v>8</v>
      </c>
      <c r="F270" s="205">
        <f t="shared" si="42"/>
        <v>0</v>
      </c>
      <c r="G270" s="205">
        <f t="shared" si="43"/>
        <v>0</v>
      </c>
      <c r="H270" s="206">
        <f t="shared" si="44"/>
        <v>0</v>
      </c>
      <c r="V270" s="195">
        <v>8</v>
      </c>
      <c r="W270" s="205">
        <f t="shared" si="45"/>
        <v>0</v>
      </c>
      <c r="X270" s="205">
        <f t="shared" si="46"/>
        <v>0</v>
      </c>
      <c r="Y270" s="206">
        <f t="shared" si="47"/>
        <v>0</v>
      </c>
    </row>
    <row r="271" spans="5:25" ht="15.6" customHeight="1">
      <c r="E271" s="195">
        <v>9</v>
      </c>
      <c r="F271" s="205">
        <f t="shared" si="42"/>
        <v>0</v>
      </c>
      <c r="G271" s="205">
        <f t="shared" si="43"/>
        <v>0</v>
      </c>
      <c r="H271" s="206">
        <f t="shared" si="44"/>
        <v>0</v>
      </c>
      <c r="V271" s="195">
        <v>9</v>
      </c>
      <c r="W271" s="205">
        <f t="shared" si="45"/>
        <v>0</v>
      </c>
      <c r="X271" s="205">
        <f t="shared" si="46"/>
        <v>0</v>
      </c>
      <c r="Y271" s="206">
        <f t="shared" si="47"/>
        <v>0</v>
      </c>
    </row>
    <row r="272" spans="5:25" ht="15.6" customHeight="1">
      <c r="E272" s="195">
        <v>10</v>
      </c>
      <c r="F272" s="205">
        <f t="shared" si="42"/>
        <v>0</v>
      </c>
      <c r="G272" s="205">
        <f t="shared" si="43"/>
        <v>0</v>
      </c>
      <c r="H272" s="206">
        <f t="shared" si="44"/>
        <v>0</v>
      </c>
      <c r="V272" s="195">
        <v>10</v>
      </c>
      <c r="W272" s="205">
        <f t="shared" si="45"/>
        <v>0</v>
      </c>
      <c r="X272" s="205">
        <f t="shared" si="46"/>
        <v>0</v>
      </c>
      <c r="Y272" s="206">
        <f t="shared" si="47"/>
        <v>0</v>
      </c>
    </row>
    <row r="273" spans="5:25" ht="15.6" customHeight="1">
      <c r="E273" s="195">
        <v>11</v>
      </c>
      <c r="F273" s="205">
        <f t="shared" si="42"/>
        <v>0</v>
      </c>
      <c r="G273" s="205">
        <f t="shared" si="43"/>
        <v>0</v>
      </c>
      <c r="H273" s="206">
        <f t="shared" si="44"/>
        <v>0</v>
      </c>
      <c r="V273" s="195">
        <v>11</v>
      </c>
      <c r="W273" s="205">
        <f t="shared" si="45"/>
        <v>0</v>
      </c>
      <c r="X273" s="205">
        <f t="shared" si="46"/>
        <v>0</v>
      </c>
      <c r="Y273" s="206">
        <f t="shared" si="47"/>
        <v>0</v>
      </c>
    </row>
    <row r="274" spans="5:25" ht="15.6" customHeight="1">
      <c r="E274" s="195">
        <v>12</v>
      </c>
      <c r="F274" s="205">
        <f t="shared" si="42"/>
        <v>0</v>
      </c>
      <c r="G274" s="205">
        <f t="shared" si="43"/>
        <v>0</v>
      </c>
      <c r="H274" s="206">
        <f t="shared" si="44"/>
        <v>0</v>
      </c>
      <c r="V274" s="195">
        <v>12</v>
      </c>
      <c r="W274" s="205">
        <f t="shared" si="45"/>
        <v>0</v>
      </c>
      <c r="X274" s="205">
        <f t="shared" si="46"/>
        <v>0</v>
      </c>
      <c r="Y274" s="206">
        <f t="shared" si="47"/>
        <v>0</v>
      </c>
    </row>
    <row r="275" spans="5:25" ht="15.6" customHeight="1">
      <c r="E275" s="195">
        <v>13</v>
      </c>
      <c r="F275" s="205">
        <f t="shared" si="42"/>
        <v>0</v>
      </c>
      <c r="G275" s="205">
        <f t="shared" si="43"/>
        <v>0</v>
      </c>
      <c r="H275" s="206">
        <f t="shared" si="44"/>
        <v>0</v>
      </c>
      <c r="V275" s="195">
        <v>13</v>
      </c>
      <c r="W275" s="205">
        <f t="shared" si="45"/>
        <v>0</v>
      </c>
      <c r="X275" s="205">
        <f t="shared" si="46"/>
        <v>0</v>
      </c>
      <c r="Y275" s="206">
        <f t="shared" si="47"/>
        <v>0</v>
      </c>
    </row>
    <row r="276" spans="5:25" ht="15.6" customHeight="1">
      <c r="E276" s="195">
        <v>14</v>
      </c>
      <c r="F276" s="205">
        <f t="shared" si="42"/>
        <v>0</v>
      </c>
      <c r="G276" s="205">
        <f t="shared" si="43"/>
        <v>0</v>
      </c>
      <c r="H276" s="206">
        <f t="shared" si="44"/>
        <v>0</v>
      </c>
      <c r="V276" s="195">
        <v>14</v>
      </c>
      <c r="W276" s="205">
        <f t="shared" si="45"/>
        <v>0</v>
      </c>
      <c r="X276" s="205">
        <f t="shared" si="46"/>
        <v>0</v>
      </c>
      <c r="Y276" s="206">
        <f t="shared" si="47"/>
        <v>0</v>
      </c>
    </row>
    <row r="277" spans="5:25" ht="15.6" customHeight="1">
      <c r="E277" s="195">
        <v>15</v>
      </c>
      <c r="F277" s="205">
        <f t="shared" si="42"/>
        <v>0</v>
      </c>
      <c r="G277" s="205">
        <f t="shared" si="43"/>
        <v>0</v>
      </c>
      <c r="H277" s="206">
        <f t="shared" si="44"/>
        <v>0</v>
      </c>
      <c r="V277" s="195">
        <v>15</v>
      </c>
      <c r="W277" s="205">
        <f t="shared" si="45"/>
        <v>0</v>
      </c>
      <c r="X277" s="205">
        <f t="shared" si="46"/>
        <v>0</v>
      </c>
      <c r="Y277" s="206">
        <f t="shared" si="47"/>
        <v>0</v>
      </c>
    </row>
    <row r="278" spans="5:25" ht="15.6" customHeight="1">
      <c r="E278" s="195">
        <v>16</v>
      </c>
      <c r="F278" s="205">
        <f t="shared" si="42"/>
        <v>0</v>
      </c>
      <c r="G278" s="205">
        <f t="shared" si="43"/>
        <v>0</v>
      </c>
      <c r="H278" s="206">
        <f t="shared" si="44"/>
        <v>0</v>
      </c>
      <c r="V278" s="195">
        <v>16</v>
      </c>
      <c r="W278" s="205">
        <f t="shared" si="45"/>
        <v>0</v>
      </c>
      <c r="X278" s="205">
        <f t="shared" si="46"/>
        <v>0</v>
      </c>
      <c r="Y278" s="206">
        <f t="shared" si="47"/>
        <v>0</v>
      </c>
    </row>
    <row r="279" spans="5:25" ht="15.6" customHeight="1">
      <c r="E279" s="195">
        <v>17</v>
      </c>
      <c r="F279" s="205">
        <f t="shared" si="42"/>
        <v>0</v>
      </c>
      <c r="G279" s="205">
        <f t="shared" si="43"/>
        <v>0</v>
      </c>
      <c r="H279" s="206">
        <f t="shared" si="44"/>
        <v>0</v>
      </c>
      <c r="V279" s="195">
        <v>17</v>
      </c>
      <c r="W279" s="205">
        <f t="shared" si="45"/>
        <v>0</v>
      </c>
      <c r="X279" s="205">
        <f t="shared" si="46"/>
        <v>0</v>
      </c>
      <c r="Y279" s="206">
        <f t="shared" si="47"/>
        <v>0</v>
      </c>
    </row>
    <row r="280" spans="5:25" ht="15.6" customHeight="1">
      <c r="E280" s="195">
        <v>18</v>
      </c>
      <c r="F280" s="205">
        <f t="shared" si="42"/>
        <v>0</v>
      </c>
      <c r="G280" s="205">
        <f t="shared" si="43"/>
        <v>0</v>
      </c>
      <c r="H280" s="206">
        <f t="shared" si="44"/>
        <v>0</v>
      </c>
      <c r="V280" s="195">
        <v>18</v>
      </c>
      <c r="W280" s="205">
        <f t="shared" si="45"/>
        <v>0</v>
      </c>
      <c r="X280" s="205">
        <f t="shared" si="46"/>
        <v>0</v>
      </c>
      <c r="Y280" s="206">
        <f t="shared" si="47"/>
        <v>0</v>
      </c>
    </row>
    <row r="281" spans="5:25" ht="15.6" customHeight="1">
      <c r="E281" s="195">
        <v>19</v>
      </c>
      <c r="F281" s="205">
        <f t="shared" si="42"/>
        <v>0</v>
      </c>
      <c r="G281" s="205">
        <f t="shared" si="43"/>
        <v>0</v>
      </c>
      <c r="H281" s="206">
        <f t="shared" si="44"/>
        <v>0</v>
      </c>
      <c r="V281" s="195">
        <v>19</v>
      </c>
      <c r="W281" s="205">
        <f t="shared" si="45"/>
        <v>0</v>
      </c>
      <c r="X281" s="205">
        <f t="shared" si="46"/>
        <v>0</v>
      </c>
      <c r="Y281" s="206">
        <f t="shared" si="47"/>
        <v>0</v>
      </c>
    </row>
    <row r="282" spans="5:25" ht="15.6" customHeight="1">
      <c r="E282" s="195">
        <v>20</v>
      </c>
      <c r="F282" s="205">
        <f t="shared" si="42"/>
        <v>0</v>
      </c>
      <c r="G282" s="205">
        <f t="shared" si="43"/>
        <v>0</v>
      </c>
      <c r="H282" s="206">
        <f t="shared" si="44"/>
        <v>0</v>
      </c>
      <c r="V282" s="195">
        <v>20</v>
      </c>
      <c r="W282" s="205">
        <f t="shared" si="45"/>
        <v>0</v>
      </c>
      <c r="X282" s="205">
        <f t="shared" si="46"/>
        <v>0</v>
      </c>
      <c r="Y282" s="206">
        <f t="shared" si="47"/>
        <v>0</v>
      </c>
    </row>
    <row r="283" spans="5:25" ht="15.6" customHeight="1">
      <c r="E283" s="195">
        <v>21</v>
      </c>
      <c r="F283" s="205">
        <f t="shared" si="42"/>
        <v>0</v>
      </c>
      <c r="G283" s="205">
        <f t="shared" si="43"/>
        <v>0</v>
      </c>
      <c r="H283" s="206">
        <f t="shared" si="44"/>
        <v>0</v>
      </c>
      <c r="V283" s="195">
        <v>21</v>
      </c>
      <c r="W283" s="205">
        <f t="shared" si="45"/>
        <v>0</v>
      </c>
      <c r="X283" s="205">
        <f t="shared" si="46"/>
        <v>0</v>
      </c>
      <c r="Y283" s="206">
        <f t="shared" si="47"/>
        <v>0</v>
      </c>
    </row>
    <row r="284" spans="5:25" ht="15.6" customHeight="1">
      <c r="E284" s="195">
        <v>22</v>
      </c>
      <c r="F284" s="205">
        <f t="shared" si="42"/>
        <v>0</v>
      </c>
      <c r="G284" s="205">
        <f t="shared" si="43"/>
        <v>0</v>
      </c>
      <c r="H284" s="206">
        <f t="shared" si="44"/>
        <v>0</v>
      </c>
      <c r="V284" s="195">
        <v>22</v>
      </c>
      <c r="W284" s="205">
        <f t="shared" si="45"/>
        <v>0</v>
      </c>
      <c r="X284" s="205">
        <f t="shared" si="46"/>
        <v>0</v>
      </c>
      <c r="Y284" s="206">
        <f t="shared" si="47"/>
        <v>0</v>
      </c>
    </row>
    <row r="285" spans="5:25" ht="15.6" customHeight="1">
      <c r="E285" s="195">
        <v>23</v>
      </c>
      <c r="F285" s="205">
        <f t="shared" si="42"/>
        <v>0</v>
      </c>
      <c r="G285" s="205">
        <f t="shared" si="43"/>
        <v>0</v>
      </c>
      <c r="H285" s="206">
        <f t="shared" si="44"/>
        <v>0</v>
      </c>
      <c r="V285" s="195">
        <v>23</v>
      </c>
      <c r="W285" s="205">
        <f t="shared" si="45"/>
        <v>0</v>
      </c>
      <c r="X285" s="205">
        <f t="shared" si="46"/>
        <v>0</v>
      </c>
      <c r="Y285" s="206">
        <f t="shared" si="47"/>
        <v>0</v>
      </c>
    </row>
    <row r="286" spans="5:25" ht="15.6" customHeight="1">
      <c r="E286" s="195">
        <v>24</v>
      </c>
      <c r="F286" s="205">
        <f t="shared" si="42"/>
        <v>0</v>
      </c>
      <c r="G286" s="205">
        <f t="shared" si="43"/>
        <v>0</v>
      </c>
      <c r="H286" s="206">
        <f t="shared" si="44"/>
        <v>0</v>
      </c>
      <c r="V286" s="195">
        <v>24</v>
      </c>
      <c r="W286" s="205">
        <f t="shared" si="45"/>
        <v>0</v>
      </c>
      <c r="X286" s="205">
        <f t="shared" si="46"/>
        <v>0</v>
      </c>
      <c r="Y286" s="206">
        <f t="shared" si="47"/>
        <v>0</v>
      </c>
    </row>
    <row r="287" spans="5:25" ht="15.6" customHeight="1">
      <c r="E287" s="195">
        <v>25</v>
      </c>
      <c r="F287" s="205">
        <f t="shared" si="42"/>
        <v>0</v>
      </c>
      <c r="G287" s="205">
        <f t="shared" si="43"/>
        <v>0</v>
      </c>
      <c r="H287" s="206">
        <f t="shared" si="44"/>
        <v>0</v>
      </c>
      <c r="V287" s="195">
        <v>25</v>
      </c>
      <c r="W287" s="205">
        <f t="shared" si="45"/>
        <v>0</v>
      </c>
      <c r="X287" s="205">
        <f t="shared" si="46"/>
        <v>0</v>
      </c>
      <c r="Y287" s="206">
        <f t="shared" si="47"/>
        <v>0</v>
      </c>
    </row>
    <row r="288" spans="5:25" ht="15.6" customHeight="1">
      <c r="E288" s="195">
        <v>26</v>
      </c>
      <c r="F288" s="205">
        <f t="shared" si="42"/>
        <v>0</v>
      </c>
      <c r="G288" s="205">
        <f t="shared" si="43"/>
        <v>0</v>
      </c>
      <c r="H288" s="206">
        <f t="shared" si="44"/>
        <v>0</v>
      </c>
      <c r="V288" s="195">
        <v>26</v>
      </c>
      <c r="W288" s="205">
        <f t="shared" si="45"/>
        <v>0</v>
      </c>
      <c r="X288" s="205">
        <f t="shared" si="46"/>
        <v>0</v>
      </c>
      <c r="Y288" s="206">
        <f t="shared" si="47"/>
        <v>0</v>
      </c>
    </row>
    <row r="289" spans="5:25" ht="15.6" customHeight="1">
      <c r="E289" s="195">
        <v>27</v>
      </c>
      <c r="F289" s="205">
        <f t="shared" si="42"/>
        <v>0</v>
      </c>
      <c r="G289" s="205">
        <f t="shared" si="43"/>
        <v>0</v>
      </c>
      <c r="H289" s="206">
        <f t="shared" si="44"/>
        <v>0</v>
      </c>
      <c r="V289" s="195">
        <v>27</v>
      </c>
      <c r="W289" s="205">
        <f t="shared" si="45"/>
        <v>0</v>
      </c>
      <c r="X289" s="205">
        <f t="shared" si="46"/>
        <v>0</v>
      </c>
      <c r="Y289" s="206">
        <f t="shared" si="47"/>
        <v>0</v>
      </c>
    </row>
    <row r="290" spans="5:25" ht="15.6" customHeight="1">
      <c r="E290" s="195">
        <v>28</v>
      </c>
      <c r="F290" s="205">
        <f t="shared" si="42"/>
        <v>0</v>
      </c>
      <c r="G290" s="205">
        <f t="shared" si="43"/>
        <v>0</v>
      </c>
      <c r="H290" s="206">
        <f t="shared" si="44"/>
        <v>0</v>
      </c>
      <c r="V290" s="195">
        <v>28</v>
      </c>
      <c r="W290" s="205">
        <f t="shared" si="45"/>
        <v>0</v>
      </c>
      <c r="X290" s="205">
        <f t="shared" si="46"/>
        <v>0</v>
      </c>
      <c r="Y290" s="206">
        <f t="shared" si="47"/>
        <v>0</v>
      </c>
    </row>
    <row r="291" spans="5:25" ht="15.6" customHeight="1">
      <c r="E291" s="195">
        <v>29</v>
      </c>
      <c r="F291" s="205">
        <f t="shared" si="42"/>
        <v>0</v>
      </c>
      <c r="G291" s="205">
        <f t="shared" si="43"/>
        <v>0</v>
      </c>
      <c r="H291" s="206">
        <f t="shared" si="44"/>
        <v>0</v>
      </c>
      <c r="V291" s="195">
        <v>29</v>
      </c>
      <c r="W291" s="205">
        <f t="shared" si="45"/>
        <v>0</v>
      </c>
      <c r="X291" s="205">
        <f t="shared" si="46"/>
        <v>0</v>
      </c>
      <c r="Y291" s="206">
        <f t="shared" si="47"/>
        <v>0</v>
      </c>
    </row>
    <row r="292" spans="5:25" ht="15.6" customHeight="1">
      <c r="E292" s="195">
        <v>30</v>
      </c>
      <c r="F292" s="205">
        <f t="shared" si="42"/>
        <v>0</v>
      </c>
      <c r="G292" s="205">
        <f t="shared" si="43"/>
        <v>0</v>
      </c>
      <c r="H292" s="206">
        <f t="shared" si="44"/>
        <v>0</v>
      </c>
      <c r="V292" s="195">
        <v>30</v>
      </c>
      <c r="W292" s="205">
        <f t="shared" si="45"/>
        <v>0</v>
      </c>
      <c r="X292" s="205">
        <f t="shared" si="46"/>
        <v>0</v>
      </c>
      <c r="Y292" s="206">
        <f t="shared" si="47"/>
        <v>0</v>
      </c>
    </row>
    <row r="293" spans="5:25" ht="15.6" customHeight="1">
      <c r="E293" s="195">
        <v>31</v>
      </c>
      <c r="F293" s="205">
        <f t="shared" si="42"/>
        <v>0</v>
      </c>
      <c r="G293" s="205">
        <f t="shared" si="43"/>
        <v>0</v>
      </c>
      <c r="H293" s="206">
        <f t="shared" si="44"/>
        <v>0</v>
      </c>
      <c r="V293" s="195">
        <v>31</v>
      </c>
      <c r="W293" s="205">
        <f t="shared" si="45"/>
        <v>0</v>
      </c>
      <c r="X293" s="205">
        <f t="shared" si="46"/>
        <v>0</v>
      </c>
      <c r="Y293" s="206">
        <f t="shared" si="47"/>
        <v>0</v>
      </c>
    </row>
    <row r="294" spans="5:25" ht="15.6" customHeight="1">
      <c r="E294" s="195">
        <v>32</v>
      </c>
      <c r="F294" s="205">
        <f t="shared" si="42"/>
        <v>0</v>
      </c>
      <c r="G294" s="205">
        <f t="shared" si="43"/>
        <v>0</v>
      </c>
      <c r="H294" s="206">
        <f t="shared" si="44"/>
        <v>0</v>
      </c>
      <c r="V294" s="195">
        <v>32</v>
      </c>
      <c r="W294" s="205">
        <f t="shared" si="45"/>
        <v>0</v>
      </c>
      <c r="X294" s="205">
        <f t="shared" si="46"/>
        <v>0</v>
      </c>
      <c r="Y294" s="206">
        <f t="shared" si="47"/>
        <v>0</v>
      </c>
    </row>
    <row r="295" spans="5:25" ht="15.6" customHeight="1">
      <c r="E295" s="195">
        <v>33</v>
      </c>
      <c r="F295" s="205">
        <f t="shared" si="42"/>
        <v>0</v>
      </c>
      <c r="G295" s="205">
        <f t="shared" si="43"/>
        <v>0</v>
      </c>
      <c r="H295" s="206">
        <f t="shared" si="44"/>
        <v>0</v>
      </c>
      <c r="V295" s="195">
        <v>33</v>
      </c>
      <c r="W295" s="205">
        <f t="shared" si="45"/>
        <v>0</v>
      </c>
      <c r="X295" s="205">
        <f t="shared" si="46"/>
        <v>0</v>
      </c>
      <c r="Y295" s="206">
        <f t="shared" si="47"/>
        <v>0</v>
      </c>
    </row>
    <row r="296" spans="5:25" ht="15.6" customHeight="1">
      <c r="E296" s="195">
        <v>34</v>
      </c>
      <c r="F296" s="205">
        <f t="shared" si="42"/>
        <v>0</v>
      </c>
      <c r="G296" s="205">
        <f t="shared" si="43"/>
        <v>0</v>
      </c>
      <c r="H296" s="206">
        <f t="shared" si="44"/>
        <v>0</v>
      </c>
      <c r="V296" s="195">
        <v>34</v>
      </c>
      <c r="W296" s="205">
        <f t="shared" si="45"/>
        <v>0</v>
      </c>
      <c r="X296" s="205">
        <f t="shared" si="46"/>
        <v>0</v>
      </c>
      <c r="Y296" s="206">
        <f t="shared" si="47"/>
        <v>0</v>
      </c>
    </row>
    <row r="297" spans="5:25" ht="15.6" customHeight="1">
      <c r="E297" s="195">
        <v>35</v>
      </c>
      <c r="F297" s="205">
        <f t="shared" si="42"/>
        <v>0</v>
      </c>
      <c r="G297" s="205">
        <f t="shared" si="43"/>
        <v>0</v>
      </c>
      <c r="H297" s="206">
        <f t="shared" si="44"/>
        <v>0</v>
      </c>
      <c r="V297" s="195">
        <v>35</v>
      </c>
      <c r="W297" s="205">
        <f t="shared" si="45"/>
        <v>0</v>
      </c>
      <c r="X297" s="205">
        <f t="shared" si="46"/>
        <v>0</v>
      </c>
      <c r="Y297" s="206">
        <f t="shared" si="47"/>
        <v>0</v>
      </c>
    </row>
    <row r="298" spans="5:25" ht="15.6" customHeight="1">
      <c r="E298" s="195">
        <v>36</v>
      </c>
      <c r="F298" s="205">
        <f t="shared" si="42"/>
        <v>0</v>
      </c>
      <c r="G298" s="205">
        <f t="shared" si="43"/>
        <v>0</v>
      </c>
      <c r="H298" s="206">
        <f t="shared" si="44"/>
        <v>0</v>
      </c>
      <c r="V298" s="195">
        <v>36</v>
      </c>
      <c r="W298" s="205">
        <f t="shared" si="45"/>
        <v>0</v>
      </c>
      <c r="X298" s="205">
        <f t="shared" si="46"/>
        <v>0</v>
      </c>
      <c r="Y298" s="206">
        <f t="shared" si="47"/>
        <v>0</v>
      </c>
    </row>
    <row r="299" spans="5:25" ht="15.6" customHeight="1">
      <c r="E299" s="195">
        <v>37</v>
      </c>
      <c r="F299" s="205">
        <f t="shared" si="42"/>
        <v>0</v>
      </c>
      <c r="G299" s="205">
        <f t="shared" si="43"/>
        <v>0</v>
      </c>
      <c r="H299" s="206">
        <f t="shared" si="44"/>
        <v>0</v>
      </c>
      <c r="V299" s="195">
        <v>37</v>
      </c>
      <c r="W299" s="205">
        <f t="shared" si="45"/>
        <v>0</v>
      </c>
      <c r="X299" s="205">
        <f t="shared" si="46"/>
        <v>0</v>
      </c>
      <c r="Y299" s="206">
        <f t="shared" si="47"/>
        <v>0</v>
      </c>
    </row>
    <row r="300" spans="5:25" ht="15.6" customHeight="1">
      <c r="E300" s="195">
        <v>38</v>
      </c>
      <c r="F300" s="205">
        <f t="shared" si="42"/>
        <v>0</v>
      </c>
      <c r="G300" s="205">
        <f t="shared" si="43"/>
        <v>0</v>
      </c>
      <c r="H300" s="206">
        <f t="shared" si="44"/>
        <v>0</v>
      </c>
      <c r="V300" s="195">
        <v>38</v>
      </c>
      <c r="W300" s="205">
        <f t="shared" si="45"/>
        <v>0</v>
      </c>
      <c r="X300" s="205">
        <f t="shared" si="46"/>
        <v>0</v>
      </c>
      <c r="Y300" s="206">
        <f t="shared" si="47"/>
        <v>0</v>
      </c>
    </row>
    <row r="301" spans="5:25" ht="15.6" customHeight="1">
      <c r="E301" s="195">
        <v>39</v>
      </c>
      <c r="F301" s="205">
        <f t="shared" si="42"/>
        <v>0</v>
      </c>
      <c r="G301" s="205">
        <f t="shared" si="43"/>
        <v>0</v>
      </c>
      <c r="H301" s="206">
        <f t="shared" si="44"/>
        <v>0</v>
      </c>
      <c r="V301" s="195">
        <v>39</v>
      </c>
      <c r="W301" s="205">
        <f t="shared" si="45"/>
        <v>0</v>
      </c>
      <c r="X301" s="205">
        <f t="shared" si="46"/>
        <v>0</v>
      </c>
      <c r="Y301" s="206">
        <f t="shared" si="47"/>
        <v>0</v>
      </c>
    </row>
    <row r="302" spans="5:25" ht="15.6" customHeight="1" thickBot="1">
      <c r="E302" s="196">
        <v>40</v>
      </c>
      <c r="F302" s="207">
        <f t="shared" si="42"/>
        <v>0</v>
      </c>
      <c r="G302" s="207">
        <f t="shared" si="43"/>
        <v>0</v>
      </c>
      <c r="H302" s="208">
        <f t="shared" si="44"/>
        <v>0</v>
      </c>
      <c r="V302" s="196">
        <v>40</v>
      </c>
      <c r="W302" s="207">
        <f t="shared" si="45"/>
        <v>0</v>
      </c>
      <c r="X302" s="207">
        <f t="shared" si="46"/>
        <v>0</v>
      </c>
      <c r="Y302" s="208">
        <f t="shared" si="47"/>
        <v>0</v>
      </c>
    </row>
    <row r="304" spans="5:25" ht="15.6" customHeight="1" thickBot="1">
      <c r="E304" s="2" t="s">
        <v>489</v>
      </c>
      <c r="V304" s="2" t="s">
        <v>488</v>
      </c>
    </row>
    <row r="305" spans="5:30" ht="15.6" customHeight="1" thickBot="1">
      <c r="E305" s="2199"/>
      <c r="F305" s="22" t="s">
        <v>301</v>
      </c>
      <c r="G305" s="2290" t="s">
        <v>302</v>
      </c>
      <c r="H305" s="2291"/>
      <c r="V305" s="2199"/>
      <c r="W305" s="22" t="s">
        <v>301</v>
      </c>
      <c r="X305" s="2290" t="s">
        <v>302</v>
      </c>
      <c r="Y305" s="2291"/>
      <c r="AC305" s="464" t="s">
        <v>56</v>
      </c>
      <c r="AD305" s="186" t="s">
        <v>83</v>
      </c>
    </row>
    <row r="306" spans="5:30" ht="15.6" customHeight="1">
      <c r="E306" s="2238"/>
      <c r="F306" s="23" t="s">
        <v>56</v>
      </c>
      <c r="G306" s="23" t="s">
        <v>56</v>
      </c>
      <c r="H306" s="204" t="s">
        <v>83</v>
      </c>
      <c r="L306" s="464" t="s">
        <v>56</v>
      </c>
      <c r="M306" s="186" t="s">
        <v>83</v>
      </c>
      <c r="V306" s="2238"/>
      <c r="W306" s="23" t="s">
        <v>56</v>
      </c>
      <c r="X306" s="23" t="s">
        <v>56</v>
      </c>
      <c r="Y306" s="204" t="s">
        <v>83</v>
      </c>
      <c r="AC306" s="465" t="str">
        <f>IF(AND(W307=0,X307=0),"",MAX($AC$304:AC305)+1)</f>
        <v/>
      </c>
      <c r="AD306" s="204" t="str">
        <f>IF(Y307=0,"",MAX($AD$304:AD305)+1)</f>
        <v/>
      </c>
    </row>
    <row r="307" spans="5:30" ht="15.6" customHeight="1">
      <c r="E307" s="195">
        <v>1</v>
      </c>
      <c r="F307" s="205">
        <f t="shared" ref="F307:H322" si="48">F43+F87+F131+F175+F219+F263</f>
        <v>0</v>
      </c>
      <c r="G307" s="205">
        <f t="shared" si="48"/>
        <v>0</v>
      </c>
      <c r="H307" s="206">
        <f>H43+H87+H131+H175+H219+H263</f>
        <v>0</v>
      </c>
      <c r="L307" s="465" t="str">
        <f>IF(AND(F307=0,G307=0),"",MAX($L$305:L306)+1)</f>
        <v/>
      </c>
      <c r="M307" s="204" t="str">
        <f>IF(H307=0,"",MAX($M$305:M306)+1)</f>
        <v/>
      </c>
      <c r="V307" s="195">
        <v>1</v>
      </c>
      <c r="W307" s="205">
        <f t="shared" ref="W307:Y322" si="49">W43+W87+W131+W175+W219+W263</f>
        <v>0</v>
      </c>
      <c r="X307" s="205">
        <f t="shared" si="49"/>
        <v>0</v>
      </c>
      <c r="Y307" s="206">
        <f>Y43+Y87+Y131+Y175+Y219+Y263</f>
        <v>0</v>
      </c>
      <c r="AC307" s="465" t="str">
        <f>IF(AND(W308=0,X308=0),"",MAX($AC$304:AC306)+1)</f>
        <v/>
      </c>
      <c r="AD307" s="204" t="str">
        <f>IF(Y308=0,"",MAX($AD$304:AD306)+1)</f>
        <v/>
      </c>
    </row>
    <row r="308" spans="5:30" ht="15.6" customHeight="1">
      <c r="E308" s="195">
        <v>2</v>
      </c>
      <c r="F308" s="205">
        <f t="shared" si="48"/>
        <v>0</v>
      </c>
      <c r="G308" s="205">
        <f t="shared" si="48"/>
        <v>0</v>
      </c>
      <c r="H308" s="206">
        <f t="shared" si="48"/>
        <v>0</v>
      </c>
      <c r="L308" s="465" t="str">
        <f>IF(AND(F308=0,G308=0),"",MAX($L$305:L307)+1)</f>
        <v/>
      </c>
      <c r="M308" s="204" t="str">
        <f>IF(H308=0,"",MAX($M$305:M307)+1)</f>
        <v/>
      </c>
      <c r="V308" s="195">
        <v>2</v>
      </c>
      <c r="W308" s="205">
        <f t="shared" si="49"/>
        <v>0</v>
      </c>
      <c r="X308" s="205">
        <f t="shared" si="49"/>
        <v>0</v>
      </c>
      <c r="Y308" s="206">
        <f t="shared" si="49"/>
        <v>0</v>
      </c>
      <c r="AC308" s="465" t="str">
        <f>IF(AND(W309=0,X309=0),"",MAX($AC$304:AC307)+1)</f>
        <v/>
      </c>
      <c r="AD308" s="204" t="str">
        <f>IF(Y309=0,"",MAX($AD$304:AD307)+1)</f>
        <v/>
      </c>
    </row>
    <row r="309" spans="5:30" ht="15.6" customHeight="1">
      <c r="E309" s="195">
        <v>3</v>
      </c>
      <c r="F309" s="205">
        <f t="shared" si="48"/>
        <v>0</v>
      </c>
      <c r="G309" s="205">
        <f t="shared" si="48"/>
        <v>0</v>
      </c>
      <c r="H309" s="206">
        <f t="shared" si="48"/>
        <v>0</v>
      </c>
      <c r="L309" s="465" t="str">
        <f>IF(AND(F309=0,G309=0),"",MAX($L$305:L308)+1)</f>
        <v/>
      </c>
      <c r="M309" s="204" t="str">
        <f>IF(H309=0,"",MAX($M$305:M308)+1)</f>
        <v/>
      </c>
      <c r="V309" s="195">
        <v>3</v>
      </c>
      <c r="W309" s="205">
        <f t="shared" si="49"/>
        <v>0</v>
      </c>
      <c r="X309" s="205">
        <f t="shared" si="49"/>
        <v>0</v>
      </c>
      <c r="Y309" s="206">
        <f t="shared" si="49"/>
        <v>0</v>
      </c>
      <c r="AC309" s="465">
        <f>IF(AND(W310=0,X310=0),"",MAX($AC$304:AC308)+1)</f>
        <v>1</v>
      </c>
      <c r="AD309" s="204" t="str">
        <f>IF(Y310=0,"",MAX($AD$304:AD308)+1)</f>
        <v/>
      </c>
    </row>
    <row r="310" spans="5:30" ht="15.6" customHeight="1">
      <c r="E310" s="195">
        <v>4</v>
      </c>
      <c r="F310" s="205">
        <f t="shared" si="48"/>
        <v>17.11</v>
      </c>
      <c r="G310" s="205">
        <f t="shared" si="48"/>
        <v>19.59</v>
      </c>
      <c r="H310" s="206">
        <f t="shared" si="48"/>
        <v>0</v>
      </c>
      <c r="L310" s="465">
        <f>IF(AND(F310=0,G310=0),"",MAX($L$305:L309)+1)</f>
        <v>1</v>
      </c>
      <c r="M310" s="204" t="str">
        <f>IF(H310=0,"",MAX($M$305:M309)+1)</f>
        <v/>
      </c>
      <c r="V310" s="195">
        <v>4</v>
      </c>
      <c r="W310" s="205">
        <f t="shared" si="49"/>
        <v>0</v>
      </c>
      <c r="X310" s="205">
        <f t="shared" si="49"/>
        <v>45.7</v>
      </c>
      <c r="Y310" s="206">
        <f t="shared" si="49"/>
        <v>0</v>
      </c>
      <c r="AC310" s="465" t="str">
        <f>IF(AND(W311=0,X311=0),"",MAX($AC$304:AC309)+1)</f>
        <v/>
      </c>
      <c r="AD310" s="204" t="str">
        <f>IF(Y311=0,"",MAX($AD$304:AD309)+1)</f>
        <v/>
      </c>
    </row>
    <row r="311" spans="5:30" ht="15.6" customHeight="1">
      <c r="E311" s="195">
        <v>5</v>
      </c>
      <c r="F311" s="205">
        <f t="shared" si="48"/>
        <v>1763.4</v>
      </c>
      <c r="G311" s="205">
        <f t="shared" si="48"/>
        <v>0</v>
      </c>
      <c r="H311" s="206">
        <f t="shared" si="48"/>
        <v>0</v>
      </c>
      <c r="L311" s="465">
        <f>IF(AND(F311=0,G311=0),"",MAX($L$305:L310)+1)</f>
        <v>2</v>
      </c>
      <c r="M311" s="204" t="str">
        <f>IF(H311=0,"",MAX($M$305:M310)+1)</f>
        <v/>
      </c>
      <c r="V311" s="195">
        <v>5</v>
      </c>
      <c r="W311" s="205">
        <f t="shared" si="49"/>
        <v>0</v>
      </c>
      <c r="X311" s="205">
        <f t="shared" si="49"/>
        <v>0</v>
      </c>
      <c r="Y311" s="206">
        <f t="shared" si="49"/>
        <v>0</v>
      </c>
      <c r="AC311" s="465" t="str">
        <f>IF(AND(W312=0,X312=0),"",MAX($AC$304:AC310)+1)</f>
        <v/>
      </c>
      <c r="AD311" s="204" t="str">
        <f>IF(Y312=0,"",MAX($AD$304:AD310)+1)</f>
        <v/>
      </c>
    </row>
    <row r="312" spans="5:30" ht="15.6" customHeight="1">
      <c r="E312" s="195">
        <v>6</v>
      </c>
      <c r="F312" s="205">
        <f t="shared" si="48"/>
        <v>0</v>
      </c>
      <c r="G312" s="205">
        <f t="shared" si="48"/>
        <v>0</v>
      </c>
      <c r="H312" s="206">
        <f t="shared" si="48"/>
        <v>0</v>
      </c>
      <c r="L312" s="465" t="str">
        <f>IF(AND(F312=0,G312=0),"",MAX($L$305:L311)+1)</f>
        <v/>
      </c>
      <c r="M312" s="204" t="str">
        <f>IF(H312=0,"",MAX($M$305:M311)+1)</f>
        <v/>
      </c>
      <c r="V312" s="195">
        <v>6</v>
      </c>
      <c r="W312" s="205">
        <f t="shared" si="49"/>
        <v>0</v>
      </c>
      <c r="X312" s="205">
        <f t="shared" si="49"/>
        <v>0</v>
      </c>
      <c r="Y312" s="206">
        <f t="shared" si="49"/>
        <v>0</v>
      </c>
      <c r="AC312" s="465" t="str">
        <f>IF(AND(W313=0,X313=0),"",MAX($AC$304:AC311)+1)</f>
        <v/>
      </c>
      <c r="AD312" s="204" t="str">
        <f>IF(Y313=0,"",MAX($AD$304:AD311)+1)</f>
        <v/>
      </c>
    </row>
    <row r="313" spans="5:30" ht="15.6" customHeight="1">
      <c r="E313" s="195">
        <v>7</v>
      </c>
      <c r="F313" s="205">
        <f t="shared" si="48"/>
        <v>0</v>
      </c>
      <c r="G313" s="205">
        <f t="shared" si="48"/>
        <v>0</v>
      </c>
      <c r="H313" s="206">
        <f t="shared" si="48"/>
        <v>0</v>
      </c>
      <c r="L313" s="465" t="str">
        <f>IF(AND(F313=0,G313=0),"",MAX($L$305:L312)+1)</f>
        <v/>
      </c>
      <c r="M313" s="204" t="str">
        <f>IF(H313=0,"",MAX($M$305:M312)+1)</f>
        <v/>
      </c>
      <c r="V313" s="195">
        <v>7</v>
      </c>
      <c r="W313" s="205">
        <f t="shared" si="49"/>
        <v>0</v>
      </c>
      <c r="X313" s="205">
        <f t="shared" si="49"/>
        <v>0</v>
      </c>
      <c r="Y313" s="206">
        <f t="shared" si="49"/>
        <v>0</v>
      </c>
      <c r="AC313" s="465" t="str">
        <f>IF(AND(W314=0,X314=0),"",MAX($AC$304:AC312)+1)</f>
        <v/>
      </c>
      <c r="AD313" s="204" t="str">
        <f>IF(Y314=0,"",MAX($AD$304:AD312)+1)</f>
        <v/>
      </c>
    </row>
    <row r="314" spans="5:30" ht="15.6" customHeight="1">
      <c r="E314" s="195">
        <v>8</v>
      </c>
      <c r="F314" s="205">
        <f t="shared" si="48"/>
        <v>0</v>
      </c>
      <c r="G314" s="205">
        <f t="shared" si="48"/>
        <v>0</v>
      </c>
      <c r="H314" s="206">
        <f t="shared" si="48"/>
        <v>0</v>
      </c>
      <c r="L314" s="465" t="str">
        <f>IF(AND(F314=0,G314=0),"",MAX($L$305:L313)+1)</f>
        <v/>
      </c>
      <c r="M314" s="204" t="str">
        <f>IF(H314=0,"",MAX($M$305:M313)+1)</f>
        <v/>
      </c>
      <c r="V314" s="195">
        <v>8</v>
      </c>
      <c r="W314" s="205">
        <f t="shared" si="49"/>
        <v>0</v>
      </c>
      <c r="X314" s="205">
        <f t="shared" si="49"/>
        <v>0</v>
      </c>
      <c r="Y314" s="206">
        <f t="shared" si="49"/>
        <v>0</v>
      </c>
      <c r="AC314" s="465" t="str">
        <f>IF(AND(W315=0,X315=0),"",MAX($AC$304:AC313)+1)</f>
        <v/>
      </c>
      <c r="AD314" s="204" t="str">
        <f>IF(Y315=0,"",MAX($AD$304:AD313)+1)</f>
        <v/>
      </c>
    </row>
    <row r="315" spans="5:30" ht="15.6" customHeight="1">
      <c r="E315" s="195">
        <v>9</v>
      </c>
      <c r="F315" s="205">
        <f t="shared" si="48"/>
        <v>0</v>
      </c>
      <c r="G315" s="205">
        <f t="shared" si="48"/>
        <v>0</v>
      </c>
      <c r="H315" s="206">
        <f t="shared" si="48"/>
        <v>0</v>
      </c>
      <c r="L315" s="465" t="str">
        <f>IF(AND(F315=0,G315=0),"",MAX($L$305:L314)+1)</f>
        <v/>
      </c>
      <c r="M315" s="204" t="str">
        <f>IF(H315=0,"",MAX($M$305:M314)+1)</f>
        <v/>
      </c>
      <c r="V315" s="195">
        <v>9</v>
      </c>
      <c r="W315" s="205">
        <f t="shared" si="49"/>
        <v>0</v>
      </c>
      <c r="X315" s="205">
        <f t="shared" si="49"/>
        <v>0</v>
      </c>
      <c r="Y315" s="206">
        <f t="shared" si="49"/>
        <v>0</v>
      </c>
      <c r="AC315" s="465">
        <f>IF(AND(W316=0,X316=0),"",MAX($AC$304:AC314)+1)</f>
        <v>2</v>
      </c>
      <c r="AD315" s="204" t="str">
        <f>IF(Y316=0,"",MAX($AD$304:AD314)+1)</f>
        <v/>
      </c>
    </row>
    <row r="316" spans="5:30" ht="15.6" customHeight="1">
      <c r="E316" s="195">
        <v>10</v>
      </c>
      <c r="F316" s="205">
        <f t="shared" si="48"/>
        <v>324.91999999999996</v>
      </c>
      <c r="G316" s="205">
        <f t="shared" si="48"/>
        <v>3125.39</v>
      </c>
      <c r="H316" s="206">
        <f t="shared" si="48"/>
        <v>0</v>
      </c>
      <c r="L316" s="465">
        <f>IF(AND(F316=0,G316=0),"",MAX($L$305:L315)+1)</f>
        <v>3</v>
      </c>
      <c r="M316" s="204" t="str">
        <f>IF(H316=0,"",MAX($M$305:M315)+1)</f>
        <v/>
      </c>
      <c r="V316" s="195">
        <v>10</v>
      </c>
      <c r="W316" s="205">
        <f t="shared" si="49"/>
        <v>0</v>
      </c>
      <c r="X316" s="205">
        <f t="shared" si="49"/>
        <v>34.200000000000003</v>
      </c>
      <c r="Y316" s="206">
        <f t="shared" si="49"/>
        <v>0</v>
      </c>
      <c r="AC316" s="465" t="str">
        <f>IF(AND(W317=0,X317=0),"",MAX($AC$304:AC315)+1)</f>
        <v/>
      </c>
      <c r="AD316" s="204" t="str">
        <f>IF(Y317=0,"",MAX($AD$304:AD315)+1)</f>
        <v/>
      </c>
    </row>
    <row r="317" spans="5:30" ht="15.6" customHeight="1">
      <c r="E317" s="195">
        <v>11</v>
      </c>
      <c r="F317" s="205">
        <f t="shared" si="48"/>
        <v>0</v>
      </c>
      <c r="G317" s="205">
        <f t="shared" si="48"/>
        <v>0</v>
      </c>
      <c r="H317" s="206">
        <f t="shared" si="48"/>
        <v>0</v>
      </c>
      <c r="L317" s="465" t="str">
        <f>IF(AND(F317=0,G317=0),"",MAX($L$305:L316)+1)</f>
        <v/>
      </c>
      <c r="M317" s="204" t="str">
        <f>IF(H317=0,"",MAX($M$305:M316)+1)</f>
        <v/>
      </c>
      <c r="V317" s="195">
        <v>11</v>
      </c>
      <c r="W317" s="205">
        <f t="shared" si="49"/>
        <v>0</v>
      </c>
      <c r="X317" s="205">
        <f t="shared" si="49"/>
        <v>0</v>
      </c>
      <c r="Y317" s="206">
        <f t="shared" si="49"/>
        <v>0</v>
      </c>
      <c r="AC317" s="465" t="str">
        <f>IF(AND(W318=0,X318=0),"",MAX($AC$304:AC316)+1)</f>
        <v/>
      </c>
      <c r="AD317" s="204" t="str">
        <f>IF(Y318=0,"",MAX($AD$304:AD316)+1)</f>
        <v/>
      </c>
    </row>
    <row r="318" spans="5:30" ht="15.6" customHeight="1">
      <c r="E318" s="195">
        <v>12</v>
      </c>
      <c r="F318" s="205">
        <f t="shared" si="48"/>
        <v>0</v>
      </c>
      <c r="G318" s="205">
        <f t="shared" si="48"/>
        <v>0</v>
      </c>
      <c r="H318" s="206">
        <f t="shared" si="48"/>
        <v>0</v>
      </c>
      <c r="L318" s="465" t="str">
        <f>IF(AND(F318=0,G318=0),"",MAX($L$305:L317)+1)</f>
        <v/>
      </c>
      <c r="M318" s="204" t="str">
        <f>IF(H318=0,"",MAX($M$305:M317)+1)</f>
        <v/>
      </c>
      <c r="V318" s="195">
        <v>12</v>
      </c>
      <c r="W318" s="205">
        <f t="shared" si="49"/>
        <v>0</v>
      </c>
      <c r="X318" s="205">
        <f t="shared" si="49"/>
        <v>0</v>
      </c>
      <c r="Y318" s="206">
        <f t="shared" si="49"/>
        <v>0</v>
      </c>
      <c r="AC318" s="465" t="str">
        <f>IF(AND(W319=0,X319=0),"",MAX($AC$304:AC317)+1)</f>
        <v/>
      </c>
      <c r="AD318" s="204" t="str">
        <f>IF(Y319=0,"",MAX($AD$304:AD317)+1)</f>
        <v/>
      </c>
    </row>
    <row r="319" spans="5:30" ht="15.6" customHeight="1">
      <c r="E319" s="195">
        <v>13</v>
      </c>
      <c r="F319" s="205">
        <f t="shared" si="48"/>
        <v>0</v>
      </c>
      <c r="G319" s="205">
        <f t="shared" si="48"/>
        <v>0</v>
      </c>
      <c r="H319" s="206">
        <f t="shared" si="48"/>
        <v>0</v>
      </c>
      <c r="L319" s="465" t="str">
        <f>IF(AND(F319=0,G319=0),"",MAX($L$305:L318)+1)</f>
        <v/>
      </c>
      <c r="M319" s="204" t="str">
        <f>IF(H319=0,"",MAX($M$305:M318)+1)</f>
        <v/>
      </c>
      <c r="V319" s="195">
        <v>13</v>
      </c>
      <c r="W319" s="205">
        <f t="shared" si="49"/>
        <v>0</v>
      </c>
      <c r="X319" s="205">
        <f t="shared" si="49"/>
        <v>0</v>
      </c>
      <c r="Y319" s="206">
        <f t="shared" si="49"/>
        <v>0</v>
      </c>
      <c r="AC319" s="465" t="str">
        <f>IF(AND(W320=0,X320=0),"",MAX($AC$304:AC318)+1)</f>
        <v/>
      </c>
      <c r="AD319" s="204">
        <f>IF(Y320=0,"",MAX($AD$304:AD318)+1)</f>
        <v>1</v>
      </c>
    </row>
    <row r="320" spans="5:30" ht="15.6" customHeight="1">
      <c r="E320" s="195">
        <v>14</v>
      </c>
      <c r="F320" s="205">
        <f t="shared" si="48"/>
        <v>0</v>
      </c>
      <c r="G320" s="205">
        <f t="shared" si="48"/>
        <v>0</v>
      </c>
      <c r="H320" s="206">
        <f t="shared" si="48"/>
        <v>0</v>
      </c>
      <c r="L320" s="465" t="str">
        <f>IF(AND(F320=0,G320=0),"",MAX($L$305:L319)+1)</f>
        <v/>
      </c>
      <c r="M320" s="204" t="str">
        <f>IF(H320=0,"",MAX($M$305:M319)+1)</f>
        <v/>
      </c>
      <c r="V320" s="195">
        <v>14</v>
      </c>
      <c r="W320" s="205">
        <f t="shared" si="49"/>
        <v>0</v>
      </c>
      <c r="X320" s="205">
        <f t="shared" si="49"/>
        <v>0</v>
      </c>
      <c r="Y320" s="206">
        <f t="shared" si="49"/>
        <v>0.9</v>
      </c>
      <c r="AC320" s="465" t="str">
        <f>IF(AND(W321=0,X321=0),"",MAX($AC$304:AC319)+1)</f>
        <v/>
      </c>
      <c r="AD320" s="204" t="str">
        <f>IF(Y321=0,"",MAX($AD$304:AD319)+1)</f>
        <v/>
      </c>
    </row>
    <row r="321" spans="5:30" ht="15.6" customHeight="1">
      <c r="E321" s="195">
        <v>15</v>
      </c>
      <c r="F321" s="205">
        <f t="shared" si="48"/>
        <v>0</v>
      </c>
      <c r="G321" s="205">
        <f t="shared" si="48"/>
        <v>728.88</v>
      </c>
      <c r="H321" s="206">
        <f t="shared" si="48"/>
        <v>118.71</v>
      </c>
      <c r="L321" s="465">
        <f>IF(AND(F321=0,G321=0),"",MAX($L$305:L320)+1)</f>
        <v>4</v>
      </c>
      <c r="M321" s="204">
        <f>IF(H321=0,"",MAX($M$305:M320)+1)</f>
        <v>1</v>
      </c>
      <c r="V321" s="195">
        <v>15</v>
      </c>
      <c r="W321" s="205">
        <f t="shared" si="49"/>
        <v>0</v>
      </c>
      <c r="X321" s="205">
        <f t="shared" si="49"/>
        <v>0</v>
      </c>
      <c r="Y321" s="206">
        <f t="shared" si="49"/>
        <v>0</v>
      </c>
      <c r="AC321" s="465" t="str">
        <f>IF(AND(W322=0,X322=0),"",MAX($AC$304:AC320)+1)</f>
        <v/>
      </c>
      <c r="AD321" s="204" t="str">
        <f>IF(Y322=0,"",MAX($AD$304:AD320)+1)</f>
        <v/>
      </c>
    </row>
    <row r="322" spans="5:30" ht="15.6" customHeight="1">
      <c r="E322" s="195">
        <v>16</v>
      </c>
      <c r="F322" s="205">
        <f t="shared" si="48"/>
        <v>0</v>
      </c>
      <c r="G322" s="205">
        <f t="shared" si="48"/>
        <v>0</v>
      </c>
      <c r="H322" s="206">
        <f t="shared" si="48"/>
        <v>0</v>
      </c>
      <c r="L322" s="465" t="str">
        <f>IF(AND(F322=0,G322=0),"",MAX($L$305:L321)+1)</f>
        <v/>
      </c>
      <c r="M322" s="204" t="str">
        <f>IF(H322=0,"",MAX($M$305:M321)+1)</f>
        <v/>
      </c>
      <c r="V322" s="195">
        <v>16</v>
      </c>
      <c r="W322" s="205">
        <f t="shared" si="49"/>
        <v>0</v>
      </c>
      <c r="X322" s="205">
        <f t="shared" si="49"/>
        <v>0</v>
      </c>
      <c r="Y322" s="206">
        <f t="shared" si="49"/>
        <v>0</v>
      </c>
      <c r="AC322" s="465" t="str">
        <f>IF(AND(W323=0,X323=0),"",MAX($AC$304:AC321)+1)</f>
        <v/>
      </c>
      <c r="AD322" s="204" t="str">
        <f>IF(Y323=0,"",MAX($AD$304:AD321)+1)</f>
        <v/>
      </c>
    </row>
    <row r="323" spans="5:30" ht="15.6" customHeight="1">
      <c r="E323" s="195">
        <v>17</v>
      </c>
      <c r="F323" s="205">
        <f t="shared" ref="F323:H338" si="50">F59+F103+F147+F191+F235+F279</f>
        <v>0</v>
      </c>
      <c r="G323" s="205">
        <f t="shared" si="50"/>
        <v>0</v>
      </c>
      <c r="H323" s="206">
        <f t="shared" si="50"/>
        <v>0</v>
      </c>
      <c r="L323" s="465" t="str">
        <f>IF(AND(F323=0,G323=0),"",MAX($L$305:L322)+1)</f>
        <v/>
      </c>
      <c r="M323" s="204" t="str">
        <f>IF(H323=0,"",MAX($M$305:M322)+1)</f>
        <v/>
      </c>
      <c r="V323" s="195">
        <v>17</v>
      </c>
      <c r="W323" s="205">
        <f t="shared" ref="W323:Y338" si="51">W59+W103+W147+W191+W235+W279</f>
        <v>0</v>
      </c>
      <c r="X323" s="205">
        <f t="shared" si="51"/>
        <v>0</v>
      </c>
      <c r="Y323" s="206">
        <f t="shared" si="51"/>
        <v>0</v>
      </c>
      <c r="AC323" s="465" t="str">
        <f>IF(AND(W324=0,X324=0),"",MAX($AC$304:AC322)+1)</f>
        <v/>
      </c>
      <c r="AD323" s="204" t="str">
        <f>IF(Y324=0,"",MAX($AD$304:AD322)+1)</f>
        <v/>
      </c>
    </row>
    <row r="324" spans="5:30" ht="15.6" customHeight="1">
      <c r="E324" s="195">
        <v>18</v>
      </c>
      <c r="F324" s="205">
        <f t="shared" si="50"/>
        <v>0</v>
      </c>
      <c r="G324" s="205">
        <f t="shared" si="50"/>
        <v>0</v>
      </c>
      <c r="H324" s="206">
        <f t="shared" si="50"/>
        <v>0</v>
      </c>
      <c r="L324" s="465" t="str">
        <f>IF(AND(F324=0,G324=0),"",MAX($L$305:L323)+1)</f>
        <v/>
      </c>
      <c r="M324" s="204" t="str">
        <f>IF(H324=0,"",MAX($M$305:M323)+1)</f>
        <v/>
      </c>
      <c r="V324" s="195">
        <v>18</v>
      </c>
      <c r="W324" s="205">
        <f t="shared" si="51"/>
        <v>0</v>
      </c>
      <c r="X324" s="205">
        <f t="shared" si="51"/>
        <v>0</v>
      </c>
      <c r="Y324" s="206">
        <f t="shared" si="51"/>
        <v>0</v>
      </c>
      <c r="AC324" s="465" t="str">
        <f>IF(AND(W325=0,X325=0),"",MAX($AC$304:AC323)+1)</f>
        <v/>
      </c>
      <c r="AD324" s="204" t="str">
        <f>IF(Y325=0,"",MAX($AD$304:AD323)+1)</f>
        <v/>
      </c>
    </row>
    <row r="325" spans="5:30" ht="15.6" customHeight="1">
      <c r="E325" s="195">
        <v>19</v>
      </c>
      <c r="F325" s="205">
        <f t="shared" si="50"/>
        <v>0</v>
      </c>
      <c r="G325" s="205">
        <f t="shared" si="50"/>
        <v>0</v>
      </c>
      <c r="H325" s="206">
        <f t="shared" si="50"/>
        <v>0</v>
      </c>
      <c r="L325" s="465" t="str">
        <f>IF(AND(F325=0,G325=0),"",MAX($L$305:L324)+1)</f>
        <v/>
      </c>
      <c r="M325" s="204" t="str">
        <f>IF(H325=0,"",MAX($M$305:M324)+1)</f>
        <v/>
      </c>
      <c r="V325" s="195">
        <v>19</v>
      </c>
      <c r="W325" s="205">
        <f t="shared" si="51"/>
        <v>0</v>
      </c>
      <c r="X325" s="205">
        <f t="shared" si="51"/>
        <v>0</v>
      </c>
      <c r="Y325" s="206">
        <f t="shared" si="51"/>
        <v>0</v>
      </c>
      <c r="AC325" s="465" t="str">
        <f>IF(AND(W326=0,X326=0),"",MAX($AC$304:AC324)+1)</f>
        <v/>
      </c>
      <c r="AD325" s="204" t="str">
        <f>IF(Y326=0,"",MAX($AD$304:AD324)+1)</f>
        <v/>
      </c>
    </row>
    <row r="326" spans="5:30" ht="15.6" customHeight="1">
      <c r="E326" s="195">
        <v>20</v>
      </c>
      <c r="F326" s="205">
        <f t="shared" si="50"/>
        <v>0</v>
      </c>
      <c r="G326" s="205">
        <f t="shared" si="50"/>
        <v>0</v>
      </c>
      <c r="H326" s="206">
        <f t="shared" si="50"/>
        <v>0</v>
      </c>
      <c r="L326" s="465" t="str">
        <f>IF(AND(F326=0,G326=0),"",MAX($L$305:L325)+1)</f>
        <v/>
      </c>
      <c r="M326" s="204" t="str">
        <f>IF(H326=0,"",MAX($M$305:M325)+1)</f>
        <v/>
      </c>
      <c r="V326" s="195">
        <v>20</v>
      </c>
      <c r="W326" s="205">
        <f t="shared" si="51"/>
        <v>0</v>
      </c>
      <c r="X326" s="205">
        <f t="shared" si="51"/>
        <v>0</v>
      </c>
      <c r="Y326" s="206">
        <f t="shared" si="51"/>
        <v>0</v>
      </c>
      <c r="AC326" s="465" t="str">
        <f>IF(AND(W327=0,X327=0),"",MAX($AC$304:AC325)+1)</f>
        <v/>
      </c>
      <c r="AD326" s="204" t="str">
        <f>IF(Y327=0,"",MAX($AD$304:AD325)+1)</f>
        <v/>
      </c>
    </row>
    <row r="327" spans="5:30" ht="15.6" customHeight="1">
      <c r="E327" s="195">
        <v>21</v>
      </c>
      <c r="F327" s="205">
        <f t="shared" si="50"/>
        <v>0</v>
      </c>
      <c r="G327" s="205">
        <f t="shared" si="50"/>
        <v>0</v>
      </c>
      <c r="H327" s="206">
        <f t="shared" si="50"/>
        <v>0</v>
      </c>
      <c r="L327" s="465" t="str">
        <f>IF(AND(F327=0,G327=0),"",MAX($L$305:L326)+1)</f>
        <v/>
      </c>
      <c r="M327" s="204" t="str">
        <f>IF(H327=0,"",MAX($M$305:M326)+1)</f>
        <v/>
      </c>
      <c r="V327" s="195">
        <v>21</v>
      </c>
      <c r="W327" s="205">
        <f t="shared" si="51"/>
        <v>0</v>
      </c>
      <c r="X327" s="205">
        <f t="shared" si="51"/>
        <v>0</v>
      </c>
      <c r="Y327" s="206">
        <f t="shared" si="51"/>
        <v>0</v>
      </c>
      <c r="AC327" s="465" t="str">
        <f>IF(AND(W328=0,X328=0),"",MAX($AC$304:AC326)+1)</f>
        <v/>
      </c>
      <c r="AD327" s="204" t="str">
        <f>IF(Y328=0,"",MAX($AD$304:AD326)+1)</f>
        <v/>
      </c>
    </row>
    <row r="328" spans="5:30" ht="15.6" customHeight="1">
      <c r="E328" s="195">
        <v>22</v>
      </c>
      <c r="F328" s="205">
        <f t="shared" si="50"/>
        <v>0</v>
      </c>
      <c r="G328" s="205">
        <f t="shared" si="50"/>
        <v>0</v>
      </c>
      <c r="H328" s="206">
        <f t="shared" si="50"/>
        <v>0</v>
      </c>
      <c r="L328" s="465" t="str">
        <f>IF(AND(F328=0,G328=0),"",MAX($L$305:L327)+1)</f>
        <v/>
      </c>
      <c r="M328" s="204" t="str">
        <f>IF(H328=0,"",MAX($M$305:M327)+1)</f>
        <v/>
      </c>
      <c r="V328" s="195">
        <v>22</v>
      </c>
      <c r="W328" s="205">
        <f t="shared" si="51"/>
        <v>0</v>
      </c>
      <c r="X328" s="205">
        <f t="shared" si="51"/>
        <v>0</v>
      </c>
      <c r="Y328" s="206">
        <f t="shared" si="51"/>
        <v>0</v>
      </c>
      <c r="AC328" s="465" t="str">
        <f>IF(AND(W329=0,X329=0),"",MAX($AC$304:AC327)+1)</f>
        <v/>
      </c>
      <c r="AD328" s="204" t="str">
        <f>IF(Y329=0,"",MAX($AD$304:AD327)+1)</f>
        <v/>
      </c>
    </row>
    <row r="329" spans="5:30" ht="15.6" customHeight="1">
      <c r="E329" s="195">
        <v>23</v>
      </c>
      <c r="F329" s="205">
        <f t="shared" si="50"/>
        <v>0</v>
      </c>
      <c r="G329" s="205">
        <f t="shared" si="50"/>
        <v>0</v>
      </c>
      <c r="H329" s="206">
        <f t="shared" si="50"/>
        <v>0</v>
      </c>
      <c r="L329" s="465" t="str">
        <f>IF(AND(F329=0,G329=0),"",MAX($L$305:L328)+1)</f>
        <v/>
      </c>
      <c r="M329" s="204" t="str">
        <f>IF(H329=0,"",MAX($M$305:M328)+1)</f>
        <v/>
      </c>
      <c r="V329" s="195">
        <v>23</v>
      </c>
      <c r="W329" s="205">
        <f t="shared" si="51"/>
        <v>0</v>
      </c>
      <c r="X329" s="205">
        <f t="shared" si="51"/>
        <v>0</v>
      </c>
      <c r="Y329" s="206">
        <f t="shared" si="51"/>
        <v>0</v>
      </c>
      <c r="AC329" s="465" t="str">
        <f>IF(AND(W330=0,X330=0),"",MAX($AC$304:AC328)+1)</f>
        <v/>
      </c>
      <c r="AD329" s="204" t="str">
        <f>IF(Y330=0,"",MAX($AD$304:AD328)+1)</f>
        <v/>
      </c>
    </row>
    <row r="330" spans="5:30" ht="15.6" customHeight="1">
      <c r="E330" s="195">
        <v>24</v>
      </c>
      <c r="F330" s="205">
        <f t="shared" si="50"/>
        <v>0</v>
      </c>
      <c r="G330" s="205">
        <f t="shared" si="50"/>
        <v>0</v>
      </c>
      <c r="H330" s="206">
        <f t="shared" si="50"/>
        <v>0</v>
      </c>
      <c r="L330" s="465" t="str">
        <f>IF(AND(F330=0,G330=0),"",MAX($L$305:L329)+1)</f>
        <v/>
      </c>
      <c r="M330" s="204" t="str">
        <f>IF(H330=0,"",MAX($M$305:M329)+1)</f>
        <v/>
      </c>
      <c r="V330" s="195">
        <v>24</v>
      </c>
      <c r="W330" s="205">
        <f t="shared" si="51"/>
        <v>0</v>
      </c>
      <c r="X330" s="205">
        <f t="shared" si="51"/>
        <v>0</v>
      </c>
      <c r="Y330" s="206">
        <f t="shared" si="51"/>
        <v>0</v>
      </c>
      <c r="AC330" s="465" t="str">
        <f>IF(AND(W331=0,X331=0),"",MAX($AC$304:AC329)+1)</f>
        <v/>
      </c>
      <c r="AD330" s="204" t="str">
        <f>IF(Y331=0,"",MAX($AD$304:AD329)+1)</f>
        <v/>
      </c>
    </row>
    <row r="331" spans="5:30" ht="15.6" customHeight="1">
      <c r="E331" s="195">
        <v>25</v>
      </c>
      <c r="F331" s="205">
        <f t="shared" si="50"/>
        <v>0</v>
      </c>
      <c r="G331" s="205">
        <f t="shared" si="50"/>
        <v>0</v>
      </c>
      <c r="H331" s="206">
        <f t="shared" si="50"/>
        <v>0</v>
      </c>
      <c r="L331" s="465" t="str">
        <f>IF(AND(F331=0,G331=0),"",MAX($L$305:L330)+1)</f>
        <v/>
      </c>
      <c r="M331" s="204" t="str">
        <f>IF(H331=0,"",MAX($M$305:M330)+1)</f>
        <v/>
      </c>
      <c r="V331" s="195">
        <v>25</v>
      </c>
      <c r="W331" s="205">
        <f t="shared" si="51"/>
        <v>0</v>
      </c>
      <c r="X331" s="205">
        <f t="shared" si="51"/>
        <v>0</v>
      </c>
      <c r="Y331" s="206">
        <f t="shared" si="51"/>
        <v>0</v>
      </c>
      <c r="AC331" s="465" t="str">
        <f>IF(AND(W332=0,X332=0),"",MAX($AC$304:AC330)+1)</f>
        <v/>
      </c>
      <c r="AD331" s="204" t="str">
        <f>IF(Y332=0,"",MAX($AD$304:AD330)+1)</f>
        <v/>
      </c>
    </row>
    <row r="332" spans="5:30" ht="15.6" customHeight="1">
      <c r="E332" s="195">
        <v>26</v>
      </c>
      <c r="F332" s="205">
        <f t="shared" si="50"/>
        <v>0</v>
      </c>
      <c r="G332" s="205">
        <f t="shared" si="50"/>
        <v>0</v>
      </c>
      <c r="H332" s="206">
        <f t="shared" si="50"/>
        <v>0</v>
      </c>
      <c r="L332" s="465" t="str">
        <f>IF(AND(F332=0,G332=0),"",MAX($L$305:L331)+1)</f>
        <v/>
      </c>
      <c r="M332" s="204" t="str">
        <f>IF(H332=0,"",MAX($M$305:M331)+1)</f>
        <v/>
      </c>
      <c r="V332" s="195">
        <v>26</v>
      </c>
      <c r="W332" s="205">
        <f t="shared" si="51"/>
        <v>0</v>
      </c>
      <c r="X332" s="205">
        <f t="shared" si="51"/>
        <v>0</v>
      </c>
      <c r="Y332" s="206">
        <f t="shared" si="51"/>
        <v>0</v>
      </c>
      <c r="AC332" s="465" t="str">
        <f>IF(AND(W333=0,X333=0),"",MAX($AC$304:AC331)+1)</f>
        <v/>
      </c>
      <c r="AD332" s="204" t="str">
        <f>IF(Y333=0,"",MAX($AD$304:AD331)+1)</f>
        <v/>
      </c>
    </row>
    <row r="333" spans="5:30" ht="15.6" customHeight="1">
      <c r="E333" s="195">
        <v>27</v>
      </c>
      <c r="F333" s="205">
        <f t="shared" si="50"/>
        <v>0</v>
      </c>
      <c r="G333" s="205">
        <f t="shared" si="50"/>
        <v>0</v>
      </c>
      <c r="H333" s="206">
        <f t="shared" si="50"/>
        <v>0</v>
      </c>
      <c r="L333" s="465" t="str">
        <f>IF(AND(F333=0,G333=0),"",MAX($L$305:L332)+1)</f>
        <v/>
      </c>
      <c r="M333" s="204" t="str">
        <f>IF(H333=0,"",MAX($M$305:M332)+1)</f>
        <v/>
      </c>
      <c r="V333" s="195">
        <v>27</v>
      </c>
      <c r="W333" s="205">
        <f t="shared" si="51"/>
        <v>0</v>
      </c>
      <c r="X333" s="205">
        <f t="shared" si="51"/>
        <v>0</v>
      </c>
      <c r="Y333" s="206">
        <f t="shared" si="51"/>
        <v>0</v>
      </c>
      <c r="AC333" s="465" t="str">
        <f>IF(AND(W334=0,X334=0),"",MAX($AC$304:AC332)+1)</f>
        <v/>
      </c>
      <c r="AD333" s="204" t="str">
        <f>IF(Y334=0,"",MAX($AD$304:AD332)+1)</f>
        <v/>
      </c>
    </row>
    <row r="334" spans="5:30" ht="15.6" customHeight="1">
      <c r="E334" s="195">
        <v>28</v>
      </c>
      <c r="F334" s="205">
        <f t="shared" si="50"/>
        <v>0</v>
      </c>
      <c r="G334" s="205">
        <f t="shared" si="50"/>
        <v>0</v>
      </c>
      <c r="H334" s="206">
        <f t="shared" si="50"/>
        <v>0</v>
      </c>
      <c r="L334" s="465" t="str">
        <f>IF(AND(F334=0,G334=0),"",MAX($L$305:L333)+1)</f>
        <v/>
      </c>
      <c r="M334" s="204" t="str">
        <f>IF(H334=0,"",MAX($M$305:M333)+1)</f>
        <v/>
      </c>
      <c r="V334" s="195">
        <v>28</v>
      </c>
      <c r="W334" s="205">
        <f t="shared" si="51"/>
        <v>0</v>
      </c>
      <c r="X334" s="205">
        <f t="shared" si="51"/>
        <v>0</v>
      </c>
      <c r="Y334" s="206">
        <f t="shared" si="51"/>
        <v>0</v>
      </c>
      <c r="AC334" s="465" t="str">
        <f>IF(AND(W335=0,X335=0),"",MAX($AC$304:AC333)+1)</f>
        <v/>
      </c>
      <c r="AD334" s="204" t="str">
        <f>IF(Y335=0,"",MAX($AD$304:AD333)+1)</f>
        <v/>
      </c>
    </row>
    <row r="335" spans="5:30" ht="15.6" customHeight="1">
      <c r="E335" s="195">
        <v>29</v>
      </c>
      <c r="F335" s="205">
        <f t="shared" si="50"/>
        <v>0</v>
      </c>
      <c r="G335" s="205">
        <f t="shared" si="50"/>
        <v>0</v>
      </c>
      <c r="H335" s="206">
        <f t="shared" si="50"/>
        <v>0</v>
      </c>
      <c r="L335" s="465" t="str">
        <f>IF(AND(F335=0,G335=0),"",MAX($L$305:L334)+1)</f>
        <v/>
      </c>
      <c r="M335" s="204" t="str">
        <f>IF(H335=0,"",MAX($M$305:M334)+1)</f>
        <v/>
      </c>
      <c r="V335" s="195">
        <v>29</v>
      </c>
      <c r="W335" s="205">
        <f t="shared" si="51"/>
        <v>0</v>
      </c>
      <c r="X335" s="205">
        <f t="shared" si="51"/>
        <v>0</v>
      </c>
      <c r="Y335" s="206">
        <f t="shared" si="51"/>
        <v>0</v>
      </c>
      <c r="AC335" s="465" t="str">
        <f>IF(AND(W336=0,X336=0),"",MAX($AC$304:AC334)+1)</f>
        <v/>
      </c>
      <c r="AD335" s="204" t="str">
        <f>IF(Y336=0,"",MAX($AD$304:AD334)+1)</f>
        <v/>
      </c>
    </row>
    <row r="336" spans="5:30" ht="15.6" customHeight="1">
      <c r="E336" s="195">
        <v>30</v>
      </c>
      <c r="F336" s="205">
        <f t="shared" si="50"/>
        <v>0</v>
      </c>
      <c r="G336" s="205">
        <f t="shared" si="50"/>
        <v>0</v>
      </c>
      <c r="H336" s="206">
        <f t="shared" si="50"/>
        <v>0</v>
      </c>
      <c r="L336" s="465" t="str">
        <f>IF(AND(F336=0,G336=0),"",MAX($L$305:L335)+1)</f>
        <v/>
      </c>
      <c r="M336" s="204" t="str">
        <f>IF(H336=0,"",MAX($M$305:M335)+1)</f>
        <v/>
      </c>
      <c r="V336" s="195">
        <v>30</v>
      </c>
      <c r="W336" s="205">
        <f t="shared" si="51"/>
        <v>0</v>
      </c>
      <c r="X336" s="205">
        <f t="shared" si="51"/>
        <v>0</v>
      </c>
      <c r="Y336" s="206">
        <f t="shared" si="51"/>
        <v>0</v>
      </c>
      <c r="AC336" s="465" t="str">
        <f>IF(AND(W337=0,X337=0),"",MAX($AC$304:AC335)+1)</f>
        <v/>
      </c>
      <c r="AD336" s="204" t="str">
        <f>IF(Y337=0,"",MAX($AD$304:AD335)+1)</f>
        <v/>
      </c>
    </row>
    <row r="337" spans="5:30" ht="15.6" customHeight="1">
      <c r="E337" s="195">
        <v>31</v>
      </c>
      <c r="F337" s="205">
        <f t="shared" si="50"/>
        <v>0</v>
      </c>
      <c r="G337" s="205">
        <f t="shared" si="50"/>
        <v>0</v>
      </c>
      <c r="H337" s="206">
        <f t="shared" si="50"/>
        <v>0</v>
      </c>
      <c r="L337" s="465" t="str">
        <f>IF(AND(F337=0,G337=0),"",MAX($L$305:L336)+1)</f>
        <v/>
      </c>
      <c r="M337" s="204" t="str">
        <f>IF(H337=0,"",MAX($M$305:M336)+1)</f>
        <v/>
      </c>
      <c r="V337" s="195">
        <v>31</v>
      </c>
      <c r="W337" s="205">
        <f t="shared" si="51"/>
        <v>0</v>
      </c>
      <c r="X337" s="205">
        <f t="shared" si="51"/>
        <v>0</v>
      </c>
      <c r="Y337" s="206">
        <f t="shared" si="51"/>
        <v>0</v>
      </c>
      <c r="AC337" s="465" t="str">
        <f>IF(AND(W338=0,X338=0),"",MAX($AC$304:AC336)+1)</f>
        <v/>
      </c>
      <c r="AD337" s="204" t="str">
        <f>IF(Y338=0,"",MAX($AD$304:AD336)+1)</f>
        <v/>
      </c>
    </row>
    <row r="338" spans="5:30" ht="15.6" customHeight="1">
      <c r="E338" s="195">
        <v>32</v>
      </c>
      <c r="F338" s="205">
        <f t="shared" si="50"/>
        <v>0</v>
      </c>
      <c r="G338" s="205">
        <f t="shared" si="50"/>
        <v>0</v>
      </c>
      <c r="H338" s="206">
        <f t="shared" si="50"/>
        <v>0</v>
      </c>
      <c r="L338" s="465" t="str">
        <f>IF(AND(F338=0,G338=0),"",MAX($L$305:L337)+1)</f>
        <v/>
      </c>
      <c r="M338" s="204" t="str">
        <f>IF(H338=0,"",MAX($M$305:M337)+1)</f>
        <v/>
      </c>
      <c r="V338" s="195">
        <v>32</v>
      </c>
      <c r="W338" s="205">
        <f t="shared" si="51"/>
        <v>0</v>
      </c>
      <c r="X338" s="205">
        <f t="shared" si="51"/>
        <v>0</v>
      </c>
      <c r="Y338" s="206">
        <f t="shared" si="51"/>
        <v>0</v>
      </c>
      <c r="AC338" s="465" t="str">
        <f>IF(AND(W339=0,X339=0),"",MAX($AC$304:AC337)+1)</f>
        <v/>
      </c>
      <c r="AD338" s="204" t="str">
        <f>IF(Y339=0,"",MAX($AD$304:AD337)+1)</f>
        <v/>
      </c>
    </row>
    <row r="339" spans="5:30" ht="15.6" customHeight="1">
      <c r="E339" s="195">
        <v>33</v>
      </c>
      <c r="F339" s="205">
        <f t="shared" ref="F339:H346" si="52">F75+F119+F163+F207+F251+F295</f>
        <v>0</v>
      </c>
      <c r="G339" s="205">
        <f t="shared" si="52"/>
        <v>0</v>
      </c>
      <c r="H339" s="206">
        <f t="shared" si="52"/>
        <v>0</v>
      </c>
      <c r="L339" s="465" t="str">
        <f>IF(AND(F339=0,G339=0),"",MAX($L$305:L338)+1)</f>
        <v/>
      </c>
      <c r="M339" s="204" t="str">
        <f>IF(H339=0,"",MAX($M$305:M338)+1)</f>
        <v/>
      </c>
      <c r="V339" s="195">
        <v>33</v>
      </c>
      <c r="W339" s="205">
        <f t="shared" ref="W339:Y346" si="53">W75+W119+W163+W207+W251+W295</f>
        <v>0</v>
      </c>
      <c r="X339" s="205">
        <f t="shared" si="53"/>
        <v>0</v>
      </c>
      <c r="Y339" s="206">
        <f t="shared" si="53"/>
        <v>0</v>
      </c>
      <c r="AC339" s="465" t="str">
        <f>IF(AND(W340=0,X340=0),"",MAX($AC$304:AC338)+1)</f>
        <v/>
      </c>
      <c r="AD339" s="204" t="str">
        <f>IF(Y340=0,"",MAX($AD$304:AD338)+1)</f>
        <v/>
      </c>
    </row>
    <row r="340" spans="5:30" ht="15.6" customHeight="1">
      <c r="E340" s="195">
        <v>34</v>
      </c>
      <c r="F340" s="205">
        <f t="shared" si="52"/>
        <v>0</v>
      </c>
      <c r="G340" s="205">
        <f t="shared" si="52"/>
        <v>0</v>
      </c>
      <c r="H340" s="206">
        <f t="shared" si="52"/>
        <v>0</v>
      </c>
      <c r="L340" s="465" t="str">
        <f>IF(AND(F340=0,G340=0),"",MAX($L$305:L339)+1)</f>
        <v/>
      </c>
      <c r="M340" s="204" t="str">
        <f>IF(H340=0,"",MAX($M$305:M339)+1)</f>
        <v/>
      </c>
      <c r="V340" s="195">
        <v>34</v>
      </c>
      <c r="W340" s="205">
        <f t="shared" si="53"/>
        <v>0</v>
      </c>
      <c r="X340" s="205">
        <f t="shared" si="53"/>
        <v>0</v>
      </c>
      <c r="Y340" s="206">
        <f t="shared" si="53"/>
        <v>0</v>
      </c>
      <c r="AC340" s="465" t="str">
        <f>IF(AND(W341=0,X341=0),"",MAX($AC$304:AC339)+1)</f>
        <v/>
      </c>
      <c r="AD340" s="204" t="str">
        <f>IF(Y341=0,"",MAX($AD$304:AD339)+1)</f>
        <v/>
      </c>
    </row>
    <row r="341" spans="5:30" ht="15.6" customHeight="1">
      <c r="E341" s="195">
        <v>35</v>
      </c>
      <c r="F341" s="205">
        <f t="shared" si="52"/>
        <v>0</v>
      </c>
      <c r="G341" s="205">
        <f t="shared" si="52"/>
        <v>0</v>
      </c>
      <c r="H341" s="206">
        <f t="shared" si="52"/>
        <v>0</v>
      </c>
      <c r="L341" s="465" t="str">
        <f>IF(AND(F341=0,G341=0),"",MAX($L$305:L340)+1)</f>
        <v/>
      </c>
      <c r="M341" s="204" t="str">
        <f>IF(H341=0,"",MAX($M$305:M340)+1)</f>
        <v/>
      </c>
      <c r="V341" s="195">
        <v>35</v>
      </c>
      <c r="W341" s="205">
        <f t="shared" si="53"/>
        <v>0</v>
      </c>
      <c r="X341" s="205">
        <f t="shared" si="53"/>
        <v>0</v>
      </c>
      <c r="Y341" s="206">
        <f t="shared" si="53"/>
        <v>0</v>
      </c>
      <c r="AC341" s="465" t="str">
        <f>IF(AND(W342=0,X342=0),"",MAX($AC$304:AC340)+1)</f>
        <v/>
      </c>
      <c r="AD341" s="204" t="str">
        <f>IF(Y342=0,"",MAX($AD$304:AD340)+1)</f>
        <v/>
      </c>
    </row>
    <row r="342" spans="5:30" ht="15.6" customHeight="1">
      <c r="E342" s="195">
        <v>36</v>
      </c>
      <c r="F342" s="205">
        <f t="shared" si="52"/>
        <v>0</v>
      </c>
      <c r="G342" s="205">
        <f t="shared" si="52"/>
        <v>0</v>
      </c>
      <c r="H342" s="206">
        <f t="shared" si="52"/>
        <v>0</v>
      </c>
      <c r="L342" s="465" t="str">
        <f>IF(AND(F342=0,G342=0),"",MAX($L$305:L341)+1)</f>
        <v/>
      </c>
      <c r="M342" s="204" t="str">
        <f>IF(H342=0,"",MAX($M$305:M341)+1)</f>
        <v/>
      </c>
      <c r="V342" s="195">
        <v>36</v>
      </c>
      <c r="W342" s="205">
        <f t="shared" si="53"/>
        <v>0</v>
      </c>
      <c r="X342" s="205">
        <f t="shared" si="53"/>
        <v>0</v>
      </c>
      <c r="Y342" s="206">
        <f t="shared" si="53"/>
        <v>0</v>
      </c>
      <c r="AC342" s="465" t="str">
        <f>IF(AND(W343=0,X343=0),"",MAX($AC$304:AC341)+1)</f>
        <v/>
      </c>
      <c r="AD342" s="204" t="str">
        <f>IF(Y343=0,"",MAX($AD$304:AD341)+1)</f>
        <v/>
      </c>
    </row>
    <row r="343" spans="5:30" ht="15.6" customHeight="1">
      <c r="E343" s="195">
        <v>37</v>
      </c>
      <c r="F343" s="205">
        <f t="shared" si="52"/>
        <v>0</v>
      </c>
      <c r="G343" s="205">
        <f t="shared" si="52"/>
        <v>0</v>
      </c>
      <c r="H343" s="206">
        <f t="shared" si="52"/>
        <v>0</v>
      </c>
      <c r="L343" s="465" t="str">
        <f>IF(AND(F343=0,G343=0),"",MAX($L$305:L342)+1)</f>
        <v/>
      </c>
      <c r="M343" s="204" t="str">
        <f>IF(H343=0,"",MAX($M$305:M342)+1)</f>
        <v/>
      </c>
      <c r="V343" s="195">
        <v>37</v>
      </c>
      <c r="W343" s="205">
        <f t="shared" si="53"/>
        <v>0</v>
      </c>
      <c r="X343" s="205">
        <f t="shared" si="53"/>
        <v>0</v>
      </c>
      <c r="Y343" s="206">
        <f t="shared" si="53"/>
        <v>0</v>
      </c>
      <c r="AC343" s="465" t="str">
        <f>IF(AND(W344=0,X344=0),"",MAX($AC$304:AC342)+1)</f>
        <v/>
      </c>
      <c r="AD343" s="204" t="str">
        <f>IF(Y344=0,"",MAX($AD$304:AD342)+1)</f>
        <v/>
      </c>
    </row>
    <row r="344" spans="5:30" ht="15.6" customHeight="1">
      <c r="E344" s="195">
        <v>38</v>
      </c>
      <c r="F344" s="205">
        <f t="shared" si="52"/>
        <v>0</v>
      </c>
      <c r="G344" s="205">
        <f t="shared" si="52"/>
        <v>0</v>
      </c>
      <c r="H344" s="206">
        <f t="shared" si="52"/>
        <v>0</v>
      </c>
      <c r="L344" s="465" t="str">
        <f>IF(AND(F344=0,G344=0),"",MAX($L$305:L343)+1)</f>
        <v/>
      </c>
      <c r="M344" s="204" t="str">
        <f>IF(H344=0,"",MAX($M$305:M343)+1)</f>
        <v/>
      </c>
      <c r="V344" s="195">
        <v>38</v>
      </c>
      <c r="W344" s="205">
        <f t="shared" si="53"/>
        <v>0</v>
      </c>
      <c r="X344" s="205">
        <f t="shared" si="53"/>
        <v>0</v>
      </c>
      <c r="Y344" s="206">
        <f t="shared" si="53"/>
        <v>0</v>
      </c>
      <c r="AC344" s="465" t="str">
        <f>IF(AND(W345=0,X345=0),"",MAX($AC$304:AC343)+1)</f>
        <v/>
      </c>
      <c r="AD344" s="204" t="str">
        <f>IF(Y345=0,"",MAX($AD$304:AD343)+1)</f>
        <v/>
      </c>
    </row>
    <row r="345" spans="5:30" ht="15.6" customHeight="1" thickBot="1">
      <c r="E345" s="195">
        <v>39</v>
      </c>
      <c r="F345" s="205">
        <f t="shared" si="52"/>
        <v>0</v>
      </c>
      <c r="G345" s="205">
        <f t="shared" si="52"/>
        <v>0</v>
      </c>
      <c r="H345" s="206">
        <f t="shared" si="52"/>
        <v>0</v>
      </c>
      <c r="L345" s="465" t="str">
        <f>IF(AND(F345=0,G345=0),"",MAX($L$305:L344)+1)</f>
        <v/>
      </c>
      <c r="M345" s="204" t="str">
        <f>IF(H345=0,"",MAX($M$305:M344)+1)</f>
        <v/>
      </c>
      <c r="V345" s="195">
        <v>39</v>
      </c>
      <c r="W345" s="205">
        <f t="shared" si="53"/>
        <v>0</v>
      </c>
      <c r="X345" s="205">
        <f t="shared" si="53"/>
        <v>0</v>
      </c>
      <c r="Y345" s="206">
        <f t="shared" si="53"/>
        <v>0</v>
      </c>
      <c r="AC345" s="463" t="str">
        <f>IF(AND(W346=0,X346=0),"",MAX($AC$304:AC344)+1)</f>
        <v/>
      </c>
      <c r="AD345" s="470" t="str">
        <f>IF(Y346=0,"",MAX($AD$304:AD344)+1)</f>
        <v/>
      </c>
    </row>
    <row r="346" spans="5:30" ht="15.6" customHeight="1" thickBot="1">
      <c r="E346" s="196">
        <v>40</v>
      </c>
      <c r="F346" s="207">
        <f t="shared" si="52"/>
        <v>0</v>
      </c>
      <c r="G346" s="207">
        <f t="shared" si="52"/>
        <v>0</v>
      </c>
      <c r="H346" s="208">
        <f t="shared" si="52"/>
        <v>0</v>
      </c>
      <c r="L346" s="463" t="str">
        <f>IF(AND(F346=0,G346=0),"",MAX($L$305:L345)+1)</f>
        <v/>
      </c>
      <c r="M346" s="470" t="str">
        <f>IF(H346=0,"",MAX($M$305:M345)+1)</f>
        <v/>
      </c>
      <c r="V346" s="196">
        <v>40</v>
      </c>
      <c r="W346" s="207">
        <f t="shared" si="53"/>
        <v>0</v>
      </c>
      <c r="X346" s="207">
        <f t="shared" si="53"/>
        <v>0</v>
      </c>
      <c r="Y346" s="208">
        <f t="shared" si="53"/>
        <v>0</v>
      </c>
    </row>
    <row r="348" spans="5:30" ht="15.6" customHeight="1" thickBot="1">
      <c r="V348" s="2" t="s">
        <v>491</v>
      </c>
    </row>
    <row r="349" spans="5:30" ht="15.6" customHeight="1">
      <c r="V349" s="2199"/>
      <c r="W349" s="22" t="s">
        <v>301</v>
      </c>
      <c r="X349" s="2290" t="s">
        <v>302</v>
      </c>
      <c r="Y349" s="2291"/>
      <c r="AC349" s="464" t="s">
        <v>56</v>
      </c>
      <c r="AD349" s="186" t="s">
        <v>83</v>
      </c>
    </row>
    <row r="350" spans="5:30" ht="15.6" customHeight="1">
      <c r="V350" s="2238"/>
      <c r="W350" s="23" t="s">
        <v>56</v>
      </c>
      <c r="X350" s="23" t="s">
        <v>56</v>
      </c>
      <c r="Y350" s="204" t="s">
        <v>83</v>
      </c>
      <c r="AC350" s="465" t="str">
        <f>IF(AND(W351=0,X351=0),"",MAX($AC$348:AC349)+1)</f>
        <v/>
      </c>
      <c r="AD350" s="204" t="str">
        <f>IF(Y351=0,"",MAX($AD$348:AD349)+1)</f>
        <v/>
      </c>
    </row>
    <row r="351" spans="5:30" ht="15.6" customHeight="1">
      <c r="V351" s="195">
        <v>1</v>
      </c>
      <c r="W351" s="205">
        <f>SUM(F307,W307)</f>
        <v>0</v>
      </c>
      <c r="X351" s="205">
        <f t="shared" ref="X351:Y366" si="54">SUM(G307,X307)</f>
        <v>0</v>
      </c>
      <c r="Y351" s="206">
        <f t="shared" si="54"/>
        <v>0</v>
      </c>
      <c r="AC351" s="465" t="str">
        <f>IF(AND(W352=0,X352=0),"",MAX($AC$348:AC350)+1)</f>
        <v/>
      </c>
      <c r="AD351" s="204" t="str">
        <f>IF(Y352=0,"",MAX($AD$348:AD350)+1)</f>
        <v/>
      </c>
    </row>
    <row r="352" spans="5:30" ht="15.6" customHeight="1">
      <c r="V352" s="195">
        <v>2</v>
      </c>
      <c r="W352" s="205">
        <f t="shared" ref="W352:W390" si="55">SUM(F308,W308)</f>
        <v>0</v>
      </c>
      <c r="X352" s="205">
        <f t="shared" si="54"/>
        <v>0</v>
      </c>
      <c r="Y352" s="206">
        <f t="shared" si="54"/>
        <v>0</v>
      </c>
      <c r="AC352" s="465" t="str">
        <f>IF(AND(W353=0,X353=0),"",MAX($AC$348:AC351)+1)</f>
        <v/>
      </c>
      <c r="AD352" s="204" t="str">
        <f>IF(Y353=0,"",MAX($AD$348:AD351)+1)</f>
        <v/>
      </c>
    </row>
    <row r="353" spans="22:30" ht="15.6" customHeight="1">
      <c r="V353" s="195">
        <v>3</v>
      </c>
      <c r="W353" s="205">
        <f t="shared" si="55"/>
        <v>0</v>
      </c>
      <c r="X353" s="205">
        <f t="shared" si="54"/>
        <v>0</v>
      </c>
      <c r="Y353" s="206">
        <f t="shared" si="54"/>
        <v>0</v>
      </c>
      <c r="AC353" s="465">
        <f>IF(AND(W354=0,X354=0),"",MAX($AC$348:AC352)+1)</f>
        <v>1</v>
      </c>
      <c r="AD353" s="204" t="str">
        <f>IF(Y354=0,"",MAX($AD$348:AD352)+1)</f>
        <v/>
      </c>
    </row>
    <row r="354" spans="22:30" ht="15.6" customHeight="1">
      <c r="V354" s="195">
        <v>4</v>
      </c>
      <c r="W354" s="205">
        <f t="shared" si="55"/>
        <v>17.11</v>
      </c>
      <c r="X354" s="205">
        <f t="shared" si="54"/>
        <v>65.290000000000006</v>
      </c>
      <c r="Y354" s="206">
        <f t="shared" si="54"/>
        <v>0</v>
      </c>
      <c r="AC354" s="465">
        <f>IF(AND(W355=0,X355=0),"",MAX($AC$348:AC353)+1)</f>
        <v>2</v>
      </c>
      <c r="AD354" s="204" t="str">
        <f>IF(Y355=0,"",MAX($AD$348:AD353)+1)</f>
        <v/>
      </c>
    </row>
    <row r="355" spans="22:30" ht="15.6" customHeight="1">
      <c r="V355" s="195">
        <v>5</v>
      </c>
      <c r="W355" s="205">
        <f t="shared" si="55"/>
        <v>1763.4</v>
      </c>
      <c r="X355" s="205">
        <f t="shared" si="54"/>
        <v>0</v>
      </c>
      <c r="Y355" s="206">
        <f t="shared" si="54"/>
        <v>0</v>
      </c>
      <c r="AC355" s="465" t="str">
        <f>IF(AND(W356=0,X356=0),"",MAX($AC$348:AC354)+1)</f>
        <v/>
      </c>
      <c r="AD355" s="204" t="str">
        <f>IF(Y356=0,"",MAX($AD$348:AD354)+1)</f>
        <v/>
      </c>
    </row>
    <row r="356" spans="22:30" ht="15.6" customHeight="1">
      <c r="V356" s="195">
        <v>6</v>
      </c>
      <c r="W356" s="205">
        <f t="shared" si="55"/>
        <v>0</v>
      </c>
      <c r="X356" s="205">
        <f t="shared" si="54"/>
        <v>0</v>
      </c>
      <c r="Y356" s="206">
        <f t="shared" si="54"/>
        <v>0</v>
      </c>
      <c r="AC356" s="465" t="str">
        <f>IF(AND(W357=0,X357=0),"",MAX($AC$348:AC355)+1)</f>
        <v/>
      </c>
      <c r="AD356" s="204" t="str">
        <f>IF(Y357=0,"",MAX($AD$348:AD355)+1)</f>
        <v/>
      </c>
    </row>
    <row r="357" spans="22:30" ht="15.6" customHeight="1">
      <c r="V357" s="195">
        <v>7</v>
      </c>
      <c r="W357" s="205">
        <f t="shared" si="55"/>
        <v>0</v>
      </c>
      <c r="X357" s="205">
        <f t="shared" si="54"/>
        <v>0</v>
      </c>
      <c r="Y357" s="206">
        <f t="shared" si="54"/>
        <v>0</v>
      </c>
      <c r="AC357" s="465" t="str">
        <f>IF(AND(W358=0,X358=0),"",MAX($AC$348:AC356)+1)</f>
        <v/>
      </c>
      <c r="AD357" s="204" t="str">
        <f>IF(Y358=0,"",MAX($AD$348:AD356)+1)</f>
        <v/>
      </c>
    </row>
    <row r="358" spans="22:30" ht="15.6" customHeight="1">
      <c r="V358" s="195">
        <v>8</v>
      </c>
      <c r="W358" s="205">
        <f t="shared" si="55"/>
        <v>0</v>
      </c>
      <c r="X358" s="205">
        <f t="shared" si="54"/>
        <v>0</v>
      </c>
      <c r="Y358" s="206">
        <f t="shared" si="54"/>
        <v>0</v>
      </c>
      <c r="AC358" s="465" t="str">
        <f>IF(AND(W359=0,X359=0),"",MAX($AC$348:AC357)+1)</f>
        <v/>
      </c>
      <c r="AD358" s="204" t="str">
        <f>IF(Y359=0,"",MAX($AD$348:AD357)+1)</f>
        <v/>
      </c>
    </row>
    <row r="359" spans="22:30" ht="15.6" customHeight="1">
      <c r="V359" s="195">
        <v>9</v>
      </c>
      <c r="W359" s="205">
        <f t="shared" si="55"/>
        <v>0</v>
      </c>
      <c r="X359" s="205">
        <f t="shared" si="54"/>
        <v>0</v>
      </c>
      <c r="Y359" s="206">
        <f t="shared" si="54"/>
        <v>0</v>
      </c>
      <c r="AC359" s="465">
        <f>IF(AND(W360=0,X360=0),"",MAX($AC$348:AC358)+1)</f>
        <v>3</v>
      </c>
      <c r="AD359" s="204" t="str">
        <f>IF(Y360=0,"",MAX($AD$348:AD358)+1)</f>
        <v/>
      </c>
    </row>
    <row r="360" spans="22:30" ht="15.6" customHeight="1">
      <c r="V360" s="195">
        <v>10</v>
      </c>
      <c r="W360" s="205">
        <f t="shared" si="55"/>
        <v>324.91999999999996</v>
      </c>
      <c r="X360" s="205">
        <f t="shared" si="54"/>
        <v>3159.5899999999997</v>
      </c>
      <c r="Y360" s="206">
        <f t="shared" si="54"/>
        <v>0</v>
      </c>
      <c r="AC360" s="465" t="str">
        <f>IF(AND(W361=0,X361=0),"",MAX($AC$348:AC359)+1)</f>
        <v/>
      </c>
      <c r="AD360" s="204" t="str">
        <f>IF(Y361=0,"",MAX($AD$348:AD359)+1)</f>
        <v/>
      </c>
    </row>
    <row r="361" spans="22:30" ht="15.6" customHeight="1">
      <c r="V361" s="195">
        <v>11</v>
      </c>
      <c r="W361" s="205">
        <f t="shared" si="55"/>
        <v>0</v>
      </c>
      <c r="X361" s="205">
        <f t="shared" si="54"/>
        <v>0</v>
      </c>
      <c r="Y361" s="206">
        <f t="shared" si="54"/>
        <v>0</v>
      </c>
      <c r="AC361" s="465" t="str">
        <f>IF(AND(W362=0,X362=0),"",MAX($AC$348:AC360)+1)</f>
        <v/>
      </c>
      <c r="AD361" s="204" t="str">
        <f>IF(Y362=0,"",MAX($AD$348:AD360)+1)</f>
        <v/>
      </c>
    </row>
    <row r="362" spans="22:30" ht="15.6" customHeight="1">
      <c r="V362" s="195">
        <v>12</v>
      </c>
      <c r="W362" s="205">
        <f t="shared" si="55"/>
        <v>0</v>
      </c>
      <c r="X362" s="205">
        <f t="shared" si="54"/>
        <v>0</v>
      </c>
      <c r="Y362" s="206">
        <f t="shared" si="54"/>
        <v>0</v>
      </c>
      <c r="AC362" s="465" t="str">
        <f>IF(AND(W363=0,X363=0),"",MAX($AC$348:AC361)+1)</f>
        <v/>
      </c>
      <c r="AD362" s="204" t="str">
        <f>IF(Y363=0,"",MAX($AD$348:AD361)+1)</f>
        <v/>
      </c>
    </row>
    <row r="363" spans="22:30" ht="15.6" customHeight="1">
      <c r="V363" s="195">
        <v>13</v>
      </c>
      <c r="W363" s="205">
        <f t="shared" si="55"/>
        <v>0</v>
      </c>
      <c r="X363" s="205">
        <f t="shared" si="54"/>
        <v>0</v>
      </c>
      <c r="Y363" s="206">
        <f t="shared" si="54"/>
        <v>0</v>
      </c>
      <c r="AC363" s="465" t="str">
        <f>IF(AND(W364=0,X364=0),"",MAX($AC$348:AC362)+1)</f>
        <v/>
      </c>
      <c r="AD363" s="204">
        <f>IF(Y364=0,"",MAX($AD$348:AD362)+1)</f>
        <v>1</v>
      </c>
    </row>
    <row r="364" spans="22:30" ht="15.6" customHeight="1">
      <c r="V364" s="195">
        <v>14</v>
      </c>
      <c r="W364" s="205">
        <f t="shared" si="55"/>
        <v>0</v>
      </c>
      <c r="X364" s="205">
        <f t="shared" si="54"/>
        <v>0</v>
      </c>
      <c r="Y364" s="206">
        <f t="shared" si="54"/>
        <v>0.9</v>
      </c>
      <c r="AC364" s="465">
        <f>IF(AND(W365=0,X365=0),"",MAX($AC$348:AC363)+1)</f>
        <v>4</v>
      </c>
      <c r="AD364" s="204">
        <f>IF(Y365=0,"",MAX($AD$348:AD363)+1)</f>
        <v>2</v>
      </c>
    </row>
    <row r="365" spans="22:30" ht="15.6" customHeight="1">
      <c r="V365" s="195">
        <v>15</v>
      </c>
      <c r="W365" s="205">
        <f t="shared" si="55"/>
        <v>0</v>
      </c>
      <c r="X365" s="205">
        <f t="shared" si="54"/>
        <v>728.88</v>
      </c>
      <c r="Y365" s="206">
        <f t="shared" si="54"/>
        <v>118.71</v>
      </c>
      <c r="AC365" s="465" t="str">
        <f>IF(AND(W366=0,X366=0),"",MAX($AC$348:AC364)+1)</f>
        <v/>
      </c>
      <c r="AD365" s="204" t="str">
        <f>IF(Y366=0,"",MAX($AD$348:AD364)+1)</f>
        <v/>
      </c>
    </row>
    <row r="366" spans="22:30" ht="15.6" customHeight="1">
      <c r="V366" s="195">
        <v>16</v>
      </c>
      <c r="W366" s="205">
        <f t="shared" si="55"/>
        <v>0</v>
      </c>
      <c r="X366" s="205">
        <f t="shared" si="54"/>
        <v>0</v>
      </c>
      <c r="Y366" s="206">
        <f t="shared" si="54"/>
        <v>0</v>
      </c>
      <c r="AC366" s="465" t="str">
        <f>IF(AND(W367=0,X367=0),"",MAX($AC$348:AC365)+1)</f>
        <v/>
      </c>
      <c r="AD366" s="204" t="str">
        <f>IF(Y367=0,"",MAX($AD$348:AD365)+1)</f>
        <v/>
      </c>
    </row>
    <row r="367" spans="22:30" ht="15.6" customHeight="1">
      <c r="V367" s="195">
        <v>17</v>
      </c>
      <c r="W367" s="205">
        <f t="shared" si="55"/>
        <v>0</v>
      </c>
      <c r="X367" s="205">
        <f t="shared" ref="X367:X390" si="56">SUM(G323,X323)</f>
        <v>0</v>
      </c>
      <c r="Y367" s="206">
        <f t="shared" ref="Y367:Y389" si="57">SUM(H323,Y323)</f>
        <v>0</v>
      </c>
      <c r="AC367" s="465" t="str">
        <f>IF(AND(W368=0,X368=0),"",MAX($AC$348:AC366)+1)</f>
        <v/>
      </c>
      <c r="AD367" s="204" t="str">
        <f>IF(Y368=0,"",MAX($AD$348:AD366)+1)</f>
        <v/>
      </c>
    </row>
    <row r="368" spans="22:30" ht="15.6" customHeight="1">
      <c r="V368" s="195">
        <v>18</v>
      </c>
      <c r="W368" s="205">
        <f t="shared" si="55"/>
        <v>0</v>
      </c>
      <c r="X368" s="205">
        <f t="shared" si="56"/>
        <v>0</v>
      </c>
      <c r="Y368" s="206">
        <f t="shared" si="57"/>
        <v>0</v>
      </c>
      <c r="AC368" s="465" t="str">
        <f>IF(AND(W369=0,X369=0),"",MAX($AC$348:AC367)+1)</f>
        <v/>
      </c>
      <c r="AD368" s="204" t="str">
        <f>IF(Y369=0,"",MAX($AD$348:AD367)+1)</f>
        <v/>
      </c>
    </row>
    <row r="369" spans="22:30" ht="15.6" customHeight="1">
      <c r="V369" s="195">
        <v>19</v>
      </c>
      <c r="W369" s="205">
        <f t="shared" si="55"/>
        <v>0</v>
      </c>
      <c r="X369" s="205">
        <f t="shared" si="56"/>
        <v>0</v>
      </c>
      <c r="Y369" s="206">
        <f t="shared" si="57"/>
        <v>0</v>
      </c>
      <c r="AC369" s="465" t="str">
        <f>IF(AND(W370=0,X370=0),"",MAX($AC$348:AC368)+1)</f>
        <v/>
      </c>
      <c r="AD369" s="204" t="str">
        <f>IF(Y370=0,"",MAX($AD$348:AD368)+1)</f>
        <v/>
      </c>
    </row>
    <row r="370" spans="22:30" ht="15.6" customHeight="1">
      <c r="V370" s="195">
        <v>20</v>
      </c>
      <c r="W370" s="205">
        <f t="shared" si="55"/>
        <v>0</v>
      </c>
      <c r="X370" s="205">
        <f t="shared" si="56"/>
        <v>0</v>
      </c>
      <c r="Y370" s="206">
        <f t="shared" si="57"/>
        <v>0</v>
      </c>
      <c r="AC370" s="465" t="str">
        <f>IF(AND(W371=0,X371=0),"",MAX($AC$348:AC369)+1)</f>
        <v/>
      </c>
      <c r="AD370" s="204" t="str">
        <f>IF(Y371=0,"",MAX($AD$348:AD369)+1)</f>
        <v/>
      </c>
    </row>
    <row r="371" spans="22:30" ht="15.6" customHeight="1">
      <c r="V371" s="195">
        <v>21</v>
      </c>
      <c r="W371" s="205">
        <f t="shared" si="55"/>
        <v>0</v>
      </c>
      <c r="X371" s="205">
        <f t="shared" si="56"/>
        <v>0</v>
      </c>
      <c r="Y371" s="206">
        <f t="shared" si="57"/>
        <v>0</v>
      </c>
      <c r="AC371" s="465" t="str">
        <f>IF(AND(W372=0,X372=0),"",MAX($AC$348:AC370)+1)</f>
        <v/>
      </c>
      <c r="AD371" s="204" t="str">
        <f>IF(Y372=0,"",MAX($AD$348:AD370)+1)</f>
        <v/>
      </c>
    </row>
    <row r="372" spans="22:30" ht="15.6" customHeight="1">
      <c r="V372" s="195">
        <v>22</v>
      </c>
      <c r="W372" s="205">
        <f t="shared" si="55"/>
        <v>0</v>
      </c>
      <c r="X372" s="205">
        <f t="shared" si="56"/>
        <v>0</v>
      </c>
      <c r="Y372" s="206">
        <f t="shared" si="57"/>
        <v>0</v>
      </c>
      <c r="AC372" s="465" t="str">
        <f>IF(AND(W373=0,X373=0),"",MAX($AC$348:AC371)+1)</f>
        <v/>
      </c>
      <c r="AD372" s="204" t="str">
        <f>IF(Y373=0,"",MAX($AD$348:AD371)+1)</f>
        <v/>
      </c>
    </row>
    <row r="373" spans="22:30" ht="15.6" customHeight="1">
      <c r="V373" s="195">
        <v>23</v>
      </c>
      <c r="W373" s="205">
        <f t="shared" si="55"/>
        <v>0</v>
      </c>
      <c r="X373" s="205">
        <f t="shared" si="56"/>
        <v>0</v>
      </c>
      <c r="Y373" s="206">
        <f t="shared" si="57"/>
        <v>0</v>
      </c>
      <c r="AC373" s="465" t="str">
        <f>IF(AND(W374=0,X374=0),"",MAX($AC$348:AC372)+1)</f>
        <v/>
      </c>
      <c r="AD373" s="204" t="str">
        <f>IF(Y374=0,"",MAX($AD$348:AD372)+1)</f>
        <v/>
      </c>
    </row>
    <row r="374" spans="22:30" ht="15.6" customHeight="1">
      <c r="V374" s="195">
        <v>24</v>
      </c>
      <c r="W374" s="205">
        <f t="shared" si="55"/>
        <v>0</v>
      </c>
      <c r="X374" s="205">
        <f t="shared" si="56"/>
        <v>0</v>
      </c>
      <c r="Y374" s="206">
        <f t="shared" si="57"/>
        <v>0</v>
      </c>
      <c r="AC374" s="465" t="str">
        <f>IF(AND(W375=0,X375=0),"",MAX($AC$348:AC373)+1)</f>
        <v/>
      </c>
      <c r="AD374" s="204" t="str">
        <f>IF(Y375=0,"",MAX($AD$348:AD373)+1)</f>
        <v/>
      </c>
    </row>
    <row r="375" spans="22:30" ht="15.6" customHeight="1">
      <c r="V375" s="195">
        <v>25</v>
      </c>
      <c r="W375" s="205">
        <f t="shared" si="55"/>
        <v>0</v>
      </c>
      <c r="X375" s="205">
        <f t="shared" si="56"/>
        <v>0</v>
      </c>
      <c r="Y375" s="206">
        <f t="shared" si="57"/>
        <v>0</v>
      </c>
      <c r="AC375" s="465" t="str">
        <f>IF(AND(W376=0,X376=0),"",MAX($AC$348:AC374)+1)</f>
        <v/>
      </c>
      <c r="AD375" s="204" t="str">
        <f>IF(Y376=0,"",MAX($AD$348:AD374)+1)</f>
        <v/>
      </c>
    </row>
    <row r="376" spans="22:30" ht="15.6" customHeight="1">
      <c r="V376" s="195">
        <v>26</v>
      </c>
      <c r="W376" s="205">
        <f t="shared" si="55"/>
        <v>0</v>
      </c>
      <c r="X376" s="205">
        <f t="shared" si="56"/>
        <v>0</v>
      </c>
      <c r="Y376" s="206">
        <f t="shared" si="57"/>
        <v>0</v>
      </c>
      <c r="AC376" s="465" t="str">
        <f>IF(AND(W377=0,X377=0),"",MAX($AC$348:AC375)+1)</f>
        <v/>
      </c>
      <c r="AD376" s="204" t="str">
        <f>IF(Y377=0,"",MAX($AD$348:AD375)+1)</f>
        <v/>
      </c>
    </row>
    <row r="377" spans="22:30" ht="15.6" customHeight="1">
      <c r="V377" s="195">
        <v>27</v>
      </c>
      <c r="W377" s="205">
        <f t="shared" si="55"/>
        <v>0</v>
      </c>
      <c r="X377" s="205">
        <f t="shared" si="56"/>
        <v>0</v>
      </c>
      <c r="Y377" s="206">
        <f t="shared" si="57"/>
        <v>0</v>
      </c>
      <c r="AC377" s="465" t="str">
        <f>IF(AND(W378=0,X378=0),"",MAX($AC$348:AC376)+1)</f>
        <v/>
      </c>
      <c r="AD377" s="204" t="str">
        <f>IF(Y378=0,"",MAX($AD$348:AD376)+1)</f>
        <v/>
      </c>
    </row>
    <row r="378" spans="22:30" ht="15.6" customHeight="1">
      <c r="V378" s="195">
        <v>28</v>
      </c>
      <c r="W378" s="205">
        <f t="shared" si="55"/>
        <v>0</v>
      </c>
      <c r="X378" s="205">
        <f t="shared" si="56"/>
        <v>0</v>
      </c>
      <c r="Y378" s="206">
        <f t="shared" si="57"/>
        <v>0</v>
      </c>
      <c r="AC378" s="465" t="str">
        <f>IF(AND(W379=0,X379=0),"",MAX($AC$348:AC377)+1)</f>
        <v/>
      </c>
      <c r="AD378" s="204" t="str">
        <f>IF(Y379=0,"",MAX($AD$348:AD377)+1)</f>
        <v/>
      </c>
    </row>
    <row r="379" spans="22:30" ht="15.6" customHeight="1">
      <c r="V379" s="195">
        <v>29</v>
      </c>
      <c r="W379" s="205">
        <f t="shared" si="55"/>
        <v>0</v>
      </c>
      <c r="X379" s="205">
        <f t="shared" si="56"/>
        <v>0</v>
      </c>
      <c r="Y379" s="206">
        <f t="shared" si="57"/>
        <v>0</v>
      </c>
      <c r="AC379" s="465" t="str">
        <f>IF(AND(W380=0,X380=0),"",MAX($AC$348:AC378)+1)</f>
        <v/>
      </c>
      <c r="AD379" s="204" t="str">
        <f>IF(Y380=0,"",MAX($AD$348:AD378)+1)</f>
        <v/>
      </c>
    </row>
    <row r="380" spans="22:30" ht="15.6" customHeight="1">
      <c r="V380" s="195">
        <v>30</v>
      </c>
      <c r="W380" s="205">
        <f t="shared" si="55"/>
        <v>0</v>
      </c>
      <c r="X380" s="205">
        <f t="shared" si="56"/>
        <v>0</v>
      </c>
      <c r="Y380" s="206">
        <f t="shared" si="57"/>
        <v>0</v>
      </c>
      <c r="AC380" s="465" t="str">
        <f>IF(AND(W381=0,X381=0),"",MAX($AC$348:AC379)+1)</f>
        <v/>
      </c>
      <c r="AD380" s="204" t="str">
        <f>IF(Y381=0,"",MAX($AD$348:AD379)+1)</f>
        <v/>
      </c>
    </row>
    <row r="381" spans="22:30" ht="15.6" customHeight="1">
      <c r="V381" s="195">
        <v>31</v>
      </c>
      <c r="W381" s="205">
        <f t="shared" si="55"/>
        <v>0</v>
      </c>
      <c r="X381" s="205">
        <f t="shared" si="56"/>
        <v>0</v>
      </c>
      <c r="Y381" s="206">
        <f t="shared" si="57"/>
        <v>0</v>
      </c>
      <c r="AC381" s="465" t="str">
        <f>IF(AND(W382=0,X382=0),"",MAX($AC$348:AC380)+1)</f>
        <v/>
      </c>
      <c r="AD381" s="204" t="str">
        <f>IF(Y382=0,"",MAX($AD$348:AD380)+1)</f>
        <v/>
      </c>
    </row>
    <row r="382" spans="22:30" ht="15.6" customHeight="1">
      <c r="V382" s="195">
        <v>32</v>
      </c>
      <c r="W382" s="205">
        <f t="shared" si="55"/>
        <v>0</v>
      </c>
      <c r="X382" s="205">
        <f t="shared" si="56"/>
        <v>0</v>
      </c>
      <c r="Y382" s="206">
        <f t="shared" si="57"/>
        <v>0</v>
      </c>
      <c r="AC382" s="465" t="str">
        <f>IF(AND(W383=0,X383=0),"",MAX($AC$348:AC381)+1)</f>
        <v/>
      </c>
      <c r="AD382" s="204" t="str">
        <f>IF(Y383=0,"",MAX($AD$348:AD381)+1)</f>
        <v/>
      </c>
    </row>
    <row r="383" spans="22:30" ht="15.6" customHeight="1">
      <c r="V383" s="195">
        <v>33</v>
      </c>
      <c r="W383" s="205">
        <f t="shared" si="55"/>
        <v>0</v>
      </c>
      <c r="X383" s="205">
        <f t="shared" si="56"/>
        <v>0</v>
      </c>
      <c r="Y383" s="206">
        <f t="shared" si="57"/>
        <v>0</v>
      </c>
      <c r="AC383" s="465" t="str">
        <f>IF(AND(W384=0,X384=0),"",MAX($AC$348:AC382)+1)</f>
        <v/>
      </c>
      <c r="AD383" s="204" t="str">
        <f>IF(Y384=0,"",MAX($AD$348:AD382)+1)</f>
        <v/>
      </c>
    </row>
    <row r="384" spans="22:30" ht="15.6" customHeight="1">
      <c r="V384" s="195">
        <v>34</v>
      </c>
      <c r="W384" s="205">
        <f t="shared" si="55"/>
        <v>0</v>
      </c>
      <c r="X384" s="205">
        <f t="shared" si="56"/>
        <v>0</v>
      </c>
      <c r="Y384" s="206">
        <f t="shared" si="57"/>
        <v>0</v>
      </c>
      <c r="AC384" s="465" t="str">
        <f>IF(AND(W385=0,X385=0),"",MAX($AC$348:AC383)+1)</f>
        <v/>
      </c>
      <c r="AD384" s="204" t="str">
        <f>IF(Y385=0,"",MAX($AD$348:AD383)+1)</f>
        <v/>
      </c>
    </row>
    <row r="385" spans="22:30" ht="15.6" customHeight="1">
      <c r="V385" s="195">
        <v>35</v>
      </c>
      <c r="W385" s="205">
        <f t="shared" si="55"/>
        <v>0</v>
      </c>
      <c r="X385" s="205">
        <f t="shared" si="56"/>
        <v>0</v>
      </c>
      <c r="Y385" s="206">
        <f t="shared" si="57"/>
        <v>0</v>
      </c>
      <c r="AC385" s="465" t="str">
        <f>IF(AND(W386=0,X386=0),"",MAX($AC$348:AC384)+1)</f>
        <v/>
      </c>
      <c r="AD385" s="204" t="str">
        <f>IF(Y386=0,"",MAX($AD$348:AD384)+1)</f>
        <v/>
      </c>
    </row>
    <row r="386" spans="22:30" ht="15.6" customHeight="1">
      <c r="V386" s="195">
        <v>36</v>
      </c>
      <c r="W386" s="205">
        <f t="shared" si="55"/>
        <v>0</v>
      </c>
      <c r="X386" s="205">
        <f t="shared" si="56"/>
        <v>0</v>
      </c>
      <c r="Y386" s="206">
        <f t="shared" si="57"/>
        <v>0</v>
      </c>
      <c r="AC386" s="465" t="str">
        <f>IF(AND(W387=0,X387=0),"",MAX($AC$348:AC385)+1)</f>
        <v/>
      </c>
      <c r="AD386" s="204" t="str">
        <f>IF(Y387=0,"",MAX($AD$348:AD385)+1)</f>
        <v/>
      </c>
    </row>
    <row r="387" spans="22:30" ht="15.6" customHeight="1">
      <c r="V387" s="195">
        <v>37</v>
      </c>
      <c r="W387" s="205">
        <f t="shared" si="55"/>
        <v>0</v>
      </c>
      <c r="X387" s="205">
        <f t="shared" si="56"/>
        <v>0</v>
      </c>
      <c r="Y387" s="206">
        <f t="shared" si="57"/>
        <v>0</v>
      </c>
      <c r="AC387" s="465" t="str">
        <f>IF(AND(W388=0,X388=0),"",MAX($AC$348:AC386)+1)</f>
        <v/>
      </c>
      <c r="AD387" s="204" t="str">
        <f>IF(Y388=0,"",MAX($AD$348:AD386)+1)</f>
        <v/>
      </c>
    </row>
    <row r="388" spans="22:30" ht="15.6" customHeight="1">
      <c r="V388" s="195">
        <v>38</v>
      </c>
      <c r="W388" s="205">
        <f t="shared" si="55"/>
        <v>0</v>
      </c>
      <c r="X388" s="205">
        <f t="shared" si="56"/>
        <v>0</v>
      </c>
      <c r="Y388" s="206">
        <f t="shared" si="57"/>
        <v>0</v>
      </c>
      <c r="AC388" s="465" t="str">
        <f>IF(AND(W389=0,X389=0),"",MAX($AC$348:AC387)+1)</f>
        <v/>
      </c>
      <c r="AD388" s="204" t="str">
        <f>IF(Y389=0,"",MAX($AD$348:AD387)+1)</f>
        <v/>
      </c>
    </row>
    <row r="389" spans="22:30" ht="15.6" customHeight="1" thickBot="1">
      <c r="V389" s="195">
        <v>39</v>
      </c>
      <c r="W389" s="205">
        <f t="shared" si="55"/>
        <v>0</v>
      </c>
      <c r="X389" s="205">
        <f t="shared" si="56"/>
        <v>0</v>
      </c>
      <c r="Y389" s="206">
        <f t="shared" si="57"/>
        <v>0</v>
      </c>
      <c r="AC389" s="463" t="str">
        <f>IF(AND(W390=0,X390=0),"",MAX($AC$348:AC388)+1)</f>
        <v/>
      </c>
      <c r="AD389" s="470" t="str">
        <f>IF(Y390=0,"",MAX($AD$348:AD388)+1)</f>
        <v/>
      </c>
    </row>
    <row r="390" spans="22:30" ht="15.6" customHeight="1" thickBot="1">
      <c r="V390" s="196">
        <v>40</v>
      </c>
      <c r="W390" s="207">
        <f t="shared" si="55"/>
        <v>0</v>
      </c>
      <c r="X390" s="207">
        <f t="shared" si="56"/>
        <v>0</v>
      </c>
      <c r="Y390" s="208">
        <f>SUM(H346,Y346)</f>
        <v>0</v>
      </c>
    </row>
  </sheetData>
  <mergeCells count="113">
    <mergeCell ref="E217:E218"/>
    <mergeCell ref="G217:H217"/>
    <mergeCell ref="E261:E262"/>
    <mergeCell ref="G261:H261"/>
    <mergeCell ref="E305:E306"/>
    <mergeCell ref="G305:H305"/>
    <mergeCell ref="E85:E86"/>
    <mergeCell ref="G85:H85"/>
    <mergeCell ref="E129:E130"/>
    <mergeCell ref="G129:H129"/>
    <mergeCell ref="E173:E174"/>
    <mergeCell ref="G173:H173"/>
    <mergeCell ref="C31:E31"/>
    <mergeCell ref="C32:E32"/>
    <mergeCell ref="C33:E34"/>
    <mergeCell ref="C35:E36"/>
    <mergeCell ref="E41:E42"/>
    <mergeCell ref="G41:H41"/>
    <mergeCell ref="I1:K1"/>
    <mergeCell ref="L1:P1"/>
    <mergeCell ref="C3:E3"/>
    <mergeCell ref="K3:L3"/>
    <mergeCell ref="N3:O3"/>
    <mergeCell ref="C4:E4"/>
    <mergeCell ref="C8:E8"/>
    <mergeCell ref="C9:C13"/>
    <mergeCell ref="D9:E9"/>
    <mergeCell ref="D10:E10"/>
    <mergeCell ref="D11:E11"/>
    <mergeCell ref="K11:L11"/>
    <mergeCell ref="N11:O11"/>
    <mergeCell ref="D12:E12"/>
    <mergeCell ref="D13:E13"/>
    <mergeCell ref="C5:E5"/>
    <mergeCell ref="C7:E7"/>
    <mergeCell ref="N22:O22"/>
    <mergeCell ref="C16:E17"/>
    <mergeCell ref="C18:E19"/>
    <mergeCell ref="C20:E20"/>
    <mergeCell ref="C21:E21"/>
    <mergeCell ref="C22:E22"/>
    <mergeCell ref="C24:E24"/>
    <mergeCell ref="C25:E25"/>
    <mergeCell ref="C26:C30"/>
    <mergeCell ref="D26:E26"/>
    <mergeCell ref="D27:E27"/>
    <mergeCell ref="D28:E28"/>
    <mergeCell ref="D29:E29"/>
    <mergeCell ref="X85:Y85"/>
    <mergeCell ref="V129:V130"/>
    <mergeCell ref="X129:Y129"/>
    <mergeCell ref="T31:V31"/>
    <mergeCell ref="T32:V32"/>
    <mergeCell ref="T33:V34"/>
    <mergeCell ref="T35:V36"/>
    <mergeCell ref="V41:V42"/>
    <mergeCell ref="V349:V350"/>
    <mergeCell ref="X349:Y349"/>
    <mergeCell ref="V305:V306"/>
    <mergeCell ref="X305:Y305"/>
    <mergeCell ref="V173:V174"/>
    <mergeCell ref="X173:Y173"/>
    <mergeCell ref="V217:V218"/>
    <mergeCell ref="X217:Y217"/>
    <mergeCell ref="V261:V262"/>
    <mergeCell ref="X261:Y261"/>
    <mergeCell ref="X41:Y41"/>
    <mergeCell ref="V85:V86"/>
    <mergeCell ref="AE24:AF24"/>
    <mergeCell ref="Z1:AB1"/>
    <mergeCell ref="AC1:AG1"/>
    <mergeCell ref="T3:V3"/>
    <mergeCell ref="AB3:AC3"/>
    <mergeCell ref="AE3:AF3"/>
    <mergeCell ref="AB9:AC9"/>
    <mergeCell ref="AE9:AF9"/>
    <mergeCell ref="R1:Y1"/>
    <mergeCell ref="T4:V4"/>
    <mergeCell ref="T5:V5"/>
    <mergeCell ref="T7:V7"/>
    <mergeCell ref="T8:V8"/>
    <mergeCell ref="T9:T13"/>
    <mergeCell ref="U9:V9"/>
    <mergeCell ref="U10:V10"/>
    <mergeCell ref="U11:V11"/>
    <mergeCell ref="T21:V21"/>
    <mergeCell ref="U12:V12"/>
    <mergeCell ref="U13:V13"/>
    <mergeCell ref="T14:V14"/>
    <mergeCell ref="C6:E6"/>
    <mergeCell ref="T6:V6"/>
    <mergeCell ref="T23:V23"/>
    <mergeCell ref="C23:E23"/>
    <mergeCell ref="AB34:AC34"/>
    <mergeCell ref="AB19:AC19"/>
    <mergeCell ref="T15:V15"/>
    <mergeCell ref="T16:V17"/>
    <mergeCell ref="T18:V19"/>
    <mergeCell ref="T22:V22"/>
    <mergeCell ref="T20:V20"/>
    <mergeCell ref="T24:V24"/>
    <mergeCell ref="T25:V25"/>
    <mergeCell ref="T26:T30"/>
    <mergeCell ref="U26:V26"/>
    <mergeCell ref="U27:V27"/>
    <mergeCell ref="U28:V28"/>
    <mergeCell ref="U29:V29"/>
    <mergeCell ref="U30:V30"/>
    <mergeCell ref="D30:E30"/>
    <mergeCell ref="K22:L22"/>
    <mergeCell ref="AB24:AC24"/>
    <mergeCell ref="C14:E14"/>
    <mergeCell ref="C15:E15"/>
  </mergeCells>
  <phoneticPr fontId="2"/>
  <dataValidations count="5">
    <dataValidation type="list" allowBlank="1" showInputMessage="1" showErrorMessage="1" sqref="N12:N18 F18:H18 F35:H35 K12:K18 W18:Y18 W35:Y35 AE25:AE31 AB25:AB31 AE10:AE21 AB10:AB17">
      <formula1>"As,Co,As+Co"</formula1>
    </dataValidation>
    <dataValidation type="list" allowBlank="1" showInputMessage="1" showErrorMessage="1" sqref="W7:Y7 F24:H24 F7:H7 W24:Y24">
      <formula1>"昼間施工,夜間施工"</formula1>
    </dataValidation>
    <dataValidation type="list" allowBlank="1" showInputMessage="1" showErrorMessage="1" sqref="W6:Y6 F6:H6 F23:H23 W23:Y23">
      <formula1>"B &lt; 1.0,1.0 ≦ B &lt; 2.0,2.0 ≦ B"</formula1>
    </dataValidation>
    <dataValidation type="list" allowBlank="1" showInputMessage="1" showErrorMessage="1" sqref="N25:N26">
      <formula1>"As（車道）＋As（歩道）,As（車道）＋Co,As（歩道）＋Co,全種"</formula1>
    </dataValidation>
    <dataValidation type="list" allowBlank="1" showInputMessage="1" showErrorMessage="1" sqref="F5:H5 F22:H22 W5:Y5 W22:Y22">
      <formula1>"歩道 W &lt; 1.4,歩道 1.4 ≦ W ≺ 2.4,歩道 2.4 ≦ W,車道 W &lt; 1.4,車道 1.4 ≦ W≦ 3.0,車道  3.0 ＜ W"</formula1>
    </dataValidation>
  </dataValidations>
  <printOptions horizontalCentered="1"/>
  <pageMargins left="0.39370078740157483" right="0.39370078740157483" top="0.78740157480314965" bottom="0.59055118110236227" header="0.51181102362204722" footer="0.51181102362204722"/>
  <pageSetup paperSize="9" scale="92" orientation="landscape" r:id="rId1"/>
  <headerFooter alignWithMargins="0"/>
  <colBreaks count="1" manualBreakCount="1">
    <brk id="17" max="33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E95"/>
  <sheetViews>
    <sheetView showGridLines="0" showZeros="0" view="pageBreakPreview" topLeftCell="A16" zoomScale="115" zoomScaleNormal="70" zoomScaleSheetLayoutView="115" workbookViewId="0">
      <selection activeCell="S53" sqref="S53"/>
    </sheetView>
  </sheetViews>
  <sheetFormatPr defaultColWidth="9" defaultRowHeight="10.199999999999999" customHeight="1"/>
  <cols>
    <col min="1" max="3" width="2.109375" style="2" customWidth="1"/>
    <col min="4" max="4" width="6.6640625" style="2" customWidth="1"/>
    <col min="5" max="5" width="2.6640625" style="15" customWidth="1"/>
    <col min="6" max="6" width="8.6640625" style="2" customWidth="1"/>
    <col min="7" max="7" width="6.109375" style="2" customWidth="1"/>
    <col min="8" max="8" width="8.6640625" style="2" customWidth="1"/>
    <col min="9" max="10" width="2.109375" style="2" customWidth="1"/>
    <col min="11" max="11" width="6.6640625" style="2" customWidth="1"/>
    <col min="12" max="12" width="2.6640625" style="15" customWidth="1"/>
    <col min="13" max="13" width="8.6640625" style="2" customWidth="1"/>
    <col min="14" max="14" width="6.109375" style="2" customWidth="1"/>
    <col min="15" max="15" width="8.6640625" style="2" customWidth="1"/>
    <col min="16" max="18" width="2.6640625" style="2" customWidth="1"/>
    <col min="19" max="19" width="12.6640625" style="3" customWidth="1"/>
    <col min="20" max="21" width="2.109375" style="3" customWidth="1"/>
    <col min="22" max="22" width="6.6640625" style="3" customWidth="1"/>
    <col min="23" max="25" width="2.109375" style="3" customWidth="1"/>
    <col min="26" max="26" width="6.6640625" style="31" customWidth="1"/>
    <col min="27" max="29" width="2.109375" style="3" customWidth="1"/>
    <col min="30" max="30" width="8.6640625" style="31" customWidth="1"/>
    <col min="31" max="31" width="2.6640625" style="31" customWidth="1"/>
    <col min="32" max="16384" width="9" style="2"/>
  </cols>
  <sheetData>
    <row r="1" spans="1:31" ht="25.2" customHeight="1">
      <c r="A1" s="1" t="s">
        <v>540</v>
      </c>
      <c r="S1" s="149" t="s">
        <v>324</v>
      </c>
      <c r="T1" s="2191" t="str">
        <f>表紙!C2</f>
        <v>東白川特2高層配水池揚水管取替工事</v>
      </c>
      <c r="U1" s="2191"/>
      <c r="V1" s="2191"/>
      <c r="W1" s="2191"/>
      <c r="X1" s="2191"/>
      <c r="Y1" s="2191"/>
      <c r="Z1" s="2191"/>
      <c r="AA1" s="2191"/>
      <c r="AB1" s="2191"/>
      <c r="AC1" s="2191"/>
      <c r="AD1" s="2191"/>
      <c r="AE1" s="2191"/>
    </row>
    <row r="2" spans="1:31" ht="10.199999999999999" customHeight="1" thickBot="1">
      <c r="A2" s="1"/>
      <c r="C2" s="2" t="s">
        <v>306</v>
      </c>
      <c r="J2" s="2" t="s">
        <v>308</v>
      </c>
      <c r="Q2" s="2" t="s">
        <v>525</v>
      </c>
    </row>
    <row r="3" spans="1:31" ht="10.199999999999999" customHeight="1">
      <c r="D3" s="2251" t="s">
        <v>238</v>
      </c>
      <c r="E3" s="2179"/>
      <c r="F3" s="663" t="s">
        <v>1</v>
      </c>
      <c r="G3" s="668" t="s">
        <v>237</v>
      </c>
      <c r="H3" s="664"/>
      <c r="K3" s="2251" t="s">
        <v>238</v>
      </c>
      <c r="L3" s="2179"/>
      <c r="M3" s="663" t="s">
        <v>1</v>
      </c>
      <c r="N3" s="668" t="s">
        <v>522</v>
      </c>
      <c r="O3" s="664"/>
      <c r="T3" s="4"/>
      <c r="V3" s="31" t="s">
        <v>415</v>
      </c>
      <c r="Z3" s="31" t="s">
        <v>416</v>
      </c>
    </row>
    <row r="4" spans="1:31" ht="10.199999999999999" customHeight="1">
      <c r="D4" s="183"/>
      <c r="E4" s="2631" t="s">
        <v>620</v>
      </c>
      <c r="F4" s="117"/>
      <c r="G4" s="144"/>
      <c r="H4" s="742">
        <f>F4*G4</f>
        <v>0</v>
      </c>
      <c r="K4" s="183"/>
      <c r="L4" s="2631" t="s">
        <v>620</v>
      </c>
      <c r="M4" s="117"/>
      <c r="N4" s="144"/>
      <c r="O4" s="138">
        <f>M4*N4</f>
        <v>0</v>
      </c>
      <c r="S4" s="3" t="s">
        <v>137</v>
      </c>
      <c r="T4" s="4"/>
      <c r="U4" s="3" t="s">
        <v>168</v>
      </c>
      <c r="V4" s="36">
        <f>$H$48</f>
        <v>120.322</v>
      </c>
      <c r="W4" s="3" t="s">
        <v>169</v>
      </c>
      <c r="X4" s="3" t="s">
        <v>284</v>
      </c>
      <c r="Y4" s="3" t="s">
        <v>168</v>
      </c>
      <c r="Z4" s="36">
        <f>$H$59</f>
        <v>0</v>
      </c>
      <c r="AA4" s="3" t="s">
        <v>169</v>
      </c>
    </row>
    <row r="5" spans="1:31" ht="10.199999999999999" customHeight="1">
      <c r="D5" s="184"/>
      <c r="E5" s="2641"/>
      <c r="F5" s="85"/>
      <c r="G5" s="145"/>
      <c r="H5" s="743">
        <f>F5*G5</f>
        <v>0</v>
      </c>
      <c r="K5" s="184"/>
      <c r="L5" s="2641"/>
      <c r="M5" s="85"/>
      <c r="N5" s="145"/>
      <c r="O5" s="139">
        <f>M5*N5</f>
        <v>0</v>
      </c>
      <c r="V5" s="31" t="s">
        <v>417</v>
      </c>
      <c r="AC5" s="31"/>
    </row>
    <row r="6" spans="1:31" ht="10.199999999999999" customHeight="1">
      <c r="D6" s="184"/>
      <c r="E6" s="2641"/>
      <c r="F6" s="85"/>
      <c r="G6" s="145"/>
      <c r="H6" s="743">
        <f>F6*G6</f>
        <v>0</v>
      </c>
      <c r="K6" s="184"/>
      <c r="L6" s="2641"/>
      <c r="M6" s="85"/>
      <c r="N6" s="145"/>
      <c r="O6" s="139">
        <f t="shared" ref="O6:O8" si="0">M6*N6</f>
        <v>0</v>
      </c>
      <c r="T6" s="3" t="s">
        <v>418</v>
      </c>
      <c r="U6" s="3" t="s">
        <v>39</v>
      </c>
      <c r="V6" s="36">
        <f>$O$48</f>
        <v>421.56100000000004</v>
      </c>
      <c r="W6" s="3" t="s">
        <v>40</v>
      </c>
      <c r="AC6" s="3" t="s">
        <v>390</v>
      </c>
      <c r="AD6" s="39">
        <f>V4+Z4+V6</f>
        <v>541.88300000000004</v>
      </c>
      <c r="AE6" s="2"/>
    </row>
    <row r="7" spans="1:31" ht="10.199999999999999" customHeight="1">
      <c r="D7" s="184"/>
      <c r="E7" s="2641"/>
      <c r="F7" s="85"/>
      <c r="G7" s="145"/>
      <c r="H7" s="743">
        <f>F7*G7</f>
        <v>0</v>
      </c>
      <c r="K7" s="184"/>
      <c r="L7" s="2641"/>
      <c r="M7" s="85"/>
      <c r="N7" s="145"/>
      <c r="O7" s="139">
        <f t="shared" si="0"/>
        <v>0</v>
      </c>
      <c r="T7" s="4"/>
      <c r="V7" s="31" t="s">
        <v>322</v>
      </c>
      <c r="Z7" s="31" t="s">
        <v>323</v>
      </c>
      <c r="AE7" s="2"/>
    </row>
    <row r="8" spans="1:31" ht="10.199999999999999" customHeight="1">
      <c r="D8" s="184"/>
      <c r="E8" s="2632"/>
      <c r="F8" s="85"/>
      <c r="G8" s="145"/>
      <c r="H8" s="743">
        <f>F8*G8</f>
        <v>0</v>
      </c>
      <c r="K8" s="184"/>
      <c r="L8" s="2632"/>
      <c r="M8" s="85"/>
      <c r="N8" s="145"/>
      <c r="O8" s="139">
        <f t="shared" si="0"/>
        <v>0</v>
      </c>
      <c r="S8" s="3" t="s">
        <v>140</v>
      </c>
      <c r="T8" s="4"/>
      <c r="U8" s="3" t="s">
        <v>168</v>
      </c>
      <c r="V8" s="36">
        <f>$H$55</f>
        <v>1.0244</v>
      </c>
      <c r="W8" s="3" t="s">
        <v>169</v>
      </c>
      <c r="X8" s="3" t="s">
        <v>284</v>
      </c>
      <c r="Y8" s="3" t="s">
        <v>168</v>
      </c>
      <c r="Z8" s="36">
        <f>$H$63</f>
        <v>0</v>
      </c>
      <c r="AA8" s="3" t="s">
        <v>169</v>
      </c>
    </row>
    <row r="9" spans="1:31" ht="10.199999999999999" customHeight="1" thickBot="1">
      <c r="D9" s="2260" t="s">
        <v>621</v>
      </c>
      <c r="E9" s="2597"/>
      <c r="F9" s="2597"/>
      <c r="G9" s="2597"/>
      <c r="H9" s="12">
        <f>SUM(H4:H8)</f>
        <v>0</v>
      </c>
      <c r="K9" s="2260" t="s">
        <v>622</v>
      </c>
      <c r="L9" s="2597"/>
      <c r="M9" s="2597"/>
      <c r="N9" s="2597"/>
      <c r="O9" s="12">
        <f>SUM(O4:O8)</f>
        <v>0</v>
      </c>
      <c r="V9" s="31" t="s">
        <v>419</v>
      </c>
      <c r="AC9" s="31"/>
    </row>
    <row r="10" spans="1:31" ht="10.199999999999999" customHeight="1">
      <c r="D10" s="2251" t="s">
        <v>238</v>
      </c>
      <c r="E10" s="2179"/>
      <c r="F10" s="150" t="s">
        <v>1</v>
      </c>
      <c r="G10" s="35" t="s">
        <v>237</v>
      </c>
      <c r="H10" s="44"/>
      <c r="K10" s="2251" t="s">
        <v>238</v>
      </c>
      <c r="L10" s="2179"/>
      <c r="M10" s="150" t="s">
        <v>1</v>
      </c>
      <c r="N10" s="35" t="s">
        <v>522</v>
      </c>
      <c r="O10" s="44"/>
      <c r="T10" s="3" t="s">
        <v>284</v>
      </c>
      <c r="U10" s="3" t="s">
        <v>168</v>
      </c>
      <c r="V10" s="36">
        <f>$O$55</f>
        <v>6.3416000000000006</v>
      </c>
      <c r="W10" s="3" t="s">
        <v>169</v>
      </c>
      <c r="AC10" s="3" t="s">
        <v>170</v>
      </c>
      <c r="AD10" s="39">
        <f>V8+Z8+V10</f>
        <v>7.3660000000000005</v>
      </c>
      <c r="AE10" s="2"/>
    </row>
    <row r="11" spans="1:31" ht="10.199999999999999" customHeight="1">
      <c r="D11" s="183"/>
      <c r="E11" s="2631" t="s">
        <v>521</v>
      </c>
      <c r="F11" s="117"/>
      <c r="G11" s="144"/>
      <c r="H11" s="742">
        <f>F11*G11</f>
        <v>0</v>
      </c>
      <c r="K11" s="183"/>
      <c r="L11" s="2631" t="s">
        <v>521</v>
      </c>
      <c r="M11" s="117"/>
      <c r="N11" s="144"/>
      <c r="O11" s="138">
        <f>M11*N11</f>
        <v>0</v>
      </c>
      <c r="T11" s="4"/>
      <c r="V11" s="31" t="s">
        <v>420</v>
      </c>
      <c r="Z11" s="31" t="s">
        <v>421</v>
      </c>
      <c r="AC11" s="31"/>
      <c r="AE11" s="2"/>
    </row>
    <row r="12" spans="1:31" ht="10.199999999999999" customHeight="1">
      <c r="D12" s="184"/>
      <c r="E12" s="2641"/>
      <c r="F12" s="85"/>
      <c r="G12" s="145"/>
      <c r="H12" s="743">
        <f>F12*G12</f>
        <v>0</v>
      </c>
      <c r="K12" s="184"/>
      <c r="L12" s="2641"/>
      <c r="M12" s="85"/>
      <c r="N12" s="145"/>
      <c r="O12" s="139">
        <f>M12*N12</f>
        <v>0</v>
      </c>
      <c r="S12" s="3" t="s">
        <v>531</v>
      </c>
      <c r="T12" s="4"/>
      <c r="U12" s="3" t="s">
        <v>168</v>
      </c>
      <c r="V12" s="36">
        <f>$O$59</f>
        <v>17.8065</v>
      </c>
      <c r="W12" s="3" t="s">
        <v>169</v>
      </c>
      <c r="X12" s="3" t="s">
        <v>139</v>
      </c>
      <c r="Y12" s="3" t="s">
        <v>422</v>
      </c>
      <c r="Z12" s="36">
        <f>$O$63</f>
        <v>0.12600000000000003</v>
      </c>
      <c r="AA12" s="3" t="s">
        <v>423</v>
      </c>
      <c r="AC12" s="3" t="s">
        <v>170</v>
      </c>
      <c r="AD12" s="39">
        <f>V12+Z12</f>
        <v>17.932500000000001</v>
      </c>
      <c r="AE12" s="2"/>
    </row>
    <row r="13" spans="1:31" ht="10.199999999999999" customHeight="1">
      <c r="D13" s="184"/>
      <c r="E13" s="2641"/>
      <c r="F13" s="85"/>
      <c r="G13" s="145"/>
      <c r="H13" s="743">
        <f>F13*G13</f>
        <v>0</v>
      </c>
      <c r="K13" s="184"/>
      <c r="L13" s="2641"/>
      <c r="M13" s="85"/>
      <c r="N13" s="145"/>
      <c r="O13" s="139">
        <f t="shared" ref="O13:O15" si="1">M13*N13</f>
        <v>0</v>
      </c>
      <c r="T13" s="4"/>
      <c r="AB13" s="315"/>
      <c r="AC13" s="157"/>
      <c r="AD13" s="157"/>
      <c r="AE13" s="2"/>
    </row>
    <row r="14" spans="1:31" ht="10.199999999999999" customHeight="1">
      <c r="D14" s="184"/>
      <c r="E14" s="2641"/>
      <c r="F14" s="85"/>
      <c r="G14" s="145"/>
      <c r="H14" s="743">
        <f>F14*G14</f>
        <v>0</v>
      </c>
      <c r="K14" s="184"/>
      <c r="L14" s="2641"/>
      <c r="M14" s="85"/>
      <c r="N14" s="145"/>
      <c r="O14" s="139">
        <f t="shared" si="1"/>
        <v>0</v>
      </c>
      <c r="Q14" s="2" t="s">
        <v>471</v>
      </c>
      <c r="AE14" s="2"/>
    </row>
    <row r="15" spans="1:31" ht="10.199999999999999" customHeight="1">
      <c r="D15" s="184"/>
      <c r="E15" s="2632"/>
      <c r="F15" s="85"/>
      <c r="G15" s="145"/>
      <c r="H15" s="743">
        <f>F15*G15</f>
        <v>0</v>
      </c>
      <c r="K15" s="184"/>
      <c r="L15" s="2632"/>
      <c r="M15" s="85"/>
      <c r="N15" s="145"/>
      <c r="O15" s="139">
        <f t="shared" si="1"/>
        <v>0</v>
      </c>
      <c r="R15" s="2" t="s">
        <v>320</v>
      </c>
      <c r="AE15" s="2"/>
    </row>
    <row r="16" spans="1:31" ht="10.199999999999999" customHeight="1">
      <c r="D16" s="2260" t="s">
        <v>625</v>
      </c>
      <c r="E16" s="2597"/>
      <c r="F16" s="2597"/>
      <c r="G16" s="2597"/>
      <c r="H16" s="12">
        <f>SUM(H11:H15)</f>
        <v>0</v>
      </c>
      <c r="K16" s="2260" t="s">
        <v>626</v>
      </c>
      <c r="L16" s="2597"/>
      <c r="M16" s="2597"/>
      <c r="N16" s="2597"/>
      <c r="O16" s="12">
        <f>SUM(O11:O15)</f>
        <v>0</v>
      </c>
    </row>
    <row r="17" spans="3:31" ht="10.199999999999999" customHeight="1">
      <c r="D17" s="379" t="s">
        <v>735</v>
      </c>
      <c r="E17" s="2631" t="s">
        <v>520</v>
      </c>
      <c r="F17" s="96">
        <f>'舗装（集計）'!F14</f>
        <v>324.91999999999996</v>
      </c>
      <c r="G17" s="381">
        <v>0.05</v>
      </c>
      <c r="H17" s="512">
        <f>F17*G17</f>
        <v>16.245999999999999</v>
      </c>
      <c r="K17" s="379" t="s">
        <v>735</v>
      </c>
      <c r="L17" s="2631" t="s">
        <v>520</v>
      </c>
      <c r="M17" s="96">
        <f>'舗装（集計）'!F15</f>
        <v>728.88</v>
      </c>
      <c r="N17" s="381">
        <v>0.05</v>
      </c>
      <c r="O17" s="512">
        <f>M17*N17</f>
        <v>36.444000000000003</v>
      </c>
      <c r="Q17" s="665"/>
      <c r="R17" s="665"/>
      <c r="S17" s="666"/>
      <c r="T17" s="666"/>
      <c r="U17" s="666"/>
      <c r="V17" s="667" t="s">
        <v>321</v>
      </c>
      <c r="W17" s="666"/>
      <c r="X17" s="666"/>
      <c r="Y17" s="666"/>
      <c r="Z17" s="667" t="s">
        <v>413</v>
      </c>
      <c r="AA17" s="666"/>
      <c r="AB17" s="666"/>
      <c r="AC17" s="666"/>
      <c r="AD17" s="667"/>
      <c r="AE17" s="2"/>
    </row>
    <row r="18" spans="3:31" ht="10.199999999999999" customHeight="1">
      <c r="D18" s="184" t="s">
        <v>736</v>
      </c>
      <c r="E18" s="2641"/>
      <c r="F18" s="85">
        <f>'舗装（集計）'!G14</f>
        <v>1697.71</v>
      </c>
      <c r="G18" s="145">
        <v>0.05</v>
      </c>
      <c r="H18" s="139">
        <f>F18*G18</f>
        <v>84.885500000000008</v>
      </c>
      <c r="K18" s="184" t="s">
        <v>736</v>
      </c>
      <c r="L18" s="2641"/>
      <c r="M18" s="85">
        <f>'舗装（集計）'!G15</f>
        <v>3122.29</v>
      </c>
      <c r="N18" s="145">
        <v>0.05</v>
      </c>
      <c r="O18" s="139">
        <f>M18*N18</f>
        <v>156.11450000000002</v>
      </c>
      <c r="Q18" s="665"/>
      <c r="R18" s="665"/>
      <c r="S18" s="666" t="s">
        <v>675</v>
      </c>
      <c r="T18" s="666"/>
      <c r="U18" s="666" t="s">
        <v>39</v>
      </c>
      <c r="V18" s="36">
        <f>$H$9</f>
        <v>0</v>
      </c>
      <c r="W18" s="666" t="s">
        <v>116</v>
      </c>
      <c r="X18" s="666" t="s">
        <v>139</v>
      </c>
      <c r="Y18" s="666" t="s">
        <v>39</v>
      </c>
      <c r="Z18" s="36">
        <f>$O$9</f>
        <v>0</v>
      </c>
      <c r="AA18" s="666" t="s">
        <v>116</v>
      </c>
      <c r="AB18" s="666"/>
      <c r="AC18" s="666" t="s">
        <v>121</v>
      </c>
      <c r="AD18" s="39">
        <f>V18+Z18</f>
        <v>0</v>
      </c>
      <c r="AE18" s="2"/>
    </row>
    <row r="19" spans="3:31" ht="10.199999999999999" customHeight="1">
      <c r="D19" s="184" t="s">
        <v>732</v>
      </c>
      <c r="E19" s="2641"/>
      <c r="F19" s="85">
        <f>'舗装（集計）'!H14</f>
        <v>58.89</v>
      </c>
      <c r="G19" s="145">
        <v>0.1</v>
      </c>
      <c r="H19" s="139">
        <f t="shared" ref="H19:H24" si="2">F19*G19</f>
        <v>5.8890000000000002</v>
      </c>
      <c r="K19" s="184" t="s">
        <v>732</v>
      </c>
      <c r="L19" s="2641"/>
      <c r="M19" s="85">
        <f>'舗装（集計）'!H15</f>
        <v>118.71</v>
      </c>
      <c r="N19" s="145">
        <v>0.05</v>
      </c>
      <c r="O19" s="139">
        <f t="shared" ref="O19:O24" si="3">M19*N19</f>
        <v>5.9355000000000002</v>
      </c>
      <c r="Q19" s="665"/>
      <c r="R19" s="665"/>
      <c r="S19" s="666" t="s">
        <v>624</v>
      </c>
      <c r="T19" s="666"/>
      <c r="U19" s="666"/>
      <c r="V19" s="666"/>
      <c r="W19" s="666"/>
      <c r="X19" s="666"/>
      <c r="Y19" s="666"/>
      <c r="Z19" s="667"/>
      <c r="AA19" s="666"/>
      <c r="AB19" s="666"/>
      <c r="AC19" s="666"/>
      <c r="AD19" s="667"/>
    </row>
    <row r="20" spans="3:31" ht="10.199999999999999" customHeight="1">
      <c r="D20" s="184"/>
      <c r="E20" s="2641"/>
      <c r="F20" s="85"/>
      <c r="G20" s="145"/>
      <c r="H20" s="139">
        <f>F20*G20</f>
        <v>0</v>
      </c>
      <c r="K20" s="184" t="s">
        <v>733</v>
      </c>
      <c r="L20" s="2641"/>
      <c r="M20" s="85">
        <f>'舗装（集計）'!F32</f>
        <v>0.33999999999999986</v>
      </c>
      <c r="N20" s="145">
        <v>0.05</v>
      </c>
      <c r="O20" s="139">
        <f t="shared" si="3"/>
        <v>1.6999999999999994E-2</v>
      </c>
      <c r="V20" s="31" t="s">
        <v>627</v>
      </c>
      <c r="Z20" s="31" t="s">
        <v>628</v>
      </c>
    </row>
    <row r="21" spans="3:31" ht="10.199999999999999" customHeight="1">
      <c r="D21" s="184" t="s">
        <v>737</v>
      </c>
      <c r="E21" s="2641"/>
      <c r="F21" s="85">
        <f>'舗装（集計）'!G31</f>
        <v>6.8</v>
      </c>
      <c r="G21" s="145">
        <v>0.05</v>
      </c>
      <c r="H21" s="139">
        <f t="shared" si="2"/>
        <v>0.34</v>
      </c>
      <c r="K21" s="184" t="s">
        <v>737</v>
      </c>
      <c r="L21" s="2641"/>
      <c r="M21" s="85">
        <f>'舗装（集計）'!G32</f>
        <v>3.1000000000000005</v>
      </c>
      <c r="N21" s="145">
        <v>0.05</v>
      </c>
      <c r="O21" s="139">
        <f t="shared" si="3"/>
        <v>0.15500000000000003</v>
      </c>
      <c r="S21" s="3" t="s">
        <v>675</v>
      </c>
      <c r="U21" s="3" t="s">
        <v>410</v>
      </c>
      <c r="V21" s="36">
        <f>$H$16</f>
        <v>0</v>
      </c>
      <c r="W21" s="3" t="s">
        <v>411</v>
      </c>
      <c r="X21" s="3" t="s">
        <v>412</v>
      </c>
      <c r="Y21" s="3" t="s">
        <v>410</v>
      </c>
      <c r="Z21" s="36">
        <f>$O$16</f>
        <v>0</v>
      </c>
      <c r="AA21" s="3" t="s">
        <v>411</v>
      </c>
      <c r="AC21" s="3" t="s">
        <v>414</v>
      </c>
      <c r="AD21" s="39">
        <f>V21+Z21</f>
        <v>0</v>
      </c>
    </row>
    <row r="22" spans="3:31" s="829" customFormat="1" ht="10.199999999999999" customHeight="1">
      <c r="D22" s="184"/>
      <c r="E22" s="2641"/>
      <c r="F22" s="85"/>
      <c r="G22" s="145"/>
      <c r="H22" s="139"/>
      <c r="K22" s="184" t="s">
        <v>738</v>
      </c>
      <c r="L22" s="2641"/>
      <c r="M22" s="85">
        <f>'舗装（集計）'!H32</f>
        <v>19.25</v>
      </c>
      <c r="N22" s="145">
        <v>0.1</v>
      </c>
      <c r="O22" s="139">
        <f t="shared" si="3"/>
        <v>1.925</v>
      </c>
      <c r="S22" s="828"/>
      <c r="T22" s="828"/>
      <c r="U22" s="828"/>
      <c r="V22" s="36"/>
      <c r="W22" s="828"/>
      <c r="X22" s="828"/>
      <c r="Y22" s="828"/>
      <c r="Z22" s="36"/>
      <c r="AA22" s="828"/>
      <c r="AB22" s="828"/>
      <c r="AC22" s="828"/>
      <c r="AD22" s="43"/>
      <c r="AE22" s="831"/>
    </row>
    <row r="23" spans="3:31" s="829" customFormat="1" ht="10.199999999999999" customHeight="1">
      <c r="D23" s="184"/>
      <c r="E23" s="2641"/>
      <c r="F23" s="85"/>
      <c r="G23" s="145"/>
      <c r="H23" s="139"/>
      <c r="K23" s="184" t="s">
        <v>884</v>
      </c>
      <c r="L23" s="2641"/>
      <c r="M23" s="85">
        <f>'舗装（集計）'!W15</f>
        <v>45.7</v>
      </c>
      <c r="N23" s="145">
        <v>0.05</v>
      </c>
      <c r="O23" s="139">
        <f t="shared" si="3"/>
        <v>2.2850000000000001</v>
      </c>
      <c r="S23" s="828"/>
      <c r="T23" s="828"/>
      <c r="U23" s="828"/>
      <c r="V23" s="36"/>
      <c r="W23" s="828"/>
      <c r="X23" s="828"/>
      <c r="Y23" s="828"/>
      <c r="Z23" s="36"/>
      <c r="AA23" s="828"/>
      <c r="AB23" s="828"/>
      <c r="AC23" s="828"/>
      <c r="AD23" s="43"/>
      <c r="AE23" s="831"/>
    </row>
    <row r="24" spans="3:31" ht="10.199999999999999" customHeight="1">
      <c r="D24" s="184"/>
      <c r="E24" s="2632"/>
      <c r="F24" s="85"/>
      <c r="G24" s="145"/>
      <c r="H24" s="139">
        <f t="shared" si="2"/>
        <v>0</v>
      </c>
      <c r="K24" s="184" t="s">
        <v>885</v>
      </c>
      <c r="L24" s="2632"/>
      <c r="M24" s="85">
        <f>'舗装（集計）'!X15</f>
        <v>34.200000000000003</v>
      </c>
      <c r="N24" s="145">
        <v>0.05</v>
      </c>
      <c r="O24" s="139">
        <f t="shared" si="3"/>
        <v>1.7100000000000002</v>
      </c>
      <c r="S24" s="3" t="s">
        <v>623</v>
      </c>
    </row>
    <row r="25" spans="3:31" ht="10.199999999999999" customHeight="1" thickBot="1">
      <c r="D25" s="2258" t="s">
        <v>529</v>
      </c>
      <c r="E25" s="2259"/>
      <c r="F25" s="2259"/>
      <c r="G25" s="2259"/>
      <c r="H25" s="13">
        <f>SUM(H17:H24)</f>
        <v>107.3605</v>
      </c>
      <c r="K25" s="2258" t="s">
        <v>530</v>
      </c>
      <c r="L25" s="2259"/>
      <c r="M25" s="2259"/>
      <c r="N25" s="2259"/>
      <c r="O25" s="13">
        <f>SUM(O17:O24)</f>
        <v>204.58600000000004</v>
      </c>
      <c r="V25" s="31" t="s">
        <v>629</v>
      </c>
      <c r="Z25" s="31" t="s">
        <v>630</v>
      </c>
      <c r="AB25" s="2"/>
      <c r="AC25" s="2"/>
      <c r="AD25" s="2"/>
    </row>
    <row r="26" spans="3:31" ht="10.199999999999999" customHeight="1">
      <c r="C26" s="699"/>
      <c r="D26" s="682"/>
      <c r="E26" s="682"/>
      <c r="F26" s="682"/>
      <c r="G26" s="682"/>
      <c r="H26" s="43"/>
      <c r="I26" s="699"/>
      <c r="J26" s="699"/>
      <c r="K26" s="682"/>
      <c r="L26" s="682"/>
      <c r="M26" s="682"/>
      <c r="N26" s="682"/>
      <c r="O26" s="43"/>
      <c r="S26" s="3" t="s">
        <v>675</v>
      </c>
      <c r="U26" s="3" t="s">
        <v>410</v>
      </c>
      <c r="V26" s="36">
        <f>$H$25</f>
        <v>107.3605</v>
      </c>
      <c r="W26" s="3" t="s">
        <v>411</v>
      </c>
      <c r="X26" s="3" t="s">
        <v>412</v>
      </c>
      <c r="Y26" s="3" t="s">
        <v>410</v>
      </c>
      <c r="Z26" s="36">
        <f>$O$25</f>
        <v>204.58600000000004</v>
      </c>
      <c r="AA26" s="3" t="s">
        <v>411</v>
      </c>
      <c r="AB26" s="2"/>
      <c r="AC26" s="3" t="s">
        <v>121</v>
      </c>
      <c r="AD26" s="39">
        <f>V26+Z26</f>
        <v>311.94650000000001</v>
      </c>
    </row>
    <row r="27" spans="3:31" ht="10.199999999999999" customHeight="1" thickBot="1">
      <c r="C27" s="696" t="s">
        <v>677</v>
      </c>
      <c r="D27" s="696"/>
      <c r="F27" s="696"/>
      <c r="G27" s="696"/>
      <c r="H27" s="696"/>
      <c r="I27" s="696"/>
      <c r="J27" s="696" t="s">
        <v>681</v>
      </c>
      <c r="K27" s="696"/>
      <c r="M27" s="696"/>
      <c r="N27" s="696"/>
      <c r="O27" s="696"/>
      <c r="S27" s="3" t="s">
        <v>526</v>
      </c>
    </row>
    <row r="28" spans="3:31" ht="10.199999999999999" customHeight="1">
      <c r="C28" s="696"/>
      <c r="D28" s="2251" t="s">
        <v>238</v>
      </c>
      <c r="E28" s="2179"/>
      <c r="F28" s="693" t="s">
        <v>1</v>
      </c>
      <c r="G28" s="698" t="s">
        <v>237</v>
      </c>
      <c r="H28" s="694"/>
      <c r="I28" s="696"/>
      <c r="J28" s="696"/>
      <c r="K28" s="2251" t="s">
        <v>238</v>
      </c>
      <c r="L28" s="2179"/>
      <c r="M28" s="693" t="s">
        <v>1</v>
      </c>
      <c r="N28" s="698" t="s">
        <v>522</v>
      </c>
      <c r="O28" s="694"/>
    </row>
    <row r="29" spans="3:31" ht="10.199999999999999" customHeight="1">
      <c r="C29" s="696"/>
      <c r="D29" s="183"/>
      <c r="E29" s="2631"/>
      <c r="F29" s="117"/>
      <c r="G29" s="144"/>
      <c r="H29" s="138">
        <f>F29*G29</f>
        <v>0</v>
      </c>
      <c r="I29" s="696"/>
      <c r="J29" s="696"/>
      <c r="K29" s="183"/>
      <c r="L29" s="2631"/>
      <c r="M29" s="117"/>
      <c r="N29" s="144"/>
      <c r="O29" s="138">
        <f>M29*N29</f>
        <v>0</v>
      </c>
      <c r="Q29" s="696"/>
      <c r="R29" s="696"/>
      <c r="S29" s="695"/>
      <c r="T29" s="695"/>
      <c r="U29" s="695"/>
      <c r="V29" s="697" t="s">
        <v>685</v>
      </c>
      <c r="W29" s="695"/>
      <c r="X29" s="695"/>
      <c r="Y29" s="695"/>
      <c r="Z29" s="697" t="s">
        <v>686</v>
      </c>
      <c r="AA29" s="695"/>
      <c r="AB29" s="695"/>
      <c r="AC29" s="695"/>
      <c r="AD29" s="697"/>
    </row>
    <row r="30" spans="3:31" ht="10.199999999999999" customHeight="1">
      <c r="C30" s="696"/>
      <c r="D30" s="184"/>
      <c r="E30" s="2632"/>
      <c r="F30" s="85"/>
      <c r="G30" s="145"/>
      <c r="H30" s="139">
        <f>F30*G30</f>
        <v>0</v>
      </c>
      <c r="I30" s="696"/>
      <c r="J30" s="696"/>
      <c r="K30" s="184"/>
      <c r="L30" s="2632"/>
      <c r="M30" s="85"/>
      <c r="N30" s="145"/>
      <c r="O30" s="139">
        <f>M30*N30</f>
        <v>0</v>
      </c>
      <c r="Q30" s="696"/>
      <c r="R30" s="696"/>
      <c r="S30" s="695" t="s">
        <v>676</v>
      </c>
      <c r="T30" s="695"/>
      <c r="U30" s="695" t="s">
        <v>23</v>
      </c>
      <c r="V30" s="36">
        <f>$H$31</f>
        <v>0</v>
      </c>
      <c r="W30" s="695" t="s">
        <v>24</v>
      </c>
      <c r="X30" s="695" t="s">
        <v>139</v>
      </c>
      <c r="Y30" s="695" t="s">
        <v>23</v>
      </c>
      <c r="Z30" s="36">
        <f>$O$31</f>
        <v>0</v>
      </c>
      <c r="AA30" s="695" t="s">
        <v>24</v>
      </c>
      <c r="AB30" s="695"/>
      <c r="AC30" s="695" t="s">
        <v>121</v>
      </c>
      <c r="AD30" s="39">
        <f>V30+Z30</f>
        <v>0</v>
      </c>
    </row>
    <row r="31" spans="3:31" ht="10.199999999999999" customHeight="1" thickBot="1">
      <c r="C31" s="696"/>
      <c r="D31" s="2260" t="s">
        <v>678</v>
      </c>
      <c r="E31" s="2597"/>
      <c r="F31" s="2597"/>
      <c r="G31" s="2597"/>
      <c r="H31" s="12">
        <f>SUM(H29:H30)</f>
        <v>0</v>
      </c>
      <c r="I31" s="696"/>
      <c r="J31" s="696"/>
      <c r="K31" s="2260" t="s">
        <v>682</v>
      </c>
      <c r="L31" s="2597"/>
      <c r="M31" s="2597"/>
      <c r="N31" s="2597"/>
      <c r="O31" s="12">
        <f>SUM(O29:O30)</f>
        <v>0</v>
      </c>
      <c r="Q31" s="696"/>
      <c r="R31" s="696"/>
      <c r="S31" s="695" t="s">
        <v>624</v>
      </c>
      <c r="T31" s="695"/>
      <c r="U31" s="695"/>
      <c r="V31" s="695"/>
      <c r="W31" s="695"/>
      <c r="X31" s="695"/>
      <c r="Y31" s="695"/>
      <c r="Z31" s="697"/>
      <c r="AA31" s="695"/>
      <c r="AB31" s="695"/>
      <c r="AC31" s="695"/>
      <c r="AD31" s="697"/>
    </row>
    <row r="32" spans="3:31" ht="10.199999999999999" customHeight="1">
      <c r="C32" s="696"/>
      <c r="D32" s="2251" t="s">
        <v>238</v>
      </c>
      <c r="E32" s="2179"/>
      <c r="F32" s="693" t="s">
        <v>1</v>
      </c>
      <c r="G32" s="698" t="s">
        <v>237</v>
      </c>
      <c r="H32" s="694"/>
      <c r="I32" s="696"/>
      <c r="J32" s="696"/>
      <c r="K32" s="2251" t="s">
        <v>238</v>
      </c>
      <c r="L32" s="2179"/>
      <c r="M32" s="693" t="s">
        <v>1</v>
      </c>
      <c r="N32" s="698" t="s">
        <v>522</v>
      </c>
      <c r="O32" s="694"/>
      <c r="Q32" s="696"/>
      <c r="R32" s="696"/>
      <c r="S32" s="695"/>
      <c r="T32" s="695"/>
      <c r="U32" s="695"/>
      <c r="V32" s="697" t="s">
        <v>687</v>
      </c>
      <c r="W32" s="695"/>
      <c r="X32" s="695"/>
      <c r="Y32" s="695"/>
      <c r="Z32" s="697" t="s">
        <v>689</v>
      </c>
      <c r="AA32" s="695"/>
      <c r="AB32" s="695"/>
      <c r="AC32" s="695"/>
      <c r="AD32" s="697"/>
    </row>
    <row r="33" spans="3:30" ht="10.199999999999999" customHeight="1">
      <c r="C33" s="696"/>
      <c r="D33" s="183"/>
      <c r="E33" s="2631"/>
      <c r="F33" s="117"/>
      <c r="G33" s="144"/>
      <c r="H33" s="138">
        <f>F33*G33</f>
        <v>0</v>
      </c>
      <c r="I33" s="696"/>
      <c r="J33" s="696"/>
      <c r="K33" s="183"/>
      <c r="L33" s="2631"/>
      <c r="M33" s="117"/>
      <c r="N33" s="144"/>
      <c r="O33" s="138">
        <f>M33*N33</f>
        <v>0</v>
      </c>
      <c r="Q33" s="696"/>
      <c r="R33" s="696"/>
      <c r="S33" s="695" t="s">
        <v>676</v>
      </c>
      <c r="T33" s="695"/>
      <c r="U33" s="695" t="s">
        <v>23</v>
      </c>
      <c r="V33" s="36">
        <f>$H$35</f>
        <v>0</v>
      </c>
      <c r="W33" s="695" t="s">
        <v>24</v>
      </c>
      <c r="X33" s="695" t="s">
        <v>139</v>
      </c>
      <c r="Y33" s="695" t="s">
        <v>23</v>
      </c>
      <c r="Z33" s="36">
        <f>$O$35</f>
        <v>0</v>
      </c>
      <c r="AA33" s="695" t="s">
        <v>24</v>
      </c>
      <c r="AB33" s="695"/>
      <c r="AC33" s="695" t="s">
        <v>121</v>
      </c>
      <c r="AD33" s="39">
        <f>V33+Z33</f>
        <v>0</v>
      </c>
    </row>
    <row r="34" spans="3:30" ht="10.199999999999999" customHeight="1">
      <c r="C34" s="696"/>
      <c r="D34" s="184"/>
      <c r="E34" s="2632"/>
      <c r="F34" s="85"/>
      <c r="G34" s="145"/>
      <c r="H34" s="139">
        <f>F34*G34</f>
        <v>0</v>
      </c>
      <c r="I34" s="696"/>
      <c r="J34" s="696"/>
      <c r="K34" s="184"/>
      <c r="L34" s="2632"/>
      <c r="M34" s="85"/>
      <c r="N34" s="145"/>
      <c r="O34" s="139">
        <f>M34*N34</f>
        <v>0</v>
      </c>
      <c r="Q34" s="696"/>
      <c r="R34" s="696"/>
      <c r="S34" s="695" t="s">
        <v>623</v>
      </c>
      <c r="T34" s="695"/>
      <c r="U34" s="695"/>
      <c r="V34" s="695"/>
      <c r="W34" s="695"/>
      <c r="X34" s="695"/>
      <c r="Y34" s="695"/>
      <c r="Z34" s="697"/>
      <c r="AA34" s="695"/>
      <c r="AB34" s="695"/>
      <c r="AC34" s="695"/>
      <c r="AD34" s="697"/>
    </row>
    <row r="35" spans="3:30" ht="10.199999999999999" customHeight="1">
      <c r="C35" s="696"/>
      <c r="D35" s="2260" t="s">
        <v>679</v>
      </c>
      <c r="E35" s="2597"/>
      <c r="F35" s="2597"/>
      <c r="G35" s="2597"/>
      <c r="H35" s="12">
        <f>SUM(H33:H34)</f>
        <v>0</v>
      </c>
      <c r="I35" s="696"/>
      <c r="J35" s="696"/>
      <c r="K35" s="2260" t="s">
        <v>683</v>
      </c>
      <c r="L35" s="2597"/>
      <c r="M35" s="2597"/>
      <c r="N35" s="2597"/>
      <c r="O35" s="12">
        <f>SUM(O33:O34)</f>
        <v>0</v>
      </c>
      <c r="Q35" s="696"/>
      <c r="R35" s="696"/>
      <c r="S35" s="695"/>
      <c r="T35" s="695"/>
      <c r="U35" s="695"/>
      <c r="V35" s="697" t="s">
        <v>688</v>
      </c>
      <c r="W35" s="695"/>
      <c r="X35" s="695"/>
      <c r="Y35" s="695"/>
      <c r="Z35" s="697" t="s">
        <v>690</v>
      </c>
      <c r="AA35" s="695"/>
      <c r="AB35" s="696"/>
      <c r="AC35" s="696"/>
      <c r="AD35" s="696"/>
    </row>
    <row r="36" spans="3:30" ht="10.199999999999999" customHeight="1">
      <c r="C36" s="696"/>
      <c r="D36" s="379" t="s">
        <v>738</v>
      </c>
      <c r="E36" s="2631"/>
      <c r="F36" s="96">
        <f>'舗装（集計）'!H31</f>
        <v>13.75</v>
      </c>
      <c r="G36" s="381">
        <v>0.15</v>
      </c>
      <c r="H36" s="512">
        <f>F36*G36</f>
        <v>2.0625</v>
      </c>
      <c r="I36" s="696"/>
      <c r="J36" s="696"/>
      <c r="K36" s="379" t="s">
        <v>738</v>
      </c>
      <c r="L36" s="2631"/>
      <c r="M36" s="96">
        <f>'舗装（集計）'!H32</f>
        <v>19.25</v>
      </c>
      <c r="N36" s="381">
        <v>0.05</v>
      </c>
      <c r="O36" s="512">
        <f>M36*N36</f>
        <v>0.96250000000000002</v>
      </c>
      <c r="Q36" s="696"/>
      <c r="R36" s="696"/>
      <c r="S36" s="695" t="s">
        <v>676</v>
      </c>
      <c r="T36" s="695"/>
      <c r="U36" s="695" t="s">
        <v>23</v>
      </c>
      <c r="V36" s="36">
        <f>$H$38</f>
        <v>2.0625</v>
      </c>
      <c r="W36" s="695" t="s">
        <v>24</v>
      </c>
      <c r="X36" s="695" t="s">
        <v>139</v>
      </c>
      <c r="Y36" s="695" t="s">
        <v>23</v>
      </c>
      <c r="Z36" s="36">
        <f>$O$38</f>
        <v>0.96250000000000002</v>
      </c>
      <c r="AA36" s="695" t="s">
        <v>24</v>
      </c>
      <c r="AB36" s="696"/>
      <c r="AC36" s="695" t="s">
        <v>121</v>
      </c>
      <c r="AD36" s="39">
        <f>V36+Z36</f>
        <v>3.0249999999999999</v>
      </c>
    </row>
    <row r="37" spans="3:30" ht="10.199999999999999" customHeight="1">
      <c r="C37" s="696"/>
      <c r="D37" s="184"/>
      <c r="E37" s="2632"/>
      <c r="F37" s="85"/>
      <c r="G37" s="145"/>
      <c r="H37" s="139">
        <f>F37*G37</f>
        <v>0</v>
      </c>
      <c r="I37" s="696"/>
      <c r="J37" s="696"/>
      <c r="K37" s="184"/>
      <c r="L37" s="2632"/>
      <c r="M37" s="85"/>
      <c r="N37" s="145"/>
      <c r="O37" s="139">
        <f>M37*N37</f>
        <v>0</v>
      </c>
      <c r="Q37" s="696"/>
      <c r="R37" s="696"/>
      <c r="S37" s="695" t="s">
        <v>526</v>
      </c>
      <c r="T37" s="695"/>
      <c r="U37" s="695"/>
      <c r="V37" s="695"/>
      <c r="W37" s="695"/>
      <c r="X37" s="695"/>
      <c r="Y37" s="695"/>
      <c r="Z37" s="697"/>
      <c r="AA37" s="695"/>
      <c r="AB37" s="695"/>
      <c r="AC37" s="695"/>
      <c r="AD37" s="697"/>
    </row>
    <row r="38" spans="3:30" ht="10.199999999999999" customHeight="1" thickBot="1">
      <c r="C38" s="696"/>
      <c r="D38" s="2258" t="s">
        <v>680</v>
      </c>
      <c r="E38" s="2259"/>
      <c r="F38" s="2259"/>
      <c r="G38" s="2259"/>
      <c r="H38" s="13">
        <f>SUM(H36:H37)</f>
        <v>2.0625</v>
      </c>
      <c r="I38" s="696"/>
      <c r="J38" s="696"/>
      <c r="K38" s="2258" t="s">
        <v>684</v>
      </c>
      <c r="L38" s="2259"/>
      <c r="M38" s="2259"/>
      <c r="N38" s="2259"/>
      <c r="O38" s="13">
        <f>SUM(O36:O37)</f>
        <v>0.96250000000000002</v>
      </c>
      <c r="Q38" s="696"/>
      <c r="R38" s="696"/>
      <c r="S38" s="695"/>
      <c r="T38" s="695"/>
      <c r="U38" s="695"/>
      <c r="V38" s="695"/>
      <c r="W38" s="695"/>
      <c r="X38" s="695"/>
      <c r="Y38" s="695"/>
      <c r="Z38" s="697"/>
      <c r="AA38" s="695"/>
      <c r="AB38" s="695"/>
      <c r="AC38" s="695"/>
      <c r="AD38" s="697"/>
    </row>
    <row r="39" spans="3:30" ht="10.199999999999999" customHeight="1">
      <c r="C39" s="699"/>
      <c r="D39" s="682"/>
      <c r="E39" s="682"/>
      <c r="F39" s="682"/>
      <c r="G39" s="682"/>
      <c r="H39" s="43"/>
      <c r="I39" s="699"/>
      <c r="J39" s="699"/>
      <c r="K39" s="682"/>
      <c r="L39" s="682"/>
      <c r="M39" s="682"/>
      <c r="N39" s="682"/>
      <c r="O39" s="43"/>
      <c r="Q39" s="696"/>
      <c r="R39" s="696"/>
      <c r="S39" s="695"/>
      <c r="T39" s="695"/>
      <c r="U39" s="695"/>
      <c r="V39" s="695"/>
      <c r="W39" s="695"/>
      <c r="X39" s="695"/>
      <c r="Y39" s="695"/>
      <c r="Z39" s="697"/>
      <c r="AA39" s="695"/>
      <c r="AB39" s="695"/>
      <c r="AC39" s="695"/>
      <c r="AD39" s="697"/>
    </row>
    <row r="40" spans="3:30" ht="10.199999999999999" customHeight="1" thickBot="1">
      <c r="C40" s="2" t="s">
        <v>307</v>
      </c>
      <c r="J40" s="2" t="s">
        <v>316</v>
      </c>
      <c r="Q40" s="2483" t="s">
        <v>472</v>
      </c>
      <c r="R40" s="2483"/>
      <c r="S40" s="2483"/>
      <c r="T40" s="2483"/>
      <c r="U40" s="2483"/>
      <c r="V40" s="31"/>
    </row>
    <row r="41" spans="3:30" ht="10.199999999999999" customHeight="1">
      <c r="C41" s="696"/>
      <c r="D41" s="2251" t="s">
        <v>238</v>
      </c>
      <c r="E41" s="2179"/>
      <c r="F41" s="150" t="s">
        <v>1</v>
      </c>
      <c r="G41" s="35" t="s">
        <v>237</v>
      </c>
      <c r="H41" s="44"/>
      <c r="K41" s="2251" t="s">
        <v>238</v>
      </c>
      <c r="L41" s="2179"/>
      <c r="M41" s="150" t="s">
        <v>1</v>
      </c>
      <c r="N41" s="35" t="s">
        <v>237</v>
      </c>
      <c r="O41" s="44"/>
      <c r="V41" s="36"/>
      <c r="Z41" s="36"/>
    </row>
    <row r="42" spans="3:30" ht="10.199999999999999" customHeight="1">
      <c r="C42" s="696"/>
      <c r="D42" s="513" t="s">
        <v>735</v>
      </c>
      <c r="E42" s="2638" t="s">
        <v>8</v>
      </c>
      <c r="F42" s="515">
        <f>'舗装（集計）'!F14</f>
        <v>324.91999999999996</v>
      </c>
      <c r="G42" s="144">
        <v>0.1</v>
      </c>
      <c r="H42" s="138">
        <f>F42*G42</f>
        <v>32.491999999999997</v>
      </c>
      <c r="K42" s="513" t="s">
        <v>735</v>
      </c>
      <c r="L42" s="2638" t="s">
        <v>8</v>
      </c>
      <c r="M42" s="515">
        <f>'舗装（集計）'!F15</f>
        <v>728.88</v>
      </c>
      <c r="N42" s="144">
        <v>0.15</v>
      </c>
      <c r="O42" s="138">
        <f>M42*N42</f>
        <v>109.33199999999999</v>
      </c>
      <c r="Q42" s="665"/>
      <c r="R42" s="665"/>
      <c r="S42" s="666"/>
      <c r="T42" s="666"/>
      <c r="U42" s="666"/>
      <c r="V42" s="667" t="s">
        <v>321</v>
      </c>
      <c r="W42" s="666"/>
      <c r="X42" s="666"/>
      <c r="Y42" s="666"/>
      <c r="Z42" s="667" t="s">
        <v>413</v>
      </c>
      <c r="AA42" s="666"/>
      <c r="AB42" s="666"/>
      <c r="AC42" s="666"/>
      <c r="AD42" s="667"/>
    </row>
    <row r="43" spans="3:30" ht="10.199999999999999" customHeight="1">
      <c r="C43" s="696"/>
      <c r="D43" s="514" t="s">
        <v>736</v>
      </c>
      <c r="E43" s="2639"/>
      <c r="F43" s="516">
        <f>'舗装（集計）'!G14</f>
        <v>1697.71</v>
      </c>
      <c r="G43" s="145">
        <v>0.05</v>
      </c>
      <c r="H43" s="139">
        <f>F43*G43</f>
        <v>84.885500000000008</v>
      </c>
      <c r="K43" s="514" t="s">
        <v>736</v>
      </c>
      <c r="L43" s="2639"/>
      <c r="M43" s="516">
        <f>'舗装（集計）'!G15</f>
        <v>3122.29</v>
      </c>
      <c r="N43" s="145">
        <v>0.1</v>
      </c>
      <c r="O43" s="139">
        <f>M43*N43</f>
        <v>312.22900000000004</v>
      </c>
      <c r="Q43" s="665"/>
      <c r="R43" s="665"/>
      <c r="S43" s="666" t="s">
        <v>675</v>
      </c>
      <c r="T43" s="666"/>
      <c r="U43" s="666" t="s">
        <v>23</v>
      </c>
      <c r="V43" s="36">
        <f>$H$9</f>
        <v>0</v>
      </c>
      <c r="W43" s="666" t="s">
        <v>24</v>
      </c>
      <c r="X43" s="666" t="s">
        <v>139</v>
      </c>
      <c r="Y43" s="666" t="s">
        <v>23</v>
      </c>
      <c r="Z43" s="36">
        <f>$O$9</f>
        <v>0</v>
      </c>
      <c r="AA43" s="666" t="s">
        <v>24</v>
      </c>
      <c r="AB43" s="666"/>
      <c r="AC43" s="666" t="s">
        <v>121</v>
      </c>
      <c r="AD43" s="39">
        <f>V43+Z43</f>
        <v>0</v>
      </c>
    </row>
    <row r="44" spans="3:30" ht="10.199999999999999" customHeight="1">
      <c r="C44" s="696"/>
      <c r="D44" s="514" t="s">
        <v>732</v>
      </c>
      <c r="E44" s="2639"/>
      <c r="F44" s="516">
        <f>'舗装（集計）'!H14</f>
        <v>58.89</v>
      </c>
      <c r="G44" s="145">
        <v>0.05</v>
      </c>
      <c r="H44" s="139">
        <f t="shared" ref="H44:H46" si="4">F44*G44</f>
        <v>2.9445000000000001</v>
      </c>
      <c r="K44" s="514"/>
      <c r="L44" s="2639"/>
      <c r="M44" s="516"/>
      <c r="N44" s="145"/>
      <c r="O44" s="139">
        <f t="shared" ref="O44:O47" si="5">M44*N44</f>
        <v>0</v>
      </c>
      <c r="Q44" s="665"/>
      <c r="R44" s="665"/>
      <c r="S44" s="666" t="s">
        <v>624</v>
      </c>
      <c r="T44" s="666"/>
      <c r="U44" s="666"/>
      <c r="V44" s="666"/>
      <c r="W44" s="666"/>
      <c r="X44" s="666"/>
      <c r="Y44" s="666"/>
      <c r="Z44" s="667"/>
      <c r="AA44" s="666"/>
      <c r="AB44" s="666"/>
      <c r="AC44" s="666"/>
      <c r="AD44" s="667"/>
    </row>
    <row r="45" spans="3:30" ht="10.199999999999999" customHeight="1">
      <c r="C45" s="696"/>
      <c r="D45" s="514"/>
      <c r="E45" s="2639"/>
      <c r="F45" s="516"/>
      <c r="G45" s="145"/>
      <c r="H45" s="139">
        <f t="shared" si="4"/>
        <v>0</v>
      </c>
      <c r="K45" s="514"/>
      <c r="L45" s="2639"/>
      <c r="M45" s="516"/>
      <c r="N45" s="145"/>
      <c r="O45" s="139">
        <f t="shared" si="5"/>
        <v>0</v>
      </c>
      <c r="V45" s="31" t="s">
        <v>627</v>
      </c>
      <c r="Z45" s="31" t="s">
        <v>628</v>
      </c>
    </row>
    <row r="46" spans="3:30" ht="10.199999999999999" customHeight="1">
      <c r="C46" s="696"/>
      <c r="D46" s="514"/>
      <c r="E46" s="2639"/>
      <c r="F46" s="516"/>
      <c r="G46" s="145"/>
      <c r="H46" s="139">
        <f t="shared" si="4"/>
        <v>0</v>
      </c>
      <c r="K46" s="514"/>
      <c r="L46" s="2639"/>
      <c r="M46" s="516"/>
      <c r="N46" s="145"/>
      <c r="O46" s="139">
        <f t="shared" si="5"/>
        <v>0</v>
      </c>
      <c r="S46" s="3" t="s">
        <v>675</v>
      </c>
      <c r="U46" s="3" t="s">
        <v>23</v>
      </c>
      <c r="V46" s="36">
        <f>$H$16</f>
        <v>0</v>
      </c>
      <c r="W46" s="3" t="s">
        <v>24</v>
      </c>
      <c r="X46" s="3" t="s">
        <v>139</v>
      </c>
      <c r="Y46" s="3" t="s">
        <v>23</v>
      </c>
      <c r="Z46" s="36">
        <f>$O$16</f>
        <v>0</v>
      </c>
      <c r="AA46" s="3" t="s">
        <v>24</v>
      </c>
      <c r="AC46" s="3" t="s">
        <v>121</v>
      </c>
      <c r="AD46" s="39">
        <f>V46+Z46</f>
        <v>0</v>
      </c>
    </row>
    <row r="47" spans="3:30" ht="10.199999999999999" customHeight="1">
      <c r="C47" s="696"/>
      <c r="D47" s="514"/>
      <c r="E47" s="2640"/>
      <c r="F47" s="516"/>
      <c r="G47" s="145"/>
      <c r="H47" s="139">
        <f>F47*G47</f>
        <v>0</v>
      </c>
      <c r="K47" s="514"/>
      <c r="L47" s="2640"/>
      <c r="M47" s="516"/>
      <c r="N47" s="145"/>
      <c r="O47" s="139">
        <f t="shared" si="5"/>
        <v>0</v>
      </c>
      <c r="S47" s="3" t="s">
        <v>623</v>
      </c>
    </row>
    <row r="48" spans="3:30" ht="10.199999999999999" customHeight="1">
      <c r="C48" s="696"/>
      <c r="D48" s="2644" t="s">
        <v>309</v>
      </c>
      <c r="E48" s="2645"/>
      <c r="F48" s="2645"/>
      <c r="G48" s="2645"/>
      <c r="H48" s="158">
        <f>SUM(H42:H47)</f>
        <v>120.322</v>
      </c>
      <c r="K48" s="2644" t="s">
        <v>311</v>
      </c>
      <c r="L48" s="2645"/>
      <c r="M48" s="2645"/>
      <c r="N48" s="2645"/>
      <c r="O48" s="158">
        <f>SUM(O42:O47)</f>
        <v>421.56100000000004</v>
      </c>
      <c r="V48" s="31" t="s">
        <v>629</v>
      </c>
      <c r="Z48" s="31" t="s">
        <v>630</v>
      </c>
      <c r="AB48" s="2"/>
      <c r="AC48" s="2"/>
      <c r="AD48" s="2"/>
    </row>
    <row r="49" spans="2:30" ht="10.199999999999999" customHeight="1">
      <c r="D49" s="513" t="s">
        <v>733</v>
      </c>
      <c r="E49" s="2638" t="s">
        <v>9</v>
      </c>
      <c r="F49" s="515">
        <f>'舗装（集計）'!F31</f>
        <v>3.3600000000000003</v>
      </c>
      <c r="G49" s="144">
        <v>0.04</v>
      </c>
      <c r="H49" s="138">
        <f>F49*G49</f>
        <v>0.13440000000000002</v>
      </c>
      <c r="K49" s="513" t="s">
        <v>733</v>
      </c>
      <c r="L49" s="2638" t="s">
        <v>9</v>
      </c>
      <c r="M49" s="515">
        <f>'舗装（集計）'!F32</f>
        <v>0.33999999999999986</v>
      </c>
      <c r="N49" s="144">
        <v>0.04</v>
      </c>
      <c r="O49" s="138">
        <f>M49*N49</f>
        <v>1.3599999999999994E-2</v>
      </c>
      <c r="S49" s="3" t="s">
        <v>675</v>
      </c>
      <c r="U49" s="3" t="s">
        <v>23</v>
      </c>
      <c r="V49" s="36">
        <f>$H$25</f>
        <v>107.3605</v>
      </c>
      <c r="W49" s="3" t="s">
        <v>24</v>
      </c>
      <c r="X49" s="3" t="s">
        <v>139</v>
      </c>
      <c r="Y49" s="3" t="s">
        <v>23</v>
      </c>
      <c r="Z49" s="36">
        <f>$O$25</f>
        <v>204.58600000000004</v>
      </c>
      <c r="AA49" s="3" t="s">
        <v>24</v>
      </c>
      <c r="AB49" s="2"/>
      <c r="AC49" s="3" t="s">
        <v>121</v>
      </c>
      <c r="AD49" s="39">
        <f>V49+Z49</f>
        <v>311.94650000000001</v>
      </c>
    </row>
    <row r="50" spans="2:30" ht="10.199999999999999" customHeight="1">
      <c r="D50" s="514" t="s">
        <v>737</v>
      </c>
      <c r="E50" s="2639"/>
      <c r="F50" s="516">
        <f>'舗装（集計）'!G31</f>
        <v>6.8</v>
      </c>
      <c r="G50" s="145">
        <v>0.05</v>
      </c>
      <c r="H50" s="139">
        <f>F50*G50</f>
        <v>0.34</v>
      </c>
      <c r="K50" s="514" t="s">
        <v>737</v>
      </c>
      <c r="L50" s="2639"/>
      <c r="M50" s="516">
        <f>'舗装（集計）'!G32</f>
        <v>3.1000000000000005</v>
      </c>
      <c r="N50" s="145">
        <v>0.1</v>
      </c>
      <c r="O50" s="139">
        <f>M50*N50</f>
        <v>0.31000000000000005</v>
      </c>
      <c r="S50" s="3" t="s">
        <v>526</v>
      </c>
    </row>
    <row r="51" spans="2:30" ht="10.199999999999999" customHeight="1">
      <c r="D51" s="514" t="s">
        <v>738</v>
      </c>
      <c r="E51" s="2639"/>
      <c r="F51" s="516">
        <f>'舗装（集計）'!H31</f>
        <v>13.75</v>
      </c>
      <c r="G51" s="145">
        <v>0.04</v>
      </c>
      <c r="H51" s="139">
        <f t="shared" ref="H51:H54" si="6">F51*G51</f>
        <v>0.55000000000000004</v>
      </c>
      <c r="K51" s="514" t="s">
        <v>738</v>
      </c>
      <c r="L51" s="2639"/>
      <c r="M51" s="516">
        <f>'舗装（集計）'!H32</f>
        <v>19.25</v>
      </c>
      <c r="N51" s="145">
        <v>0.04</v>
      </c>
      <c r="O51" s="139">
        <f t="shared" ref="O51:O54" si="7">M51*N51</f>
        <v>0.77</v>
      </c>
      <c r="S51" s="349"/>
      <c r="T51" s="315"/>
      <c r="U51" s="315"/>
      <c r="W51" s="315"/>
      <c r="X51" s="315"/>
      <c r="Y51" s="315"/>
      <c r="Z51" s="157"/>
      <c r="AA51" s="315"/>
      <c r="AB51" s="349"/>
      <c r="AC51" s="349"/>
      <c r="AD51" s="349"/>
    </row>
    <row r="52" spans="2:30" ht="10.199999999999999" customHeight="1">
      <c r="D52" s="514"/>
      <c r="E52" s="2639"/>
      <c r="F52" s="516"/>
      <c r="G52" s="145"/>
      <c r="H52" s="139">
        <f t="shared" si="6"/>
        <v>0</v>
      </c>
      <c r="K52" s="514" t="s">
        <v>884</v>
      </c>
      <c r="L52" s="2639"/>
      <c r="M52" s="516">
        <f>'舗装（集計）'!W15</f>
        <v>45.7</v>
      </c>
      <c r="N52" s="145">
        <v>0.04</v>
      </c>
      <c r="O52" s="139">
        <f t="shared" si="7"/>
        <v>1.8280000000000001</v>
      </c>
      <c r="S52" s="695"/>
      <c r="T52" s="695"/>
      <c r="U52" s="695"/>
      <c r="V52" s="697" t="s">
        <v>685</v>
      </c>
      <c r="W52" s="695"/>
      <c r="X52" s="695"/>
      <c r="Y52" s="695"/>
      <c r="Z52" s="697" t="s">
        <v>686</v>
      </c>
      <c r="AA52" s="695"/>
      <c r="AB52" s="695"/>
      <c r="AC52" s="695"/>
      <c r="AD52" s="697"/>
    </row>
    <row r="53" spans="2:30" ht="10.199999999999999" customHeight="1">
      <c r="D53" s="514"/>
      <c r="E53" s="2639"/>
      <c r="F53" s="516"/>
      <c r="G53" s="145"/>
      <c r="H53" s="139">
        <f t="shared" si="6"/>
        <v>0</v>
      </c>
      <c r="K53" s="514" t="s">
        <v>885</v>
      </c>
      <c r="L53" s="2639"/>
      <c r="M53" s="516">
        <f>'舗装（集計）'!X15</f>
        <v>34.200000000000003</v>
      </c>
      <c r="N53" s="145">
        <v>0.1</v>
      </c>
      <c r="O53" s="139">
        <f t="shared" si="7"/>
        <v>3.4200000000000004</v>
      </c>
      <c r="S53" s="695" t="s">
        <v>676</v>
      </c>
      <c r="T53" s="695"/>
      <c r="U53" s="695" t="s">
        <v>23</v>
      </c>
      <c r="V53" s="36">
        <f>$H$31</f>
        <v>0</v>
      </c>
      <c r="W53" s="695" t="s">
        <v>24</v>
      </c>
      <c r="X53" s="695" t="s">
        <v>139</v>
      </c>
      <c r="Y53" s="695" t="s">
        <v>23</v>
      </c>
      <c r="Z53" s="36">
        <f>$O$31</f>
        <v>0</v>
      </c>
      <c r="AA53" s="695" t="s">
        <v>24</v>
      </c>
      <c r="AB53" s="695"/>
      <c r="AC53" s="695" t="s">
        <v>121</v>
      </c>
      <c r="AD53" s="39">
        <f>V53+Z53</f>
        <v>0</v>
      </c>
    </row>
    <row r="54" spans="2:30" ht="10.199999999999999" customHeight="1">
      <c r="B54" s="665"/>
      <c r="D54" s="514"/>
      <c r="E54" s="2640"/>
      <c r="F54" s="516"/>
      <c r="G54" s="145"/>
      <c r="H54" s="139">
        <f t="shared" si="6"/>
        <v>0</v>
      </c>
      <c r="K54" s="514"/>
      <c r="L54" s="2640"/>
      <c r="M54" s="516"/>
      <c r="N54" s="145"/>
      <c r="O54" s="139">
        <f t="shared" si="7"/>
        <v>0</v>
      </c>
      <c r="S54" s="695" t="s">
        <v>624</v>
      </c>
      <c r="T54" s="695"/>
      <c r="U54" s="695"/>
      <c r="V54" s="695"/>
      <c r="W54" s="695"/>
      <c r="X54" s="695"/>
      <c r="Y54" s="695"/>
      <c r="Z54" s="697"/>
      <c r="AA54" s="695"/>
      <c r="AB54" s="695"/>
      <c r="AC54" s="695"/>
      <c r="AD54" s="697"/>
    </row>
    <row r="55" spans="2:30" ht="10.199999999999999" customHeight="1">
      <c r="B55" s="665"/>
      <c r="D55" s="2644" t="s">
        <v>310</v>
      </c>
      <c r="E55" s="2645"/>
      <c r="F55" s="2645"/>
      <c r="G55" s="2645"/>
      <c r="H55" s="158">
        <f>SUM(H49:H54)</f>
        <v>1.0244</v>
      </c>
      <c r="K55" s="2644" t="s">
        <v>312</v>
      </c>
      <c r="L55" s="2645"/>
      <c r="M55" s="2645"/>
      <c r="N55" s="2645"/>
      <c r="O55" s="158">
        <f>SUM(O49:O54)</f>
        <v>6.3416000000000006</v>
      </c>
      <c r="P55" s="665"/>
      <c r="S55" s="695"/>
      <c r="T55" s="695"/>
      <c r="U55" s="695"/>
      <c r="V55" s="697" t="s">
        <v>687</v>
      </c>
      <c r="W55" s="695"/>
      <c r="X55" s="695"/>
      <c r="Y55" s="695"/>
      <c r="Z55" s="697" t="s">
        <v>689</v>
      </c>
      <c r="AA55" s="695"/>
      <c r="AB55" s="695"/>
      <c r="AC55" s="695"/>
      <c r="AD55" s="697"/>
    </row>
    <row r="56" spans="2:30" ht="10.199999999999999" customHeight="1">
      <c r="B56" s="665"/>
      <c r="D56" s="513"/>
      <c r="E56" s="2633" t="s">
        <v>313</v>
      </c>
      <c r="F56" s="515"/>
      <c r="G56" s="144"/>
      <c r="H56" s="138">
        <f>F56*G56</f>
        <v>0</v>
      </c>
      <c r="K56" s="513" t="s">
        <v>538</v>
      </c>
      <c r="L56" s="2633" t="s">
        <v>313</v>
      </c>
      <c r="M56" s="515">
        <f>'舗装（集計）'!H15</f>
        <v>118.71</v>
      </c>
      <c r="N56" s="144">
        <v>0.15</v>
      </c>
      <c r="O56" s="138">
        <f>M56*N56</f>
        <v>17.8065</v>
      </c>
      <c r="P56" s="665"/>
      <c r="S56" s="695" t="s">
        <v>676</v>
      </c>
      <c r="T56" s="695"/>
      <c r="U56" s="695" t="s">
        <v>23</v>
      </c>
      <c r="V56" s="36">
        <f>$H$35</f>
        <v>0</v>
      </c>
      <c r="W56" s="695" t="s">
        <v>24</v>
      </c>
      <c r="X56" s="695" t="s">
        <v>139</v>
      </c>
      <c r="Y56" s="695" t="s">
        <v>23</v>
      </c>
      <c r="Z56" s="36">
        <f>$O$35</f>
        <v>0</v>
      </c>
      <c r="AA56" s="695" t="s">
        <v>24</v>
      </c>
      <c r="AB56" s="695"/>
      <c r="AC56" s="695" t="s">
        <v>121</v>
      </c>
      <c r="AD56" s="39">
        <f>V56+Z56</f>
        <v>0</v>
      </c>
    </row>
    <row r="57" spans="2:30" ht="10.199999999999999" customHeight="1">
      <c r="B57" s="665"/>
      <c r="D57" s="514"/>
      <c r="E57" s="2634"/>
      <c r="F57" s="516"/>
      <c r="G57" s="145"/>
      <c r="H57" s="139">
        <f>F57*G57</f>
        <v>0</v>
      </c>
      <c r="K57" s="514"/>
      <c r="L57" s="2634"/>
      <c r="M57" s="516"/>
      <c r="N57" s="145"/>
      <c r="O57" s="139">
        <f>M57*N57</f>
        <v>0</v>
      </c>
      <c r="P57" s="665"/>
      <c r="S57" s="695" t="s">
        <v>623</v>
      </c>
      <c r="T57" s="695"/>
      <c r="U57" s="695"/>
      <c r="V57" s="695"/>
      <c r="W57" s="695"/>
      <c r="X57" s="695"/>
      <c r="Y57" s="695"/>
      <c r="Z57" s="697"/>
      <c r="AA57" s="695"/>
      <c r="AB57" s="695"/>
      <c r="AC57" s="695"/>
      <c r="AD57" s="697"/>
    </row>
    <row r="58" spans="2:30" ht="10.199999999999999" customHeight="1">
      <c r="B58" s="665"/>
      <c r="D58" s="700"/>
      <c r="E58" s="2634"/>
      <c r="F58" s="701"/>
      <c r="G58" s="509"/>
      <c r="H58" s="139">
        <f>F58*G58</f>
        <v>0</v>
      </c>
      <c r="K58" s="700"/>
      <c r="L58" s="2634"/>
      <c r="M58" s="701"/>
      <c r="N58" s="509"/>
      <c r="O58" s="139">
        <f>M58*N58</f>
        <v>0</v>
      </c>
      <c r="P58" s="665"/>
      <c r="S58" s="695"/>
      <c r="T58" s="695"/>
      <c r="U58" s="695"/>
      <c r="V58" s="697" t="s">
        <v>688</v>
      </c>
      <c r="W58" s="695"/>
      <c r="X58" s="695"/>
      <c r="Y58" s="695"/>
      <c r="Z58" s="697" t="s">
        <v>690</v>
      </c>
      <c r="AA58" s="695"/>
      <c r="AB58" s="696"/>
      <c r="AC58" s="696"/>
      <c r="AD58" s="696"/>
    </row>
    <row r="59" spans="2:30" ht="10.199999999999999" customHeight="1">
      <c r="B59" s="665"/>
      <c r="D59" s="2260" t="s">
        <v>314</v>
      </c>
      <c r="E59" s="2597"/>
      <c r="F59" s="2597"/>
      <c r="G59" s="2597"/>
      <c r="H59" s="12">
        <f>SUM(H56:H58)</f>
        <v>0</v>
      </c>
      <c r="I59" s="160"/>
      <c r="J59" s="160"/>
      <c r="K59" s="2260" t="s">
        <v>317</v>
      </c>
      <c r="L59" s="2597"/>
      <c r="M59" s="2597"/>
      <c r="N59" s="2597"/>
      <c r="O59" s="12">
        <f>SUM(O56:O58)</f>
        <v>17.8065</v>
      </c>
      <c r="P59" s="665"/>
      <c r="S59" s="695" t="s">
        <v>676</v>
      </c>
      <c r="T59" s="695"/>
      <c r="U59" s="695" t="s">
        <v>23</v>
      </c>
      <c r="V59" s="36">
        <f>$H$38</f>
        <v>2.0625</v>
      </c>
      <c r="W59" s="695" t="s">
        <v>24</v>
      </c>
      <c r="X59" s="695" t="s">
        <v>139</v>
      </c>
      <c r="Y59" s="695" t="s">
        <v>23</v>
      </c>
      <c r="Z59" s="36">
        <f>$O$38</f>
        <v>0.96250000000000002</v>
      </c>
      <c r="AA59" s="695" t="s">
        <v>24</v>
      </c>
      <c r="AB59" s="696"/>
      <c r="AC59" s="695" t="s">
        <v>121</v>
      </c>
      <c r="AD59" s="39">
        <f>V59+Z59</f>
        <v>3.0249999999999999</v>
      </c>
    </row>
    <row r="60" spans="2:30" ht="10.199999999999999" customHeight="1">
      <c r="B60" s="665"/>
      <c r="D60" s="513"/>
      <c r="E60" s="2635" t="s">
        <v>319</v>
      </c>
      <c r="F60" s="515"/>
      <c r="G60" s="144"/>
      <c r="H60" s="138">
        <f>F60*G60</f>
        <v>0</v>
      </c>
      <c r="I60" s="160"/>
      <c r="J60" s="160"/>
      <c r="K60" s="513" t="s">
        <v>539</v>
      </c>
      <c r="L60" s="2635" t="s">
        <v>319</v>
      </c>
      <c r="M60" s="515">
        <f>'舗装（集計）'!Y15</f>
        <v>0.9</v>
      </c>
      <c r="N60" s="144">
        <v>0.14000000000000001</v>
      </c>
      <c r="O60" s="138">
        <f>M60*N60</f>
        <v>0.12600000000000003</v>
      </c>
      <c r="P60" s="665"/>
      <c r="S60" s="695" t="s">
        <v>526</v>
      </c>
      <c r="T60" s="695"/>
      <c r="U60" s="695"/>
      <c r="V60" s="695"/>
      <c r="W60" s="695"/>
      <c r="X60" s="695"/>
      <c r="Y60" s="695"/>
      <c r="Z60" s="697"/>
      <c r="AA60" s="695"/>
      <c r="AB60" s="695"/>
      <c r="AC60" s="695"/>
      <c r="AD60" s="697"/>
    </row>
    <row r="61" spans="2:30" ht="10.199999999999999" customHeight="1">
      <c r="D61" s="514"/>
      <c r="E61" s="2636"/>
      <c r="F61" s="516"/>
      <c r="G61" s="145"/>
      <c r="H61" s="139">
        <f>F61*G61</f>
        <v>0</v>
      </c>
      <c r="I61" s="160"/>
      <c r="J61" s="160"/>
      <c r="K61" s="514"/>
      <c r="L61" s="2636"/>
      <c r="M61" s="516"/>
      <c r="N61" s="145"/>
      <c r="O61" s="139">
        <f>M61*N61</f>
        <v>0</v>
      </c>
      <c r="P61" s="665"/>
    </row>
    <row r="62" spans="2:30" ht="10.199999999999999" customHeight="1">
      <c r="D62" s="514"/>
      <c r="E62" s="2637"/>
      <c r="F62" s="516"/>
      <c r="G62" s="145"/>
      <c r="H62" s="139">
        <f>F62*G62</f>
        <v>0</v>
      </c>
      <c r="I62" s="160"/>
      <c r="J62" s="160"/>
      <c r="K62" s="514"/>
      <c r="L62" s="2637"/>
      <c r="M62" s="516"/>
      <c r="N62" s="145"/>
      <c r="O62" s="139">
        <f>M62*N62</f>
        <v>0</v>
      </c>
    </row>
    <row r="63" spans="2:30" ht="10.199999999999999" customHeight="1" thickBot="1">
      <c r="D63" s="2258" t="s">
        <v>315</v>
      </c>
      <c r="E63" s="2259"/>
      <c r="F63" s="2259"/>
      <c r="G63" s="2259"/>
      <c r="H63" s="13">
        <f>SUM(H60:H62)</f>
        <v>0</v>
      </c>
      <c r="I63" s="160"/>
      <c r="J63" s="160"/>
      <c r="K63" s="2258" t="s">
        <v>318</v>
      </c>
      <c r="L63" s="2259"/>
      <c r="M63" s="2259"/>
      <c r="N63" s="2259"/>
      <c r="O63" s="13">
        <f>SUM(O60:O62)</f>
        <v>0.12600000000000003</v>
      </c>
    </row>
    <row r="64" spans="2:30" ht="10.199999999999999" customHeight="1">
      <c r="I64" s="160"/>
      <c r="J64" s="160"/>
    </row>
    <row r="65" spans="3:31" ht="10.199999999999999" customHeight="1"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160"/>
      <c r="AE65" s="2"/>
    </row>
    <row r="66" spans="3:31" ht="10.199999999999999" customHeight="1">
      <c r="D66" s="669"/>
      <c r="E66" s="669"/>
      <c r="F66" s="670"/>
      <c r="G66" s="670"/>
      <c r="H66" s="670"/>
      <c r="I66" s="160"/>
      <c r="J66" s="160"/>
      <c r="K66" s="669"/>
      <c r="L66" s="669"/>
      <c r="M66" s="670"/>
      <c r="N66" s="670"/>
      <c r="O66" s="670"/>
      <c r="AE66" s="2"/>
    </row>
    <row r="67" spans="3:31" ht="10.199999999999999" customHeight="1">
      <c r="D67" s="510"/>
      <c r="E67" s="671"/>
      <c r="F67" s="159"/>
      <c r="G67" s="162"/>
      <c r="H67" s="159"/>
      <c r="I67" s="160"/>
      <c r="J67" s="160"/>
      <c r="K67" s="510"/>
      <c r="L67" s="671"/>
      <c r="M67" s="159"/>
      <c r="N67" s="162"/>
      <c r="O67" s="159"/>
      <c r="AE67" s="2"/>
    </row>
    <row r="68" spans="3:31" ht="10.199999999999999" customHeight="1">
      <c r="D68" s="510"/>
      <c r="E68" s="671"/>
      <c r="F68" s="159"/>
      <c r="G68" s="162"/>
      <c r="H68" s="159"/>
      <c r="I68" s="160"/>
      <c r="J68" s="160"/>
      <c r="K68" s="510"/>
      <c r="L68" s="671"/>
      <c r="M68" s="159"/>
      <c r="N68" s="162"/>
      <c r="O68" s="159"/>
      <c r="AE68" s="2"/>
    </row>
    <row r="69" spans="3:31" ht="10.199999999999999" customHeight="1">
      <c r="D69" s="510"/>
      <c r="E69" s="671"/>
      <c r="F69" s="159"/>
      <c r="G69" s="162"/>
      <c r="H69" s="159"/>
      <c r="I69" s="160"/>
      <c r="J69" s="160"/>
      <c r="K69" s="510"/>
      <c r="L69" s="671"/>
      <c r="M69" s="159"/>
      <c r="N69" s="162"/>
      <c r="O69" s="159"/>
      <c r="AE69" s="2"/>
    </row>
    <row r="70" spans="3:31" ht="10.199999999999999" customHeight="1">
      <c r="D70" s="510"/>
      <c r="E70" s="671"/>
      <c r="F70" s="159"/>
      <c r="G70" s="162"/>
      <c r="H70" s="159"/>
      <c r="I70" s="160"/>
      <c r="J70" s="160"/>
      <c r="K70" s="510"/>
      <c r="L70" s="671"/>
      <c r="M70" s="159"/>
      <c r="N70" s="162"/>
      <c r="O70" s="159"/>
      <c r="Q70" s="665"/>
      <c r="R70" s="665"/>
      <c r="S70" s="666"/>
      <c r="T70" s="666"/>
      <c r="U70" s="666"/>
      <c r="V70" s="666"/>
      <c r="W70" s="666"/>
      <c r="X70" s="666"/>
      <c r="Y70" s="666"/>
      <c r="Z70" s="667"/>
      <c r="AA70" s="666"/>
      <c r="AB70" s="666"/>
      <c r="AC70" s="666"/>
      <c r="AD70" s="667"/>
      <c r="AE70" s="2"/>
    </row>
    <row r="71" spans="3:31" ht="10.199999999999999" customHeight="1">
      <c r="D71" s="510"/>
      <c r="E71" s="671"/>
      <c r="F71" s="159"/>
      <c r="G71" s="162"/>
      <c r="H71" s="159"/>
      <c r="I71" s="160"/>
      <c r="J71" s="160"/>
      <c r="K71" s="510"/>
      <c r="L71" s="671"/>
      <c r="M71" s="159"/>
      <c r="N71" s="162"/>
      <c r="O71" s="159"/>
      <c r="Q71" s="665"/>
      <c r="R71" s="665"/>
      <c r="S71" s="666"/>
      <c r="T71" s="666"/>
      <c r="U71" s="666"/>
      <c r="V71" s="666"/>
      <c r="W71" s="666"/>
      <c r="X71" s="666"/>
      <c r="Y71" s="666"/>
      <c r="Z71" s="667"/>
      <c r="AA71" s="666"/>
      <c r="AB71" s="666"/>
      <c r="AC71" s="666"/>
      <c r="AD71" s="667"/>
      <c r="AE71" s="2"/>
    </row>
    <row r="72" spans="3:31" ht="10.199999999999999" customHeight="1">
      <c r="D72" s="2642"/>
      <c r="E72" s="2642"/>
      <c r="F72" s="2642"/>
      <c r="G72" s="2642"/>
      <c r="H72" s="163"/>
      <c r="I72" s="160"/>
      <c r="J72" s="160"/>
      <c r="K72" s="2642"/>
      <c r="L72" s="2642"/>
      <c r="M72" s="2642"/>
      <c r="N72" s="2642"/>
      <c r="O72" s="163"/>
      <c r="Q72" s="665"/>
      <c r="R72" s="665"/>
      <c r="S72" s="666"/>
      <c r="T72" s="666"/>
      <c r="U72" s="666"/>
      <c r="V72" s="666"/>
      <c r="W72" s="666"/>
      <c r="X72" s="666"/>
      <c r="Y72" s="666"/>
      <c r="Z72" s="667"/>
      <c r="AA72" s="666"/>
      <c r="AB72" s="666"/>
      <c r="AC72" s="666"/>
      <c r="AD72" s="667"/>
      <c r="AE72" s="2"/>
    </row>
    <row r="73" spans="3:31" ht="10.199999999999999" customHeight="1">
      <c r="D73" s="510"/>
      <c r="E73" s="2643"/>
      <c r="F73" s="159"/>
      <c r="G73" s="162"/>
      <c r="H73" s="159"/>
      <c r="I73" s="160"/>
      <c r="J73" s="160"/>
      <c r="K73" s="510"/>
      <c r="L73" s="2643"/>
      <c r="M73" s="159"/>
      <c r="N73" s="162"/>
      <c r="O73" s="159"/>
      <c r="Q73" s="665"/>
      <c r="R73" s="665"/>
      <c r="S73" s="666"/>
      <c r="T73" s="666"/>
      <c r="U73" s="666"/>
      <c r="V73" s="666"/>
      <c r="W73" s="666"/>
      <c r="X73" s="666"/>
      <c r="Y73" s="666"/>
      <c r="Z73" s="667"/>
      <c r="AA73" s="666"/>
      <c r="AB73" s="666"/>
      <c r="AC73" s="666"/>
      <c r="AD73" s="667"/>
      <c r="AE73" s="2"/>
    </row>
    <row r="74" spans="3:31" ht="10.199999999999999" customHeight="1">
      <c r="D74" s="510"/>
      <c r="E74" s="2643"/>
      <c r="F74" s="159"/>
      <c r="G74" s="162"/>
      <c r="H74" s="159"/>
      <c r="K74" s="510"/>
      <c r="L74" s="2643"/>
      <c r="M74" s="159"/>
      <c r="N74" s="162"/>
      <c r="O74" s="159"/>
      <c r="Q74" s="665"/>
      <c r="R74" s="665"/>
      <c r="S74" s="666"/>
      <c r="T74" s="666"/>
      <c r="U74" s="666"/>
      <c r="V74" s="666"/>
      <c r="W74" s="666"/>
      <c r="X74" s="666"/>
      <c r="Y74" s="666"/>
      <c r="Z74" s="667"/>
      <c r="AA74" s="666"/>
      <c r="AB74" s="666"/>
      <c r="AC74" s="666"/>
      <c r="AD74" s="667"/>
      <c r="AE74" s="2"/>
    </row>
    <row r="75" spans="3:31" ht="10.199999999999999" customHeight="1">
      <c r="D75" s="510"/>
      <c r="E75" s="2643"/>
      <c r="F75" s="159"/>
      <c r="G75" s="162"/>
      <c r="H75" s="159"/>
      <c r="K75" s="510"/>
      <c r="L75" s="2643"/>
      <c r="M75" s="159"/>
      <c r="N75" s="162"/>
      <c r="O75" s="159"/>
      <c r="Q75" s="665"/>
      <c r="R75" s="665"/>
      <c r="S75" s="666"/>
      <c r="T75" s="666"/>
      <c r="U75" s="666"/>
      <c r="V75" s="666"/>
      <c r="W75" s="666"/>
      <c r="X75" s="666"/>
      <c r="Y75" s="666"/>
      <c r="Z75" s="667"/>
      <c r="AA75" s="666"/>
      <c r="AB75" s="666"/>
      <c r="AC75" s="666"/>
      <c r="AD75" s="667"/>
      <c r="AE75" s="2"/>
    </row>
    <row r="76" spans="3:31" ht="10.199999999999999" customHeight="1">
      <c r="D76" s="2642"/>
      <c r="E76" s="2642"/>
      <c r="F76" s="2642"/>
      <c r="G76" s="2642"/>
      <c r="H76" s="163"/>
      <c r="K76" s="2642"/>
      <c r="L76" s="2642"/>
      <c r="M76" s="2642"/>
      <c r="N76" s="2642"/>
      <c r="O76" s="163"/>
      <c r="Q76" s="665"/>
      <c r="R76" s="665"/>
      <c r="S76" s="666"/>
      <c r="T76" s="666"/>
      <c r="U76" s="666"/>
      <c r="V76" s="666"/>
      <c r="W76" s="666"/>
      <c r="X76" s="666"/>
      <c r="Y76" s="666"/>
      <c r="Z76" s="667"/>
      <c r="AA76" s="666"/>
      <c r="AB76" s="666"/>
      <c r="AC76" s="666"/>
      <c r="AD76" s="667"/>
      <c r="AE76" s="2"/>
    </row>
    <row r="77" spans="3:31" ht="10.199999999999999" customHeight="1">
      <c r="C77" s="160"/>
      <c r="D77" s="510"/>
      <c r="E77" s="2643"/>
      <c r="F77" s="159"/>
      <c r="G77" s="162"/>
      <c r="H77" s="159"/>
      <c r="K77" s="510"/>
      <c r="L77" s="2643"/>
      <c r="M77" s="159"/>
      <c r="N77" s="162"/>
      <c r="O77" s="159"/>
      <c r="S77" s="2"/>
      <c r="V77" s="36"/>
      <c r="Z77" s="36"/>
      <c r="AB77" s="2"/>
      <c r="AD77" s="43"/>
    </row>
    <row r="78" spans="3:31" ht="10.199999999999999" customHeight="1">
      <c r="C78" s="160"/>
      <c r="D78" s="510"/>
      <c r="E78" s="2643"/>
      <c r="F78" s="159"/>
      <c r="G78" s="162"/>
      <c r="H78" s="159"/>
      <c r="K78" s="510"/>
      <c r="L78" s="2643"/>
      <c r="M78" s="159"/>
      <c r="N78" s="162"/>
      <c r="O78" s="159"/>
      <c r="T78" s="4"/>
    </row>
    <row r="79" spans="3:31" ht="10.199999999999999" customHeight="1">
      <c r="C79" s="160"/>
      <c r="D79" s="2642"/>
      <c r="E79" s="2642"/>
      <c r="F79" s="2642"/>
      <c r="G79" s="2642"/>
      <c r="H79" s="163"/>
      <c r="K79" s="2642"/>
      <c r="L79" s="2642"/>
      <c r="M79" s="2642"/>
      <c r="N79" s="2642"/>
      <c r="O79" s="163"/>
      <c r="X79" s="40"/>
      <c r="AC79" s="31"/>
      <c r="AD79" s="2"/>
    </row>
    <row r="80" spans="3:31" ht="10.199999999999999" customHeight="1">
      <c r="C80" s="160"/>
      <c r="D80" s="510"/>
      <c r="E80" s="2643"/>
      <c r="F80" s="159"/>
      <c r="G80" s="162"/>
      <c r="H80" s="159"/>
      <c r="K80" s="510"/>
      <c r="L80" s="2643"/>
      <c r="M80" s="159"/>
      <c r="N80" s="162"/>
      <c r="O80" s="159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3:30" ht="10.199999999999999" customHeight="1">
      <c r="C81" s="160"/>
      <c r="D81" s="510"/>
      <c r="E81" s="2643"/>
      <c r="F81" s="159"/>
      <c r="G81" s="162"/>
      <c r="H81" s="159"/>
      <c r="K81" s="510"/>
      <c r="L81" s="2643"/>
      <c r="M81" s="159"/>
      <c r="N81" s="162"/>
      <c r="O81" s="159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3:30" ht="10.199999999999999" customHeight="1">
      <c r="C82" s="160"/>
      <c r="D82" s="2642"/>
      <c r="E82" s="2642"/>
      <c r="F82" s="2642"/>
      <c r="G82" s="2642"/>
      <c r="H82" s="163"/>
      <c r="K82" s="2642"/>
      <c r="L82" s="2642"/>
      <c r="M82" s="2642"/>
      <c r="N82" s="2642"/>
      <c r="O82" s="163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3:30" ht="10.199999999999999" customHeight="1">
      <c r="C83" s="160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3:30" ht="10.199999999999999" customHeight="1">
      <c r="C84" s="160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3:30" ht="10.199999999999999" customHeight="1">
      <c r="C85" s="160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3:30" ht="10.199999999999999" customHeight="1">
      <c r="C86" s="160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3:30" ht="10.199999999999999" customHeight="1">
      <c r="C87" s="160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3:30" ht="10.199999999999999" customHeight="1">
      <c r="C88" s="160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3:30" ht="10.199999999999999" customHeight="1">
      <c r="C89" s="160"/>
      <c r="E89" s="2"/>
      <c r="L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3:30" ht="10.199999999999999" customHeight="1">
      <c r="C90" s="160"/>
      <c r="E90" s="2"/>
      <c r="L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3:30" ht="10.199999999999999" customHeight="1">
      <c r="C91" s="160"/>
      <c r="E91" s="2"/>
      <c r="L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3:30" ht="10.199999999999999" customHeight="1">
      <c r="C92" s="160"/>
      <c r="E92" s="2"/>
      <c r="L92" s="2"/>
    </row>
    <row r="93" spans="3:30" ht="10.199999999999999" customHeight="1">
      <c r="C93" s="160"/>
      <c r="E93" s="2"/>
      <c r="L93" s="2"/>
    </row>
    <row r="94" spans="3:30" ht="10.199999999999999" customHeight="1">
      <c r="C94" s="160"/>
      <c r="E94" s="2"/>
      <c r="L94" s="2"/>
    </row>
    <row r="95" spans="3:30" ht="10.199999999999999" customHeight="1">
      <c r="E95" s="2"/>
      <c r="L95" s="2"/>
    </row>
  </sheetData>
  <mergeCells count="66">
    <mergeCell ref="D3:E3"/>
    <mergeCell ref="D9:G9"/>
    <mergeCell ref="K3:L3"/>
    <mergeCell ref="K9:N9"/>
    <mergeCell ref="E4:E8"/>
    <mergeCell ref="E80:E81"/>
    <mergeCell ref="D82:G82"/>
    <mergeCell ref="K10:L10"/>
    <mergeCell ref="K16:N16"/>
    <mergeCell ref="D25:G25"/>
    <mergeCell ref="K55:N55"/>
    <mergeCell ref="L80:L81"/>
    <mergeCell ref="K82:N82"/>
    <mergeCell ref="K72:N72"/>
    <mergeCell ref="L73:L75"/>
    <mergeCell ref="K76:N76"/>
    <mergeCell ref="L77:L78"/>
    <mergeCell ref="D59:G59"/>
    <mergeCell ref="D48:G48"/>
    <mergeCell ref="K25:N25"/>
    <mergeCell ref="K59:N59"/>
    <mergeCell ref="T1:AE1"/>
    <mergeCell ref="D10:E10"/>
    <mergeCell ref="K79:N79"/>
    <mergeCell ref="K63:N63"/>
    <mergeCell ref="D63:G63"/>
    <mergeCell ref="D16:G16"/>
    <mergeCell ref="E77:E78"/>
    <mergeCell ref="D79:G79"/>
    <mergeCell ref="D72:G72"/>
    <mergeCell ref="E73:E75"/>
    <mergeCell ref="D76:G76"/>
    <mergeCell ref="Q40:U40"/>
    <mergeCell ref="D41:E41"/>
    <mergeCell ref="D55:G55"/>
    <mergeCell ref="K48:N48"/>
    <mergeCell ref="K41:L41"/>
    <mergeCell ref="E11:E15"/>
    <mergeCell ref="L11:L15"/>
    <mergeCell ref="L4:L8"/>
    <mergeCell ref="E17:E24"/>
    <mergeCell ref="L17:L24"/>
    <mergeCell ref="E56:E58"/>
    <mergeCell ref="L56:L58"/>
    <mergeCell ref="E60:E62"/>
    <mergeCell ref="L60:L62"/>
    <mergeCell ref="D28:E28"/>
    <mergeCell ref="K28:L28"/>
    <mergeCell ref="D31:G31"/>
    <mergeCell ref="K31:N31"/>
    <mergeCell ref="D32:E32"/>
    <mergeCell ref="K32:L32"/>
    <mergeCell ref="D35:G35"/>
    <mergeCell ref="K35:N35"/>
    <mergeCell ref="E42:E47"/>
    <mergeCell ref="L42:L47"/>
    <mergeCell ref="E49:E54"/>
    <mergeCell ref="L49:L54"/>
    <mergeCell ref="D38:G38"/>
    <mergeCell ref="K38:N38"/>
    <mergeCell ref="E29:E30"/>
    <mergeCell ref="L29:L30"/>
    <mergeCell ref="E33:E34"/>
    <mergeCell ref="L33:L34"/>
    <mergeCell ref="L36:L37"/>
    <mergeCell ref="E36:E37"/>
  </mergeCells>
  <phoneticPr fontId="2"/>
  <printOptions horizontalCentered="1"/>
  <pageMargins left="0" right="0" top="0.59055118110236227" bottom="0" header="0.51181102362204722" footer="0.51181102362204722"/>
  <pageSetup paperSize="9" scale="8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37</vt:i4>
      </vt:variant>
      <vt:variant>
        <vt:lpstr>名前付き一覧</vt:lpstr>
      </vt:variant>
      <vt:variant>
        <vt:i4>36</vt:i4>
      </vt:variant>
    </vt:vector>
  </HeadingPairs>
  <TitlesOfParts>
    <vt:vector size="73" baseType="lpstr">
      <vt:lpstr>表紙</vt:lpstr>
      <vt:lpstr>総括表（土工事）</vt:lpstr>
      <vt:lpstr>総括表（舗装工事）</vt:lpstr>
      <vt:lpstr>延長表</vt:lpstr>
      <vt:lpstr>試掘（舗50</vt:lpstr>
      <vt:lpstr>試掘（土50</vt:lpstr>
      <vt:lpstr>試掘（舗300</vt:lpstr>
      <vt:lpstr>試掘（土300</vt:lpstr>
      <vt:lpstr>試掘（舗75</vt:lpstr>
      <vt:lpstr>試掘（土75</vt:lpstr>
      <vt:lpstr>試掘（舗400</vt:lpstr>
      <vt:lpstr>試掘（土400</vt:lpstr>
      <vt:lpstr>試掘（舗600</vt:lpstr>
      <vt:lpstr>試掘（土600</vt:lpstr>
      <vt:lpstr>給水2度</vt:lpstr>
      <vt:lpstr>仮配（舗</vt:lpstr>
      <vt:lpstr>仮配（土</vt:lpstr>
      <vt:lpstr>給水(舗</vt:lpstr>
      <vt:lpstr>給水（土</vt:lpstr>
      <vt:lpstr>管工（土量集計</vt:lpstr>
      <vt:lpstr>管工（舗50</vt:lpstr>
      <vt:lpstr>管工（土量1）50</vt:lpstr>
      <vt:lpstr>管工（土量2）50</vt:lpstr>
      <vt:lpstr>管工（舗200</vt:lpstr>
      <vt:lpstr>管工（土量1）200</vt:lpstr>
      <vt:lpstr>管工（土量2）200</vt:lpstr>
      <vt:lpstr>管工（舗75</vt:lpstr>
      <vt:lpstr>管工（土量1）75</vt:lpstr>
      <vt:lpstr>管工（土量2）75</vt:lpstr>
      <vt:lpstr>管工（舗400</vt:lpstr>
      <vt:lpstr>管工（土量1）400</vt:lpstr>
      <vt:lpstr>管工（土量2）400</vt:lpstr>
      <vt:lpstr>管工（舗600</vt:lpstr>
      <vt:lpstr>管工（土量1）600</vt:lpstr>
      <vt:lpstr>管工（土量2）600</vt:lpstr>
      <vt:lpstr>舗装（集計）</vt:lpstr>
      <vt:lpstr>舗装（土量）</vt:lpstr>
      <vt:lpstr>延長表!Print_Area</vt:lpstr>
      <vt:lpstr>'仮配（土'!Print_Area</vt:lpstr>
      <vt:lpstr>'仮配（舗'!Print_Area</vt:lpstr>
      <vt:lpstr>'管工（土量1）200'!Print_Area</vt:lpstr>
      <vt:lpstr>'管工（土量1）50'!Print_Area</vt:lpstr>
      <vt:lpstr>'管工（土量1）75'!Print_Area</vt:lpstr>
      <vt:lpstr>'管工（土量2）200'!Print_Area</vt:lpstr>
      <vt:lpstr>'管工（土量2）400'!Print_Area</vt:lpstr>
      <vt:lpstr>'管工（土量2）50'!Print_Area</vt:lpstr>
      <vt:lpstr>'管工（土量2）600'!Print_Area</vt:lpstr>
      <vt:lpstr>'管工（土量2）75'!Print_Area</vt:lpstr>
      <vt:lpstr>'管工（土量集計'!Print_Area</vt:lpstr>
      <vt:lpstr>'管工（舗200'!Print_Area</vt:lpstr>
      <vt:lpstr>'管工（舗400'!Print_Area</vt:lpstr>
      <vt:lpstr>'管工（舗50'!Print_Area</vt:lpstr>
      <vt:lpstr>'管工（舗600'!Print_Area</vt:lpstr>
      <vt:lpstr>'管工（舗75'!Print_Area</vt:lpstr>
      <vt:lpstr>'給水（土'!Print_Area</vt:lpstr>
      <vt:lpstr>'給水(舗'!Print_Area</vt:lpstr>
      <vt:lpstr>給水2度!Print_Area</vt:lpstr>
      <vt:lpstr>'試掘（土300'!Print_Area</vt:lpstr>
      <vt:lpstr>'試掘（土400'!Print_Area</vt:lpstr>
      <vt:lpstr>'試掘（土50'!Print_Area</vt:lpstr>
      <vt:lpstr>'試掘（土600'!Print_Area</vt:lpstr>
      <vt:lpstr>'試掘（土75'!Print_Area</vt:lpstr>
      <vt:lpstr>'試掘（舗300'!Print_Area</vt:lpstr>
      <vt:lpstr>'試掘（舗400'!Print_Area</vt:lpstr>
      <vt:lpstr>'試掘（舗50'!Print_Area</vt:lpstr>
      <vt:lpstr>'試掘（舗600'!Print_Area</vt:lpstr>
      <vt:lpstr>'試掘（舗75'!Print_Area</vt:lpstr>
      <vt:lpstr>'総括表（土工事）'!Print_Area</vt:lpstr>
      <vt:lpstr>'総括表（舗装工事）'!Print_Area</vt:lpstr>
      <vt:lpstr>'舗装（集計）'!Print_Area</vt:lpstr>
      <vt:lpstr>'舗装（土量）'!Print_Area</vt:lpstr>
      <vt:lpstr>掘削幅</vt:lpstr>
      <vt:lpstr>掘削幅矢板</vt:lpstr>
    </vt:vector>
  </TitlesOfParts>
  <Company>配水課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神戸市水道局</dc:creator>
  <cp:lastModifiedBy>Windows ユーザー</cp:lastModifiedBy>
  <cp:lastPrinted>2025-09-19T07:40:11Z</cp:lastPrinted>
  <dcterms:created xsi:type="dcterms:W3CDTF">2006-06-09T09:00:23Z</dcterms:created>
  <dcterms:modified xsi:type="dcterms:W3CDTF">2026-02-19T00:11:16Z</dcterms:modified>
</cp:coreProperties>
</file>